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Twitter\07_29_05_2022_Final_LigaMX\Guillermo Almada\"/>
    </mc:Choice>
  </mc:AlternateContent>
  <xr:revisionPtr revIDLastSave="0" documentId="13_ncr:1_{7DCA4CEF-B57A-42AD-A255-F9D4CC7AF765}" xr6:coauthVersionLast="47" xr6:coauthVersionMax="47" xr10:uidLastSave="{00000000-0000-0000-0000-000000000000}"/>
  <bookViews>
    <workbookView xWindow="-98" yWindow="-98" windowWidth="22695" windowHeight="14595" activeTab="3" xr2:uid="{F99FF6E1-D231-49E6-BB33-C85B067C65DE}"/>
  </bookViews>
  <sheets>
    <sheet name="df_Almada" sheetId="1" r:id="rId1"/>
    <sheet name="df_Cocca" sheetId="4" r:id="rId2"/>
    <sheet name="metron" sheetId="3" r:id="rId3"/>
    <sheet name="Cocca" sheetId="5" r:id="rId4"/>
    <sheet name="Almada" sheetId="2" r:id="rId5"/>
    <sheet name="Resumen" sheetId="6" r:id="rId6"/>
  </sheets>
  <definedNames>
    <definedName name="_xlnm._FilterDatabase" localSheetId="0" hidden="1">df_Almada!$A$1:$BQ$967</definedName>
    <definedName name="metron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6" l="1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9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0" i="6"/>
  <c r="E11" i="6"/>
  <c r="E12" i="6"/>
  <c r="E13" i="6"/>
  <c r="E14" i="6"/>
  <c r="E15" i="6"/>
  <c r="E9" i="6"/>
  <c r="CH137" i="5"/>
  <c r="CG137" i="5"/>
  <c r="CF137" i="5"/>
  <c r="CE137" i="5"/>
  <c r="CD137" i="5"/>
  <c r="CC137" i="5"/>
  <c r="CB137" i="5"/>
  <c r="CA137" i="5"/>
  <c r="BZ137" i="5"/>
  <c r="BY137" i="5"/>
  <c r="BX137" i="5"/>
  <c r="BW137" i="5"/>
  <c r="BV137" i="5"/>
  <c r="BU137" i="5"/>
  <c r="BT137" i="5"/>
  <c r="BS137" i="5"/>
  <c r="BR137" i="5"/>
  <c r="AP137" i="5"/>
  <c r="AO137" i="5"/>
  <c r="AL137" i="5"/>
  <c r="AK137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W137" i="5"/>
  <c r="X137" i="5"/>
  <c r="U137" i="5"/>
  <c r="R137" i="5"/>
  <c r="Q137" i="5"/>
  <c r="P137" i="5"/>
  <c r="O137" i="5"/>
  <c r="N137" i="5"/>
  <c r="M137" i="5"/>
  <c r="C137" i="5"/>
  <c r="BF3" i="4" l="1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79" i="4"/>
  <c r="BF80" i="4"/>
  <c r="BF81" i="4"/>
  <c r="BF82" i="4"/>
  <c r="BF83" i="4"/>
  <c r="BF84" i="4"/>
  <c r="BF85" i="4"/>
  <c r="BF86" i="4"/>
  <c r="BF87" i="4"/>
  <c r="BF88" i="4"/>
  <c r="BF89" i="4"/>
  <c r="BF90" i="4"/>
  <c r="BF91" i="4"/>
  <c r="BF92" i="4"/>
  <c r="BF93" i="4"/>
  <c r="BF94" i="4"/>
  <c r="BF95" i="4"/>
  <c r="BF96" i="4"/>
  <c r="BF97" i="4"/>
  <c r="BF98" i="4"/>
  <c r="BF99" i="4"/>
  <c r="BF100" i="4"/>
  <c r="BF101" i="4"/>
  <c r="BF102" i="4"/>
  <c r="BF103" i="4"/>
  <c r="BF104" i="4"/>
  <c r="BF105" i="4"/>
  <c r="BF106" i="4"/>
  <c r="BF107" i="4"/>
  <c r="BF108" i="4"/>
  <c r="BF109" i="4"/>
  <c r="BF110" i="4"/>
  <c r="BF111" i="4"/>
  <c r="BF112" i="4"/>
  <c r="BF113" i="4"/>
  <c r="BF114" i="4"/>
  <c r="BF115" i="4"/>
  <c r="BF116" i="4"/>
  <c r="BF117" i="4"/>
  <c r="BF118" i="4"/>
  <c r="BF119" i="4"/>
  <c r="BF120" i="4"/>
  <c r="BF121" i="4"/>
  <c r="BF122" i="4"/>
  <c r="BF123" i="4"/>
  <c r="BF124" i="4"/>
  <c r="BF125" i="4"/>
  <c r="BF126" i="4"/>
  <c r="BF127" i="4"/>
  <c r="BF128" i="4"/>
  <c r="BF129" i="4"/>
  <c r="BF130" i="4"/>
  <c r="BF131" i="4"/>
  <c r="BF132" i="4"/>
  <c r="BF133" i="4"/>
  <c r="BF134" i="4"/>
  <c r="BF135" i="4"/>
  <c r="BF136" i="4"/>
  <c r="BF137" i="4"/>
  <c r="BF138" i="4"/>
  <c r="BF139" i="4"/>
  <c r="BF140" i="4"/>
  <c r="BF141" i="4"/>
  <c r="BF142" i="4"/>
  <c r="BF143" i="4"/>
  <c r="BF144" i="4"/>
  <c r="BF145" i="4"/>
  <c r="BF146" i="4"/>
  <c r="BF147" i="4"/>
  <c r="BF148" i="4"/>
  <c r="BF149" i="4"/>
  <c r="BF150" i="4"/>
  <c r="BF151" i="4"/>
  <c r="BF152" i="4"/>
  <c r="BF153" i="4"/>
  <c r="BF154" i="4"/>
  <c r="BF155" i="4"/>
  <c r="BF156" i="4"/>
  <c r="BF157" i="4"/>
  <c r="BF158" i="4"/>
  <c r="BF159" i="4"/>
  <c r="BF160" i="4"/>
  <c r="BF161" i="4"/>
  <c r="BF162" i="4"/>
  <c r="BF163" i="4"/>
  <c r="BF164" i="4"/>
  <c r="BF165" i="4"/>
  <c r="BF166" i="4"/>
  <c r="BF167" i="4"/>
  <c r="BF168" i="4"/>
  <c r="BF169" i="4"/>
  <c r="BF170" i="4"/>
  <c r="BF171" i="4"/>
  <c r="BF172" i="4"/>
  <c r="BF173" i="4"/>
  <c r="BF174" i="4"/>
  <c r="BF175" i="4"/>
  <c r="BF176" i="4"/>
  <c r="BF177" i="4"/>
  <c r="BF178" i="4"/>
  <c r="BF179" i="4"/>
  <c r="BF180" i="4"/>
  <c r="BF181" i="4"/>
  <c r="BF182" i="4"/>
  <c r="BF183" i="4"/>
  <c r="BF184" i="4"/>
  <c r="BF185" i="4"/>
  <c r="BF186" i="4"/>
  <c r="BF187" i="4"/>
  <c r="BF188" i="4"/>
  <c r="BF189" i="4"/>
  <c r="BF190" i="4"/>
  <c r="BF191" i="4"/>
  <c r="BF192" i="4"/>
  <c r="BF193" i="4"/>
  <c r="BF194" i="4"/>
  <c r="BF195" i="4"/>
  <c r="BF196" i="4"/>
  <c r="BF197" i="4"/>
  <c r="BF198" i="4"/>
  <c r="BF199" i="4"/>
  <c r="BF200" i="4"/>
  <c r="BF201" i="4"/>
  <c r="BF202" i="4"/>
  <c r="BF203" i="4"/>
  <c r="BF204" i="4"/>
  <c r="BF205" i="4"/>
  <c r="BF206" i="4"/>
  <c r="BF207" i="4"/>
  <c r="BF208" i="4"/>
  <c r="BF209" i="4"/>
  <c r="BF210" i="4"/>
  <c r="BF211" i="4"/>
  <c r="BF212" i="4"/>
  <c r="BF213" i="4"/>
  <c r="BF214" i="4"/>
  <c r="BF215" i="4"/>
  <c r="BF216" i="4"/>
  <c r="BF217" i="4"/>
  <c r="BF218" i="4"/>
  <c r="BF219" i="4"/>
  <c r="BF220" i="4"/>
  <c r="BF221" i="4"/>
  <c r="BF222" i="4"/>
  <c r="BF223" i="4"/>
  <c r="BF224" i="4"/>
  <c r="BF225" i="4"/>
  <c r="BF226" i="4"/>
  <c r="BF227" i="4"/>
  <c r="BF228" i="4"/>
  <c r="BF229" i="4"/>
  <c r="BF230" i="4"/>
  <c r="BF231" i="4"/>
  <c r="BF232" i="4"/>
  <c r="BF233" i="4"/>
  <c r="BF234" i="4"/>
  <c r="BF235" i="4"/>
  <c r="BF236" i="4"/>
  <c r="BF237" i="4"/>
  <c r="BF238" i="4"/>
  <c r="BF239" i="4"/>
  <c r="BF240" i="4"/>
  <c r="BF241" i="4"/>
  <c r="BF242" i="4"/>
  <c r="BF243" i="4"/>
  <c r="BF244" i="4"/>
  <c r="BF245" i="4"/>
  <c r="BF246" i="4"/>
  <c r="BF247" i="4"/>
  <c r="BF248" i="4"/>
  <c r="BF249" i="4"/>
  <c r="BF250" i="4"/>
  <c r="BF251" i="4"/>
  <c r="BF252" i="4"/>
  <c r="BF253" i="4"/>
  <c r="BF254" i="4"/>
  <c r="BF255" i="4"/>
  <c r="BF256" i="4"/>
  <c r="BF257" i="4"/>
  <c r="BF258" i="4"/>
  <c r="BF259" i="4"/>
  <c r="BF260" i="4"/>
  <c r="BF261" i="4"/>
  <c r="BF262" i="4"/>
  <c r="BF263" i="4"/>
  <c r="BF264" i="4"/>
  <c r="BF265" i="4"/>
  <c r="BF266" i="4"/>
  <c r="BF267" i="4"/>
  <c r="BF268" i="4"/>
  <c r="BF269" i="4"/>
  <c r="BF270" i="4"/>
  <c r="BF271" i="4"/>
  <c r="BF272" i="4"/>
  <c r="BF273" i="4"/>
  <c r="BF274" i="4"/>
  <c r="BF275" i="4"/>
  <c r="BF276" i="4"/>
  <c r="BF277" i="4"/>
  <c r="BF278" i="4"/>
  <c r="BF279" i="4"/>
  <c r="BF280" i="4"/>
  <c r="BF281" i="4"/>
  <c r="BF282" i="4"/>
  <c r="BF283" i="4"/>
  <c r="BF284" i="4"/>
  <c r="BF285" i="4"/>
  <c r="BF286" i="4"/>
  <c r="BF287" i="4"/>
  <c r="BF288" i="4"/>
  <c r="BF289" i="4"/>
  <c r="BF290" i="4"/>
  <c r="BF291" i="4"/>
  <c r="BF292" i="4"/>
  <c r="BF293" i="4"/>
  <c r="BF294" i="4"/>
  <c r="BF295" i="4"/>
  <c r="BF296" i="4"/>
  <c r="BF297" i="4"/>
  <c r="BF298" i="4"/>
  <c r="BF299" i="4"/>
  <c r="BF300" i="4"/>
  <c r="BF301" i="4"/>
  <c r="BF302" i="4"/>
  <c r="BF303" i="4"/>
  <c r="BF304" i="4"/>
  <c r="BF305" i="4"/>
  <c r="BF306" i="4"/>
  <c r="BF307" i="4"/>
  <c r="BF308" i="4"/>
  <c r="BF309" i="4"/>
  <c r="BF310" i="4"/>
  <c r="BF311" i="4"/>
  <c r="BF312" i="4"/>
  <c r="BF313" i="4"/>
  <c r="BF314" i="4"/>
  <c r="BF315" i="4"/>
  <c r="BF316" i="4"/>
  <c r="BF317" i="4"/>
  <c r="BF318" i="4"/>
  <c r="BF319" i="4"/>
  <c r="BF320" i="4"/>
  <c r="BF321" i="4"/>
  <c r="BF322" i="4"/>
  <c r="BF323" i="4"/>
  <c r="BF324" i="4"/>
  <c r="BF325" i="4"/>
  <c r="BF326" i="4"/>
  <c r="BF327" i="4"/>
  <c r="BF328" i="4"/>
  <c r="BF329" i="4"/>
  <c r="BF330" i="4"/>
  <c r="BF331" i="4"/>
  <c r="BF332" i="4"/>
  <c r="BF333" i="4"/>
  <c r="BF334" i="4"/>
  <c r="BF335" i="4"/>
  <c r="BF336" i="4"/>
  <c r="BF337" i="4"/>
  <c r="BF338" i="4"/>
  <c r="BF339" i="4"/>
  <c r="BF340" i="4"/>
  <c r="BF341" i="4"/>
  <c r="BF342" i="4"/>
  <c r="BF343" i="4"/>
  <c r="BF344" i="4"/>
  <c r="BF345" i="4"/>
  <c r="BF346" i="4"/>
  <c r="BF347" i="4"/>
  <c r="BF348" i="4"/>
  <c r="BF349" i="4"/>
  <c r="BF350" i="4"/>
  <c r="BF351" i="4"/>
  <c r="BF352" i="4"/>
  <c r="BF353" i="4"/>
  <c r="BF354" i="4"/>
  <c r="BF355" i="4"/>
  <c r="BF356" i="4"/>
  <c r="BF357" i="4"/>
  <c r="BF358" i="4"/>
  <c r="BF359" i="4"/>
  <c r="BF360" i="4"/>
  <c r="BF361" i="4"/>
  <c r="BF362" i="4"/>
  <c r="BF363" i="4"/>
  <c r="BF364" i="4"/>
  <c r="BF365" i="4"/>
  <c r="BF366" i="4"/>
  <c r="BF367" i="4"/>
  <c r="BF368" i="4"/>
  <c r="BF369" i="4"/>
  <c r="BF370" i="4"/>
  <c r="BF371" i="4"/>
  <c r="BF372" i="4"/>
  <c r="BF373" i="4"/>
  <c r="BF374" i="4"/>
  <c r="BF375" i="4"/>
  <c r="BF376" i="4"/>
  <c r="BF377" i="4"/>
  <c r="BF378" i="4"/>
  <c r="BF379" i="4"/>
  <c r="BF380" i="4"/>
  <c r="BF381" i="4"/>
  <c r="BF382" i="4"/>
  <c r="BF383" i="4"/>
  <c r="BF384" i="4"/>
  <c r="BF385" i="4"/>
  <c r="BF386" i="4"/>
  <c r="BF387" i="4"/>
  <c r="BF388" i="4"/>
  <c r="BF389" i="4"/>
  <c r="BF390" i="4"/>
  <c r="BF391" i="4"/>
  <c r="BF392" i="4"/>
  <c r="BF393" i="4"/>
  <c r="BF394" i="4"/>
  <c r="BF395" i="4"/>
  <c r="BF396" i="4"/>
  <c r="BF397" i="4"/>
  <c r="BF398" i="4"/>
  <c r="BF399" i="4"/>
  <c r="BF400" i="4"/>
  <c r="BF401" i="4"/>
  <c r="BF402" i="4"/>
  <c r="BF403" i="4"/>
  <c r="BF404" i="4"/>
  <c r="BF405" i="4"/>
  <c r="BF406" i="4"/>
  <c r="BF407" i="4"/>
  <c r="BF408" i="4"/>
  <c r="BF409" i="4"/>
  <c r="BF410" i="4"/>
  <c r="BF411" i="4"/>
  <c r="BF412" i="4"/>
  <c r="BF413" i="4"/>
  <c r="BF414" i="4"/>
  <c r="BF415" i="4"/>
  <c r="BF416" i="4"/>
  <c r="BF417" i="4"/>
  <c r="BF418" i="4"/>
  <c r="BF419" i="4"/>
  <c r="BF420" i="4"/>
  <c r="BF421" i="4"/>
  <c r="BF422" i="4"/>
  <c r="BF423" i="4"/>
  <c r="BF424" i="4"/>
  <c r="BF425" i="4"/>
  <c r="BF426" i="4"/>
  <c r="BF427" i="4"/>
  <c r="BF428" i="4"/>
  <c r="BF429" i="4"/>
  <c r="BF430" i="4"/>
  <c r="BF431" i="4"/>
  <c r="BF432" i="4"/>
  <c r="BF433" i="4"/>
  <c r="BF434" i="4"/>
  <c r="BF435" i="4"/>
  <c r="BF436" i="4"/>
  <c r="BF437" i="4"/>
  <c r="BF438" i="4"/>
  <c r="BF439" i="4"/>
  <c r="BF440" i="4"/>
  <c r="BF441" i="4"/>
  <c r="BF442" i="4"/>
  <c r="BF443" i="4"/>
  <c r="BF444" i="4"/>
  <c r="BF445" i="4"/>
  <c r="BF446" i="4"/>
  <c r="BF447" i="4"/>
  <c r="BF448" i="4"/>
  <c r="BF449" i="4"/>
  <c r="BF450" i="4"/>
  <c r="BF451" i="4"/>
  <c r="BF452" i="4"/>
  <c r="BF453" i="4"/>
  <c r="BF454" i="4"/>
  <c r="BF455" i="4"/>
  <c r="BF456" i="4"/>
  <c r="BF457" i="4"/>
  <c r="BF458" i="4"/>
  <c r="BF459" i="4"/>
  <c r="BF460" i="4"/>
  <c r="BF461" i="4"/>
  <c r="BF462" i="4"/>
  <c r="BF463" i="4"/>
  <c r="BF464" i="4"/>
  <c r="BF465" i="4"/>
  <c r="BF466" i="4"/>
  <c r="BF467" i="4"/>
  <c r="BF468" i="4"/>
  <c r="BF469" i="4"/>
  <c r="BF470" i="4"/>
  <c r="BF471" i="4"/>
  <c r="BF472" i="4"/>
  <c r="BF473" i="4"/>
  <c r="BF474" i="4"/>
  <c r="BF475" i="4"/>
  <c r="BF476" i="4"/>
  <c r="BF477" i="4"/>
  <c r="BF478" i="4"/>
  <c r="BF479" i="4"/>
  <c r="BF480" i="4"/>
  <c r="BF481" i="4"/>
  <c r="BF482" i="4"/>
  <c r="BF483" i="4"/>
  <c r="BF484" i="4"/>
  <c r="BF485" i="4"/>
  <c r="BF486" i="4"/>
  <c r="BF487" i="4"/>
  <c r="BF488" i="4"/>
  <c r="BF489" i="4"/>
  <c r="BF490" i="4"/>
  <c r="BF491" i="4"/>
  <c r="BF492" i="4"/>
  <c r="BF493" i="4"/>
  <c r="BF494" i="4"/>
  <c r="BF495" i="4"/>
  <c r="BF496" i="4"/>
  <c r="BF497" i="4"/>
  <c r="BF498" i="4"/>
  <c r="BF499" i="4"/>
  <c r="BF500" i="4"/>
  <c r="BF501" i="4"/>
  <c r="BF502" i="4"/>
  <c r="BF503" i="4"/>
  <c r="BF504" i="4"/>
  <c r="BF505" i="4"/>
  <c r="BF506" i="4"/>
  <c r="BF507" i="4"/>
  <c r="BF508" i="4"/>
  <c r="BF509" i="4"/>
  <c r="BF510" i="4"/>
  <c r="BF511" i="4"/>
  <c r="BF512" i="4"/>
  <c r="BF513" i="4"/>
  <c r="BF514" i="4"/>
  <c r="BF515" i="4"/>
  <c r="BF516" i="4"/>
  <c r="BF517" i="4"/>
  <c r="BF518" i="4"/>
  <c r="BF519" i="4"/>
  <c r="BF520" i="4"/>
  <c r="BF521" i="4"/>
  <c r="BF522" i="4"/>
  <c r="BF523" i="4"/>
  <c r="BF524" i="4"/>
  <c r="BF525" i="4"/>
  <c r="BF526" i="4"/>
  <c r="BF527" i="4"/>
  <c r="BF528" i="4"/>
  <c r="BF529" i="4"/>
  <c r="BF530" i="4"/>
  <c r="BF531" i="4"/>
  <c r="BF532" i="4"/>
  <c r="BF533" i="4"/>
  <c r="BF534" i="4"/>
  <c r="BF535" i="4"/>
  <c r="BF536" i="4"/>
  <c r="BF537" i="4"/>
  <c r="BF538" i="4"/>
  <c r="BF539" i="4"/>
  <c r="BF540" i="4"/>
  <c r="BF541" i="4"/>
  <c r="BF542" i="4"/>
  <c r="BF543" i="4"/>
  <c r="BF544" i="4"/>
  <c r="BF545" i="4"/>
  <c r="BF546" i="4"/>
  <c r="BF547" i="4"/>
  <c r="BF548" i="4"/>
  <c r="BF549" i="4"/>
  <c r="BF550" i="4"/>
  <c r="BF551" i="4"/>
  <c r="BF552" i="4"/>
  <c r="BF553" i="4"/>
  <c r="BF554" i="4"/>
  <c r="BF555" i="4"/>
  <c r="BF556" i="4"/>
  <c r="BF557" i="4"/>
  <c r="BF558" i="4"/>
  <c r="BF559" i="4"/>
  <c r="BF560" i="4"/>
  <c r="BF561" i="4"/>
  <c r="BF562" i="4"/>
  <c r="BF563" i="4"/>
  <c r="BF564" i="4"/>
  <c r="BF565" i="4"/>
  <c r="BF566" i="4"/>
  <c r="BF567" i="4"/>
  <c r="BF568" i="4"/>
  <c r="BF569" i="4"/>
  <c r="BF570" i="4"/>
  <c r="BF2" i="4"/>
  <c r="BF1210" i="4"/>
  <c r="BF1209" i="4"/>
  <c r="BF1208" i="4"/>
  <c r="BF1207" i="4"/>
  <c r="BF1206" i="4"/>
  <c r="BF1205" i="4"/>
  <c r="BF1204" i="4"/>
  <c r="BF1203" i="4"/>
  <c r="BF1202" i="4"/>
  <c r="BF1201" i="4"/>
  <c r="BF1200" i="4"/>
  <c r="BF1199" i="4"/>
  <c r="BF1198" i="4"/>
  <c r="BF1197" i="4"/>
  <c r="BF1196" i="4"/>
  <c r="BF1195" i="4"/>
  <c r="BF1194" i="4"/>
  <c r="BF1193" i="4"/>
  <c r="BF1192" i="4"/>
  <c r="BF1191" i="4"/>
  <c r="BF1190" i="4"/>
  <c r="BF1189" i="4"/>
  <c r="BF1188" i="4"/>
  <c r="BF1187" i="4"/>
  <c r="BF1186" i="4"/>
  <c r="BF1185" i="4"/>
  <c r="BF1184" i="4"/>
  <c r="BF1183" i="4"/>
  <c r="BF1182" i="4"/>
  <c r="BF1181" i="4"/>
  <c r="BF1180" i="4"/>
  <c r="BF1179" i="4"/>
  <c r="BF1178" i="4"/>
  <c r="BF1177" i="4"/>
  <c r="BF1176" i="4"/>
  <c r="BF1175" i="4"/>
  <c r="BF1174" i="4"/>
  <c r="BF1173" i="4"/>
  <c r="BF1172" i="4"/>
  <c r="BF1171" i="4"/>
  <c r="BF1170" i="4"/>
  <c r="BF1169" i="4"/>
  <c r="BF1168" i="4"/>
  <c r="BF1167" i="4"/>
  <c r="BF1166" i="4"/>
  <c r="BF1165" i="4"/>
  <c r="BF1164" i="4"/>
  <c r="BF1163" i="4"/>
  <c r="BF1162" i="4"/>
  <c r="BF1161" i="4"/>
  <c r="BF1160" i="4"/>
  <c r="BF1159" i="4"/>
  <c r="BF1158" i="4"/>
  <c r="BF1157" i="4"/>
  <c r="BF1156" i="4"/>
  <c r="BF1155" i="4"/>
  <c r="BF1154" i="4"/>
  <c r="BF1153" i="4"/>
  <c r="BF1152" i="4"/>
  <c r="BF1151" i="4"/>
  <c r="BF1150" i="4"/>
  <c r="BF1149" i="4"/>
  <c r="BF1148" i="4"/>
  <c r="BF1147" i="4"/>
  <c r="BF1146" i="4"/>
  <c r="BF1145" i="4"/>
  <c r="BF1144" i="4"/>
  <c r="BF1143" i="4"/>
  <c r="BF1142" i="4"/>
  <c r="BF1141" i="4"/>
  <c r="BF1140" i="4"/>
  <c r="BF1139" i="4"/>
  <c r="BF1138" i="4"/>
  <c r="BF1137" i="4"/>
  <c r="BF1136" i="4"/>
  <c r="BF1135" i="4"/>
  <c r="BF1134" i="4"/>
  <c r="BF1133" i="4"/>
  <c r="BF1132" i="4"/>
  <c r="BF1131" i="4"/>
  <c r="BF1130" i="4"/>
  <c r="BF1129" i="4"/>
  <c r="BF1128" i="4"/>
  <c r="BF1127" i="4"/>
  <c r="BF1126" i="4"/>
  <c r="BF1125" i="4"/>
  <c r="BF1124" i="4"/>
  <c r="BF1123" i="4"/>
  <c r="BF1122" i="4"/>
  <c r="BF1121" i="4"/>
  <c r="BF1120" i="4"/>
  <c r="BF1119" i="4"/>
  <c r="BF1118" i="4"/>
  <c r="BF1117" i="4"/>
  <c r="BF1116" i="4"/>
  <c r="BF1115" i="4"/>
  <c r="BF1114" i="4"/>
  <c r="BF1113" i="4"/>
  <c r="BF1112" i="4"/>
  <c r="BF1111" i="4"/>
  <c r="BF1110" i="4"/>
  <c r="BF1109" i="4"/>
  <c r="BF1108" i="4"/>
  <c r="BF1107" i="4"/>
  <c r="BF1106" i="4"/>
  <c r="BF1105" i="4"/>
  <c r="BF1104" i="4"/>
  <c r="BF1103" i="4"/>
  <c r="BF1102" i="4"/>
  <c r="BF1101" i="4"/>
  <c r="BF1100" i="4"/>
  <c r="BF1099" i="4"/>
  <c r="BF1098" i="4"/>
  <c r="BF1097" i="4"/>
  <c r="BF1096" i="4"/>
  <c r="BF1095" i="4"/>
  <c r="BF1094" i="4"/>
  <c r="BF1093" i="4"/>
  <c r="BF1092" i="4"/>
  <c r="BF1091" i="4"/>
  <c r="BF1090" i="4"/>
  <c r="BF1089" i="4"/>
  <c r="BF1088" i="4"/>
  <c r="BF1087" i="4"/>
  <c r="BF1086" i="4"/>
  <c r="BF1085" i="4"/>
  <c r="BF1084" i="4"/>
  <c r="BF1083" i="4"/>
  <c r="BF1082" i="4"/>
  <c r="BF1081" i="4"/>
  <c r="BF1080" i="4"/>
  <c r="BF1079" i="4"/>
  <c r="BF1078" i="4"/>
  <c r="BF1077" i="4"/>
  <c r="BF1076" i="4"/>
  <c r="BF1075" i="4"/>
  <c r="BF1074" i="4"/>
  <c r="BF1073" i="4"/>
  <c r="BF1072" i="4"/>
  <c r="BF1071" i="4"/>
  <c r="BF1070" i="4"/>
  <c r="BF1069" i="4"/>
  <c r="BF1068" i="4"/>
  <c r="BF1067" i="4"/>
  <c r="BF1066" i="4"/>
  <c r="BF1065" i="4"/>
  <c r="BF1064" i="4"/>
  <c r="BF1063" i="4"/>
  <c r="BF1062" i="4"/>
  <c r="BF1061" i="4"/>
  <c r="BF1060" i="4"/>
  <c r="BF1059" i="4"/>
  <c r="BF1058" i="4"/>
  <c r="BF1057" i="4"/>
  <c r="BF1056" i="4"/>
  <c r="BF1055" i="4"/>
  <c r="BF1054" i="4"/>
  <c r="BF1053" i="4"/>
  <c r="BF1052" i="4"/>
  <c r="BF1051" i="4"/>
  <c r="BF1050" i="4"/>
  <c r="BF1049" i="4"/>
  <c r="BF1048" i="4"/>
  <c r="BF1047" i="4"/>
  <c r="BF1046" i="4"/>
  <c r="BF1045" i="4"/>
  <c r="BF1044" i="4"/>
  <c r="BF1043" i="4"/>
  <c r="BF1042" i="4"/>
  <c r="BF1041" i="4"/>
  <c r="BF1040" i="4"/>
  <c r="BF1039" i="4"/>
  <c r="BF1038" i="4"/>
  <c r="BF1037" i="4"/>
  <c r="BF1036" i="4"/>
  <c r="BF1035" i="4"/>
  <c r="BF1034" i="4"/>
  <c r="BF1033" i="4"/>
  <c r="BF1032" i="4"/>
  <c r="BF1031" i="4"/>
  <c r="BF1030" i="4"/>
  <c r="BF1029" i="4"/>
  <c r="BF1028" i="4"/>
  <c r="BF1027" i="4"/>
  <c r="BF1026" i="4"/>
  <c r="BF1025" i="4"/>
  <c r="BF1024" i="4"/>
  <c r="BF1023" i="4"/>
  <c r="BF1022" i="4"/>
  <c r="BF1021" i="4"/>
  <c r="BF1020" i="4"/>
  <c r="BF1019" i="4"/>
  <c r="BF1018" i="4"/>
  <c r="BF1017" i="4"/>
  <c r="BF1016" i="4"/>
  <c r="BF1015" i="4"/>
  <c r="BF1014" i="4"/>
  <c r="BF1013" i="4"/>
  <c r="BF1012" i="4"/>
  <c r="BF1011" i="4"/>
  <c r="BF1010" i="4"/>
  <c r="BF1009" i="4"/>
  <c r="BF1008" i="4"/>
  <c r="BF1007" i="4"/>
  <c r="BF1006" i="4"/>
  <c r="BF1005" i="4"/>
  <c r="BF1004" i="4"/>
  <c r="BF1003" i="4"/>
  <c r="BF1002" i="4"/>
  <c r="BF1001" i="4"/>
  <c r="BF1000" i="4"/>
  <c r="BF999" i="4"/>
  <c r="BF998" i="4"/>
  <c r="BF997" i="4"/>
  <c r="BF996" i="4"/>
  <c r="BF995" i="4"/>
  <c r="BF994" i="4"/>
  <c r="BF993" i="4"/>
  <c r="BF992" i="4"/>
  <c r="BF991" i="4"/>
  <c r="BF990" i="4"/>
  <c r="BF989" i="4"/>
  <c r="BF988" i="4"/>
  <c r="BF987" i="4"/>
  <c r="BF986" i="4"/>
  <c r="BF985" i="4"/>
  <c r="BF984" i="4"/>
  <c r="BF983" i="4"/>
  <c r="BF982" i="4"/>
  <c r="BF981" i="4"/>
  <c r="BF980" i="4"/>
  <c r="BF979" i="4"/>
  <c r="BF978" i="4"/>
  <c r="BF977" i="4"/>
  <c r="BF976" i="4"/>
  <c r="BF975" i="4"/>
  <c r="BF974" i="4"/>
  <c r="BF973" i="4"/>
  <c r="BF972" i="4"/>
  <c r="BF971" i="4"/>
  <c r="BF970" i="4"/>
  <c r="BF969" i="4"/>
  <c r="BF968" i="4"/>
  <c r="BF967" i="4"/>
  <c r="BF966" i="4"/>
  <c r="BF965" i="4"/>
  <c r="BF964" i="4"/>
  <c r="BF963" i="4"/>
  <c r="BF962" i="4"/>
  <c r="BF961" i="4"/>
  <c r="BF960" i="4"/>
  <c r="BF959" i="4"/>
  <c r="BF958" i="4"/>
  <c r="BF957" i="4"/>
  <c r="BF956" i="4"/>
  <c r="BF955" i="4"/>
  <c r="BF954" i="4"/>
  <c r="BF953" i="4"/>
  <c r="BF952" i="4"/>
  <c r="BF951" i="4"/>
  <c r="BF950" i="4"/>
  <c r="BF949" i="4"/>
  <c r="BF948" i="4"/>
  <c r="BF947" i="4"/>
  <c r="BF946" i="4"/>
  <c r="BF945" i="4"/>
  <c r="BF944" i="4"/>
  <c r="BF943" i="4"/>
  <c r="BF942" i="4"/>
  <c r="BF941" i="4"/>
  <c r="BF940" i="4"/>
  <c r="BF939" i="4"/>
  <c r="BF938" i="4"/>
  <c r="BF937" i="4"/>
  <c r="BF936" i="4"/>
  <c r="BF935" i="4"/>
  <c r="BF934" i="4"/>
  <c r="BF933" i="4"/>
  <c r="BF932" i="4"/>
  <c r="BF931" i="4"/>
  <c r="BF930" i="4"/>
  <c r="BF929" i="4"/>
  <c r="BF928" i="4"/>
  <c r="BF927" i="4"/>
  <c r="BF926" i="4"/>
  <c r="BF925" i="4"/>
  <c r="BF924" i="4"/>
  <c r="BF923" i="4"/>
  <c r="BF922" i="4"/>
  <c r="BF921" i="4"/>
  <c r="BF920" i="4"/>
  <c r="BF919" i="4"/>
  <c r="BF918" i="4"/>
  <c r="BF917" i="4"/>
  <c r="BF916" i="4"/>
  <c r="BF915" i="4"/>
  <c r="BF914" i="4"/>
  <c r="BF913" i="4"/>
  <c r="BF912" i="4"/>
  <c r="BF911" i="4"/>
  <c r="BF910" i="4"/>
  <c r="BF909" i="4"/>
  <c r="BF908" i="4"/>
  <c r="BF907" i="4"/>
  <c r="BF906" i="4"/>
  <c r="BF905" i="4"/>
  <c r="BF904" i="4"/>
  <c r="BF903" i="4"/>
  <c r="BF902" i="4"/>
  <c r="BF901" i="4"/>
  <c r="BF900" i="4"/>
  <c r="BF899" i="4"/>
  <c r="BF898" i="4"/>
  <c r="BF897" i="4"/>
  <c r="BF896" i="4"/>
  <c r="BF895" i="4"/>
  <c r="BF894" i="4"/>
  <c r="BF893" i="4"/>
  <c r="BF892" i="4"/>
  <c r="BF891" i="4"/>
  <c r="BF890" i="4"/>
  <c r="BF889" i="4"/>
  <c r="BF888" i="4"/>
  <c r="BF887" i="4"/>
  <c r="BF886" i="4"/>
  <c r="BF885" i="4"/>
  <c r="BF884" i="4"/>
  <c r="BF883" i="4"/>
  <c r="BF882" i="4"/>
  <c r="BF881" i="4"/>
  <c r="BF880" i="4"/>
  <c r="BF879" i="4"/>
  <c r="BF878" i="4"/>
  <c r="BF877" i="4"/>
  <c r="BF876" i="4"/>
  <c r="BF875" i="4"/>
  <c r="BF874" i="4"/>
  <c r="BF873" i="4"/>
  <c r="BF872" i="4"/>
  <c r="BF871" i="4"/>
  <c r="BF870" i="4"/>
  <c r="BF869" i="4"/>
  <c r="BF868" i="4"/>
  <c r="BF867" i="4"/>
  <c r="BF866" i="4"/>
  <c r="BF865" i="4"/>
  <c r="BF864" i="4"/>
  <c r="BF863" i="4"/>
  <c r="BF862" i="4"/>
  <c r="BF861" i="4"/>
  <c r="BF860" i="4"/>
  <c r="BF859" i="4"/>
  <c r="BF858" i="4"/>
  <c r="BF857" i="4"/>
  <c r="BF856" i="4"/>
  <c r="BF855" i="4"/>
  <c r="BF854" i="4"/>
  <c r="BF853" i="4"/>
  <c r="BF852" i="4"/>
  <c r="BF851" i="4"/>
  <c r="BF850" i="4"/>
  <c r="BF849" i="4"/>
  <c r="BF848" i="4"/>
  <c r="BF847" i="4"/>
  <c r="BF846" i="4"/>
  <c r="BF845" i="4"/>
  <c r="BF844" i="4"/>
  <c r="BF843" i="4"/>
  <c r="BF842" i="4"/>
  <c r="BF841" i="4"/>
  <c r="BF840" i="4"/>
  <c r="BF839" i="4"/>
  <c r="BF838" i="4"/>
  <c r="BF837" i="4"/>
  <c r="BF836" i="4"/>
  <c r="BF835" i="4"/>
  <c r="BF834" i="4"/>
  <c r="BF833" i="4"/>
  <c r="BF832" i="4"/>
  <c r="BF831" i="4"/>
  <c r="BF830" i="4"/>
  <c r="BF829" i="4"/>
  <c r="BF828" i="4"/>
  <c r="BF827" i="4"/>
  <c r="BF826" i="4"/>
  <c r="BF825" i="4"/>
  <c r="BF824" i="4"/>
  <c r="BF823" i="4"/>
  <c r="BF822" i="4"/>
  <c r="BF821" i="4"/>
  <c r="BF820" i="4"/>
  <c r="BF819" i="4"/>
  <c r="BF818" i="4"/>
  <c r="BF817" i="4"/>
  <c r="BF816" i="4"/>
  <c r="BF815" i="4"/>
  <c r="BF814" i="4"/>
  <c r="BF813" i="4"/>
  <c r="BF812" i="4"/>
  <c r="BF811" i="4"/>
  <c r="BF810" i="4"/>
  <c r="BF809" i="4"/>
  <c r="BF808" i="4"/>
  <c r="BF807" i="4"/>
  <c r="BF806" i="4"/>
  <c r="BF805" i="4"/>
  <c r="BF804" i="4"/>
  <c r="BF803" i="4"/>
  <c r="BF802" i="4"/>
  <c r="BF801" i="4"/>
  <c r="BF800" i="4"/>
  <c r="BF799" i="4"/>
  <c r="BF798" i="4"/>
  <c r="BF797" i="4"/>
  <c r="BF796" i="4"/>
  <c r="BF795" i="4"/>
  <c r="BF794" i="4"/>
  <c r="BF793" i="4"/>
  <c r="BF792" i="4"/>
  <c r="BF791" i="4"/>
  <c r="BF790" i="4"/>
  <c r="BF789" i="4"/>
  <c r="BF788" i="4"/>
  <c r="BF787" i="4"/>
  <c r="BF786" i="4"/>
  <c r="BF785" i="4"/>
  <c r="BF784" i="4"/>
  <c r="BF783" i="4"/>
  <c r="BF782" i="4"/>
  <c r="BF781" i="4"/>
  <c r="BF780" i="4"/>
  <c r="BF779" i="4"/>
  <c r="BF778" i="4"/>
  <c r="BF777" i="4"/>
  <c r="BF776" i="4"/>
  <c r="BF775" i="4"/>
  <c r="BF774" i="4"/>
  <c r="BF773" i="4"/>
  <c r="BF772" i="4"/>
  <c r="BF771" i="4"/>
  <c r="BF770" i="4"/>
  <c r="BF769" i="4"/>
  <c r="BF768" i="4"/>
  <c r="BF767" i="4"/>
  <c r="BF766" i="4"/>
  <c r="BF765" i="4"/>
  <c r="BF764" i="4"/>
  <c r="BF763" i="4"/>
  <c r="BF762" i="4"/>
  <c r="BF761" i="4"/>
  <c r="BF760" i="4"/>
  <c r="BF759" i="4"/>
  <c r="BF758" i="4"/>
  <c r="BF757" i="4"/>
  <c r="BF756" i="4"/>
  <c r="BF755" i="4"/>
  <c r="BF754" i="4"/>
  <c r="BF753" i="4"/>
  <c r="BF752" i="4"/>
  <c r="BF751" i="4"/>
  <c r="BF750" i="4"/>
  <c r="BF749" i="4"/>
  <c r="BF748" i="4"/>
  <c r="BF747" i="4"/>
  <c r="BF746" i="4"/>
  <c r="BF745" i="4"/>
  <c r="BF744" i="4"/>
  <c r="BF743" i="4"/>
  <c r="BF742" i="4"/>
  <c r="BF741" i="4"/>
  <c r="BF740" i="4"/>
  <c r="BF739" i="4"/>
  <c r="BF738" i="4"/>
  <c r="BF737" i="4"/>
  <c r="BF736" i="4"/>
  <c r="BF735" i="4"/>
  <c r="BF734" i="4"/>
  <c r="BF733" i="4"/>
  <c r="BF732" i="4"/>
  <c r="BF731" i="4"/>
  <c r="BF730" i="4"/>
  <c r="BF729" i="4"/>
  <c r="BF728" i="4"/>
  <c r="BF727" i="4"/>
  <c r="BF726" i="4"/>
  <c r="BF725" i="4"/>
  <c r="BF724" i="4"/>
  <c r="BF723" i="4"/>
  <c r="BF722" i="4"/>
  <c r="BF721" i="4"/>
  <c r="BF720" i="4"/>
  <c r="BF719" i="4"/>
  <c r="BF718" i="4"/>
  <c r="BF717" i="4"/>
  <c r="BF716" i="4"/>
  <c r="BF715" i="4"/>
  <c r="BF714" i="4"/>
  <c r="BF713" i="4"/>
  <c r="BF712" i="4"/>
  <c r="BF711" i="4"/>
  <c r="BF710" i="4"/>
  <c r="BF709" i="4"/>
  <c r="BF708" i="4"/>
  <c r="BF707" i="4"/>
  <c r="BF706" i="4"/>
  <c r="BF705" i="4"/>
  <c r="BF704" i="4"/>
  <c r="BF703" i="4"/>
  <c r="BF702" i="4"/>
  <c r="BF701" i="4"/>
  <c r="BF700" i="4"/>
  <c r="BF699" i="4"/>
  <c r="BF698" i="4"/>
  <c r="BF697" i="4"/>
  <c r="BF696" i="4"/>
  <c r="BF695" i="4"/>
  <c r="BF694" i="4"/>
  <c r="BF693" i="4"/>
  <c r="BF692" i="4"/>
  <c r="BF691" i="4"/>
  <c r="BF690" i="4"/>
  <c r="BF689" i="4"/>
  <c r="BF688" i="4"/>
  <c r="BF687" i="4"/>
  <c r="BF686" i="4"/>
  <c r="BF685" i="4"/>
  <c r="BF684" i="4"/>
  <c r="BF683" i="4"/>
  <c r="BF682" i="4"/>
  <c r="BF681" i="4"/>
  <c r="BF680" i="4"/>
  <c r="BF679" i="4"/>
  <c r="BF678" i="4"/>
  <c r="BF677" i="4"/>
  <c r="BF676" i="4"/>
  <c r="BF675" i="4"/>
  <c r="BF674" i="4"/>
  <c r="BF673" i="4"/>
  <c r="BF672" i="4"/>
  <c r="BF671" i="4"/>
  <c r="BF670" i="4"/>
  <c r="BF669" i="4"/>
  <c r="BF668" i="4"/>
  <c r="BF667" i="4"/>
  <c r="BF666" i="4"/>
  <c r="BF665" i="4"/>
  <c r="BF664" i="4"/>
  <c r="BF663" i="4"/>
  <c r="BF662" i="4"/>
  <c r="BF661" i="4"/>
  <c r="BF660" i="4"/>
  <c r="BF659" i="4"/>
  <c r="BF658" i="4"/>
  <c r="BF657" i="4"/>
  <c r="BF656" i="4"/>
  <c r="BF655" i="4"/>
  <c r="BF654" i="4"/>
  <c r="BF653" i="4"/>
  <c r="BF652" i="4"/>
  <c r="BF651" i="4"/>
  <c r="BF650" i="4"/>
  <c r="BF649" i="4"/>
  <c r="BF648" i="4"/>
  <c r="BF647" i="4"/>
  <c r="BF646" i="4"/>
  <c r="BF645" i="4"/>
  <c r="BF644" i="4"/>
  <c r="BF643" i="4"/>
  <c r="BF642" i="4"/>
  <c r="BF641" i="4"/>
  <c r="BF640" i="4"/>
  <c r="BF639" i="4"/>
  <c r="BF638" i="4"/>
  <c r="BF637" i="4"/>
  <c r="BF636" i="4"/>
  <c r="BF635" i="4"/>
  <c r="BF634" i="4"/>
  <c r="BF633" i="4"/>
  <c r="BF632" i="4"/>
  <c r="BF631" i="4"/>
  <c r="BF630" i="4"/>
  <c r="BF629" i="4"/>
  <c r="BF628" i="4"/>
  <c r="BF627" i="4"/>
  <c r="BF626" i="4"/>
  <c r="BF625" i="4"/>
  <c r="BF624" i="4"/>
  <c r="BF623" i="4"/>
  <c r="BF622" i="4"/>
  <c r="BF621" i="4"/>
  <c r="BF620" i="4"/>
  <c r="BF619" i="4"/>
  <c r="BF618" i="4"/>
  <c r="BF617" i="4"/>
  <c r="BF616" i="4"/>
  <c r="BF615" i="4"/>
  <c r="BF614" i="4"/>
  <c r="BF613" i="4"/>
  <c r="BF612" i="4"/>
  <c r="BF611" i="4"/>
  <c r="BF610" i="4"/>
  <c r="BF609" i="4"/>
  <c r="BF608" i="4"/>
  <c r="BF607" i="4"/>
  <c r="BF606" i="4"/>
  <c r="BF605" i="4"/>
  <c r="BF604" i="4"/>
  <c r="BF603" i="4"/>
  <c r="BF602" i="4"/>
  <c r="BF601" i="4"/>
  <c r="BF600" i="4"/>
  <c r="BF599" i="4"/>
  <c r="BF598" i="4"/>
  <c r="BF597" i="4"/>
  <c r="BF596" i="4"/>
  <c r="BF595" i="4"/>
  <c r="BF594" i="4"/>
  <c r="BF593" i="4"/>
  <c r="BF592" i="4"/>
  <c r="BF591" i="4"/>
  <c r="BF590" i="4"/>
  <c r="BF589" i="4"/>
  <c r="BF588" i="4"/>
  <c r="BF587" i="4"/>
  <c r="BF586" i="4"/>
  <c r="BF585" i="4"/>
  <c r="BF584" i="4"/>
  <c r="BF583" i="4"/>
  <c r="BF582" i="4"/>
  <c r="BF581" i="4"/>
  <c r="BF580" i="4"/>
  <c r="BF579" i="4"/>
  <c r="BF578" i="4"/>
  <c r="BF577" i="4"/>
  <c r="BF576" i="4"/>
  <c r="BF575" i="4"/>
  <c r="BF574" i="4"/>
  <c r="BF573" i="4"/>
  <c r="BF572" i="4"/>
  <c r="BF571" i="4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G560" i="1" s="1"/>
  <c r="BJ560" i="1" s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G624" i="1" s="1"/>
  <c r="BJ624" i="1" s="1"/>
  <c r="BF625" i="1"/>
  <c r="BF626" i="1"/>
  <c r="BF627" i="1"/>
  <c r="BF628" i="1"/>
  <c r="BF629" i="1"/>
  <c r="BF630" i="1"/>
  <c r="BF631" i="1"/>
  <c r="BF632" i="1"/>
  <c r="BG632" i="1" s="1"/>
  <c r="BJ632" i="1" s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G664" i="1" s="1"/>
  <c r="BJ664" i="1" s="1"/>
  <c r="BF665" i="1"/>
  <c r="BF666" i="1"/>
  <c r="BI666" i="1" s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H697" i="1" s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G714" i="1" s="1"/>
  <c r="BJ714" i="1" s="1"/>
  <c r="BF715" i="1"/>
  <c r="BF716" i="1"/>
  <c r="BF717" i="1"/>
  <c r="BF718" i="1"/>
  <c r="BF719" i="1"/>
  <c r="BF720" i="1"/>
  <c r="BF721" i="1"/>
  <c r="BF722" i="1"/>
  <c r="BF723" i="1"/>
  <c r="BF724" i="1"/>
  <c r="BH724" i="1" s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H736" i="1" s="1"/>
  <c r="BF737" i="1"/>
  <c r="BH737" i="1" s="1"/>
  <c r="BF738" i="1"/>
  <c r="BF739" i="1"/>
  <c r="BI739" i="1" s="1"/>
  <c r="BF740" i="1"/>
  <c r="BF741" i="1"/>
  <c r="BF742" i="1"/>
  <c r="BF743" i="1"/>
  <c r="BF744" i="1"/>
  <c r="BF745" i="1"/>
  <c r="BF746" i="1"/>
  <c r="BF747" i="1"/>
  <c r="BF748" i="1"/>
  <c r="BI748" i="1" s="1"/>
  <c r="BF749" i="1"/>
  <c r="BH749" i="1" s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H761" i="1" s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H783" i="1" s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H803" i="1" s="1"/>
  <c r="BF804" i="1"/>
  <c r="BH804" i="1" s="1"/>
  <c r="BF805" i="1"/>
  <c r="BG805" i="1" s="1"/>
  <c r="BJ805" i="1" s="1"/>
  <c r="BF806" i="1"/>
  <c r="BF807" i="1"/>
  <c r="BF808" i="1"/>
  <c r="BF809" i="1"/>
  <c r="BF810" i="1"/>
  <c r="BH810" i="1" s="1"/>
  <c r="BF811" i="1"/>
  <c r="BF812" i="1"/>
  <c r="BF813" i="1"/>
  <c r="BF814" i="1"/>
  <c r="BF815" i="1"/>
  <c r="BF816" i="1"/>
  <c r="BF817" i="1"/>
  <c r="BI817" i="1" s="1"/>
  <c r="BF818" i="1"/>
  <c r="BF819" i="1"/>
  <c r="BH819" i="1" s="1"/>
  <c r="BF820" i="1"/>
  <c r="BF821" i="1"/>
  <c r="BF822" i="1"/>
  <c r="BF823" i="1"/>
  <c r="BF824" i="1"/>
  <c r="BF825" i="1"/>
  <c r="BI825" i="1" s="1"/>
  <c r="BF826" i="1"/>
  <c r="BH826" i="1" s="1"/>
  <c r="BF827" i="1"/>
  <c r="BF828" i="1"/>
  <c r="BF829" i="1"/>
  <c r="BF830" i="1"/>
  <c r="BF831" i="1"/>
  <c r="BF832" i="1"/>
  <c r="BI832" i="1" s="1"/>
  <c r="BF833" i="1"/>
  <c r="BI833" i="1" s="1"/>
  <c r="BF834" i="1"/>
  <c r="BF835" i="1"/>
  <c r="BF836" i="1"/>
  <c r="BF837" i="1"/>
  <c r="BF838" i="1"/>
  <c r="BF839" i="1"/>
  <c r="BF840" i="1"/>
  <c r="BF841" i="1"/>
  <c r="BG841" i="1" s="1"/>
  <c r="BJ841" i="1" s="1"/>
  <c r="BF842" i="1"/>
  <c r="BF843" i="1"/>
  <c r="BF844" i="1"/>
  <c r="BG844" i="1" s="1"/>
  <c r="BJ844" i="1" s="1"/>
  <c r="BF845" i="1"/>
  <c r="BF846" i="1"/>
  <c r="BF847" i="1"/>
  <c r="BG847" i="1" s="1"/>
  <c r="BJ847" i="1" s="1"/>
  <c r="BF848" i="1"/>
  <c r="BH848" i="1" s="1"/>
  <c r="BF849" i="1"/>
  <c r="BF850" i="1"/>
  <c r="BH850" i="1" s="1"/>
  <c r="BF851" i="1"/>
  <c r="BI851" i="1" s="1"/>
  <c r="BF852" i="1"/>
  <c r="BF853" i="1"/>
  <c r="BF854" i="1"/>
  <c r="BI854" i="1" s="1"/>
  <c r="BF855" i="1"/>
  <c r="BF856" i="1"/>
  <c r="BF857" i="1"/>
  <c r="BI857" i="1" s="1"/>
  <c r="BF858" i="1"/>
  <c r="BF859" i="1"/>
  <c r="BF860" i="1"/>
  <c r="BI860" i="1" s="1"/>
  <c r="BF861" i="1"/>
  <c r="BF862" i="1"/>
  <c r="BF863" i="1"/>
  <c r="BI863" i="1" s="1"/>
  <c r="BF864" i="1"/>
  <c r="BF865" i="1"/>
  <c r="BI865" i="1" s="1"/>
  <c r="BF866" i="1"/>
  <c r="BI866" i="1" s="1"/>
  <c r="BF867" i="1"/>
  <c r="BF868" i="1"/>
  <c r="BF869" i="1"/>
  <c r="BH869" i="1" s="1"/>
  <c r="BF870" i="1"/>
  <c r="BF871" i="1"/>
  <c r="BF872" i="1"/>
  <c r="BG872" i="1" s="1"/>
  <c r="BJ872" i="1" s="1"/>
  <c r="BF873" i="1"/>
  <c r="BF874" i="1"/>
  <c r="BF875" i="1"/>
  <c r="BH875" i="1" s="1"/>
  <c r="BF876" i="1"/>
  <c r="BF877" i="1"/>
  <c r="BF878" i="1"/>
  <c r="BG878" i="1" s="1"/>
  <c r="BJ878" i="1" s="1"/>
  <c r="BF879" i="1"/>
  <c r="BF880" i="1"/>
  <c r="BF881" i="1"/>
  <c r="BG881" i="1" s="1"/>
  <c r="BJ881" i="1" s="1"/>
  <c r="BF882" i="1"/>
  <c r="BF883" i="1"/>
  <c r="BF884" i="1"/>
  <c r="BI884" i="1" s="1"/>
  <c r="BF885" i="1"/>
  <c r="BF886" i="1"/>
  <c r="BG886" i="1" s="1"/>
  <c r="BJ886" i="1" s="1"/>
  <c r="BF887" i="1"/>
  <c r="BF888" i="1"/>
  <c r="BF889" i="1"/>
  <c r="BI889" i="1" s="1"/>
  <c r="BF890" i="1"/>
  <c r="BF891" i="1"/>
  <c r="BF892" i="1"/>
  <c r="BI892" i="1" s="1"/>
  <c r="BF893" i="1"/>
  <c r="BF894" i="1"/>
  <c r="BG894" i="1" s="1"/>
  <c r="BJ894" i="1" s="1"/>
  <c r="BF895" i="1"/>
  <c r="BG895" i="1" s="1"/>
  <c r="BJ895" i="1" s="1"/>
  <c r="BF896" i="1"/>
  <c r="BF897" i="1"/>
  <c r="BH897" i="1" s="1"/>
  <c r="BF898" i="1"/>
  <c r="BF899" i="1"/>
  <c r="BF900" i="1"/>
  <c r="BI900" i="1" s="1"/>
  <c r="BF901" i="1"/>
  <c r="BF902" i="1"/>
  <c r="BG902" i="1" s="1"/>
  <c r="BJ902" i="1" s="1"/>
  <c r="BF903" i="1"/>
  <c r="BF904" i="1"/>
  <c r="BF905" i="1"/>
  <c r="BG905" i="1" s="1"/>
  <c r="BJ905" i="1" s="1"/>
  <c r="BF906" i="1"/>
  <c r="BF907" i="1"/>
  <c r="BF908" i="1"/>
  <c r="BI908" i="1" s="1"/>
  <c r="BF909" i="1"/>
  <c r="BF910" i="1"/>
  <c r="BG910" i="1" s="1"/>
  <c r="BJ910" i="1" s="1"/>
  <c r="BF911" i="1"/>
  <c r="BF912" i="1"/>
  <c r="BF913" i="1"/>
  <c r="BG913" i="1" s="1"/>
  <c r="BJ913" i="1" s="1"/>
  <c r="BF914" i="1"/>
  <c r="BF915" i="1"/>
  <c r="BI915" i="1" s="1"/>
  <c r="BF916" i="1"/>
  <c r="BI916" i="1" s="1"/>
  <c r="BF917" i="1"/>
  <c r="BF918" i="1"/>
  <c r="BG918" i="1" s="1"/>
  <c r="BJ918" i="1" s="1"/>
  <c r="BF919" i="1"/>
  <c r="BF920" i="1"/>
  <c r="BF921" i="1"/>
  <c r="BG921" i="1" s="1"/>
  <c r="BJ921" i="1" s="1"/>
  <c r="BF922" i="1"/>
  <c r="BF923" i="1"/>
  <c r="BI923" i="1" s="1"/>
  <c r="BF924" i="1"/>
  <c r="BI924" i="1" s="1"/>
  <c r="BF925" i="1"/>
  <c r="BF926" i="1"/>
  <c r="BG926" i="1" s="1"/>
  <c r="BJ926" i="1" s="1"/>
  <c r="BF927" i="1"/>
  <c r="BF928" i="1"/>
  <c r="BF929" i="1"/>
  <c r="BG929" i="1" s="1"/>
  <c r="BJ929" i="1" s="1"/>
  <c r="BF930" i="1"/>
  <c r="BF931" i="1"/>
  <c r="BI931" i="1" s="1"/>
  <c r="BF932" i="1"/>
  <c r="BI932" i="1" s="1"/>
  <c r="BF933" i="1"/>
  <c r="BF934" i="1"/>
  <c r="BG934" i="1" s="1"/>
  <c r="BJ934" i="1" s="1"/>
  <c r="BF935" i="1"/>
  <c r="BF936" i="1"/>
  <c r="BF937" i="1"/>
  <c r="BG937" i="1" s="1"/>
  <c r="BJ937" i="1" s="1"/>
  <c r="BF938" i="1"/>
  <c r="BF939" i="1"/>
  <c r="BI939" i="1" s="1"/>
  <c r="BF940" i="1"/>
  <c r="BI940" i="1" s="1"/>
  <c r="BF941" i="1"/>
  <c r="BF942" i="1"/>
  <c r="BG942" i="1" s="1"/>
  <c r="BJ942" i="1" s="1"/>
  <c r="BF943" i="1"/>
  <c r="BF944" i="1"/>
  <c r="BF945" i="1"/>
  <c r="BG945" i="1" s="1"/>
  <c r="BJ945" i="1" s="1"/>
  <c r="BF946" i="1"/>
  <c r="BF947" i="1"/>
  <c r="BF948" i="1"/>
  <c r="BI948" i="1" s="1"/>
  <c r="BF949" i="1"/>
  <c r="BF950" i="1"/>
  <c r="BG950" i="1" s="1"/>
  <c r="BJ950" i="1" s="1"/>
  <c r="BF951" i="1"/>
  <c r="BF952" i="1"/>
  <c r="BF953" i="1"/>
  <c r="BI953" i="1" s="1"/>
  <c r="BF954" i="1"/>
  <c r="BF955" i="1"/>
  <c r="BF956" i="1"/>
  <c r="BI956" i="1" s="1"/>
  <c r="BF957" i="1"/>
  <c r="BF958" i="1"/>
  <c r="BG958" i="1" s="1"/>
  <c r="BJ958" i="1" s="1"/>
  <c r="BF959" i="1"/>
  <c r="BG959" i="1" s="1"/>
  <c r="BJ959" i="1" s="1"/>
  <c r="BF960" i="1"/>
  <c r="BF961" i="1"/>
  <c r="BH961" i="1" s="1"/>
  <c r="BF962" i="1"/>
  <c r="BF963" i="1"/>
  <c r="BF964" i="1"/>
  <c r="BI964" i="1" s="1"/>
  <c r="BF965" i="1"/>
  <c r="BF966" i="1"/>
  <c r="BG966" i="1" s="1"/>
  <c r="BJ966" i="1" s="1"/>
  <c r="BF967" i="1"/>
  <c r="T45" i="3"/>
  <c r="S45" i="3"/>
  <c r="J45" i="3"/>
  <c r="I45" i="3"/>
  <c r="H45" i="3"/>
  <c r="T44" i="3"/>
  <c r="S44" i="3"/>
  <c r="J44" i="3"/>
  <c r="I44" i="3"/>
  <c r="H44" i="3"/>
  <c r="T43" i="3"/>
  <c r="S43" i="3"/>
  <c r="J43" i="3"/>
  <c r="I43" i="3"/>
  <c r="H43" i="3"/>
  <c r="T42" i="3"/>
  <c r="S42" i="3"/>
  <c r="J42" i="3"/>
  <c r="I42" i="3"/>
  <c r="H42" i="3"/>
  <c r="T41" i="3"/>
  <c r="S41" i="3"/>
  <c r="J41" i="3"/>
  <c r="I41" i="3"/>
  <c r="H41" i="3"/>
  <c r="T40" i="3"/>
  <c r="S40" i="3"/>
  <c r="J40" i="3"/>
  <c r="I40" i="3"/>
  <c r="H40" i="3"/>
  <c r="T39" i="3"/>
  <c r="S39" i="3"/>
  <c r="J39" i="3"/>
  <c r="I39" i="3"/>
  <c r="H39" i="3"/>
  <c r="T38" i="3"/>
  <c r="S38" i="3"/>
  <c r="J38" i="3"/>
  <c r="I38" i="3"/>
  <c r="H38" i="3"/>
  <c r="T37" i="3"/>
  <c r="S37" i="3"/>
  <c r="J37" i="3"/>
  <c r="I37" i="3"/>
  <c r="H37" i="3"/>
  <c r="T36" i="3"/>
  <c r="S36" i="3"/>
  <c r="J36" i="3"/>
  <c r="I36" i="3"/>
  <c r="H36" i="3"/>
  <c r="T35" i="3"/>
  <c r="S35" i="3"/>
  <c r="J35" i="3"/>
  <c r="I35" i="3"/>
  <c r="H35" i="3"/>
  <c r="T34" i="3"/>
  <c r="S34" i="3"/>
  <c r="J34" i="3"/>
  <c r="I34" i="3"/>
  <c r="H34" i="3"/>
  <c r="T33" i="3"/>
  <c r="S33" i="3"/>
  <c r="J33" i="3"/>
  <c r="I33" i="3"/>
  <c r="H33" i="3"/>
  <c r="T32" i="3"/>
  <c r="S32" i="3"/>
  <c r="J32" i="3"/>
  <c r="I32" i="3"/>
  <c r="H32" i="3"/>
  <c r="T31" i="3"/>
  <c r="S31" i="3"/>
  <c r="J31" i="3"/>
  <c r="I31" i="3"/>
  <c r="H31" i="3"/>
  <c r="T30" i="3"/>
  <c r="S30" i="3"/>
  <c r="J30" i="3"/>
  <c r="I30" i="3"/>
  <c r="H30" i="3"/>
  <c r="T29" i="3"/>
  <c r="S29" i="3"/>
  <c r="J29" i="3"/>
  <c r="I29" i="3"/>
  <c r="H29" i="3"/>
  <c r="T28" i="3"/>
  <c r="S28" i="3"/>
  <c r="J28" i="3"/>
  <c r="I28" i="3"/>
  <c r="H28" i="3"/>
  <c r="T27" i="3"/>
  <c r="S27" i="3"/>
  <c r="J27" i="3"/>
  <c r="I27" i="3"/>
  <c r="H27" i="3"/>
  <c r="T26" i="3"/>
  <c r="S26" i="3"/>
  <c r="J26" i="3"/>
  <c r="I26" i="3"/>
  <c r="H26" i="3"/>
  <c r="T25" i="3"/>
  <c r="S25" i="3"/>
  <c r="J25" i="3"/>
  <c r="I25" i="3"/>
  <c r="H25" i="3"/>
  <c r="T24" i="3"/>
  <c r="S24" i="3"/>
  <c r="J24" i="3"/>
  <c r="I24" i="3"/>
  <c r="H24" i="3"/>
  <c r="T23" i="3"/>
  <c r="S23" i="3"/>
  <c r="J23" i="3"/>
  <c r="I23" i="3"/>
  <c r="H23" i="3"/>
  <c r="T22" i="3"/>
  <c r="S22" i="3"/>
  <c r="J22" i="3"/>
  <c r="I22" i="3"/>
  <c r="H22" i="3"/>
  <c r="T21" i="3"/>
  <c r="S21" i="3"/>
  <c r="J21" i="3"/>
  <c r="I21" i="3"/>
  <c r="H21" i="3"/>
  <c r="T20" i="3"/>
  <c r="S20" i="3"/>
  <c r="J20" i="3"/>
  <c r="I20" i="3"/>
  <c r="H20" i="3"/>
  <c r="T19" i="3"/>
  <c r="S19" i="3"/>
  <c r="J19" i="3"/>
  <c r="I19" i="3"/>
  <c r="H19" i="3"/>
  <c r="T18" i="3"/>
  <c r="S18" i="3"/>
  <c r="J18" i="3"/>
  <c r="I18" i="3"/>
  <c r="H18" i="3"/>
  <c r="T17" i="3"/>
  <c r="S17" i="3"/>
  <c r="J17" i="3"/>
  <c r="I17" i="3"/>
  <c r="H17" i="3"/>
  <c r="T16" i="3"/>
  <c r="S16" i="3"/>
  <c r="J16" i="3"/>
  <c r="I16" i="3"/>
  <c r="H16" i="3"/>
  <c r="T15" i="3"/>
  <c r="S15" i="3"/>
  <c r="J15" i="3"/>
  <c r="I15" i="3"/>
  <c r="H15" i="3"/>
  <c r="T14" i="3"/>
  <c r="S14" i="3"/>
  <c r="J14" i="3"/>
  <c r="I14" i="3"/>
  <c r="H14" i="3"/>
  <c r="T13" i="3"/>
  <c r="S13" i="3"/>
  <c r="J13" i="3"/>
  <c r="I13" i="3"/>
  <c r="H13" i="3"/>
  <c r="T12" i="3"/>
  <c r="S12" i="3"/>
  <c r="J12" i="3"/>
  <c r="I12" i="3"/>
  <c r="H12" i="3"/>
  <c r="T11" i="3"/>
  <c r="S11" i="3"/>
  <c r="J11" i="3"/>
  <c r="I11" i="3"/>
  <c r="H11" i="3"/>
  <c r="T10" i="3"/>
  <c r="S10" i="3"/>
  <c r="J10" i="3"/>
  <c r="I10" i="3"/>
  <c r="H10" i="3"/>
  <c r="T9" i="3"/>
  <c r="S9" i="3"/>
  <c r="J9" i="3"/>
  <c r="I9" i="3"/>
  <c r="H9" i="3"/>
  <c r="T8" i="3"/>
  <c r="S8" i="3"/>
  <c r="J8" i="3"/>
  <c r="I8" i="3"/>
  <c r="H8" i="3"/>
  <c r="T7" i="3"/>
  <c r="S7" i="3"/>
  <c r="J7" i="3"/>
  <c r="I7" i="3"/>
  <c r="H7" i="3"/>
  <c r="T6" i="3"/>
  <c r="S6" i="3"/>
  <c r="J6" i="3"/>
  <c r="I6" i="3"/>
  <c r="H6" i="3"/>
  <c r="T5" i="3"/>
  <c r="S5" i="3"/>
  <c r="J5" i="3"/>
  <c r="I5" i="3"/>
  <c r="H5" i="3"/>
  <c r="T4" i="3"/>
  <c r="S4" i="3"/>
  <c r="J4" i="3"/>
  <c r="I4" i="3"/>
  <c r="H4" i="3"/>
  <c r="T3" i="3"/>
  <c r="S3" i="3"/>
  <c r="J3" i="3"/>
  <c r="I3" i="3"/>
  <c r="H3" i="3"/>
  <c r="T2" i="3"/>
  <c r="S2" i="3"/>
  <c r="J2" i="3"/>
  <c r="I2" i="3"/>
  <c r="H2" i="3"/>
  <c r="BI601" i="4" l="1"/>
  <c r="BG601" i="4"/>
  <c r="BJ601" i="4" s="1"/>
  <c r="BH601" i="4"/>
  <c r="BG657" i="4"/>
  <c r="BJ657" i="4" s="1"/>
  <c r="BI657" i="4"/>
  <c r="BH657" i="4"/>
  <c r="BI665" i="4"/>
  <c r="BG665" i="4"/>
  <c r="BJ665" i="4" s="1"/>
  <c r="BH665" i="4"/>
  <c r="BG673" i="4"/>
  <c r="BJ673" i="4" s="1"/>
  <c r="BI673" i="4"/>
  <c r="BH673" i="4"/>
  <c r="BG681" i="4"/>
  <c r="BJ681" i="4" s="1"/>
  <c r="BI681" i="4"/>
  <c r="BH681" i="4"/>
  <c r="BG689" i="4"/>
  <c r="BJ689" i="4" s="1"/>
  <c r="BI689" i="4"/>
  <c r="BH689" i="4"/>
  <c r="BG697" i="4"/>
  <c r="BJ697" i="4" s="1"/>
  <c r="BI697" i="4"/>
  <c r="BH697" i="4"/>
  <c r="BI753" i="4"/>
  <c r="BG753" i="4"/>
  <c r="BJ753" i="4" s="1"/>
  <c r="BH753" i="4"/>
  <c r="BI761" i="4"/>
  <c r="BH761" i="4"/>
  <c r="BG761" i="4"/>
  <c r="BJ761" i="4" s="1"/>
  <c r="BG769" i="4"/>
  <c r="BJ769" i="4" s="1"/>
  <c r="BI769" i="4"/>
  <c r="BH769" i="4"/>
  <c r="BI777" i="4"/>
  <c r="BH777" i="4"/>
  <c r="BG777" i="4"/>
  <c r="BJ777" i="4" s="1"/>
  <c r="BI785" i="4"/>
  <c r="BG785" i="4"/>
  <c r="BJ785" i="4" s="1"/>
  <c r="BH785" i="4"/>
  <c r="BI793" i="4"/>
  <c r="BH793" i="4"/>
  <c r="BG793" i="4"/>
  <c r="BJ793" i="4" s="1"/>
  <c r="BI801" i="4"/>
  <c r="BG801" i="4"/>
  <c r="BJ801" i="4" s="1"/>
  <c r="BH801" i="4"/>
  <c r="BI809" i="4"/>
  <c r="BH809" i="4"/>
  <c r="BG809" i="4"/>
  <c r="BJ809" i="4" s="1"/>
  <c r="BI817" i="4"/>
  <c r="BG817" i="4"/>
  <c r="BJ817" i="4" s="1"/>
  <c r="BH817" i="4"/>
  <c r="BI825" i="4"/>
  <c r="BH825" i="4"/>
  <c r="BG825" i="4"/>
  <c r="BJ825" i="4" s="1"/>
  <c r="BI833" i="4"/>
  <c r="BG833" i="4"/>
  <c r="BJ833" i="4" s="1"/>
  <c r="BH833" i="4"/>
  <c r="BI841" i="4"/>
  <c r="BH841" i="4"/>
  <c r="BG841" i="4"/>
  <c r="BJ841" i="4" s="1"/>
  <c r="BI849" i="4"/>
  <c r="BG849" i="4"/>
  <c r="BJ849" i="4" s="1"/>
  <c r="BH849" i="4"/>
  <c r="BI857" i="4"/>
  <c r="BH857" i="4"/>
  <c r="BG857" i="4"/>
  <c r="BJ857" i="4" s="1"/>
  <c r="BI865" i="4"/>
  <c r="BG865" i="4"/>
  <c r="BJ865" i="4" s="1"/>
  <c r="BH865" i="4"/>
  <c r="BI873" i="4"/>
  <c r="BH873" i="4"/>
  <c r="BG873" i="4"/>
  <c r="BJ873" i="4" s="1"/>
  <c r="BI881" i="4"/>
  <c r="BG881" i="4"/>
  <c r="BJ881" i="4" s="1"/>
  <c r="BH881" i="4"/>
  <c r="BI889" i="4"/>
  <c r="BH889" i="4"/>
  <c r="BG889" i="4"/>
  <c r="BJ889" i="4" s="1"/>
  <c r="BI897" i="4"/>
  <c r="BH897" i="4"/>
  <c r="BG897" i="4"/>
  <c r="BJ897" i="4" s="1"/>
  <c r="BI905" i="4"/>
  <c r="BH905" i="4"/>
  <c r="BG905" i="4"/>
  <c r="BJ905" i="4" s="1"/>
  <c r="BI913" i="4"/>
  <c r="BG913" i="4"/>
  <c r="BJ913" i="4" s="1"/>
  <c r="BH913" i="4"/>
  <c r="BH921" i="4"/>
  <c r="BG921" i="4"/>
  <c r="BJ921" i="4" s="1"/>
  <c r="BI921" i="4"/>
  <c r="BI929" i="4"/>
  <c r="BH929" i="4"/>
  <c r="BG929" i="4"/>
  <c r="BJ929" i="4" s="1"/>
  <c r="BI937" i="4"/>
  <c r="BH937" i="4"/>
  <c r="BG937" i="4"/>
  <c r="BJ937" i="4" s="1"/>
  <c r="BI945" i="4"/>
  <c r="BG945" i="4"/>
  <c r="BJ945" i="4" s="1"/>
  <c r="BH945" i="4"/>
  <c r="BI953" i="4"/>
  <c r="BH953" i="4"/>
  <c r="BG953" i="4"/>
  <c r="BJ953" i="4" s="1"/>
  <c r="BI961" i="4"/>
  <c r="BH961" i="4"/>
  <c r="BG961" i="4"/>
  <c r="BJ961" i="4" s="1"/>
  <c r="BI969" i="4"/>
  <c r="BH969" i="4"/>
  <c r="BG969" i="4"/>
  <c r="BJ969" i="4" s="1"/>
  <c r="BI977" i="4"/>
  <c r="BG977" i="4"/>
  <c r="BJ977" i="4" s="1"/>
  <c r="BH977" i="4"/>
  <c r="BH985" i="4"/>
  <c r="BI985" i="4"/>
  <c r="BG985" i="4"/>
  <c r="BJ985" i="4" s="1"/>
  <c r="BI993" i="4"/>
  <c r="BH993" i="4"/>
  <c r="BG993" i="4"/>
  <c r="BJ993" i="4" s="1"/>
  <c r="BI1001" i="4"/>
  <c r="BH1001" i="4"/>
  <c r="BG1001" i="4"/>
  <c r="BJ1001" i="4" s="1"/>
  <c r="BI1009" i="4"/>
  <c r="BG1009" i="4"/>
  <c r="BJ1009" i="4" s="1"/>
  <c r="BH1009" i="4"/>
  <c r="BI1017" i="4"/>
  <c r="BH1017" i="4"/>
  <c r="BG1017" i="4"/>
  <c r="BJ1017" i="4" s="1"/>
  <c r="BI1025" i="4"/>
  <c r="BH1025" i="4"/>
  <c r="BG1025" i="4"/>
  <c r="BJ1025" i="4" s="1"/>
  <c r="BI1033" i="4"/>
  <c r="BH1033" i="4"/>
  <c r="BG1033" i="4"/>
  <c r="BJ1033" i="4" s="1"/>
  <c r="BI1041" i="4"/>
  <c r="BH1041" i="4"/>
  <c r="BG1041" i="4"/>
  <c r="BJ1041" i="4" s="1"/>
  <c r="BI1049" i="4"/>
  <c r="BH1049" i="4"/>
  <c r="BG1049" i="4"/>
  <c r="BJ1049" i="4" s="1"/>
  <c r="BI1057" i="4"/>
  <c r="BG1057" i="4"/>
  <c r="BJ1057" i="4" s="1"/>
  <c r="BH1057" i="4"/>
  <c r="BI1065" i="4"/>
  <c r="BH1065" i="4"/>
  <c r="BG1065" i="4"/>
  <c r="BJ1065" i="4" s="1"/>
  <c r="BI1073" i="4"/>
  <c r="BH1073" i="4"/>
  <c r="BG1073" i="4"/>
  <c r="BJ1073" i="4" s="1"/>
  <c r="BI1081" i="4"/>
  <c r="BH1081" i="4"/>
  <c r="BG1081" i="4"/>
  <c r="BJ1081" i="4" s="1"/>
  <c r="BI1089" i="4"/>
  <c r="BH1089" i="4"/>
  <c r="BG1089" i="4"/>
  <c r="BJ1089" i="4" s="1"/>
  <c r="BI1097" i="4"/>
  <c r="BH1097" i="4"/>
  <c r="BG1097" i="4"/>
  <c r="BJ1097" i="4" s="1"/>
  <c r="BI1105" i="4"/>
  <c r="BH1105" i="4"/>
  <c r="BG1105" i="4"/>
  <c r="BJ1105" i="4" s="1"/>
  <c r="BI1113" i="4"/>
  <c r="BH1113" i="4"/>
  <c r="BG1113" i="4"/>
  <c r="BJ1113" i="4" s="1"/>
  <c r="BI1121" i="4"/>
  <c r="BG1121" i="4"/>
  <c r="BJ1121" i="4" s="1"/>
  <c r="BH1121" i="4"/>
  <c r="BI1129" i="4"/>
  <c r="BH1129" i="4"/>
  <c r="BG1129" i="4"/>
  <c r="BJ1129" i="4" s="1"/>
  <c r="BI1137" i="4"/>
  <c r="BH1137" i="4"/>
  <c r="BG1137" i="4"/>
  <c r="BJ1137" i="4" s="1"/>
  <c r="BI1145" i="4"/>
  <c r="BH1145" i="4"/>
  <c r="BG1145" i="4"/>
  <c r="BJ1145" i="4" s="1"/>
  <c r="BI1153" i="4"/>
  <c r="BH1153" i="4"/>
  <c r="BG1153" i="4"/>
  <c r="BJ1153" i="4" s="1"/>
  <c r="BI1161" i="4"/>
  <c r="BH1161" i="4"/>
  <c r="BG1161" i="4"/>
  <c r="BJ1161" i="4" s="1"/>
  <c r="BI1169" i="4"/>
  <c r="BH1169" i="4"/>
  <c r="BG1169" i="4"/>
  <c r="BJ1169" i="4" s="1"/>
  <c r="BI1177" i="4"/>
  <c r="BH1177" i="4"/>
  <c r="BG1177" i="4"/>
  <c r="BJ1177" i="4" s="1"/>
  <c r="BI1185" i="4"/>
  <c r="BG1185" i="4"/>
  <c r="BJ1185" i="4" s="1"/>
  <c r="BH1185" i="4"/>
  <c r="BI1193" i="4"/>
  <c r="BH1193" i="4"/>
  <c r="BG1193" i="4"/>
  <c r="BJ1193" i="4" s="1"/>
  <c r="BI1201" i="4"/>
  <c r="BH1201" i="4"/>
  <c r="BG1201" i="4"/>
  <c r="BJ1201" i="4" s="1"/>
  <c r="BI1209" i="4"/>
  <c r="BH1209" i="4"/>
  <c r="BG1209" i="4"/>
  <c r="BJ1209" i="4" s="1"/>
  <c r="BI565" i="4"/>
  <c r="BH565" i="4"/>
  <c r="BG565" i="4"/>
  <c r="BJ565" i="4" s="1"/>
  <c r="BI557" i="4"/>
  <c r="BH557" i="4"/>
  <c r="BG557" i="4"/>
  <c r="BJ557" i="4" s="1"/>
  <c r="BI549" i="4"/>
  <c r="BH549" i="4"/>
  <c r="BG549" i="4"/>
  <c r="BJ549" i="4" s="1"/>
  <c r="BI541" i="4"/>
  <c r="BH541" i="4"/>
  <c r="BG541" i="4"/>
  <c r="BJ541" i="4" s="1"/>
  <c r="BI533" i="4"/>
  <c r="BH533" i="4"/>
  <c r="BG533" i="4"/>
  <c r="BJ533" i="4" s="1"/>
  <c r="BI525" i="4"/>
  <c r="BH525" i="4"/>
  <c r="BG525" i="4"/>
  <c r="BJ525" i="4" s="1"/>
  <c r="BI517" i="4"/>
  <c r="BH517" i="4"/>
  <c r="BG517" i="4"/>
  <c r="BJ517" i="4" s="1"/>
  <c r="BI509" i="4"/>
  <c r="BH509" i="4"/>
  <c r="BG509" i="4"/>
  <c r="BJ509" i="4" s="1"/>
  <c r="BI501" i="4"/>
  <c r="BH501" i="4"/>
  <c r="BG501" i="4"/>
  <c r="BJ501" i="4" s="1"/>
  <c r="BI493" i="4"/>
  <c r="BH493" i="4"/>
  <c r="BG493" i="4"/>
  <c r="BJ493" i="4" s="1"/>
  <c r="BI485" i="4"/>
  <c r="BH485" i="4"/>
  <c r="BG485" i="4"/>
  <c r="BJ485" i="4" s="1"/>
  <c r="BI477" i="4"/>
  <c r="BH477" i="4"/>
  <c r="BG477" i="4"/>
  <c r="BJ477" i="4" s="1"/>
  <c r="BI469" i="4"/>
  <c r="BH469" i="4"/>
  <c r="BG469" i="4"/>
  <c r="BJ469" i="4" s="1"/>
  <c r="BI461" i="4"/>
  <c r="BH461" i="4"/>
  <c r="BG461" i="4"/>
  <c r="BJ461" i="4" s="1"/>
  <c r="BI453" i="4"/>
  <c r="BH453" i="4"/>
  <c r="BG453" i="4"/>
  <c r="BJ453" i="4" s="1"/>
  <c r="BI445" i="4"/>
  <c r="BH445" i="4"/>
  <c r="BG445" i="4"/>
  <c r="BJ445" i="4" s="1"/>
  <c r="BI437" i="4"/>
  <c r="BH437" i="4"/>
  <c r="BG437" i="4"/>
  <c r="BJ437" i="4" s="1"/>
  <c r="BI429" i="4"/>
  <c r="BH429" i="4"/>
  <c r="BG429" i="4"/>
  <c r="BJ429" i="4" s="1"/>
  <c r="BI421" i="4"/>
  <c r="BH421" i="4"/>
  <c r="BG421" i="4"/>
  <c r="BJ421" i="4" s="1"/>
  <c r="BI413" i="4"/>
  <c r="BH413" i="4"/>
  <c r="BG413" i="4"/>
  <c r="BJ413" i="4" s="1"/>
  <c r="BI405" i="4"/>
  <c r="BH405" i="4"/>
  <c r="BG405" i="4"/>
  <c r="BJ405" i="4" s="1"/>
  <c r="BI397" i="4"/>
  <c r="BH397" i="4"/>
  <c r="BG397" i="4"/>
  <c r="BJ397" i="4" s="1"/>
  <c r="BI389" i="4"/>
  <c r="BH389" i="4"/>
  <c r="BG389" i="4"/>
  <c r="BJ389" i="4" s="1"/>
  <c r="BI381" i="4"/>
  <c r="BH381" i="4"/>
  <c r="BG381" i="4"/>
  <c r="BJ381" i="4" s="1"/>
  <c r="BI373" i="4"/>
  <c r="BH373" i="4"/>
  <c r="BG373" i="4"/>
  <c r="BJ373" i="4" s="1"/>
  <c r="BI365" i="4"/>
  <c r="BH365" i="4"/>
  <c r="BG365" i="4"/>
  <c r="BJ365" i="4" s="1"/>
  <c r="BI357" i="4"/>
  <c r="BH357" i="4"/>
  <c r="BG357" i="4"/>
  <c r="BJ357" i="4" s="1"/>
  <c r="BI349" i="4"/>
  <c r="BH349" i="4"/>
  <c r="BG349" i="4"/>
  <c r="BJ349" i="4" s="1"/>
  <c r="BI341" i="4"/>
  <c r="BH341" i="4"/>
  <c r="BG341" i="4"/>
  <c r="BJ341" i="4" s="1"/>
  <c r="BI333" i="4"/>
  <c r="BH333" i="4"/>
  <c r="BG333" i="4"/>
  <c r="BJ333" i="4" s="1"/>
  <c r="BI325" i="4"/>
  <c r="BH325" i="4"/>
  <c r="BG325" i="4"/>
  <c r="BJ325" i="4" s="1"/>
  <c r="BI317" i="4"/>
  <c r="BH317" i="4"/>
  <c r="BG317" i="4"/>
  <c r="BJ317" i="4" s="1"/>
  <c r="BI309" i="4"/>
  <c r="BH309" i="4"/>
  <c r="BG309" i="4"/>
  <c r="BJ309" i="4" s="1"/>
  <c r="BI301" i="4"/>
  <c r="BH301" i="4"/>
  <c r="BG301" i="4"/>
  <c r="BJ301" i="4" s="1"/>
  <c r="BI293" i="4"/>
  <c r="BH293" i="4"/>
  <c r="BG293" i="4"/>
  <c r="BJ293" i="4" s="1"/>
  <c r="BI285" i="4"/>
  <c r="BH285" i="4"/>
  <c r="BG285" i="4"/>
  <c r="BJ285" i="4" s="1"/>
  <c r="BI277" i="4"/>
  <c r="BH277" i="4"/>
  <c r="BG277" i="4"/>
  <c r="BJ277" i="4" s="1"/>
  <c r="BI269" i="4"/>
  <c r="BH269" i="4"/>
  <c r="BG269" i="4"/>
  <c r="BJ269" i="4" s="1"/>
  <c r="BI261" i="4"/>
  <c r="BH261" i="4"/>
  <c r="BG261" i="4"/>
  <c r="BJ261" i="4" s="1"/>
  <c r="BI253" i="4"/>
  <c r="BH253" i="4"/>
  <c r="BG253" i="4"/>
  <c r="BJ253" i="4" s="1"/>
  <c r="BI245" i="4"/>
  <c r="BH245" i="4"/>
  <c r="BG245" i="4"/>
  <c r="BJ245" i="4" s="1"/>
  <c r="BI237" i="4"/>
  <c r="BH237" i="4"/>
  <c r="BG237" i="4"/>
  <c r="BJ237" i="4" s="1"/>
  <c r="BI229" i="4"/>
  <c r="BH229" i="4"/>
  <c r="BG229" i="4"/>
  <c r="BJ229" i="4" s="1"/>
  <c r="BI221" i="4"/>
  <c r="BH221" i="4"/>
  <c r="BG221" i="4"/>
  <c r="BJ221" i="4" s="1"/>
  <c r="BI213" i="4"/>
  <c r="BH213" i="4"/>
  <c r="BG213" i="4"/>
  <c r="BJ213" i="4" s="1"/>
  <c r="BI205" i="4"/>
  <c r="BH205" i="4"/>
  <c r="BG205" i="4"/>
  <c r="BJ205" i="4" s="1"/>
  <c r="BI197" i="4"/>
  <c r="BH197" i="4"/>
  <c r="BG197" i="4"/>
  <c r="BJ197" i="4" s="1"/>
  <c r="BI189" i="4"/>
  <c r="BH189" i="4"/>
  <c r="BG189" i="4"/>
  <c r="BJ189" i="4" s="1"/>
  <c r="BI181" i="4"/>
  <c r="BH181" i="4"/>
  <c r="BG181" i="4"/>
  <c r="BJ181" i="4" s="1"/>
  <c r="BI173" i="4"/>
  <c r="BH173" i="4"/>
  <c r="BG173" i="4"/>
  <c r="BJ173" i="4" s="1"/>
  <c r="BI165" i="4"/>
  <c r="BH165" i="4"/>
  <c r="BG165" i="4"/>
  <c r="BJ165" i="4" s="1"/>
  <c r="BI157" i="4"/>
  <c r="BH157" i="4"/>
  <c r="BG157" i="4"/>
  <c r="BJ157" i="4" s="1"/>
  <c r="BI149" i="4"/>
  <c r="BH149" i="4"/>
  <c r="BG149" i="4"/>
  <c r="BJ149" i="4" s="1"/>
  <c r="BI141" i="4"/>
  <c r="BH141" i="4"/>
  <c r="BG141" i="4"/>
  <c r="BJ141" i="4" s="1"/>
  <c r="BI133" i="4"/>
  <c r="BH133" i="4"/>
  <c r="BG133" i="4"/>
  <c r="BJ133" i="4" s="1"/>
  <c r="BI125" i="4"/>
  <c r="BH125" i="4"/>
  <c r="BG125" i="4"/>
  <c r="BJ125" i="4" s="1"/>
  <c r="BI117" i="4"/>
  <c r="BH117" i="4"/>
  <c r="BG117" i="4"/>
  <c r="BJ117" i="4" s="1"/>
  <c r="BI109" i="4"/>
  <c r="BH109" i="4"/>
  <c r="BG109" i="4"/>
  <c r="BJ109" i="4" s="1"/>
  <c r="BI101" i="4"/>
  <c r="BH101" i="4"/>
  <c r="BG101" i="4"/>
  <c r="BJ101" i="4" s="1"/>
  <c r="BI93" i="4"/>
  <c r="BH93" i="4"/>
  <c r="BG93" i="4"/>
  <c r="BJ93" i="4" s="1"/>
  <c r="BI85" i="4"/>
  <c r="BH85" i="4"/>
  <c r="BG85" i="4"/>
  <c r="BJ85" i="4" s="1"/>
  <c r="BI77" i="4"/>
  <c r="BH77" i="4"/>
  <c r="BG77" i="4"/>
  <c r="BJ77" i="4" s="1"/>
  <c r="BI69" i="4"/>
  <c r="BH69" i="4"/>
  <c r="BG69" i="4"/>
  <c r="BJ69" i="4" s="1"/>
  <c r="BI61" i="4"/>
  <c r="BH61" i="4"/>
  <c r="BG61" i="4"/>
  <c r="BJ61" i="4" s="1"/>
  <c r="BI53" i="4"/>
  <c r="BH53" i="4"/>
  <c r="BG53" i="4"/>
  <c r="BJ53" i="4" s="1"/>
  <c r="BI45" i="4"/>
  <c r="BH45" i="4"/>
  <c r="BG45" i="4"/>
  <c r="BJ45" i="4" s="1"/>
  <c r="BI37" i="4"/>
  <c r="BH37" i="4"/>
  <c r="BG37" i="4"/>
  <c r="BJ37" i="4" s="1"/>
  <c r="BI29" i="4"/>
  <c r="BH29" i="4"/>
  <c r="BG29" i="4"/>
  <c r="BJ29" i="4" s="1"/>
  <c r="BI21" i="4"/>
  <c r="BH21" i="4"/>
  <c r="BG21" i="4"/>
  <c r="BJ21" i="4" s="1"/>
  <c r="BI13" i="4"/>
  <c r="BH13" i="4"/>
  <c r="BG13" i="4"/>
  <c r="BJ13" i="4" s="1"/>
  <c r="BI5" i="4"/>
  <c r="BH5" i="4"/>
  <c r="BG5" i="4"/>
  <c r="BJ5" i="4" s="1"/>
  <c r="BG641" i="4"/>
  <c r="BJ641" i="4" s="1"/>
  <c r="BH641" i="4"/>
  <c r="BI641" i="4"/>
  <c r="BI745" i="4"/>
  <c r="BG745" i="4"/>
  <c r="BJ745" i="4" s="1"/>
  <c r="BH745" i="4"/>
  <c r="BI610" i="4"/>
  <c r="BH610" i="4"/>
  <c r="BG610" i="4"/>
  <c r="BJ610" i="4" s="1"/>
  <c r="BI786" i="4"/>
  <c r="BH786" i="4"/>
  <c r="BG786" i="4"/>
  <c r="BJ786" i="4" s="1"/>
  <c r="BH380" i="4"/>
  <c r="BG380" i="4"/>
  <c r="BJ380" i="4" s="1"/>
  <c r="BI380" i="4"/>
  <c r="BG609" i="4"/>
  <c r="BJ609" i="4" s="1"/>
  <c r="BI609" i="4"/>
  <c r="BH609" i="4"/>
  <c r="BG705" i="4"/>
  <c r="BJ705" i="4" s="1"/>
  <c r="BI705" i="4"/>
  <c r="BH705" i="4"/>
  <c r="BI602" i="4"/>
  <c r="BH602" i="4"/>
  <c r="BG602" i="4"/>
  <c r="BJ602" i="4" s="1"/>
  <c r="BI650" i="4"/>
  <c r="BH650" i="4"/>
  <c r="BG650" i="4"/>
  <c r="BJ650" i="4" s="1"/>
  <c r="BI690" i="4"/>
  <c r="BH690" i="4"/>
  <c r="BG690" i="4"/>
  <c r="BJ690" i="4" s="1"/>
  <c r="BI730" i="4"/>
  <c r="BH730" i="4"/>
  <c r="BG730" i="4"/>
  <c r="BJ730" i="4" s="1"/>
  <c r="BI770" i="4"/>
  <c r="BH770" i="4"/>
  <c r="BG770" i="4"/>
  <c r="BJ770" i="4" s="1"/>
  <c r="BI810" i="4"/>
  <c r="BH810" i="4"/>
  <c r="BG810" i="4"/>
  <c r="BJ810" i="4" s="1"/>
  <c r="BI842" i="4"/>
  <c r="BH842" i="4"/>
  <c r="BG842" i="4"/>
  <c r="BJ842" i="4" s="1"/>
  <c r="BI882" i="4"/>
  <c r="BH882" i="4"/>
  <c r="BG882" i="4"/>
  <c r="BJ882" i="4" s="1"/>
  <c r="BI922" i="4"/>
  <c r="BH922" i="4"/>
  <c r="BG922" i="4"/>
  <c r="BJ922" i="4" s="1"/>
  <c r="BI962" i="4"/>
  <c r="BH962" i="4"/>
  <c r="BG962" i="4"/>
  <c r="BJ962" i="4" s="1"/>
  <c r="BI994" i="4"/>
  <c r="BH994" i="4"/>
  <c r="BG994" i="4"/>
  <c r="BJ994" i="4" s="1"/>
  <c r="BI1034" i="4"/>
  <c r="BH1034" i="4"/>
  <c r="BG1034" i="4"/>
  <c r="BJ1034" i="4" s="1"/>
  <c r="BI1074" i="4"/>
  <c r="BH1074" i="4"/>
  <c r="BG1074" i="4"/>
  <c r="BJ1074" i="4" s="1"/>
  <c r="BH1106" i="4"/>
  <c r="BI1106" i="4"/>
  <c r="BG1106" i="4"/>
  <c r="BJ1106" i="4" s="1"/>
  <c r="BH1146" i="4"/>
  <c r="BI1146" i="4"/>
  <c r="BG1146" i="4"/>
  <c r="BJ1146" i="4" s="1"/>
  <c r="BH1186" i="4"/>
  <c r="BI1186" i="4"/>
  <c r="BG1186" i="4"/>
  <c r="BJ1186" i="4" s="1"/>
  <c r="BI564" i="4"/>
  <c r="BH564" i="4"/>
  <c r="BG564" i="4"/>
  <c r="BJ564" i="4" s="1"/>
  <c r="BH524" i="4"/>
  <c r="BG524" i="4"/>
  <c r="BJ524" i="4" s="1"/>
  <c r="BI524" i="4"/>
  <c r="BI484" i="4"/>
  <c r="BH484" i="4"/>
  <c r="BG484" i="4"/>
  <c r="BJ484" i="4" s="1"/>
  <c r="BH452" i="4"/>
  <c r="BG452" i="4"/>
  <c r="BJ452" i="4" s="1"/>
  <c r="BI452" i="4"/>
  <c r="BI428" i="4"/>
  <c r="BH428" i="4"/>
  <c r="BG428" i="4"/>
  <c r="BJ428" i="4" s="1"/>
  <c r="BH388" i="4"/>
  <c r="BG388" i="4"/>
  <c r="BJ388" i="4" s="1"/>
  <c r="BI388" i="4"/>
  <c r="BI348" i="4"/>
  <c r="BH348" i="4"/>
  <c r="BG348" i="4"/>
  <c r="BJ348" i="4" s="1"/>
  <c r="BH308" i="4"/>
  <c r="BI308" i="4"/>
  <c r="BG308" i="4"/>
  <c r="BJ308" i="4" s="1"/>
  <c r="BH276" i="4"/>
  <c r="BG276" i="4"/>
  <c r="BJ276" i="4" s="1"/>
  <c r="BI276" i="4"/>
  <c r="BI228" i="4"/>
  <c r="BH228" i="4"/>
  <c r="BG228" i="4"/>
  <c r="BJ228" i="4" s="1"/>
  <c r="BH204" i="4"/>
  <c r="BG204" i="4"/>
  <c r="BJ204" i="4" s="1"/>
  <c r="BI204" i="4"/>
  <c r="BH180" i="4"/>
  <c r="BI180" i="4"/>
  <c r="BG180" i="4"/>
  <c r="BJ180" i="4" s="1"/>
  <c r="BI156" i="4"/>
  <c r="BH156" i="4"/>
  <c r="BG156" i="4"/>
  <c r="BJ156" i="4" s="1"/>
  <c r="BH132" i="4"/>
  <c r="BG132" i="4"/>
  <c r="BJ132" i="4" s="1"/>
  <c r="BI132" i="4"/>
  <c r="BI100" i="4"/>
  <c r="BH100" i="4"/>
  <c r="BG100" i="4"/>
  <c r="BJ100" i="4" s="1"/>
  <c r="BH60" i="4"/>
  <c r="BG60" i="4"/>
  <c r="BJ60" i="4" s="1"/>
  <c r="BI60" i="4"/>
  <c r="BI28" i="4"/>
  <c r="BH28" i="4"/>
  <c r="BG28" i="4"/>
  <c r="BJ28" i="4" s="1"/>
  <c r="BI579" i="4"/>
  <c r="BH579" i="4"/>
  <c r="BG579" i="4"/>
  <c r="BJ579" i="4" s="1"/>
  <c r="BI611" i="4"/>
  <c r="BH611" i="4"/>
  <c r="BG611" i="4"/>
  <c r="BJ611" i="4" s="1"/>
  <c r="BI651" i="4"/>
  <c r="BH651" i="4"/>
  <c r="BG651" i="4"/>
  <c r="BJ651" i="4" s="1"/>
  <c r="BI683" i="4"/>
  <c r="BH683" i="4"/>
  <c r="BG683" i="4"/>
  <c r="BJ683" i="4" s="1"/>
  <c r="BI723" i="4"/>
  <c r="BH723" i="4"/>
  <c r="BG723" i="4"/>
  <c r="BJ723" i="4" s="1"/>
  <c r="BI763" i="4"/>
  <c r="BH763" i="4"/>
  <c r="BG763" i="4"/>
  <c r="BJ763" i="4" s="1"/>
  <c r="BH795" i="4"/>
  <c r="BI795" i="4"/>
  <c r="BG795" i="4"/>
  <c r="BJ795" i="4" s="1"/>
  <c r="BH827" i="4"/>
  <c r="BI827" i="4"/>
  <c r="BG827" i="4"/>
  <c r="BJ827" i="4" s="1"/>
  <c r="BH867" i="4"/>
  <c r="BI867" i="4"/>
  <c r="BG867" i="4"/>
  <c r="BJ867" i="4" s="1"/>
  <c r="BI899" i="4"/>
  <c r="BH899" i="4"/>
  <c r="BG899" i="4"/>
  <c r="BJ899" i="4" s="1"/>
  <c r="BI923" i="4"/>
  <c r="BH923" i="4"/>
  <c r="BG923" i="4"/>
  <c r="BJ923" i="4" s="1"/>
  <c r="BH955" i="4"/>
  <c r="BI955" i="4"/>
  <c r="BG955" i="4"/>
  <c r="BJ955" i="4" s="1"/>
  <c r="BI987" i="4"/>
  <c r="BH987" i="4"/>
  <c r="BG987" i="4"/>
  <c r="BJ987" i="4" s="1"/>
  <c r="BH1011" i="4"/>
  <c r="BG1011" i="4"/>
  <c r="BJ1011" i="4" s="1"/>
  <c r="BI1011" i="4"/>
  <c r="BH1043" i="4"/>
  <c r="BI1043" i="4"/>
  <c r="BG1043" i="4"/>
  <c r="BJ1043" i="4" s="1"/>
  <c r="BH1067" i="4"/>
  <c r="BI1067" i="4"/>
  <c r="BG1067" i="4"/>
  <c r="BJ1067" i="4" s="1"/>
  <c r="BI1091" i="4"/>
  <c r="BH1091" i="4"/>
  <c r="BG1091" i="4"/>
  <c r="BJ1091" i="4" s="1"/>
  <c r="BI1115" i="4"/>
  <c r="BH1115" i="4"/>
  <c r="BG1115" i="4"/>
  <c r="BJ1115" i="4" s="1"/>
  <c r="BI1139" i="4"/>
  <c r="BH1139" i="4"/>
  <c r="BG1139" i="4"/>
  <c r="BJ1139" i="4" s="1"/>
  <c r="BI1155" i="4"/>
  <c r="BH1155" i="4"/>
  <c r="BG1155" i="4"/>
  <c r="BJ1155" i="4" s="1"/>
  <c r="BI1179" i="4"/>
  <c r="BH1179" i="4"/>
  <c r="BG1179" i="4"/>
  <c r="BJ1179" i="4" s="1"/>
  <c r="BI1203" i="4"/>
  <c r="BH1203" i="4"/>
  <c r="BG1203" i="4"/>
  <c r="BJ1203" i="4" s="1"/>
  <c r="BI563" i="4"/>
  <c r="BH563" i="4"/>
  <c r="BG563" i="4"/>
  <c r="BJ563" i="4" s="1"/>
  <c r="BI539" i="4"/>
  <c r="BH539" i="4"/>
  <c r="BG539" i="4"/>
  <c r="BJ539" i="4" s="1"/>
  <c r="BI515" i="4"/>
  <c r="BH515" i="4"/>
  <c r="BG515" i="4"/>
  <c r="BJ515" i="4" s="1"/>
  <c r="BI491" i="4"/>
  <c r="BH491" i="4"/>
  <c r="BG491" i="4"/>
  <c r="BJ491" i="4" s="1"/>
  <c r="BI475" i="4"/>
  <c r="BH475" i="4"/>
  <c r="BG475" i="4"/>
  <c r="BJ475" i="4" s="1"/>
  <c r="BI451" i="4"/>
  <c r="BH451" i="4"/>
  <c r="BG451" i="4"/>
  <c r="BJ451" i="4" s="1"/>
  <c r="BI419" i="4"/>
  <c r="BH419" i="4"/>
  <c r="BG419" i="4"/>
  <c r="BJ419" i="4" s="1"/>
  <c r="BI395" i="4"/>
  <c r="BH395" i="4"/>
  <c r="BG395" i="4"/>
  <c r="BJ395" i="4" s="1"/>
  <c r="BI371" i="4"/>
  <c r="BH371" i="4"/>
  <c r="BG371" i="4"/>
  <c r="BJ371" i="4" s="1"/>
  <c r="BI347" i="4"/>
  <c r="BH347" i="4"/>
  <c r="BG347" i="4"/>
  <c r="BJ347" i="4" s="1"/>
  <c r="BI323" i="4"/>
  <c r="BH323" i="4"/>
  <c r="BG323" i="4"/>
  <c r="BJ323" i="4" s="1"/>
  <c r="BI307" i="4"/>
  <c r="BH307" i="4"/>
  <c r="BG307" i="4"/>
  <c r="BJ307" i="4" s="1"/>
  <c r="BI283" i="4"/>
  <c r="BH283" i="4"/>
  <c r="BG283" i="4"/>
  <c r="BJ283" i="4" s="1"/>
  <c r="BI243" i="4"/>
  <c r="BH243" i="4"/>
  <c r="BG243" i="4"/>
  <c r="BJ243" i="4" s="1"/>
  <c r="BI219" i="4"/>
  <c r="BH219" i="4"/>
  <c r="BG219" i="4"/>
  <c r="BJ219" i="4" s="1"/>
  <c r="BI203" i="4"/>
  <c r="BH203" i="4"/>
  <c r="BG203" i="4"/>
  <c r="BJ203" i="4" s="1"/>
  <c r="BI179" i="4"/>
  <c r="BH179" i="4"/>
  <c r="BG179" i="4"/>
  <c r="BJ179" i="4" s="1"/>
  <c r="BI155" i="4"/>
  <c r="BH155" i="4"/>
  <c r="BG155" i="4"/>
  <c r="BJ155" i="4" s="1"/>
  <c r="BI131" i="4"/>
  <c r="BH131" i="4"/>
  <c r="BG131" i="4"/>
  <c r="BJ131" i="4" s="1"/>
  <c r="BI107" i="4"/>
  <c r="BH107" i="4"/>
  <c r="BG107" i="4"/>
  <c r="BJ107" i="4" s="1"/>
  <c r="BI83" i="4"/>
  <c r="BH83" i="4"/>
  <c r="BG83" i="4"/>
  <c r="BJ83" i="4" s="1"/>
  <c r="BI59" i="4"/>
  <c r="BH59" i="4"/>
  <c r="BG59" i="4"/>
  <c r="BJ59" i="4" s="1"/>
  <c r="BI43" i="4"/>
  <c r="BH43" i="4"/>
  <c r="BG43" i="4"/>
  <c r="BJ43" i="4" s="1"/>
  <c r="BI3" i="4"/>
  <c r="BH3" i="4"/>
  <c r="BG3" i="4"/>
  <c r="BJ3" i="4" s="1"/>
  <c r="BH572" i="4"/>
  <c r="BG572" i="4"/>
  <c r="BJ572" i="4" s="1"/>
  <c r="BI572" i="4"/>
  <c r="BI580" i="4"/>
  <c r="BH580" i="4"/>
  <c r="BG580" i="4"/>
  <c r="BJ580" i="4" s="1"/>
  <c r="BH588" i="4"/>
  <c r="BI588" i="4"/>
  <c r="BG588" i="4"/>
  <c r="BJ588" i="4" s="1"/>
  <c r="BH596" i="4"/>
  <c r="BG596" i="4"/>
  <c r="BJ596" i="4" s="1"/>
  <c r="BI596" i="4"/>
  <c r="BI604" i="4"/>
  <c r="BH604" i="4"/>
  <c r="BG604" i="4"/>
  <c r="BJ604" i="4" s="1"/>
  <c r="BH612" i="4"/>
  <c r="BG612" i="4"/>
  <c r="BJ612" i="4" s="1"/>
  <c r="BI612" i="4"/>
  <c r="BH620" i="4"/>
  <c r="BG620" i="4"/>
  <c r="BJ620" i="4" s="1"/>
  <c r="BI620" i="4"/>
  <c r="BI628" i="4"/>
  <c r="BH628" i="4"/>
  <c r="BG628" i="4"/>
  <c r="BJ628" i="4" s="1"/>
  <c r="BH636" i="4"/>
  <c r="BG636" i="4"/>
  <c r="BJ636" i="4" s="1"/>
  <c r="BI636" i="4"/>
  <c r="BI644" i="4"/>
  <c r="BH644" i="4"/>
  <c r="BG644" i="4"/>
  <c r="BJ644" i="4" s="1"/>
  <c r="BH652" i="4"/>
  <c r="BI652" i="4"/>
  <c r="BG652" i="4"/>
  <c r="BJ652" i="4" s="1"/>
  <c r="BH660" i="4"/>
  <c r="BG660" i="4"/>
  <c r="BJ660" i="4" s="1"/>
  <c r="BI660" i="4"/>
  <c r="BI668" i="4"/>
  <c r="BH668" i="4"/>
  <c r="BG668" i="4"/>
  <c r="BJ668" i="4" s="1"/>
  <c r="BH676" i="4"/>
  <c r="BG676" i="4"/>
  <c r="BJ676" i="4" s="1"/>
  <c r="BI676" i="4"/>
  <c r="BH684" i="4"/>
  <c r="BG684" i="4"/>
  <c r="BJ684" i="4" s="1"/>
  <c r="BI684" i="4"/>
  <c r="BI692" i="4"/>
  <c r="BH692" i="4"/>
  <c r="BG692" i="4"/>
  <c r="BJ692" i="4" s="1"/>
  <c r="BH700" i="4"/>
  <c r="BG700" i="4"/>
  <c r="BJ700" i="4" s="1"/>
  <c r="BI700" i="4"/>
  <c r="BI708" i="4"/>
  <c r="BH708" i="4"/>
  <c r="BG708" i="4"/>
  <c r="BJ708" i="4" s="1"/>
  <c r="BH716" i="4"/>
  <c r="BI716" i="4"/>
  <c r="BG716" i="4"/>
  <c r="BJ716" i="4" s="1"/>
  <c r="BH724" i="4"/>
  <c r="BG724" i="4"/>
  <c r="BJ724" i="4" s="1"/>
  <c r="BI724" i="4"/>
  <c r="BI732" i="4"/>
  <c r="BH732" i="4"/>
  <c r="BG732" i="4"/>
  <c r="BJ732" i="4" s="1"/>
  <c r="BH740" i="4"/>
  <c r="BG740" i="4"/>
  <c r="BJ740" i="4" s="1"/>
  <c r="BI740" i="4"/>
  <c r="BH748" i="4"/>
  <c r="BG748" i="4"/>
  <c r="BJ748" i="4" s="1"/>
  <c r="BI748" i="4"/>
  <c r="BI756" i="4"/>
  <c r="BH756" i="4"/>
  <c r="BG756" i="4"/>
  <c r="BJ756" i="4" s="1"/>
  <c r="BH764" i="4"/>
  <c r="BG764" i="4"/>
  <c r="BJ764" i="4" s="1"/>
  <c r="BI764" i="4"/>
  <c r="BI772" i="4"/>
  <c r="BH772" i="4"/>
  <c r="BG772" i="4"/>
  <c r="BJ772" i="4" s="1"/>
  <c r="BH780" i="4"/>
  <c r="BI780" i="4"/>
  <c r="BG780" i="4"/>
  <c r="BJ780" i="4" s="1"/>
  <c r="BH788" i="4"/>
  <c r="BG788" i="4"/>
  <c r="BJ788" i="4" s="1"/>
  <c r="BI788" i="4"/>
  <c r="BH796" i="4"/>
  <c r="BI796" i="4"/>
  <c r="BG796" i="4"/>
  <c r="BJ796" i="4" s="1"/>
  <c r="BH804" i="4"/>
  <c r="BG804" i="4"/>
  <c r="BJ804" i="4" s="1"/>
  <c r="BI804" i="4"/>
  <c r="BH812" i="4"/>
  <c r="BI812" i="4"/>
  <c r="BG812" i="4"/>
  <c r="BJ812" i="4" s="1"/>
  <c r="BH820" i="4"/>
  <c r="BG820" i="4"/>
  <c r="BJ820" i="4" s="1"/>
  <c r="BI820" i="4"/>
  <c r="BH828" i="4"/>
  <c r="BI828" i="4"/>
  <c r="BG828" i="4"/>
  <c r="BJ828" i="4" s="1"/>
  <c r="BH836" i="4"/>
  <c r="BG836" i="4"/>
  <c r="BJ836" i="4" s="1"/>
  <c r="BI836" i="4"/>
  <c r="BH844" i="4"/>
  <c r="BI844" i="4"/>
  <c r="BG844" i="4"/>
  <c r="BJ844" i="4" s="1"/>
  <c r="BH852" i="4"/>
  <c r="BI852" i="4"/>
  <c r="BG852" i="4"/>
  <c r="BJ852" i="4" s="1"/>
  <c r="BH860" i="4"/>
  <c r="BI860" i="4"/>
  <c r="BG860" i="4"/>
  <c r="BJ860" i="4" s="1"/>
  <c r="BH868" i="4"/>
  <c r="BG868" i="4"/>
  <c r="BJ868" i="4" s="1"/>
  <c r="BI868" i="4"/>
  <c r="BH876" i="4"/>
  <c r="BI876" i="4"/>
  <c r="BG876" i="4"/>
  <c r="BJ876" i="4" s="1"/>
  <c r="BI884" i="4"/>
  <c r="BH884" i="4"/>
  <c r="BG884" i="4"/>
  <c r="BJ884" i="4" s="1"/>
  <c r="BH892" i="4"/>
  <c r="BI892" i="4"/>
  <c r="BG892" i="4"/>
  <c r="BJ892" i="4" s="1"/>
  <c r="BI900" i="4"/>
  <c r="BH900" i="4"/>
  <c r="BG900" i="4"/>
  <c r="BJ900" i="4" s="1"/>
  <c r="BH908" i="4"/>
  <c r="BG908" i="4"/>
  <c r="BJ908" i="4" s="1"/>
  <c r="BI908" i="4"/>
  <c r="BH916" i="4"/>
  <c r="BI916" i="4"/>
  <c r="BG916" i="4"/>
  <c r="BJ916" i="4" s="1"/>
  <c r="BI924" i="4"/>
  <c r="BH924" i="4"/>
  <c r="BG924" i="4"/>
  <c r="BJ924" i="4" s="1"/>
  <c r="BH932" i="4"/>
  <c r="BI932" i="4"/>
  <c r="BG932" i="4"/>
  <c r="BJ932" i="4" s="1"/>
  <c r="BH940" i="4"/>
  <c r="BI940" i="4"/>
  <c r="BG940" i="4"/>
  <c r="BJ940" i="4" s="1"/>
  <c r="BI948" i="4"/>
  <c r="BH948" i="4"/>
  <c r="BG948" i="4"/>
  <c r="BJ948" i="4" s="1"/>
  <c r="BH956" i="4"/>
  <c r="BI956" i="4"/>
  <c r="BG956" i="4"/>
  <c r="BJ956" i="4" s="1"/>
  <c r="BI964" i="4"/>
  <c r="BH964" i="4"/>
  <c r="BG964" i="4"/>
  <c r="BJ964" i="4" s="1"/>
  <c r="BH972" i="4"/>
  <c r="BG972" i="4"/>
  <c r="BJ972" i="4" s="1"/>
  <c r="BI972" i="4"/>
  <c r="BH980" i="4"/>
  <c r="BI980" i="4"/>
  <c r="BG980" i="4"/>
  <c r="BJ980" i="4" s="1"/>
  <c r="BI988" i="4"/>
  <c r="BH988" i="4"/>
  <c r="BG988" i="4"/>
  <c r="BJ988" i="4" s="1"/>
  <c r="BH996" i="4"/>
  <c r="BI996" i="4"/>
  <c r="BG996" i="4"/>
  <c r="BJ996" i="4" s="1"/>
  <c r="BH1004" i="4"/>
  <c r="BI1004" i="4"/>
  <c r="BG1004" i="4"/>
  <c r="BJ1004" i="4" s="1"/>
  <c r="BI1012" i="4"/>
  <c r="BH1012" i="4"/>
  <c r="BG1012" i="4"/>
  <c r="BJ1012" i="4" s="1"/>
  <c r="BH1020" i="4"/>
  <c r="BI1020" i="4"/>
  <c r="BG1020" i="4"/>
  <c r="BJ1020" i="4" s="1"/>
  <c r="BI1028" i="4"/>
  <c r="BG1028" i="4"/>
  <c r="BJ1028" i="4" s="1"/>
  <c r="BH1028" i="4"/>
  <c r="BI1036" i="4"/>
  <c r="BG1036" i="4"/>
  <c r="BJ1036" i="4" s="1"/>
  <c r="BH1036" i="4"/>
  <c r="BI1044" i="4"/>
  <c r="BG1044" i="4"/>
  <c r="BJ1044" i="4" s="1"/>
  <c r="BH1044" i="4"/>
  <c r="BI1052" i="4"/>
  <c r="BG1052" i="4"/>
  <c r="BJ1052" i="4" s="1"/>
  <c r="BH1052" i="4"/>
  <c r="BI1060" i="4"/>
  <c r="BH1060" i="4"/>
  <c r="BG1060" i="4"/>
  <c r="BJ1060" i="4" s="1"/>
  <c r="BI1068" i="4"/>
  <c r="BG1068" i="4"/>
  <c r="BJ1068" i="4" s="1"/>
  <c r="BH1068" i="4"/>
  <c r="BI1076" i="4"/>
  <c r="BG1076" i="4"/>
  <c r="BJ1076" i="4" s="1"/>
  <c r="BH1076" i="4"/>
  <c r="BI1084" i="4"/>
  <c r="BH1084" i="4"/>
  <c r="BG1084" i="4"/>
  <c r="BJ1084" i="4" s="1"/>
  <c r="BI1092" i="4"/>
  <c r="BG1092" i="4"/>
  <c r="BJ1092" i="4" s="1"/>
  <c r="BH1092" i="4"/>
  <c r="BI1100" i="4"/>
  <c r="BG1100" i="4"/>
  <c r="BJ1100" i="4" s="1"/>
  <c r="BH1100" i="4"/>
  <c r="BI1108" i="4"/>
  <c r="BG1108" i="4"/>
  <c r="BJ1108" i="4" s="1"/>
  <c r="BH1108" i="4"/>
  <c r="BI1116" i="4"/>
  <c r="BG1116" i="4"/>
  <c r="BJ1116" i="4" s="1"/>
  <c r="BH1116" i="4"/>
  <c r="BI1124" i="4"/>
  <c r="BH1124" i="4"/>
  <c r="BG1124" i="4"/>
  <c r="BJ1124" i="4" s="1"/>
  <c r="BI1132" i="4"/>
  <c r="BG1132" i="4"/>
  <c r="BJ1132" i="4" s="1"/>
  <c r="BH1132" i="4"/>
  <c r="BI1140" i="4"/>
  <c r="BG1140" i="4"/>
  <c r="BJ1140" i="4" s="1"/>
  <c r="BH1140" i="4"/>
  <c r="BI1148" i="4"/>
  <c r="BH1148" i="4"/>
  <c r="BG1148" i="4"/>
  <c r="BJ1148" i="4" s="1"/>
  <c r="BI1156" i="4"/>
  <c r="BG1156" i="4"/>
  <c r="BJ1156" i="4" s="1"/>
  <c r="BH1156" i="4"/>
  <c r="BI1164" i="4"/>
  <c r="BG1164" i="4"/>
  <c r="BJ1164" i="4" s="1"/>
  <c r="BH1164" i="4"/>
  <c r="BI1172" i="4"/>
  <c r="BG1172" i="4"/>
  <c r="BJ1172" i="4" s="1"/>
  <c r="BH1172" i="4"/>
  <c r="BI1180" i="4"/>
  <c r="BG1180" i="4"/>
  <c r="BJ1180" i="4" s="1"/>
  <c r="BH1180" i="4"/>
  <c r="BI1188" i="4"/>
  <c r="BH1188" i="4"/>
  <c r="BG1188" i="4"/>
  <c r="BJ1188" i="4" s="1"/>
  <c r="BI1196" i="4"/>
  <c r="BG1196" i="4"/>
  <c r="BJ1196" i="4" s="1"/>
  <c r="BH1196" i="4"/>
  <c r="BI1204" i="4"/>
  <c r="BG1204" i="4"/>
  <c r="BJ1204" i="4" s="1"/>
  <c r="BH1204" i="4"/>
  <c r="BI570" i="4"/>
  <c r="BH570" i="4"/>
  <c r="BG570" i="4"/>
  <c r="BJ570" i="4" s="1"/>
  <c r="BI562" i="4"/>
  <c r="BH562" i="4"/>
  <c r="BG562" i="4"/>
  <c r="BJ562" i="4" s="1"/>
  <c r="BI554" i="4"/>
  <c r="BH554" i="4"/>
  <c r="BG554" i="4"/>
  <c r="BJ554" i="4" s="1"/>
  <c r="BI546" i="4"/>
  <c r="BH546" i="4"/>
  <c r="BG546" i="4"/>
  <c r="BJ546" i="4" s="1"/>
  <c r="BI538" i="4"/>
  <c r="BH538" i="4"/>
  <c r="BG538" i="4"/>
  <c r="BJ538" i="4" s="1"/>
  <c r="BI530" i="4"/>
  <c r="BH530" i="4"/>
  <c r="BG530" i="4"/>
  <c r="BJ530" i="4" s="1"/>
  <c r="BI522" i="4"/>
  <c r="BH522" i="4"/>
  <c r="BG522" i="4"/>
  <c r="BJ522" i="4" s="1"/>
  <c r="BI514" i="4"/>
  <c r="BH514" i="4"/>
  <c r="BG514" i="4"/>
  <c r="BJ514" i="4" s="1"/>
  <c r="BI506" i="4"/>
  <c r="BH506" i="4"/>
  <c r="BG506" i="4"/>
  <c r="BJ506" i="4" s="1"/>
  <c r="BI498" i="4"/>
  <c r="BH498" i="4"/>
  <c r="BG498" i="4"/>
  <c r="BJ498" i="4" s="1"/>
  <c r="BI490" i="4"/>
  <c r="BH490" i="4"/>
  <c r="BG490" i="4"/>
  <c r="BJ490" i="4" s="1"/>
  <c r="BI482" i="4"/>
  <c r="BH482" i="4"/>
  <c r="BG482" i="4"/>
  <c r="BJ482" i="4" s="1"/>
  <c r="BI474" i="4"/>
  <c r="BH474" i="4"/>
  <c r="BG474" i="4"/>
  <c r="BJ474" i="4" s="1"/>
  <c r="BI466" i="4"/>
  <c r="BH466" i="4"/>
  <c r="BG466" i="4"/>
  <c r="BJ466" i="4" s="1"/>
  <c r="BI458" i="4"/>
  <c r="BH458" i="4"/>
  <c r="BG458" i="4"/>
  <c r="BJ458" i="4" s="1"/>
  <c r="BI450" i="4"/>
  <c r="BH450" i="4"/>
  <c r="BG450" i="4"/>
  <c r="BJ450" i="4" s="1"/>
  <c r="BI442" i="4"/>
  <c r="BH442" i="4"/>
  <c r="BG442" i="4"/>
  <c r="BJ442" i="4" s="1"/>
  <c r="BI434" i="4"/>
  <c r="BH434" i="4"/>
  <c r="BG434" i="4"/>
  <c r="BJ434" i="4" s="1"/>
  <c r="BI426" i="4"/>
  <c r="BH426" i="4"/>
  <c r="BG426" i="4"/>
  <c r="BJ426" i="4" s="1"/>
  <c r="BI418" i="4"/>
  <c r="BH418" i="4"/>
  <c r="BG418" i="4"/>
  <c r="BJ418" i="4" s="1"/>
  <c r="BI410" i="4"/>
  <c r="BH410" i="4"/>
  <c r="BG410" i="4"/>
  <c r="BJ410" i="4" s="1"/>
  <c r="BI402" i="4"/>
  <c r="BH402" i="4"/>
  <c r="BG402" i="4"/>
  <c r="BJ402" i="4" s="1"/>
  <c r="BI394" i="4"/>
  <c r="BH394" i="4"/>
  <c r="BG394" i="4"/>
  <c r="BJ394" i="4" s="1"/>
  <c r="BI386" i="4"/>
  <c r="BH386" i="4"/>
  <c r="BG386" i="4"/>
  <c r="BJ386" i="4" s="1"/>
  <c r="BI378" i="4"/>
  <c r="BH378" i="4"/>
  <c r="BG378" i="4"/>
  <c r="BJ378" i="4" s="1"/>
  <c r="BI370" i="4"/>
  <c r="BH370" i="4"/>
  <c r="BG370" i="4"/>
  <c r="BJ370" i="4" s="1"/>
  <c r="BI362" i="4"/>
  <c r="BH362" i="4"/>
  <c r="BG362" i="4"/>
  <c r="BJ362" i="4" s="1"/>
  <c r="BI354" i="4"/>
  <c r="BH354" i="4"/>
  <c r="BG354" i="4"/>
  <c r="BJ354" i="4" s="1"/>
  <c r="BI346" i="4"/>
  <c r="BH346" i="4"/>
  <c r="BG346" i="4"/>
  <c r="BJ346" i="4" s="1"/>
  <c r="BI338" i="4"/>
  <c r="BH338" i="4"/>
  <c r="BG338" i="4"/>
  <c r="BJ338" i="4" s="1"/>
  <c r="BI330" i="4"/>
  <c r="BH330" i="4"/>
  <c r="BG330" i="4"/>
  <c r="BJ330" i="4" s="1"/>
  <c r="BI322" i="4"/>
  <c r="BH322" i="4"/>
  <c r="BG322" i="4"/>
  <c r="BJ322" i="4" s="1"/>
  <c r="BI314" i="4"/>
  <c r="BH314" i="4"/>
  <c r="BG314" i="4"/>
  <c r="BJ314" i="4" s="1"/>
  <c r="BI306" i="4"/>
  <c r="BH306" i="4"/>
  <c r="BG306" i="4"/>
  <c r="BJ306" i="4" s="1"/>
  <c r="BI298" i="4"/>
  <c r="BH298" i="4"/>
  <c r="BG298" i="4"/>
  <c r="BJ298" i="4" s="1"/>
  <c r="BI290" i="4"/>
  <c r="BH290" i="4"/>
  <c r="BG290" i="4"/>
  <c r="BJ290" i="4" s="1"/>
  <c r="BI282" i="4"/>
  <c r="BH282" i="4"/>
  <c r="BG282" i="4"/>
  <c r="BJ282" i="4" s="1"/>
  <c r="BI274" i="4"/>
  <c r="BH274" i="4"/>
  <c r="BG274" i="4"/>
  <c r="BJ274" i="4" s="1"/>
  <c r="BI266" i="4"/>
  <c r="BH266" i="4"/>
  <c r="BG266" i="4"/>
  <c r="BJ266" i="4" s="1"/>
  <c r="BI258" i="4"/>
  <c r="BH258" i="4"/>
  <c r="BG258" i="4"/>
  <c r="BJ258" i="4" s="1"/>
  <c r="BI250" i="4"/>
  <c r="BH250" i="4"/>
  <c r="BG250" i="4"/>
  <c r="BJ250" i="4" s="1"/>
  <c r="BI242" i="4"/>
  <c r="BH242" i="4"/>
  <c r="BG242" i="4"/>
  <c r="BJ242" i="4" s="1"/>
  <c r="BI234" i="4"/>
  <c r="BH234" i="4"/>
  <c r="BG234" i="4"/>
  <c r="BJ234" i="4" s="1"/>
  <c r="BI226" i="4"/>
  <c r="BH226" i="4"/>
  <c r="BG226" i="4"/>
  <c r="BJ226" i="4" s="1"/>
  <c r="BI218" i="4"/>
  <c r="BH218" i="4"/>
  <c r="BG218" i="4"/>
  <c r="BJ218" i="4" s="1"/>
  <c r="BI210" i="4"/>
  <c r="BH210" i="4"/>
  <c r="BG210" i="4"/>
  <c r="BJ210" i="4" s="1"/>
  <c r="BI202" i="4"/>
  <c r="BH202" i="4"/>
  <c r="BG202" i="4"/>
  <c r="BJ202" i="4" s="1"/>
  <c r="BI194" i="4"/>
  <c r="BH194" i="4"/>
  <c r="BG194" i="4"/>
  <c r="BJ194" i="4" s="1"/>
  <c r="BI186" i="4"/>
  <c r="BH186" i="4"/>
  <c r="BG186" i="4"/>
  <c r="BJ186" i="4" s="1"/>
  <c r="BI178" i="4"/>
  <c r="BH178" i="4"/>
  <c r="BG178" i="4"/>
  <c r="BJ178" i="4" s="1"/>
  <c r="BI170" i="4"/>
  <c r="BH170" i="4"/>
  <c r="BG170" i="4"/>
  <c r="BJ170" i="4" s="1"/>
  <c r="BI162" i="4"/>
  <c r="BH162" i="4"/>
  <c r="BG162" i="4"/>
  <c r="BJ162" i="4" s="1"/>
  <c r="BI154" i="4"/>
  <c r="BH154" i="4"/>
  <c r="BG154" i="4"/>
  <c r="BJ154" i="4" s="1"/>
  <c r="BI146" i="4"/>
  <c r="BH146" i="4"/>
  <c r="BG146" i="4"/>
  <c r="BJ146" i="4" s="1"/>
  <c r="BI138" i="4"/>
  <c r="BH138" i="4"/>
  <c r="BG138" i="4"/>
  <c r="BJ138" i="4" s="1"/>
  <c r="BI130" i="4"/>
  <c r="BH130" i="4"/>
  <c r="BG130" i="4"/>
  <c r="BJ130" i="4" s="1"/>
  <c r="BI122" i="4"/>
  <c r="BH122" i="4"/>
  <c r="BG122" i="4"/>
  <c r="BJ122" i="4" s="1"/>
  <c r="BI114" i="4"/>
  <c r="BH114" i="4"/>
  <c r="BG114" i="4"/>
  <c r="BJ114" i="4" s="1"/>
  <c r="BI106" i="4"/>
  <c r="BH106" i="4"/>
  <c r="BG106" i="4"/>
  <c r="BJ106" i="4" s="1"/>
  <c r="BI98" i="4"/>
  <c r="BH98" i="4"/>
  <c r="BG98" i="4"/>
  <c r="BJ98" i="4" s="1"/>
  <c r="BI90" i="4"/>
  <c r="BH90" i="4"/>
  <c r="BG90" i="4"/>
  <c r="BJ90" i="4" s="1"/>
  <c r="BI82" i="4"/>
  <c r="BH82" i="4"/>
  <c r="BG82" i="4"/>
  <c r="BJ82" i="4" s="1"/>
  <c r="BI74" i="4"/>
  <c r="BH74" i="4"/>
  <c r="BG74" i="4"/>
  <c r="BJ74" i="4" s="1"/>
  <c r="BI66" i="4"/>
  <c r="BH66" i="4"/>
  <c r="BG66" i="4"/>
  <c r="BJ66" i="4" s="1"/>
  <c r="BI58" i="4"/>
  <c r="BH58" i="4"/>
  <c r="BG58" i="4"/>
  <c r="BJ58" i="4" s="1"/>
  <c r="BI50" i="4"/>
  <c r="BH50" i="4"/>
  <c r="BG50" i="4"/>
  <c r="BJ50" i="4" s="1"/>
  <c r="BI42" i="4"/>
  <c r="BH42" i="4"/>
  <c r="BG42" i="4"/>
  <c r="BJ42" i="4" s="1"/>
  <c r="BI34" i="4"/>
  <c r="BH34" i="4"/>
  <c r="BG34" i="4"/>
  <c r="BJ34" i="4" s="1"/>
  <c r="BI26" i="4"/>
  <c r="BH26" i="4"/>
  <c r="BG26" i="4"/>
  <c r="BJ26" i="4" s="1"/>
  <c r="BI18" i="4"/>
  <c r="BH18" i="4"/>
  <c r="BG18" i="4"/>
  <c r="BJ18" i="4" s="1"/>
  <c r="BI10" i="4"/>
  <c r="BH10" i="4"/>
  <c r="BG10" i="4"/>
  <c r="BJ10" i="4" s="1"/>
  <c r="BG593" i="4"/>
  <c r="BJ593" i="4" s="1"/>
  <c r="BI593" i="4"/>
  <c r="BH593" i="4"/>
  <c r="BG633" i="4"/>
  <c r="BJ633" i="4" s="1"/>
  <c r="BI633" i="4"/>
  <c r="BH633" i="4"/>
  <c r="BI713" i="4"/>
  <c r="BH713" i="4"/>
  <c r="BG713" i="4"/>
  <c r="BJ713" i="4" s="1"/>
  <c r="BI626" i="4"/>
  <c r="BH626" i="4"/>
  <c r="BG626" i="4"/>
  <c r="BJ626" i="4" s="1"/>
  <c r="BI682" i="4"/>
  <c r="BH682" i="4"/>
  <c r="BG682" i="4"/>
  <c r="BJ682" i="4" s="1"/>
  <c r="BI722" i="4"/>
  <c r="BH722" i="4"/>
  <c r="BG722" i="4"/>
  <c r="BJ722" i="4" s="1"/>
  <c r="BI762" i="4"/>
  <c r="BH762" i="4"/>
  <c r="BG762" i="4"/>
  <c r="BJ762" i="4" s="1"/>
  <c r="BI802" i="4"/>
  <c r="BH802" i="4"/>
  <c r="BG802" i="4"/>
  <c r="BJ802" i="4" s="1"/>
  <c r="BI834" i="4"/>
  <c r="BH834" i="4"/>
  <c r="BG834" i="4"/>
  <c r="BJ834" i="4" s="1"/>
  <c r="BI874" i="4"/>
  <c r="BH874" i="4"/>
  <c r="BG874" i="4"/>
  <c r="BJ874" i="4" s="1"/>
  <c r="BI914" i="4"/>
  <c r="BH914" i="4"/>
  <c r="BG914" i="4"/>
  <c r="BJ914" i="4" s="1"/>
  <c r="BI954" i="4"/>
  <c r="BH954" i="4"/>
  <c r="BG954" i="4"/>
  <c r="BJ954" i="4" s="1"/>
  <c r="BI986" i="4"/>
  <c r="BH986" i="4"/>
  <c r="BG986" i="4"/>
  <c r="BJ986" i="4" s="1"/>
  <c r="BI1026" i="4"/>
  <c r="BH1026" i="4"/>
  <c r="BG1026" i="4"/>
  <c r="BJ1026" i="4" s="1"/>
  <c r="BI1066" i="4"/>
  <c r="BH1066" i="4"/>
  <c r="BG1066" i="4"/>
  <c r="BJ1066" i="4" s="1"/>
  <c r="BH1098" i="4"/>
  <c r="BI1098" i="4"/>
  <c r="BG1098" i="4"/>
  <c r="BJ1098" i="4" s="1"/>
  <c r="BH1138" i="4"/>
  <c r="BI1138" i="4"/>
  <c r="BG1138" i="4"/>
  <c r="BJ1138" i="4" s="1"/>
  <c r="BH1178" i="4"/>
  <c r="BI1178" i="4"/>
  <c r="BG1178" i="4"/>
  <c r="BJ1178" i="4" s="1"/>
  <c r="BH1210" i="4"/>
  <c r="BI1210" i="4"/>
  <c r="BG1210" i="4"/>
  <c r="BJ1210" i="4" s="1"/>
  <c r="BH532" i="4"/>
  <c r="BG532" i="4"/>
  <c r="BJ532" i="4" s="1"/>
  <c r="BI532" i="4"/>
  <c r="BH492" i="4"/>
  <c r="BG492" i="4"/>
  <c r="BJ492" i="4" s="1"/>
  <c r="BI492" i="4"/>
  <c r="BH444" i="4"/>
  <c r="BG444" i="4"/>
  <c r="BJ444" i="4" s="1"/>
  <c r="BI444" i="4"/>
  <c r="BH404" i="4"/>
  <c r="BG404" i="4"/>
  <c r="BJ404" i="4" s="1"/>
  <c r="BI404" i="4"/>
  <c r="BI364" i="4"/>
  <c r="BH364" i="4"/>
  <c r="BG364" i="4"/>
  <c r="BJ364" i="4" s="1"/>
  <c r="BH324" i="4"/>
  <c r="BG324" i="4"/>
  <c r="BJ324" i="4" s="1"/>
  <c r="BI324" i="4"/>
  <c r="BI292" i="4"/>
  <c r="BH292" i="4"/>
  <c r="BG292" i="4"/>
  <c r="BJ292" i="4" s="1"/>
  <c r="BH252" i="4"/>
  <c r="BG252" i="4"/>
  <c r="BJ252" i="4" s="1"/>
  <c r="BI252" i="4"/>
  <c r="BH212" i="4"/>
  <c r="BG212" i="4"/>
  <c r="BJ212" i="4" s="1"/>
  <c r="BI212" i="4"/>
  <c r="BI164" i="4"/>
  <c r="BH164" i="4"/>
  <c r="BG164" i="4"/>
  <c r="BJ164" i="4" s="1"/>
  <c r="BH124" i="4"/>
  <c r="BG124" i="4"/>
  <c r="BJ124" i="4" s="1"/>
  <c r="BI124" i="4"/>
  <c r="BI92" i="4"/>
  <c r="BH92" i="4"/>
  <c r="BG92" i="4"/>
  <c r="BJ92" i="4" s="1"/>
  <c r="BH68" i="4"/>
  <c r="BG68" i="4"/>
  <c r="BJ68" i="4" s="1"/>
  <c r="BI68" i="4"/>
  <c r="BH20" i="4"/>
  <c r="BG20" i="4"/>
  <c r="BJ20" i="4" s="1"/>
  <c r="BI20" i="4"/>
  <c r="BI587" i="4"/>
  <c r="BH587" i="4"/>
  <c r="BG587" i="4"/>
  <c r="BJ587" i="4" s="1"/>
  <c r="BI619" i="4"/>
  <c r="BH619" i="4"/>
  <c r="BG619" i="4"/>
  <c r="BJ619" i="4" s="1"/>
  <c r="BI659" i="4"/>
  <c r="BH659" i="4"/>
  <c r="BG659" i="4"/>
  <c r="BJ659" i="4" s="1"/>
  <c r="BI699" i="4"/>
  <c r="BH699" i="4"/>
  <c r="BG699" i="4"/>
  <c r="BJ699" i="4" s="1"/>
  <c r="BI739" i="4"/>
  <c r="BH739" i="4"/>
  <c r="BG739" i="4"/>
  <c r="BJ739" i="4" s="1"/>
  <c r="BI771" i="4"/>
  <c r="BH771" i="4"/>
  <c r="BG771" i="4"/>
  <c r="BJ771" i="4" s="1"/>
  <c r="BH803" i="4"/>
  <c r="BI803" i="4"/>
  <c r="BG803" i="4"/>
  <c r="BJ803" i="4" s="1"/>
  <c r="BH835" i="4"/>
  <c r="BI835" i="4"/>
  <c r="BG835" i="4"/>
  <c r="BJ835" i="4" s="1"/>
  <c r="BH875" i="4"/>
  <c r="BI875" i="4"/>
  <c r="BG875" i="4"/>
  <c r="BJ875" i="4" s="1"/>
  <c r="BH907" i="4"/>
  <c r="BI907" i="4"/>
  <c r="BG907" i="4"/>
  <c r="BJ907" i="4" s="1"/>
  <c r="BH931" i="4"/>
  <c r="BI931" i="4"/>
  <c r="BG931" i="4"/>
  <c r="BJ931" i="4" s="1"/>
  <c r="BI963" i="4"/>
  <c r="BH963" i="4"/>
  <c r="BG963" i="4"/>
  <c r="BJ963" i="4" s="1"/>
  <c r="BH979" i="4"/>
  <c r="BI979" i="4"/>
  <c r="BG979" i="4"/>
  <c r="BJ979" i="4" s="1"/>
  <c r="BH1003" i="4"/>
  <c r="BI1003" i="4"/>
  <c r="BG1003" i="4"/>
  <c r="BJ1003" i="4" s="1"/>
  <c r="BH1019" i="4"/>
  <c r="BI1019" i="4"/>
  <c r="BG1019" i="4"/>
  <c r="BJ1019" i="4" s="1"/>
  <c r="BI1051" i="4"/>
  <c r="BH1051" i="4"/>
  <c r="BG1051" i="4"/>
  <c r="BJ1051" i="4" s="1"/>
  <c r="BH1075" i="4"/>
  <c r="BI1075" i="4"/>
  <c r="BG1075" i="4"/>
  <c r="BJ1075" i="4" s="1"/>
  <c r="BI1099" i="4"/>
  <c r="BH1099" i="4"/>
  <c r="BG1099" i="4"/>
  <c r="BJ1099" i="4" s="1"/>
  <c r="BI1123" i="4"/>
  <c r="BH1123" i="4"/>
  <c r="BG1123" i="4"/>
  <c r="BJ1123" i="4" s="1"/>
  <c r="BI1147" i="4"/>
  <c r="BH1147" i="4"/>
  <c r="BG1147" i="4"/>
  <c r="BJ1147" i="4" s="1"/>
  <c r="BI1171" i="4"/>
  <c r="BH1171" i="4"/>
  <c r="BG1171" i="4"/>
  <c r="BJ1171" i="4" s="1"/>
  <c r="BI1187" i="4"/>
  <c r="BH1187" i="4"/>
  <c r="BG1187" i="4"/>
  <c r="BJ1187" i="4" s="1"/>
  <c r="BI2" i="4"/>
  <c r="BH2" i="4"/>
  <c r="BG2" i="4"/>
  <c r="BJ2" i="4" s="1"/>
  <c r="BI555" i="4"/>
  <c r="BH555" i="4"/>
  <c r="BG555" i="4"/>
  <c r="BJ555" i="4" s="1"/>
  <c r="BI531" i="4"/>
  <c r="BH531" i="4"/>
  <c r="BG531" i="4"/>
  <c r="BJ531" i="4" s="1"/>
  <c r="BI507" i="4"/>
  <c r="BH507" i="4"/>
  <c r="BG507" i="4"/>
  <c r="BJ507" i="4" s="1"/>
  <c r="BI483" i="4"/>
  <c r="BH483" i="4"/>
  <c r="BG483" i="4"/>
  <c r="BJ483" i="4" s="1"/>
  <c r="BI459" i="4"/>
  <c r="BH459" i="4"/>
  <c r="BG459" i="4"/>
  <c r="BJ459" i="4" s="1"/>
  <c r="BI435" i="4"/>
  <c r="BH435" i="4"/>
  <c r="BG435" i="4"/>
  <c r="BJ435" i="4" s="1"/>
  <c r="BI427" i="4"/>
  <c r="BH427" i="4"/>
  <c r="BG427" i="4"/>
  <c r="BJ427" i="4" s="1"/>
  <c r="BI403" i="4"/>
  <c r="BH403" i="4"/>
  <c r="BG403" i="4"/>
  <c r="BJ403" i="4" s="1"/>
  <c r="BI379" i="4"/>
  <c r="BH379" i="4"/>
  <c r="BG379" i="4"/>
  <c r="BJ379" i="4" s="1"/>
  <c r="BI355" i="4"/>
  <c r="BH355" i="4"/>
  <c r="BG355" i="4"/>
  <c r="BJ355" i="4" s="1"/>
  <c r="BI331" i="4"/>
  <c r="BH331" i="4"/>
  <c r="BG331" i="4"/>
  <c r="BJ331" i="4" s="1"/>
  <c r="BI315" i="4"/>
  <c r="BH315" i="4"/>
  <c r="BG315" i="4"/>
  <c r="BJ315" i="4" s="1"/>
  <c r="BI291" i="4"/>
  <c r="BH291" i="4"/>
  <c r="BG291" i="4"/>
  <c r="BJ291" i="4" s="1"/>
  <c r="BI259" i="4"/>
  <c r="BH259" i="4"/>
  <c r="BG259" i="4"/>
  <c r="BJ259" i="4" s="1"/>
  <c r="BI227" i="4"/>
  <c r="BH227" i="4"/>
  <c r="BG227" i="4"/>
  <c r="BJ227" i="4" s="1"/>
  <c r="BI195" i="4"/>
  <c r="BH195" i="4"/>
  <c r="BG195" i="4"/>
  <c r="BJ195" i="4" s="1"/>
  <c r="BI187" i="4"/>
  <c r="BH187" i="4"/>
  <c r="BG187" i="4"/>
  <c r="BJ187" i="4" s="1"/>
  <c r="BI163" i="4"/>
  <c r="BH163" i="4"/>
  <c r="BG163" i="4"/>
  <c r="BJ163" i="4" s="1"/>
  <c r="BI139" i="4"/>
  <c r="BH139" i="4"/>
  <c r="BG139" i="4"/>
  <c r="BJ139" i="4" s="1"/>
  <c r="BI115" i="4"/>
  <c r="BH115" i="4"/>
  <c r="BG115" i="4"/>
  <c r="BJ115" i="4" s="1"/>
  <c r="BI91" i="4"/>
  <c r="BH91" i="4"/>
  <c r="BG91" i="4"/>
  <c r="BJ91" i="4" s="1"/>
  <c r="BI67" i="4"/>
  <c r="BH67" i="4"/>
  <c r="BG67" i="4"/>
  <c r="BJ67" i="4" s="1"/>
  <c r="BI35" i="4"/>
  <c r="BH35" i="4"/>
  <c r="BG35" i="4"/>
  <c r="BJ35" i="4" s="1"/>
  <c r="BI11" i="4"/>
  <c r="BH11" i="4"/>
  <c r="BG11" i="4"/>
  <c r="BJ11" i="4" s="1"/>
  <c r="BI573" i="4"/>
  <c r="BH573" i="4"/>
  <c r="BG573" i="4"/>
  <c r="BJ573" i="4" s="1"/>
  <c r="BI581" i="4"/>
  <c r="BH581" i="4"/>
  <c r="BG581" i="4"/>
  <c r="BJ581" i="4" s="1"/>
  <c r="BI589" i="4"/>
  <c r="BH589" i="4"/>
  <c r="BG589" i="4"/>
  <c r="BJ589" i="4" s="1"/>
  <c r="BI597" i="4"/>
  <c r="BH597" i="4"/>
  <c r="BG597" i="4"/>
  <c r="BJ597" i="4" s="1"/>
  <c r="BI605" i="4"/>
  <c r="BH605" i="4"/>
  <c r="BG605" i="4"/>
  <c r="BJ605" i="4" s="1"/>
  <c r="BI613" i="4"/>
  <c r="BH613" i="4"/>
  <c r="BG613" i="4"/>
  <c r="BJ613" i="4" s="1"/>
  <c r="BI621" i="4"/>
  <c r="BH621" i="4"/>
  <c r="BG621" i="4"/>
  <c r="BJ621" i="4" s="1"/>
  <c r="BI629" i="4"/>
  <c r="BH629" i="4"/>
  <c r="BG629" i="4"/>
  <c r="BJ629" i="4" s="1"/>
  <c r="BI637" i="4"/>
  <c r="BH637" i="4"/>
  <c r="BG637" i="4"/>
  <c r="BJ637" i="4" s="1"/>
  <c r="BI645" i="4"/>
  <c r="BH645" i="4"/>
  <c r="BG645" i="4"/>
  <c r="BJ645" i="4" s="1"/>
  <c r="BI653" i="4"/>
  <c r="BH653" i="4"/>
  <c r="BG653" i="4"/>
  <c r="BJ653" i="4" s="1"/>
  <c r="BI661" i="4"/>
  <c r="BH661" i="4"/>
  <c r="BG661" i="4"/>
  <c r="BJ661" i="4" s="1"/>
  <c r="BI669" i="4"/>
  <c r="BH669" i="4"/>
  <c r="BG669" i="4"/>
  <c r="BJ669" i="4" s="1"/>
  <c r="BI677" i="4"/>
  <c r="BH677" i="4"/>
  <c r="BG677" i="4"/>
  <c r="BJ677" i="4" s="1"/>
  <c r="BI685" i="4"/>
  <c r="BH685" i="4"/>
  <c r="BG685" i="4"/>
  <c r="BJ685" i="4" s="1"/>
  <c r="BI693" i="4"/>
  <c r="BH693" i="4"/>
  <c r="BG693" i="4"/>
  <c r="BJ693" i="4" s="1"/>
  <c r="BI701" i="4"/>
  <c r="BH701" i="4"/>
  <c r="BG701" i="4"/>
  <c r="BJ701" i="4" s="1"/>
  <c r="BI709" i="4"/>
  <c r="BH709" i="4"/>
  <c r="BG709" i="4"/>
  <c r="BJ709" i="4" s="1"/>
  <c r="BI717" i="4"/>
  <c r="BH717" i="4"/>
  <c r="BG717" i="4"/>
  <c r="BJ717" i="4" s="1"/>
  <c r="BI725" i="4"/>
  <c r="BH725" i="4"/>
  <c r="BG725" i="4"/>
  <c r="BJ725" i="4" s="1"/>
  <c r="BI733" i="4"/>
  <c r="BH733" i="4"/>
  <c r="BG733" i="4"/>
  <c r="BJ733" i="4" s="1"/>
  <c r="BI741" i="4"/>
  <c r="BH741" i="4"/>
  <c r="BG741" i="4"/>
  <c r="BJ741" i="4" s="1"/>
  <c r="BI749" i="4"/>
  <c r="BH749" i="4"/>
  <c r="BG749" i="4"/>
  <c r="BJ749" i="4" s="1"/>
  <c r="BI757" i="4"/>
  <c r="BH757" i="4"/>
  <c r="BG757" i="4"/>
  <c r="BJ757" i="4" s="1"/>
  <c r="BI765" i="4"/>
  <c r="BH765" i="4"/>
  <c r="BG765" i="4"/>
  <c r="BJ765" i="4" s="1"/>
  <c r="BI773" i="4"/>
  <c r="BH773" i="4"/>
  <c r="BG773" i="4"/>
  <c r="BJ773" i="4" s="1"/>
  <c r="BI781" i="4"/>
  <c r="BH781" i="4"/>
  <c r="BG781" i="4"/>
  <c r="BJ781" i="4" s="1"/>
  <c r="BI789" i="4"/>
  <c r="BH789" i="4"/>
  <c r="BG789" i="4"/>
  <c r="BJ789" i="4" s="1"/>
  <c r="BI797" i="4"/>
  <c r="BH797" i="4"/>
  <c r="BG797" i="4"/>
  <c r="BJ797" i="4" s="1"/>
  <c r="BI805" i="4"/>
  <c r="BH805" i="4"/>
  <c r="BG805" i="4"/>
  <c r="BJ805" i="4" s="1"/>
  <c r="BI813" i="4"/>
  <c r="BH813" i="4"/>
  <c r="BG813" i="4"/>
  <c r="BJ813" i="4" s="1"/>
  <c r="BI821" i="4"/>
  <c r="BH821" i="4"/>
  <c r="BG821" i="4"/>
  <c r="BJ821" i="4" s="1"/>
  <c r="BI829" i="4"/>
  <c r="BH829" i="4"/>
  <c r="BG829" i="4"/>
  <c r="BJ829" i="4" s="1"/>
  <c r="BI837" i="4"/>
  <c r="BH837" i="4"/>
  <c r="BG837" i="4"/>
  <c r="BJ837" i="4" s="1"/>
  <c r="BI845" i="4"/>
  <c r="BH845" i="4"/>
  <c r="BG845" i="4"/>
  <c r="BJ845" i="4" s="1"/>
  <c r="BI853" i="4"/>
  <c r="BH853" i="4"/>
  <c r="BG853" i="4"/>
  <c r="BJ853" i="4" s="1"/>
  <c r="BI861" i="4"/>
  <c r="BH861" i="4"/>
  <c r="BG861" i="4"/>
  <c r="BJ861" i="4" s="1"/>
  <c r="BI869" i="4"/>
  <c r="BH869" i="4"/>
  <c r="BG869" i="4"/>
  <c r="BJ869" i="4" s="1"/>
  <c r="BI877" i="4"/>
  <c r="BH877" i="4"/>
  <c r="BG877" i="4"/>
  <c r="BJ877" i="4" s="1"/>
  <c r="BI885" i="4"/>
  <c r="BH885" i="4"/>
  <c r="BG885" i="4"/>
  <c r="BJ885" i="4" s="1"/>
  <c r="BI893" i="4"/>
  <c r="BH893" i="4"/>
  <c r="BG893" i="4"/>
  <c r="BJ893" i="4" s="1"/>
  <c r="BI901" i="4"/>
  <c r="BH901" i="4"/>
  <c r="BG901" i="4"/>
  <c r="BJ901" i="4" s="1"/>
  <c r="BI909" i="4"/>
  <c r="BH909" i="4"/>
  <c r="BG909" i="4"/>
  <c r="BJ909" i="4" s="1"/>
  <c r="BI917" i="4"/>
  <c r="BH917" i="4"/>
  <c r="BG917" i="4"/>
  <c r="BJ917" i="4" s="1"/>
  <c r="BI925" i="4"/>
  <c r="BH925" i="4"/>
  <c r="BG925" i="4"/>
  <c r="BJ925" i="4" s="1"/>
  <c r="BI933" i="4"/>
  <c r="BH933" i="4"/>
  <c r="BG933" i="4"/>
  <c r="BJ933" i="4" s="1"/>
  <c r="BI941" i="4"/>
  <c r="BH941" i="4"/>
  <c r="BG941" i="4"/>
  <c r="BJ941" i="4" s="1"/>
  <c r="BI949" i="4"/>
  <c r="BH949" i="4"/>
  <c r="BG949" i="4"/>
  <c r="BJ949" i="4" s="1"/>
  <c r="BI957" i="4"/>
  <c r="BH957" i="4"/>
  <c r="BG957" i="4"/>
  <c r="BJ957" i="4" s="1"/>
  <c r="BI965" i="4"/>
  <c r="BH965" i="4"/>
  <c r="BG965" i="4"/>
  <c r="BJ965" i="4" s="1"/>
  <c r="BI973" i="4"/>
  <c r="BH973" i="4"/>
  <c r="BG973" i="4"/>
  <c r="BJ973" i="4" s="1"/>
  <c r="BI981" i="4"/>
  <c r="BH981" i="4"/>
  <c r="BG981" i="4"/>
  <c r="BJ981" i="4" s="1"/>
  <c r="BI989" i="4"/>
  <c r="BH989" i="4"/>
  <c r="BG989" i="4"/>
  <c r="BJ989" i="4" s="1"/>
  <c r="BI997" i="4"/>
  <c r="BH997" i="4"/>
  <c r="BG997" i="4"/>
  <c r="BJ997" i="4" s="1"/>
  <c r="BI1005" i="4"/>
  <c r="BH1005" i="4"/>
  <c r="BG1005" i="4"/>
  <c r="BJ1005" i="4" s="1"/>
  <c r="BI1013" i="4"/>
  <c r="BH1013" i="4"/>
  <c r="BG1013" i="4"/>
  <c r="BJ1013" i="4" s="1"/>
  <c r="BI1021" i="4"/>
  <c r="BH1021" i="4"/>
  <c r="BG1021" i="4"/>
  <c r="BJ1021" i="4" s="1"/>
  <c r="BI1029" i="4"/>
  <c r="BH1029" i="4"/>
  <c r="BG1029" i="4"/>
  <c r="BJ1029" i="4" s="1"/>
  <c r="BI1037" i="4"/>
  <c r="BH1037" i="4"/>
  <c r="BG1037" i="4"/>
  <c r="BJ1037" i="4" s="1"/>
  <c r="BH1045" i="4"/>
  <c r="BI1045" i="4"/>
  <c r="BG1045" i="4"/>
  <c r="BJ1045" i="4" s="1"/>
  <c r="BI1053" i="4"/>
  <c r="BH1053" i="4"/>
  <c r="BG1053" i="4"/>
  <c r="BJ1053" i="4" s="1"/>
  <c r="BI1061" i="4"/>
  <c r="BH1061" i="4"/>
  <c r="BG1061" i="4"/>
  <c r="BJ1061" i="4" s="1"/>
  <c r="BH1069" i="4"/>
  <c r="BG1069" i="4"/>
  <c r="BJ1069" i="4" s="1"/>
  <c r="BI1069" i="4"/>
  <c r="BH1077" i="4"/>
  <c r="BI1077" i="4"/>
  <c r="BG1077" i="4"/>
  <c r="BJ1077" i="4" s="1"/>
  <c r="BI1085" i="4"/>
  <c r="BH1085" i="4"/>
  <c r="BG1085" i="4"/>
  <c r="BJ1085" i="4" s="1"/>
  <c r="BI1093" i="4"/>
  <c r="BH1093" i="4"/>
  <c r="BG1093" i="4"/>
  <c r="BJ1093" i="4" s="1"/>
  <c r="BI1101" i="4"/>
  <c r="BH1101" i="4"/>
  <c r="BG1101" i="4"/>
  <c r="BJ1101" i="4" s="1"/>
  <c r="BI1109" i="4"/>
  <c r="BH1109" i="4"/>
  <c r="BG1109" i="4"/>
  <c r="BJ1109" i="4" s="1"/>
  <c r="BI1117" i="4"/>
  <c r="BH1117" i="4"/>
  <c r="BG1117" i="4"/>
  <c r="BJ1117" i="4" s="1"/>
  <c r="BI1125" i="4"/>
  <c r="BH1125" i="4"/>
  <c r="BG1125" i="4"/>
  <c r="BJ1125" i="4" s="1"/>
  <c r="BI1133" i="4"/>
  <c r="BH1133" i="4"/>
  <c r="BG1133" i="4"/>
  <c r="BJ1133" i="4" s="1"/>
  <c r="BI1141" i="4"/>
  <c r="BH1141" i="4"/>
  <c r="BG1141" i="4"/>
  <c r="BJ1141" i="4" s="1"/>
  <c r="BI1149" i="4"/>
  <c r="BH1149" i="4"/>
  <c r="BG1149" i="4"/>
  <c r="BJ1149" i="4" s="1"/>
  <c r="BI1157" i="4"/>
  <c r="BH1157" i="4"/>
  <c r="BG1157" i="4"/>
  <c r="BJ1157" i="4" s="1"/>
  <c r="BI1165" i="4"/>
  <c r="BH1165" i="4"/>
  <c r="BG1165" i="4"/>
  <c r="BJ1165" i="4" s="1"/>
  <c r="BI1173" i="4"/>
  <c r="BH1173" i="4"/>
  <c r="BG1173" i="4"/>
  <c r="BJ1173" i="4" s="1"/>
  <c r="BI1181" i="4"/>
  <c r="BH1181" i="4"/>
  <c r="BG1181" i="4"/>
  <c r="BJ1181" i="4" s="1"/>
  <c r="BI1189" i="4"/>
  <c r="BH1189" i="4"/>
  <c r="BG1189" i="4"/>
  <c r="BJ1189" i="4" s="1"/>
  <c r="BI1197" i="4"/>
  <c r="BH1197" i="4"/>
  <c r="BG1197" i="4"/>
  <c r="BJ1197" i="4" s="1"/>
  <c r="BI1205" i="4"/>
  <c r="BH1205" i="4"/>
  <c r="BG1205" i="4"/>
  <c r="BJ1205" i="4" s="1"/>
  <c r="BG569" i="4"/>
  <c r="BJ569" i="4" s="1"/>
  <c r="BI569" i="4"/>
  <c r="BH569" i="4"/>
  <c r="BG561" i="4"/>
  <c r="BJ561" i="4" s="1"/>
  <c r="BI561" i="4"/>
  <c r="BH561" i="4"/>
  <c r="BG553" i="4"/>
  <c r="BJ553" i="4" s="1"/>
  <c r="BI553" i="4"/>
  <c r="BH553" i="4"/>
  <c r="BG545" i="4"/>
  <c r="BJ545" i="4" s="1"/>
  <c r="BI545" i="4"/>
  <c r="BH545" i="4"/>
  <c r="BI537" i="4"/>
  <c r="BG537" i="4"/>
  <c r="BJ537" i="4" s="1"/>
  <c r="BH537" i="4"/>
  <c r="BG529" i="4"/>
  <c r="BJ529" i="4" s="1"/>
  <c r="BI529" i="4"/>
  <c r="BH529" i="4"/>
  <c r="BG521" i="4"/>
  <c r="BJ521" i="4" s="1"/>
  <c r="BI521" i="4"/>
  <c r="BH521" i="4"/>
  <c r="BG513" i="4"/>
  <c r="BJ513" i="4" s="1"/>
  <c r="BI513" i="4"/>
  <c r="BH513" i="4"/>
  <c r="BG505" i="4"/>
  <c r="BJ505" i="4" s="1"/>
  <c r="BI505" i="4"/>
  <c r="BH505" i="4"/>
  <c r="BG497" i="4"/>
  <c r="BJ497" i="4" s="1"/>
  <c r="BI497" i="4"/>
  <c r="BH497" i="4"/>
  <c r="BG489" i="4"/>
  <c r="BJ489" i="4" s="1"/>
  <c r="BI489" i="4"/>
  <c r="BH489" i="4"/>
  <c r="BG481" i="4"/>
  <c r="BJ481" i="4" s="1"/>
  <c r="BI481" i="4"/>
  <c r="BH481" i="4"/>
  <c r="BI473" i="4"/>
  <c r="BG473" i="4"/>
  <c r="BJ473" i="4" s="1"/>
  <c r="BH473" i="4"/>
  <c r="BI465" i="4"/>
  <c r="BG465" i="4"/>
  <c r="BJ465" i="4" s="1"/>
  <c r="BH465" i="4"/>
  <c r="BI457" i="4"/>
  <c r="BG457" i="4"/>
  <c r="BJ457" i="4" s="1"/>
  <c r="BH457" i="4"/>
  <c r="BI449" i="4"/>
  <c r="BG449" i="4"/>
  <c r="BJ449" i="4" s="1"/>
  <c r="BH449" i="4"/>
  <c r="BI441" i="4"/>
  <c r="BG441" i="4"/>
  <c r="BJ441" i="4" s="1"/>
  <c r="BH441" i="4"/>
  <c r="BI433" i="4"/>
  <c r="BG433" i="4"/>
  <c r="BJ433" i="4" s="1"/>
  <c r="BH433" i="4"/>
  <c r="BI425" i="4"/>
  <c r="BG425" i="4"/>
  <c r="BJ425" i="4" s="1"/>
  <c r="BH425" i="4"/>
  <c r="BI417" i="4"/>
  <c r="BG417" i="4"/>
  <c r="BJ417" i="4" s="1"/>
  <c r="BH417" i="4"/>
  <c r="BI409" i="4"/>
  <c r="BG409" i="4"/>
  <c r="BJ409" i="4" s="1"/>
  <c r="BH409" i="4"/>
  <c r="BI401" i="4"/>
  <c r="BG401" i="4"/>
  <c r="BJ401" i="4" s="1"/>
  <c r="BH401" i="4"/>
  <c r="BI393" i="4"/>
  <c r="BG393" i="4"/>
  <c r="BJ393" i="4" s="1"/>
  <c r="BH393" i="4"/>
  <c r="BI385" i="4"/>
  <c r="BG385" i="4"/>
  <c r="BJ385" i="4" s="1"/>
  <c r="BH385" i="4"/>
  <c r="BI377" i="4"/>
  <c r="BG377" i="4"/>
  <c r="BJ377" i="4" s="1"/>
  <c r="BH377" i="4"/>
  <c r="BI369" i="4"/>
  <c r="BG369" i="4"/>
  <c r="BJ369" i="4" s="1"/>
  <c r="BH369" i="4"/>
  <c r="BI361" i="4"/>
  <c r="BG361" i="4"/>
  <c r="BJ361" i="4" s="1"/>
  <c r="BH361" i="4"/>
  <c r="BI353" i="4"/>
  <c r="BG353" i="4"/>
  <c r="BJ353" i="4" s="1"/>
  <c r="BH353" i="4"/>
  <c r="BI345" i="4"/>
  <c r="BG345" i="4"/>
  <c r="BJ345" i="4" s="1"/>
  <c r="BH345" i="4"/>
  <c r="BI337" i="4"/>
  <c r="BG337" i="4"/>
  <c r="BJ337" i="4" s="1"/>
  <c r="BH337" i="4"/>
  <c r="BI329" i="4"/>
  <c r="BG329" i="4"/>
  <c r="BJ329" i="4" s="1"/>
  <c r="BH329" i="4"/>
  <c r="BI321" i="4"/>
  <c r="BG321" i="4"/>
  <c r="BJ321" i="4" s="1"/>
  <c r="BH321" i="4"/>
  <c r="BI313" i="4"/>
  <c r="BG313" i="4"/>
  <c r="BJ313" i="4" s="1"/>
  <c r="BH313" i="4"/>
  <c r="BI305" i="4"/>
  <c r="BG305" i="4"/>
  <c r="BJ305" i="4" s="1"/>
  <c r="BH305" i="4"/>
  <c r="BI297" i="4"/>
  <c r="BG297" i="4"/>
  <c r="BJ297" i="4" s="1"/>
  <c r="BH297" i="4"/>
  <c r="BI289" i="4"/>
  <c r="BG289" i="4"/>
  <c r="BJ289" i="4" s="1"/>
  <c r="BH289" i="4"/>
  <c r="BI281" i="4"/>
  <c r="BG281" i="4"/>
  <c r="BJ281" i="4" s="1"/>
  <c r="BH281" i="4"/>
  <c r="BI273" i="4"/>
  <c r="BG273" i="4"/>
  <c r="BJ273" i="4" s="1"/>
  <c r="BH273" i="4"/>
  <c r="BI265" i="4"/>
  <c r="BG265" i="4"/>
  <c r="BJ265" i="4" s="1"/>
  <c r="BH265" i="4"/>
  <c r="BI257" i="4"/>
  <c r="BG257" i="4"/>
  <c r="BJ257" i="4" s="1"/>
  <c r="BH257" i="4"/>
  <c r="BI249" i="4"/>
  <c r="BG249" i="4"/>
  <c r="BJ249" i="4" s="1"/>
  <c r="BH249" i="4"/>
  <c r="BI241" i="4"/>
  <c r="BG241" i="4"/>
  <c r="BJ241" i="4" s="1"/>
  <c r="BH241" i="4"/>
  <c r="BI233" i="4"/>
  <c r="BG233" i="4"/>
  <c r="BJ233" i="4" s="1"/>
  <c r="BH233" i="4"/>
  <c r="BI225" i="4"/>
  <c r="BG225" i="4"/>
  <c r="BJ225" i="4" s="1"/>
  <c r="BH225" i="4"/>
  <c r="BI217" i="4"/>
  <c r="BG217" i="4"/>
  <c r="BJ217" i="4" s="1"/>
  <c r="BH217" i="4"/>
  <c r="BI209" i="4"/>
  <c r="BG209" i="4"/>
  <c r="BJ209" i="4" s="1"/>
  <c r="BH209" i="4"/>
  <c r="BI201" i="4"/>
  <c r="BG201" i="4"/>
  <c r="BJ201" i="4" s="1"/>
  <c r="BH201" i="4"/>
  <c r="BI193" i="4"/>
  <c r="BG193" i="4"/>
  <c r="BJ193" i="4" s="1"/>
  <c r="BH193" i="4"/>
  <c r="BI185" i="4"/>
  <c r="BG185" i="4"/>
  <c r="BJ185" i="4" s="1"/>
  <c r="BH185" i="4"/>
  <c r="BI177" i="4"/>
  <c r="BG177" i="4"/>
  <c r="BJ177" i="4" s="1"/>
  <c r="BH177" i="4"/>
  <c r="BI169" i="4"/>
  <c r="BG169" i="4"/>
  <c r="BJ169" i="4" s="1"/>
  <c r="BH169" i="4"/>
  <c r="BI161" i="4"/>
  <c r="BG161" i="4"/>
  <c r="BJ161" i="4" s="1"/>
  <c r="BH161" i="4"/>
  <c r="BI153" i="4"/>
  <c r="BG153" i="4"/>
  <c r="BJ153" i="4" s="1"/>
  <c r="BH153" i="4"/>
  <c r="BI145" i="4"/>
  <c r="BG145" i="4"/>
  <c r="BJ145" i="4" s="1"/>
  <c r="BH145" i="4"/>
  <c r="BI137" i="4"/>
  <c r="BG137" i="4"/>
  <c r="BJ137" i="4" s="1"/>
  <c r="BH137" i="4"/>
  <c r="BI129" i="4"/>
  <c r="BG129" i="4"/>
  <c r="BJ129" i="4" s="1"/>
  <c r="BH129" i="4"/>
  <c r="BI121" i="4"/>
  <c r="BG121" i="4"/>
  <c r="BJ121" i="4" s="1"/>
  <c r="BH121" i="4"/>
  <c r="BI113" i="4"/>
  <c r="BG113" i="4"/>
  <c r="BJ113" i="4" s="1"/>
  <c r="BH113" i="4"/>
  <c r="BI105" i="4"/>
  <c r="BG105" i="4"/>
  <c r="BJ105" i="4" s="1"/>
  <c r="BH105" i="4"/>
  <c r="BI97" i="4"/>
  <c r="BG97" i="4"/>
  <c r="BJ97" i="4" s="1"/>
  <c r="BH97" i="4"/>
  <c r="BI89" i="4"/>
  <c r="BG89" i="4"/>
  <c r="BJ89" i="4" s="1"/>
  <c r="BH89" i="4"/>
  <c r="BI81" i="4"/>
  <c r="BG81" i="4"/>
  <c r="BJ81" i="4" s="1"/>
  <c r="BH81" i="4"/>
  <c r="BI73" i="4"/>
  <c r="BG73" i="4"/>
  <c r="BJ73" i="4" s="1"/>
  <c r="BH73" i="4"/>
  <c r="BI65" i="4"/>
  <c r="BG65" i="4"/>
  <c r="BJ65" i="4" s="1"/>
  <c r="BH65" i="4"/>
  <c r="BI57" i="4"/>
  <c r="BG57" i="4"/>
  <c r="BJ57" i="4" s="1"/>
  <c r="BH57" i="4"/>
  <c r="BI49" i="4"/>
  <c r="BG49" i="4"/>
  <c r="BJ49" i="4" s="1"/>
  <c r="BH49" i="4"/>
  <c r="BI41" i="4"/>
  <c r="BG41" i="4"/>
  <c r="BJ41" i="4" s="1"/>
  <c r="BH41" i="4"/>
  <c r="BI33" i="4"/>
  <c r="BG33" i="4"/>
  <c r="BJ33" i="4" s="1"/>
  <c r="BH33" i="4"/>
  <c r="BI25" i="4"/>
  <c r="BG25" i="4"/>
  <c r="BJ25" i="4" s="1"/>
  <c r="BH25" i="4"/>
  <c r="BI17" i="4"/>
  <c r="BG17" i="4"/>
  <c r="BJ17" i="4" s="1"/>
  <c r="BH17" i="4"/>
  <c r="BI9" i="4"/>
  <c r="BG9" i="4"/>
  <c r="BJ9" i="4" s="1"/>
  <c r="BH9" i="4"/>
  <c r="BG625" i="4"/>
  <c r="BJ625" i="4" s="1"/>
  <c r="BI625" i="4"/>
  <c r="BH625" i="4"/>
  <c r="BI729" i="4"/>
  <c r="BH729" i="4"/>
  <c r="BG729" i="4"/>
  <c r="BJ729" i="4" s="1"/>
  <c r="BI594" i="4"/>
  <c r="BH594" i="4"/>
  <c r="BG594" i="4"/>
  <c r="BJ594" i="4" s="1"/>
  <c r="BI642" i="4"/>
  <c r="BH642" i="4"/>
  <c r="BG642" i="4"/>
  <c r="BJ642" i="4" s="1"/>
  <c r="BI674" i="4"/>
  <c r="BH674" i="4"/>
  <c r="BG674" i="4"/>
  <c r="BJ674" i="4" s="1"/>
  <c r="BI714" i="4"/>
  <c r="BH714" i="4"/>
  <c r="BG714" i="4"/>
  <c r="BJ714" i="4" s="1"/>
  <c r="BI754" i="4"/>
  <c r="BH754" i="4"/>
  <c r="BG754" i="4"/>
  <c r="BJ754" i="4" s="1"/>
  <c r="BI818" i="4"/>
  <c r="BH818" i="4"/>
  <c r="BG818" i="4"/>
  <c r="BJ818" i="4" s="1"/>
  <c r="BI858" i="4"/>
  <c r="BH858" i="4"/>
  <c r="BG858" i="4"/>
  <c r="BJ858" i="4" s="1"/>
  <c r="BI898" i="4"/>
  <c r="BH898" i="4"/>
  <c r="BG898" i="4"/>
  <c r="BJ898" i="4" s="1"/>
  <c r="BI930" i="4"/>
  <c r="BH930" i="4"/>
  <c r="BG930" i="4"/>
  <c r="BJ930" i="4" s="1"/>
  <c r="BI970" i="4"/>
  <c r="BH970" i="4"/>
  <c r="BG970" i="4"/>
  <c r="BJ970" i="4" s="1"/>
  <c r="BI1010" i="4"/>
  <c r="BH1010" i="4"/>
  <c r="BG1010" i="4"/>
  <c r="BJ1010" i="4" s="1"/>
  <c r="BI1042" i="4"/>
  <c r="BH1042" i="4"/>
  <c r="BG1042" i="4"/>
  <c r="BJ1042" i="4" s="1"/>
  <c r="BI1082" i="4"/>
  <c r="BH1082" i="4"/>
  <c r="BG1082" i="4"/>
  <c r="BJ1082" i="4" s="1"/>
  <c r="BH1122" i="4"/>
  <c r="BI1122" i="4"/>
  <c r="BG1122" i="4"/>
  <c r="BJ1122" i="4" s="1"/>
  <c r="BH1154" i="4"/>
  <c r="BI1154" i="4"/>
  <c r="BG1154" i="4"/>
  <c r="BJ1154" i="4" s="1"/>
  <c r="BH1194" i="4"/>
  <c r="BI1194" i="4"/>
  <c r="BG1194" i="4"/>
  <c r="BJ1194" i="4" s="1"/>
  <c r="BI540" i="4"/>
  <c r="BH540" i="4"/>
  <c r="BG540" i="4"/>
  <c r="BJ540" i="4" s="1"/>
  <c r="BH500" i="4"/>
  <c r="BG500" i="4"/>
  <c r="BJ500" i="4" s="1"/>
  <c r="BI500" i="4"/>
  <c r="BH468" i="4"/>
  <c r="BG468" i="4"/>
  <c r="BJ468" i="4" s="1"/>
  <c r="BI468" i="4"/>
  <c r="BI420" i="4"/>
  <c r="BH420" i="4"/>
  <c r="BG420" i="4"/>
  <c r="BJ420" i="4" s="1"/>
  <c r="BH372" i="4"/>
  <c r="BI372" i="4"/>
  <c r="BG372" i="4"/>
  <c r="BJ372" i="4" s="1"/>
  <c r="BH332" i="4"/>
  <c r="BG332" i="4"/>
  <c r="BJ332" i="4" s="1"/>
  <c r="BI332" i="4"/>
  <c r="BI300" i="4"/>
  <c r="BH300" i="4"/>
  <c r="BG300" i="4"/>
  <c r="BJ300" i="4" s="1"/>
  <c r="BH268" i="4"/>
  <c r="BG268" i="4"/>
  <c r="BJ268" i="4" s="1"/>
  <c r="BI268" i="4"/>
  <c r="BI236" i="4"/>
  <c r="BH236" i="4"/>
  <c r="BG236" i="4"/>
  <c r="BJ236" i="4" s="1"/>
  <c r="BH196" i="4"/>
  <c r="BG196" i="4"/>
  <c r="BJ196" i="4" s="1"/>
  <c r="BI196" i="4"/>
  <c r="BI172" i="4"/>
  <c r="BH172" i="4"/>
  <c r="BG172" i="4"/>
  <c r="BJ172" i="4" s="1"/>
  <c r="BH140" i="4"/>
  <c r="BG140" i="4"/>
  <c r="BJ140" i="4" s="1"/>
  <c r="BI140" i="4"/>
  <c r="BI108" i="4"/>
  <c r="BH108" i="4"/>
  <c r="BG108" i="4"/>
  <c r="BJ108" i="4" s="1"/>
  <c r="BH76" i="4"/>
  <c r="BG76" i="4"/>
  <c r="BJ76" i="4" s="1"/>
  <c r="BI76" i="4"/>
  <c r="BI44" i="4"/>
  <c r="BH44" i="4"/>
  <c r="BG44" i="4"/>
  <c r="BJ44" i="4" s="1"/>
  <c r="BH4" i="4"/>
  <c r="BG4" i="4"/>
  <c r="BJ4" i="4" s="1"/>
  <c r="BI4" i="4"/>
  <c r="BI571" i="4"/>
  <c r="BH571" i="4"/>
  <c r="BG571" i="4"/>
  <c r="BJ571" i="4" s="1"/>
  <c r="BI603" i="4"/>
  <c r="BH603" i="4"/>
  <c r="BG603" i="4"/>
  <c r="BJ603" i="4" s="1"/>
  <c r="BI635" i="4"/>
  <c r="BH635" i="4"/>
  <c r="BG635" i="4"/>
  <c r="BJ635" i="4" s="1"/>
  <c r="BI675" i="4"/>
  <c r="BH675" i="4"/>
  <c r="BG675" i="4"/>
  <c r="BJ675" i="4" s="1"/>
  <c r="BI707" i="4"/>
  <c r="BH707" i="4"/>
  <c r="BG707" i="4"/>
  <c r="BJ707" i="4" s="1"/>
  <c r="BI731" i="4"/>
  <c r="BH731" i="4"/>
  <c r="BG731" i="4"/>
  <c r="BJ731" i="4" s="1"/>
  <c r="BI755" i="4"/>
  <c r="BH755" i="4"/>
  <c r="BG755" i="4"/>
  <c r="BJ755" i="4" s="1"/>
  <c r="BI779" i="4"/>
  <c r="BH779" i="4"/>
  <c r="BG779" i="4"/>
  <c r="BJ779" i="4" s="1"/>
  <c r="BH811" i="4"/>
  <c r="BI811" i="4"/>
  <c r="BG811" i="4"/>
  <c r="BJ811" i="4" s="1"/>
  <c r="BH843" i="4"/>
  <c r="BI843" i="4"/>
  <c r="BG843" i="4"/>
  <c r="BJ843" i="4" s="1"/>
  <c r="BH883" i="4"/>
  <c r="BG883" i="4"/>
  <c r="BJ883" i="4" s="1"/>
  <c r="BI883" i="4"/>
  <c r="BH915" i="4"/>
  <c r="BI915" i="4"/>
  <c r="BG915" i="4"/>
  <c r="BJ915" i="4" s="1"/>
  <c r="BH939" i="4"/>
  <c r="BI939" i="4"/>
  <c r="BG939" i="4"/>
  <c r="BJ939" i="4" s="1"/>
  <c r="BH971" i="4"/>
  <c r="BI971" i="4"/>
  <c r="BG971" i="4"/>
  <c r="BJ971" i="4" s="1"/>
  <c r="BH995" i="4"/>
  <c r="BI995" i="4"/>
  <c r="BG995" i="4"/>
  <c r="BJ995" i="4" s="1"/>
  <c r="BI1027" i="4"/>
  <c r="BH1027" i="4"/>
  <c r="BG1027" i="4"/>
  <c r="BJ1027" i="4" s="1"/>
  <c r="BH1059" i="4"/>
  <c r="BG1059" i="4"/>
  <c r="BJ1059" i="4" s="1"/>
  <c r="BI1059" i="4"/>
  <c r="BI1083" i="4"/>
  <c r="BH1083" i="4"/>
  <c r="BG1083" i="4"/>
  <c r="BJ1083" i="4" s="1"/>
  <c r="BI1107" i="4"/>
  <c r="BH1107" i="4"/>
  <c r="BG1107" i="4"/>
  <c r="BJ1107" i="4" s="1"/>
  <c r="BI1131" i="4"/>
  <c r="BH1131" i="4"/>
  <c r="BG1131" i="4"/>
  <c r="BJ1131" i="4" s="1"/>
  <c r="BI1163" i="4"/>
  <c r="BH1163" i="4"/>
  <c r="BG1163" i="4"/>
  <c r="BJ1163" i="4" s="1"/>
  <c r="BI1195" i="4"/>
  <c r="BH1195" i="4"/>
  <c r="BG1195" i="4"/>
  <c r="BJ1195" i="4" s="1"/>
  <c r="BI547" i="4"/>
  <c r="BH547" i="4"/>
  <c r="BG547" i="4"/>
  <c r="BJ547" i="4" s="1"/>
  <c r="BI523" i="4"/>
  <c r="BH523" i="4"/>
  <c r="BG523" i="4"/>
  <c r="BJ523" i="4" s="1"/>
  <c r="BI499" i="4"/>
  <c r="BH499" i="4"/>
  <c r="BG499" i="4"/>
  <c r="BJ499" i="4" s="1"/>
  <c r="BI467" i="4"/>
  <c r="BH467" i="4"/>
  <c r="BG467" i="4"/>
  <c r="BJ467" i="4" s="1"/>
  <c r="BI443" i="4"/>
  <c r="BH443" i="4"/>
  <c r="BG443" i="4"/>
  <c r="BJ443" i="4" s="1"/>
  <c r="BI411" i="4"/>
  <c r="BH411" i="4"/>
  <c r="BG411" i="4"/>
  <c r="BJ411" i="4" s="1"/>
  <c r="BI387" i="4"/>
  <c r="BH387" i="4"/>
  <c r="BG387" i="4"/>
  <c r="BJ387" i="4" s="1"/>
  <c r="BI363" i="4"/>
  <c r="BH363" i="4"/>
  <c r="BG363" i="4"/>
  <c r="BJ363" i="4" s="1"/>
  <c r="BI339" i="4"/>
  <c r="BH339" i="4"/>
  <c r="BG339" i="4"/>
  <c r="BJ339" i="4" s="1"/>
  <c r="BI299" i="4"/>
  <c r="BH299" i="4"/>
  <c r="BG299" i="4"/>
  <c r="BJ299" i="4" s="1"/>
  <c r="BI275" i="4"/>
  <c r="BH275" i="4"/>
  <c r="BG275" i="4"/>
  <c r="BJ275" i="4" s="1"/>
  <c r="BI235" i="4"/>
  <c r="BH235" i="4"/>
  <c r="BG235" i="4"/>
  <c r="BJ235" i="4" s="1"/>
  <c r="BI211" i="4"/>
  <c r="BH211" i="4"/>
  <c r="BG211" i="4"/>
  <c r="BJ211" i="4" s="1"/>
  <c r="BI171" i="4"/>
  <c r="BH171" i="4"/>
  <c r="BG171" i="4"/>
  <c r="BJ171" i="4" s="1"/>
  <c r="BI147" i="4"/>
  <c r="BH147" i="4"/>
  <c r="BG147" i="4"/>
  <c r="BJ147" i="4" s="1"/>
  <c r="BI123" i="4"/>
  <c r="BH123" i="4"/>
  <c r="BG123" i="4"/>
  <c r="BJ123" i="4" s="1"/>
  <c r="BI99" i="4"/>
  <c r="BH99" i="4"/>
  <c r="BG99" i="4"/>
  <c r="BJ99" i="4" s="1"/>
  <c r="BI75" i="4"/>
  <c r="BH75" i="4"/>
  <c r="BG75" i="4"/>
  <c r="BJ75" i="4" s="1"/>
  <c r="BI51" i="4"/>
  <c r="BH51" i="4"/>
  <c r="BG51" i="4"/>
  <c r="BJ51" i="4" s="1"/>
  <c r="BI27" i="4"/>
  <c r="BH27" i="4"/>
  <c r="BG27" i="4"/>
  <c r="BJ27" i="4" s="1"/>
  <c r="BI19" i="4"/>
  <c r="BH19" i="4"/>
  <c r="BG19" i="4"/>
  <c r="BJ19" i="4" s="1"/>
  <c r="BI574" i="4"/>
  <c r="BH574" i="4"/>
  <c r="BG574" i="4"/>
  <c r="BJ574" i="4" s="1"/>
  <c r="BI582" i="4"/>
  <c r="BH582" i="4"/>
  <c r="BG582" i="4"/>
  <c r="BJ582" i="4" s="1"/>
  <c r="BI590" i="4"/>
  <c r="BH590" i="4"/>
  <c r="BG590" i="4"/>
  <c r="BJ590" i="4" s="1"/>
  <c r="BI598" i="4"/>
  <c r="BH598" i="4"/>
  <c r="BG598" i="4"/>
  <c r="BJ598" i="4" s="1"/>
  <c r="BI606" i="4"/>
  <c r="BH606" i="4"/>
  <c r="BG606" i="4"/>
  <c r="BJ606" i="4" s="1"/>
  <c r="BI614" i="4"/>
  <c r="BH614" i="4"/>
  <c r="BG614" i="4"/>
  <c r="BJ614" i="4" s="1"/>
  <c r="BI622" i="4"/>
  <c r="BH622" i="4"/>
  <c r="BG622" i="4"/>
  <c r="BJ622" i="4" s="1"/>
  <c r="BI630" i="4"/>
  <c r="BH630" i="4"/>
  <c r="BG630" i="4"/>
  <c r="BJ630" i="4" s="1"/>
  <c r="BI638" i="4"/>
  <c r="BH638" i="4"/>
  <c r="BG638" i="4"/>
  <c r="BJ638" i="4" s="1"/>
  <c r="BI646" i="4"/>
  <c r="BH646" i="4"/>
  <c r="BG646" i="4"/>
  <c r="BJ646" i="4" s="1"/>
  <c r="BI654" i="4"/>
  <c r="BH654" i="4"/>
  <c r="BG654" i="4"/>
  <c r="BJ654" i="4" s="1"/>
  <c r="BI662" i="4"/>
  <c r="BH662" i="4"/>
  <c r="BG662" i="4"/>
  <c r="BJ662" i="4" s="1"/>
  <c r="BI670" i="4"/>
  <c r="BH670" i="4"/>
  <c r="BG670" i="4"/>
  <c r="BJ670" i="4" s="1"/>
  <c r="BI678" i="4"/>
  <c r="BH678" i="4"/>
  <c r="BG678" i="4"/>
  <c r="BJ678" i="4" s="1"/>
  <c r="BI686" i="4"/>
  <c r="BH686" i="4"/>
  <c r="BG686" i="4"/>
  <c r="BJ686" i="4" s="1"/>
  <c r="BI694" i="4"/>
  <c r="BH694" i="4"/>
  <c r="BG694" i="4"/>
  <c r="BJ694" i="4" s="1"/>
  <c r="BI702" i="4"/>
  <c r="BH702" i="4"/>
  <c r="BG702" i="4"/>
  <c r="BJ702" i="4" s="1"/>
  <c r="BI710" i="4"/>
  <c r="BH710" i="4"/>
  <c r="BG710" i="4"/>
  <c r="BJ710" i="4" s="1"/>
  <c r="BI718" i="4"/>
  <c r="BH718" i="4"/>
  <c r="BG718" i="4"/>
  <c r="BJ718" i="4" s="1"/>
  <c r="BI726" i="4"/>
  <c r="BH726" i="4"/>
  <c r="BG726" i="4"/>
  <c r="BJ726" i="4" s="1"/>
  <c r="BI734" i="4"/>
  <c r="BH734" i="4"/>
  <c r="BG734" i="4"/>
  <c r="BJ734" i="4" s="1"/>
  <c r="BI742" i="4"/>
  <c r="BH742" i="4"/>
  <c r="BG742" i="4"/>
  <c r="BJ742" i="4" s="1"/>
  <c r="BI750" i="4"/>
  <c r="BH750" i="4"/>
  <c r="BG750" i="4"/>
  <c r="BJ750" i="4" s="1"/>
  <c r="BI758" i="4"/>
  <c r="BH758" i="4"/>
  <c r="BG758" i="4"/>
  <c r="BJ758" i="4" s="1"/>
  <c r="BI766" i="4"/>
  <c r="BH766" i="4"/>
  <c r="BG766" i="4"/>
  <c r="BJ766" i="4" s="1"/>
  <c r="BI774" i="4"/>
  <c r="BH774" i="4"/>
  <c r="BG774" i="4"/>
  <c r="BJ774" i="4" s="1"/>
  <c r="BI782" i="4"/>
  <c r="BH782" i="4"/>
  <c r="BG782" i="4"/>
  <c r="BJ782" i="4" s="1"/>
  <c r="BI790" i="4"/>
  <c r="BH790" i="4"/>
  <c r="BG790" i="4"/>
  <c r="BJ790" i="4" s="1"/>
  <c r="BI798" i="4"/>
  <c r="BH798" i="4"/>
  <c r="BG798" i="4"/>
  <c r="BJ798" i="4" s="1"/>
  <c r="BI806" i="4"/>
  <c r="BH806" i="4"/>
  <c r="BG806" i="4"/>
  <c r="BJ806" i="4" s="1"/>
  <c r="BI814" i="4"/>
  <c r="BH814" i="4"/>
  <c r="BG814" i="4"/>
  <c r="BJ814" i="4" s="1"/>
  <c r="BI822" i="4"/>
  <c r="BH822" i="4"/>
  <c r="BG822" i="4"/>
  <c r="BJ822" i="4" s="1"/>
  <c r="BI830" i="4"/>
  <c r="BH830" i="4"/>
  <c r="BG830" i="4"/>
  <c r="BJ830" i="4" s="1"/>
  <c r="BI838" i="4"/>
  <c r="BH838" i="4"/>
  <c r="BG838" i="4"/>
  <c r="BJ838" i="4" s="1"/>
  <c r="BI846" i="4"/>
  <c r="BH846" i="4"/>
  <c r="BG846" i="4"/>
  <c r="BJ846" i="4" s="1"/>
  <c r="BI854" i="4"/>
  <c r="BH854" i="4"/>
  <c r="BG854" i="4"/>
  <c r="BJ854" i="4" s="1"/>
  <c r="BI862" i="4"/>
  <c r="BH862" i="4"/>
  <c r="BG862" i="4"/>
  <c r="BJ862" i="4" s="1"/>
  <c r="BI870" i="4"/>
  <c r="BH870" i="4"/>
  <c r="BG870" i="4"/>
  <c r="BJ870" i="4" s="1"/>
  <c r="BI878" i="4"/>
  <c r="BH878" i="4"/>
  <c r="BG878" i="4"/>
  <c r="BJ878" i="4" s="1"/>
  <c r="BI886" i="4"/>
  <c r="BH886" i="4"/>
  <c r="BG886" i="4"/>
  <c r="BJ886" i="4" s="1"/>
  <c r="BI894" i="4"/>
  <c r="BH894" i="4"/>
  <c r="BG894" i="4"/>
  <c r="BJ894" i="4" s="1"/>
  <c r="BI902" i="4"/>
  <c r="BH902" i="4"/>
  <c r="BG902" i="4"/>
  <c r="BJ902" i="4" s="1"/>
  <c r="BI910" i="4"/>
  <c r="BH910" i="4"/>
  <c r="BG910" i="4"/>
  <c r="BJ910" i="4" s="1"/>
  <c r="BI918" i="4"/>
  <c r="BH918" i="4"/>
  <c r="BG918" i="4"/>
  <c r="BJ918" i="4" s="1"/>
  <c r="BI926" i="4"/>
  <c r="BH926" i="4"/>
  <c r="BG926" i="4"/>
  <c r="BJ926" i="4" s="1"/>
  <c r="BI934" i="4"/>
  <c r="BH934" i="4"/>
  <c r="BG934" i="4"/>
  <c r="BJ934" i="4" s="1"/>
  <c r="BI942" i="4"/>
  <c r="BH942" i="4"/>
  <c r="BG942" i="4"/>
  <c r="BJ942" i="4" s="1"/>
  <c r="BI950" i="4"/>
  <c r="BH950" i="4"/>
  <c r="BG950" i="4"/>
  <c r="BJ950" i="4" s="1"/>
  <c r="BI958" i="4"/>
  <c r="BH958" i="4"/>
  <c r="BG958" i="4"/>
  <c r="BJ958" i="4" s="1"/>
  <c r="BI966" i="4"/>
  <c r="BH966" i="4"/>
  <c r="BG966" i="4"/>
  <c r="BJ966" i="4" s="1"/>
  <c r="BI974" i="4"/>
  <c r="BH974" i="4"/>
  <c r="BG974" i="4"/>
  <c r="BJ974" i="4" s="1"/>
  <c r="BI982" i="4"/>
  <c r="BH982" i="4"/>
  <c r="BG982" i="4"/>
  <c r="BJ982" i="4" s="1"/>
  <c r="BI990" i="4"/>
  <c r="BH990" i="4"/>
  <c r="BG990" i="4"/>
  <c r="BJ990" i="4" s="1"/>
  <c r="BI998" i="4"/>
  <c r="BH998" i="4"/>
  <c r="BG998" i="4"/>
  <c r="BJ998" i="4" s="1"/>
  <c r="BI1006" i="4"/>
  <c r="BH1006" i="4"/>
  <c r="BG1006" i="4"/>
  <c r="BJ1006" i="4" s="1"/>
  <c r="BI1014" i="4"/>
  <c r="BH1014" i="4"/>
  <c r="BG1014" i="4"/>
  <c r="BJ1014" i="4" s="1"/>
  <c r="BI1022" i="4"/>
  <c r="BH1022" i="4"/>
  <c r="BG1022" i="4"/>
  <c r="BJ1022" i="4" s="1"/>
  <c r="BI1030" i="4"/>
  <c r="BH1030" i="4"/>
  <c r="BG1030" i="4"/>
  <c r="BJ1030" i="4" s="1"/>
  <c r="BI1038" i="4"/>
  <c r="BH1038" i="4"/>
  <c r="BG1038" i="4"/>
  <c r="BJ1038" i="4" s="1"/>
  <c r="BI1046" i="4"/>
  <c r="BH1046" i="4"/>
  <c r="BG1046" i="4"/>
  <c r="BJ1046" i="4" s="1"/>
  <c r="BI1054" i="4"/>
  <c r="BH1054" i="4"/>
  <c r="BG1054" i="4"/>
  <c r="BJ1054" i="4" s="1"/>
  <c r="BI1062" i="4"/>
  <c r="BH1062" i="4"/>
  <c r="BG1062" i="4"/>
  <c r="BJ1062" i="4" s="1"/>
  <c r="BI1070" i="4"/>
  <c r="BH1070" i="4"/>
  <c r="BG1070" i="4"/>
  <c r="BJ1070" i="4" s="1"/>
  <c r="BI1078" i="4"/>
  <c r="BH1078" i="4"/>
  <c r="BG1078" i="4"/>
  <c r="BJ1078" i="4" s="1"/>
  <c r="BI1086" i="4"/>
  <c r="BH1086" i="4"/>
  <c r="BG1086" i="4"/>
  <c r="BJ1086" i="4" s="1"/>
  <c r="BI1094" i="4"/>
  <c r="BH1094" i="4"/>
  <c r="BG1094" i="4"/>
  <c r="BJ1094" i="4" s="1"/>
  <c r="BI1102" i="4"/>
  <c r="BH1102" i="4"/>
  <c r="BG1102" i="4"/>
  <c r="BJ1102" i="4" s="1"/>
  <c r="BI1110" i="4"/>
  <c r="BH1110" i="4"/>
  <c r="BG1110" i="4"/>
  <c r="BJ1110" i="4" s="1"/>
  <c r="BI1118" i="4"/>
  <c r="BH1118" i="4"/>
  <c r="BG1118" i="4"/>
  <c r="BJ1118" i="4" s="1"/>
  <c r="BI1126" i="4"/>
  <c r="BH1126" i="4"/>
  <c r="BG1126" i="4"/>
  <c r="BJ1126" i="4" s="1"/>
  <c r="BI1134" i="4"/>
  <c r="BH1134" i="4"/>
  <c r="BG1134" i="4"/>
  <c r="BJ1134" i="4" s="1"/>
  <c r="BI1142" i="4"/>
  <c r="BH1142" i="4"/>
  <c r="BG1142" i="4"/>
  <c r="BJ1142" i="4" s="1"/>
  <c r="BI1150" i="4"/>
  <c r="BH1150" i="4"/>
  <c r="BG1150" i="4"/>
  <c r="BJ1150" i="4" s="1"/>
  <c r="BI1158" i="4"/>
  <c r="BH1158" i="4"/>
  <c r="BG1158" i="4"/>
  <c r="BJ1158" i="4" s="1"/>
  <c r="BI1166" i="4"/>
  <c r="BH1166" i="4"/>
  <c r="BG1166" i="4"/>
  <c r="BJ1166" i="4" s="1"/>
  <c r="BI1174" i="4"/>
  <c r="BH1174" i="4"/>
  <c r="BG1174" i="4"/>
  <c r="BJ1174" i="4" s="1"/>
  <c r="BI1182" i="4"/>
  <c r="BH1182" i="4"/>
  <c r="BG1182" i="4"/>
  <c r="BJ1182" i="4" s="1"/>
  <c r="BI1190" i="4"/>
  <c r="BH1190" i="4"/>
  <c r="BG1190" i="4"/>
  <c r="BJ1190" i="4" s="1"/>
  <c r="BI1198" i="4"/>
  <c r="BH1198" i="4"/>
  <c r="BG1198" i="4"/>
  <c r="BJ1198" i="4" s="1"/>
  <c r="BI1206" i="4"/>
  <c r="BH1206" i="4"/>
  <c r="BG1206" i="4"/>
  <c r="BJ1206" i="4" s="1"/>
  <c r="BI568" i="4"/>
  <c r="BH568" i="4"/>
  <c r="BG568" i="4"/>
  <c r="BJ568" i="4" s="1"/>
  <c r="BI560" i="4"/>
  <c r="BH560" i="4"/>
  <c r="BG560" i="4"/>
  <c r="BJ560" i="4" s="1"/>
  <c r="BI552" i="4"/>
  <c r="BH552" i="4"/>
  <c r="BG552" i="4"/>
  <c r="BJ552" i="4" s="1"/>
  <c r="BI544" i="4"/>
  <c r="BH544" i="4"/>
  <c r="BG544" i="4"/>
  <c r="BJ544" i="4" s="1"/>
  <c r="BI536" i="4"/>
  <c r="BH536" i="4"/>
  <c r="BG536" i="4"/>
  <c r="BJ536" i="4" s="1"/>
  <c r="BI528" i="4"/>
  <c r="BH528" i="4"/>
  <c r="BG528" i="4"/>
  <c r="BJ528" i="4" s="1"/>
  <c r="BI520" i="4"/>
  <c r="BH520" i="4"/>
  <c r="BG520" i="4"/>
  <c r="BJ520" i="4" s="1"/>
  <c r="BI512" i="4"/>
  <c r="BH512" i="4"/>
  <c r="BG512" i="4"/>
  <c r="BJ512" i="4" s="1"/>
  <c r="BI504" i="4"/>
  <c r="BH504" i="4"/>
  <c r="BG504" i="4"/>
  <c r="BJ504" i="4" s="1"/>
  <c r="BI496" i="4"/>
  <c r="BH496" i="4"/>
  <c r="BG496" i="4"/>
  <c r="BJ496" i="4" s="1"/>
  <c r="BI488" i="4"/>
  <c r="BH488" i="4"/>
  <c r="BG488" i="4"/>
  <c r="BJ488" i="4" s="1"/>
  <c r="BI480" i="4"/>
  <c r="BH480" i="4"/>
  <c r="BG480" i="4"/>
  <c r="BJ480" i="4" s="1"/>
  <c r="BI472" i="4"/>
  <c r="BH472" i="4"/>
  <c r="BG472" i="4"/>
  <c r="BJ472" i="4" s="1"/>
  <c r="BI464" i="4"/>
  <c r="BH464" i="4"/>
  <c r="BG464" i="4"/>
  <c r="BJ464" i="4" s="1"/>
  <c r="BI456" i="4"/>
  <c r="BH456" i="4"/>
  <c r="BG456" i="4"/>
  <c r="BJ456" i="4" s="1"/>
  <c r="BI448" i="4"/>
  <c r="BH448" i="4"/>
  <c r="BG448" i="4"/>
  <c r="BJ448" i="4" s="1"/>
  <c r="BI440" i="4"/>
  <c r="BH440" i="4"/>
  <c r="BG440" i="4"/>
  <c r="BJ440" i="4" s="1"/>
  <c r="BI432" i="4"/>
  <c r="BH432" i="4"/>
  <c r="BG432" i="4"/>
  <c r="BJ432" i="4" s="1"/>
  <c r="BI424" i="4"/>
  <c r="BH424" i="4"/>
  <c r="BG424" i="4"/>
  <c r="BJ424" i="4" s="1"/>
  <c r="BI416" i="4"/>
  <c r="BH416" i="4"/>
  <c r="BG416" i="4"/>
  <c r="BJ416" i="4" s="1"/>
  <c r="BI408" i="4"/>
  <c r="BH408" i="4"/>
  <c r="BG408" i="4"/>
  <c r="BJ408" i="4" s="1"/>
  <c r="BI400" i="4"/>
  <c r="BH400" i="4"/>
  <c r="BG400" i="4"/>
  <c r="BJ400" i="4" s="1"/>
  <c r="BI392" i="4"/>
  <c r="BH392" i="4"/>
  <c r="BG392" i="4"/>
  <c r="BJ392" i="4" s="1"/>
  <c r="BI384" i="4"/>
  <c r="BH384" i="4"/>
  <c r="BG384" i="4"/>
  <c r="BJ384" i="4" s="1"/>
  <c r="BI376" i="4"/>
  <c r="BH376" i="4"/>
  <c r="BG376" i="4"/>
  <c r="BJ376" i="4" s="1"/>
  <c r="BI368" i="4"/>
  <c r="BH368" i="4"/>
  <c r="BG368" i="4"/>
  <c r="BJ368" i="4" s="1"/>
  <c r="BI360" i="4"/>
  <c r="BH360" i="4"/>
  <c r="BG360" i="4"/>
  <c r="BJ360" i="4" s="1"/>
  <c r="BI352" i="4"/>
  <c r="BH352" i="4"/>
  <c r="BG352" i="4"/>
  <c r="BJ352" i="4" s="1"/>
  <c r="BI344" i="4"/>
  <c r="BH344" i="4"/>
  <c r="BG344" i="4"/>
  <c r="BJ344" i="4" s="1"/>
  <c r="BI336" i="4"/>
  <c r="BH336" i="4"/>
  <c r="BG336" i="4"/>
  <c r="BJ336" i="4" s="1"/>
  <c r="BI328" i="4"/>
  <c r="BH328" i="4"/>
  <c r="BG328" i="4"/>
  <c r="BJ328" i="4" s="1"/>
  <c r="BI320" i="4"/>
  <c r="BH320" i="4"/>
  <c r="BG320" i="4"/>
  <c r="BJ320" i="4" s="1"/>
  <c r="BI312" i="4"/>
  <c r="BH312" i="4"/>
  <c r="BG312" i="4"/>
  <c r="BJ312" i="4" s="1"/>
  <c r="BI304" i="4"/>
  <c r="BH304" i="4"/>
  <c r="BG304" i="4"/>
  <c r="BJ304" i="4" s="1"/>
  <c r="BI296" i="4"/>
  <c r="BH296" i="4"/>
  <c r="BG296" i="4"/>
  <c r="BJ296" i="4" s="1"/>
  <c r="BI288" i="4"/>
  <c r="BH288" i="4"/>
  <c r="BG288" i="4"/>
  <c r="BJ288" i="4" s="1"/>
  <c r="BI280" i="4"/>
  <c r="BH280" i="4"/>
  <c r="BG280" i="4"/>
  <c r="BJ280" i="4" s="1"/>
  <c r="BI272" i="4"/>
  <c r="BH272" i="4"/>
  <c r="BG272" i="4"/>
  <c r="BJ272" i="4" s="1"/>
  <c r="BI264" i="4"/>
  <c r="BH264" i="4"/>
  <c r="BG264" i="4"/>
  <c r="BJ264" i="4" s="1"/>
  <c r="BI256" i="4"/>
  <c r="BH256" i="4"/>
  <c r="BG256" i="4"/>
  <c r="BJ256" i="4" s="1"/>
  <c r="BI248" i="4"/>
  <c r="BH248" i="4"/>
  <c r="BG248" i="4"/>
  <c r="BJ248" i="4" s="1"/>
  <c r="BI240" i="4"/>
  <c r="BH240" i="4"/>
  <c r="BG240" i="4"/>
  <c r="BJ240" i="4" s="1"/>
  <c r="BI232" i="4"/>
  <c r="BH232" i="4"/>
  <c r="BG232" i="4"/>
  <c r="BJ232" i="4" s="1"/>
  <c r="BI224" i="4"/>
  <c r="BH224" i="4"/>
  <c r="BG224" i="4"/>
  <c r="BJ224" i="4" s="1"/>
  <c r="BI216" i="4"/>
  <c r="BH216" i="4"/>
  <c r="BG216" i="4"/>
  <c r="BJ216" i="4" s="1"/>
  <c r="BI208" i="4"/>
  <c r="BH208" i="4"/>
  <c r="BG208" i="4"/>
  <c r="BJ208" i="4" s="1"/>
  <c r="BI200" i="4"/>
  <c r="BH200" i="4"/>
  <c r="BG200" i="4"/>
  <c r="BJ200" i="4" s="1"/>
  <c r="BI192" i="4"/>
  <c r="BH192" i="4"/>
  <c r="BG192" i="4"/>
  <c r="BJ192" i="4" s="1"/>
  <c r="BI184" i="4"/>
  <c r="BH184" i="4"/>
  <c r="BG184" i="4"/>
  <c r="BJ184" i="4" s="1"/>
  <c r="BI176" i="4"/>
  <c r="BH176" i="4"/>
  <c r="BG176" i="4"/>
  <c r="BJ176" i="4" s="1"/>
  <c r="BI168" i="4"/>
  <c r="BH168" i="4"/>
  <c r="BG168" i="4"/>
  <c r="BJ168" i="4" s="1"/>
  <c r="BI160" i="4"/>
  <c r="BH160" i="4"/>
  <c r="BG160" i="4"/>
  <c r="BJ160" i="4" s="1"/>
  <c r="BI152" i="4"/>
  <c r="BH152" i="4"/>
  <c r="BG152" i="4"/>
  <c r="BJ152" i="4" s="1"/>
  <c r="BI144" i="4"/>
  <c r="BH144" i="4"/>
  <c r="BG144" i="4"/>
  <c r="BJ144" i="4" s="1"/>
  <c r="BI136" i="4"/>
  <c r="BH136" i="4"/>
  <c r="BG136" i="4"/>
  <c r="BJ136" i="4" s="1"/>
  <c r="BI128" i="4"/>
  <c r="BH128" i="4"/>
  <c r="BG128" i="4"/>
  <c r="BJ128" i="4" s="1"/>
  <c r="BI120" i="4"/>
  <c r="BH120" i="4"/>
  <c r="BG120" i="4"/>
  <c r="BJ120" i="4" s="1"/>
  <c r="BI112" i="4"/>
  <c r="BH112" i="4"/>
  <c r="BG112" i="4"/>
  <c r="BJ112" i="4" s="1"/>
  <c r="BI104" i="4"/>
  <c r="BH104" i="4"/>
  <c r="BG104" i="4"/>
  <c r="BJ104" i="4" s="1"/>
  <c r="BI96" i="4"/>
  <c r="BH96" i="4"/>
  <c r="BG96" i="4"/>
  <c r="BJ96" i="4" s="1"/>
  <c r="BI88" i="4"/>
  <c r="BH88" i="4"/>
  <c r="BG88" i="4"/>
  <c r="BJ88" i="4" s="1"/>
  <c r="BI80" i="4"/>
  <c r="BH80" i="4"/>
  <c r="BG80" i="4"/>
  <c r="BJ80" i="4" s="1"/>
  <c r="BI72" i="4"/>
  <c r="BH72" i="4"/>
  <c r="BG72" i="4"/>
  <c r="BJ72" i="4" s="1"/>
  <c r="BI64" i="4"/>
  <c r="BH64" i="4"/>
  <c r="BG64" i="4"/>
  <c r="BJ64" i="4" s="1"/>
  <c r="BI56" i="4"/>
  <c r="BH56" i="4"/>
  <c r="BG56" i="4"/>
  <c r="BJ56" i="4" s="1"/>
  <c r="BI48" i="4"/>
  <c r="BH48" i="4"/>
  <c r="BG48" i="4"/>
  <c r="BJ48" i="4" s="1"/>
  <c r="BI40" i="4"/>
  <c r="BH40" i="4"/>
  <c r="BG40" i="4"/>
  <c r="BJ40" i="4" s="1"/>
  <c r="BI32" i="4"/>
  <c r="BH32" i="4"/>
  <c r="BG32" i="4"/>
  <c r="BJ32" i="4" s="1"/>
  <c r="BI24" i="4"/>
  <c r="BH24" i="4"/>
  <c r="BG24" i="4"/>
  <c r="BJ24" i="4" s="1"/>
  <c r="BI16" i="4"/>
  <c r="BH16" i="4"/>
  <c r="BG16" i="4"/>
  <c r="BJ16" i="4" s="1"/>
  <c r="BI8" i="4"/>
  <c r="BH8" i="4"/>
  <c r="BG8" i="4"/>
  <c r="BJ8" i="4" s="1"/>
  <c r="BG577" i="4"/>
  <c r="BJ577" i="4" s="1"/>
  <c r="BI577" i="4"/>
  <c r="BH577" i="4"/>
  <c r="BG649" i="4"/>
  <c r="BJ649" i="4" s="1"/>
  <c r="BI649" i="4"/>
  <c r="BH649" i="4"/>
  <c r="BI737" i="4"/>
  <c r="BG737" i="4"/>
  <c r="BJ737" i="4" s="1"/>
  <c r="BH737" i="4"/>
  <c r="BI586" i="4"/>
  <c r="BH586" i="4"/>
  <c r="BG586" i="4"/>
  <c r="BJ586" i="4" s="1"/>
  <c r="BI634" i="4"/>
  <c r="BH634" i="4"/>
  <c r="BG634" i="4"/>
  <c r="BJ634" i="4" s="1"/>
  <c r="BI666" i="4"/>
  <c r="BH666" i="4"/>
  <c r="BG666" i="4"/>
  <c r="BJ666" i="4" s="1"/>
  <c r="BI706" i="4"/>
  <c r="BH706" i="4"/>
  <c r="BG706" i="4"/>
  <c r="BJ706" i="4" s="1"/>
  <c r="BI746" i="4"/>
  <c r="BH746" i="4"/>
  <c r="BG746" i="4"/>
  <c r="BJ746" i="4" s="1"/>
  <c r="BI794" i="4"/>
  <c r="BH794" i="4"/>
  <c r="BG794" i="4"/>
  <c r="BJ794" i="4" s="1"/>
  <c r="BI850" i="4"/>
  <c r="BH850" i="4"/>
  <c r="BG850" i="4"/>
  <c r="BJ850" i="4" s="1"/>
  <c r="BI890" i="4"/>
  <c r="BH890" i="4"/>
  <c r="BG890" i="4"/>
  <c r="BJ890" i="4" s="1"/>
  <c r="BI946" i="4"/>
  <c r="BH946" i="4"/>
  <c r="BG946" i="4"/>
  <c r="BJ946" i="4" s="1"/>
  <c r="BI1002" i="4"/>
  <c r="BH1002" i="4"/>
  <c r="BG1002" i="4"/>
  <c r="BJ1002" i="4" s="1"/>
  <c r="BI1058" i="4"/>
  <c r="BH1058" i="4"/>
  <c r="BG1058" i="4"/>
  <c r="BJ1058" i="4" s="1"/>
  <c r="BH1114" i="4"/>
  <c r="BI1114" i="4"/>
  <c r="BG1114" i="4"/>
  <c r="BJ1114" i="4" s="1"/>
  <c r="BH1170" i="4"/>
  <c r="BI1170" i="4"/>
  <c r="BG1170" i="4"/>
  <c r="BJ1170" i="4" s="1"/>
  <c r="BH556" i="4"/>
  <c r="BG556" i="4"/>
  <c r="BJ556" i="4" s="1"/>
  <c r="BI556" i="4"/>
  <c r="BI516" i="4"/>
  <c r="BH516" i="4"/>
  <c r="BG516" i="4"/>
  <c r="BJ516" i="4" s="1"/>
  <c r="BH460" i="4"/>
  <c r="BG460" i="4"/>
  <c r="BJ460" i="4" s="1"/>
  <c r="BI460" i="4"/>
  <c r="BI412" i="4"/>
  <c r="BH412" i="4"/>
  <c r="BG412" i="4"/>
  <c r="BJ412" i="4" s="1"/>
  <c r="BH340" i="4"/>
  <c r="BG340" i="4"/>
  <c r="BJ340" i="4" s="1"/>
  <c r="BI340" i="4"/>
  <c r="BH260" i="4"/>
  <c r="BG260" i="4"/>
  <c r="BJ260" i="4" s="1"/>
  <c r="BI260" i="4"/>
  <c r="BI36" i="4"/>
  <c r="BH36" i="4"/>
  <c r="BG36" i="4"/>
  <c r="BJ36" i="4" s="1"/>
  <c r="BI643" i="4"/>
  <c r="BH643" i="4"/>
  <c r="BG643" i="4"/>
  <c r="BJ643" i="4" s="1"/>
  <c r="BH859" i="4"/>
  <c r="BI859" i="4"/>
  <c r="BG859" i="4"/>
  <c r="BJ859" i="4" s="1"/>
  <c r="BI251" i="4"/>
  <c r="BH251" i="4"/>
  <c r="BG251" i="4"/>
  <c r="BJ251" i="4" s="1"/>
  <c r="BH575" i="4"/>
  <c r="BI575" i="4"/>
  <c r="BG575" i="4"/>
  <c r="BJ575" i="4" s="1"/>
  <c r="BI583" i="4"/>
  <c r="BH583" i="4"/>
  <c r="BG583" i="4"/>
  <c r="BJ583" i="4" s="1"/>
  <c r="BI591" i="4"/>
  <c r="BH591" i="4"/>
  <c r="BG591" i="4"/>
  <c r="BJ591" i="4" s="1"/>
  <c r="BH599" i="4"/>
  <c r="BG599" i="4"/>
  <c r="BJ599" i="4" s="1"/>
  <c r="BI599" i="4"/>
  <c r="BI607" i="4"/>
  <c r="BH607" i="4"/>
  <c r="BG607" i="4"/>
  <c r="BJ607" i="4" s="1"/>
  <c r="BI615" i="4"/>
  <c r="BH615" i="4"/>
  <c r="BG615" i="4"/>
  <c r="BJ615" i="4" s="1"/>
  <c r="BI623" i="4"/>
  <c r="BH623" i="4"/>
  <c r="BG623" i="4"/>
  <c r="BJ623" i="4" s="1"/>
  <c r="BI631" i="4"/>
  <c r="BH631" i="4"/>
  <c r="BG631" i="4"/>
  <c r="BJ631" i="4" s="1"/>
  <c r="BH639" i="4"/>
  <c r="BI639" i="4"/>
  <c r="BG639" i="4"/>
  <c r="BJ639" i="4" s="1"/>
  <c r="BI647" i="4"/>
  <c r="BH647" i="4"/>
  <c r="BG647" i="4"/>
  <c r="BJ647" i="4" s="1"/>
  <c r="BI655" i="4"/>
  <c r="BH655" i="4"/>
  <c r="BG655" i="4"/>
  <c r="BJ655" i="4" s="1"/>
  <c r="BH663" i="4"/>
  <c r="BI663" i="4"/>
  <c r="BG663" i="4"/>
  <c r="BJ663" i="4" s="1"/>
  <c r="BI671" i="4"/>
  <c r="BH671" i="4"/>
  <c r="BG671" i="4"/>
  <c r="BJ671" i="4" s="1"/>
  <c r="BI679" i="4"/>
  <c r="BH679" i="4"/>
  <c r="BG679" i="4"/>
  <c r="BJ679" i="4" s="1"/>
  <c r="BI687" i="4"/>
  <c r="BH687" i="4"/>
  <c r="BG687" i="4"/>
  <c r="BJ687" i="4" s="1"/>
  <c r="BI695" i="4"/>
  <c r="BH695" i="4"/>
  <c r="BG695" i="4"/>
  <c r="BJ695" i="4" s="1"/>
  <c r="BH703" i="4"/>
  <c r="BI703" i="4"/>
  <c r="BG703" i="4"/>
  <c r="BJ703" i="4" s="1"/>
  <c r="BI711" i="4"/>
  <c r="BH711" i="4"/>
  <c r="BG711" i="4"/>
  <c r="BJ711" i="4" s="1"/>
  <c r="BI719" i="4"/>
  <c r="BH719" i="4"/>
  <c r="BG719" i="4"/>
  <c r="BJ719" i="4" s="1"/>
  <c r="BH727" i="4"/>
  <c r="BG727" i="4"/>
  <c r="BJ727" i="4" s="1"/>
  <c r="BI727" i="4"/>
  <c r="BI735" i="4"/>
  <c r="BH735" i="4"/>
  <c r="BG735" i="4"/>
  <c r="BJ735" i="4" s="1"/>
  <c r="BI743" i="4"/>
  <c r="BH743" i="4"/>
  <c r="BG743" i="4"/>
  <c r="BJ743" i="4" s="1"/>
  <c r="BI751" i="4"/>
  <c r="BH751" i="4"/>
  <c r="BG751" i="4"/>
  <c r="BJ751" i="4" s="1"/>
  <c r="BI759" i="4"/>
  <c r="BH759" i="4"/>
  <c r="BG759" i="4"/>
  <c r="BJ759" i="4" s="1"/>
  <c r="BH767" i="4"/>
  <c r="BI767" i="4"/>
  <c r="BG767" i="4"/>
  <c r="BJ767" i="4" s="1"/>
  <c r="BI775" i="4"/>
  <c r="BH775" i="4"/>
  <c r="BG775" i="4"/>
  <c r="BJ775" i="4" s="1"/>
  <c r="BI783" i="4"/>
  <c r="BH783" i="4"/>
  <c r="BG783" i="4"/>
  <c r="BJ783" i="4" s="1"/>
  <c r="BI791" i="4"/>
  <c r="BH791" i="4"/>
  <c r="BG791" i="4"/>
  <c r="BJ791" i="4" s="1"/>
  <c r="BI799" i="4"/>
  <c r="BH799" i="4"/>
  <c r="BG799" i="4"/>
  <c r="BJ799" i="4" s="1"/>
  <c r="BI807" i="4"/>
  <c r="BH807" i="4"/>
  <c r="BG807" i="4"/>
  <c r="BJ807" i="4" s="1"/>
  <c r="BI815" i="4"/>
  <c r="BH815" i="4"/>
  <c r="BG815" i="4"/>
  <c r="BJ815" i="4" s="1"/>
  <c r="BI823" i="4"/>
  <c r="BH823" i="4"/>
  <c r="BG823" i="4"/>
  <c r="BJ823" i="4" s="1"/>
  <c r="BI831" i="4"/>
  <c r="BH831" i="4"/>
  <c r="BG831" i="4"/>
  <c r="BJ831" i="4" s="1"/>
  <c r="BI839" i="4"/>
  <c r="BH839" i="4"/>
  <c r="BG839" i="4"/>
  <c r="BJ839" i="4" s="1"/>
  <c r="BI847" i="4"/>
  <c r="BH847" i="4"/>
  <c r="BG847" i="4"/>
  <c r="BJ847" i="4" s="1"/>
  <c r="BI855" i="4"/>
  <c r="BH855" i="4"/>
  <c r="BG855" i="4"/>
  <c r="BJ855" i="4" s="1"/>
  <c r="BI863" i="4"/>
  <c r="BH863" i="4"/>
  <c r="BG863" i="4"/>
  <c r="BJ863" i="4" s="1"/>
  <c r="BI871" i="4"/>
  <c r="BH871" i="4"/>
  <c r="BG871" i="4"/>
  <c r="BJ871" i="4" s="1"/>
  <c r="BI879" i="4"/>
  <c r="BH879" i="4"/>
  <c r="BG879" i="4"/>
  <c r="BJ879" i="4" s="1"/>
  <c r="BI887" i="4"/>
  <c r="BH887" i="4"/>
  <c r="BG887" i="4"/>
  <c r="BJ887" i="4" s="1"/>
  <c r="BH895" i="4"/>
  <c r="BI895" i="4"/>
  <c r="BG895" i="4"/>
  <c r="BJ895" i="4" s="1"/>
  <c r="BI903" i="4"/>
  <c r="BH903" i="4"/>
  <c r="BG903" i="4"/>
  <c r="BJ903" i="4" s="1"/>
  <c r="BI911" i="4"/>
  <c r="BH911" i="4"/>
  <c r="BG911" i="4"/>
  <c r="BJ911" i="4" s="1"/>
  <c r="BI919" i="4"/>
  <c r="BH919" i="4"/>
  <c r="BG919" i="4"/>
  <c r="BJ919" i="4" s="1"/>
  <c r="BI927" i="4"/>
  <c r="BH927" i="4"/>
  <c r="BG927" i="4"/>
  <c r="BJ927" i="4" s="1"/>
  <c r="BH935" i="4"/>
  <c r="BI935" i="4"/>
  <c r="BG935" i="4"/>
  <c r="BJ935" i="4" s="1"/>
  <c r="BI943" i="4"/>
  <c r="BH943" i="4"/>
  <c r="BG943" i="4"/>
  <c r="BJ943" i="4" s="1"/>
  <c r="BI951" i="4"/>
  <c r="BH951" i="4"/>
  <c r="BG951" i="4"/>
  <c r="BJ951" i="4" s="1"/>
  <c r="BH959" i="4"/>
  <c r="BI959" i="4"/>
  <c r="BG959" i="4"/>
  <c r="BJ959" i="4" s="1"/>
  <c r="BI967" i="4"/>
  <c r="BH967" i="4"/>
  <c r="BG967" i="4"/>
  <c r="BJ967" i="4" s="1"/>
  <c r="BI975" i="4"/>
  <c r="BH975" i="4"/>
  <c r="BG975" i="4"/>
  <c r="BJ975" i="4" s="1"/>
  <c r="BI983" i="4"/>
  <c r="BH983" i="4"/>
  <c r="BG983" i="4"/>
  <c r="BJ983" i="4" s="1"/>
  <c r="BI991" i="4"/>
  <c r="BH991" i="4"/>
  <c r="BG991" i="4"/>
  <c r="BJ991" i="4" s="1"/>
  <c r="BH999" i="4"/>
  <c r="BI999" i="4"/>
  <c r="BG999" i="4"/>
  <c r="BJ999" i="4" s="1"/>
  <c r="BI1007" i="4"/>
  <c r="BH1007" i="4"/>
  <c r="BG1007" i="4"/>
  <c r="BJ1007" i="4" s="1"/>
  <c r="BI1015" i="4"/>
  <c r="BH1015" i="4"/>
  <c r="BG1015" i="4"/>
  <c r="BJ1015" i="4" s="1"/>
  <c r="BH1023" i="4"/>
  <c r="BI1023" i="4"/>
  <c r="BG1023" i="4"/>
  <c r="BJ1023" i="4" s="1"/>
  <c r="BI1031" i="4"/>
  <c r="BH1031" i="4"/>
  <c r="BG1031" i="4"/>
  <c r="BJ1031" i="4" s="1"/>
  <c r="BI1039" i="4"/>
  <c r="BH1039" i="4"/>
  <c r="BG1039" i="4"/>
  <c r="BJ1039" i="4" s="1"/>
  <c r="BH1047" i="4"/>
  <c r="BI1047" i="4"/>
  <c r="BG1047" i="4"/>
  <c r="BJ1047" i="4" s="1"/>
  <c r="BI1055" i="4"/>
  <c r="BH1055" i="4"/>
  <c r="BG1055" i="4"/>
  <c r="BJ1055" i="4" s="1"/>
  <c r="BI1063" i="4"/>
  <c r="BH1063" i="4"/>
  <c r="BG1063" i="4"/>
  <c r="BJ1063" i="4" s="1"/>
  <c r="BI1071" i="4"/>
  <c r="BH1071" i="4"/>
  <c r="BG1071" i="4"/>
  <c r="BJ1071" i="4" s="1"/>
  <c r="BH1079" i="4"/>
  <c r="BI1079" i="4"/>
  <c r="BG1079" i="4"/>
  <c r="BJ1079" i="4" s="1"/>
  <c r="BI1087" i="4"/>
  <c r="BH1087" i="4"/>
  <c r="BG1087" i="4"/>
  <c r="BJ1087" i="4" s="1"/>
  <c r="BI1095" i="4"/>
  <c r="BH1095" i="4"/>
  <c r="BG1095" i="4"/>
  <c r="BJ1095" i="4" s="1"/>
  <c r="BI1103" i="4"/>
  <c r="BH1103" i="4"/>
  <c r="BG1103" i="4"/>
  <c r="BJ1103" i="4" s="1"/>
  <c r="BI1111" i="4"/>
  <c r="BH1111" i="4"/>
  <c r="BG1111" i="4"/>
  <c r="BJ1111" i="4" s="1"/>
  <c r="BI1119" i="4"/>
  <c r="BH1119" i="4"/>
  <c r="BG1119" i="4"/>
  <c r="BJ1119" i="4" s="1"/>
  <c r="BI1127" i="4"/>
  <c r="BH1127" i="4"/>
  <c r="BG1127" i="4"/>
  <c r="BJ1127" i="4" s="1"/>
  <c r="BI1135" i="4"/>
  <c r="BH1135" i="4"/>
  <c r="BG1135" i="4"/>
  <c r="BJ1135" i="4" s="1"/>
  <c r="BI1143" i="4"/>
  <c r="BH1143" i="4"/>
  <c r="BG1143" i="4"/>
  <c r="BJ1143" i="4" s="1"/>
  <c r="BI1151" i="4"/>
  <c r="BH1151" i="4"/>
  <c r="BG1151" i="4"/>
  <c r="BJ1151" i="4" s="1"/>
  <c r="BI1159" i="4"/>
  <c r="BH1159" i="4"/>
  <c r="BG1159" i="4"/>
  <c r="BJ1159" i="4" s="1"/>
  <c r="BI1167" i="4"/>
  <c r="BH1167" i="4"/>
  <c r="BG1167" i="4"/>
  <c r="BJ1167" i="4" s="1"/>
  <c r="BI1175" i="4"/>
  <c r="BH1175" i="4"/>
  <c r="BG1175" i="4"/>
  <c r="BJ1175" i="4" s="1"/>
  <c r="BI1183" i="4"/>
  <c r="BH1183" i="4"/>
  <c r="BG1183" i="4"/>
  <c r="BJ1183" i="4" s="1"/>
  <c r="BI1191" i="4"/>
  <c r="BH1191" i="4"/>
  <c r="BG1191" i="4"/>
  <c r="BJ1191" i="4" s="1"/>
  <c r="BI1199" i="4"/>
  <c r="BH1199" i="4"/>
  <c r="BG1199" i="4"/>
  <c r="BJ1199" i="4" s="1"/>
  <c r="BI1207" i="4"/>
  <c r="BH1207" i="4"/>
  <c r="BG1207" i="4"/>
  <c r="BJ1207" i="4" s="1"/>
  <c r="BI567" i="4"/>
  <c r="BH567" i="4"/>
  <c r="BG567" i="4"/>
  <c r="BJ567" i="4" s="1"/>
  <c r="BI559" i="4"/>
  <c r="BH559" i="4"/>
  <c r="BG559" i="4"/>
  <c r="BJ559" i="4" s="1"/>
  <c r="BI551" i="4"/>
  <c r="BH551" i="4"/>
  <c r="BG551" i="4"/>
  <c r="BJ551" i="4" s="1"/>
  <c r="BI543" i="4"/>
  <c r="BH543" i="4"/>
  <c r="BG543" i="4"/>
  <c r="BJ543" i="4" s="1"/>
  <c r="BH535" i="4"/>
  <c r="BG535" i="4"/>
  <c r="BJ535" i="4" s="1"/>
  <c r="BI535" i="4"/>
  <c r="BI527" i="4"/>
  <c r="BH527" i="4"/>
  <c r="BG527" i="4"/>
  <c r="BJ527" i="4" s="1"/>
  <c r="BI519" i="4"/>
  <c r="BH519" i="4"/>
  <c r="BG519" i="4"/>
  <c r="BJ519" i="4" s="1"/>
  <c r="BI511" i="4"/>
  <c r="BH511" i="4"/>
  <c r="BG511" i="4"/>
  <c r="BJ511" i="4" s="1"/>
  <c r="BI503" i="4"/>
  <c r="BH503" i="4"/>
  <c r="BG503" i="4"/>
  <c r="BJ503" i="4" s="1"/>
  <c r="BI495" i="4"/>
  <c r="BH495" i="4"/>
  <c r="BG495" i="4"/>
  <c r="BJ495" i="4" s="1"/>
  <c r="BI487" i="4"/>
  <c r="BH487" i="4"/>
  <c r="BG487" i="4"/>
  <c r="BJ487" i="4" s="1"/>
  <c r="BI479" i="4"/>
  <c r="BH479" i="4"/>
  <c r="BG479" i="4"/>
  <c r="BJ479" i="4" s="1"/>
  <c r="BI471" i="4"/>
  <c r="BH471" i="4"/>
  <c r="BG471" i="4"/>
  <c r="BJ471" i="4" s="1"/>
  <c r="BI463" i="4"/>
  <c r="BH463" i="4"/>
  <c r="BG463" i="4"/>
  <c r="BJ463" i="4" s="1"/>
  <c r="BI455" i="4"/>
  <c r="BH455" i="4"/>
  <c r="BG455" i="4"/>
  <c r="BJ455" i="4" s="1"/>
  <c r="BI447" i="4"/>
  <c r="BH447" i="4"/>
  <c r="BG447" i="4"/>
  <c r="BJ447" i="4" s="1"/>
  <c r="BI439" i="4"/>
  <c r="BH439" i="4"/>
  <c r="BG439" i="4"/>
  <c r="BJ439" i="4" s="1"/>
  <c r="BI431" i="4"/>
  <c r="BH431" i="4"/>
  <c r="BG431" i="4"/>
  <c r="BJ431" i="4" s="1"/>
  <c r="BI423" i="4"/>
  <c r="BH423" i="4"/>
  <c r="BG423" i="4"/>
  <c r="BJ423" i="4" s="1"/>
  <c r="BI415" i="4"/>
  <c r="BH415" i="4"/>
  <c r="BG415" i="4"/>
  <c r="BJ415" i="4" s="1"/>
  <c r="BI407" i="4"/>
  <c r="BH407" i="4"/>
  <c r="BG407" i="4"/>
  <c r="BJ407" i="4" s="1"/>
  <c r="BI399" i="4"/>
  <c r="BH399" i="4"/>
  <c r="BG399" i="4"/>
  <c r="BJ399" i="4" s="1"/>
  <c r="BI391" i="4"/>
  <c r="BH391" i="4"/>
  <c r="BG391" i="4"/>
  <c r="BJ391" i="4" s="1"/>
  <c r="BI383" i="4"/>
  <c r="BH383" i="4"/>
  <c r="BG383" i="4"/>
  <c r="BJ383" i="4" s="1"/>
  <c r="BI375" i="4"/>
  <c r="BH375" i="4"/>
  <c r="BG375" i="4"/>
  <c r="BJ375" i="4" s="1"/>
  <c r="BI367" i="4"/>
  <c r="BH367" i="4"/>
  <c r="BG367" i="4"/>
  <c r="BJ367" i="4" s="1"/>
  <c r="BI359" i="4"/>
  <c r="BH359" i="4"/>
  <c r="BG359" i="4"/>
  <c r="BJ359" i="4" s="1"/>
  <c r="BI351" i="4"/>
  <c r="BH351" i="4"/>
  <c r="BG351" i="4"/>
  <c r="BJ351" i="4" s="1"/>
  <c r="BI343" i="4"/>
  <c r="BH343" i="4"/>
  <c r="BG343" i="4"/>
  <c r="BJ343" i="4" s="1"/>
  <c r="BI335" i="4"/>
  <c r="BH335" i="4"/>
  <c r="BG335" i="4"/>
  <c r="BJ335" i="4" s="1"/>
  <c r="BI327" i="4"/>
  <c r="BH327" i="4"/>
  <c r="BG327" i="4"/>
  <c r="BJ327" i="4" s="1"/>
  <c r="BI319" i="4"/>
  <c r="BH319" i="4"/>
  <c r="BG319" i="4"/>
  <c r="BJ319" i="4" s="1"/>
  <c r="BI311" i="4"/>
  <c r="BH311" i="4"/>
  <c r="BG311" i="4"/>
  <c r="BJ311" i="4" s="1"/>
  <c r="BI303" i="4"/>
  <c r="BH303" i="4"/>
  <c r="BG303" i="4"/>
  <c r="BJ303" i="4" s="1"/>
  <c r="BI295" i="4"/>
  <c r="BH295" i="4"/>
  <c r="BG295" i="4"/>
  <c r="BJ295" i="4" s="1"/>
  <c r="BI287" i="4"/>
  <c r="BH287" i="4"/>
  <c r="BG287" i="4"/>
  <c r="BJ287" i="4" s="1"/>
  <c r="BI279" i="4"/>
  <c r="BH279" i="4"/>
  <c r="BG279" i="4"/>
  <c r="BJ279" i="4" s="1"/>
  <c r="BI271" i="4"/>
  <c r="BH271" i="4"/>
  <c r="BG271" i="4"/>
  <c r="BJ271" i="4" s="1"/>
  <c r="BI263" i="4"/>
  <c r="BH263" i="4"/>
  <c r="BG263" i="4"/>
  <c r="BJ263" i="4" s="1"/>
  <c r="BI255" i="4"/>
  <c r="BH255" i="4"/>
  <c r="BG255" i="4"/>
  <c r="BJ255" i="4" s="1"/>
  <c r="BI247" i="4"/>
  <c r="BH247" i="4"/>
  <c r="BG247" i="4"/>
  <c r="BJ247" i="4" s="1"/>
  <c r="BI239" i="4"/>
  <c r="BH239" i="4"/>
  <c r="BG239" i="4"/>
  <c r="BJ239" i="4" s="1"/>
  <c r="BI231" i="4"/>
  <c r="BH231" i="4"/>
  <c r="BG231" i="4"/>
  <c r="BJ231" i="4" s="1"/>
  <c r="BI223" i="4"/>
  <c r="BH223" i="4"/>
  <c r="BG223" i="4"/>
  <c r="BJ223" i="4" s="1"/>
  <c r="BI215" i="4"/>
  <c r="BH215" i="4"/>
  <c r="BG215" i="4"/>
  <c r="BJ215" i="4" s="1"/>
  <c r="BI207" i="4"/>
  <c r="BH207" i="4"/>
  <c r="BG207" i="4"/>
  <c r="BJ207" i="4" s="1"/>
  <c r="BI199" i="4"/>
  <c r="BH199" i="4"/>
  <c r="BG199" i="4"/>
  <c r="BJ199" i="4" s="1"/>
  <c r="BI191" i="4"/>
  <c r="BH191" i="4"/>
  <c r="BG191" i="4"/>
  <c r="BJ191" i="4" s="1"/>
  <c r="BI183" i="4"/>
  <c r="BH183" i="4"/>
  <c r="BG183" i="4"/>
  <c r="BJ183" i="4" s="1"/>
  <c r="BI175" i="4"/>
  <c r="BH175" i="4"/>
  <c r="BG175" i="4"/>
  <c r="BJ175" i="4" s="1"/>
  <c r="BI167" i="4"/>
  <c r="BH167" i="4"/>
  <c r="BG167" i="4"/>
  <c r="BJ167" i="4" s="1"/>
  <c r="BI159" i="4"/>
  <c r="BH159" i="4"/>
  <c r="BG159" i="4"/>
  <c r="BJ159" i="4" s="1"/>
  <c r="BI151" i="4"/>
  <c r="BH151" i="4"/>
  <c r="BG151" i="4"/>
  <c r="BJ151" i="4" s="1"/>
  <c r="BI143" i="4"/>
  <c r="BH143" i="4"/>
  <c r="BG143" i="4"/>
  <c r="BJ143" i="4" s="1"/>
  <c r="BI135" i="4"/>
  <c r="BH135" i="4"/>
  <c r="BG135" i="4"/>
  <c r="BJ135" i="4" s="1"/>
  <c r="BI127" i="4"/>
  <c r="BH127" i="4"/>
  <c r="BG127" i="4"/>
  <c r="BJ127" i="4" s="1"/>
  <c r="BI119" i="4"/>
  <c r="BH119" i="4"/>
  <c r="BG119" i="4"/>
  <c r="BJ119" i="4" s="1"/>
  <c r="BI111" i="4"/>
  <c r="BH111" i="4"/>
  <c r="BG111" i="4"/>
  <c r="BJ111" i="4" s="1"/>
  <c r="BI103" i="4"/>
  <c r="BH103" i="4"/>
  <c r="BG103" i="4"/>
  <c r="BJ103" i="4" s="1"/>
  <c r="BI95" i="4"/>
  <c r="BH95" i="4"/>
  <c r="BG95" i="4"/>
  <c r="BJ95" i="4" s="1"/>
  <c r="BI87" i="4"/>
  <c r="BH87" i="4"/>
  <c r="BG87" i="4"/>
  <c r="BJ87" i="4" s="1"/>
  <c r="BI79" i="4"/>
  <c r="BH79" i="4"/>
  <c r="BG79" i="4"/>
  <c r="BJ79" i="4" s="1"/>
  <c r="BI71" i="4"/>
  <c r="BH71" i="4"/>
  <c r="BG71" i="4"/>
  <c r="BJ71" i="4" s="1"/>
  <c r="BI63" i="4"/>
  <c r="BH63" i="4"/>
  <c r="BG63" i="4"/>
  <c r="BJ63" i="4" s="1"/>
  <c r="BI55" i="4"/>
  <c r="BH55" i="4"/>
  <c r="BG55" i="4"/>
  <c r="BJ55" i="4" s="1"/>
  <c r="BI47" i="4"/>
  <c r="BH47" i="4"/>
  <c r="BG47" i="4"/>
  <c r="BJ47" i="4" s="1"/>
  <c r="BI39" i="4"/>
  <c r="BH39" i="4"/>
  <c r="BG39" i="4"/>
  <c r="BJ39" i="4" s="1"/>
  <c r="BI31" i="4"/>
  <c r="BH31" i="4"/>
  <c r="BG31" i="4"/>
  <c r="BJ31" i="4" s="1"/>
  <c r="BI23" i="4"/>
  <c r="BH23" i="4"/>
  <c r="BG23" i="4"/>
  <c r="BJ23" i="4" s="1"/>
  <c r="BI15" i="4"/>
  <c r="BH15" i="4"/>
  <c r="BG15" i="4"/>
  <c r="BJ15" i="4" s="1"/>
  <c r="BI7" i="4"/>
  <c r="BH7" i="4"/>
  <c r="BG7" i="4"/>
  <c r="BJ7" i="4" s="1"/>
  <c r="BG585" i="4"/>
  <c r="BJ585" i="4" s="1"/>
  <c r="BI585" i="4"/>
  <c r="BH585" i="4"/>
  <c r="BG617" i="4"/>
  <c r="BJ617" i="4" s="1"/>
  <c r="BI617" i="4"/>
  <c r="BH617" i="4"/>
  <c r="BI721" i="4"/>
  <c r="BG721" i="4"/>
  <c r="BJ721" i="4" s="1"/>
  <c r="BH721" i="4"/>
  <c r="BI578" i="4"/>
  <c r="BH578" i="4"/>
  <c r="BG578" i="4"/>
  <c r="BJ578" i="4" s="1"/>
  <c r="BI618" i="4"/>
  <c r="BH618" i="4"/>
  <c r="BG618" i="4"/>
  <c r="BJ618" i="4" s="1"/>
  <c r="BI658" i="4"/>
  <c r="BH658" i="4"/>
  <c r="BG658" i="4"/>
  <c r="BJ658" i="4" s="1"/>
  <c r="BI698" i="4"/>
  <c r="BH698" i="4"/>
  <c r="BG698" i="4"/>
  <c r="BJ698" i="4" s="1"/>
  <c r="BI738" i="4"/>
  <c r="BH738" i="4"/>
  <c r="BG738" i="4"/>
  <c r="BJ738" i="4" s="1"/>
  <c r="BI778" i="4"/>
  <c r="BH778" i="4"/>
  <c r="BG778" i="4"/>
  <c r="BJ778" i="4" s="1"/>
  <c r="BI826" i="4"/>
  <c r="BH826" i="4"/>
  <c r="BG826" i="4"/>
  <c r="BJ826" i="4" s="1"/>
  <c r="BI866" i="4"/>
  <c r="BH866" i="4"/>
  <c r="BG866" i="4"/>
  <c r="BJ866" i="4" s="1"/>
  <c r="BI906" i="4"/>
  <c r="BH906" i="4"/>
  <c r="BG906" i="4"/>
  <c r="BJ906" i="4" s="1"/>
  <c r="BI938" i="4"/>
  <c r="BH938" i="4"/>
  <c r="BG938" i="4"/>
  <c r="BJ938" i="4" s="1"/>
  <c r="BI978" i="4"/>
  <c r="BH978" i="4"/>
  <c r="BG978" i="4"/>
  <c r="BJ978" i="4" s="1"/>
  <c r="BI1018" i="4"/>
  <c r="BH1018" i="4"/>
  <c r="BG1018" i="4"/>
  <c r="BJ1018" i="4" s="1"/>
  <c r="BI1050" i="4"/>
  <c r="BH1050" i="4"/>
  <c r="BG1050" i="4"/>
  <c r="BJ1050" i="4" s="1"/>
  <c r="BH1090" i="4"/>
  <c r="BI1090" i="4"/>
  <c r="BG1090" i="4"/>
  <c r="BJ1090" i="4" s="1"/>
  <c r="BH1130" i="4"/>
  <c r="BI1130" i="4"/>
  <c r="BG1130" i="4"/>
  <c r="BJ1130" i="4" s="1"/>
  <c r="BH1162" i="4"/>
  <c r="BI1162" i="4"/>
  <c r="BG1162" i="4"/>
  <c r="BJ1162" i="4" s="1"/>
  <c r="BH1202" i="4"/>
  <c r="BI1202" i="4"/>
  <c r="BG1202" i="4"/>
  <c r="BJ1202" i="4" s="1"/>
  <c r="BH548" i="4"/>
  <c r="BG548" i="4"/>
  <c r="BJ548" i="4" s="1"/>
  <c r="BI548" i="4"/>
  <c r="BI508" i="4"/>
  <c r="BH508" i="4"/>
  <c r="BG508" i="4"/>
  <c r="BJ508" i="4" s="1"/>
  <c r="BI476" i="4"/>
  <c r="BH476" i="4"/>
  <c r="BG476" i="4"/>
  <c r="BJ476" i="4" s="1"/>
  <c r="BH436" i="4"/>
  <c r="BI436" i="4"/>
  <c r="BG436" i="4"/>
  <c r="BJ436" i="4" s="1"/>
  <c r="BH396" i="4"/>
  <c r="BG396" i="4"/>
  <c r="BJ396" i="4" s="1"/>
  <c r="BI396" i="4"/>
  <c r="BI356" i="4"/>
  <c r="BH356" i="4"/>
  <c r="BG356" i="4"/>
  <c r="BJ356" i="4" s="1"/>
  <c r="BH316" i="4"/>
  <c r="BG316" i="4"/>
  <c r="BJ316" i="4" s="1"/>
  <c r="BI316" i="4"/>
  <c r="BI284" i="4"/>
  <c r="BH284" i="4"/>
  <c r="BG284" i="4"/>
  <c r="BJ284" i="4" s="1"/>
  <c r="BH244" i="4"/>
  <c r="BI244" i="4"/>
  <c r="BG244" i="4"/>
  <c r="BJ244" i="4" s="1"/>
  <c r="BI220" i="4"/>
  <c r="BH220" i="4"/>
  <c r="BG220" i="4"/>
  <c r="BJ220" i="4" s="1"/>
  <c r="BH188" i="4"/>
  <c r="BG188" i="4"/>
  <c r="BJ188" i="4" s="1"/>
  <c r="BI188" i="4"/>
  <c r="BH148" i="4"/>
  <c r="BG148" i="4"/>
  <c r="BJ148" i="4" s="1"/>
  <c r="BI148" i="4"/>
  <c r="BH116" i="4"/>
  <c r="BI116" i="4"/>
  <c r="BG116" i="4"/>
  <c r="BJ116" i="4" s="1"/>
  <c r="BH84" i="4"/>
  <c r="BG84" i="4"/>
  <c r="BJ84" i="4" s="1"/>
  <c r="BI84" i="4"/>
  <c r="BH52" i="4"/>
  <c r="BI52" i="4"/>
  <c r="BG52" i="4"/>
  <c r="BJ52" i="4" s="1"/>
  <c r="BH12" i="4"/>
  <c r="BG12" i="4"/>
  <c r="BJ12" i="4" s="1"/>
  <c r="BI12" i="4"/>
  <c r="BI595" i="4"/>
  <c r="BH595" i="4"/>
  <c r="BG595" i="4"/>
  <c r="BJ595" i="4" s="1"/>
  <c r="BI627" i="4"/>
  <c r="BH627" i="4"/>
  <c r="BG627" i="4"/>
  <c r="BJ627" i="4" s="1"/>
  <c r="BI667" i="4"/>
  <c r="BH667" i="4"/>
  <c r="BG667" i="4"/>
  <c r="BJ667" i="4" s="1"/>
  <c r="BI691" i="4"/>
  <c r="BH691" i="4"/>
  <c r="BG691" i="4"/>
  <c r="BJ691" i="4" s="1"/>
  <c r="BI715" i="4"/>
  <c r="BH715" i="4"/>
  <c r="BG715" i="4"/>
  <c r="BJ715" i="4" s="1"/>
  <c r="BI747" i="4"/>
  <c r="BH747" i="4"/>
  <c r="BG747" i="4"/>
  <c r="BJ747" i="4" s="1"/>
  <c r="BH787" i="4"/>
  <c r="BI787" i="4"/>
  <c r="BG787" i="4"/>
  <c r="BJ787" i="4" s="1"/>
  <c r="BH819" i="4"/>
  <c r="BI819" i="4"/>
  <c r="BG819" i="4"/>
  <c r="BJ819" i="4" s="1"/>
  <c r="BH851" i="4"/>
  <c r="BI851" i="4"/>
  <c r="BG851" i="4"/>
  <c r="BJ851" i="4" s="1"/>
  <c r="BH891" i="4"/>
  <c r="BI891" i="4"/>
  <c r="BG891" i="4"/>
  <c r="BJ891" i="4" s="1"/>
  <c r="BH947" i="4"/>
  <c r="BG947" i="4"/>
  <c r="BJ947" i="4" s="1"/>
  <c r="BI947" i="4"/>
  <c r="BH1035" i="4"/>
  <c r="BI1035" i="4"/>
  <c r="BG1035" i="4"/>
  <c r="BJ1035" i="4" s="1"/>
  <c r="BI267" i="4"/>
  <c r="BH267" i="4"/>
  <c r="BG267" i="4"/>
  <c r="BJ267" i="4" s="1"/>
  <c r="BI576" i="4"/>
  <c r="BH576" i="4"/>
  <c r="BG576" i="4"/>
  <c r="BJ576" i="4" s="1"/>
  <c r="BI584" i="4"/>
  <c r="BH584" i="4"/>
  <c r="BG584" i="4"/>
  <c r="BJ584" i="4" s="1"/>
  <c r="BI592" i="4"/>
  <c r="BH592" i="4"/>
  <c r="BG592" i="4"/>
  <c r="BJ592" i="4" s="1"/>
  <c r="BI600" i="4"/>
  <c r="BH600" i="4"/>
  <c r="BG600" i="4"/>
  <c r="BJ600" i="4" s="1"/>
  <c r="BI608" i="4"/>
  <c r="BH608" i="4"/>
  <c r="BG608" i="4"/>
  <c r="BJ608" i="4" s="1"/>
  <c r="BI616" i="4"/>
  <c r="BH616" i="4"/>
  <c r="BG616" i="4"/>
  <c r="BJ616" i="4" s="1"/>
  <c r="BI624" i="4"/>
  <c r="BH624" i="4"/>
  <c r="BG624" i="4"/>
  <c r="BJ624" i="4" s="1"/>
  <c r="BI632" i="4"/>
  <c r="BH632" i="4"/>
  <c r="BG632" i="4"/>
  <c r="BJ632" i="4" s="1"/>
  <c r="BI640" i="4"/>
  <c r="BH640" i="4"/>
  <c r="BG640" i="4"/>
  <c r="BJ640" i="4" s="1"/>
  <c r="BI648" i="4"/>
  <c r="BH648" i="4"/>
  <c r="BG648" i="4"/>
  <c r="BJ648" i="4" s="1"/>
  <c r="BI656" i="4"/>
  <c r="BH656" i="4"/>
  <c r="BG656" i="4"/>
  <c r="BJ656" i="4" s="1"/>
  <c r="BI664" i="4"/>
  <c r="BH664" i="4"/>
  <c r="BG664" i="4"/>
  <c r="BJ664" i="4" s="1"/>
  <c r="BI672" i="4"/>
  <c r="BH672" i="4"/>
  <c r="BG672" i="4"/>
  <c r="BJ672" i="4" s="1"/>
  <c r="BI680" i="4"/>
  <c r="BH680" i="4"/>
  <c r="BG680" i="4"/>
  <c r="BJ680" i="4" s="1"/>
  <c r="BI688" i="4"/>
  <c r="BG688" i="4"/>
  <c r="BJ688" i="4" s="1"/>
  <c r="BH688" i="4"/>
  <c r="BI696" i="4"/>
  <c r="BH696" i="4"/>
  <c r="BG696" i="4"/>
  <c r="BJ696" i="4" s="1"/>
  <c r="BI704" i="4"/>
  <c r="BG704" i="4"/>
  <c r="BJ704" i="4" s="1"/>
  <c r="BH704" i="4"/>
  <c r="BI712" i="4"/>
  <c r="BG712" i="4"/>
  <c r="BJ712" i="4" s="1"/>
  <c r="BH712" i="4"/>
  <c r="BI720" i="4"/>
  <c r="BH720" i="4"/>
  <c r="BG720" i="4"/>
  <c r="BJ720" i="4" s="1"/>
  <c r="BI728" i="4"/>
  <c r="BH728" i="4"/>
  <c r="BG728" i="4"/>
  <c r="BJ728" i="4" s="1"/>
  <c r="BI736" i="4"/>
  <c r="BH736" i="4"/>
  <c r="BG736" i="4"/>
  <c r="BJ736" i="4" s="1"/>
  <c r="BI744" i="4"/>
  <c r="BG744" i="4"/>
  <c r="BJ744" i="4" s="1"/>
  <c r="BH744" i="4"/>
  <c r="BI752" i="4"/>
  <c r="BH752" i="4"/>
  <c r="BG752" i="4"/>
  <c r="BJ752" i="4" s="1"/>
  <c r="BI760" i="4"/>
  <c r="BH760" i="4"/>
  <c r="BG760" i="4"/>
  <c r="BJ760" i="4" s="1"/>
  <c r="BI768" i="4"/>
  <c r="BH768" i="4"/>
  <c r="BG768" i="4"/>
  <c r="BJ768" i="4" s="1"/>
  <c r="BI776" i="4"/>
  <c r="BG776" i="4"/>
  <c r="BJ776" i="4" s="1"/>
  <c r="BH776" i="4"/>
  <c r="BI784" i="4"/>
  <c r="BH784" i="4"/>
  <c r="BG784" i="4"/>
  <c r="BJ784" i="4" s="1"/>
  <c r="BI792" i="4"/>
  <c r="BH792" i="4"/>
  <c r="BG792" i="4"/>
  <c r="BJ792" i="4" s="1"/>
  <c r="BI800" i="4"/>
  <c r="BH800" i="4"/>
  <c r="BG800" i="4"/>
  <c r="BJ800" i="4" s="1"/>
  <c r="BI808" i="4"/>
  <c r="BG808" i="4"/>
  <c r="BJ808" i="4" s="1"/>
  <c r="BH808" i="4"/>
  <c r="BI816" i="4"/>
  <c r="BH816" i="4"/>
  <c r="BG816" i="4"/>
  <c r="BJ816" i="4" s="1"/>
  <c r="BI824" i="4"/>
  <c r="BH824" i="4"/>
  <c r="BG824" i="4"/>
  <c r="BJ824" i="4" s="1"/>
  <c r="BI832" i="4"/>
  <c r="BH832" i="4"/>
  <c r="BG832" i="4"/>
  <c r="BJ832" i="4" s="1"/>
  <c r="BI840" i="4"/>
  <c r="BG840" i="4"/>
  <c r="BJ840" i="4" s="1"/>
  <c r="BH840" i="4"/>
  <c r="BI848" i="4"/>
  <c r="BG848" i="4"/>
  <c r="BJ848" i="4" s="1"/>
  <c r="BH848" i="4"/>
  <c r="BI856" i="4"/>
  <c r="BH856" i="4"/>
  <c r="BG856" i="4"/>
  <c r="BJ856" i="4" s="1"/>
  <c r="BI864" i="4"/>
  <c r="BH864" i="4"/>
  <c r="BG864" i="4"/>
  <c r="BJ864" i="4" s="1"/>
  <c r="BI872" i="4"/>
  <c r="BH872" i="4"/>
  <c r="BG872" i="4"/>
  <c r="BJ872" i="4" s="1"/>
  <c r="BI880" i="4"/>
  <c r="BH880" i="4"/>
  <c r="BG880" i="4"/>
  <c r="BJ880" i="4" s="1"/>
  <c r="BI888" i="4"/>
  <c r="BH888" i="4"/>
  <c r="BG888" i="4"/>
  <c r="BJ888" i="4" s="1"/>
  <c r="BH896" i="4"/>
  <c r="BI896" i="4"/>
  <c r="BG896" i="4"/>
  <c r="BJ896" i="4" s="1"/>
  <c r="BI904" i="4"/>
  <c r="BH904" i="4"/>
  <c r="BG904" i="4"/>
  <c r="BJ904" i="4" s="1"/>
  <c r="BI912" i="4"/>
  <c r="BH912" i="4"/>
  <c r="BG912" i="4"/>
  <c r="BJ912" i="4" s="1"/>
  <c r="BI920" i="4"/>
  <c r="BH920" i="4"/>
  <c r="BG920" i="4"/>
  <c r="BJ920" i="4" s="1"/>
  <c r="BI928" i="4"/>
  <c r="BH928" i="4"/>
  <c r="BG928" i="4"/>
  <c r="BJ928" i="4" s="1"/>
  <c r="BI936" i="4"/>
  <c r="BH936" i="4"/>
  <c r="BG936" i="4"/>
  <c r="BJ936" i="4" s="1"/>
  <c r="BI944" i="4"/>
  <c r="BH944" i="4"/>
  <c r="BG944" i="4"/>
  <c r="BJ944" i="4" s="1"/>
  <c r="BI952" i="4"/>
  <c r="BH952" i="4"/>
  <c r="BG952" i="4"/>
  <c r="BJ952" i="4" s="1"/>
  <c r="BI960" i="4"/>
  <c r="BH960" i="4"/>
  <c r="BG960" i="4"/>
  <c r="BJ960" i="4" s="1"/>
  <c r="BI968" i="4"/>
  <c r="BH968" i="4"/>
  <c r="BG968" i="4"/>
  <c r="BJ968" i="4" s="1"/>
  <c r="BI976" i="4"/>
  <c r="BH976" i="4"/>
  <c r="BG976" i="4"/>
  <c r="BJ976" i="4" s="1"/>
  <c r="BI984" i="4"/>
  <c r="BH984" i="4"/>
  <c r="BG984" i="4"/>
  <c r="BJ984" i="4" s="1"/>
  <c r="BI992" i="4"/>
  <c r="BH992" i="4"/>
  <c r="BG992" i="4"/>
  <c r="BJ992" i="4" s="1"/>
  <c r="BI1000" i="4"/>
  <c r="BH1000" i="4"/>
  <c r="BG1000" i="4"/>
  <c r="BJ1000" i="4" s="1"/>
  <c r="BI1008" i="4"/>
  <c r="BH1008" i="4"/>
  <c r="BG1008" i="4"/>
  <c r="BJ1008" i="4" s="1"/>
  <c r="BI1016" i="4"/>
  <c r="BH1016" i="4"/>
  <c r="BG1016" i="4"/>
  <c r="BJ1016" i="4" s="1"/>
  <c r="BH1024" i="4"/>
  <c r="BI1024" i="4"/>
  <c r="BG1024" i="4"/>
  <c r="BJ1024" i="4" s="1"/>
  <c r="BI1032" i="4"/>
  <c r="BH1032" i="4"/>
  <c r="BG1032" i="4"/>
  <c r="BJ1032" i="4" s="1"/>
  <c r="BI1040" i="4"/>
  <c r="BH1040" i="4"/>
  <c r="BG1040" i="4"/>
  <c r="BJ1040" i="4" s="1"/>
  <c r="BI1048" i="4"/>
  <c r="BH1048" i="4"/>
  <c r="BG1048" i="4"/>
  <c r="BJ1048" i="4" s="1"/>
  <c r="BI1056" i="4"/>
  <c r="BH1056" i="4"/>
  <c r="BG1056" i="4"/>
  <c r="BJ1056" i="4" s="1"/>
  <c r="BI1064" i="4"/>
  <c r="BH1064" i="4"/>
  <c r="BG1064" i="4"/>
  <c r="BJ1064" i="4" s="1"/>
  <c r="BI1072" i="4"/>
  <c r="BH1072" i="4"/>
  <c r="BG1072" i="4"/>
  <c r="BJ1072" i="4" s="1"/>
  <c r="BI1080" i="4"/>
  <c r="BH1080" i="4"/>
  <c r="BG1080" i="4"/>
  <c r="BJ1080" i="4" s="1"/>
  <c r="BI1088" i="4"/>
  <c r="BH1088" i="4"/>
  <c r="BG1088" i="4"/>
  <c r="BJ1088" i="4" s="1"/>
  <c r="BI1096" i="4"/>
  <c r="BH1096" i="4"/>
  <c r="BG1096" i="4"/>
  <c r="BJ1096" i="4" s="1"/>
  <c r="BI1104" i="4"/>
  <c r="BH1104" i="4"/>
  <c r="BG1104" i="4"/>
  <c r="BJ1104" i="4" s="1"/>
  <c r="BI1112" i="4"/>
  <c r="BH1112" i="4"/>
  <c r="BG1112" i="4"/>
  <c r="BJ1112" i="4" s="1"/>
  <c r="BI1120" i="4"/>
  <c r="BH1120" i="4"/>
  <c r="BG1120" i="4"/>
  <c r="BJ1120" i="4" s="1"/>
  <c r="BI1128" i="4"/>
  <c r="BH1128" i="4"/>
  <c r="BG1128" i="4"/>
  <c r="BJ1128" i="4" s="1"/>
  <c r="BI1136" i="4"/>
  <c r="BH1136" i="4"/>
  <c r="BG1136" i="4"/>
  <c r="BJ1136" i="4" s="1"/>
  <c r="BI1144" i="4"/>
  <c r="BH1144" i="4"/>
  <c r="BG1144" i="4"/>
  <c r="BJ1144" i="4" s="1"/>
  <c r="BI1152" i="4"/>
  <c r="BH1152" i="4"/>
  <c r="BG1152" i="4"/>
  <c r="BJ1152" i="4" s="1"/>
  <c r="BI1160" i="4"/>
  <c r="BH1160" i="4"/>
  <c r="BG1160" i="4"/>
  <c r="BJ1160" i="4" s="1"/>
  <c r="BI1168" i="4"/>
  <c r="BH1168" i="4"/>
  <c r="BG1168" i="4"/>
  <c r="BJ1168" i="4" s="1"/>
  <c r="BI1176" i="4"/>
  <c r="BH1176" i="4"/>
  <c r="BG1176" i="4"/>
  <c r="BJ1176" i="4" s="1"/>
  <c r="BI1184" i="4"/>
  <c r="BH1184" i="4"/>
  <c r="BG1184" i="4"/>
  <c r="BJ1184" i="4" s="1"/>
  <c r="BI1192" i="4"/>
  <c r="BH1192" i="4"/>
  <c r="BG1192" i="4"/>
  <c r="BJ1192" i="4" s="1"/>
  <c r="BI1200" i="4"/>
  <c r="BH1200" i="4"/>
  <c r="BG1200" i="4"/>
  <c r="BJ1200" i="4" s="1"/>
  <c r="BI1208" i="4"/>
  <c r="BH1208" i="4"/>
  <c r="BG1208" i="4"/>
  <c r="BJ1208" i="4" s="1"/>
  <c r="BI566" i="4"/>
  <c r="BH566" i="4"/>
  <c r="BG566" i="4"/>
  <c r="BJ566" i="4" s="1"/>
  <c r="BI558" i="4"/>
  <c r="BH558" i="4"/>
  <c r="BG558" i="4"/>
  <c r="BJ558" i="4" s="1"/>
  <c r="BI550" i="4"/>
  <c r="BH550" i="4"/>
  <c r="BG550" i="4"/>
  <c r="BJ550" i="4" s="1"/>
  <c r="BI542" i="4"/>
  <c r="BH542" i="4"/>
  <c r="BG542" i="4"/>
  <c r="BJ542" i="4" s="1"/>
  <c r="BI534" i="4"/>
  <c r="BH534" i="4"/>
  <c r="BG534" i="4"/>
  <c r="BJ534" i="4" s="1"/>
  <c r="BI526" i="4"/>
  <c r="BH526" i="4"/>
  <c r="BG526" i="4"/>
  <c r="BJ526" i="4" s="1"/>
  <c r="BI518" i="4"/>
  <c r="BH518" i="4"/>
  <c r="BG518" i="4"/>
  <c r="BJ518" i="4" s="1"/>
  <c r="BI510" i="4"/>
  <c r="BH510" i="4"/>
  <c r="BG510" i="4"/>
  <c r="BJ510" i="4" s="1"/>
  <c r="BI502" i="4"/>
  <c r="BH502" i="4"/>
  <c r="BG502" i="4"/>
  <c r="BJ502" i="4" s="1"/>
  <c r="BI494" i="4"/>
  <c r="BH494" i="4"/>
  <c r="BG494" i="4"/>
  <c r="BJ494" i="4" s="1"/>
  <c r="BI486" i="4"/>
  <c r="BH486" i="4"/>
  <c r="BG486" i="4"/>
  <c r="BJ486" i="4" s="1"/>
  <c r="BI478" i="4"/>
  <c r="BH478" i="4"/>
  <c r="BG478" i="4"/>
  <c r="BJ478" i="4" s="1"/>
  <c r="BI470" i="4"/>
  <c r="BH470" i="4"/>
  <c r="BG470" i="4"/>
  <c r="BJ470" i="4" s="1"/>
  <c r="BI462" i="4"/>
  <c r="BH462" i="4"/>
  <c r="BG462" i="4"/>
  <c r="BJ462" i="4" s="1"/>
  <c r="BI454" i="4"/>
  <c r="BH454" i="4"/>
  <c r="BG454" i="4"/>
  <c r="BJ454" i="4" s="1"/>
  <c r="BI446" i="4"/>
  <c r="BH446" i="4"/>
  <c r="BG446" i="4"/>
  <c r="BJ446" i="4" s="1"/>
  <c r="BI438" i="4"/>
  <c r="BH438" i="4"/>
  <c r="BG438" i="4"/>
  <c r="BJ438" i="4" s="1"/>
  <c r="BI430" i="4"/>
  <c r="BH430" i="4"/>
  <c r="BG430" i="4"/>
  <c r="BJ430" i="4" s="1"/>
  <c r="BI422" i="4"/>
  <c r="BH422" i="4"/>
  <c r="BG422" i="4"/>
  <c r="BJ422" i="4" s="1"/>
  <c r="BI414" i="4"/>
  <c r="BH414" i="4"/>
  <c r="BG414" i="4"/>
  <c r="BJ414" i="4" s="1"/>
  <c r="BI406" i="4"/>
  <c r="BH406" i="4"/>
  <c r="BG406" i="4"/>
  <c r="BJ406" i="4" s="1"/>
  <c r="BI398" i="4"/>
  <c r="BH398" i="4"/>
  <c r="BG398" i="4"/>
  <c r="BJ398" i="4" s="1"/>
  <c r="BI390" i="4"/>
  <c r="BH390" i="4"/>
  <c r="BG390" i="4"/>
  <c r="BJ390" i="4" s="1"/>
  <c r="BI382" i="4"/>
  <c r="BH382" i="4"/>
  <c r="BG382" i="4"/>
  <c r="BJ382" i="4" s="1"/>
  <c r="BI374" i="4"/>
  <c r="BH374" i="4"/>
  <c r="BG374" i="4"/>
  <c r="BJ374" i="4" s="1"/>
  <c r="BI366" i="4"/>
  <c r="BH366" i="4"/>
  <c r="BG366" i="4"/>
  <c r="BJ366" i="4" s="1"/>
  <c r="BI358" i="4"/>
  <c r="BH358" i="4"/>
  <c r="BG358" i="4"/>
  <c r="BJ358" i="4" s="1"/>
  <c r="BI350" i="4"/>
  <c r="BH350" i="4"/>
  <c r="BG350" i="4"/>
  <c r="BJ350" i="4" s="1"/>
  <c r="BI342" i="4"/>
  <c r="BH342" i="4"/>
  <c r="BG342" i="4"/>
  <c r="BJ342" i="4" s="1"/>
  <c r="BI334" i="4"/>
  <c r="BH334" i="4"/>
  <c r="BG334" i="4"/>
  <c r="BJ334" i="4" s="1"/>
  <c r="BI326" i="4"/>
  <c r="BH326" i="4"/>
  <c r="BG326" i="4"/>
  <c r="BJ326" i="4" s="1"/>
  <c r="BI318" i="4"/>
  <c r="BH318" i="4"/>
  <c r="BG318" i="4"/>
  <c r="BJ318" i="4" s="1"/>
  <c r="BI310" i="4"/>
  <c r="BH310" i="4"/>
  <c r="BG310" i="4"/>
  <c r="BJ310" i="4" s="1"/>
  <c r="BI302" i="4"/>
  <c r="BH302" i="4"/>
  <c r="BG302" i="4"/>
  <c r="BJ302" i="4" s="1"/>
  <c r="BI294" i="4"/>
  <c r="BH294" i="4"/>
  <c r="BG294" i="4"/>
  <c r="BJ294" i="4" s="1"/>
  <c r="BI286" i="4"/>
  <c r="BH286" i="4"/>
  <c r="BG286" i="4"/>
  <c r="BJ286" i="4" s="1"/>
  <c r="BI278" i="4"/>
  <c r="BH278" i="4"/>
  <c r="BG278" i="4"/>
  <c r="BJ278" i="4" s="1"/>
  <c r="BI270" i="4"/>
  <c r="BH270" i="4"/>
  <c r="BG270" i="4"/>
  <c r="BJ270" i="4" s="1"/>
  <c r="BI262" i="4"/>
  <c r="BH262" i="4"/>
  <c r="BG262" i="4"/>
  <c r="BJ262" i="4" s="1"/>
  <c r="BI254" i="4"/>
  <c r="BH254" i="4"/>
  <c r="BG254" i="4"/>
  <c r="BJ254" i="4" s="1"/>
  <c r="BI246" i="4"/>
  <c r="BH246" i="4"/>
  <c r="BG246" i="4"/>
  <c r="BJ246" i="4" s="1"/>
  <c r="BI238" i="4"/>
  <c r="BH238" i="4"/>
  <c r="BG238" i="4"/>
  <c r="BJ238" i="4" s="1"/>
  <c r="BI230" i="4"/>
  <c r="BH230" i="4"/>
  <c r="BG230" i="4"/>
  <c r="BJ230" i="4" s="1"/>
  <c r="BI222" i="4"/>
  <c r="BH222" i="4"/>
  <c r="BG222" i="4"/>
  <c r="BJ222" i="4" s="1"/>
  <c r="BI214" i="4"/>
  <c r="BH214" i="4"/>
  <c r="BG214" i="4"/>
  <c r="BJ214" i="4" s="1"/>
  <c r="BI206" i="4"/>
  <c r="BH206" i="4"/>
  <c r="BG206" i="4"/>
  <c r="BJ206" i="4" s="1"/>
  <c r="BI198" i="4"/>
  <c r="BH198" i="4"/>
  <c r="BG198" i="4"/>
  <c r="BJ198" i="4" s="1"/>
  <c r="BI190" i="4"/>
  <c r="BH190" i="4"/>
  <c r="BG190" i="4"/>
  <c r="BJ190" i="4" s="1"/>
  <c r="BI182" i="4"/>
  <c r="BH182" i="4"/>
  <c r="BG182" i="4"/>
  <c r="BJ182" i="4" s="1"/>
  <c r="BI174" i="4"/>
  <c r="BH174" i="4"/>
  <c r="BG174" i="4"/>
  <c r="BJ174" i="4" s="1"/>
  <c r="BI166" i="4"/>
  <c r="BH166" i="4"/>
  <c r="BG166" i="4"/>
  <c r="BJ166" i="4" s="1"/>
  <c r="BI158" i="4"/>
  <c r="BH158" i="4"/>
  <c r="BG158" i="4"/>
  <c r="BJ158" i="4" s="1"/>
  <c r="BI150" i="4"/>
  <c r="BH150" i="4"/>
  <c r="BG150" i="4"/>
  <c r="BJ150" i="4" s="1"/>
  <c r="BI142" i="4"/>
  <c r="BH142" i="4"/>
  <c r="BG142" i="4"/>
  <c r="BJ142" i="4" s="1"/>
  <c r="BI134" i="4"/>
  <c r="BH134" i="4"/>
  <c r="BG134" i="4"/>
  <c r="BJ134" i="4" s="1"/>
  <c r="BI126" i="4"/>
  <c r="BH126" i="4"/>
  <c r="BG126" i="4"/>
  <c r="BJ126" i="4" s="1"/>
  <c r="BI118" i="4"/>
  <c r="BH118" i="4"/>
  <c r="BG118" i="4"/>
  <c r="BJ118" i="4" s="1"/>
  <c r="BI110" i="4"/>
  <c r="BH110" i="4"/>
  <c r="BG110" i="4"/>
  <c r="BJ110" i="4" s="1"/>
  <c r="BI102" i="4"/>
  <c r="BH102" i="4"/>
  <c r="BG102" i="4"/>
  <c r="BJ102" i="4" s="1"/>
  <c r="BI94" i="4"/>
  <c r="BH94" i="4"/>
  <c r="BG94" i="4"/>
  <c r="BJ94" i="4" s="1"/>
  <c r="BI86" i="4"/>
  <c r="BH86" i="4"/>
  <c r="BG86" i="4"/>
  <c r="BJ86" i="4" s="1"/>
  <c r="BI78" i="4"/>
  <c r="BH78" i="4"/>
  <c r="BG78" i="4"/>
  <c r="BJ78" i="4" s="1"/>
  <c r="BI70" i="4"/>
  <c r="BH70" i="4"/>
  <c r="BG70" i="4"/>
  <c r="BJ70" i="4" s="1"/>
  <c r="BI62" i="4"/>
  <c r="BH62" i="4"/>
  <c r="BG62" i="4"/>
  <c r="BJ62" i="4" s="1"/>
  <c r="BI54" i="4"/>
  <c r="BH54" i="4"/>
  <c r="BG54" i="4"/>
  <c r="BJ54" i="4" s="1"/>
  <c r="BI46" i="4"/>
  <c r="BH46" i="4"/>
  <c r="BG46" i="4"/>
  <c r="BJ46" i="4" s="1"/>
  <c r="BI38" i="4"/>
  <c r="BH38" i="4"/>
  <c r="BG38" i="4"/>
  <c r="BJ38" i="4" s="1"/>
  <c r="BI30" i="4"/>
  <c r="BH30" i="4"/>
  <c r="BG30" i="4"/>
  <c r="BJ30" i="4" s="1"/>
  <c r="BI22" i="4"/>
  <c r="BH22" i="4"/>
  <c r="BG22" i="4"/>
  <c r="BJ22" i="4" s="1"/>
  <c r="BI14" i="4"/>
  <c r="BH14" i="4"/>
  <c r="BG14" i="4"/>
  <c r="BJ14" i="4" s="1"/>
  <c r="BI6" i="4"/>
  <c r="BH6" i="4"/>
  <c r="BG6" i="4"/>
  <c r="BJ6" i="4" s="1"/>
  <c r="BR945" i="1"/>
  <c r="CH945" i="1"/>
  <c r="CG945" i="1"/>
  <c r="CF945" i="1"/>
  <c r="CE945" i="1"/>
  <c r="CD945" i="1"/>
  <c r="CC945" i="1"/>
  <c r="CB945" i="1"/>
  <c r="BY945" i="1"/>
  <c r="CA945" i="1"/>
  <c r="BZ945" i="1"/>
  <c r="BX945" i="1"/>
  <c r="BU945" i="1"/>
  <c r="BW945" i="1"/>
  <c r="BV945" i="1"/>
  <c r="BS945" i="1"/>
  <c r="BT945" i="1"/>
  <c r="BR921" i="1"/>
  <c r="CH921" i="1"/>
  <c r="CG921" i="1"/>
  <c r="CE921" i="1"/>
  <c r="CF921" i="1"/>
  <c r="CC921" i="1"/>
  <c r="CD921" i="1"/>
  <c r="CB921" i="1"/>
  <c r="BY921" i="1"/>
  <c r="BZ921" i="1"/>
  <c r="CA921" i="1"/>
  <c r="BX921" i="1"/>
  <c r="BW921" i="1"/>
  <c r="BU921" i="1"/>
  <c r="BV921" i="1"/>
  <c r="BS921" i="1"/>
  <c r="BT921" i="1"/>
  <c r="BR872" i="1"/>
  <c r="CH872" i="1"/>
  <c r="CG872" i="1"/>
  <c r="CF872" i="1"/>
  <c r="CE872" i="1"/>
  <c r="CC872" i="1"/>
  <c r="CD872" i="1"/>
  <c r="CB872" i="1"/>
  <c r="CA872" i="1"/>
  <c r="BZ872" i="1"/>
  <c r="BY872" i="1"/>
  <c r="BX872" i="1"/>
  <c r="BV872" i="1"/>
  <c r="BW872" i="1"/>
  <c r="BU872" i="1"/>
  <c r="BT872" i="1"/>
  <c r="BS872" i="1"/>
  <c r="BR664" i="1"/>
  <c r="CG664" i="1"/>
  <c r="CH664" i="1"/>
  <c r="CF664" i="1"/>
  <c r="CE664" i="1"/>
  <c r="CC664" i="1"/>
  <c r="CB664" i="1"/>
  <c r="CD664" i="1"/>
  <c r="CA664" i="1"/>
  <c r="BZ664" i="1"/>
  <c r="BX664" i="1"/>
  <c r="BV664" i="1"/>
  <c r="BY664" i="1"/>
  <c r="BW664" i="1"/>
  <c r="BU664" i="1"/>
  <c r="BS664" i="1"/>
  <c r="BT664" i="1"/>
  <c r="BR632" i="1"/>
  <c r="CH632" i="1"/>
  <c r="CG632" i="1"/>
  <c r="CF632" i="1"/>
  <c r="CE632" i="1"/>
  <c r="CD632" i="1"/>
  <c r="CC632" i="1"/>
  <c r="CB632" i="1"/>
  <c r="CA632" i="1"/>
  <c r="BZ632" i="1"/>
  <c r="BY632" i="1"/>
  <c r="BX632" i="1"/>
  <c r="BV632" i="1"/>
  <c r="BW632" i="1"/>
  <c r="BU632" i="1"/>
  <c r="BS632" i="1"/>
  <c r="BT632" i="1"/>
  <c r="BR624" i="1"/>
  <c r="CH624" i="1"/>
  <c r="CG624" i="1"/>
  <c r="CE624" i="1"/>
  <c r="CF624" i="1"/>
  <c r="CD624" i="1"/>
  <c r="CB624" i="1"/>
  <c r="CC624" i="1"/>
  <c r="BZ624" i="1"/>
  <c r="CA624" i="1"/>
  <c r="BV624" i="1"/>
  <c r="BY624" i="1"/>
  <c r="BX624" i="1"/>
  <c r="BW624" i="1"/>
  <c r="BU624" i="1"/>
  <c r="BS624" i="1"/>
  <c r="BT624" i="1"/>
  <c r="BR560" i="1"/>
  <c r="CH560" i="1"/>
  <c r="CG560" i="1"/>
  <c r="CF560" i="1"/>
  <c r="CE560" i="1"/>
  <c r="CD560" i="1"/>
  <c r="CA560" i="1"/>
  <c r="CB560" i="1"/>
  <c r="CC560" i="1"/>
  <c r="BZ560" i="1"/>
  <c r="BV560" i="1"/>
  <c r="BY560" i="1"/>
  <c r="BX560" i="1"/>
  <c r="BW560" i="1"/>
  <c r="BU560" i="1"/>
  <c r="BS560" i="1"/>
  <c r="BT560" i="1"/>
  <c r="BR929" i="1"/>
  <c r="CH929" i="1"/>
  <c r="CG929" i="1"/>
  <c r="CF929" i="1"/>
  <c r="CD929" i="1"/>
  <c r="CC929" i="1"/>
  <c r="CB929" i="1"/>
  <c r="CE929" i="1"/>
  <c r="CA929" i="1"/>
  <c r="BY929" i="1"/>
  <c r="BX929" i="1"/>
  <c r="BZ929" i="1"/>
  <c r="BV929" i="1"/>
  <c r="BU929" i="1"/>
  <c r="BW929" i="1"/>
  <c r="BS929" i="1"/>
  <c r="BT929" i="1"/>
  <c r="BR905" i="1"/>
  <c r="CH905" i="1"/>
  <c r="CG905" i="1"/>
  <c r="CF905" i="1"/>
  <c r="CC905" i="1"/>
  <c r="CE905" i="1"/>
  <c r="CD905" i="1"/>
  <c r="CB905" i="1"/>
  <c r="CA905" i="1"/>
  <c r="BY905" i="1"/>
  <c r="BZ905" i="1"/>
  <c r="BX905" i="1"/>
  <c r="BW905" i="1"/>
  <c r="BV905" i="1"/>
  <c r="BU905" i="1"/>
  <c r="BS905" i="1"/>
  <c r="BT905" i="1"/>
  <c r="BR959" i="1"/>
  <c r="CH959" i="1"/>
  <c r="CG959" i="1"/>
  <c r="CF959" i="1"/>
  <c r="CD959" i="1"/>
  <c r="CC959" i="1"/>
  <c r="CE959" i="1"/>
  <c r="CB959" i="1"/>
  <c r="CA959" i="1"/>
  <c r="BZ959" i="1"/>
  <c r="BY959" i="1"/>
  <c r="BU959" i="1"/>
  <c r="BW959" i="1"/>
  <c r="BV959" i="1"/>
  <c r="BX959" i="1"/>
  <c r="BT959" i="1"/>
  <c r="BS959" i="1"/>
  <c r="BR895" i="1"/>
  <c r="CH895" i="1"/>
  <c r="CG895" i="1"/>
  <c r="CF895" i="1"/>
  <c r="CD895" i="1"/>
  <c r="CE895" i="1"/>
  <c r="CC895" i="1"/>
  <c r="CB895" i="1"/>
  <c r="CA895" i="1"/>
  <c r="BZ895" i="1"/>
  <c r="BY895" i="1"/>
  <c r="BX895" i="1"/>
  <c r="BV895" i="1"/>
  <c r="BT895" i="1"/>
  <c r="BU895" i="1"/>
  <c r="BW895" i="1"/>
  <c r="BS895" i="1"/>
  <c r="BR847" i="1"/>
  <c r="CH847" i="1"/>
  <c r="CG847" i="1"/>
  <c r="CF847" i="1"/>
  <c r="CE847" i="1"/>
  <c r="CD847" i="1"/>
  <c r="CC847" i="1"/>
  <c r="CB847" i="1"/>
  <c r="CA847" i="1"/>
  <c r="BZ847" i="1"/>
  <c r="BY847" i="1"/>
  <c r="BV847" i="1"/>
  <c r="BX847" i="1"/>
  <c r="BT847" i="1"/>
  <c r="BU847" i="1"/>
  <c r="BW847" i="1"/>
  <c r="BS847" i="1"/>
  <c r="BR714" i="1"/>
  <c r="CH714" i="1"/>
  <c r="CG714" i="1"/>
  <c r="CE714" i="1"/>
  <c r="CF714" i="1"/>
  <c r="CD714" i="1"/>
  <c r="CB714" i="1"/>
  <c r="CC714" i="1"/>
  <c r="CA714" i="1"/>
  <c r="BZ714" i="1"/>
  <c r="BY714" i="1"/>
  <c r="BX714" i="1"/>
  <c r="BV714" i="1"/>
  <c r="BW714" i="1"/>
  <c r="BU714" i="1"/>
  <c r="BS714" i="1"/>
  <c r="BT714" i="1"/>
  <c r="BR913" i="1"/>
  <c r="CH913" i="1"/>
  <c r="CG913" i="1"/>
  <c r="CE913" i="1"/>
  <c r="CF913" i="1"/>
  <c r="CD913" i="1"/>
  <c r="CC913" i="1"/>
  <c r="CB913" i="1"/>
  <c r="CA913" i="1"/>
  <c r="BY913" i="1"/>
  <c r="BZ913" i="1"/>
  <c r="BX913" i="1"/>
  <c r="BV913" i="1"/>
  <c r="BU913" i="1"/>
  <c r="BW913" i="1"/>
  <c r="BT913" i="1"/>
  <c r="BS913" i="1"/>
  <c r="BR841" i="1"/>
  <c r="CG841" i="1"/>
  <c r="CH841" i="1"/>
  <c r="CF841" i="1"/>
  <c r="CE841" i="1"/>
  <c r="CC841" i="1"/>
  <c r="CD841" i="1"/>
  <c r="CB841" i="1"/>
  <c r="CA841" i="1"/>
  <c r="BY841" i="1"/>
  <c r="BZ841" i="1"/>
  <c r="BX841" i="1"/>
  <c r="BW841" i="1"/>
  <c r="BV841" i="1"/>
  <c r="BU841" i="1"/>
  <c r="BS841" i="1"/>
  <c r="BT841" i="1"/>
  <c r="BR966" i="1"/>
  <c r="CH966" i="1"/>
  <c r="CG966" i="1"/>
  <c r="CE966" i="1"/>
  <c r="CF966" i="1"/>
  <c r="CD966" i="1"/>
  <c r="CC966" i="1"/>
  <c r="CB966" i="1"/>
  <c r="CA966" i="1"/>
  <c r="BZ966" i="1"/>
  <c r="BW966" i="1"/>
  <c r="BY966" i="1"/>
  <c r="BX966" i="1"/>
  <c r="BV966" i="1"/>
  <c r="BT966" i="1"/>
  <c r="BU966" i="1"/>
  <c r="BS966" i="1"/>
  <c r="BR950" i="1"/>
  <c r="CH950" i="1"/>
  <c r="CG950" i="1"/>
  <c r="CE950" i="1"/>
  <c r="CD950" i="1"/>
  <c r="CF950" i="1"/>
  <c r="CC950" i="1"/>
  <c r="CB950" i="1"/>
  <c r="CA950" i="1"/>
  <c r="BZ950" i="1"/>
  <c r="BW950" i="1"/>
  <c r="BX950" i="1"/>
  <c r="BY950" i="1"/>
  <c r="BV950" i="1"/>
  <c r="BT950" i="1"/>
  <c r="BU950" i="1"/>
  <c r="BS950" i="1"/>
  <c r="BR942" i="1"/>
  <c r="CH942" i="1"/>
  <c r="CG942" i="1"/>
  <c r="CF942" i="1"/>
  <c r="CE942" i="1"/>
  <c r="CD942" i="1"/>
  <c r="CC942" i="1"/>
  <c r="CB942" i="1"/>
  <c r="CA942" i="1"/>
  <c r="BZ942" i="1"/>
  <c r="BW942" i="1"/>
  <c r="BY942" i="1"/>
  <c r="BX942" i="1"/>
  <c r="BV942" i="1"/>
  <c r="BU942" i="1"/>
  <c r="BT942" i="1"/>
  <c r="BS942" i="1"/>
  <c r="BR934" i="1"/>
  <c r="CH934" i="1"/>
  <c r="CG934" i="1"/>
  <c r="CF934" i="1"/>
  <c r="CE934" i="1"/>
  <c r="CD934" i="1"/>
  <c r="CC934" i="1"/>
  <c r="CB934" i="1"/>
  <c r="CA934" i="1"/>
  <c r="BZ934" i="1"/>
  <c r="BY934" i="1"/>
  <c r="BW934" i="1"/>
  <c r="BX934" i="1"/>
  <c r="BV934" i="1"/>
  <c r="BT934" i="1"/>
  <c r="BU934" i="1"/>
  <c r="BS934" i="1"/>
  <c r="BR926" i="1"/>
  <c r="CH926" i="1"/>
  <c r="CG926" i="1"/>
  <c r="CF926" i="1"/>
  <c r="CE926" i="1"/>
  <c r="CD926" i="1"/>
  <c r="CC926" i="1"/>
  <c r="CB926" i="1"/>
  <c r="CA926" i="1"/>
  <c r="BZ926" i="1"/>
  <c r="BW926" i="1"/>
  <c r="BX926" i="1"/>
  <c r="BY926" i="1"/>
  <c r="BT926" i="1"/>
  <c r="BV926" i="1"/>
  <c r="BU926" i="1"/>
  <c r="BS926" i="1"/>
  <c r="BR918" i="1"/>
  <c r="CH918" i="1"/>
  <c r="CG918" i="1"/>
  <c r="CF918" i="1"/>
  <c r="CE918" i="1"/>
  <c r="CD918" i="1"/>
  <c r="CC918" i="1"/>
  <c r="CB918" i="1"/>
  <c r="CA918" i="1"/>
  <c r="BZ918" i="1"/>
  <c r="BX918" i="1"/>
  <c r="BY918" i="1"/>
  <c r="BW918" i="1"/>
  <c r="BV918" i="1"/>
  <c r="BT918" i="1"/>
  <c r="BU918" i="1"/>
  <c r="BS918" i="1"/>
  <c r="BR910" i="1"/>
  <c r="CH910" i="1"/>
  <c r="CG910" i="1"/>
  <c r="CF910" i="1"/>
  <c r="CE910" i="1"/>
  <c r="CD910" i="1"/>
  <c r="CC910" i="1"/>
  <c r="CB910" i="1"/>
  <c r="CA910" i="1"/>
  <c r="BZ910" i="1"/>
  <c r="BX910" i="1"/>
  <c r="BY910" i="1"/>
  <c r="BW910" i="1"/>
  <c r="BV910" i="1"/>
  <c r="BU910" i="1"/>
  <c r="BT910" i="1"/>
  <c r="BS910" i="1"/>
  <c r="BR902" i="1"/>
  <c r="CH902" i="1"/>
  <c r="CG902" i="1"/>
  <c r="CF902" i="1"/>
  <c r="CE902" i="1"/>
  <c r="CD902" i="1"/>
  <c r="CC902" i="1"/>
  <c r="CB902" i="1"/>
  <c r="CA902" i="1"/>
  <c r="BZ902" i="1"/>
  <c r="BX902" i="1"/>
  <c r="BW902" i="1"/>
  <c r="BY902" i="1"/>
  <c r="BV902" i="1"/>
  <c r="BT902" i="1"/>
  <c r="BU902" i="1"/>
  <c r="BS902" i="1"/>
  <c r="BR894" i="1"/>
  <c r="CH894" i="1"/>
  <c r="CG894" i="1"/>
  <c r="CF894" i="1"/>
  <c r="CE894" i="1"/>
  <c r="CD894" i="1"/>
  <c r="CC894" i="1"/>
  <c r="CB894" i="1"/>
  <c r="CA894" i="1"/>
  <c r="BZ894" i="1"/>
  <c r="BX894" i="1"/>
  <c r="BY894" i="1"/>
  <c r="BW894" i="1"/>
  <c r="BV894" i="1"/>
  <c r="BT894" i="1"/>
  <c r="BU894" i="1"/>
  <c r="BS894" i="1"/>
  <c r="BR886" i="1"/>
  <c r="CG886" i="1"/>
  <c r="CH886" i="1"/>
  <c r="CF886" i="1"/>
  <c r="CE886" i="1"/>
  <c r="CD886" i="1"/>
  <c r="CC886" i="1"/>
  <c r="CB886" i="1"/>
  <c r="CA886" i="1"/>
  <c r="BZ886" i="1"/>
  <c r="BX886" i="1"/>
  <c r="BW886" i="1"/>
  <c r="BY886" i="1"/>
  <c r="BV886" i="1"/>
  <c r="BU886" i="1"/>
  <c r="BT886" i="1"/>
  <c r="BS886" i="1"/>
  <c r="BR878" i="1"/>
  <c r="CH878" i="1"/>
  <c r="CG878" i="1"/>
  <c r="CF878" i="1"/>
  <c r="CE878" i="1"/>
  <c r="CD878" i="1"/>
  <c r="CC878" i="1"/>
  <c r="CB878" i="1"/>
  <c r="CA878" i="1"/>
  <c r="BZ878" i="1"/>
  <c r="BX878" i="1"/>
  <c r="BW878" i="1"/>
  <c r="BY878" i="1"/>
  <c r="BV878" i="1"/>
  <c r="BU878" i="1"/>
  <c r="BT878" i="1"/>
  <c r="BS878" i="1"/>
  <c r="BR958" i="1"/>
  <c r="CH958" i="1"/>
  <c r="CG958" i="1"/>
  <c r="CF958" i="1"/>
  <c r="CE958" i="1"/>
  <c r="CD958" i="1"/>
  <c r="CC958" i="1"/>
  <c r="CB958" i="1"/>
  <c r="CA958" i="1"/>
  <c r="BZ958" i="1"/>
  <c r="BY958" i="1"/>
  <c r="BW958" i="1"/>
  <c r="BX958" i="1"/>
  <c r="BV958" i="1"/>
  <c r="BT958" i="1"/>
  <c r="BU958" i="1"/>
  <c r="BS958" i="1"/>
  <c r="BR805" i="1"/>
  <c r="CH805" i="1"/>
  <c r="CG805" i="1"/>
  <c r="CF805" i="1"/>
  <c r="CE805" i="1"/>
  <c r="CD805" i="1"/>
  <c r="CC805" i="1"/>
  <c r="CB805" i="1"/>
  <c r="CA805" i="1"/>
  <c r="BX805" i="1"/>
  <c r="BZ805" i="1"/>
  <c r="BY805" i="1"/>
  <c r="BV805" i="1"/>
  <c r="BW805" i="1"/>
  <c r="BU805" i="1"/>
  <c r="BT805" i="1"/>
  <c r="BS805" i="1"/>
  <c r="BR937" i="1"/>
  <c r="CH937" i="1"/>
  <c r="CG937" i="1"/>
  <c r="CF937" i="1"/>
  <c r="CC937" i="1"/>
  <c r="CE937" i="1"/>
  <c r="CD937" i="1"/>
  <c r="CB937" i="1"/>
  <c r="CA937" i="1"/>
  <c r="BY937" i="1"/>
  <c r="BZ937" i="1"/>
  <c r="BX937" i="1"/>
  <c r="BW937" i="1"/>
  <c r="BU937" i="1"/>
  <c r="BV937" i="1"/>
  <c r="BT937" i="1"/>
  <c r="BS937" i="1"/>
  <c r="BR881" i="1"/>
  <c r="CH881" i="1"/>
  <c r="CG881" i="1"/>
  <c r="CF881" i="1"/>
  <c r="CE881" i="1"/>
  <c r="CD881" i="1"/>
  <c r="CC881" i="1"/>
  <c r="CB881" i="1"/>
  <c r="BY881" i="1"/>
  <c r="BX881" i="1"/>
  <c r="CA881" i="1"/>
  <c r="BZ881" i="1"/>
  <c r="BV881" i="1"/>
  <c r="BU881" i="1"/>
  <c r="BW881" i="1"/>
  <c r="BT881" i="1"/>
  <c r="BS881" i="1"/>
  <c r="BR844" i="1"/>
  <c r="CH844" i="1"/>
  <c r="CG844" i="1"/>
  <c r="CE844" i="1"/>
  <c r="CF844" i="1"/>
  <c r="CD844" i="1"/>
  <c r="CC844" i="1"/>
  <c r="CA844" i="1"/>
  <c r="CB844" i="1"/>
  <c r="BX844" i="1"/>
  <c r="BY844" i="1"/>
  <c r="BZ844" i="1"/>
  <c r="BW844" i="1"/>
  <c r="BT844" i="1"/>
  <c r="BU844" i="1"/>
  <c r="BV844" i="1"/>
  <c r="BS844" i="1"/>
  <c r="BH916" i="1"/>
  <c r="BG924" i="1"/>
  <c r="BJ924" i="1" s="1"/>
  <c r="BG783" i="1"/>
  <c r="BJ783" i="1" s="1"/>
  <c r="BG889" i="1"/>
  <c r="BJ889" i="1" s="1"/>
  <c r="BG953" i="1"/>
  <c r="BJ953" i="1" s="1"/>
  <c r="BH881" i="1"/>
  <c r="BH945" i="1"/>
  <c r="BI937" i="1"/>
  <c r="BG857" i="1"/>
  <c r="BJ857" i="1" s="1"/>
  <c r="BH841" i="1"/>
  <c r="BG954" i="1"/>
  <c r="BJ954" i="1" s="1"/>
  <c r="BH954" i="1"/>
  <c r="BI954" i="1"/>
  <c r="BG930" i="1"/>
  <c r="BJ930" i="1" s="1"/>
  <c r="BH930" i="1"/>
  <c r="BI930" i="1"/>
  <c r="BG906" i="1"/>
  <c r="BJ906" i="1" s="1"/>
  <c r="BH906" i="1"/>
  <c r="BI906" i="1"/>
  <c r="BG882" i="1"/>
  <c r="BJ882" i="1" s="1"/>
  <c r="BH882" i="1"/>
  <c r="BI882" i="1"/>
  <c r="BI858" i="1"/>
  <c r="BG858" i="1"/>
  <c r="BJ858" i="1" s="1"/>
  <c r="BH858" i="1"/>
  <c r="BG818" i="1"/>
  <c r="BJ818" i="1" s="1"/>
  <c r="BI818" i="1"/>
  <c r="BG794" i="1"/>
  <c r="BJ794" i="1" s="1"/>
  <c r="BI794" i="1"/>
  <c r="BG762" i="1"/>
  <c r="BJ762" i="1" s="1"/>
  <c r="BH762" i="1"/>
  <c r="BI762" i="1"/>
  <c r="BI730" i="1"/>
  <c r="BG730" i="1"/>
  <c r="BJ730" i="1" s="1"/>
  <c r="BH730" i="1"/>
  <c r="BH682" i="1"/>
  <c r="BG682" i="1"/>
  <c r="BJ682" i="1" s="1"/>
  <c r="BI682" i="1"/>
  <c r="BG554" i="1"/>
  <c r="BJ554" i="1" s="1"/>
  <c r="BH554" i="1"/>
  <c r="BI554" i="1"/>
  <c r="BG960" i="1"/>
  <c r="BJ960" i="1" s="1"/>
  <c r="BH960" i="1"/>
  <c r="BI960" i="1"/>
  <c r="BG944" i="1"/>
  <c r="BJ944" i="1" s="1"/>
  <c r="BH944" i="1"/>
  <c r="BI944" i="1"/>
  <c r="BG928" i="1"/>
  <c r="BJ928" i="1" s="1"/>
  <c r="BH928" i="1"/>
  <c r="BI928" i="1"/>
  <c r="BG912" i="1"/>
  <c r="BJ912" i="1" s="1"/>
  <c r="BH912" i="1"/>
  <c r="BI912" i="1"/>
  <c r="BG896" i="1"/>
  <c r="BJ896" i="1" s="1"/>
  <c r="BH896" i="1"/>
  <c r="BI896" i="1"/>
  <c r="BG856" i="1"/>
  <c r="BJ856" i="1" s="1"/>
  <c r="BH856" i="1"/>
  <c r="BG840" i="1"/>
  <c r="BJ840" i="1" s="1"/>
  <c r="BH840" i="1"/>
  <c r="BI840" i="1"/>
  <c r="BG824" i="1"/>
  <c r="BJ824" i="1" s="1"/>
  <c r="BH824" i="1"/>
  <c r="BG808" i="1"/>
  <c r="BJ808" i="1" s="1"/>
  <c r="BH808" i="1"/>
  <c r="BI808" i="1"/>
  <c r="BG768" i="1"/>
  <c r="BJ768" i="1" s="1"/>
  <c r="BH768" i="1"/>
  <c r="BI768" i="1"/>
  <c r="BH967" i="1"/>
  <c r="BI967" i="1"/>
  <c r="BH959" i="1"/>
  <c r="BI959" i="1"/>
  <c r="BH951" i="1"/>
  <c r="BI951" i="1"/>
  <c r="BH943" i="1"/>
  <c r="BI943" i="1"/>
  <c r="BH935" i="1"/>
  <c r="BI935" i="1"/>
  <c r="BH927" i="1"/>
  <c r="BI927" i="1"/>
  <c r="BH919" i="1"/>
  <c r="BI919" i="1"/>
  <c r="BH911" i="1"/>
  <c r="BI911" i="1"/>
  <c r="BH903" i="1"/>
  <c r="BI903" i="1"/>
  <c r="BH895" i="1"/>
  <c r="BI895" i="1"/>
  <c r="BH887" i="1"/>
  <c r="BI887" i="1"/>
  <c r="BG879" i="1"/>
  <c r="BJ879" i="1" s="1"/>
  <c r="BH879" i="1"/>
  <c r="BI879" i="1"/>
  <c r="BG871" i="1"/>
  <c r="BJ871" i="1" s="1"/>
  <c r="BH871" i="1"/>
  <c r="BG855" i="1"/>
  <c r="BJ855" i="1" s="1"/>
  <c r="BH855" i="1"/>
  <c r="BI855" i="1"/>
  <c r="BH839" i="1"/>
  <c r="BI839" i="1"/>
  <c r="BH831" i="1"/>
  <c r="BG831" i="1"/>
  <c r="BJ831" i="1" s="1"/>
  <c r="BH823" i="1"/>
  <c r="BG823" i="1"/>
  <c r="BJ823" i="1" s="1"/>
  <c r="BI823" i="1"/>
  <c r="BH815" i="1"/>
  <c r="BG815" i="1"/>
  <c r="BJ815" i="1" s="1"/>
  <c r="BI815" i="1"/>
  <c r="BH807" i="1"/>
  <c r="BG807" i="1"/>
  <c r="BJ807" i="1" s="1"/>
  <c r="BI807" i="1"/>
  <c r="BH799" i="1"/>
  <c r="BG799" i="1"/>
  <c r="BJ799" i="1" s="1"/>
  <c r="BI799" i="1"/>
  <c r="BH791" i="1"/>
  <c r="BG791" i="1"/>
  <c r="BJ791" i="1" s="1"/>
  <c r="BI791" i="1"/>
  <c r="BH775" i="1"/>
  <c r="BI775" i="1"/>
  <c r="BH767" i="1"/>
  <c r="BG767" i="1"/>
  <c r="BJ767" i="1" s="1"/>
  <c r="BI767" i="1"/>
  <c r="BG759" i="1"/>
  <c r="BJ759" i="1" s="1"/>
  <c r="BH759" i="1"/>
  <c r="BI759" i="1"/>
  <c r="BG751" i="1"/>
  <c r="BJ751" i="1" s="1"/>
  <c r="BH751" i="1"/>
  <c r="BG743" i="1"/>
  <c r="BJ743" i="1" s="1"/>
  <c r="BI743" i="1"/>
  <c r="BH743" i="1"/>
  <c r="BG735" i="1"/>
  <c r="BJ735" i="1" s="1"/>
  <c r="BH735" i="1"/>
  <c r="BI735" i="1"/>
  <c r="BI727" i="1"/>
  <c r="BG727" i="1"/>
  <c r="BJ727" i="1" s="1"/>
  <c r="BI719" i="1"/>
  <c r="BG719" i="1"/>
  <c r="BJ719" i="1" s="1"/>
  <c r="BH719" i="1"/>
  <c r="BI711" i="1"/>
  <c r="BH711" i="1"/>
  <c r="BI703" i="1"/>
  <c r="BG703" i="1"/>
  <c r="BJ703" i="1" s="1"/>
  <c r="BH703" i="1"/>
  <c r="BI695" i="1"/>
  <c r="BG695" i="1"/>
  <c r="BJ695" i="1" s="1"/>
  <c r="BH695" i="1"/>
  <c r="BI687" i="1"/>
  <c r="BH687" i="1"/>
  <c r="BG687" i="1"/>
  <c r="BJ687" i="1" s="1"/>
  <c r="BI679" i="1"/>
  <c r="BG679" i="1"/>
  <c r="BJ679" i="1" s="1"/>
  <c r="BH679" i="1"/>
  <c r="BH671" i="1"/>
  <c r="BI671" i="1"/>
  <c r="BG671" i="1"/>
  <c r="BJ671" i="1" s="1"/>
  <c r="BH663" i="1"/>
  <c r="BI663" i="1"/>
  <c r="BG663" i="1"/>
  <c r="BJ663" i="1" s="1"/>
  <c r="BH655" i="1"/>
  <c r="BI655" i="1"/>
  <c r="BG655" i="1"/>
  <c r="BJ655" i="1" s="1"/>
  <c r="BH647" i="1"/>
  <c r="BI647" i="1"/>
  <c r="BG647" i="1"/>
  <c r="BJ647" i="1" s="1"/>
  <c r="BH639" i="1"/>
  <c r="BI639" i="1"/>
  <c r="BG639" i="1"/>
  <c r="BJ639" i="1" s="1"/>
  <c r="BH631" i="1"/>
  <c r="BI631" i="1"/>
  <c r="BG631" i="1"/>
  <c r="BJ631" i="1" s="1"/>
  <c r="BH623" i="1"/>
  <c r="BI623" i="1"/>
  <c r="BG623" i="1"/>
  <c r="BJ623" i="1" s="1"/>
  <c r="BH615" i="1"/>
  <c r="BI615" i="1"/>
  <c r="BG615" i="1"/>
  <c r="BJ615" i="1" s="1"/>
  <c r="BH607" i="1"/>
  <c r="BI607" i="1"/>
  <c r="BG607" i="1"/>
  <c r="BJ607" i="1" s="1"/>
  <c r="BG599" i="1"/>
  <c r="BJ599" i="1" s="1"/>
  <c r="BH599" i="1"/>
  <c r="BI599" i="1"/>
  <c r="BG591" i="1"/>
  <c r="BJ591" i="1" s="1"/>
  <c r="BH591" i="1"/>
  <c r="BI591" i="1"/>
  <c r="BG583" i="1"/>
  <c r="BJ583" i="1" s="1"/>
  <c r="BI583" i="1"/>
  <c r="BH583" i="1"/>
  <c r="BG575" i="1"/>
  <c r="BJ575" i="1" s="1"/>
  <c r="BH575" i="1"/>
  <c r="BI575" i="1"/>
  <c r="BI567" i="1"/>
  <c r="BG567" i="1"/>
  <c r="BJ567" i="1" s="1"/>
  <c r="BH567" i="1"/>
  <c r="BH559" i="1"/>
  <c r="BI559" i="1"/>
  <c r="BG559" i="1"/>
  <c r="BJ559" i="1" s="1"/>
  <c r="BG551" i="1"/>
  <c r="BJ551" i="1" s="1"/>
  <c r="BH551" i="1"/>
  <c r="BI551" i="1"/>
  <c r="BG543" i="1"/>
  <c r="BJ543" i="1" s="1"/>
  <c r="BH543" i="1"/>
  <c r="BI543" i="1"/>
  <c r="BG535" i="1"/>
  <c r="BJ535" i="1" s="1"/>
  <c r="BH535" i="1"/>
  <c r="BI535" i="1"/>
  <c r="BG527" i="1"/>
  <c r="BJ527" i="1" s="1"/>
  <c r="BH527" i="1"/>
  <c r="BI527" i="1"/>
  <c r="BG519" i="1"/>
  <c r="BJ519" i="1" s="1"/>
  <c r="BH519" i="1"/>
  <c r="BI519" i="1"/>
  <c r="BG511" i="1"/>
  <c r="BJ511" i="1" s="1"/>
  <c r="BH511" i="1"/>
  <c r="BI511" i="1"/>
  <c r="BG503" i="1"/>
  <c r="BJ503" i="1" s="1"/>
  <c r="BH503" i="1"/>
  <c r="BI503" i="1"/>
  <c r="BG495" i="1"/>
  <c r="BJ495" i="1" s="1"/>
  <c r="BH495" i="1"/>
  <c r="BI495" i="1"/>
  <c r="BG487" i="1"/>
  <c r="BJ487" i="1" s="1"/>
  <c r="BH487" i="1"/>
  <c r="BI487" i="1"/>
  <c r="BG479" i="1"/>
  <c r="BJ479" i="1" s="1"/>
  <c r="BH479" i="1"/>
  <c r="BI479" i="1"/>
  <c r="BG471" i="1"/>
  <c r="BJ471" i="1" s="1"/>
  <c r="BH471" i="1"/>
  <c r="BI471" i="1"/>
  <c r="BG967" i="1"/>
  <c r="BJ967" i="1" s="1"/>
  <c r="BG961" i="1"/>
  <c r="BJ961" i="1" s="1"/>
  <c r="BH953" i="1"/>
  <c r="BI945" i="1"/>
  <c r="BG932" i="1"/>
  <c r="BJ932" i="1" s="1"/>
  <c r="BH924" i="1"/>
  <c r="BH918" i="1"/>
  <c r="BI910" i="1"/>
  <c r="BG903" i="1"/>
  <c r="BJ903" i="1" s="1"/>
  <c r="BG897" i="1"/>
  <c r="BJ897" i="1" s="1"/>
  <c r="BH889" i="1"/>
  <c r="BI881" i="1"/>
  <c r="BG875" i="1"/>
  <c r="BJ875" i="1" s="1"/>
  <c r="BG866" i="1"/>
  <c r="BJ866" i="1" s="1"/>
  <c r="BH857" i="1"/>
  <c r="BI841" i="1"/>
  <c r="BI783" i="1"/>
  <c r="BI751" i="1"/>
  <c r="BG862" i="1"/>
  <c r="BJ862" i="1" s="1"/>
  <c r="BH862" i="1"/>
  <c r="BH838" i="1"/>
  <c r="BI838" i="1"/>
  <c r="BH814" i="1"/>
  <c r="BI814" i="1"/>
  <c r="BG814" i="1"/>
  <c r="BJ814" i="1" s="1"/>
  <c r="BG790" i="1"/>
  <c r="BJ790" i="1" s="1"/>
  <c r="BH790" i="1"/>
  <c r="BI790" i="1"/>
  <c r="BG766" i="1"/>
  <c r="BJ766" i="1" s="1"/>
  <c r="BH766" i="1"/>
  <c r="BI766" i="1"/>
  <c r="BG750" i="1"/>
  <c r="BJ750" i="1" s="1"/>
  <c r="BH750" i="1"/>
  <c r="BI750" i="1"/>
  <c r="BG726" i="1"/>
  <c r="BJ726" i="1" s="1"/>
  <c r="BH726" i="1"/>
  <c r="BI726" i="1"/>
  <c r="BG702" i="1"/>
  <c r="BJ702" i="1" s="1"/>
  <c r="BH702" i="1"/>
  <c r="BI702" i="1"/>
  <c r="BG686" i="1"/>
  <c r="BJ686" i="1" s="1"/>
  <c r="BH686" i="1"/>
  <c r="BI686" i="1"/>
  <c r="BG670" i="1"/>
  <c r="BJ670" i="1" s="1"/>
  <c r="BH670" i="1"/>
  <c r="BI670" i="1"/>
  <c r="BG646" i="1"/>
  <c r="BJ646" i="1" s="1"/>
  <c r="BH646" i="1"/>
  <c r="BI646" i="1"/>
  <c r="BG622" i="1"/>
  <c r="BJ622" i="1" s="1"/>
  <c r="BH622" i="1"/>
  <c r="BI622" i="1"/>
  <c r="BG606" i="1"/>
  <c r="BJ606" i="1" s="1"/>
  <c r="BH606" i="1"/>
  <c r="BI606" i="1"/>
  <c r="BG582" i="1"/>
  <c r="BJ582" i="1" s="1"/>
  <c r="BH582" i="1"/>
  <c r="BI582" i="1"/>
  <c r="BG566" i="1"/>
  <c r="BJ566" i="1" s="1"/>
  <c r="BH566" i="1"/>
  <c r="BI566" i="1"/>
  <c r="BG550" i="1"/>
  <c r="BJ550" i="1" s="1"/>
  <c r="BH550" i="1"/>
  <c r="BI550" i="1"/>
  <c r="BG534" i="1"/>
  <c r="BJ534" i="1" s="1"/>
  <c r="BH534" i="1"/>
  <c r="BI534" i="1"/>
  <c r="BG526" i="1"/>
  <c r="BJ526" i="1" s="1"/>
  <c r="BH526" i="1"/>
  <c r="BI526" i="1"/>
  <c r="BG510" i="1"/>
  <c r="BJ510" i="1" s="1"/>
  <c r="BH510" i="1"/>
  <c r="BI510" i="1"/>
  <c r="BG494" i="1"/>
  <c r="BJ494" i="1" s="1"/>
  <c r="BH494" i="1"/>
  <c r="BI494" i="1"/>
  <c r="BG486" i="1"/>
  <c r="BJ486" i="1" s="1"/>
  <c r="BH486" i="1"/>
  <c r="BI486" i="1"/>
  <c r="BG478" i="1"/>
  <c r="BJ478" i="1" s="1"/>
  <c r="BH478" i="1"/>
  <c r="BI478" i="1"/>
  <c r="BI966" i="1"/>
  <c r="BH910" i="1"/>
  <c r="BI902" i="1"/>
  <c r="BI872" i="1"/>
  <c r="BG965" i="1"/>
  <c r="BJ965" i="1" s="1"/>
  <c r="BH965" i="1"/>
  <c r="BI965" i="1"/>
  <c r="BG957" i="1"/>
  <c r="BJ957" i="1" s="1"/>
  <c r="BH957" i="1"/>
  <c r="BI957" i="1"/>
  <c r="BG949" i="1"/>
  <c r="BJ949" i="1" s="1"/>
  <c r="BH949" i="1"/>
  <c r="BI949" i="1"/>
  <c r="BG941" i="1"/>
  <c r="BJ941" i="1" s="1"/>
  <c r="BH941" i="1"/>
  <c r="BI941" i="1"/>
  <c r="BG933" i="1"/>
  <c r="BJ933" i="1" s="1"/>
  <c r="BH933" i="1"/>
  <c r="BI933" i="1"/>
  <c r="BG925" i="1"/>
  <c r="BJ925" i="1" s="1"/>
  <c r="BH925" i="1"/>
  <c r="BI925" i="1"/>
  <c r="BG917" i="1"/>
  <c r="BJ917" i="1" s="1"/>
  <c r="BH917" i="1"/>
  <c r="BI917" i="1"/>
  <c r="BG909" i="1"/>
  <c r="BJ909" i="1" s="1"/>
  <c r="BH909" i="1"/>
  <c r="BI909" i="1"/>
  <c r="BG901" i="1"/>
  <c r="BJ901" i="1" s="1"/>
  <c r="BH901" i="1"/>
  <c r="BI901" i="1"/>
  <c r="BG893" i="1"/>
  <c r="BJ893" i="1" s="1"/>
  <c r="BH893" i="1"/>
  <c r="BI893" i="1"/>
  <c r="BG885" i="1"/>
  <c r="BJ885" i="1" s="1"/>
  <c r="BH885" i="1"/>
  <c r="BI885" i="1"/>
  <c r="BH877" i="1"/>
  <c r="BG877" i="1"/>
  <c r="BJ877" i="1" s="1"/>
  <c r="BI877" i="1"/>
  <c r="BH861" i="1"/>
  <c r="BG861" i="1"/>
  <c r="BJ861" i="1" s="1"/>
  <c r="BI861" i="1"/>
  <c r="BH853" i="1"/>
  <c r="BG853" i="1"/>
  <c r="BJ853" i="1" s="1"/>
  <c r="BH845" i="1"/>
  <c r="BI845" i="1"/>
  <c r="BH837" i="1"/>
  <c r="BG837" i="1"/>
  <c r="BJ837" i="1" s="1"/>
  <c r="BH829" i="1"/>
  <c r="BI829" i="1"/>
  <c r="BG829" i="1"/>
  <c r="BJ829" i="1" s="1"/>
  <c r="BH821" i="1"/>
  <c r="BI821" i="1"/>
  <c r="BG821" i="1"/>
  <c r="BJ821" i="1" s="1"/>
  <c r="BH813" i="1"/>
  <c r="BI813" i="1"/>
  <c r="BG813" i="1"/>
  <c r="BJ813" i="1" s="1"/>
  <c r="BH805" i="1"/>
  <c r="BI805" i="1"/>
  <c r="BH797" i="1"/>
  <c r="BI797" i="1"/>
  <c r="BG797" i="1"/>
  <c r="BJ797" i="1" s="1"/>
  <c r="BH789" i="1"/>
  <c r="BI789" i="1"/>
  <c r="BG789" i="1"/>
  <c r="BJ789" i="1" s="1"/>
  <c r="BH781" i="1"/>
  <c r="BI781" i="1"/>
  <c r="BG781" i="1"/>
  <c r="BJ781" i="1" s="1"/>
  <c r="BH773" i="1"/>
  <c r="BI773" i="1"/>
  <c r="BG765" i="1"/>
  <c r="BJ765" i="1" s="1"/>
  <c r="BH765" i="1"/>
  <c r="BI765" i="1"/>
  <c r="BG757" i="1"/>
  <c r="BJ757" i="1" s="1"/>
  <c r="BH757" i="1"/>
  <c r="BI757" i="1"/>
  <c r="BG749" i="1"/>
  <c r="BJ749" i="1" s="1"/>
  <c r="BI749" i="1"/>
  <c r="BG741" i="1"/>
  <c r="BJ741" i="1" s="1"/>
  <c r="BH741" i="1"/>
  <c r="BI741" i="1"/>
  <c r="BI733" i="1"/>
  <c r="BG733" i="1"/>
  <c r="BJ733" i="1" s="1"/>
  <c r="BH733" i="1"/>
  <c r="BH725" i="1"/>
  <c r="BI725" i="1"/>
  <c r="BG717" i="1"/>
  <c r="BJ717" i="1" s="1"/>
  <c r="BH717" i="1"/>
  <c r="BI717" i="1"/>
  <c r="BG709" i="1"/>
  <c r="BJ709" i="1" s="1"/>
  <c r="BH709" i="1"/>
  <c r="BG701" i="1"/>
  <c r="BJ701" i="1" s="1"/>
  <c r="BI701" i="1"/>
  <c r="BH701" i="1"/>
  <c r="BI693" i="1"/>
  <c r="BG693" i="1"/>
  <c r="BJ693" i="1" s="1"/>
  <c r="BI685" i="1"/>
  <c r="BG685" i="1"/>
  <c r="BJ685" i="1" s="1"/>
  <c r="BH685" i="1"/>
  <c r="BI677" i="1"/>
  <c r="BG677" i="1"/>
  <c r="BJ677" i="1" s="1"/>
  <c r="BH677" i="1"/>
  <c r="BI669" i="1"/>
  <c r="BG669" i="1"/>
  <c r="BJ669" i="1" s="1"/>
  <c r="BH669" i="1"/>
  <c r="BI661" i="1"/>
  <c r="BG661" i="1"/>
  <c r="BJ661" i="1" s="1"/>
  <c r="BH661" i="1"/>
  <c r="BI653" i="1"/>
  <c r="BG653" i="1"/>
  <c r="BJ653" i="1" s="1"/>
  <c r="BH653" i="1"/>
  <c r="BI645" i="1"/>
  <c r="BG645" i="1"/>
  <c r="BJ645" i="1" s="1"/>
  <c r="BH645" i="1"/>
  <c r="BI637" i="1"/>
  <c r="BG637" i="1"/>
  <c r="BJ637" i="1" s="1"/>
  <c r="BH637" i="1"/>
  <c r="BI629" i="1"/>
  <c r="BG629" i="1"/>
  <c r="BJ629" i="1" s="1"/>
  <c r="BH629" i="1"/>
  <c r="BI621" i="1"/>
  <c r="BG621" i="1"/>
  <c r="BJ621" i="1" s="1"/>
  <c r="BI613" i="1"/>
  <c r="BG613" i="1"/>
  <c r="BJ613" i="1" s="1"/>
  <c r="BH613" i="1"/>
  <c r="BI605" i="1"/>
  <c r="BG605" i="1"/>
  <c r="BJ605" i="1" s="1"/>
  <c r="BH605" i="1"/>
  <c r="BG597" i="1"/>
  <c r="BJ597" i="1" s="1"/>
  <c r="BH597" i="1"/>
  <c r="BI597" i="1"/>
  <c r="BG589" i="1"/>
  <c r="BJ589" i="1" s="1"/>
  <c r="BI589" i="1"/>
  <c r="BH589" i="1"/>
  <c r="BI581" i="1"/>
  <c r="BG581" i="1"/>
  <c r="BJ581" i="1" s="1"/>
  <c r="BH581" i="1"/>
  <c r="BH573" i="1"/>
  <c r="BI573" i="1"/>
  <c r="BG573" i="1"/>
  <c r="BJ573" i="1" s="1"/>
  <c r="BG565" i="1"/>
  <c r="BJ565" i="1" s="1"/>
  <c r="BH565" i="1"/>
  <c r="BI565" i="1"/>
  <c r="BG557" i="1"/>
  <c r="BJ557" i="1" s="1"/>
  <c r="BH557" i="1"/>
  <c r="BI557" i="1"/>
  <c r="BI549" i="1"/>
  <c r="BG549" i="1"/>
  <c r="BJ549" i="1" s="1"/>
  <c r="BH549" i="1"/>
  <c r="BG541" i="1"/>
  <c r="BJ541" i="1" s="1"/>
  <c r="BH541" i="1"/>
  <c r="BI541" i="1"/>
  <c r="BG533" i="1"/>
  <c r="BJ533" i="1" s="1"/>
  <c r="BH533" i="1"/>
  <c r="BI533" i="1"/>
  <c r="BH525" i="1"/>
  <c r="BI525" i="1"/>
  <c r="BG525" i="1"/>
  <c r="BJ525" i="1" s="1"/>
  <c r="BI517" i="1"/>
  <c r="BG517" i="1"/>
  <c r="BJ517" i="1" s="1"/>
  <c r="BH517" i="1"/>
  <c r="BG509" i="1"/>
  <c r="BJ509" i="1" s="1"/>
  <c r="BH509" i="1"/>
  <c r="BI509" i="1"/>
  <c r="BH501" i="1"/>
  <c r="BI501" i="1"/>
  <c r="BG501" i="1"/>
  <c r="BJ501" i="1" s="1"/>
  <c r="BG493" i="1"/>
  <c r="BJ493" i="1" s="1"/>
  <c r="BI493" i="1"/>
  <c r="BH493" i="1"/>
  <c r="BG485" i="1"/>
  <c r="BJ485" i="1" s="1"/>
  <c r="BH485" i="1"/>
  <c r="BI485" i="1"/>
  <c r="BG477" i="1"/>
  <c r="BJ477" i="1" s="1"/>
  <c r="BI477" i="1"/>
  <c r="BH477" i="1"/>
  <c r="BG469" i="1"/>
  <c r="BJ469" i="1" s="1"/>
  <c r="BH469" i="1"/>
  <c r="BI469" i="1"/>
  <c r="BG461" i="1"/>
  <c r="BJ461" i="1" s="1"/>
  <c r="BH461" i="1"/>
  <c r="BI461" i="1"/>
  <c r="BG453" i="1"/>
  <c r="BJ453" i="1" s="1"/>
  <c r="BH453" i="1"/>
  <c r="BI453" i="1"/>
  <c r="BG445" i="1"/>
  <c r="BJ445" i="1" s="1"/>
  <c r="BI445" i="1"/>
  <c r="BH445" i="1"/>
  <c r="BG437" i="1"/>
  <c r="BJ437" i="1" s="1"/>
  <c r="BH437" i="1"/>
  <c r="BI437" i="1"/>
  <c r="BG429" i="1"/>
  <c r="BJ429" i="1" s="1"/>
  <c r="BH429" i="1"/>
  <c r="BI429" i="1"/>
  <c r="BG421" i="1"/>
  <c r="BJ421" i="1" s="1"/>
  <c r="BH421" i="1"/>
  <c r="BI421" i="1"/>
  <c r="BG413" i="1"/>
  <c r="BJ413" i="1" s="1"/>
  <c r="BI413" i="1"/>
  <c r="BH413" i="1"/>
  <c r="BI405" i="1"/>
  <c r="BG405" i="1"/>
  <c r="BJ405" i="1" s="1"/>
  <c r="BH405" i="1"/>
  <c r="BG397" i="1"/>
  <c r="BJ397" i="1" s="1"/>
  <c r="BH397" i="1"/>
  <c r="BI397" i="1"/>
  <c r="BG389" i="1"/>
  <c r="BJ389" i="1" s="1"/>
  <c r="BH389" i="1"/>
  <c r="BI389" i="1"/>
  <c r="BG381" i="1"/>
  <c r="BJ381" i="1" s="1"/>
  <c r="BH381" i="1"/>
  <c r="BI381" i="1"/>
  <c r="BI373" i="1"/>
  <c r="BH373" i="1"/>
  <c r="BG373" i="1"/>
  <c r="BJ373" i="1" s="1"/>
  <c r="BH966" i="1"/>
  <c r="BI958" i="1"/>
  <c r="BG951" i="1"/>
  <c r="BJ951" i="1" s="1"/>
  <c r="BH937" i="1"/>
  <c r="BI929" i="1"/>
  <c r="BG916" i="1"/>
  <c r="BJ916" i="1" s="1"/>
  <c r="BH908" i="1"/>
  <c r="BH902" i="1"/>
  <c r="BI894" i="1"/>
  <c r="BG887" i="1"/>
  <c r="BJ887" i="1" s="1"/>
  <c r="BH872" i="1"/>
  <c r="BH863" i="1"/>
  <c r="BI856" i="1"/>
  <c r="BI847" i="1"/>
  <c r="BG839" i="1"/>
  <c r="BJ839" i="1" s="1"/>
  <c r="BI824" i="1"/>
  <c r="BG775" i="1"/>
  <c r="BJ775" i="1" s="1"/>
  <c r="BG711" i="1"/>
  <c r="BJ711" i="1" s="1"/>
  <c r="BH830" i="1"/>
  <c r="BI830" i="1"/>
  <c r="BG830" i="1"/>
  <c r="BJ830" i="1" s="1"/>
  <c r="BH806" i="1"/>
  <c r="BI806" i="1"/>
  <c r="BG806" i="1"/>
  <c r="BJ806" i="1" s="1"/>
  <c r="BG782" i="1"/>
  <c r="BJ782" i="1" s="1"/>
  <c r="BH782" i="1"/>
  <c r="BI782" i="1"/>
  <c r="BG758" i="1"/>
  <c r="BJ758" i="1" s="1"/>
  <c r="BH758" i="1"/>
  <c r="BI758" i="1"/>
  <c r="BG734" i="1"/>
  <c r="BJ734" i="1" s="1"/>
  <c r="BI734" i="1"/>
  <c r="BH734" i="1"/>
  <c r="BG710" i="1"/>
  <c r="BJ710" i="1" s="1"/>
  <c r="BH710" i="1"/>
  <c r="BI710" i="1"/>
  <c r="BG678" i="1"/>
  <c r="BJ678" i="1" s="1"/>
  <c r="BH678" i="1"/>
  <c r="BI678" i="1"/>
  <c r="BG654" i="1"/>
  <c r="BJ654" i="1" s="1"/>
  <c r="BH654" i="1"/>
  <c r="BI654" i="1"/>
  <c r="BG630" i="1"/>
  <c r="BJ630" i="1" s="1"/>
  <c r="BH630" i="1"/>
  <c r="BI630" i="1"/>
  <c r="BG598" i="1"/>
  <c r="BJ598" i="1" s="1"/>
  <c r="BH598" i="1"/>
  <c r="BI598" i="1"/>
  <c r="BG574" i="1"/>
  <c r="BJ574" i="1" s="1"/>
  <c r="BH574" i="1"/>
  <c r="BG542" i="1"/>
  <c r="BJ542" i="1" s="1"/>
  <c r="BH542" i="1"/>
  <c r="BI542" i="1"/>
  <c r="BG502" i="1"/>
  <c r="BJ502" i="1" s="1"/>
  <c r="BH502" i="1"/>
  <c r="BI502" i="1"/>
  <c r="BG868" i="1"/>
  <c r="BJ868" i="1" s="1"/>
  <c r="BH868" i="1"/>
  <c r="BG852" i="1"/>
  <c r="BJ852" i="1" s="1"/>
  <c r="BH852" i="1"/>
  <c r="BI852" i="1"/>
  <c r="BI836" i="1"/>
  <c r="BG836" i="1"/>
  <c r="BJ836" i="1" s="1"/>
  <c r="BH836" i="1"/>
  <c r="BI828" i="1"/>
  <c r="BG828" i="1"/>
  <c r="BJ828" i="1" s="1"/>
  <c r="BH828" i="1"/>
  <c r="BI820" i="1"/>
  <c r="BG820" i="1"/>
  <c r="BJ820" i="1" s="1"/>
  <c r="BH820" i="1"/>
  <c r="BI812" i="1"/>
  <c r="BG812" i="1"/>
  <c r="BJ812" i="1" s="1"/>
  <c r="BI804" i="1"/>
  <c r="BG804" i="1"/>
  <c r="BJ804" i="1" s="1"/>
  <c r="BI796" i="1"/>
  <c r="BG796" i="1"/>
  <c r="BJ796" i="1" s="1"/>
  <c r="BI788" i="1"/>
  <c r="BG788" i="1"/>
  <c r="BJ788" i="1" s="1"/>
  <c r="BH788" i="1"/>
  <c r="BI780" i="1"/>
  <c r="BG780" i="1"/>
  <c r="BJ780" i="1" s="1"/>
  <c r="BH780" i="1"/>
  <c r="BI772" i="1"/>
  <c r="BG772" i="1"/>
  <c r="BJ772" i="1" s="1"/>
  <c r="BH764" i="1"/>
  <c r="BI764" i="1"/>
  <c r="BG756" i="1"/>
  <c r="BJ756" i="1" s="1"/>
  <c r="BH756" i="1"/>
  <c r="BI756" i="1"/>
  <c r="BG748" i="1"/>
  <c r="BJ748" i="1" s="1"/>
  <c r="BH748" i="1"/>
  <c r="BG740" i="1"/>
  <c r="BJ740" i="1" s="1"/>
  <c r="BI740" i="1"/>
  <c r="BH740" i="1"/>
  <c r="BG732" i="1"/>
  <c r="BJ732" i="1" s="1"/>
  <c r="BH732" i="1"/>
  <c r="BI732" i="1"/>
  <c r="BI724" i="1"/>
  <c r="BG724" i="1"/>
  <c r="BJ724" i="1" s="1"/>
  <c r="BG716" i="1"/>
  <c r="BJ716" i="1" s="1"/>
  <c r="BH716" i="1"/>
  <c r="BI716" i="1"/>
  <c r="BG708" i="1"/>
  <c r="BJ708" i="1" s="1"/>
  <c r="BH708" i="1"/>
  <c r="BI708" i="1"/>
  <c r="BG700" i="1"/>
  <c r="BJ700" i="1" s="1"/>
  <c r="BH700" i="1"/>
  <c r="BI700" i="1"/>
  <c r="BI692" i="1"/>
  <c r="BG692" i="1"/>
  <c r="BJ692" i="1" s="1"/>
  <c r="BG684" i="1"/>
  <c r="BJ684" i="1" s="1"/>
  <c r="BH684" i="1"/>
  <c r="BI684" i="1"/>
  <c r="BG676" i="1"/>
  <c r="BJ676" i="1" s="1"/>
  <c r="BI676" i="1"/>
  <c r="BH676" i="1"/>
  <c r="BG668" i="1"/>
  <c r="BJ668" i="1" s="1"/>
  <c r="BI668" i="1"/>
  <c r="BH668" i="1"/>
  <c r="BG660" i="1"/>
  <c r="BJ660" i="1" s="1"/>
  <c r="BI660" i="1"/>
  <c r="BH660" i="1"/>
  <c r="BG652" i="1"/>
  <c r="BJ652" i="1" s="1"/>
  <c r="BI652" i="1"/>
  <c r="BH652" i="1"/>
  <c r="BG644" i="1"/>
  <c r="BJ644" i="1" s="1"/>
  <c r="BI644" i="1"/>
  <c r="BH644" i="1"/>
  <c r="BG636" i="1"/>
  <c r="BJ636" i="1" s="1"/>
  <c r="BI636" i="1"/>
  <c r="BH636" i="1"/>
  <c r="BG628" i="1"/>
  <c r="BJ628" i="1" s="1"/>
  <c r="BI628" i="1"/>
  <c r="BH628" i="1"/>
  <c r="BG620" i="1"/>
  <c r="BJ620" i="1" s="1"/>
  <c r="BI620" i="1"/>
  <c r="BH620" i="1"/>
  <c r="BG612" i="1"/>
  <c r="BJ612" i="1" s="1"/>
  <c r="BI612" i="1"/>
  <c r="BH612" i="1"/>
  <c r="BG604" i="1"/>
  <c r="BJ604" i="1" s="1"/>
  <c r="BI604" i="1"/>
  <c r="BH604" i="1"/>
  <c r="BG596" i="1"/>
  <c r="BJ596" i="1" s="1"/>
  <c r="BH596" i="1"/>
  <c r="BI596" i="1"/>
  <c r="BG588" i="1"/>
  <c r="BJ588" i="1" s="1"/>
  <c r="BH588" i="1"/>
  <c r="BI588" i="1"/>
  <c r="BG580" i="1"/>
  <c r="BJ580" i="1" s="1"/>
  <c r="BI580" i="1"/>
  <c r="BH580" i="1"/>
  <c r="BG572" i="1"/>
  <c r="BJ572" i="1" s="1"/>
  <c r="BH572" i="1"/>
  <c r="BI572" i="1"/>
  <c r="BH564" i="1"/>
  <c r="BI564" i="1"/>
  <c r="BG564" i="1"/>
  <c r="BJ564" i="1" s="1"/>
  <c r="BG556" i="1"/>
  <c r="BJ556" i="1" s="1"/>
  <c r="BH556" i="1"/>
  <c r="BI556" i="1"/>
  <c r="BG548" i="1"/>
  <c r="BJ548" i="1" s="1"/>
  <c r="BI548" i="1"/>
  <c r="BH548" i="1"/>
  <c r="BG540" i="1"/>
  <c r="BJ540" i="1" s="1"/>
  <c r="BH540" i="1"/>
  <c r="BI540" i="1"/>
  <c r="BG532" i="1"/>
  <c r="BJ532" i="1" s="1"/>
  <c r="BH532" i="1"/>
  <c r="BI532" i="1"/>
  <c r="BG524" i="1"/>
  <c r="BJ524" i="1" s="1"/>
  <c r="BH524" i="1"/>
  <c r="BI524" i="1"/>
  <c r="BG516" i="1"/>
  <c r="BJ516" i="1" s="1"/>
  <c r="BH516" i="1"/>
  <c r="BI516" i="1"/>
  <c r="BG508" i="1"/>
  <c r="BJ508" i="1" s="1"/>
  <c r="BH508" i="1"/>
  <c r="BI508" i="1"/>
  <c r="BG500" i="1"/>
  <c r="BJ500" i="1" s="1"/>
  <c r="BH500" i="1"/>
  <c r="BI500" i="1"/>
  <c r="BG492" i="1"/>
  <c r="BJ492" i="1" s="1"/>
  <c r="BH492" i="1"/>
  <c r="BI492" i="1"/>
  <c r="BG484" i="1"/>
  <c r="BJ484" i="1" s="1"/>
  <c r="BH484" i="1"/>
  <c r="BI484" i="1"/>
  <c r="BG476" i="1"/>
  <c r="BJ476" i="1" s="1"/>
  <c r="BH476" i="1"/>
  <c r="BI476" i="1"/>
  <c r="BG468" i="1"/>
  <c r="BJ468" i="1" s="1"/>
  <c r="BH468" i="1"/>
  <c r="BI468" i="1"/>
  <c r="BG460" i="1"/>
  <c r="BJ460" i="1" s="1"/>
  <c r="BH460" i="1"/>
  <c r="BI460" i="1"/>
  <c r="BG452" i="1"/>
  <c r="BJ452" i="1" s="1"/>
  <c r="BH452" i="1"/>
  <c r="BI452" i="1"/>
  <c r="BG444" i="1"/>
  <c r="BJ444" i="1" s="1"/>
  <c r="BH444" i="1"/>
  <c r="BI444" i="1"/>
  <c r="BG436" i="1"/>
  <c r="BJ436" i="1" s="1"/>
  <c r="BH436" i="1"/>
  <c r="BI436" i="1"/>
  <c r="BG428" i="1"/>
  <c r="BJ428" i="1" s="1"/>
  <c r="BH428" i="1"/>
  <c r="BI428" i="1"/>
  <c r="BH964" i="1"/>
  <c r="BH958" i="1"/>
  <c r="BI950" i="1"/>
  <c r="BG943" i="1"/>
  <c r="BJ943" i="1" s="1"/>
  <c r="BH929" i="1"/>
  <c r="BI921" i="1"/>
  <c r="BG908" i="1"/>
  <c r="BJ908" i="1" s="1"/>
  <c r="BH900" i="1"/>
  <c r="BH894" i="1"/>
  <c r="BI886" i="1"/>
  <c r="BI878" i="1"/>
  <c r="BI871" i="1"/>
  <c r="BG863" i="1"/>
  <c r="BJ863" i="1" s="1"/>
  <c r="BH854" i="1"/>
  <c r="BH847" i="1"/>
  <c r="BG838" i="1"/>
  <c r="BJ838" i="1" s="1"/>
  <c r="BG773" i="1"/>
  <c r="BJ773" i="1" s="1"/>
  <c r="BI709" i="1"/>
  <c r="BG870" i="1"/>
  <c r="BJ870" i="1" s="1"/>
  <c r="BH870" i="1"/>
  <c r="BI870" i="1"/>
  <c r="BG846" i="1"/>
  <c r="BJ846" i="1" s="1"/>
  <c r="BH846" i="1"/>
  <c r="BI846" i="1"/>
  <c r="BH822" i="1"/>
  <c r="BI822" i="1"/>
  <c r="BG822" i="1"/>
  <c r="BJ822" i="1" s="1"/>
  <c r="BG798" i="1"/>
  <c r="BJ798" i="1" s="1"/>
  <c r="BH798" i="1"/>
  <c r="BI798" i="1"/>
  <c r="BG774" i="1"/>
  <c r="BJ774" i="1" s="1"/>
  <c r="BH774" i="1"/>
  <c r="BI774" i="1"/>
  <c r="BG742" i="1"/>
  <c r="BJ742" i="1" s="1"/>
  <c r="BH742" i="1"/>
  <c r="BI742" i="1"/>
  <c r="BG718" i="1"/>
  <c r="BJ718" i="1" s="1"/>
  <c r="BH718" i="1"/>
  <c r="BI718" i="1"/>
  <c r="BG694" i="1"/>
  <c r="BJ694" i="1" s="1"/>
  <c r="BH694" i="1"/>
  <c r="BI694" i="1"/>
  <c r="BG662" i="1"/>
  <c r="BJ662" i="1" s="1"/>
  <c r="BH662" i="1"/>
  <c r="BI662" i="1"/>
  <c r="BG638" i="1"/>
  <c r="BJ638" i="1" s="1"/>
  <c r="BH638" i="1"/>
  <c r="BI638" i="1"/>
  <c r="BG614" i="1"/>
  <c r="BJ614" i="1" s="1"/>
  <c r="BH614" i="1"/>
  <c r="BI614" i="1"/>
  <c r="BG590" i="1"/>
  <c r="BJ590" i="1" s="1"/>
  <c r="BH590" i="1"/>
  <c r="BI590" i="1"/>
  <c r="BG558" i="1"/>
  <c r="BJ558" i="1" s="1"/>
  <c r="BH558" i="1"/>
  <c r="BI558" i="1"/>
  <c r="BG518" i="1"/>
  <c r="BJ518" i="1" s="1"/>
  <c r="BH518" i="1"/>
  <c r="BI518" i="1"/>
  <c r="BG876" i="1"/>
  <c r="BJ876" i="1" s="1"/>
  <c r="BH876" i="1"/>
  <c r="BI876" i="1"/>
  <c r="BG963" i="1"/>
  <c r="BJ963" i="1" s="1"/>
  <c r="BH963" i="1"/>
  <c r="BG955" i="1"/>
  <c r="BJ955" i="1" s="1"/>
  <c r="BH955" i="1"/>
  <c r="BG947" i="1"/>
  <c r="BJ947" i="1" s="1"/>
  <c r="BH947" i="1"/>
  <c r="BG939" i="1"/>
  <c r="BJ939" i="1" s="1"/>
  <c r="BH939" i="1"/>
  <c r="BG931" i="1"/>
  <c r="BJ931" i="1" s="1"/>
  <c r="BH931" i="1"/>
  <c r="BG923" i="1"/>
  <c r="BJ923" i="1" s="1"/>
  <c r="BH923" i="1"/>
  <c r="BG915" i="1"/>
  <c r="BJ915" i="1" s="1"/>
  <c r="BH915" i="1"/>
  <c r="BG907" i="1"/>
  <c r="BJ907" i="1" s="1"/>
  <c r="BH907" i="1"/>
  <c r="BG899" i="1"/>
  <c r="BJ899" i="1" s="1"/>
  <c r="BH899" i="1"/>
  <c r="BG891" i="1"/>
  <c r="BJ891" i="1" s="1"/>
  <c r="BH891" i="1"/>
  <c r="BG883" i="1"/>
  <c r="BJ883" i="1" s="1"/>
  <c r="BH883" i="1"/>
  <c r="BG867" i="1"/>
  <c r="BJ867" i="1" s="1"/>
  <c r="BH867" i="1"/>
  <c r="BI867" i="1"/>
  <c r="BG859" i="1"/>
  <c r="BJ859" i="1" s="1"/>
  <c r="BH859" i="1"/>
  <c r="BG843" i="1"/>
  <c r="BJ843" i="1" s="1"/>
  <c r="BH843" i="1"/>
  <c r="BI843" i="1"/>
  <c r="BI835" i="1"/>
  <c r="BG835" i="1"/>
  <c r="BJ835" i="1" s="1"/>
  <c r="BH835" i="1"/>
  <c r="BG827" i="1"/>
  <c r="BJ827" i="1" s="1"/>
  <c r="BI827" i="1"/>
  <c r="BH827" i="1"/>
  <c r="BG819" i="1"/>
  <c r="BJ819" i="1" s="1"/>
  <c r="BI819" i="1"/>
  <c r="BG811" i="1"/>
  <c r="BJ811" i="1" s="1"/>
  <c r="BI811" i="1"/>
  <c r="BG803" i="1"/>
  <c r="BJ803" i="1" s="1"/>
  <c r="BI803" i="1"/>
  <c r="BG795" i="1"/>
  <c r="BJ795" i="1" s="1"/>
  <c r="BH795" i="1"/>
  <c r="BI795" i="1"/>
  <c r="BG787" i="1"/>
  <c r="BJ787" i="1" s="1"/>
  <c r="BH787" i="1"/>
  <c r="BI787" i="1"/>
  <c r="BG779" i="1"/>
  <c r="BJ779" i="1" s="1"/>
  <c r="BH779" i="1"/>
  <c r="BI779" i="1"/>
  <c r="BG771" i="1"/>
  <c r="BJ771" i="1" s="1"/>
  <c r="BH771" i="1"/>
  <c r="BI771" i="1"/>
  <c r="BH763" i="1"/>
  <c r="BG763" i="1"/>
  <c r="BJ763" i="1" s="1"/>
  <c r="BI763" i="1"/>
  <c r="BH755" i="1"/>
  <c r="BG755" i="1"/>
  <c r="BJ755" i="1" s="1"/>
  <c r="BI755" i="1"/>
  <c r="BH747" i="1"/>
  <c r="BG747" i="1"/>
  <c r="BJ747" i="1" s="1"/>
  <c r="BI747" i="1"/>
  <c r="BH739" i="1"/>
  <c r="BG739" i="1"/>
  <c r="BJ739" i="1" s="1"/>
  <c r="BH731" i="1"/>
  <c r="BI731" i="1"/>
  <c r="BG731" i="1"/>
  <c r="BJ731" i="1" s="1"/>
  <c r="BH723" i="1"/>
  <c r="BG723" i="1"/>
  <c r="BJ723" i="1" s="1"/>
  <c r="BI723" i="1"/>
  <c r="BH715" i="1"/>
  <c r="BI715" i="1"/>
  <c r="BG715" i="1"/>
  <c r="BJ715" i="1" s="1"/>
  <c r="BH707" i="1"/>
  <c r="BI707" i="1"/>
  <c r="BG707" i="1"/>
  <c r="BJ707" i="1" s="1"/>
  <c r="BH699" i="1"/>
  <c r="BI699" i="1"/>
  <c r="BG699" i="1"/>
  <c r="BJ699" i="1" s="1"/>
  <c r="BG691" i="1"/>
  <c r="BJ691" i="1" s="1"/>
  <c r="BH691" i="1"/>
  <c r="BI691" i="1"/>
  <c r="BG683" i="1"/>
  <c r="BJ683" i="1" s="1"/>
  <c r="BH683" i="1"/>
  <c r="BI683" i="1"/>
  <c r="BG675" i="1"/>
  <c r="BJ675" i="1" s="1"/>
  <c r="BH675" i="1"/>
  <c r="BI675" i="1"/>
  <c r="BG667" i="1"/>
  <c r="BJ667" i="1" s="1"/>
  <c r="BH667" i="1"/>
  <c r="BI667" i="1"/>
  <c r="BG659" i="1"/>
  <c r="BJ659" i="1" s="1"/>
  <c r="BH659" i="1"/>
  <c r="BI659" i="1"/>
  <c r="BG651" i="1"/>
  <c r="BJ651" i="1" s="1"/>
  <c r="BH651" i="1"/>
  <c r="BI651" i="1"/>
  <c r="BG643" i="1"/>
  <c r="BJ643" i="1" s="1"/>
  <c r="BH643" i="1"/>
  <c r="BI643" i="1"/>
  <c r="BG635" i="1"/>
  <c r="BJ635" i="1" s="1"/>
  <c r="BH635" i="1"/>
  <c r="BI635" i="1"/>
  <c r="BG627" i="1"/>
  <c r="BJ627" i="1" s="1"/>
  <c r="BH627" i="1"/>
  <c r="BI627" i="1"/>
  <c r="BG619" i="1"/>
  <c r="BJ619" i="1" s="1"/>
  <c r="BH619" i="1"/>
  <c r="BI619" i="1"/>
  <c r="BG611" i="1"/>
  <c r="BJ611" i="1" s="1"/>
  <c r="BH611" i="1"/>
  <c r="BI611" i="1"/>
  <c r="BG603" i="1"/>
  <c r="BJ603" i="1" s="1"/>
  <c r="BH603" i="1"/>
  <c r="BI603" i="1"/>
  <c r="BH595" i="1"/>
  <c r="BG595" i="1"/>
  <c r="BJ595" i="1" s="1"/>
  <c r="BI595" i="1"/>
  <c r="BH587" i="1"/>
  <c r="BG587" i="1"/>
  <c r="BJ587" i="1" s="1"/>
  <c r="BI587" i="1"/>
  <c r="BH579" i="1"/>
  <c r="BI579" i="1"/>
  <c r="BG579" i="1"/>
  <c r="BJ579" i="1" s="1"/>
  <c r="BH571" i="1"/>
  <c r="BI571" i="1"/>
  <c r="BG571" i="1"/>
  <c r="BJ571" i="1" s="1"/>
  <c r="BH563" i="1"/>
  <c r="BI563" i="1"/>
  <c r="BG563" i="1"/>
  <c r="BJ563" i="1" s="1"/>
  <c r="BH555" i="1"/>
  <c r="BI555" i="1"/>
  <c r="BG555" i="1"/>
  <c r="BJ555" i="1" s="1"/>
  <c r="BH547" i="1"/>
  <c r="BI547" i="1"/>
  <c r="BG547" i="1"/>
  <c r="BJ547" i="1" s="1"/>
  <c r="BH539" i="1"/>
  <c r="BI539" i="1"/>
  <c r="BG539" i="1"/>
  <c r="BJ539" i="1" s="1"/>
  <c r="BH531" i="1"/>
  <c r="BI531" i="1"/>
  <c r="BG531" i="1"/>
  <c r="BJ531" i="1" s="1"/>
  <c r="BH523" i="1"/>
  <c r="BI523" i="1"/>
  <c r="BG523" i="1"/>
  <c r="BJ523" i="1" s="1"/>
  <c r="BH515" i="1"/>
  <c r="BI515" i="1"/>
  <c r="BG515" i="1"/>
  <c r="BJ515" i="1" s="1"/>
  <c r="BH507" i="1"/>
  <c r="BI507" i="1"/>
  <c r="BG507" i="1"/>
  <c r="BJ507" i="1" s="1"/>
  <c r="BH499" i="1"/>
  <c r="BI499" i="1"/>
  <c r="BG499" i="1"/>
  <c r="BJ499" i="1" s="1"/>
  <c r="BH491" i="1"/>
  <c r="BI491" i="1"/>
  <c r="BG491" i="1"/>
  <c r="BJ491" i="1" s="1"/>
  <c r="BG964" i="1"/>
  <c r="BJ964" i="1" s="1"/>
  <c r="BH956" i="1"/>
  <c r="BH950" i="1"/>
  <c r="BI942" i="1"/>
  <c r="BG935" i="1"/>
  <c r="BJ935" i="1" s="1"/>
  <c r="BH921" i="1"/>
  <c r="BI913" i="1"/>
  <c r="BI907" i="1"/>
  <c r="BG900" i="1"/>
  <c r="BJ900" i="1" s="1"/>
  <c r="BH892" i="1"/>
  <c r="BH886" i="1"/>
  <c r="BH878" i="1"/>
  <c r="BI869" i="1"/>
  <c r="BI862" i="1"/>
  <c r="BG854" i="1"/>
  <c r="BJ854" i="1" s="1"/>
  <c r="BG845" i="1"/>
  <c r="BJ845" i="1" s="1"/>
  <c r="BI837" i="1"/>
  <c r="BH818" i="1"/>
  <c r="BH796" i="1"/>
  <c r="BH772" i="1"/>
  <c r="BH621" i="1"/>
  <c r="BG834" i="1"/>
  <c r="BJ834" i="1" s="1"/>
  <c r="BI834" i="1"/>
  <c r="BH834" i="1"/>
  <c r="BG786" i="1"/>
  <c r="BJ786" i="1" s="1"/>
  <c r="BI786" i="1"/>
  <c r="BH786" i="1"/>
  <c r="BG754" i="1"/>
  <c r="BJ754" i="1" s="1"/>
  <c r="BH754" i="1"/>
  <c r="BI754" i="1"/>
  <c r="BH722" i="1"/>
  <c r="BI722" i="1"/>
  <c r="BG722" i="1"/>
  <c r="BJ722" i="1" s="1"/>
  <c r="BH698" i="1"/>
  <c r="BI698" i="1"/>
  <c r="BG698" i="1"/>
  <c r="BJ698" i="1" s="1"/>
  <c r="BG666" i="1"/>
  <c r="BJ666" i="1" s="1"/>
  <c r="BH666" i="1"/>
  <c r="BG642" i="1"/>
  <c r="BJ642" i="1" s="1"/>
  <c r="BH642" i="1"/>
  <c r="BI642" i="1"/>
  <c r="BG618" i="1"/>
  <c r="BJ618" i="1" s="1"/>
  <c r="BH618" i="1"/>
  <c r="BI618" i="1"/>
  <c r="BG594" i="1"/>
  <c r="BJ594" i="1" s="1"/>
  <c r="BH594" i="1"/>
  <c r="BI594" i="1"/>
  <c r="BH578" i="1"/>
  <c r="BI578" i="1"/>
  <c r="BG578" i="1"/>
  <c r="BJ578" i="1" s="1"/>
  <c r="BG538" i="1"/>
  <c r="BJ538" i="1" s="1"/>
  <c r="BH538" i="1"/>
  <c r="BI538" i="1"/>
  <c r="BG514" i="1"/>
  <c r="BJ514" i="1" s="1"/>
  <c r="BH514" i="1"/>
  <c r="BI514" i="1"/>
  <c r="BG490" i="1"/>
  <c r="BJ490" i="1" s="1"/>
  <c r="BH490" i="1"/>
  <c r="BI490" i="1"/>
  <c r="BG474" i="1"/>
  <c r="BJ474" i="1" s="1"/>
  <c r="BH474" i="1"/>
  <c r="BI474" i="1"/>
  <c r="BG458" i="1"/>
  <c r="BJ458" i="1" s="1"/>
  <c r="BH458" i="1"/>
  <c r="BI458" i="1"/>
  <c r="BG442" i="1"/>
  <c r="BJ442" i="1" s="1"/>
  <c r="BH442" i="1"/>
  <c r="BI442" i="1"/>
  <c r="BG434" i="1"/>
  <c r="BJ434" i="1" s="1"/>
  <c r="BH434" i="1"/>
  <c r="BI434" i="1"/>
  <c r="BG426" i="1"/>
  <c r="BJ426" i="1" s="1"/>
  <c r="BH426" i="1"/>
  <c r="BI426" i="1"/>
  <c r="BG418" i="1"/>
  <c r="BJ418" i="1" s="1"/>
  <c r="BH418" i="1"/>
  <c r="BI418" i="1"/>
  <c r="BG410" i="1"/>
  <c r="BJ410" i="1" s="1"/>
  <c r="BH410" i="1"/>
  <c r="BI410" i="1"/>
  <c r="BH402" i="1"/>
  <c r="BI402" i="1"/>
  <c r="BG402" i="1"/>
  <c r="BJ402" i="1" s="1"/>
  <c r="BG394" i="1"/>
  <c r="BJ394" i="1" s="1"/>
  <c r="BH394" i="1"/>
  <c r="BI394" i="1"/>
  <c r="BG378" i="1"/>
  <c r="BJ378" i="1" s="1"/>
  <c r="BH378" i="1"/>
  <c r="BI378" i="1"/>
  <c r="BH370" i="1"/>
  <c r="BI370" i="1"/>
  <c r="BG370" i="1"/>
  <c r="BJ370" i="1" s="1"/>
  <c r="BI362" i="1"/>
  <c r="BH362" i="1"/>
  <c r="BG362" i="1"/>
  <c r="BJ362" i="1" s="1"/>
  <c r="BI354" i="1"/>
  <c r="BG354" i="1"/>
  <c r="BJ354" i="1" s="1"/>
  <c r="BH354" i="1"/>
  <c r="BI346" i="1"/>
  <c r="BG346" i="1"/>
  <c r="BJ346" i="1" s="1"/>
  <c r="BH346" i="1"/>
  <c r="BI338" i="1"/>
  <c r="BG338" i="1"/>
  <c r="BJ338" i="1" s="1"/>
  <c r="BH338" i="1"/>
  <c r="BI330" i="1"/>
  <c r="BH330" i="1"/>
  <c r="BG330" i="1"/>
  <c r="BJ330" i="1" s="1"/>
  <c r="BH322" i="1"/>
  <c r="BI322" i="1"/>
  <c r="BG322" i="1"/>
  <c r="BJ322" i="1" s="1"/>
  <c r="BH314" i="1"/>
  <c r="BI314" i="1"/>
  <c r="BG314" i="1"/>
  <c r="BJ314" i="1" s="1"/>
  <c r="BH306" i="1"/>
  <c r="BI306" i="1"/>
  <c r="BG306" i="1"/>
  <c r="BJ306" i="1" s="1"/>
  <c r="BH298" i="1"/>
  <c r="BI298" i="1"/>
  <c r="BG298" i="1"/>
  <c r="BJ298" i="1" s="1"/>
  <c r="BH290" i="1"/>
  <c r="BI290" i="1"/>
  <c r="BG290" i="1"/>
  <c r="BJ290" i="1" s="1"/>
  <c r="BH282" i="1"/>
  <c r="BI282" i="1"/>
  <c r="BG282" i="1"/>
  <c r="BJ282" i="1" s="1"/>
  <c r="BH274" i="1"/>
  <c r="BI274" i="1"/>
  <c r="BG274" i="1"/>
  <c r="BJ274" i="1" s="1"/>
  <c r="BH266" i="1"/>
  <c r="BI266" i="1"/>
  <c r="BG266" i="1"/>
  <c r="BJ266" i="1" s="1"/>
  <c r="BH258" i="1"/>
  <c r="BI258" i="1"/>
  <c r="BG258" i="1"/>
  <c r="BJ258" i="1" s="1"/>
  <c r="BH250" i="1"/>
  <c r="BI250" i="1"/>
  <c r="BG250" i="1"/>
  <c r="BJ250" i="1" s="1"/>
  <c r="BH242" i="1"/>
  <c r="BI242" i="1"/>
  <c r="BG242" i="1"/>
  <c r="BJ242" i="1" s="1"/>
  <c r="BH234" i="1"/>
  <c r="BI234" i="1"/>
  <c r="BG234" i="1"/>
  <c r="BJ234" i="1" s="1"/>
  <c r="BH226" i="1"/>
  <c r="BI226" i="1"/>
  <c r="BG226" i="1"/>
  <c r="BJ226" i="1" s="1"/>
  <c r="BI218" i="1"/>
  <c r="BG218" i="1"/>
  <c r="BJ218" i="1" s="1"/>
  <c r="BH218" i="1"/>
  <c r="BI210" i="1"/>
  <c r="BH210" i="1"/>
  <c r="BG210" i="1"/>
  <c r="BJ210" i="1" s="1"/>
  <c r="BI202" i="1"/>
  <c r="BG202" i="1"/>
  <c r="BJ202" i="1" s="1"/>
  <c r="BH202" i="1"/>
  <c r="BG194" i="1"/>
  <c r="BJ194" i="1" s="1"/>
  <c r="BI194" i="1"/>
  <c r="BH194" i="1"/>
  <c r="BG186" i="1"/>
  <c r="BJ186" i="1" s="1"/>
  <c r="BI186" i="1"/>
  <c r="BH186" i="1"/>
  <c r="BG178" i="1"/>
  <c r="BJ178" i="1" s="1"/>
  <c r="BI178" i="1"/>
  <c r="BH178" i="1"/>
  <c r="BG170" i="1"/>
  <c r="BJ170" i="1" s="1"/>
  <c r="BI170" i="1"/>
  <c r="BH170" i="1"/>
  <c r="BG162" i="1"/>
  <c r="BJ162" i="1" s="1"/>
  <c r="BH162" i="1"/>
  <c r="BI162" i="1"/>
  <c r="BG154" i="1"/>
  <c r="BJ154" i="1" s="1"/>
  <c r="BH154" i="1"/>
  <c r="BI154" i="1"/>
  <c r="BG146" i="1"/>
  <c r="BJ146" i="1" s="1"/>
  <c r="BH146" i="1"/>
  <c r="BI146" i="1"/>
  <c r="BG138" i="1"/>
  <c r="BJ138" i="1" s="1"/>
  <c r="BH138" i="1"/>
  <c r="BI138" i="1"/>
  <c r="BG130" i="1"/>
  <c r="BJ130" i="1" s="1"/>
  <c r="BH130" i="1"/>
  <c r="BI130" i="1"/>
  <c r="BG122" i="1"/>
  <c r="BJ122" i="1" s="1"/>
  <c r="BH122" i="1"/>
  <c r="BI122" i="1"/>
  <c r="BG114" i="1"/>
  <c r="BJ114" i="1" s="1"/>
  <c r="BH114" i="1"/>
  <c r="BI114" i="1"/>
  <c r="BG106" i="1"/>
  <c r="BJ106" i="1" s="1"/>
  <c r="BH106" i="1"/>
  <c r="BI106" i="1"/>
  <c r="BG98" i="1"/>
  <c r="BJ98" i="1" s="1"/>
  <c r="BH98" i="1"/>
  <c r="BI98" i="1"/>
  <c r="BG90" i="1"/>
  <c r="BJ90" i="1" s="1"/>
  <c r="BH90" i="1"/>
  <c r="BI90" i="1"/>
  <c r="BG82" i="1"/>
  <c r="BJ82" i="1" s="1"/>
  <c r="BH82" i="1"/>
  <c r="BI82" i="1"/>
  <c r="BG74" i="1"/>
  <c r="BJ74" i="1" s="1"/>
  <c r="BH74" i="1"/>
  <c r="BI74" i="1"/>
  <c r="BG66" i="1"/>
  <c r="BJ66" i="1" s="1"/>
  <c r="BH66" i="1"/>
  <c r="BI66" i="1"/>
  <c r="BG58" i="1"/>
  <c r="BJ58" i="1" s="1"/>
  <c r="BH58" i="1"/>
  <c r="BI58" i="1"/>
  <c r="BG50" i="1"/>
  <c r="BJ50" i="1" s="1"/>
  <c r="BH50" i="1"/>
  <c r="BI50" i="1"/>
  <c r="BG42" i="1"/>
  <c r="BJ42" i="1" s="1"/>
  <c r="BH42" i="1"/>
  <c r="BI42" i="1"/>
  <c r="BG34" i="1"/>
  <c r="BJ34" i="1" s="1"/>
  <c r="BH34" i="1"/>
  <c r="BI34" i="1"/>
  <c r="BG26" i="1"/>
  <c r="BJ26" i="1" s="1"/>
  <c r="BH26" i="1"/>
  <c r="BI26" i="1"/>
  <c r="BG18" i="1"/>
  <c r="BJ18" i="1" s="1"/>
  <c r="BH18" i="1"/>
  <c r="BI18" i="1"/>
  <c r="BG10" i="1"/>
  <c r="BJ10" i="1" s="1"/>
  <c r="BH10" i="1"/>
  <c r="BI10" i="1"/>
  <c r="BG2" i="1"/>
  <c r="BJ2" i="1" s="1"/>
  <c r="BH2" i="1"/>
  <c r="BI2" i="1"/>
  <c r="BI963" i="1"/>
  <c r="BG956" i="1"/>
  <c r="BJ956" i="1" s="1"/>
  <c r="BH948" i="1"/>
  <c r="BH942" i="1"/>
  <c r="BI934" i="1"/>
  <c r="BG927" i="1"/>
  <c r="BJ927" i="1" s="1"/>
  <c r="BH913" i="1"/>
  <c r="BI905" i="1"/>
  <c r="BI899" i="1"/>
  <c r="BG892" i="1"/>
  <c r="BJ892" i="1" s="1"/>
  <c r="BH884" i="1"/>
  <c r="BG869" i="1"/>
  <c r="BJ869" i="1" s="1"/>
  <c r="BH860" i="1"/>
  <c r="BI853" i="1"/>
  <c r="BI844" i="1"/>
  <c r="BH794" i="1"/>
  <c r="BG764" i="1"/>
  <c r="BJ764" i="1" s="1"/>
  <c r="BH693" i="1"/>
  <c r="BI574" i="1"/>
  <c r="BG946" i="1"/>
  <c r="BJ946" i="1" s="1"/>
  <c r="BH946" i="1"/>
  <c r="BI946" i="1"/>
  <c r="BG922" i="1"/>
  <c r="BJ922" i="1" s="1"/>
  <c r="BH922" i="1"/>
  <c r="BI922" i="1"/>
  <c r="BG914" i="1"/>
  <c r="BJ914" i="1" s="1"/>
  <c r="BH914" i="1"/>
  <c r="BI914" i="1"/>
  <c r="BG890" i="1"/>
  <c r="BJ890" i="1" s="1"/>
  <c r="BH890" i="1"/>
  <c r="BI890" i="1"/>
  <c r="BI874" i="1"/>
  <c r="BG874" i="1"/>
  <c r="BJ874" i="1" s="1"/>
  <c r="BH874" i="1"/>
  <c r="BI850" i="1"/>
  <c r="BG850" i="1"/>
  <c r="BJ850" i="1" s="1"/>
  <c r="BG826" i="1"/>
  <c r="BJ826" i="1" s="1"/>
  <c r="BI826" i="1"/>
  <c r="BG802" i="1"/>
  <c r="BJ802" i="1" s="1"/>
  <c r="BI802" i="1"/>
  <c r="BH802" i="1"/>
  <c r="BG770" i="1"/>
  <c r="BJ770" i="1" s="1"/>
  <c r="BI770" i="1"/>
  <c r="BH770" i="1"/>
  <c r="BG746" i="1"/>
  <c r="BJ746" i="1" s="1"/>
  <c r="BI746" i="1"/>
  <c r="BH746" i="1"/>
  <c r="BH714" i="1"/>
  <c r="BI714" i="1"/>
  <c r="BH706" i="1"/>
  <c r="BG706" i="1"/>
  <c r="BJ706" i="1" s="1"/>
  <c r="BI706" i="1"/>
  <c r="BG674" i="1"/>
  <c r="BJ674" i="1" s="1"/>
  <c r="BH674" i="1"/>
  <c r="BG658" i="1"/>
  <c r="BJ658" i="1" s="1"/>
  <c r="BH658" i="1"/>
  <c r="BI658" i="1"/>
  <c r="BG650" i="1"/>
  <c r="BJ650" i="1" s="1"/>
  <c r="BH650" i="1"/>
  <c r="BI650" i="1"/>
  <c r="BG634" i="1"/>
  <c r="BJ634" i="1" s="1"/>
  <c r="BH634" i="1"/>
  <c r="BI634" i="1"/>
  <c r="BG626" i="1"/>
  <c r="BJ626" i="1" s="1"/>
  <c r="BH626" i="1"/>
  <c r="BI626" i="1"/>
  <c r="BG610" i="1"/>
  <c r="BJ610" i="1" s="1"/>
  <c r="BH610" i="1"/>
  <c r="BI610" i="1"/>
  <c r="BG602" i="1"/>
  <c r="BJ602" i="1" s="1"/>
  <c r="BH602" i="1"/>
  <c r="BI602" i="1"/>
  <c r="BG586" i="1"/>
  <c r="BJ586" i="1" s="1"/>
  <c r="BI586" i="1"/>
  <c r="BH586" i="1"/>
  <c r="BG562" i="1"/>
  <c r="BJ562" i="1" s="1"/>
  <c r="BI562" i="1"/>
  <c r="BH562" i="1"/>
  <c r="BG546" i="1"/>
  <c r="BJ546" i="1" s="1"/>
  <c r="BH546" i="1"/>
  <c r="BI546" i="1"/>
  <c r="BG530" i="1"/>
  <c r="BJ530" i="1" s="1"/>
  <c r="BH530" i="1"/>
  <c r="BI530" i="1"/>
  <c r="BG522" i="1"/>
  <c r="BJ522" i="1" s="1"/>
  <c r="BI522" i="1"/>
  <c r="BH522" i="1"/>
  <c r="BG506" i="1"/>
  <c r="BJ506" i="1" s="1"/>
  <c r="BH506" i="1"/>
  <c r="BI506" i="1"/>
  <c r="BG498" i="1"/>
  <c r="BJ498" i="1" s="1"/>
  <c r="BH498" i="1"/>
  <c r="BI498" i="1"/>
  <c r="BG482" i="1"/>
  <c r="BJ482" i="1" s="1"/>
  <c r="BH482" i="1"/>
  <c r="BI482" i="1"/>
  <c r="BG466" i="1"/>
  <c r="BJ466" i="1" s="1"/>
  <c r="BH466" i="1"/>
  <c r="BI466" i="1"/>
  <c r="BG450" i="1"/>
  <c r="BJ450" i="1" s="1"/>
  <c r="BH450" i="1"/>
  <c r="BI450" i="1"/>
  <c r="BG386" i="1"/>
  <c r="BJ386" i="1" s="1"/>
  <c r="BH386" i="1"/>
  <c r="BI386" i="1"/>
  <c r="BG873" i="1"/>
  <c r="BJ873" i="1" s="1"/>
  <c r="BH873" i="1"/>
  <c r="BI873" i="1"/>
  <c r="BG865" i="1"/>
  <c r="BJ865" i="1" s="1"/>
  <c r="BH865" i="1"/>
  <c r="BG849" i="1"/>
  <c r="BJ849" i="1" s="1"/>
  <c r="BH849" i="1"/>
  <c r="BI849" i="1"/>
  <c r="BG833" i="1"/>
  <c r="BJ833" i="1" s="1"/>
  <c r="BH833" i="1"/>
  <c r="BG825" i="1"/>
  <c r="BJ825" i="1" s="1"/>
  <c r="BH825" i="1"/>
  <c r="BG817" i="1"/>
  <c r="BJ817" i="1" s="1"/>
  <c r="BH817" i="1"/>
  <c r="BG809" i="1"/>
  <c r="BJ809" i="1" s="1"/>
  <c r="BH809" i="1"/>
  <c r="BI809" i="1"/>
  <c r="BG801" i="1"/>
  <c r="BJ801" i="1" s="1"/>
  <c r="BH801" i="1"/>
  <c r="BI801" i="1"/>
  <c r="BG793" i="1"/>
  <c r="BJ793" i="1" s="1"/>
  <c r="BH793" i="1"/>
  <c r="BG785" i="1"/>
  <c r="BJ785" i="1" s="1"/>
  <c r="BH785" i="1"/>
  <c r="BG777" i="1"/>
  <c r="BJ777" i="1" s="1"/>
  <c r="BH777" i="1"/>
  <c r="BI777" i="1"/>
  <c r="BG769" i="1"/>
  <c r="BJ769" i="1" s="1"/>
  <c r="BH769" i="1"/>
  <c r="BI769" i="1"/>
  <c r="BG753" i="1"/>
  <c r="BJ753" i="1" s="1"/>
  <c r="BH753" i="1"/>
  <c r="BI753" i="1"/>
  <c r="BG745" i="1"/>
  <c r="BJ745" i="1" s="1"/>
  <c r="BH745" i="1"/>
  <c r="BI745" i="1"/>
  <c r="BG737" i="1"/>
  <c r="BJ737" i="1" s="1"/>
  <c r="BI737" i="1"/>
  <c r="BG729" i="1"/>
  <c r="BJ729" i="1" s="1"/>
  <c r="BH729" i="1"/>
  <c r="BI729" i="1"/>
  <c r="BI721" i="1"/>
  <c r="BG721" i="1"/>
  <c r="BJ721" i="1" s="1"/>
  <c r="BH721" i="1"/>
  <c r="BG713" i="1"/>
  <c r="BJ713" i="1" s="1"/>
  <c r="BH713" i="1"/>
  <c r="BI713" i="1"/>
  <c r="BG705" i="1"/>
  <c r="BJ705" i="1" s="1"/>
  <c r="BH705" i="1"/>
  <c r="BI705" i="1"/>
  <c r="BG697" i="1"/>
  <c r="BJ697" i="1" s="1"/>
  <c r="BI697" i="1"/>
  <c r="BG689" i="1"/>
  <c r="BJ689" i="1" s="1"/>
  <c r="BH689" i="1"/>
  <c r="BI689" i="1"/>
  <c r="BG681" i="1"/>
  <c r="BJ681" i="1" s="1"/>
  <c r="BH681" i="1"/>
  <c r="BI681" i="1"/>
  <c r="BG673" i="1"/>
  <c r="BJ673" i="1" s="1"/>
  <c r="BH673" i="1"/>
  <c r="BI673" i="1"/>
  <c r="BG665" i="1"/>
  <c r="BJ665" i="1" s="1"/>
  <c r="BH665" i="1"/>
  <c r="BI665" i="1"/>
  <c r="BG657" i="1"/>
  <c r="BJ657" i="1" s="1"/>
  <c r="BH657" i="1"/>
  <c r="BI657" i="1"/>
  <c r="BG649" i="1"/>
  <c r="BJ649" i="1" s="1"/>
  <c r="BH649" i="1"/>
  <c r="BI649" i="1"/>
  <c r="BG641" i="1"/>
  <c r="BJ641" i="1" s="1"/>
  <c r="BH641" i="1"/>
  <c r="BI641" i="1"/>
  <c r="BG633" i="1"/>
  <c r="BJ633" i="1" s="1"/>
  <c r="BH633" i="1"/>
  <c r="BI633" i="1"/>
  <c r="BG625" i="1"/>
  <c r="BJ625" i="1" s="1"/>
  <c r="BH625" i="1"/>
  <c r="BI625" i="1"/>
  <c r="BG617" i="1"/>
  <c r="BJ617" i="1" s="1"/>
  <c r="BH617" i="1"/>
  <c r="BI617" i="1"/>
  <c r="BG609" i="1"/>
  <c r="BJ609" i="1" s="1"/>
  <c r="BH609" i="1"/>
  <c r="BI609" i="1"/>
  <c r="BG601" i="1"/>
  <c r="BJ601" i="1" s="1"/>
  <c r="BH601" i="1"/>
  <c r="BI601" i="1"/>
  <c r="BG593" i="1"/>
  <c r="BJ593" i="1" s="1"/>
  <c r="BH593" i="1"/>
  <c r="BI593" i="1"/>
  <c r="BG585" i="1"/>
  <c r="BJ585" i="1" s="1"/>
  <c r="BH585" i="1"/>
  <c r="BI585" i="1"/>
  <c r="BG577" i="1"/>
  <c r="BJ577" i="1" s="1"/>
  <c r="BH577" i="1"/>
  <c r="BI577" i="1"/>
  <c r="BG569" i="1"/>
  <c r="BJ569" i="1" s="1"/>
  <c r="BH569" i="1"/>
  <c r="BI569" i="1"/>
  <c r="BG561" i="1"/>
  <c r="BJ561" i="1" s="1"/>
  <c r="BH561" i="1"/>
  <c r="BI561" i="1"/>
  <c r="BG553" i="1"/>
  <c r="BJ553" i="1" s="1"/>
  <c r="BI553" i="1"/>
  <c r="BH553" i="1"/>
  <c r="BG545" i="1"/>
  <c r="BJ545" i="1" s="1"/>
  <c r="BI545" i="1"/>
  <c r="BG537" i="1"/>
  <c r="BJ537" i="1" s="1"/>
  <c r="BH537" i="1"/>
  <c r="BI537" i="1"/>
  <c r="BG529" i="1"/>
  <c r="BJ529" i="1" s="1"/>
  <c r="BH529" i="1"/>
  <c r="BI529" i="1"/>
  <c r="BG521" i="1"/>
  <c r="BJ521" i="1" s="1"/>
  <c r="BH521" i="1"/>
  <c r="BI521" i="1"/>
  <c r="BG513" i="1"/>
  <c r="BJ513" i="1" s="1"/>
  <c r="BH513" i="1"/>
  <c r="BI513" i="1"/>
  <c r="BG505" i="1"/>
  <c r="BJ505" i="1" s="1"/>
  <c r="BH505" i="1"/>
  <c r="BI505" i="1"/>
  <c r="BG497" i="1"/>
  <c r="BJ497" i="1" s="1"/>
  <c r="BH497" i="1"/>
  <c r="BI497" i="1"/>
  <c r="BG489" i="1"/>
  <c r="BJ489" i="1" s="1"/>
  <c r="BH489" i="1"/>
  <c r="BI489" i="1"/>
  <c r="BG481" i="1"/>
  <c r="BJ481" i="1" s="1"/>
  <c r="BH481" i="1"/>
  <c r="BI481" i="1"/>
  <c r="BG473" i="1"/>
  <c r="BJ473" i="1" s="1"/>
  <c r="BH473" i="1"/>
  <c r="BI473" i="1"/>
  <c r="BG465" i="1"/>
  <c r="BJ465" i="1" s="1"/>
  <c r="BH465" i="1"/>
  <c r="BI465" i="1"/>
  <c r="BG457" i="1"/>
  <c r="BJ457" i="1" s="1"/>
  <c r="BH457" i="1"/>
  <c r="BI457" i="1"/>
  <c r="BG449" i="1"/>
  <c r="BJ449" i="1" s="1"/>
  <c r="BH449" i="1"/>
  <c r="BI449" i="1"/>
  <c r="BG441" i="1"/>
  <c r="BJ441" i="1" s="1"/>
  <c r="BH441" i="1"/>
  <c r="BI441" i="1"/>
  <c r="BG433" i="1"/>
  <c r="BJ433" i="1" s="1"/>
  <c r="BH433" i="1"/>
  <c r="BI433" i="1"/>
  <c r="BG425" i="1"/>
  <c r="BJ425" i="1" s="1"/>
  <c r="BH425" i="1"/>
  <c r="BI425" i="1"/>
  <c r="BG417" i="1"/>
  <c r="BJ417" i="1" s="1"/>
  <c r="BH417" i="1"/>
  <c r="BI417" i="1"/>
  <c r="BG409" i="1"/>
  <c r="BJ409" i="1" s="1"/>
  <c r="BH409" i="1"/>
  <c r="BI409" i="1"/>
  <c r="BG401" i="1"/>
  <c r="BJ401" i="1" s="1"/>
  <c r="BH401" i="1"/>
  <c r="BI401" i="1"/>
  <c r="BG393" i="1"/>
  <c r="BJ393" i="1" s="1"/>
  <c r="BH393" i="1"/>
  <c r="BI393" i="1"/>
  <c r="BG385" i="1"/>
  <c r="BJ385" i="1" s="1"/>
  <c r="BH385" i="1"/>
  <c r="BI385" i="1"/>
  <c r="BG377" i="1"/>
  <c r="BJ377" i="1" s="1"/>
  <c r="BI377" i="1"/>
  <c r="BH377" i="1"/>
  <c r="BG369" i="1"/>
  <c r="BJ369" i="1" s="1"/>
  <c r="BH369" i="1"/>
  <c r="BI369" i="1"/>
  <c r="BG361" i="1"/>
  <c r="BJ361" i="1" s="1"/>
  <c r="BH361" i="1"/>
  <c r="BI361" i="1"/>
  <c r="BG353" i="1"/>
  <c r="BJ353" i="1" s="1"/>
  <c r="BH353" i="1"/>
  <c r="BI353" i="1"/>
  <c r="BG345" i="1"/>
  <c r="BJ345" i="1" s="1"/>
  <c r="BH345" i="1"/>
  <c r="BI345" i="1"/>
  <c r="BG337" i="1"/>
  <c r="BJ337" i="1" s="1"/>
  <c r="BH337" i="1"/>
  <c r="BI337" i="1"/>
  <c r="BG329" i="1"/>
  <c r="BJ329" i="1" s="1"/>
  <c r="BH329" i="1"/>
  <c r="BI329" i="1"/>
  <c r="BG321" i="1"/>
  <c r="BJ321" i="1" s="1"/>
  <c r="BH321" i="1"/>
  <c r="BI321" i="1"/>
  <c r="BG313" i="1"/>
  <c r="BJ313" i="1" s="1"/>
  <c r="BH313" i="1"/>
  <c r="BI313" i="1"/>
  <c r="BG305" i="1"/>
  <c r="BJ305" i="1" s="1"/>
  <c r="BH305" i="1"/>
  <c r="BI305" i="1"/>
  <c r="BG297" i="1"/>
  <c r="BJ297" i="1" s="1"/>
  <c r="BH297" i="1"/>
  <c r="BI297" i="1"/>
  <c r="BG289" i="1"/>
  <c r="BJ289" i="1" s="1"/>
  <c r="BH289" i="1"/>
  <c r="BI289" i="1"/>
  <c r="BG281" i="1"/>
  <c r="BJ281" i="1" s="1"/>
  <c r="BH281" i="1"/>
  <c r="BI281" i="1"/>
  <c r="BG273" i="1"/>
  <c r="BJ273" i="1" s="1"/>
  <c r="BH273" i="1"/>
  <c r="BI273" i="1"/>
  <c r="BG265" i="1"/>
  <c r="BJ265" i="1" s="1"/>
  <c r="BH265" i="1"/>
  <c r="BI265" i="1"/>
  <c r="BG257" i="1"/>
  <c r="BJ257" i="1" s="1"/>
  <c r="BH257" i="1"/>
  <c r="BI257" i="1"/>
  <c r="BG249" i="1"/>
  <c r="BJ249" i="1" s="1"/>
  <c r="BH249" i="1"/>
  <c r="BI249" i="1"/>
  <c r="BG241" i="1"/>
  <c r="BJ241" i="1" s="1"/>
  <c r="BH241" i="1"/>
  <c r="BI241" i="1"/>
  <c r="BG233" i="1"/>
  <c r="BJ233" i="1" s="1"/>
  <c r="BH233" i="1"/>
  <c r="BI233" i="1"/>
  <c r="BG225" i="1"/>
  <c r="BJ225" i="1" s="1"/>
  <c r="BH225" i="1"/>
  <c r="BI225" i="1"/>
  <c r="BH217" i="1"/>
  <c r="BI217" i="1"/>
  <c r="BG217" i="1"/>
  <c r="BJ217" i="1" s="1"/>
  <c r="BH209" i="1"/>
  <c r="BI209" i="1"/>
  <c r="BG209" i="1"/>
  <c r="BJ209" i="1" s="1"/>
  <c r="BG201" i="1"/>
  <c r="BJ201" i="1" s="1"/>
  <c r="BH201" i="1"/>
  <c r="BI201" i="1"/>
  <c r="BG193" i="1"/>
  <c r="BJ193" i="1" s="1"/>
  <c r="BH193" i="1"/>
  <c r="BI193" i="1"/>
  <c r="BG185" i="1"/>
  <c r="BJ185" i="1" s="1"/>
  <c r="BH185" i="1"/>
  <c r="BI185" i="1"/>
  <c r="BG177" i="1"/>
  <c r="BJ177" i="1" s="1"/>
  <c r="BH177" i="1"/>
  <c r="BI177" i="1"/>
  <c r="BG169" i="1"/>
  <c r="BJ169" i="1" s="1"/>
  <c r="BH169" i="1"/>
  <c r="BI169" i="1"/>
  <c r="BG161" i="1"/>
  <c r="BJ161" i="1" s="1"/>
  <c r="BH161" i="1"/>
  <c r="BI161" i="1"/>
  <c r="BG153" i="1"/>
  <c r="BJ153" i="1" s="1"/>
  <c r="BH153" i="1"/>
  <c r="BI153" i="1"/>
  <c r="BG145" i="1"/>
  <c r="BJ145" i="1" s="1"/>
  <c r="BH145" i="1"/>
  <c r="BI145" i="1"/>
  <c r="BG137" i="1"/>
  <c r="BJ137" i="1" s="1"/>
  <c r="BH137" i="1"/>
  <c r="BI137" i="1"/>
  <c r="BG129" i="1"/>
  <c r="BJ129" i="1" s="1"/>
  <c r="BH129" i="1"/>
  <c r="BI129" i="1"/>
  <c r="BG121" i="1"/>
  <c r="BJ121" i="1" s="1"/>
  <c r="BH121" i="1"/>
  <c r="BI121" i="1"/>
  <c r="BG113" i="1"/>
  <c r="BJ113" i="1" s="1"/>
  <c r="BH113" i="1"/>
  <c r="BI113" i="1"/>
  <c r="BG105" i="1"/>
  <c r="BJ105" i="1" s="1"/>
  <c r="BH105" i="1"/>
  <c r="BI105" i="1"/>
  <c r="BG97" i="1"/>
  <c r="BJ97" i="1" s="1"/>
  <c r="BH97" i="1"/>
  <c r="BI97" i="1"/>
  <c r="BG89" i="1"/>
  <c r="BJ89" i="1" s="1"/>
  <c r="BH89" i="1"/>
  <c r="BI89" i="1"/>
  <c r="BG81" i="1"/>
  <c r="BJ81" i="1" s="1"/>
  <c r="BH81" i="1"/>
  <c r="BI81" i="1"/>
  <c r="BG73" i="1"/>
  <c r="BJ73" i="1" s="1"/>
  <c r="BH73" i="1"/>
  <c r="BI73" i="1"/>
  <c r="BG65" i="1"/>
  <c r="BJ65" i="1" s="1"/>
  <c r="BH65" i="1"/>
  <c r="BI65" i="1"/>
  <c r="BG57" i="1"/>
  <c r="BJ57" i="1" s="1"/>
  <c r="BH57" i="1"/>
  <c r="BI57" i="1"/>
  <c r="BG49" i="1"/>
  <c r="BJ49" i="1" s="1"/>
  <c r="BH49" i="1"/>
  <c r="BI49" i="1"/>
  <c r="BG41" i="1"/>
  <c r="BJ41" i="1" s="1"/>
  <c r="BH41" i="1"/>
  <c r="BI41" i="1"/>
  <c r="BG33" i="1"/>
  <c r="BJ33" i="1" s="1"/>
  <c r="BH33" i="1"/>
  <c r="BI33" i="1"/>
  <c r="BG25" i="1"/>
  <c r="BJ25" i="1" s="1"/>
  <c r="BH25" i="1"/>
  <c r="BI25" i="1"/>
  <c r="BG17" i="1"/>
  <c r="BJ17" i="1" s="1"/>
  <c r="BH17" i="1"/>
  <c r="BI17" i="1"/>
  <c r="BG9" i="1"/>
  <c r="BJ9" i="1" s="1"/>
  <c r="BH9" i="1"/>
  <c r="BI9" i="1"/>
  <c r="BI961" i="1"/>
  <c r="BI955" i="1"/>
  <c r="BG948" i="1"/>
  <c r="BJ948" i="1" s="1"/>
  <c r="BH940" i="1"/>
  <c r="BH934" i="1"/>
  <c r="BI926" i="1"/>
  <c r="BG919" i="1"/>
  <c r="BJ919" i="1" s="1"/>
  <c r="BH905" i="1"/>
  <c r="BI897" i="1"/>
  <c r="BI891" i="1"/>
  <c r="BG884" i="1"/>
  <c r="BJ884" i="1" s="1"/>
  <c r="BI875" i="1"/>
  <c r="BI868" i="1"/>
  <c r="BG860" i="1"/>
  <c r="BJ860" i="1" s="1"/>
  <c r="BH851" i="1"/>
  <c r="BH844" i="1"/>
  <c r="BH812" i="1"/>
  <c r="BI793" i="1"/>
  <c r="BI761" i="1"/>
  <c r="BH727" i="1"/>
  <c r="BH692" i="1"/>
  <c r="BG962" i="1"/>
  <c r="BJ962" i="1" s="1"/>
  <c r="BH962" i="1"/>
  <c r="BI962" i="1"/>
  <c r="BG938" i="1"/>
  <c r="BJ938" i="1" s="1"/>
  <c r="BH938" i="1"/>
  <c r="BI938" i="1"/>
  <c r="BG898" i="1"/>
  <c r="BJ898" i="1" s="1"/>
  <c r="BH898" i="1"/>
  <c r="BI898" i="1"/>
  <c r="BI842" i="1"/>
  <c r="BH842" i="1"/>
  <c r="BG810" i="1"/>
  <c r="BJ810" i="1" s="1"/>
  <c r="BI810" i="1"/>
  <c r="BG778" i="1"/>
  <c r="BJ778" i="1" s="1"/>
  <c r="BI778" i="1"/>
  <c r="BH778" i="1"/>
  <c r="BG738" i="1"/>
  <c r="BJ738" i="1" s="1"/>
  <c r="BH738" i="1"/>
  <c r="BI738" i="1"/>
  <c r="BH690" i="1"/>
  <c r="BG690" i="1"/>
  <c r="BJ690" i="1" s="1"/>
  <c r="BI690" i="1"/>
  <c r="BG570" i="1"/>
  <c r="BJ570" i="1" s="1"/>
  <c r="BH570" i="1"/>
  <c r="BI570" i="1"/>
  <c r="BG952" i="1"/>
  <c r="BJ952" i="1" s="1"/>
  <c r="BH952" i="1"/>
  <c r="BI952" i="1"/>
  <c r="BG936" i="1"/>
  <c r="BJ936" i="1" s="1"/>
  <c r="BH936" i="1"/>
  <c r="BI936" i="1"/>
  <c r="BG920" i="1"/>
  <c r="BJ920" i="1" s="1"/>
  <c r="BH920" i="1"/>
  <c r="BI920" i="1"/>
  <c r="BG904" i="1"/>
  <c r="BJ904" i="1" s="1"/>
  <c r="BH904" i="1"/>
  <c r="BI904" i="1"/>
  <c r="BG888" i="1"/>
  <c r="BJ888" i="1" s="1"/>
  <c r="BH888" i="1"/>
  <c r="BI888" i="1"/>
  <c r="BG880" i="1"/>
  <c r="BJ880" i="1" s="1"/>
  <c r="BH880" i="1"/>
  <c r="BI880" i="1"/>
  <c r="BG864" i="1"/>
  <c r="BJ864" i="1" s="1"/>
  <c r="BH864" i="1"/>
  <c r="BI864" i="1"/>
  <c r="BG848" i="1"/>
  <c r="BJ848" i="1" s="1"/>
  <c r="BI848" i="1"/>
  <c r="BG832" i="1"/>
  <c r="BJ832" i="1" s="1"/>
  <c r="BH832" i="1"/>
  <c r="BG816" i="1"/>
  <c r="BJ816" i="1" s="1"/>
  <c r="BH816" i="1"/>
  <c r="BI816" i="1"/>
  <c r="BG800" i="1"/>
  <c r="BJ800" i="1" s="1"/>
  <c r="BH800" i="1"/>
  <c r="BI800" i="1"/>
  <c r="BG792" i="1"/>
  <c r="BJ792" i="1" s="1"/>
  <c r="BH792" i="1"/>
  <c r="BI792" i="1"/>
  <c r="BG784" i="1"/>
  <c r="BJ784" i="1" s="1"/>
  <c r="BH784" i="1"/>
  <c r="BI784" i="1"/>
  <c r="BG776" i="1"/>
  <c r="BJ776" i="1" s="1"/>
  <c r="BH776" i="1"/>
  <c r="BI776" i="1"/>
  <c r="BI760" i="1"/>
  <c r="BG760" i="1"/>
  <c r="BJ760" i="1" s="1"/>
  <c r="BH760" i="1"/>
  <c r="BI752" i="1"/>
  <c r="BG752" i="1"/>
  <c r="BJ752" i="1" s="1"/>
  <c r="BH752" i="1"/>
  <c r="BI744" i="1"/>
  <c r="BG744" i="1"/>
  <c r="BJ744" i="1" s="1"/>
  <c r="BH744" i="1"/>
  <c r="BI736" i="1"/>
  <c r="BG736" i="1"/>
  <c r="BJ736" i="1" s="1"/>
  <c r="BI728" i="1"/>
  <c r="BH728" i="1"/>
  <c r="BG728" i="1"/>
  <c r="BJ728" i="1" s="1"/>
  <c r="BI720" i="1"/>
  <c r="BG720" i="1"/>
  <c r="BJ720" i="1" s="1"/>
  <c r="BH720" i="1"/>
  <c r="BI712" i="1"/>
  <c r="BG712" i="1"/>
  <c r="BJ712" i="1" s="1"/>
  <c r="BH712" i="1"/>
  <c r="BI704" i="1"/>
  <c r="BG704" i="1"/>
  <c r="BJ704" i="1" s="1"/>
  <c r="BH704" i="1"/>
  <c r="BI696" i="1"/>
  <c r="BG696" i="1"/>
  <c r="BJ696" i="1" s="1"/>
  <c r="BH696" i="1"/>
  <c r="BH688" i="1"/>
  <c r="BI688" i="1"/>
  <c r="BG688" i="1"/>
  <c r="BJ688" i="1" s="1"/>
  <c r="BH680" i="1"/>
  <c r="BI680" i="1"/>
  <c r="BG680" i="1"/>
  <c r="BJ680" i="1" s="1"/>
  <c r="BH672" i="1"/>
  <c r="BI672" i="1"/>
  <c r="BG672" i="1"/>
  <c r="BJ672" i="1" s="1"/>
  <c r="BH664" i="1"/>
  <c r="BI664" i="1"/>
  <c r="BH656" i="1"/>
  <c r="BI656" i="1"/>
  <c r="BG656" i="1"/>
  <c r="BJ656" i="1" s="1"/>
  <c r="BH648" i="1"/>
  <c r="BI648" i="1"/>
  <c r="BG648" i="1"/>
  <c r="BJ648" i="1" s="1"/>
  <c r="BH640" i="1"/>
  <c r="BI640" i="1"/>
  <c r="BG640" i="1"/>
  <c r="BJ640" i="1" s="1"/>
  <c r="BH632" i="1"/>
  <c r="BI632" i="1"/>
  <c r="BH624" i="1"/>
  <c r="BI624" i="1"/>
  <c r="BH616" i="1"/>
  <c r="BI616" i="1"/>
  <c r="BG616" i="1"/>
  <c r="BJ616" i="1" s="1"/>
  <c r="BH608" i="1"/>
  <c r="BI608" i="1"/>
  <c r="BG608" i="1"/>
  <c r="BJ608" i="1" s="1"/>
  <c r="BI600" i="1"/>
  <c r="BG600" i="1"/>
  <c r="BJ600" i="1" s="1"/>
  <c r="BH600" i="1"/>
  <c r="BI592" i="1"/>
  <c r="BG592" i="1"/>
  <c r="BJ592" i="1" s="1"/>
  <c r="BH592" i="1"/>
  <c r="BI584" i="1"/>
  <c r="BG584" i="1"/>
  <c r="BJ584" i="1" s="1"/>
  <c r="BH584" i="1"/>
  <c r="BI576" i="1"/>
  <c r="BG576" i="1"/>
  <c r="BJ576" i="1" s="1"/>
  <c r="BH576" i="1"/>
  <c r="BI568" i="1"/>
  <c r="BG568" i="1"/>
  <c r="BJ568" i="1" s="1"/>
  <c r="BH568" i="1"/>
  <c r="BI560" i="1"/>
  <c r="BH560" i="1"/>
  <c r="BI552" i="1"/>
  <c r="BG552" i="1"/>
  <c r="BJ552" i="1" s="1"/>
  <c r="BH552" i="1"/>
  <c r="BI544" i="1"/>
  <c r="BG544" i="1"/>
  <c r="BJ544" i="1" s="1"/>
  <c r="BH544" i="1"/>
  <c r="BI536" i="1"/>
  <c r="BH536" i="1"/>
  <c r="BG536" i="1"/>
  <c r="BJ536" i="1" s="1"/>
  <c r="BI528" i="1"/>
  <c r="BG528" i="1"/>
  <c r="BJ528" i="1" s="1"/>
  <c r="BH528" i="1"/>
  <c r="BI520" i="1"/>
  <c r="BG520" i="1"/>
  <c r="BJ520" i="1" s="1"/>
  <c r="BH520" i="1"/>
  <c r="BI512" i="1"/>
  <c r="BG512" i="1"/>
  <c r="BJ512" i="1" s="1"/>
  <c r="BH512" i="1"/>
  <c r="BI504" i="1"/>
  <c r="BG504" i="1"/>
  <c r="BJ504" i="1" s="1"/>
  <c r="BH504" i="1"/>
  <c r="BI496" i="1"/>
  <c r="BH496" i="1"/>
  <c r="BG496" i="1"/>
  <c r="BJ496" i="1" s="1"/>
  <c r="BI488" i="1"/>
  <c r="BG488" i="1"/>
  <c r="BJ488" i="1" s="1"/>
  <c r="BH488" i="1"/>
  <c r="BI480" i="1"/>
  <c r="BG480" i="1"/>
  <c r="BJ480" i="1" s="1"/>
  <c r="BH480" i="1"/>
  <c r="BI472" i="1"/>
  <c r="BG472" i="1"/>
  <c r="BJ472" i="1" s="1"/>
  <c r="BH472" i="1"/>
  <c r="BI464" i="1"/>
  <c r="BG464" i="1"/>
  <c r="BJ464" i="1" s="1"/>
  <c r="BH464" i="1"/>
  <c r="BI456" i="1"/>
  <c r="BH456" i="1"/>
  <c r="BG456" i="1"/>
  <c r="BJ456" i="1" s="1"/>
  <c r="BI448" i="1"/>
  <c r="BG448" i="1"/>
  <c r="BJ448" i="1" s="1"/>
  <c r="BH448" i="1"/>
  <c r="BI440" i="1"/>
  <c r="BG440" i="1"/>
  <c r="BJ440" i="1" s="1"/>
  <c r="BH440" i="1"/>
  <c r="BI432" i="1"/>
  <c r="BG432" i="1"/>
  <c r="BJ432" i="1" s="1"/>
  <c r="BH432" i="1"/>
  <c r="BI424" i="1"/>
  <c r="BH424" i="1"/>
  <c r="BG424" i="1"/>
  <c r="BJ424" i="1" s="1"/>
  <c r="BI416" i="1"/>
  <c r="BG416" i="1"/>
  <c r="BJ416" i="1" s="1"/>
  <c r="BH416" i="1"/>
  <c r="BI408" i="1"/>
  <c r="BG408" i="1"/>
  <c r="BJ408" i="1" s="1"/>
  <c r="BH408" i="1"/>
  <c r="BI400" i="1"/>
  <c r="BG400" i="1"/>
  <c r="BJ400" i="1" s="1"/>
  <c r="BH400" i="1"/>
  <c r="BI392" i="1"/>
  <c r="BG392" i="1"/>
  <c r="BJ392" i="1" s="1"/>
  <c r="BH392" i="1"/>
  <c r="BI384" i="1"/>
  <c r="BH384" i="1"/>
  <c r="BG384" i="1"/>
  <c r="BJ384" i="1" s="1"/>
  <c r="BI376" i="1"/>
  <c r="BG376" i="1"/>
  <c r="BJ376" i="1" s="1"/>
  <c r="BH376" i="1"/>
  <c r="BI368" i="1"/>
  <c r="BG368" i="1"/>
  <c r="BJ368" i="1" s="1"/>
  <c r="BH368" i="1"/>
  <c r="BI360" i="1"/>
  <c r="BG360" i="1"/>
  <c r="BJ360" i="1" s="1"/>
  <c r="BH360" i="1"/>
  <c r="BI352" i="1"/>
  <c r="BG352" i="1"/>
  <c r="BJ352" i="1" s="1"/>
  <c r="BH352" i="1"/>
  <c r="BI344" i="1"/>
  <c r="BG344" i="1"/>
  <c r="BJ344" i="1" s="1"/>
  <c r="BH344" i="1"/>
  <c r="BI336" i="1"/>
  <c r="BG336" i="1"/>
  <c r="BJ336" i="1" s="1"/>
  <c r="BH336" i="1"/>
  <c r="BI328" i="1"/>
  <c r="BG328" i="1"/>
  <c r="BJ328" i="1" s="1"/>
  <c r="BH328" i="1"/>
  <c r="BI320" i="1"/>
  <c r="BG320" i="1"/>
  <c r="BJ320" i="1" s="1"/>
  <c r="BH320" i="1"/>
  <c r="BI312" i="1"/>
  <c r="BG312" i="1"/>
  <c r="BJ312" i="1" s="1"/>
  <c r="BH312" i="1"/>
  <c r="BI304" i="1"/>
  <c r="BG304" i="1"/>
  <c r="BJ304" i="1" s="1"/>
  <c r="BH304" i="1"/>
  <c r="BI296" i="1"/>
  <c r="BG296" i="1"/>
  <c r="BJ296" i="1" s="1"/>
  <c r="BH296" i="1"/>
  <c r="BI288" i="1"/>
  <c r="BG288" i="1"/>
  <c r="BJ288" i="1" s="1"/>
  <c r="BH288" i="1"/>
  <c r="BI280" i="1"/>
  <c r="BG280" i="1"/>
  <c r="BJ280" i="1" s="1"/>
  <c r="BH280" i="1"/>
  <c r="BI272" i="1"/>
  <c r="BG272" i="1"/>
  <c r="BJ272" i="1" s="1"/>
  <c r="BH272" i="1"/>
  <c r="BI264" i="1"/>
  <c r="BG264" i="1"/>
  <c r="BJ264" i="1" s="1"/>
  <c r="BH264" i="1"/>
  <c r="BI256" i="1"/>
  <c r="BG256" i="1"/>
  <c r="BJ256" i="1" s="1"/>
  <c r="BH256" i="1"/>
  <c r="BI248" i="1"/>
  <c r="BG248" i="1"/>
  <c r="BJ248" i="1" s="1"/>
  <c r="BH248" i="1"/>
  <c r="BI240" i="1"/>
  <c r="BG240" i="1"/>
  <c r="BJ240" i="1" s="1"/>
  <c r="BH240" i="1"/>
  <c r="BI232" i="1"/>
  <c r="BG232" i="1"/>
  <c r="BJ232" i="1" s="1"/>
  <c r="BH232" i="1"/>
  <c r="BI224" i="1"/>
  <c r="BG224" i="1"/>
  <c r="BJ224" i="1" s="1"/>
  <c r="BH224" i="1"/>
  <c r="BH216" i="1"/>
  <c r="BG216" i="1"/>
  <c r="BJ216" i="1" s="1"/>
  <c r="BI216" i="1"/>
  <c r="BH208" i="1"/>
  <c r="BG208" i="1"/>
  <c r="BJ208" i="1" s="1"/>
  <c r="BI208" i="1"/>
  <c r="BH200" i="1"/>
  <c r="BG200" i="1"/>
  <c r="BJ200" i="1" s="1"/>
  <c r="BI200" i="1"/>
  <c r="BH192" i="1"/>
  <c r="BG192" i="1"/>
  <c r="BJ192" i="1" s="1"/>
  <c r="BI192" i="1"/>
  <c r="BH184" i="1"/>
  <c r="BG184" i="1"/>
  <c r="BJ184" i="1" s="1"/>
  <c r="BI184" i="1"/>
  <c r="BH176" i="1"/>
  <c r="BG176" i="1"/>
  <c r="BJ176" i="1" s="1"/>
  <c r="BI176" i="1"/>
  <c r="BH168" i="1"/>
  <c r="BG168" i="1"/>
  <c r="BJ168" i="1" s="1"/>
  <c r="BI168" i="1"/>
  <c r="BH160" i="1"/>
  <c r="BG160" i="1"/>
  <c r="BJ160" i="1" s="1"/>
  <c r="BI160" i="1"/>
  <c r="BH152" i="1"/>
  <c r="BG152" i="1"/>
  <c r="BJ152" i="1" s="1"/>
  <c r="BI152" i="1"/>
  <c r="BH144" i="1"/>
  <c r="BG144" i="1"/>
  <c r="BJ144" i="1" s="1"/>
  <c r="BI144" i="1"/>
  <c r="BH136" i="1"/>
  <c r="BG136" i="1"/>
  <c r="BJ136" i="1" s="1"/>
  <c r="BI136" i="1"/>
  <c r="BH128" i="1"/>
  <c r="BG128" i="1"/>
  <c r="BJ128" i="1" s="1"/>
  <c r="BI128" i="1"/>
  <c r="BH120" i="1"/>
  <c r="BG120" i="1"/>
  <c r="BJ120" i="1" s="1"/>
  <c r="BI120" i="1"/>
  <c r="BH112" i="1"/>
  <c r="BG112" i="1"/>
  <c r="BJ112" i="1" s="1"/>
  <c r="BI112" i="1"/>
  <c r="BH104" i="1"/>
  <c r="BG104" i="1"/>
  <c r="BJ104" i="1" s="1"/>
  <c r="BI104" i="1"/>
  <c r="BH96" i="1"/>
  <c r="BG96" i="1"/>
  <c r="BJ96" i="1" s="1"/>
  <c r="BI96" i="1"/>
  <c r="BH88" i="1"/>
  <c r="BG88" i="1"/>
  <c r="BJ88" i="1" s="1"/>
  <c r="BI88" i="1"/>
  <c r="BH80" i="1"/>
  <c r="BG80" i="1"/>
  <c r="BJ80" i="1" s="1"/>
  <c r="BI80" i="1"/>
  <c r="BH72" i="1"/>
  <c r="BG72" i="1"/>
  <c r="BJ72" i="1" s="1"/>
  <c r="BI72" i="1"/>
  <c r="BH64" i="1"/>
  <c r="BG64" i="1"/>
  <c r="BJ64" i="1" s="1"/>
  <c r="BI64" i="1"/>
  <c r="BH56" i="1"/>
  <c r="BG56" i="1"/>
  <c r="BJ56" i="1" s="1"/>
  <c r="BI56" i="1"/>
  <c r="BH48" i="1"/>
  <c r="BG48" i="1"/>
  <c r="BJ48" i="1" s="1"/>
  <c r="BI48" i="1"/>
  <c r="BH40" i="1"/>
  <c r="BG40" i="1"/>
  <c r="BJ40" i="1" s="1"/>
  <c r="BI40" i="1"/>
  <c r="BH32" i="1"/>
  <c r="BG32" i="1"/>
  <c r="BJ32" i="1" s="1"/>
  <c r="BI32" i="1"/>
  <c r="BH24" i="1"/>
  <c r="BG24" i="1"/>
  <c r="BJ24" i="1" s="1"/>
  <c r="BI24" i="1"/>
  <c r="BH16" i="1"/>
  <c r="BG16" i="1"/>
  <c r="BJ16" i="1" s="1"/>
  <c r="BI16" i="1"/>
  <c r="BH8" i="1"/>
  <c r="BG8" i="1"/>
  <c r="BJ8" i="1" s="1"/>
  <c r="BI8" i="1"/>
  <c r="BI947" i="1"/>
  <c r="BG940" i="1"/>
  <c r="BJ940" i="1" s="1"/>
  <c r="BH932" i="1"/>
  <c r="BH926" i="1"/>
  <c r="BI918" i="1"/>
  <c r="BG911" i="1"/>
  <c r="BJ911" i="1" s="1"/>
  <c r="BI883" i="1"/>
  <c r="BH866" i="1"/>
  <c r="BI859" i="1"/>
  <c r="BG851" i="1"/>
  <c r="BJ851" i="1" s="1"/>
  <c r="BG842" i="1"/>
  <c r="BJ842" i="1" s="1"/>
  <c r="BI831" i="1"/>
  <c r="BH811" i="1"/>
  <c r="BI785" i="1"/>
  <c r="BG761" i="1"/>
  <c r="BJ761" i="1" s="1"/>
  <c r="BG725" i="1"/>
  <c r="BJ725" i="1" s="1"/>
  <c r="BI674" i="1"/>
  <c r="BH545" i="1"/>
  <c r="BG463" i="1"/>
  <c r="BJ463" i="1" s="1"/>
  <c r="BH463" i="1"/>
  <c r="BI463" i="1"/>
  <c r="BG455" i="1"/>
  <c r="BJ455" i="1" s="1"/>
  <c r="BH455" i="1"/>
  <c r="BI455" i="1"/>
  <c r="BG447" i="1"/>
  <c r="BJ447" i="1" s="1"/>
  <c r="BH447" i="1"/>
  <c r="BI447" i="1"/>
  <c r="BG439" i="1"/>
  <c r="BJ439" i="1" s="1"/>
  <c r="BH439" i="1"/>
  <c r="BI439" i="1"/>
  <c r="BG431" i="1"/>
  <c r="BJ431" i="1" s="1"/>
  <c r="BH431" i="1"/>
  <c r="BI431" i="1"/>
  <c r="BG423" i="1"/>
  <c r="BJ423" i="1" s="1"/>
  <c r="BH423" i="1"/>
  <c r="BI423" i="1"/>
  <c r="BG415" i="1"/>
  <c r="BJ415" i="1" s="1"/>
  <c r="BH415" i="1"/>
  <c r="BI415" i="1"/>
  <c r="BG407" i="1"/>
  <c r="BJ407" i="1" s="1"/>
  <c r="BH407" i="1"/>
  <c r="BI407" i="1"/>
  <c r="BG399" i="1"/>
  <c r="BJ399" i="1" s="1"/>
  <c r="BH399" i="1"/>
  <c r="BI399" i="1"/>
  <c r="BI391" i="1"/>
  <c r="BG391" i="1"/>
  <c r="BJ391" i="1" s="1"/>
  <c r="BH391" i="1"/>
  <c r="BG383" i="1"/>
  <c r="BJ383" i="1" s="1"/>
  <c r="BH383" i="1"/>
  <c r="BI383" i="1"/>
  <c r="BG375" i="1"/>
  <c r="BJ375" i="1" s="1"/>
  <c r="BH375" i="1"/>
  <c r="BI375" i="1"/>
  <c r="BG367" i="1"/>
  <c r="BJ367" i="1" s="1"/>
  <c r="BH367" i="1"/>
  <c r="BI367" i="1"/>
  <c r="BG359" i="1"/>
  <c r="BJ359" i="1" s="1"/>
  <c r="BH359" i="1"/>
  <c r="BI359" i="1"/>
  <c r="BG351" i="1"/>
  <c r="BJ351" i="1" s="1"/>
  <c r="BH351" i="1"/>
  <c r="BI351" i="1"/>
  <c r="BG343" i="1"/>
  <c r="BJ343" i="1" s="1"/>
  <c r="BH343" i="1"/>
  <c r="BG335" i="1"/>
  <c r="BJ335" i="1" s="1"/>
  <c r="BH335" i="1"/>
  <c r="BI335" i="1"/>
  <c r="BG327" i="1"/>
  <c r="BJ327" i="1" s="1"/>
  <c r="BH327" i="1"/>
  <c r="BI327" i="1"/>
  <c r="BG319" i="1"/>
  <c r="BJ319" i="1" s="1"/>
  <c r="BI319" i="1"/>
  <c r="BH319" i="1"/>
  <c r="BG311" i="1"/>
  <c r="BJ311" i="1" s="1"/>
  <c r="BI311" i="1"/>
  <c r="BH311" i="1"/>
  <c r="BG303" i="1"/>
  <c r="BJ303" i="1" s="1"/>
  <c r="BI303" i="1"/>
  <c r="BH303" i="1"/>
  <c r="BG295" i="1"/>
  <c r="BJ295" i="1" s="1"/>
  <c r="BI295" i="1"/>
  <c r="BH295" i="1"/>
  <c r="BG287" i="1"/>
  <c r="BJ287" i="1" s="1"/>
  <c r="BI287" i="1"/>
  <c r="BH287" i="1"/>
  <c r="BG279" i="1"/>
  <c r="BJ279" i="1" s="1"/>
  <c r="BI279" i="1"/>
  <c r="BH279" i="1"/>
  <c r="BG271" i="1"/>
  <c r="BJ271" i="1" s="1"/>
  <c r="BI271" i="1"/>
  <c r="BH271" i="1"/>
  <c r="BG263" i="1"/>
  <c r="BJ263" i="1" s="1"/>
  <c r="BI263" i="1"/>
  <c r="BH263" i="1"/>
  <c r="BG255" i="1"/>
  <c r="BJ255" i="1" s="1"/>
  <c r="BI255" i="1"/>
  <c r="BH255" i="1"/>
  <c r="BG247" i="1"/>
  <c r="BJ247" i="1" s="1"/>
  <c r="BI247" i="1"/>
  <c r="BH247" i="1"/>
  <c r="BG239" i="1"/>
  <c r="BJ239" i="1" s="1"/>
  <c r="BI239" i="1"/>
  <c r="BH239" i="1"/>
  <c r="BG231" i="1"/>
  <c r="BJ231" i="1" s="1"/>
  <c r="BI231" i="1"/>
  <c r="BH231" i="1"/>
  <c r="BG223" i="1"/>
  <c r="BJ223" i="1" s="1"/>
  <c r="BI223" i="1"/>
  <c r="BH223" i="1"/>
  <c r="BG215" i="1"/>
  <c r="BJ215" i="1" s="1"/>
  <c r="BI215" i="1"/>
  <c r="BH215" i="1"/>
  <c r="BG207" i="1"/>
  <c r="BJ207" i="1" s="1"/>
  <c r="BH207" i="1"/>
  <c r="BI207" i="1"/>
  <c r="BG199" i="1"/>
  <c r="BJ199" i="1" s="1"/>
  <c r="BH199" i="1"/>
  <c r="BI199" i="1"/>
  <c r="BG191" i="1"/>
  <c r="BJ191" i="1" s="1"/>
  <c r="BH191" i="1"/>
  <c r="BI191" i="1"/>
  <c r="BG183" i="1"/>
  <c r="BJ183" i="1" s="1"/>
  <c r="BH183" i="1"/>
  <c r="BI183" i="1"/>
  <c r="BG175" i="1"/>
  <c r="BJ175" i="1" s="1"/>
  <c r="BH175" i="1"/>
  <c r="BI175" i="1"/>
  <c r="BG167" i="1"/>
  <c r="BJ167" i="1" s="1"/>
  <c r="BH167" i="1"/>
  <c r="BI167" i="1"/>
  <c r="BG159" i="1"/>
  <c r="BJ159" i="1" s="1"/>
  <c r="BH159" i="1"/>
  <c r="BI159" i="1"/>
  <c r="BG151" i="1"/>
  <c r="BJ151" i="1" s="1"/>
  <c r="BH151" i="1"/>
  <c r="BI151" i="1"/>
  <c r="BG143" i="1"/>
  <c r="BJ143" i="1" s="1"/>
  <c r="BH143" i="1"/>
  <c r="BI143" i="1"/>
  <c r="BG135" i="1"/>
  <c r="BJ135" i="1" s="1"/>
  <c r="BH135" i="1"/>
  <c r="BI135" i="1"/>
  <c r="BG127" i="1"/>
  <c r="BJ127" i="1" s="1"/>
  <c r="BH127" i="1"/>
  <c r="BI127" i="1"/>
  <c r="BG119" i="1"/>
  <c r="BJ119" i="1" s="1"/>
  <c r="BH119" i="1"/>
  <c r="BI119" i="1"/>
  <c r="BG111" i="1"/>
  <c r="BJ111" i="1" s="1"/>
  <c r="BH111" i="1"/>
  <c r="BI111" i="1"/>
  <c r="BG103" i="1"/>
  <c r="BJ103" i="1" s="1"/>
  <c r="BH103" i="1"/>
  <c r="BI103" i="1"/>
  <c r="BG95" i="1"/>
  <c r="BJ95" i="1" s="1"/>
  <c r="BH95" i="1"/>
  <c r="BI95" i="1"/>
  <c r="BG87" i="1"/>
  <c r="BJ87" i="1" s="1"/>
  <c r="BH87" i="1"/>
  <c r="BI87" i="1"/>
  <c r="BG79" i="1"/>
  <c r="BJ79" i="1" s="1"/>
  <c r="BH79" i="1"/>
  <c r="BI79" i="1"/>
  <c r="BG71" i="1"/>
  <c r="BJ71" i="1" s="1"/>
  <c r="BH71" i="1"/>
  <c r="BI71" i="1"/>
  <c r="BG63" i="1"/>
  <c r="BJ63" i="1" s="1"/>
  <c r="BH63" i="1"/>
  <c r="BI63" i="1"/>
  <c r="BG55" i="1"/>
  <c r="BJ55" i="1" s="1"/>
  <c r="BH55" i="1"/>
  <c r="BI55" i="1"/>
  <c r="BG47" i="1"/>
  <c r="BJ47" i="1" s="1"/>
  <c r="BH47" i="1"/>
  <c r="BI47" i="1"/>
  <c r="BG39" i="1"/>
  <c r="BJ39" i="1" s="1"/>
  <c r="BH39" i="1"/>
  <c r="BI39" i="1"/>
  <c r="BG31" i="1"/>
  <c r="BJ31" i="1" s="1"/>
  <c r="BH31" i="1"/>
  <c r="BI31" i="1"/>
  <c r="BG23" i="1"/>
  <c r="BJ23" i="1" s="1"/>
  <c r="BH23" i="1"/>
  <c r="BI23" i="1"/>
  <c r="BG15" i="1"/>
  <c r="BJ15" i="1" s="1"/>
  <c r="BH15" i="1"/>
  <c r="BI15" i="1"/>
  <c r="BG7" i="1"/>
  <c r="BJ7" i="1" s="1"/>
  <c r="BH7" i="1"/>
  <c r="BI7" i="1"/>
  <c r="BG470" i="1"/>
  <c r="BJ470" i="1" s="1"/>
  <c r="BH470" i="1"/>
  <c r="BI470" i="1"/>
  <c r="BG462" i="1"/>
  <c r="BJ462" i="1" s="1"/>
  <c r="BH462" i="1"/>
  <c r="BI462" i="1"/>
  <c r="BG454" i="1"/>
  <c r="BJ454" i="1" s="1"/>
  <c r="BH454" i="1"/>
  <c r="BI454" i="1"/>
  <c r="BG446" i="1"/>
  <c r="BJ446" i="1" s="1"/>
  <c r="BH446" i="1"/>
  <c r="BI446" i="1"/>
  <c r="BG438" i="1"/>
  <c r="BJ438" i="1" s="1"/>
  <c r="BH438" i="1"/>
  <c r="BI438" i="1"/>
  <c r="BG430" i="1"/>
  <c r="BJ430" i="1" s="1"/>
  <c r="BH430" i="1"/>
  <c r="BI430" i="1"/>
  <c r="BG422" i="1"/>
  <c r="BJ422" i="1" s="1"/>
  <c r="BH422" i="1"/>
  <c r="BI422" i="1"/>
  <c r="BG414" i="1"/>
  <c r="BJ414" i="1" s="1"/>
  <c r="BH414" i="1"/>
  <c r="BI414" i="1"/>
  <c r="BH406" i="1"/>
  <c r="BG406" i="1"/>
  <c r="BJ406" i="1" s="1"/>
  <c r="BI406" i="1"/>
  <c r="BG398" i="1"/>
  <c r="BJ398" i="1" s="1"/>
  <c r="BH398" i="1"/>
  <c r="BI398" i="1"/>
  <c r="BG390" i="1"/>
  <c r="BJ390" i="1" s="1"/>
  <c r="BH390" i="1"/>
  <c r="BI390" i="1"/>
  <c r="BG382" i="1"/>
  <c r="BJ382" i="1" s="1"/>
  <c r="BH382" i="1"/>
  <c r="BI382" i="1"/>
  <c r="BG374" i="1"/>
  <c r="BJ374" i="1" s="1"/>
  <c r="BH374" i="1"/>
  <c r="BI374" i="1"/>
  <c r="BG366" i="1"/>
  <c r="BJ366" i="1" s="1"/>
  <c r="BH366" i="1"/>
  <c r="BI366" i="1"/>
  <c r="BG358" i="1"/>
  <c r="BJ358" i="1" s="1"/>
  <c r="BH358" i="1"/>
  <c r="BI358" i="1"/>
  <c r="BG350" i="1"/>
  <c r="BJ350" i="1" s="1"/>
  <c r="BH350" i="1"/>
  <c r="BI350" i="1"/>
  <c r="BG342" i="1"/>
  <c r="BJ342" i="1" s="1"/>
  <c r="BH342" i="1"/>
  <c r="BI342" i="1"/>
  <c r="BG334" i="1"/>
  <c r="BJ334" i="1" s="1"/>
  <c r="BH334" i="1"/>
  <c r="BI334" i="1"/>
  <c r="BG326" i="1"/>
  <c r="BJ326" i="1" s="1"/>
  <c r="BH326" i="1"/>
  <c r="BI326" i="1"/>
  <c r="BG318" i="1"/>
  <c r="BJ318" i="1" s="1"/>
  <c r="BH318" i="1"/>
  <c r="BI318" i="1"/>
  <c r="BG310" i="1"/>
  <c r="BJ310" i="1" s="1"/>
  <c r="BH310" i="1"/>
  <c r="BI310" i="1"/>
  <c r="BG302" i="1"/>
  <c r="BJ302" i="1" s="1"/>
  <c r="BH302" i="1"/>
  <c r="BI302" i="1"/>
  <c r="BG294" i="1"/>
  <c r="BJ294" i="1" s="1"/>
  <c r="BH294" i="1"/>
  <c r="BI294" i="1"/>
  <c r="BG286" i="1"/>
  <c r="BJ286" i="1" s="1"/>
  <c r="BH286" i="1"/>
  <c r="BI286" i="1"/>
  <c r="BG278" i="1"/>
  <c r="BJ278" i="1" s="1"/>
  <c r="BH278" i="1"/>
  <c r="BI278" i="1"/>
  <c r="BG270" i="1"/>
  <c r="BJ270" i="1" s="1"/>
  <c r="BH270" i="1"/>
  <c r="BI270" i="1"/>
  <c r="BG262" i="1"/>
  <c r="BJ262" i="1" s="1"/>
  <c r="BH262" i="1"/>
  <c r="BI262" i="1"/>
  <c r="BG254" i="1"/>
  <c r="BJ254" i="1" s="1"/>
  <c r="BH254" i="1"/>
  <c r="BI254" i="1"/>
  <c r="BG246" i="1"/>
  <c r="BJ246" i="1" s="1"/>
  <c r="BH246" i="1"/>
  <c r="BI246" i="1"/>
  <c r="BG238" i="1"/>
  <c r="BJ238" i="1" s="1"/>
  <c r="BH238" i="1"/>
  <c r="BI238" i="1"/>
  <c r="BG230" i="1"/>
  <c r="BJ230" i="1" s="1"/>
  <c r="BH230" i="1"/>
  <c r="BI230" i="1"/>
  <c r="BG222" i="1"/>
  <c r="BJ222" i="1" s="1"/>
  <c r="BH222" i="1"/>
  <c r="BI222" i="1"/>
  <c r="BI214" i="1"/>
  <c r="BG214" i="1"/>
  <c r="BJ214" i="1" s="1"/>
  <c r="BH214" i="1"/>
  <c r="BH206" i="1"/>
  <c r="BI206" i="1"/>
  <c r="BG206" i="1"/>
  <c r="BJ206" i="1" s="1"/>
  <c r="BH198" i="1"/>
  <c r="BI198" i="1"/>
  <c r="BG198" i="1"/>
  <c r="BJ198" i="1" s="1"/>
  <c r="BH190" i="1"/>
  <c r="BI190" i="1"/>
  <c r="BG190" i="1"/>
  <c r="BJ190" i="1" s="1"/>
  <c r="BH182" i="1"/>
  <c r="BI182" i="1"/>
  <c r="BG182" i="1"/>
  <c r="BJ182" i="1" s="1"/>
  <c r="BH174" i="1"/>
  <c r="BI174" i="1"/>
  <c r="BG174" i="1"/>
  <c r="BJ174" i="1" s="1"/>
  <c r="BH166" i="1"/>
  <c r="BI166" i="1"/>
  <c r="BG166" i="1"/>
  <c r="BJ166" i="1" s="1"/>
  <c r="BH158" i="1"/>
  <c r="BI158" i="1"/>
  <c r="BG158" i="1"/>
  <c r="BJ158" i="1" s="1"/>
  <c r="BH150" i="1"/>
  <c r="BI150" i="1"/>
  <c r="BG150" i="1"/>
  <c r="BJ150" i="1" s="1"/>
  <c r="BH142" i="1"/>
  <c r="BI142" i="1"/>
  <c r="BG142" i="1"/>
  <c r="BJ142" i="1" s="1"/>
  <c r="BH134" i="1"/>
  <c r="BI134" i="1"/>
  <c r="BG134" i="1"/>
  <c r="BJ134" i="1" s="1"/>
  <c r="BH126" i="1"/>
  <c r="BI126" i="1"/>
  <c r="BG126" i="1"/>
  <c r="BJ126" i="1" s="1"/>
  <c r="BH118" i="1"/>
  <c r="BI118" i="1"/>
  <c r="BG118" i="1"/>
  <c r="BJ118" i="1" s="1"/>
  <c r="BH110" i="1"/>
  <c r="BI110" i="1"/>
  <c r="BG110" i="1"/>
  <c r="BJ110" i="1" s="1"/>
  <c r="BH102" i="1"/>
  <c r="BI102" i="1"/>
  <c r="BG102" i="1"/>
  <c r="BJ102" i="1" s="1"/>
  <c r="BH94" i="1"/>
  <c r="BI94" i="1"/>
  <c r="BG94" i="1"/>
  <c r="BJ94" i="1" s="1"/>
  <c r="BH86" i="1"/>
  <c r="BI86" i="1"/>
  <c r="BG86" i="1"/>
  <c r="BJ86" i="1" s="1"/>
  <c r="BH78" i="1"/>
  <c r="BI78" i="1"/>
  <c r="BG78" i="1"/>
  <c r="BJ78" i="1" s="1"/>
  <c r="BH70" i="1"/>
  <c r="BI70" i="1"/>
  <c r="BG70" i="1"/>
  <c r="BJ70" i="1" s="1"/>
  <c r="BH62" i="1"/>
  <c r="BI62" i="1"/>
  <c r="BG62" i="1"/>
  <c r="BJ62" i="1" s="1"/>
  <c r="BH54" i="1"/>
  <c r="BI54" i="1"/>
  <c r="BG54" i="1"/>
  <c r="BJ54" i="1" s="1"/>
  <c r="BH46" i="1"/>
  <c r="BI46" i="1"/>
  <c r="BG46" i="1"/>
  <c r="BJ46" i="1" s="1"/>
  <c r="BH38" i="1"/>
  <c r="BI38" i="1"/>
  <c r="BG38" i="1"/>
  <c r="BJ38" i="1" s="1"/>
  <c r="BH30" i="1"/>
  <c r="BI30" i="1"/>
  <c r="BG30" i="1"/>
  <c r="BJ30" i="1" s="1"/>
  <c r="BH22" i="1"/>
  <c r="BI22" i="1"/>
  <c r="BG22" i="1"/>
  <c r="BJ22" i="1" s="1"/>
  <c r="BH14" i="1"/>
  <c r="BI14" i="1"/>
  <c r="BG14" i="1"/>
  <c r="BJ14" i="1" s="1"/>
  <c r="BH6" i="1"/>
  <c r="BI6" i="1"/>
  <c r="BG6" i="1"/>
  <c r="BJ6" i="1" s="1"/>
  <c r="BH365" i="1"/>
  <c r="BG365" i="1"/>
  <c r="BJ365" i="1" s="1"/>
  <c r="BI365" i="1"/>
  <c r="BH357" i="1"/>
  <c r="BI357" i="1"/>
  <c r="BG357" i="1"/>
  <c r="BJ357" i="1" s="1"/>
  <c r="BH349" i="1"/>
  <c r="BI349" i="1"/>
  <c r="BG349" i="1"/>
  <c r="BJ349" i="1" s="1"/>
  <c r="BH341" i="1"/>
  <c r="BG341" i="1"/>
  <c r="BJ341" i="1" s="1"/>
  <c r="BI341" i="1"/>
  <c r="BH333" i="1"/>
  <c r="BG333" i="1"/>
  <c r="BJ333" i="1" s="1"/>
  <c r="BI333" i="1"/>
  <c r="BH325" i="1"/>
  <c r="BG325" i="1"/>
  <c r="BJ325" i="1" s="1"/>
  <c r="BI325" i="1"/>
  <c r="BG317" i="1"/>
  <c r="BJ317" i="1" s="1"/>
  <c r="BH317" i="1"/>
  <c r="BI317" i="1"/>
  <c r="BG309" i="1"/>
  <c r="BJ309" i="1" s="1"/>
  <c r="BH309" i="1"/>
  <c r="BI309" i="1"/>
  <c r="BG301" i="1"/>
  <c r="BJ301" i="1" s="1"/>
  <c r="BH301" i="1"/>
  <c r="BI301" i="1"/>
  <c r="BG293" i="1"/>
  <c r="BJ293" i="1" s="1"/>
  <c r="BH293" i="1"/>
  <c r="BI293" i="1"/>
  <c r="BG285" i="1"/>
  <c r="BJ285" i="1" s="1"/>
  <c r="BH285" i="1"/>
  <c r="BI285" i="1"/>
  <c r="BG277" i="1"/>
  <c r="BJ277" i="1" s="1"/>
  <c r="BH277" i="1"/>
  <c r="BI277" i="1"/>
  <c r="BG269" i="1"/>
  <c r="BJ269" i="1" s="1"/>
  <c r="BH269" i="1"/>
  <c r="BI269" i="1"/>
  <c r="BG261" i="1"/>
  <c r="BJ261" i="1" s="1"/>
  <c r="BH261" i="1"/>
  <c r="BI261" i="1"/>
  <c r="BG253" i="1"/>
  <c r="BJ253" i="1" s="1"/>
  <c r="BH253" i="1"/>
  <c r="BI253" i="1"/>
  <c r="BG245" i="1"/>
  <c r="BJ245" i="1" s="1"/>
  <c r="BH245" i="1"/>
  <c r="BI245" i="1"/>
  <c r="BG237" i="1"/>
  <c r="BJ237" i="1" s="1"/>
  <c r="BH237" i="1"/>
  <c r="BI237" i="1"/>
  <c r="BG229" i="1"/>
  <c r="BJ229" i="1" s="1"/>
  <c r="BH229" i="1"/>
  <c r="BI229" i="1"/>
  <c r="BG221" i="1"/>
  <c r="BJ221" i="1" s="1"/>
  <c r="BH221" i="1"/>
  <c r="BI221" i="1"/>
  <c r="BI213" i="1"/>
  <c r="BH213" i="1"/>
  <c r="BG213" i="1"/>
  <c r="BJ213" i="1" s="1"/>
  <c r="BI205" i="1"/>
  <c r="BH205" i="1"/>
  <c r="BG205" i="1"/>
  <c r="BJ205" i="1" s="1"/>
  <c r="BI197" i="1"/>
  <c r="BH197" i="1"/>
  <c r="BG197" i="1"/>
  <c r="BJ197" i="1" s="1"/>
  <c r="BI189" i="1"/>
  <c r="BH189" i="1"/>
  <c r="BG189" i="1"/>
  <c r="BJ189" i="1" s="1"/>
  <c r="BI181" i="1"/>
  <c r="BH181" i="1"/>
  <c r="BG181" i="1"/>
  <c r="BJ181" i="1" s="1"/>
  <c r="BI173" i="1"/>
  <c r="BH173" i="1"/>
  <c r="BG173" i="1"/>
  <c r="BJ173" i="1" s="1"/>
  <c r="BI165" i="1"/>
  <c r="BG165" i="1"/>
  <c r="BJ165" i="1" s="1"/>
  <c r="BH165" i="1"/>
  <c r="BI157" i="1"/>
  <c r="BG157" i="1"/>
  <c r="BJ157" i="1" s="1"/>
  <c r="BH157" i="1"/>
  <c r="BI149" i="1"/>
  <c r="BG149" i="1"/>
  <c r="BJ149" i="1" s="1"/>
  <c r="BH149" i="1"/>
  <c r="BI141" i="1"/>
  <c r="BG141" i="1"/>
  <c r="BJ141" i="1" s="1"/>
  <c r="BH141" i="1"/>
  <c r="BI133" i="1"/>
  <c r="BG133" i="1"/>
  <c r="BJ133" i="1" s="1"/>
  <c r="BH133" i="1"/>
  <c r="BI125" i="1"/>
  <c r="BG125" i="1"/>
  <c r="BJ125" i="1" s="1"/>
  <c r="BH125" i="1"/>
  <c r="BI117" i="1"/>
  <c r="BG117" i="1"/>
  <c r="BJ117" i="1" s="1"/>
  <c r="BH117" i="1"/>
  <c r="BI109" i="1"/>
  <c r="BG109" i="1"/>
  <c r="BJ109" i="1" s="1"/>
  <c r="BH109" i="1"/>
  <c r="BI101" i="1"/>
  <c r="BG101" i="1"/>
  <c r="BJ101" i="1" s="1"/>
  <c r="BH101" i="1"/>
  <c r="BI93" i="1"/>
  <c r="BG93" i="1"/>
  <c r="BJ93" i="1" s="1"/>
  <c r="BH93" i="1"/>
  <c r="BI85" i="1"/>
  <c r="BG85" i="1"/>
  <c r="BJ85" i="1" s="1"/>
  <c r="BH85" i="1"/>
  <c r="BI77" i="1"/>
  <c r="BG77" i="1"/>
  <c r="BJ77" i="1" s="1"/>
  <c r="BH77" i="1"/>
  <c r="BI69" i="1"/>
  <c r="BG69" i="1"/>
  <c r="BJ69" i="1" s="1"/>
  <c r="BH69" i="1"/>
  <c r="BI61" i="1"/>
  <c r="BG61" i="1"/>
  <c r="BJ61" i="1" s="1"/>
  <c r="BH61" i="1"/>
  <c r="BI53" i="1"/>
  <c r="BG53" i="1"/>
  <c r="BJ53" i="1" s="1"/>
  <c r="BH53" i="1"/>
  <c r="BI45" i="1"/>
  <c r="BG45" i="1"/>
  <c r="BJ45" i="1" s="1"/>
  <c r="BH45" i="1"/>
  <c r="BI37" i="1"/>
  <c r="BG37" i="1"/>
  <c r="BJ37" i="1" s="1"/>
  <c r="BH37" i="1"/>
  <c r="BI29" i="1"/>
  <c r="BG29" i="1"/>
  <c r="BJ29" i="1" s="1"/>
  <c r="BH29" i="1"/>
  <c r="BI21" i="1"/>
  <c r="BG21" i="1"/>
  <c r="BJ21" i="1" s="1"/>
  <c r="BH21" i="1"/>
  <c r="BI13" i="1"/>
  <c r="BG13" i="1"/>
  <c r="BJ13" i="1" s="1"/>
  <c r="BH13" i="1"/>
  <c r="BI5" i="1"/>
  <c r="BG5" i="1"/>
  <c r="BJ5" i="1" s="1"/>
  <c r="BH5" i="1"/>
  <c r="BG420" i="1"/>
  <c r="BJ420" i="1" s="1"/>
  <c r="BH420" i="1"/>
  <c r="BI420" i="1"/>
  <c r="BG412" i="1"/>
  <c r="BJ412" i="1" s="1"/>
  <c r="BH412" i="1"/>
  <c r="BI412" i="1"/>
  <c r="BG404" i="1"/>
  <c r="BJ404" i="1" s="1"/>
  <c r="BH404" i="1"/>
  <c r="BI404" i="1"/>
  <c r="BG396" i="1"/>
  <c r="BJ396" i="1" s="1"/>
  <c r="BH396" i="1"/>
  <c r="BI396" i="1"/>
  <c r="BH388" i="1"/>
  <c r="BI388" i="1"/>
  <c r="BG388" i="1"/>
  <c r="BJ388" i="1" s="1"/>
  <c r="BG380" i="1"/>
  <c r="BJ380" i="1" s="1"/>
  <c r="BH380" i="1"/>
  <c r="BI380" i="1"/>
  <c r="BG372" i="1"/>
  <c r="BJ372" i="1" s="1"/>
  <c r="BH372" i="1"/>
  <c r="BI372" i="1"/>
  <c r="BG364" i="1"/>
  <c r="BJ364" i="1" s="1"/>
  <c r="BH364" i="1"/>
  <c r="BI364" i="1"/>
  <c r="BG356" i="1"/>
  <c r="BJ356" i="1" s="1"/>
  <c r="BH356" i="1"/>
  <c r="BI356" i="1"/>
  <c r="BG348" i="1"/>
  <c r="BJ348" i="1" s="1"/>
  <c r="BH348" i="1"/>
  <c r="BI348" i="1"/>
  <c r="BG340" i="1"/>
  <c r="BJ340" i="1" s="1"/>
  <c r="BH340" i="1"/>
  <c r="BI340" i="1"/>
  <c r="BG332" i="1"/>
  <c r="BJ332" i="1" s="1"/>
  <c r="BH332" i="1"/>
  <c r="BI332" i="1"/>
  <c r="BG324" i="1"/>
  <c r="BJ324" i="1" s="1"/>
  <c r="BH324" i="1"/>
  <c r="BI324" i="1"/>
  <c r="BG316" i="1"/>
  <c r="BJ316" i="1" s="1"/>
  <c r="BH316" i="1"/>
  <c r="BI316" i="1"/>
  <c r="BG308" i="1"/>
  <c r="BJ308" i="1" s="1"/>
  <c r="BH308" i="1"/>
  <c r="BI308" i="1"/>
  <c r="BG300" i="1"/>
  <c r="BJ300" i="1" s="1"/>
  <c r="BH300" i="1"/>
  <c r="BI300" i="1"/>
  <c r="BG292" i="1"/>
  <c r="BJ292" i="1" s="1"/>
  <c r="BH292" i="1"/>
  <c r="BI292" i="1"/>
  <c r="BG284" i="1"/>
  <c r="BJ284" i="1" s="1"/>
  <c r="BH284" i="1"/>
  <c r="BI284" i="1"/>
  <c r="BG276" i="1"/>
  <c r="BJ276" i="1" s="1"/>
  <c r="BH276" i="1"/>
  <c r="BI276" i="1"/>
  <c r="BG268" i="1"/>
  <c r="BJ268" i="1" s="1"/>
  <c r="BH268" i="1"/>
  <c r="BI268" i="1"/>
  <c r="BG260" i="1"/>
  <c r="BJ260" i="1" s="1"/>
  <c r="BH260" i="1"/>
  <c r="BI260" i="1"/>
  <c r="BG252" i="1"/>
  <c r="BJ252" i="1" s="1"/>
  <c r="BH252" i="1"/>
  <c r="BI252" i="1"/>
  <c r="BG244" i="1"/>
  <c r="BJ244" i="1" s="1"/>
  <c r="BH244" i="1"/>
  <c r="BI244" i="1"/>
  <c r="BG236" i="1"/>
  <c r="BJ236" i="1" s="1"/>
  <c r="BH236" i="1"/>
  <c r="BI236" i="1"/>
  <c r="BG228" i="1"/>
  <c r="BJ228" i="1" s="1"/>
  <c r="BH228" i="1"/>
  <c r="BI228" i="1"/>
  <c r="BG220" i="1"/>
  <c r="BJ220" i="1" s="1"/>
  <c r="BH220" i="1"/>
  <c r="BI220" i="1"/>
  <c r="BG212" i="1"/>
  <c r="BJ212" i="1" s="1"/>
  <c r="BH212" i="1"/>
  <c r="BI212" i="1"/>
  <c r="BG204" i="1"/>
  <c r="BJ204" i="1" s="1"/>
  <c r="BH204" i="1"/>
  <c r="BI204" i="1"/>
  <c r="BG196" i="1"/>
  <c r="BJ196" i="1" s="1"/>
  <c r="BH196" i="1"/>
  <c r="BI196" i="1"/>
  <c r="BG188" i="1"/>
  <c r="BJ188" i="1" s="1"/>
  <c r="BH188" i="1"/>
  <c r="BI188" i="1"/>
  <c r="BG180" i="1"/>
  <c r="BJ180" i="1" s="1"/>
  <c r="BH180" i="1"/>
  <c r="BI180" i="1"/>
  <c r="BG172" i="1"/>
  <c r="BJ172" i="1" s="1"/>
  <c r="BH172" i="1"/>
  <c r="BI172" i="1"/>
  <c r="BG164" i="1"/>
  <c r="BJ164" i="1" s="1"/>
  <c r="BH164" i="1"/>
  <c r="BI164" i="1"/>
  <c r="BG156" i="1"/>
  <c r="BJ156" i="1" s="1"/>
  <c r="BH156" i="1"/>
  <c r="BI156" i="1"/>
  <c r="BG148" i="1"/>
  <c r="BJ148" i="1" s="1"/>
  <c r="BH148" i="1"/>
  <c r="BI148" i="1"/>
  <c r="BG140" i="1"/>
  <c r="BJ140" i="1" s="1"/>
  <c r="BH140" i="1"/>
  <c r="BI140" i="1"/>
  <c r="BG132" i="1"/>
  <c r="BJ132" i="1" s="1"/>
  <c r="BH132" i="1"/>
  <c r="BI132" i="1"/>
  <c r="BG124" i="1"/>
  <c r="BJ124" i="1" s="1"/>
  <c r="BH124" i="1"/>
  <c r="BI124" i="1"/>
  <c r="BG116" i="1"/>
  <c r="BJ116" i="1" s="1"/>
  <c r="BH116" i="1"/>
  <c r="BI116" i="1"/>
  <c r="BG108" i="1"/>
  <c r="BJ108" i="1" s="1"/>
  <c r="BH108" i="1"/>
  <c r="BI108" i="1"/>
  <c r="BG100" i="1"/>
  <c r="BJ100" i="1" s="1"/>
  <c r="BH100" i="1"/>
  <c r="BI100" i="1"/>
  <c r="BG92" i="1"/>
  <c r="BJ92" i="1" s="1"/>
  <c r="BH92" i="1"/>
  <c r="BI92" i="1"/>
  <c r="BG84" i="1"/>
  <c r="BJ84" i="1" s="1"/>
  <c r="BH84" i="1"/>
  <c r="BI84" i="1"/>
  <c r="BG76" i="1"/>
  <c r="BJ76" i="1" s="1"/>
  <c r="BH76" i="1"/>
  <c r="BI76" i="1"/>
  <c r="BG68" i="1"/>
  <c r="BJ68" i="1" s="1"/>
  <c r="BH68" i="1"/>
  <c r="BI68" i="1"/>
  <c r="BG60" i="1"/>
  <c r="BJ60" i="1" s="1"/>
  <c r="BH60" i="1"/>
  <c r="BI60" i="1"/>
  <c r="BG52" i="1"/>
  <c r="BJ52" i="1" s="1"/>
  <c r="BH52" i="1"/>
  <c r="BI52" i="1"/>
  <c r="BG44" i="1"/>
  <c r="BJ44" i="1" s="1"/>
  <c r="BH44" i="1"/>
  <c r="BI44" i="1"/>
  <c r="BG36" i="1"/>
  <c r="BJ36" i="1" s="1"/>
  <c r="BH36" i="1"/>
  <c r="BI36" i="1"/>
  <c r="BG28" i="1"/>
  <c r="BJ28" i="1" s="1"/>
  <c r="BH28" i="1"/>
  <c r="BI28" i="1"/>
  <c r="BG20" i="1"/>
  <c r="BJ20" i="1" s="1"/>
  <c r="BH20" i="1"/>
  <c r="BI20" i="1"/>
  <c r="BG12" i="1"/>
  <c r="BJ12" i="1" s="1"/>
  <c r="BH12" i="1"/>
  <c r="BI12" i="1"/>
  <c r="BG4" i="1"/>
  <c r="BJ4" i="1" s="1"/>
  <c r="BH4" i="1"/>
  <c r="BI4" i="1"/>
  <c r="BH483" i="1"/>
  <c r="BI483" i="1"/>
  <c r="BG483" i="1"/>
  <c r="BJ483" i="1" s="1"/>
  <c r="BH475" i="1"/>
  <c r="BI475" i="1"/>
  <c r="BG475" i="1"/>
  <c r="BJ475" i="1" s="1"/>
  <c r="BH467" i="1"/>
  <c r="BI467" i="1"/>
  <c r="BG467" i="1"/>
  <c r="BJ467" i="1" s="1"/>
  <c r="BH459" i="1"/>
  <c r="BI459" i="1"/>
  <c r="BG459" i="1"/>
  <c r="BJ459" i="1" s="1"/>
  <c r="BH451" i="1"/>
  <c r="BI451" i="1"/>
  <c r="BG451" i="1"/>
  <c r="BJ451" i="1" s="1"/>
  <c r="BH443" i="1"/>
  <c r="BI443" i="1"/>
  <c r="BG443" i="1"/>
  <c r="BJ443" i="1" s="1"/>
  <c r="BH435" i="1"/>
  <c r="BI435" i="1"/>
  <c r="BG435" i="1"/>
  <c r="BJ435" i="1" s="1"/>
  <c r="BH427" i="1"/>
  <c r="BI427" i="1"/>
  <c r="BG427" i="1"/>
  <c r="BJ427" i="1" s="1"/>
  <c r="BH419" i="1"/>
  <c r="BI419" i="1"/>
  <c r="BG419" i="1"/>
  <c r="BJ419" i="1" s="1"/>
  <c r="BH411" i="1"/>
  <c r="BI411" i="1"/>
  <c r="BG411" i="1"/>
  <c r="BJ411" i="1" s="1"/>
  <c r="BH403" i="1"/>
  <c r="BI403" i="1"/>
  <c r="BG403" i="1"/>
  <c r="BJ403" i="1" s="1"/>
  <c r="BH395" i="1"/>
  <c r="BI395" i="1"/>
  <c r="BG395" i="1"/>
  <c r="BJ395" i="1" s="1"/>
  <c r="BH387" i="1"/>
  <c r="BI387" i="1"/>
  <c r="BG387" i="1"/>
  <c r="BJ387" i="1" s="1"/>
  <c r="BH379" i="1"/>
  <c r="BI379" i="1"/>
  <c r="BG379" i="1"/>
  <c r="BJ379" i="1" s="1"/>
  <c r="BH371" i="1"/>
  <c r="BI371" i="1"/>
  <c r="BG371" i="1"/>
  <c r="BJ371" i="1" s="1"/>
  <c r="BH363" i="1"/>
  <c r="BI363" i="1"/>
  <c r="BG363" i="1"/>
  <c r="BJ363" i="1" s="1"/>
  <c r="BH355" i="1"/>
  <c r="BI355" i="1"/>
  <c r="BG355" i="1"/>
  <c r="BJ355" i="1" s="1"/>
  <c r="BH347" i="1"/>
  <c r="BI347" i="1"/>
  <c r="BG347" i="1"/>
  <c r="BJ347" i="1" s="1"/>
  <c r="BH339" i="1"/>
  <c r="BI339" i="1"/>
  <c r="BG339" i="1"/>
  <c r="BJ339" i="1" s="1"/>
  <c r="BH331" i="1"/>
  <c r="BI331" i="1"/>
  <c r="BG331" i="1"/>
  <c r="BJ331" i="1" s="1"/>
  <c r="BH323" i="1"/>
  <c r="BI323" i="1"/>
  <c r="BG323" i="1"/>
  <c r="BJ323" i="1" s="1"/>
  <c r="BH315" i="1"/>
  <c r="BI315" i="1"/>
  <c r="BG315" i="1"/>
  <c r="BJ315" i="1" s="1"/>
  <c r="BH307" i="1"/>
  <c r="BI307" i="1"/>
  <c r="BG307" i="1"/>
  <c r="BJ307" i="1" s="1"/>
  <c r="BH299" i="1"/>
  <c r="BI299" i="1"/>
  <c r="BG299" i="1"/>
  <c r="BJ299" i="1" s="1"/>
  <c r="BH291" i="1"/>
  <c r="BI291" i="1"/>
  <c r="BG291" i="1"/>
  <c r="BJ291" i="1" s="1"/>
  <c r="BH283" i="1"/>
  <c r="BI283" i="1"/>
  <c r="BG283" i="1"/>
  <c r="BJ283" i="1" s="1"/>
  <c r="BH275" i="1"/>
  <c r="BI275" i="1"/>
  <c r="BG275" i="1"/>
  <c r="BJ275" i="1" s="1"/>
  <c r="BH267" i="1"/>
  <c r="BI267" i="1"/>
  <c r="BG267" i="1"/>
  <c r="BJ267" i="1" s="1"/>
  <c r="BH259" i="1"/>
  <c r="BI259" i="1"/>
  <c r="BG259" i="1"/>
  <c r="BJ259" i="1" s="1"/>
  <c r="BH251" i="1"/>
  <c r="BI251" i="1"/>
  <c r="BG251" i="1"/>
  <c r="BJ251" i="1" s="1"/>
  <c r="BH243" i="1"/>
  <c r="BI243" i="1"/>
  <c r="BG243" i="1"/>
  <c r="BJ243" i="1" s="1"/>
  <c r="BH235" i="1"/>
  <c r="BI235" i="1"/>
  <c r="BG235" i="1"/>
  <c r="BJ235" i="1" s="1"/>
  <c r="BH227" i="1"/>
  <c r="BI227" i="1"/>
  <c r="BG227" i="1"/>
  <c r="BJ227" i="1" s="1"/>
  <c r="BG219" i="1"/>
  <c r="BJ219" i="1" s="1"/>
  <c r="BH219" i="1"/>
  <c r="BI219" i="1"/>
  <c r="BG211" i="1"/>
  <c r="BJ211" i="1" s="1"/>
  <c r="BH211" i="1"/>
  <c r="BI211" i="1"/>
  <c r="BG203" i="1"/>
  <c r="BJ203" i="1" s="1"/>
  <c r="BI203" i="1"/>
  <c r="BH203" i="1"/>
  <c r="BG195" i="1"/>
  <c r="BJ195" i="1" s="1"/>
  <c r="BI195" i="1"/>
  <c r="BH195" i="1"/>
  <c r="BG187" i="1"/>
  <c r="BJ187" i="1" s="1"/>
  <c r="BI187" i="1"/>
  <c r="BH187" i="1"/>
  <c r="BG179" i="1"/>
  <c r="BJ179" i="1" s="1"/>
  <c r="BI179" i="1"/>
  <c r="BH179" i="1"/>
  <c r="BG171" i="1"/>
  <c r="BJ171" i="1" s="1"/>
  <c r="BI171" i="1"/>
  <c r="BH171" i="1"/>
  <c r="BG163" i="1"/>
  <c r="BJ163" i="1" s="1"/>
  <c r="BI163" i="1"/>
  <c r="BH163" i="1"/>
  <c r="BG155" i="1"/>
  <c r="BJ155" i="1" s="1"/>
  <c r="BI155" i="1"/>
  <c r="BH155" i="1"/>
  <c r="BG147" i="1"/>
  <c r="BJ147" i="1" s="1"/>
  <c r="BI147" i="1"/>
  <c r="BH147" i="1"/>
  <c r="BG139" i="1"/>
  <c r="BJ139" i="1" s="1"/>
  <c r="BI139" i="1"/>
  <c r="BH139" i="1"/>
  <c r="BG131" i="1"/>
  <c r="BJ131" i="1" s="1"/>
  <c r="BI131" i="1"/>
  <c r="BH131" i="1"/>
  <c r="BG123" i="1"/>
  <c r="BJ123" i="1" s="1"/>
  <c r="BI123" i="1"/>
  <c r="BH123" i="1"/>
  <c r="BG115" i="1"/>
  <c r="BJ115" i="1" s="1"/>
  <c r="BI115" i="1"/>
  <c r="BH115" i="1"/>
  <c r="BG107" i="1"/>
  <c r="BJ107" i="1" s="1"/>
  <c r="BI107" i="1"/>
  <c r="BH107" i="1"/>
  <c r="BG99" i="1"/>
  <c r="BJ99" i="1" s="1"/>
  <c r="BI99" i="1"/>
  <c r="BH99" i="1"/>
  <c r="BG91" i="1"/>
  <c r="BJ91" i="1" s="1"/>
  <c r="BI91" i="1"/>
  <c r="BH91" i="1"/>
  <c r="BG83" i="1"/>
  <c r="BJ83" i="1" s="1"/>
  <c r="BI83" i="1"/>
  <c r="BH83" i="1"/>
  <c r="BG75" i="1"/>
  <c r="BJ75" i="1" s="1"/>
  <c r="BI75" i="1"/>
  <c r="BH75" i="1"/>
  <c r="BG67" i="1"/>
  <c r="BJ67" i="1" s="1"/>
  <c r="BI67" i="1"/>
  <c r="BH67" i="1"/>
  <c r="BG59" i="1"/>
  <c r="BJ59" i="1" s="1"/>
  <c r="BI59" i="1"/>
  <c r="BH59" i="1"/>
  <c r="BG51" i="1"/>
  <c r="BJ51" i="1" s="1"/>
  <c r="BI51" i="1"/>
  <c r="BH51" i="1"/>
  <c r="BG43" i="1"/>
  <c r="BJ43" i="1" s="1"/>
  <c r="BI43" i="1"/>
  <c r="BH43" i="1"/>
  <c r="BG35" i="1"/>
  <c r="BJ35" i="1" s="1"/>
  <c r="BI35" i="1"/>
  <c r="BH35" i="1"/>
  <c r="BG27" i="1"/>
  <c r="BJ27" i="1" s="1"/>
  <c r="BI27" i="1"/>
  <c r="BH27" i="1"/>
  <c r="BG19" i="1"/>
  <c r="BJ19" i="1" s="1"/>
  <c r="BI19" i="1"/>
  <c r="BH19" i="1"/>
  <c r="BG11" i="1"/>
  <c r="BJ11" i="1" s="1"/>
  <c r="BI11" i="1"/>
  <c r="BH11" i="1"/>
  <c r="BG3" i="1"/>
  <c r="BJ3" i="1" s="1"/>
  <c r="BI3" i="1"/>
  <c r="BH3" i="1"/>
  <c r="BI343" i="1"/>
  <c r="CH665" i="4" l="1"/>
  <c r="CG665" i="4"/>
  <c r="CF665" i="4"/>
  <c r="CE665" i="4"/>
  <c r="CD665" i="4"/>
  <c r="CC665" i="4"/>
  <c r="CA665" i="4"/>
  <c r="CB665" i="4"/>
  <c r="BZ665" i="4"/>
  <c r="BX665" i="4"/>
  <c r="BY665" i="4"/>
  <c r="BW665" i="4"/>
  <c r="BV665" i="4"/>
  <c r="BT665" i="4"/>
  <c r="BS665" i="4"/>
  <c r="BU665" i="4"/>
  <c r="BR665" i="4"/>
  <c r="CH505" i="4"/>
  <c r="CG505" i="4"/>
  <c r="CF505" i="4"/>
  <c r="CD505" i="4"/>
  <c r="CE505" i="4"/>
  <c r="CA505" i="4"/>
  <c r="CC505" i="4"/>
  <c r="CB505" i="4"/>
  <c r="BZ505" i="4"/>
  <c r="BX505" i="4"/>
  <c r="BW505" i="4"/>
  <c r="BV505" i="4"/>
  <c r="BY505" i="4"/>
  <c r="BT505" i="4"/>
  <c r="BS505" i="4"/>
  <c r="BU505" i="4"/>
  <c r="BR505" i="4"/>
  <c r="BR1101" i="4"/>
  <c r="CH1101" i="4"/>
  <c r="CG1101" i="4"/>
  <c r="CF1101" i="4"/>
  <c r="CE1101" i="4"/>
  <c r="CD1101" i="4"/>
  <c r="CC1101" i="4"/>
  <c r="CB1101" i="4"/>
  <c r="CA1101" i="4"/>
  <c r="BY1101" i="4"/>
  <c r="BX1101" i="4"/>
  <c r="BW1101" i="4"/>
  <c r="BZ1101" i="4"/>
  <c r="BV1101" i="4"/>
  <c r="BU1101" i="4"/>
  <c r="BS1101" i="4"/>
  <c r="BT1101" i="4"/>
  <c r="CH589" i="4"/>
  <c r="CG589" i="4"/>
  <c r="CE589" i="4"/>
  <c r="CF589" i="4"/>
  <c r="CD589" i="4"/>
  <c r="CC589" i="4"/>
  <c r="CB589" i="4"/>
  <c r="CA589" i="4"/>
  <c r="BY589" i="4"/>
  <c r="BX589" i="4"/>
  <c r="BW589" i="4"/>
  <c r="BV589" i="4"/>
  <c r="BZ589" i="4"/>
  <c r="BU589" i="4"/>
  <c r="BT589" i="4"/>
  <c r="BS589" i="4"/>
  <c r="BR589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U102" i="4"/>
  <c r="BS102" i="4"/>
  <c r="BT102" i="4"/>
  <c r="BV102" i="4"/>
  <c r="BR102" i="4"/>
  <c r="CH422" i="4"/>
  <c r="CG422" i="4"/>
  <c r="CF422" i="4"/>
  <c r="CE422" i="4"/>
  <c r="CD422" i="4"/>
  <c r="CC422" i="4"/>
  <c r="CB422" i="4"/>
  <c r="CA422" i="4"/>
  <c r="BZ422" i="4"/>
  <c r="BY422" i="4"/>
  <c r="BX422" i="4"/>
  <c r="BW422" i="4"/>
  <c r="BU422" i="4"/>
  <c r="BS422" i="4"/>
  <c r="BV422" i="4"/>
  <c r="BT422" i="4"/>
  <c r="BR422" i="4"/>
  <c r="CH486" i="4"/>
  <c r="CG486" i="4"/>
  <c r="CF486" i="4"/>
  <c r="CE486" i="4"/>
  <c r="CD486" i="4"/>
  <c r="CC486" i="4"/>
  <c r="CB486" i="4"/>
  <c r="CA486" i="4"/>
  <c r="BZ486" i="4"/>
  <c r="BY486" i="4"/>
  <c r="BX486" i="4"/>
  <c r="BW486" i="4"/>
  <c r="BU486" i="4"/>
  <c r="BV486" i="4"/>
  <c r="BS486" i="4"/>
  <c r="BT486" i="4"/>
  <c r="BR486" i="4"/>
  <c r="CH550" i="4"/>
  <c r="CG550" i="4"/>
  <c r="CF550" i="4"/>
  <c r="CE550" i="4"/>
  <c r="CC550" i="4"/>
  <c r="CD550" i="4"/>
  <c r="CB550" i="4"/>
  <c r="CA550" i="4"/>
  <c r="BZ550" i="4"/>
  <c r="BY550" i="4"/>
  <c r="BX550" i="4"/>
  <c r="BW550" i="4"/>
  <c r="BU550" i="4"/>
  <c r="BS550" i="4"/>
  <c r="BT550" i="4"/>
  <c r="BV550" i="4"/>
  <c r="BR550" i="4"/>
  <c r="CH1168" i="4"/>
  <c r="CG1168" i="4"/>
  <c r="CE1168" i="4"/>
  <c r="CF1168" i="4"/>
  <c r="CD1168" i="4"/>
  <c r="CC1168" i="4"/>
  <c r="CB1168" i="4"/>
  <c r="CA1168" i="4"/>
  <c r="BZ1168" i="4"/>
  <c r="BY1168" i="4"/>
  <c r="BV1168" i="4"/>
  <c r="BX1168" i="4"/>
  <c r="BW1168" i="4"/>
  <c r="BU1168" i="4"/>
  <c r="BT1168" i="4"/>
  <c r="BS1168" i="4"/>
  <c r="BR1168" i="4"/>
  <c r="CH1040" i="4"/>
  <c r="CG1040" i="4"/>
  <c r="CF1040" i="4"/>
  <c r="CE1040" i="4"/>
  <c r="CD1040" i="4"/>
  <c r="CC1040" i="4"/>
  <c r="CB1040" i="4"/>
  <c r="CA1040" i="4"/>
  <c r="BZ1040" i="4"/>
  <c r="BY1040" i="4"/>
  <c r="BV1040" i="4"/>
  <c r="BX1040" i="4"/>
  <c r="BW1040" i="4"/>
  <c r="BU1040" i="4"/>
  <c r="BT1040" i="4"/>
  <c r="BS1040" i="4"/>
  <c r="BR1040" i="4"/>
  <c r="CH976" i="4"/>
  <c r="CG976" i="4"/>
  <c r="CF976" i="4"/>
  <c r="CE976" i="4"/>
  <c r="CD976" i="4"/>
  <c r="CC976" i="4"/>
  <c r="CB976" i="4"/>
  <c r="CA976" i="4"/>
  <c r="BZ976" i="4"/>
  <c r="BY976" i="4"/>
  <c r="BV976" i="4"/>
  <c r="BX976" i="4"/>
  <c r="BU976" i="4"/>
  <c r="BW976" i="4"/>
  <c r="BT976" i="4"/>
  <c r="BS976" i="4"/>
  <c r="BR976" i="4"/>
  <c r="CH912" i="4"/>
  <c r="CG912" i="4"/>
  <c r="CF912" i="4"/>
  <c r="CE912" i="4"/>
  <c r="CD912" i="4"/>
  <c r="CC912" i="4"/>
  <c r="CB912" i="4"/>
  <c r="CA912" i="4"/>
  <c r="BZ912" i="4"/>
  <c r="BY912" i="4"/>
  <c r="BV912" i="4"/>
  <c r="BX912" i="4"/>
  <c r="BU912" i="4"/>
  <c r="BW912" i="4"/>
  <c r="BT912" i="4"/>
  <c r="BS912" i="4"/>
  <c r="BR912" i="4"/>
  <c r="CH784" i="4"/>
  <c r="CG784" i="4"/>
  <c r="CF784" i="4"/>
  <c r="CE784" i="4"/>
  <c r="CD784" i="4"/>
  <c r="CB784" i="4"/>
  <c r="CC784" i="4"/>
  <c r="CA784" i="4"/>
  <c r="BZ784" i="4"/>
  <c r="BY784" i="4"/>
  <c r="BV784" i="4"/>
  <c r="BX784" i="4"/>
  <c r="BU784" i="4"/>
  <c r="BW784" i="4"/>
  <c r="BT784" i="4"/>
  <c r="BS784" i="4"/>
  <c r="BR784" i="4"/>
  <c r="CH744" i="4"/>
  <c r="CG744" i="4"/>
  <c r="CF744" i="4"/>
  <c r="CE744" i="4"/>
  <c r="CD744" i="4"/>
  <c r="CC744" i="4"/>
  <c r="CB744" i="4"/>
  <c r="CA744" i="4"/>
  <c r="BZ744" i="4"/>
  <c r="BY744" i="4"/>
  <c r="BV744" i="4"/>
  <c r="BX744" i="4"/>
  <c r="BW744" i="4"/>
  <c r="BU744" i="4"/>
  <c r="BT744" i="4"/>
  <c r="BS744" i="4"/>
  <c r="BR744" i="4"/>
  <c r="CH656" i="4"/>
  <c r="CG656" i="4"/>
  <c r="CF656" i="4"/>
  <c r="CE656" i="4"/>
  <c r="CD656" i="4"/>
  <c r="CC656" i="4"/>
  <c r="CB656" i="4"/>
  <c r="CA656" i="4"/>
  <c r="BZ656" i="4"/>
  <c r="BY656" i="4"/>
  <c r="BV656" i="4"/>
  <c r="BX656" i="4"/>
  <c r="BU656" i="4"/>
  <c r="BW656" i="4"/>
  <c r="BT656" i="4"/>
  <c r="BS656" i="4"/>
  <c r="BR656" i="4"/>
  <c r="CH592" i="4"/>
  <c r="CG592" i="4"/>
  <c r="CF592" i="4"/>
  <c r="CE592" i="4"/>
  <c r="CD592" i="4"/>
  <c r="CC592" i="4"/>
  <c r="CB592" i="4"/>
  <c r="CA592" i="4"/>
  <c r="BZ592" i="4"/>
  <c r="BY592" i="4"/>
  <c r="BV592" i="4"/>
  <c r="BX592" i="4"/>
  <c r="BU592" i="4"/>
  <c r="BW592" i="4"/>
  <c r="BT592" i="4"/>
  <c r="BS592" i="4"/>
  <c r="BR592" i="4"/>
  <c r="CH947" i="4"/>
  <c r="CG947" i="4"/>
  <c r="CF947" i="4"/>
  <c r="CE947" i="4"/>
  <c r="CD947" i="4"/>
  <c r="CB947" i="4"/>
  <c r="CC947" i="4"/>
  <c r="CA947" i="4"/>
  <c r="BZ947" i="4"/>
  <c r="BY947" i="4"/>
  <c r="BX947" i="4"/>
  <c r="BW947" i="4"/>
  <c r="BV947" i="4"/>
  <c r="BT947" i="4"/>
  <c r="BU947" i="4"/>
  <c r="BS947" i="4"/>
  <c r="BR947" i="4"/>
  <c r="CH284" i="4"/>
  <c r="CG284" i="4"/>
  <c r="CF284" i="4"/>
  <c r="CE284" i="4"/>
  <c r="CD284" i="4"/>
  <c r="CB284" i="4"/>
  <c r="CA284" i="4"/>
  <c r="BZ284" i="4"/>
  <c r="CC284" i="4"/>
  <c r="BY284" i="4"/>
  <c r="BX284" i="4"/>
  <c r="BW284" i="4"/>
  <c r="BV284" i="4"/>
  <c r="BU284" i="4"/>
  <c r="BS284" i="4"/>
  <c r="BT284" i="4"/>
  <c r="BR284" i="4"/>
  <c r="CH1202" i="4"/>
  <c r="CG1202" i="4"/>
  <c r="CF1202" i="4"/>
  <c r="CE1202" i="4"/>
  <c r="CB1202" i="4"/>
  <c r="CC1202" i="4"/>
  <c r="CD1202" i="4"/>
  <c r="CA1202" i="4"/>
  <c r="BZ1202" i="4"/>
  <c r="BY1202" i="4"/>
  <c r="BX1202" i="4"/>
  <c r="BW1202" i="4"/>
  <c r="BV1202" i="4"/>
  <c r="BU1202" i="4"/>
  <c r="BT1202" i="4"/>
  <c r="BS1202" i="4"/>
  <c r="BR1202" i="4"/>
  <c r="CH906" i="4"/>
  <c r="CG906" i="4"/>
  <c r="CF906" i="4"/>
  <c r="CE906" i="4"/>
  <c r="CC906" i="4"/>
  <c r="CB906" i="4"/>
  <c r="CD906" i="4"/>
  <c r="CA906" i="4"/>
  <c r="BZ906" i="4"/>
  <c r="BY906" i="4"/>
  <c r="BX906" i="4"/>
  <c r="BW906" i="4"/>
  <c r="BV906" i="4"/>
  <c r="BU906" i="4"/>
  <c r="BT906" i="4"/>
  <c r="BS906" i="4"/>
  <c r="BR906" i="4"/>
  <c r="CH578" i="4"/>
  <c r="CG578" i="4"/>
  <c r="CF578" i="4"/>
  <c r="CE578" i="4"/>
  <c r="CD578" i="4"/>
  <c r="CC578" i="4"/>
  <c r="CB578" i="4"/>
  <c r="CA578" i="4"/>
  <c r="BZ578" i="4"/>
  <c r="BY578" i="4"/>
  <c r="BX578" i="4"/>
  <c r="BW578" i="4"/>
  <c r="BU578" i="4"/>
  <c r="BV578" i="4"/>
  <c r="BT578" i="4"/>
  <c r="BS578" i="4"/>
  <c r="BR578" i="4"/>
  <c r="CH617" i="4"/>
  <c r="CG617" i="4"/>
  <c r="CF617" i="4"/>
  <c r="CE617" i="4"/>
  <c r="CD617" i="4"/>
  <c r="CA617" i="4"/>
  <c r="CB617" i="4"/>
  <c r="CC617" i="4"/>
  <c r="BZ617" i="4"/>
  <c r="BX617" i="4"/>
  <c r="BW617" i="4"/>
  <c r="BV617" i="4"/>
  <c r="BY617" i="4"/>
  <c r="BT617" i="4"/>
  <c r="BU617" i="4"/>
  <c r="BS617" i="4"/>
  <c r="BR617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U39" i="4"/>
  <c r="BT39" i="4"/>
  <c r="BV39" i="4"/>
  <c r="BS39" i="4"/>
  <c r="BR39" i="4"/>
  <c r="CH103" i="4"/>
  <c r="CG103" i="4"/>
  <c r="CF103" i="4"/>
  <c r="CE103" i="4"/>
  <c r="CD103" i="4"/>
  <c r="CC103" i="4"/>
  <c r="CB103" i="4"/>
  <c r="CA103" i="4"/>
  <c r="BZ103" i="4"/>
  <c r="BY103" i="4"/>
  <c r="BX103" i="4"/>
  <c r="BW103" i="4"/>
  <c r="BU103" i="4"/>
  <c r="BT103" i="4"/>
  <c r="BV103" i="4"/>
  <c r="BS103" i="4"/>
  <c r="BR103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U167" i="4"/>
  <c r="BT167" i="4"/>
  <c r="BV167" i="4"/>
  <c r="BS167" i="4"/>
  <c r="BR167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U231" i="4"/>
  <c r="BT231" i="4"/>
  <c r="BV231" i="4"/>
  <c r="BS231" i="4"/>
  <c r="BR231" i="4"/>
  <c r="CH295" i="4"/>
  <c r="CG295" i="4"/>
  <c r="CF295" i="4"/>
  <c r="CE295" i="4"/>
  <c r="CD295" i="4"/>
  <c r="CB295" i="4"/>
  <c r="CC295" i="4"/>
  <c r="CA295" i="4"/>
  <c r="BZ295" i="4"/>
  <c r="BY295" i="4"/>
  <c r="BX295" i="4"/>
  <c r="BW295" i="4"/>
  <c r="BU295" i="4"/>
  <c r="BT295" i="4"/>
  <c r="BV295" i="4"/>
  <c r="BS295" i="4"/>
  <c r="BR295" i="4"/>
  <c r="CH359" i="4"/>
  <c r="CG359" i="4"/>
  <c r="CF359" i="4"/>
  <c r="CE359" i="4"/>
  <c r="CC359" i="4"/>
  <c r="CB359" i="4"/>
  <c r="CD359" i="4"/>
  <c r="CA359" i="4"/>
  <c r="BZ359" i="4"/>
  <c r="BY359" i="4"/>
  <c r="BX359" i="4"/>
  <c r="BW359" i="4"/>
  <c r="BU359" i="4"/>
  <c r="BT359" i="4"/>
  <c r="BV359" i="4"/>
  <c r="BS359" i="4"/>
  <c r="BR359" i="4"/>
  <c r="CH423" i="4"/>
  <c r="CG423" i="4"/>
  <c r="CF423" i="4"/>
  <c r="CE423" i="4"/>
  <c r="CD423" i="4"/>
  <c r="CC423" i="4"/>
  <c r="CB423" i="4"/>
  <c r="CA423" i="4"/>
  <c r="BZ423" i="4"/>
  <c r="BY423" i="4"/>
  <c r="BX423" i="4"/>
  <c r="BW423" i="4"/>
  <c r="BU423" i="4"/>
  <c r="BT423" i="4"/>
  <c r="BV423" i="4"/>
  <c r="BS423" i="4"/>
  <c r="BR423" i="4"/>
  <c r="CH487" i="4"/>
  <c r="CG487" i="4"/>
  <c r="CF487" i="4"/>
  <c r="CE487" i="4"/>
  <c r="CD487" i="4"/>
  <c r="CC487" i="4"/>
  <c r="CB487" i="4"/>
  <c r="CA487" i="4"/>
  <c r="BZ487" i="4"/>
  <c r="BY487" i="4"/>
  <c r="BX487" i="4"/>
  <c r="BW487" i="4"/>
  <c r="BU487" i="4"/>
  <c r="BT487" i="4"/>
  <c r="BV487" i="4"/>
  <c r="BS487" i="4"/>
  <c r="BR487" i="4"/>
  <c r="CH551" i="4"/>
  <c r="CG551" i="4"/>
  <c r="CF551" i="4"/>
  <c r="CE551" i="4"/>
  <c r="CD551" i="4"/>
  <c r="CC551" i="4"/>
  <c r="CB551" i="4"/>
  <c r="CA551" i="4"/>
  <c r="BZ551" i="4"/>
  <c r="BY551" i="4"/>
  <c r="BX551" i="4"/>
  <c r="BW551" i="4"/>
  <c r="BU551" i="4"/>
  <c r="BT551" i="4"/>
  <c r="BV551" i="4"/>
  <c r="BS551" i="4"/>
  <c r="BR551" i="4"/>
  <c r="CH1167" i="4"/>
  <c r="CG1167" i="4"/>
  <c r="CF1167" i="4"/>
  <c r="CE1167" i="4"/>
  <c r="CD1167" i="4"/>
  <c r="CC1167" i="4"/>
  <c r="CB1167" i="4"/>
  <c r="CA1167" i="4"/>
  <c r="BZ1167" i="4"/>
  <c r="BY1167" i="4"/>
  <c r="BX1167" i="4"/>
  <c r="BV1167" i="4"/>
  <c r="BW1167" i="4"/>
  <c r="BT1167" i="4"/>
  <c r="BS1167" i="4"/>
  <c r="BU1167" i="4"/>
  <c r="BR1167" i="4"/>
  <c r="CH1103" i="4"/>
  <c r="CG1103" i="4"/>
  <c r="CF1103" i="4"/>
  <c r="CE1103" i="4"/>
  <c r="CD1103" i="4"/>
  <c r="CC1103" i="4"/>
  <c r="CB1103" i="4"/>
  <c r="CA1103" i="4"/>
  <c r="BZ1103" i="4"/>
  <c r="BY1103" i="4"/>
  <c r="BX1103" i="4"/>
  <c r="BV1103" i="4"/>
  <c r="BW1103" i="4"/>
  <c r="BT1103" i="4"/>
  <c r="BS1103" i="4"/>
  <c r="BU1103" i="4"/>
  <c r="BR1103" i="4"/>
  <c r="CH1039" i="4"/>
  <c r="CG1039" i="4"/>
  <c r="CE1039" i="4"/>
  <c r="CF1039" i="4"/>
  <c r="CD1039" i="4"/>
  <c r="CB1039" i="4"/>
  <c r="CC1039" i="4"/>
  <c r="CA1039" i="4"/>
  <c r="BZ1039" i="4"/>
  <c r="BY1039" i="4"/>
  <c r="BX1039" i="4"/>
  <c r="BV1039" i="4"/>
  <c r="BW1039" i="4"/>
  <c r="BT1039" i="4"/>
  <c r="BS1039" i="4"/>
  <c r="BU1039" i="4"/>
  <c r="BR1039" i="4"/>
  <c r="CH975" i="4"/>
  <c r="CG975" i="4"/>
  <c r="CE975" i="4"/>
  <c r="CF975" i="4"/>
  <c r="CD975" i="4"/>
  <c r="CC975" i="4"/>
  <c r="CB975" i="4"/>
  <c r="CA975" i="4"/>
  <c r="BZ975" i="4"/>
  <c r="BY975" i="4"/>
  <c r="BX975" i="4"/>
  <c r="BW975" i="4"/>
  <c r="BV975" i="4"/>
  <c r="BU975" i="4"/>
  <c r="BT975" i="4"/>
  <c r="BS975" i="4"/>
  <c r="BR975" i="4"/>
  <c r="CH911" i="4"/>
  <c r="CG911" i="4"/>
  <c r="CE911" i="4"/>
  <c r="CF911" i="4"/>
  <c r="CD911" i="4"/>
  <c r="CC911" i="4"/>
  <c r="CB911" i="4"/>
  <c r="CA911" i="4"/>
  <c r="BZ911" i="4"/>
  <c r="BY911" i="4"/>
  <c r="BX911" i="4"/>
  <c r="BW911" i="4"/>
  <c r="BU911" i="4"/>
  <c r="BV911" i="4"/>
  <c r="BT911" i="4"/>
  <c r="BS911" i="4"/>
  <c r="BR911" i="4"/>
  <c r="CH847" i="4"/>
  <c r="CG847" i="4"/>
  <c r="CF847" i="4"/>
  <c r="CE847" i="4"/>
  <c r="CD847" i="4"/>
  <c r="CC847" i="4"/>
  <c r="CB847" i="4"/>
  <c r="CA847" i="4"/>
  <c r="BZ847" i="4"/>
  <c r="BY847" i="4"/>
  <c r="BX847" i="4"/>
  <c r="BW847" i="4"/>
  <c r="BU847" i="4"/>
  <c r="BT847" i="4"/>
  <c r="BS847" i="4"/>
  <c r="BV847" i="4"/>
  <c r="BR847" i="4"/>
  <c r="CH783" i="4"/>
  <c r="CG783" i="4"/>
  <c r="CF783" i="4"/>
  <c r="CE783" i="4"/>
  <c r="CD783" i="4"/>
  <c r="CC783" i="4"/>
  <c r="CB783" i="4"/>
  <c r="BZ783" i="4"/>
  <c r="CA783" i="4"/>
  <c r="BY783" i="4"/>
  <c r="BX783" i="4"/>
  <c r="BW783" i="4"/>
  <c r="BU783" i="4"/>
  <c r="BT783" i="4"/>
  <c r="BS783" i="4"/>
  <c r="BV783" i="4"/>
  <c r="BR783" i="4"/>
  <c r="CH719" i="4"/>
  <c r="CG719" i="4"/>
  <c r="CE719" i="4"/>
  <c r="CF719" i="4"/>
  <c r="CD719" i="4"/>
  <c r="CC719" i="4"/>
  <c r="CB719" i="4"/>
  <c r="BZ719" i="4"/>
  <c r="CA719" i="4"/>
  <c r="BY719" i="4"/>
  <c r="BX719" i="4"/>
  <c r="BW719" i="4"/>
  <c r="BU719" i="4"/>
  <c r="BS719" i="4"/>
  <c r="BT719" i="4"/>
  <c r="BV719" i="4"/>
  <c r="BR719" i="4"/>
  <c r="CH655" i="4"/>
  <c r="CG655" i="4"/>
  <c r="CF655" i="4"/>
  <c r="CE655" i="4"/>
  <c r="CD655" i="4"/>
  <c r="CC655" i="4"/>
  <c r="CB655" i="4"/>
  <c r="BZ655" i="4"/>
  <c r="CA655" i="4"/>
  <c r="BY655" i="4"/>
  <c r="BX655" i="4"/>
  <c r="BW655" i="4"/>
  <c r="BU655" i="4"/>
  <c r="BT655" i="4"/>
  <c r="BV655" i="4"/>
  <c r="BS655" i="4"/>
  <c r="BR655" i="4"/>
  <c r="CH591" i="4"/>
  <c r="CG591" i="4"/>
  <c r="CF591" i="4"/>
  <c r="CE591" i="4"/>
  <c r="CD591" i="4"/>
  <c r="CC591" i="4"/>
  <c r="CB591" i="4"/>
  <c r="BZ591" i="4"/>
  <c r="CA591" i="4"/>
  <c r="BY591" i="4"/>
  <c r="BX591" i="4"/>
  <c r="BW591" i="4"/>
  <c r="BU591" i="4"/>
  <c r="BT591" i="4"/>
  <c r="BS591" i="4"/>
  <c r="BV591" i="4"/>
  <c r="BR591" i="4"/>
  <c r="CH1002" i="4"/>
  <c r="CG1002" i="4"/>
  <c r="CF1002" i="4"/>
  <c r="CE1002" i="4"/>
  <c r="CD1002" i="4"/>
  <c r="CB1002" i="4"/>
  <c r="CC1002" i="4"/>
  <c r="CA1002" i="4"/>
  <c r="BZ1002" i="4"/>
  <c r="BY1002" i="4"/>
  <c r="BX1002" i="4"/>
  <c r="BW1002" i="4"/>
  <c r="BV1002" i="4"/>
  <c r="BU1002" i="4"/>
  <c r="BT1002" i="4"/>
  <c r="BS1002" i="4"/>
  <c r="BR1002" i="4"/>
  <c r="CH634" i="4"/>
  <c r="CF634" i="4"/>
  <c r="CG634" i="4"/>
  <c r="CE634" i="4"/>
  <c r="CD634" i="4"/>
  <c r="CC634" i="4"/>
  <c r="CB634" i="4"/>
  <c r="CA634" i="4"/>
  <c r="BZ634" i="4"/>
  <c r="BY634" i="4"/>
  <c r="BX634" i="4"/>
  <c r="BW634" i="4"/>
  <c r="BU634" i="4"/>
  <c r="BS634" i="4"/>
  <c r="BT634" i="4"/>
  <c r="BV634" i="4"/>
  <c r="BR634" i="4"/>
  <c r="CH32" i="4"/>
  <c r="CG32" i="4"/>
  <c r="CF32" i="4"/>
  <c r="CE32" i="4"/>
  <c r="CD32" i="4"/>
  <c r="CC32" i="4"/>
  <c r="CB32" i="4"/>
  <c r="BZ32" i="4"/>
  <c r="CA32" i="4"/>
  <c r="BW32" i="4"/>
  <c r="BY32" i="4"/>
  <c r="BX32" i="4"/>
  <c r="BV32" i="4"/>
  <c r="BU32" i="4"/>
  <c r="BS32" i="4"/>
  <c r="BT32" i="4"/>
  <c r="BR32" i="4"/>
  <c r="CH96" i="4"/>
  <c r="CG96" i="4"/>
  <c r="CF96" i="4"/>
  <c r="CE96" i="4"/>
  <c r="CD96" i="4"/>
  <c r="CC96" i="4"/>
  <c r="CB96" i="4"/>
  <c r="BZ96" i="4"/>
  <c r="CA96" i="4"/>
  <c r="BW96" i="4"/>
  <c r="BY96" i="4"/>
  <c r="BX96" i="4"/>
  <c r="BV96" i="4"/>
  <c r="BU96" i="4"/>
  <c r="BS96" i="4"/>
  <c r="BT96" i="4"/>
  <c r="BR96" i="4"/>
  <c r="CH160" i="4"/>
  <c r="CG160" i="4"/>
  <c r="CF160" i="4"/>
  <c r="CE160" i="4"/>
  <c r="CD160" i="4"/>
  <c r="CC160" i="4"/>
  <c r="CB160" i="4"/>
  <c r="BZ160" i="4"/>
  <c r="CA160" i="4"/>
  <c r="BY160" i="4"/>
  <c r="BX160" i="4"/>
  <c r="BV160" i="4"/>
  <c r="BW160" i="4"/>
  <c r="BU160" i="4"/>
  <c r="BS160" i="4"/>
  <c r="BT160" i="4"/>
  <c r="BR160" i="4"/>
  <c r="CH224" i="4"/>
  <c r="CG224" i="4"/>
  <c r="CF224" i="4"/>
  <c r="CE224" i="4"/>
  <c r="CD224" i="4"/>
  <c r="CB224" i="4"/>
  <c r="CC224" i="4"/>
  <c r="CA224" i="4"/>
  <c r="BZ224" i="4"/>
  <c r="BY224" i="4"/>
  <c r="BX224" i="4"/>
  <c r="BV224" i="4"/>
  <c r="BU224" i="4"/>
  <c r="BW224" i="4"/>
  <c r="BT224" i="4"/>
  <c r="BS224" i="4"/>
  <c r="BR224" i="4"/>
  <c r="CH288" i="4"/>
  <c r="CG288" i="4"/>
  <c r="CF288" i="4"/>
  <c r="CE288" i="4"/>
  <c r="CD288" i="4"/>
  <c r="CC288" i="4"/>
  <c r="CB288" i="4"/>
  <c r="CA288" i="4"/>
  <c r="BZ288" i="4"/>
  <c r="BY288" i="4"/>
  <c r="BX288" i="4"/>
  <c r="BV288" i="4"/>
  <c r="BU288" i="4"/>
  <c r="BW288" i="4"/>
  <c r="BT288" i="4"/>
  <c r="BS288" i="4"/>
  <c r="BR288" i="4"/>
  <c r="CH352" i="4"/>
  <c r="CG352" i="4"/>
  <c r="CF352" i="4"/>
  <c r="CE352" i="4"/>
  <c r="CD352" i="4"/>
  <c r="CC352" i="4"/>
  <c r="CB352" i="4"/>
  <c r="CA352" i="4"/>
  <c r="BZ352" i="4"/>
  <c r="BY352" i="4"/>
  <c r="BX352" i="4"/>
  <c r="BV352" i="4"/>
  <c r="BU352" i="4"/>
  <c r="BW352" i="4"/>
  <c r="BT352" i="4"/>
  <c r="BS352" i="4"/>
  <c r="BR352" i="4"/>
  <c r="CH416" i="4"/>
  <c r="CG416" i="4"/>
  <c r="CF416" i="4"/>
  <c r="CE416" i="4"/>
  <c r="CD416" i="4"/>
  <c r="CC416" i="4"/>
  <c r="CB416" i="4"/>
  <c r="CA416" i="4"/>
  <c r="BZ416" i="4"/>
  <c r="BY416" i="4"/>
  <c r="BX416" i="4"/>
  <c r="BV416" i="4"/>
  <c r="BU416" i="4"/>
  <c r="BW416" i="4"/>
  <c r="BT416" i="4"/>
  <c r="BS416" i="4"/>
  <c r="BR416" i="4"/>
  <c r="CH480" i="4"/>
  <c r="CG480" i="4"/>
  <c r="CF480" i="4"/>
  <c r="CE480" i="4"/>
  <c r="CD480" i="4"/>
  <c r="CC480" i="4"/>
  <c r="CB480" i="4"/>
  <c r="CA480" i="4"/>
  <c r="BZ480" i="4"/>
  <c r="BY480" i="4"/>
  <c r="BX480" i="4"/>
  <c r="BV480" i="4"/>
  <c r="BU480" i="4"/>
  <c r="BW480" i="4"/>
  <c r="BT480" i="4"/>
  <c r="BS480" i="4"/>
  <c r="BR480" i="4"/>
  <c r="CH544" i="4"/>
  <c r="CG544" i="4"/>
  <c r="CF544" i="4"/>
  <c r="CD544" i="4"/>
  <c r="CE544" i="4"/>
  <c r="CC544" i="4"/>
  <c r="CB544" i="4"/>
  <c r="CA544" i="4"/>
  <c r="BZ544" i="4"/>
  <c r="BY544" i="4"/>
  <c r="BX544" i="4"/>
  <c r="BV544" i="4"/>
  <c r="BU544" i="4"/>
  <c r="BW544" i="4"/>
  <c r="BT544" i="4"/>
  <c r="BS544" i="4"/>
  <c r="BR544" i="4"/>
  <c r="CH1174" i="4"/>
  <c r="CF1174" i="4"/>
  <c r="CG1174" i="4"/>
  <c r="CE1174" i="4"/>
  <c r="CD1174" i="4"/>
  <c r="CA1174" i="4"/>
  <c r="CC1174" i="4"/>
  <c r="CB1174" i="4"/>
  <c r="BZ1174" i="4"/>
  <c r="BY1174" i="4"/>
  <c r="BX1174" i="4"/>
  <c r="BW1174" i="4"/>
  <c r="BU1174" i="4"/>
  <c r="BV1174" i="4"/>
  <c r="BT1174" i="4"/>
  <c r="BS1174" i="4"/>
  <c r="BR1174" i="4"/>
  <c r="CH1110" i="4"/>
  <c r="CG1110" i="4"/>
  <c r="CF1110" i="4"/>
  <c r="CE1110" i="4"/>
  <c r="CD1110" i="4"/>
  <c r="CA1110" i="4"/>
  <c r="CC1110" i="4"/>
  <c r="CB1110" i="4"/>
  <c r="BZ1110" i="4"/>
  <c r="BY1110" i="4"/>
  <c r="BX1110" i="4"/>
  <c r="BW1110" i="4"/>
  <c r="BU1110" i="4"/>
  <c r="BV1110" i="4"/>
  <c r="BT1110" i="4"/>
  <c r="BS1110" i="4"/>
  <c r="BR1110" i="4"/>
  <c r="CH1046" i="4"/>
  <c r="CG1046" i="4"/>
  <c r="CF1046" i="4"/>
  <c r="CE1046" i="4"/>
  <c r="CD1046" i="4"/>
  <c r="CC1046" i="4"/>
  <c r="CA1046" i="4"/>
  <c r="BZ1046" i="4"/>
  <c r="BY1046" i="4"/>
  <c r="BX1046" i="4"/>
  <c r="CB1046" i="4"/>
  <c r="BW1046" i="4"/>
  <c r="BU1046" i="4"/>
  <c r="BS1046" i="4"/>
  <c r="BV1046" i="4"/>
  <c r="BT1046" i="4"/>
  <c r="BR1046" i="4"/>
  <c r="CH982" i="4"/>
  <c r="CG982" i="4"/>
  <c r="CF982" i="4"/>
  <c r="CE982" i="4"/>
  <c r="CD982" i="4"/>
  <c r="CC982" i="4"/>
  <c r="CA982" i="4"/>
  <c r="BZ982" i="4"/>
  <c r="BY982" i="4"/>
  <c r="BX982" i="4"/>
  <c r="CB982" i="4"/>
  <c r="BW982" i="4"/>
  <c r="BU982" i="4"/>
  <c r="BS982" i="4"/>
  <c r="BV982" i="4"/>
  <c r="BT982" i="4"/>
  <c r="BR982" i="4"/>
  <c r="CH918" i="4"/>
  <c r="CG918" i="4"/>
  <c r="CF918" i="4"/>
  <c r="CE918" i="4"/>
  <c r="CD918" i="4"/>
  <c r="CC918" i="4"/>
  <c r="CA918" i="4"/>
  <c r="CB918" i="4"/>
  <c r="BZ918" i="4"/>
  <c r="BY918" i="4"/>
  <c r="BX918" i="4"/>
  <c r="BW918" i="4"/>
  <c r="BU918" i="4"/>
  <c r="BS918" i="4"/>
  <c r="BV918" i="4"/>
  <c r="BT918" i="4"/>
  <c r="BR918" i="4"/>
  <c r="CH854" i="4"/>
  <c r="CG854" i="4"/>
  <c r="CF854" i="4"/>
  <c r="CE854" i="4"/>
  <c r="CD854" i="4"/>
  <c r="CC854" i="4"/>
  <c r="CA854" i="4"/>
  <c r="CB854" i="4"/>
  <c r="BZ854" i="4"/>
  <c r="BY854" i="4"/>
  <c r="BX854" i="4"/>
  <c r="BW854" i="4"/>
  <c r="BU854" i="4"/>
  <c r="BS854" i="4"/>
  <c r="BV854" i="4"/>
  <c r="BT854" i="4"/>
  <c r="BR854" i="4"/>
  <c r="CH790" i="4"/>
  <c r="CF790" i="4"/>
  <c r="CE790" i="4"/>
  <c r="CG790" i="4"/>
  <c r="CD790" i="4"/>
  <c r="CB790" i="4"/>
  <c r="CC790" i="4"/>
  <c r="CA790" i="4"/>
  <c r="BZ790" i="4"/>
  <c r="BY790" i="4"/>
  <c r="BX790" i="4"/>
  <c r="BW790" i="4"/>
  <c r="BU790" i="4"/>
  <c r="BS790" i="4"/>
  <c r="BV790" i="4"/>
  <c r="BT790" i="4"/>
  <c r="BR790" i="4"/>
  <c r="CH726" i="4"/>
  <c r="CG726" i="4"/>
  <c r="CF726" i="4"/>
  <c r="CE726" i="4"/>
  <c r="CD726" i="4"/>
  <c r="CB726" i="4"/>
  <c r="CC726" i="4"/>
  <c r="CA726" i="4"/>
  <c r="BZ726" i="4"/>
  <c r="BY726" i="4"/>
  <c r="BX726" i="4"/>
  <c r="BW726" i="4"/>
  <c r="BU726" i="4"/>
  <c r="BS726" i="4"/>
  <c r="BT726" i="4"/>
  <c r="BV726" i="4"/>
  <c r="BR726" i="4"/>
  <c r="CH662" i="4"/>
  <c r="CG662" i="4"/>
  <c r="CF662" i="4"/>
  <c r="CE662" i="4"/>
  <c r="CD662" i="4"/>
  <c r="CC662" i="4"/>
  <c r="CB662" i="4"/>
  <c r="CA662" i="4"/>
  <c r="BZ662" i="4"/>
  <c r="BY662" i="4"/>
  <c r="BX662" i="4"/>
  <c r="BW662" i="4"/>
  <c r="BU662" i="4"/>
  <c r="BS662" i="4"/>
  <c r="BV662" i="4"/>
  <c r="BT662" i="4"/>
  <c r="BR662" i="4"/>
  <c r="CH598" i="4"/>
  <c r="CG598" i="4"/>
  <c r="CF598" i="4"/>
  <c r="CE598" i="4"/>
  <c r="CD598" i="4"/>
  <c r="CC598" i="4"/>
  <c r="CB598" i="4"/>
  <c r="CA598" i="4"/>
  <c r="BZ598" i="4"/>
  <c r="BY598" i="4"/>
  <c r="BX598" i="4"/>
  <c r="BW598" i="4"/>
  <c r="BU598" i="4"/>
  <c r="BS598" i="4"/>
  <c r="BV598" i="4"/>
  <c r="BT598" i="4"/>
  <c r="BR598" i="4"/>
  <c r="CH99" i="4"/>
  <c r="CG99" i="4"/>
  <c r="CE99" i="4"/>
  <c r="CF99" i="4"/>
  <c r="CD99" i="4"/>
  <c r="CC99" i="4"/>
  <c r="CB99" i="4"/>
  <c r="CA99" i="4"/>
  <c r="BZ99" i="4"/>
  <c r="BY99" i="4"/>
  <c r="BX99" i="4"/>
  <c r="BV99" i="4"/>
  <c r="BW99" i="4"/>
  <c r="BT99" i="4"/>
  <c r="BU99" i="4"/>
  <c r="BS99" i="4"/>
  <c r="BR99" i="4"/>
  <c r="CH339" i="4"/>
  <c r="CG339" i="4"/>
  <c r="CE339" i="4"/>
  <c r="CF339" i="4"/>
  <c r="CD339" i="4"/>
  <c r="CC339" i="4"/>
  <c r="CB339" i="4"/>
  <c r="CA339" i="4"/>
  <c r="BZ339" i="4"/>
  <c r="BY339" i="4"/>
  <c r="BX339" i="4"/>
  <c r="BW339" i="4"/>
  <c r="BV339" i="4"/>
  <c r="BT339" i="4"/>
  <c r="BU339" i="4"/>
  <c r="BS339" i="4"/>
  <c r="BR339" i="4"/>
  <c r="CH547" i="4"/>
  <c r="CG547" i="4"/>
  <c r="CF547" i="4"/>
  <c r="CE547" i="4"/>
  <c r="CD547" i="4"/>
  <c r="CC547" i="4"/>
  <c r="CA547" i="4"/>
  <c r="CB547" i="4"/>
  <c r="BY547" i="4"/>
  <c r="BX547" i="4"/>
  <c r="BZ547" i="4"/>
  <c r="BW547" i="4"/>
  <c r="BV547" i="4"/>
  <c r="BT547" i="4"/>
  <c r="BU547" i="4"/>
  <c r="BS547" i="4"/>
  <c r="BR547" i="4"/>
  <c r="CH995" i="4"/>
  <c r="CG995" i="4"/>
  <c r="CF995" i="4"/>
  <c r="CE995" i="4"/>
  <c r="CD995" i="4"/>
  <c r="CC995" i="4"/>
  <c r="CB995" i="4"/>
  <c r="CA995" i="4"/>
  <c r="BY995" i="4"/>
  <c r="BX995" i="4"/>
  <c r="BZ995" i="4"/>
  <c r="BW995" i="4"/>
  <c r="BV995" i="4"/>
  <c r="BU995" i="4"/>
  <c r="BT995" i="4"/>
  <c r="BS995" i="4"/>
  <c r="BR995" i="4"/>
  <c r="CH755" i="4"/>
  <c r="CG755" i="4"/>
  <c r="CF755" i="4"/>
  <c r="CE755" i="4"/>
  <c r="CD755" i="4"/>
  <c r="CC755" i="4"/>
  <c r="CB755" i="4"/>
  <c r="CA755" i="4"/>
  <c r="BZ755" i="4"/>
  <c r="BY755" i="4"/>
  <c r="BX755" i="4"/>
  <c r="BW755" i="4"/>
  <c r="BV755" i="4"/>
  <c r="BT755" i="4"/>
  <c r="BU755" i="4"/>
  <c r="BS755" i="4"/>
  <c r="BR755" i="4"/>
  <c r="CH44" i="4"/>
  <c r="CG44" i="4"/>
  <c r="CF44" i="4"/>
  <c r="CE44" i="4"/>
  <c r="CD44" i="4"/>
  <c r="CC44" i="4"/>
  <c r="CB44" i="4"/>
  <c r="CA44" i="4"/>
  <c r="BZ44" i="4"/>
  <c r="BX44" i="4"/>
  <c r="BY44" i="4"/>
  <c r="BW44" i="4"/>
  <c r="BV44" i="4"/>
  <c r="BT44" i="4"/>
  <c r="BU44" i="4"/>
  <c r="BS44" i="4"/>
  <c r="BR44" i="4"/>
  <c r="CH196" i="4"/>
  <c r="CG196" i="4"/>
  <c r="CF196" i="4"/>
  <c r="CE196" i="4"/>
  <c r="CD196" i="4"/>
  <c r="CB196" i="4"/>
  <c r="CC196" i="4"/>
  <c r="CA196" i="4"/>
  <c r="BZ196" i="4"/>
  <c r="BY196" i="4"/>
  <c r="BX196" i="4"/>
  <c r="BV196" i="4"/>
  <c r="BW196" i="4"/>
  <c r="BT196" i="4"/>
  <c r="BU196" i="4"/>
  <c r="BS196" i="4"/>
  <c r="BR196" i="4"/>
  <c r="CH300" i="4"/>
  <c r="CG300" i="4"/>
  <c r="CF300" i="4"/>
  <c r="CE300" i="4"/>
  <c r="CD300" i="4"/>
  <c r="CB300" i="4"/>
  <c r="CC300" i="4"/>
  <c r="CA300" i="4"/>
  <c r="BX300" i="4"/>
  <c r="BZ300" i="4"/>
  <c r="BY300" i="4"/>
  <c r="BW300" i="4"/>
  <c r="BV300" i="4"/>
  <c r="BU300" i="4"/>
  <c r="BS300" i="4"/>
  <c r="BT300" i="4"/>
  <c r="BR300" i="4"/>
  <c r="CH500" i="4"/>
  <c r="CG500" i="4"/>
  <c r="CE500" i="4"/>
  <c r="CF500" i="4"/>
  <c r="CD500" i="4"/>
  <c r="CB500" i="4"/>
  <c r="CC500" i="4"/>
  <c r="CA500" i="4"/>
  <c r="BZ500" i="4"/>
  <c r="BY500" i="4"/>
  <c r="BX500" i="4"/>
  <c r="BW500" i="4"/>
  <c r="BV500" i="4"/>
  <c r="BU500" i="4"/>
  <c r="BT500" i="4"/>
  <c r="BS500" i="4"/>
  <c r="BR500" i="4"/>
  <c r="CH1154" i="4"/>
  <c r="CG1154" i="4"/>
  <c r="CE1154" i="4"/>
  <c r="CF1154" i="4"/>
  <c r="CD1154" i="4"/>
  <c r="CC1154" i="4"/>
  <c r="CB1154" i="4"/>
  <c r="CA1154" i="4"/>
  <c r="BZ1154" i="4"/>
  <c r="BY1154" i="4"/>
  <c r="BX1154" i="4"/>
  <c r="BW1154" i="4"/>
  <c r="BU1154" i="4"/>
  <c r="BT1154" i="4"/>
  <c r="BV1154" i="4"/>
  <c r="BS1154" i="4"/>
  <c r="BR1154" i="4"/>
  <c r="CH858" i="4"/>
  <c r="CG858" i="4"/>
  <c r="CF858" i="4"/>
  <c r="CE858" i="4"/>
  <c r="CD858" i="4"/>
  <c r="CC858" i="4"/>
  <c r="CB858" i="4"/>
  <c r="CA858" i="4"/>
  <c r="BZ858" i="4"/>
  <c r="BY858" i="4"/>
  <c r="BX858" i="4"/>
  <c r="BW858" i="4"/>
  <c r="BV858" i="4"/>
  <c r="BU858" i="4"/>
  <c r="BT858" i="4"/>
  <c r="BS858" i="4"/>
  <c r="BR858" i="4"/>
  <c r="CH41" i="4"/>
  <c r="CG41" i="4"/>
  <c r="CF41" i="4"/>
  <c r="CE41" i="4"/>
  <c r="CD41" i="4"/>
  <c r="CC41" i="4"/>
  <c r="CA41" i="4"/>
  <c r="CB41" i="4"/>
  <c r="BZ41" i="4"/>
  <c r="BY41" i="4"/>
  <c r="BX41" i="4"/>
  <c r="BV41" i="4"/>
  <c r="BT41" i="4"/>
  <c r="BW41" i="4"/>
  <c r="BU41" i="4"/>
  <c r="BS41" i="4"/>
  <c r="BR41" i="4"/>
  <c r="CH105" i="4"/>
  <c r="CG105" i="4"/>
  <c r="CF105" i="4"/>
  <c r="CE105" i="4"/>
  <c r="CD105" i="4"/>
  <c r="CC105" i="4"/>
  <c r="CA105" i="4"/>
  <c r="CB105" i="4"/>
  <c r="BZ105" i="4"/>
  <c r="BY105" i="4"/>
  <c r="BX105" i="4"/>
  <c r="BW105" i="4"/>
  <c r="BV105" i="4"/>
  <c r="BT105" i="4"/>
  <c r="BU105" i="4"/>
  <c r="BS105" i="4"/>
  <c r="BR105" i="4"/>
  <c r="CH169" i="4"/>
  <c r="CG169" i="4"/>
  <c r="CF169" i="4"/>
  <c r="CE169" i="4"/>
  <c r="CD169" i="4"/>
  <c r="CC169" i="4"/>
  <c r="CA169" i="4"/>
  <c r="BZ169" i="4"/>
  <c r="CB169" i="4"/>
  <c r="BY169" i="4"/>
  <c r="BX169" i="4"/>
  <c r="BW169" i="4"/>
  <c r="BV169" i="4"/>
  <c r="BT169" i="4"/>
  <c r="BU169" i="4"/>
  <c r="BS169" i="4"/>
  <c r="BR169" i="4"/>
  <c r="CH233" i="4"/>
  <c r="CG233" i="4"/>
  <c r="CF233" i="4"/>
  <c r="CE233" i="4"/>
  <c r="CD233" i="4"/>
  <c r="CC233" i="4"/>
  <c r="CA233" i="4"/>
  <c r="CB233" i="4"/>
  <c r="BZ233" i="4"/>
  <c r="BY233" i="4"/>
  <c r="BX233" i="4"/>
  <c r="BW233" i="4"/>
  <c r="BV233" i="4"/>
  <c r="BT233" i="4"/>
  <c r="BU233" i="4"/>
  <c r="BS233" i="4"/>
  <c r="BR233" i="4"/>
  <c r="CH297" i="4"/>
  <c r="CG297" i="4"/>
  <c r="CF297" i="4"/>
  <c r="CE297" i="4"/>
  <c r="CD297" i="4"/>
  <c r="CC297" i="4"/>
  <c r="CA297" i="4"/>
  <c r="CB297" i="4"/>
  <c r="BZ297" i="4"/>
  <c r="BX297" i="4"/>
  <c r="BY297" i="4"/>
  <c r="BW297" i="4"/>
  <c r="BV297" i="4"/>
  <c r="BT297" i="4"/>
  <c r="BU297" i="4"/>
  <c r="BS297" i="4"/>
  <c r="BR297" i="4"/>
  <c r="CH361" i="4"/>
  <c r="CG361" i="4"/>
  <c r="CF361" i="4"/>
  <c r="CE361" i="4"/>
  <c r="CD361" i="4"/>
  <c r="CC361" i="4"/>
  <c r="CA361" i="4"/>
  <c r="CB361" i="4"/>
  <c r="BZ361" i="4"/>
  <c r="BX361" i="4"/>
  <c r="BY361" i="4"/>
  <c r="BW361" i="4"/>
  <c r="BV361" i="4"/>
  <c r="BT361" i="4"/>
  <c r="BU361" i="4"/>
  <c r="BS361" i="4"/>
  <c r="BR361" i="4"/>
  <c r="CH425" i="4"/>
  <c r="CG425" i="4"/>
  <c r="CF425" i="4"/>
  <c r="CE425" i="4"/>
  <c r="CD425" i="4"/>
  <c r="CC425" i="4"/>
  <c r="CA425" i="4"/>
  <c r="CB425" i="4"/>
  <c r="BZ425" i="4"/>
  <c r="BX425" i="4"/>
  <c r="BW425" i="4"/>
  <c r="BV425" i="4"/>
  <c r="BY425" i="4"/>
  <c r="BT425" i="4"/>
  <c r="BU425" i="4"/>
  <c r="BS425" i="4"/>
  <c r="BR425" i="4"/>
  <c r="CH529" i="4"/>
  <c r="CG529" i="4"/>
  <c r="CF529" i="4"/>
  <c r="CE529" i="4"/>
  <c r="CD529" i="4"/>
  <c r="CA529" i="4"/>
  <c r="CC529" i="4"/>
  <c r="CB529" i="4"/>
  <c r="BZ529" i="4"/>
  <c r="BX529" i="4"/>
  <c r="BW529" i="4"/>
  <c r="BV529" i="4"/>
  <c r="BY529" i="4"/>
  <c r="BT529" i="4"/>
  <c r="BS529" i="4"/>
  <c r="BU529" i="4"/>
  <c r="BR529" i="4"/>
  <c r="BR1205" i="4"/>
  <c r="CH1205" i="4"/>
  <c r="CG1205" i="4"/>
  <c r="CF1205" i="4"/>
  <c r="CE1205" i="4"/>
  <c r="CD1205" i="4"/>
  <c r="CC1205" i="4"/>
  <c r="CB1205" i="4"/>
  <c r="CA1205" i="4"/>
  <c r="BZ1205" i="4"/>
  <c r="BY1205" i="4"/>
  <c r="BX1205" i="4"/>
  <c r="BW1205" i="4"/>
  <c r="BU1205" i="4"/>
  <c r="BV1205" i="4"/>
  <c r="BS1205" i="4"/>
  <c r="BT1205" i="4"/>
  <c r="BR1141" i="4"/>
  <c r="CH1141" i="4"/>
  <c r="CG1141" i="4"/>
  <c r="CF1141" i="4"/>
  <c r="CE1141" i="4"/>
  <c r="CD1141" i="4"/>
  <c r="CC1141" i="4"/>
  <c r="CB1141" i="4"/>
  <c r="CA1141" i="4"/>
  <c r="BZ1141" i="4"/>
  <c r="BY1141" i="4"/>
  <c r="BX1141" i="4"/>
  <c r="BW1141" i="4"/>
  <c r="BU1141" i="4"/>
  <c r="BV1141" i="4"/>
  <c r="BS1141" i="4"/>
  <c r="BT1141" i="4"/>
  <c r="BR1077" i="4"/>
  <c r="CH1077" i="4"/>
  <c r="CG1077" i="4"/>
  <c r="CF1077" i="4"/>
  <c r="CE1077" i="4"/>
  <c r="CD1077" i="4"/>
  <c r="CC1077" i="4"/>
  <c r="CB1077" i="4"/>
  <c r="CA1077" i="4"/>
  <c r="BZ1077" i="4"/>
  <c r="BY1077" i="4"/>
  <c r="BX1077" i="4"/>
  <c r="BW1077" i="4"/>
  <c r="BU1077" i="4"/>
  <c r="BV1077" i="4"/>
  <c r="BS1077" i="4"/>
  <c r="BT1077" i="4"/>
  <c r="BR1013" i="4"/>
  <c r="CH1013" i="4"/>
  <c r="CG1013" i="4"/>
  <c r="CE1013" i="4"/>
  <c r="CF1013" i="4"/>
  <c r="CD1013" i="4"/>
  <c r="CC1013" i="4"/>
  <c r="CB1013" i="4"/>
  <c r="CA1013" i="4"/>
  <c r="BZ1013" i="4"/>
  <c r="BY1013" i="4"/>
  <c r="BX1013" i="4"/>
  <c r="BW1013" i="4"/>
  <c r="BU1013" i="4"/>
  <c r="BV1013" i="4"/>
  <c r="BS1013" i="4"/>
  <c r="BT1013" i="4"/>
  <c r="BR949" i="4"/>
  <c r="CH949" i="4"/>
  <c r="CG949" i="4"/>
  <c r="CF949" i="4"/>
  <c r="CE949" i="4"/>
  <c r="CD949" i="4"/>
  <c r="CC949" i="4"/>
  <c r="CB949" i="4"/>
  <c r="CA949" i="4"/>
  <c r="BZ949" i="4"/>
  <c r="BY949" i="4"/>
  <c r="BX949" i="4"/>
  <c r="BW949" i="4"/>
  <c r="BU949" i="4"/>
  <c r="BV949" i="4"/>
  <c r="BS949" i="4"/>
  <c r="BT949" i="4"/>
  <c r="BR885" i="4"/>
  <c r="CH885" i="4"/>
  <c r="CG885" i="4"/>
  <c r="CF885" i="4"/>
  <c r="CE885" i="4"/>
  <c r="CD885" i="4"/>
  <c r="CC885" i="4"/>
  <c r="CB885" i="4"/>
  <c r="CA885" i="4"/>
  <c r="BZ885" i="4"/>
  <c r="BY885" i="4"/>
  <c r="BX885" i="4"/>
  <c r="BW885" i="4"/>
  <c r="BV885" i="4"/>
  <c r="BU885" i="4"/>
  <c r="BS885" i="4"/>
  <c r="BT885" i="4"/>
  <c r="BR821" i="4"/>
  <c r="CG821" i="4"/>
  <c r="CH821" i="4"/>
  <c r="CF821" i="4"/>
  <c r="CE821" i="4"/>
  <c r="CD821" i="4"/>
  <c r="CC821" i="4"/>
  <c r="CB821" i="4"/>
  <c r="CA821" i="4"/>
  <c r="BZ821" i="4"/>
  <c r="BY821" i="4"/>
  <c r="BX821" i="4"/>
  <c r="BW821" i="4"/>
  <c r="BV821" i="4"/>
  <c r="BU821" i="4"/>
  <c r="BS821" i="4"/>
  <c r="BT821" i="4"/>
  <c r="CG757" i="4"/>
  <c r="CH757" i="4"/>
  <c r="CE757" i="4"/>
  <c r="CF757" i="4"/>
  <c r="CD757" i="4"/>
  <c r="CC757" i="4"/>
  <c r="CB757" i="4"/>
  <c r="CA757" i="4"/>
  <c r="BZ757" i="4"/>
  <c r="BY757" i="4"/>
  <c r="BX757" i="4"/>
  <c r="BW757" i="4"/>
  <c r="BV757" i="4"/>
  <c r="BU757" i="4"/>
  <c r="BT757" i="4"/>
  <c r="BS757" i="4"/>
  <c r="BR757" i="4"/>
  <c r="CH693" i="4"/>
  <c r="CG693" i="4"/>
  <c r="CE693" i="4"/>
  <c r="CF693" i="4"/>
  <c r="CD693" i="4"/>
  <c r="CC693" i="4"/>
  <c r="CB693" i="4"/>
  <c r="CA693" i="4"/>
  <c r="BZ693" i="4"/>
  <c r="BY693" i="4"/>
  <c r="BX693" i="4"/>
  <c r="BW693" i="4"/>
  <c r="BV693" i="4"/>
  <c r="BU693" i="4"/>
  <c r="BT693" i="4"/>
  <c r="BS693" i="4"/>
  <c r="BR693" i="4"/>
  <c r="CH629" i="4"/>
  <c r="CG629" i="4"/>
  <c r="CE629" i="4"/>
  <c r="CF629" i="4"/>
  <c r="CD629" i="4"/>
  <c r="CC629" i="4"/>
  <c r="CB629" i="4"/>
  <c r="CA629" i="4"/>
  <c r="BZ629" i="4"/>
  <c r="BY629" i="4"/>
  <c r="BX629" i="4"/>
  <c r="BW629" i="4"/>
  <c r="BV629" i="4"/>
  <c r="BU629" i="4"/>
  <c r="BT629" i="4"/>
  <c r="BS629" i="4"/>
  <c r="BR629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CH195" i="4"/>
  <c r="CG195" i="4"/>
  <c r="CF195" i="4"/>
  <c r="CE195" i="4"/>
  <c r="CD195" i="4"/>
  <c r="CC195" i="4"/>
  <c r="CB195" i="4"/>
  <c r="CA195" i="4"/>
  <c r="BZ195" i="4"/>
  <c r="BY195" i="4"/>
  <c r="BX195" i="4"/>
  <c r="BV195" i="4"/>
  <c r="BW195" i="4"/>
  <c r="BT195" i="4"/>
  <c r="BU195" i="4"/>
  <c r="BS195" i="4"/>
  <c r="BR195" i="4"/>
  <c r="CH403" i="4"/>
  <c r="CG403" i="4"/>
  <c r="CF403" i="4"/>
  <c r="CE403" i="4"/>
  <c r="CD403" i="4"/>
  <c r="CC403" i="4"/>
  <c r="CB403" i="4"/>
  <c r="CA403" i="4"/>
  <c r="BZ403" i="4"/>
  <c r="BY403" i="4"/>
  <c r="BX403" i="4"/>
  <c r="BW403" i="4"/>
  <c r="BV403" i="4"/>
  <c r="BT403" i="4"/>
  <c r="BU403" i="4"/>
  <c r="BS403" i="4"/>
  <c r="BR403" i="4"/>
  <c r="CH2" i="4"/>
  <c r="CG2" i="4"/>
  <c r="CF2" i="4"/>
  <c r="CE2" i="4"/>
  <c r="CD2" i="4"/>
  <c r="CB2" i="4"/>
  <c r="CC2" i="4"/>
  <c r="CA2" i="4"/>
  <c r="BX2" i="4"/>
  <c r="BW2" i="4"/>
  <c r="BZ2" i="4"/>
  <c r="BY2" i="4"/>
  <c r="BU2" i="4"/>
  <c r="BV2" i="4"/>
  <c r="BT2" i="4"/>
  <c r="BS2" i="4"/>
  <c r="BR2" i="4"/>
  <c r="CH1019" i="4"/>
  <c r="CG1019" i="4"/>
  <c r="CF1019" i="4"/>
  <c r="CE1019" i="4"/>
  <c r="CD1019" i="4"/>
  <c r="CC1019" i="4"/>
  <c r="CB1019" i="4"/>
  <c r="BY1019" i="4"/>
  <c r="BZ1019" i="4"/>
  <c r="BX1019" i="4"/>
  <c r="CA1019" i="4"/>
  <c r="BW1019" i="4"/>
  <c r="BV1019" i="4"/>
  <c r="BU1019" i="4"/>
  <c r="BT1019" i="4"/>
  <c r="BS1019" i="4"/>
  <c r="BR1019" i="4"/>
  <c r="CH803" i="4"/>
  <c r="CG803" i="4"/>
  <c r="CF803" i="4"/>
  <c r="CE803" i="4"/>
  <c r="CD803" i="4"/>
  <c r="CC803" i="4"/>
  <c r="CB803" i="4"/>
  <c r="CA803" i="4"/>
  <c r="BY803" i="4"/>
  <c r="BX803" i="4"/>
  <c r="BZ803" i="4"/>
  <c r="BW803" i="4"/>
  <c r="BV803" i="4"/>
  <c r="BU803" i="4"/>
  <c r="BT803" i="4"/>
  <c r="BS803" i="4"/>
  <c r="BR803" i="4"/>
  <c r="CH252" i="4"/>
  <c r="CG252" i="4"/>
  <c r="CF252" i="4"/>
  <c r="CE252" i="4"/>
  <c r="CD252" i="4"/>
  <c r="CC252" i="4"/>
  <c r="CB252" i="4"/>
  <c r="CA252" i="4"/>
  <c r="BZ252" i="4"/>
  <c r="BX252" i="4"/>
  <c r="BY252" i="4"/>
  <c r="BW252" i="4"/>
  <c r="BV252" i="4"/>
  <c r="BU252" i="4"/>
  <c r="BT252" i="4"/>
  <c r="BS252" i="4"/>
  <c r="BR252" i="4"/>
  <c r="CH364" i="4"/>
  <c r="CG364" i="4"/>
  <c r="CE364" i="4"/>
  <c r="CF364" i="4"/>
  <c r="CD364" i="4"/>
  <c r="CB364" i="4"/>
  <c r="CC364" i="4"/>
  <c r="BZ364" i="4"/>
  <c r="BX364" i="4"/>
  <c r="CA364" i="4"/>
  <c r="BY364" i="4"/>
  <c r="BW364" i="4"/>
  <c r="BV364" i="4"/>
  <c r="BU364" i="4"/>
  <c r="BT364" i="4"/>
  <c r="BS364" i="4"/>
  <c r="BR364" i="4"/>
  <c r="CH1098" i="4"/>
  <c r="CG1098" i="4"/>
  <c r="CF1098" i="4"/>
  <c r="CE1098" i="4"/>
  <c r="CD1098" i="4"/>
  <c r="CB1098" i="4"/>
  <c r="CC1098" i="4"/>
  <c r="CA1098" i="4"/>
  <c r="BZ1098" i="4"/>
  <c r="BY1098" i="4"/>
  <c r="BX1098" i="4"/>
  <c r="BW1098" i="4"/>
  <c r="BU1098" i="4"/>
  <c r="BV1098" i="4"/>
  <c r="BT1098" i="4"/>
  <c r="BS1098" i="4"/>
  <c r="BR1098" i="4"/>
  <c r="CH802" i="4"/>
  <c r="CG802" i="4"/>
  <c r="CF802" i="4"/>
  <c r="CE802" i="4"/>
  <c r="CC802" i="4"/>
  <c r="CD802" i="4"/>
  <c r="CB802" i="4"/>
  <c r="CA802" i="4"/>
  <c r="BZ802" i="4"/>
  <c r="BY802" i="4"/>
  <c r="BX802" i="4"/>
  <c r="BW802" i="4"/>
  <c r="BV802" i="4"/>
  <c r="BU802" i="4"/>
  <c r="BT802" i="4"/>
  <c r="BS802" i="4"/>
  <c r="BR802" i="4"/>
  <c r="CH10" i="4"/>
  <c r="CG10" i="4"/>
  <c r="CF10" i="4"/>
  <c r="CE10" i="4"/>
  <c r="CD10" i="4"/>
  <c r="CC10" i="4"/>
  <c r="CB10" i="4"/>
  <c r="CA10" i="4"/>
  <c r="BZ10" i="4"/>
  <c r="BX10" i="4"/>
  <c r="BW10" i="4"/>
  <c r="BY10" i="4"/>
  <c r="BV10" i="4"/>
  <c r="BU10" i="4"/>
  <c r="BS10" i="4"/>
  <c r="BT10" i="4"/>
  <c r="BR10" i="4"/>
  <c r="CH74" i="4"/>
  <c r="CG74" i="4"/>
  <c r="CF74" i="4"/>
  <c r="CE74" i="4"/>
  <c r="CD74" i="4"/>
  <c r="CB74" i="4"/>
  <c r="CC74" i="4"/>
  <c r="CA74" i="4"/>
  <c r="BZ74" i="4"/>
  <c r="BX74" i="4"/>
  <c r="BW74" i="4"/>
  <c r="BY74" i="4"/>
  <c r="BV74" i="4"/>
  <c r="BU74" i="4"/>
  <c r="BS74" i="4"/>
  <c r="BT74" i="4"/>
  <c r="BR74" i="4"/>
  <c r="CH138" i="4"/>
  <c r="CG138" i="4"/>
  <c r="CF138" i="4"/>
  <c r="CE138" i="4"/>
  <c r="CD138" i="4"/>
  <c r="CB138" i="4"/>
  <c r="CA138" i="4"/>
  <c r="CC138" i="4"/>
  <c r="BZ138" i="4"/>
  <c r="BX138" i="4"/>
  <c r="BY138" i="4"/>
  <c r="BW138" i="4"/>
  <c r="BV138" i="4"/>
  <c r="BU138" i="4"/>
  <c r="BS138" i="4"/>
  <c r="BT138" i="4"/>
  <c r="BR138" i="4"/>
  <c r="CH202" i="4"/>
  <c r="CG202" i="4"/>
  <c r="CF202" i="4"/>
  <c r="CE202" i="4"/>
  <c r="CD202" i="4"/>
  <c r="CB202" i="4"/>
  <c r="CC202" i="4"/>
  <c r="CA202" i="4"/>
  <c r="BZ202" i="4"/>
  <c r="BX202" i="4"/>
  <c r="BY202" i="4"/>
  <c r="BW202" i="4"/>
  <c r="BV202" i="4"/>
  <c r="BU202" i="4"/>
  <c r="BS202" i="4"/>
  <c r="BT202" i="4"/>
  <c r="BR202" i="4"/>
  <c r="CH266" i="4"/>
  <c r="CG266" i="4"/>
  <c r="CF266" i="4"/>
  <c r="CE266" i="4"/>
  <c r="CD266" i="4"/>
  <c r="CB266" i="4"/>
  <c r="CC266" i="4"/>
  <c r="CA266" i="4"/>
  <c r="BZ266" i="4"/>
  <c r="BX266" i="4"/>
  <c r="BY266" i="4"/>
  <c r="BW266" i="4"/>
  <c r="BV266" i="4"/>
  <c r="BU266" i="4"/>
  <c r="BS266" i="4"/>
  <c r="BT266" i="4"/>
  <c r="BR266" i="4"/>
  <c r="CH330" i="4"/>
  <c r="CG330" i="4"/>
  <c r="CF330" i="4"/>
  <c r="CE330" i="4"/>
  <c r="CD330" i="4"/>
  <c r="CB330" i="4"/>
  <c r="CC330" i="4"/>
  <c r="CA330" i="4"/>
  <c r="BZ330" i="4"/>
  <c r="BX330" i="4"/>
  <c r="BY330" i="4"/>
  <c r="BW330" i="4"/>
  <c r="BV330" i="4"/>
  <c r="BU330" i="4"/>
  <c r="BS330" i="4"/>
  <c r="BT330" i="4"/>
  <c r="BR330" i="4"/>
  <c r="CH394" i="4"/>
  <c r="CG394" i="4"/>
  <c r="CF394" i="4"/>
  <c r="CE394" i="4"/>
  <c r="CD394" i="4"/>
  <c r="CC394" i="4"/>
  <c r="CB394" i="4"/>
  <c r="CA394" i="4"/>
  <c r="BZ394" i="4"/>
  <c r="BY394" i="4"/>
  <c r="BX394" i="4"/>
  <c r="BW394" i="4"/>
  <c r="BV394" i="4"/>
  <c r="BU394" i="4"/>
  <c r="BS394" i="4"/>
  <c r="BT394" i="4"/>
  <c r="BR394" i="4"/>
  <c r="CH458" i="4"/>
  <c r="CG458" i="4"/>
  <c r="CF458" i="4"/>
  <c r="CE458" i="4"/>
  <c r="CD458" i="4"/>
  <c r="CC458" i="4"/>
  <c r="CB458" i="4"/>
  <c r="CA458" i="4"/>
  <c r="BZ458" i="4"/>
  <c r="BY458" i="4"/>
  <c r="BX458" i="4"/>
  <c r="BW458" i="4"/>
  <c r="BV458" i="4"/>
  <c r="BU458" i="4"/>
  <c r="BS458" i="4"/>
  <c r="BT458" i="4"/>
  <c r="BR458" i="4"/>
  <c r="CH522" i="4"/>
  <c r="CG522" i="4"/>
  <c r="CF522" i="4"/>
  <c r="CE522" i="4"/>
  <c r="CD522" i="4"/>
  <c r="CC522" i="4"/>
  <c r="CB522" i="4"/>
  <c r="CA522" i="4"/>
  <c r="BZ522" i="4"/>
  <c r="BY522" i="4"/>
  <c r="BX522" i="4"/>
  <c r="BW522" i="4"/>
  <c r="BV522" i="4"/>
  <c r="BU522" i="4"/>
  <c r="BS522" i="4"/>
  <c r="BT522" i="4"/>
  <c r="BR522" i="4"/>
  <c r="CH1156" i="4"/>
  <c r="CG1156" i="4"/>
  <c r="CF1156" i="4"/>
  <c r="CE1156" i="4"/>
  <c r="CD1156" i="4"/>
  <c r="CC1156" i="4"/>
  <c r="CB1156" i="4"/>
  <c r="CA1156" i="4"/>
  <c r="BZ1156" i="4"/>
  <c r="BY1156" i="4"/>
  <c r="BX1156" i="4"/>
  <c r="BW1156" i="4"/>
  <c r="BV1156" i="4"/>
  <c r="BU1156" i="4"/>
  <c r="BT1156" i="4"/>
  <c r="BS1156" i="4"/>
  <c r="BR1156" i="4"/>
  <c r="CH1092" i="4"/>
  <c r="CG1092" i="4"/>
  <c r="CE1092" i="4"/>
  <c r="CF1092" i="4"/>
  <c r="CD1092" i="4"/>
  <c r="CC1092" i="4"/>
  <c r="CB1092" i="4"/>
  <c r="CA1092" i="4"/>
  <c r="BZ1092" i="4"/>
  <c r="BY1092" i="4"/>
  <c r="BX1092" i="4"/>
  <c r="BW1092" i="4"/>
  <c r="BV1092" i="4"/>
  <c r="BU1092" i="4"/>
  <c r="BT1092" i="4"/>
  <c r="BS1092" i="4"/>
  <c r="BR1092" i="4"/>
  <c r="CH1028" i="4"/>
  <c r="CG1028" i="4"/>
  <c r="CF1028" i="4"/>
  <c r="CE1028" i="4"/>
  <c r="CD1028" i="4"/>
  <c r="CC1028" i="4"/>
  <c r="CB1028" i="4"/>
  <c r="CA1028" i="4"/>
  <c r="BZ1028" i="4"/>
  <c r="BY1028" i="4"/>
  <c r="BX1028" i="4"/>
  <c r="BW1028" i="4"/>
  <c r="BV1028" i="4"/>
  <c r="BU1028" i="4"/>
  <c r="BT1028" i="4"/>
  <c r="BS1028" i="4"/>
  <c r="BR1028" i="4"/>
  <c r="CH1004" i="4"/>
  <c r="CG1004" i="4"/>
  <c r="CF1004" i="4"/>
  <c r="CE1004" i="4"/>
  <c r="CD1004" i="4"/>
  <c r="CC1004" i="4"/>
  <c r="CB1004" i="4"/>
  <c r="CA1004" i="4"/>
  <c r="BZ1004" i="4"/>
  <c r="BY1004" i="4"/>
  <c r="BX1004" i="4"/>
  <c r="BW1004" i="4"/>
  <c r="BV1004" i="4"/>
  <c r="BU1004" i="4"/>
  <c r="BT1004" i="4"/>
  <c r="BS1004" i="4"/>
  <c r="BR1004" i="4"/>
  <c r="CH940" i="4"/>
  <c r="CG940" i="4"/>
  <c r="CF940" i="4"/>
  <c r="CE940" i="4"/>
  <c r="CD940" i="4"/>
  <c r="CC940" i="4"/>
  <c r="CB940" i="4"/>
  <c r="CA940" i="4"/>
  <c r="BZ940" i="4"/>
  <c r="BY940" i="4"/>
  <c r="BX940" i="4"/>
  <c r="BW940" i="4"/>
  <c r="BV940" i="4"/>
  <c r="BU940" i="4"/>
  <c r="BT940" i="4"/>
  <c r="BS940" i="4"/>
  <c r="BR940" i="4"/>
  <c r="CH876" i="4"/>
  <c r="CG876" i="4"/>
  <c r="CF876" i="4"/>
  <c r="CE876" i="4"/>
  <c r="CD876" i="4"/>
  <c r="CB876" i="4"/>
  <c r="CC876" i="4"/>
  <c r="CA876" i="4"/>
  <c r="BZ876" i="4"/>
  <c r="BY876" i="4"/>
  <c r="BX876" i="4"/>
  <c r="BW876" i="4"/>
  <c r="BV876" i="4"/>
  <c r="BU876" i="4"/>
  <c r="BT876" i="4"/>
  <c r="BS876" i="4"/>
  <c r="BR876" i="4"/>
  <c r="CH836" i="4"/>
  <c r="CG836" i="4"/>
  <c r="CE836" i="4"/>
  <c r="CF836" i="4"/>
  <c r="CD836" i="4"/>
  <c r="CC836" i="4"/>
  <c r="CB836" i="4"/>
  <c r="CA836" i="4"/>
  <c r="BZ836" i="4"/>
  <c r="BY836" i="4"/>
  <c r="BX836" i="4"/>
  <c r="BW836" i="4"/>
  <c r="BV836" i="4"/>
  <c r="BU836" i="4"/>
  <c r="BT836" i="4"/>
  <c r="BS836" i="4"/>
  <c r="BR836" i="4"/>
  <c r="CH812" i="4"/>
  <c r="CG812" i="4"/>
  <c r="CF812" i="4"/>
  <c r="CE812" i="4"/>
  <c r="CD812" i="4"/>
  <c r="CB812" i="4"/>
  <c r="CA812" i="4"/>
  <c r="CC812" i="4"/>
  <c r="BZ812" i="4"/>
  <c r="BY812" i="4"/>
  <c r="BX812" i="4"/>
  <c r="BW812" i="4"/>
  <c r="BV812" i="4"/>
  <c r="BU812" i="4"/>
  <c r="BT812" i="4"/>
  <c r="BS812" i="4"/>
  <c r="BR812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T43" i="4"/>
  <c r="BU43" i="4"/>
  <c r="BS43" i="4"/>
  <c r="BR43" i="4"/>
  <c r="CH219" i="4"/>
  <c r="CG219" i="4"/>
  <c r="CF219" i="4"/>
  <c r="CE219" i="4"/>
  <c r="CD219" i="4"/>
  <c r="CC219" i="4"/>
  <c r="CB219" i="4"/>
  <c r="CA219" i="4"/>
  <c r="BY219" i="4"/>
  <c r="BX219" i="4"/>
  <c r="BW219" i="4"/>
  <c r="BV219" i="4"/>
  <c r="BZ219" i="4"/>
  <c r="BT219" i="4"/>
  <c r="BS219" i="4"/>
  <c r="BU219" i="4"/>
  <c r="BR219" i="4"/>
  <c r="CH419" i="4"/>
  <c r="CG419" i="4"/>
  <c r="CF419" i="4"/>
  <c r="CE419" i="4"/>
  <c r="CD419" i="4"/>
  <c r="CA419" i="4"/>
  <c r="CB419" i="4"/>
  <c r="CC419" i="4"/>
  <c r="BZ419" i="4"/>
  <c r="BY419" i="4"/>
  <c r="BX419" i="4"/>
  <c r="BW419" i="4"/>
  <c r="BV419" i="4"/>
  <c r="BT419" i="4"/>
  <c r="BU419" i="4"/>
  <c r="BS419" i="4"/>
  <c r="BR419" i="4"/>
  <c r="CH1179" i="4"/>
  <c r="CG1179" i="4"/>
  <c r="CF1179" i="4"/>
  <c r="CE1179" i="4"/>
  <c r="CC1179" i="4"/>
  <c r="CD1179" i="4"/>
  <c r="CB1179" i="4"/>
  <c r="CA1179" i="4"/>
  <c r="BY1179" i="4"/>
  <c r="BZ1179" i="4"/>
  <c r="BX1179" i="4"/>
  <c r="BV1179" i="4"/>
  <c r="BW1179" i="4"/>
  <c r="BU1179" i="4"/>
  <c r="BT1179" i="4"/>
  <c r="BS1179" i="4"/>
  <c r="BR1179" i="4"/>
  <c r="CH987" i="4"/>
  <c r="CG987" i="4"/>
  <c r="CF987" i="4"/>
  <c r="CE987" i="4"/>
  <c r="CD987" i="4"/>
  <c r="CC987" i="4"/>
  <c r="CB987" i="4"/>
  <c r="CA987" i="4"/>
  <c r="BY987" i="4"/>
  <c r="BZ987" i="4"/>
  <c r="BX987" i="4"/>
  <c r="BW987" i="4"/>
  <c r="BV987" i="4"/>
  <c r="BU987" i="4"/>
  <c r="BT987" i="4"/>
  <c r="BS987" i="4"/>
  <c r="BR987" i="4"/>
  <c r="CH723" i="4"/>
  <c r="CG723" i="4"/>
  <c r="CF723" i="4"/>
  <c r="CE723" i="4"/>
  <c r="CD723" i="4"/>
  <c r="CC723" i="4"/>
  <c r="CB723" i="4"/>
  <c r="CA723" i="4"/>
  <c r="BZ723" i="4"/>
  <c r="BY723" i="4"/>
  <c r="BX723" i="4"/>
  <c r="BW723" i="4"/>
  <c r="BV723" i="4"/>
  <c r="BT723" i="4"/>
  <c r="BU723" i="4"/>
  <c r="BS723" i="4"/>
  <c r="BR723" i="4"/>
  <c r="CH276" i="4"/>
  <c r="CG276" i="4"/>
  <c r="CF276" i="4"/>
  <c r="CE276" i="4"/>
  <c r="CD276" i="4"/>
  <c r="CB276" i="4"/>
  <c r="CC276" i="4"/>
  <c r="CA276" i="4"/>
  <c r="BZ276" i="4"/>
  <c r="BY276" i="4"/>
  <c r="BX276" i="4"/>
  <c r="BW276" i="4"/>
  <c r="BV276" i="4"/>
  <c r="BU276" i="4"/>
  <c r="BT276" i="4"/>
  <c r="BS276" i="4"/>
  <c r="BR276" i="4"/>
  <c r="CH1106" i="4"/>
  <c r="CG1106" i="4"/>
  <c r="CF1106" i="4"/>
  <c r="CE1106" i="4"/>
  <c r="CD1106" i="4"/>
  <c r="CB1106" i="4"/>
  <c r="CC1106" i="4"/>
  <c r="CA1106" i="4"/>
  <c r="BZ1106" i="4"/>
  <c r="BY1106" i="4"/>
  <c r="BX1106" i="4"/>
  <c r="BW1106" i="4"/>
  <c r="BU1106" i="4"/>
  <c r="BT1106" i="4"/>
  <c r="BS1106" i="4"/>
  <c r="BV1106" i="4"/>
  <c r="BR1106" i="4"/>
  <c r="CH810" i="4"/>
  <c r="CG810" i="4"/>
  <c r="CF810" i="4"/>
  <c r="CE810" i="4"/>
  <c r="CC810" i="4"/>
  <c r="CD810" i="4"/>
  <c r="CB810" i="4"/>
  <c r="CA810" i="4"/>
  <c r="BZ810" i="4"/>
  <c r="BY810" i="4"/>
  <c r="BX810" i="4"/>
  <c r="BW810" i="4"/>
  <c r="BU810" i="4"/>
  <c r="BT810" i="4"/>
  <c r="BS810" i="4"/>
  <c r="BV810" i="4"/>
  <c r="BR810" i="4"/>
  <c r="CH29" i="4"/>
  <c r="CG29" i="4"/>
  <c r="CF29" i="4"/>
  <c r="CE29" i="4"/>
  <c r="CD29" i="4"/>
  <c r="CC29" i="4"/>
  <c r="CB29" i="4"/>
  <c r="BZ29" i="4"/>
  <c r="BY29" i="4"/>
  <c r="CA29" i="4"/>
  <c r="BX29" i="4"/>
  <c r="BW29" i="4"/>
  <c r="BV29" i="4"/>
  <c r="BU29" i="4"/>
  <c r="BT29" i="4"/>
  <c r="BS29" i="4"/>
  <c r="BR29" i="4"/>
  <c r="CH93" i="4"/>
  <c r="CG93" i="4"/>
  <c r="CF93" i="4"/>
  <c r="CE93" i="4"/>
  <c r="CD93" i="4"/>
  <c r="CC93" i="4"/>
  <c r="BZ93" i="4"/>
  <c r="CB93" i="4"/>
  <c r="BY93" i="4"/>
  <c r="CA93" i="4"/>
  <c r="BX93" i="4"/>
  <c r="BW93" i="4"/>
  <c r="BV93" i="4"/>
  <c r="BU93" i="4"/>
  <c r="BT93" i="4"/>
  <c r="BS93" i="4"/>
  <c r="BR93" i="4"/>
  <c r="CH157" i="4"/>
  <c r="CG157" i="4"/>
  <c r="CF157" i="4"/>
  <c r="CE157" i="4"/>
  <c r="CD157" i="4"/>
  <c r="CC157" i="4"/>
  <c r="BZ157" i="4"/>
  <c r="CB157" i="4"/>
  <c r="CA157" i="4"/>
  <c r="BY157" i="4"/>
  <c r="BX157" i="4"/>
  <c r="BW157" i="4"/>
  <c r="BV157" i="4"/>
  <c r="BU157" i="4"/>
  <c r="BT157" i="4"/>
  <c r="BS157" i="4"/>
  <c r="BR157" i="4"/>
  <c r="CH221" i="4"/>
  <c r="CG221" i="4"/>
  <c r="CF221" i="4"/>
  <c r="CE221" i="4"/>
  <c r="CD221" i="4"/>
  <c r="CC221" i="4"/>
  <c r="CA221" i="4"/>
  <c r="BZ221" i="4"/>
  <c r="CB221" i="4"/>
  <c r="BY221" i="4"/>
  <c r="BX221" i="4"/>
  <c r="BW221" i="4"/>
  <c r="BV221" i="4"/>
  <c r="BU221" i="4"/>
  <c r="BT221" i="4"/>
  <c r="BS221" i="4"/>
  <c r="BR221" i="4"/>
  <c r="CH285" i="4"/>
  <c r="CG285" i="4"/>
  <c r="CE285" i="4"/>
  <c r="CF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CH349" i="4"/>
  <c r="CG349" i="4"/>
  <c r="CE349" i="4"/>
  <c r="CF349" i="4"/>
  <c r="CC349" i="4"/>
  <c r="CD349" i="4"/>
  <c r="CA349" i="4"/>
  <c r="CB349" i="4"/>
  <c r="BZ349" i="4"/>
  <c r="BY349" i="4"/>
  <c r="BX349" i="4"/>
  <c r="BW349" i="4"/>
  <c r="BV349" i="4"/>
  <c r="BU349" i="4"/>
  <c r="BT349" i="4"/>
  <c r="BS349" i="4"/>
  <c r="BR349" i="4"/>
  <c r="CH413" i="4"/>
  <c r="CG413" i="4"/>
  <c r="CE413" i="4"/>
  <c r="CF413" i="4"/>
  <c r="CC413" i="4"/>
  <c r="CD413" i="4"/>
  <c r="CB413" i="4"/>
  <c r="CA413" i="4"/>
  <c r="BZ413" i="4"/>
  <c r="BY413" i="4"/>
  <c r="BX413" i="4"/>
  <c r="BW413" i="4"/>
  <c r="BV413" i="4"/>
  <c r="BU413" i="4"/>
  <c r="BT413" i="4"/>
  <c r="BS413" i="4"/>
  <c r="BR413" i="4"/>
  <c r="CH477" i="4"/>
  <c r="CG477" i="4"/>
  <c r="CE477" i="4"/>
  <c r="CF477" i="4"/>
  <c r="CD477" i="4"/>
  <c r="CC477" i="4"/>
  <c r="CB477" i="4"/>
  <c r="CA477" i="4"/>
  <c r="BZ477" i="4"/>
  <c r="BY477" i="4"/>
  <c r="BX477" i="4"/>
  <c r="BW477" i="4"/>
  <c r="BV477" i="4"/>
  <c r="BU477" i="4"/>
  <c r="BT477" i="4"/>
  <c r="BS477" i="4"/>
  <c r="BR477" i="4"/>
  <c r="CH541" i="4"/>
  <c r="CG541" i="4"/>
  <c r="CE541" i="4"/>
  <c r="CF541" i="4"/>
  <c r="CD541" i="4"/>
  <c r="CC541" i="4"/>
  <c r="CB541" i="4"/>
  <c r="CA541" i="4"/>
  <c r="BZ541" i="4"/>
  <c r="BY541" i="4"/>
  <c r="BX541" i="4"/>
  <c r="BW541" i="4"/>
  <c r="BV541" i="4"/>
  <c r="BU541" i="4"/>
  <c r="BT541" i="4"/>
  <c r="BS541" i="4"/>
  <c r="BR541" i="4"/>
  <c r="CH1177" i="4"/>
  <c r="CG1177" i="4"/>
  <c r="CF1177" i="4"/>
  <c r="CE1177" i="4"/>
  <c r="CC1177" i="4"/>
  <c r="CD1177" i="4"/>
  <c r="CA1177" i="4"/>
  <c r="CB1177" i="4"/>
  <c r="BZ1177" i="4"/>
  <c r="BX1177" i="4"/>
  <c r="BY1177" i="4"/>
  <c r="BW1177" i="4"/>
  <c r="BV1177" i="4"/>
  <c r="BT1177" i="4"/>
  <c r="BS1177" i="4"/>
  <c r="BU1177" i="4"/>
  <c r="BR1177" i="4"/>
  <c r="CH1113" i="4"/>
  <c r="CG1113" i="4"/>
  <c r="CF1113" i="4"/>
  <c r="CE1113" i="4"/>
  <c r="CD1113" i="4"/>
  <c r="CC1113" i="4"/>
  <c r="CA1113" i="4"/>
  <c r="CB1113" i="4"/>
  <c r="BZ1113" i="4"/>
  <c r="BX1113" i="4"/>
  <c r="BY1113" i="4"/>
  <c r="BW1113" i="4"/>
  <c r="BV1113" i="4"/>
  <c r="BT1113" i="4"/>
  <c r="BS1113" i="4"/>
  <c r="BU1113" i="4"/>
  <c r="BR1113" i="4"/>
  <c r="CH1049" i="4"/>
  <c r="CG1049" i="4"/>
  <c r="CF1049" i="4"/>
  <c r="CE1049" i="4"/>
  <c r="CC1049" i="4"/>
  <c r="CD1049" i="4"/>
  <c r="CA1049" i="4"/>
  <c r="CB1049" i="4"/>
  <c r="BZ1049" i="4"/>
  <c r="BX1049" i="4"/>
  <c r="BY1049" i="4"/>
  <c r="BW1049" i="4"/>
  <c r="BV1049" i="4"/>
  <c r="BT1049" i="4"/>
  <c r="BS1049" i="4"/>
  <c r="BU1049" i="4"/>
  <c r="BR1049" i="4"/>
  <c r="CH1009" i="4"/>
  <c r="CG1009" i="4"/>
  <c r="CF1009" i="4"/>
  <c r="CE1009" i="4"/>
  <c r="CD1009" i="4"/>
  <c r="CC1009" i="4"/>
  <c r="CA1009" i="4"/>
  <c r="CB1009" i="4"/>
  <c r="BZ1009" i="4"/>
  <c r="BX1009" i="4"/>
  <c r="BW1009" i="4"/>
  <c r="BY1009" i="4"/>
  <c r="BV1009" i="4"/>
  <c r="BU1009" i="4"/>
  <c r="BT1009" i="4"/>
  <c r="BS1009" i="4"/>
  <c r="BR1009" i="4"/>
  <c r="CH985" i="4"/>
  <c r="CG985" i="4"/>
  <c r="CF985" i="4"/>
  <c r="CE985" i="4"/>
  <c r="CC985" i="4"/>
  <c r="CD985" i="4"/>
  <c r="CA985" i="4"/>
  <c r="CB985" i="4"/>
  <c r="BZ985" i="4"/>
  <c r="BX985" i="4"/>
  <c r="BY985" i="4"/>
  <c r="BW985" i="4"/>
  <c r="BV985" i="4"/>
  <c r="BT985" i="4"/>
  <c r="BS985" i="4"/>
  <c r="BU985" i="4"/>
  <c r="BR985" i="4"/>
  <c r="CH945" i="4"/>
  <c r="CG945" i="4"/>
  <c r="CF945" i="4"/>
  <c r="CE945" i="4"/>
  <c r="CD945" i="4"/>
  <c r="CC945" i="4"/>
  <c r="CA945" i="4"/>
  <c r="CB945" i="4"/>
  <c r="BZ945" i="4"/>
  <c r="BX945" i="4"/>
  <c r="BW945" i="4"/>
  <c r="BY945" i="4"/>
  <c r="BV945" i="4"/>
  <c r="BT945" i="4"/>
  <c r="BS945" i="4"/>
  <c r="BU945" i="4"/>
  <c r="BR945" i="4"/>
  <c r="CH881" i="4"/>
  <c r="CG881" i="4"/>
  <c r="CF881" i="4"/>
  <c r="CE881" i="4"/>
  <c r="CD881" i="4"/>
  <c r="CC881" i="4"/>
  <c r="CA881" i="4"/>
  <c r="CB881" i="4"/>
  <c r="BZ881" i="4"/>
  <c r="BX881" i="4"/>
  <c r="BW881" i="4"/>
  <c r="BV881" i="4"/>
  <c r="BY881" i="4"/>
  <c r="BT881" i="4"/>
  <c r="BS881" i="4"/>
  <c r="BU881" i="4"/>
  <c r="BR881" i="4"/>
  <c r="CH857" i="4"/>
  <c r="CG857" i="4"/>
  <c r="CF857" i="4"/>
  <c r="CE857" i="4"/>
  <c r="CD857" i="4"/>
  <c r="CC857" i="4"/>
  <c r="CA857" i="4"/>
  <c r="CB857" i="4"/>
  <c r="BZ857" i="4"/>
  <c r="BX857" i="4"/>
  <c r="BY857" i="4"/>
  <c r="BW857" i="4"/>
  <c r="BV857" i="4"/>
  <c r="BT857" i="4"/>
  <c r="BS857" i="4"/>
  <c r="BU857" i="4"/>
  <c r="BR857" i="4"/>
  <c r="CH817" i="4"/>
  <c r="CG817" i="4"/>
  <c r="CF817" i="4"/>
  <c r="CE817" i="4"/>
  <c r="CD817" i="4"/>
  <c r="CC817" i="4"/>
  <c r="CA817" i="4"/>
  <c r="CB817" i="4"/>
  <c r="BZ817" i="4"/>
  <c r="BX817" i="4"/>
  <c r="BW817" i="4"/>
  <c r="BV817" i="4"/>
  <c r="BY817" i="4"/>
  <c r="BT817" i="4"/>
  <c r="BS817" i="4"/>
  <c r="BU817" i="4"/>
  <c r="BR817" i="4"/>
  <c r="CH793" i="4"/>
  <c r="CG793" i="4"/>
  <c r="CF793" i="4"/>
  <c r="CE793" i="4"/>
  <c r="CD793" i="4"/>
  <c r="CC793" i="4"/>
  <c r="CA793" i="4"/>
  <c r="CB793" i="4"/>
  <c r="BZ793" i="4"/>
  <c r="BX793" i="4"/>
  <c r="BY793" i="4"/>
  <c r="BW793" i="4"/>
  <c r="BV793" i="4"/>
  <c r="BT793" i="4"/>
  <c r="BS793" i="4"/>
  <c r="BU793" i="4"/>
  <c r="BR793" i="4"/>
  <c r="CH753" i="4"/>
  <c r="CG753" i="4"/>
  <c r="CF753" i="4"/>
  <c r="CE753" i="4"/>
  <c r="CD753" i="4"/>
  <c r="CC753" i="4"/>
  <c r="CA753" i="4"/>
  <c r="CB753" i="4"/>
  <c r="BZ753" i="4"/>
  <c r="BX753" i="4"/>
  <c r="BW753" i="4"/>
  <c r="BV753" i="4"/>
  <c r="BY753" i="4"/>
  <c r="BT753" i="4"/>
  <c r="BS753" i="4"/>
  <c r="BU753" i="4"/>
  <c r="BR753" i="4"/>
  <c r="CH78" i="4"/>
  <c r="CG78" i="4"/>
  <c r="CF78" i="4"/>
  <c r="CD78" i="4"/>
  <c r="CE78" i="4"/>
  <c r="CC78" i="4"/>
  <c r="CB78" i="4"/>
  <c r="CA78" i="4"/>
  <c r="BZ78" i="4"/>
  <c r="BY78" i="4"/>
  <c r="BX78" i="4"/>
  <c r="BW78" i="4"/>
  <c r="BU78" i="4"/>
  <c r="BV78" i="4"/>
  <c r="BT78" i="4"/>
  <c r="BS78" i="4"/>
  <c r="BR78" i="4"/>
  <c r="CH704" i="4"/>
  <c r="CG704" i="4"/>
  <c r="CF704" i="4"/>
  <c r="CE704" i="4"/>
  <c r="CD704" i="4"/>
  <c r="CC704" i="4"/>
  <c r="CB704" i="4"/>
  <c r="CA704" i="4"/>
  <c r="BZ704" i="4"/>
  <c r="BY704" i="4"/>
  <c r="BV704" i="4"/>
  <c r="BX704" i="4"/>
  <c r="BW704" i="4"/>
  <c r="BU704" i="4"/>
  <c r="BT704" i="4"/>
  <c r="BS704" i="4"/>
  <c r="BR704" i="4"/>
  <c r="CH653" i="4"/>
  <c r="CG653" i="4"/>
  <c r="CE653" i="4"/>
  <c r="CF653" i="4"/>
  <c r="CD653" i="4"/>
  <c r="CC653" i="4"/>
  <c r="CA653" i="4"/>
  <c r="CB653" i="4"/>
  <c r="BY653" i="4"/>
  <c r="BX653" i="4"/>
  <c r="BZ653" i="4"/>
  <c r="BW653" i="4"/>
  <c r="BV653" i="4"/>
  <c r="BU653" i="4"/>
  <c r="BT653" i="4"/>
  <c r="BS653" i="4"/>
  <c r="BR653" i="4"/>
  <c r="CH139" i="4"/>
  <c r="CG139" i="4"/>
  <c r="CE139" i="4"/>
  <c r="CF139" i="4"/>
  <c r="CD139" i="4"/>
  <c r="CC139" i="4"/>
  <c r="CB139" i="4"/>
  <c r="CA139" i="4"/>
  <c r="BZ139" i="4"/>
  <c r="BY139" i="4"/>
  <c r="BX139" i="4"/>
  <c r="BW139" i="4"/>
  <c r="BV139" i="4"/>
  <c r="BT139" i="4"/>
  <c r="BU139" i="4"/>
  <c r="BS139" i="4"/>
  <c r="BR139" i="4"/>
  <c r="CH124" i="4"/>
  <c r="CG124" i="4"/>
  <c r="CF124" i="4"/>
  <c r="CE124" i="4"/>
  <c r="CD124" i="4"/>
  <c r="CC124" i="4"/>
  <c r="CB124" i="4"/>
  <c r="CA124" i="4"/>
  <c r="BZ124" i="4"/>
  <c r="BX124" i="4"/>
  <c r="BY124" i="4"/>
  <c r="BV124" i="4"/>
  <c r="BT124" i="4"/>
  <c r="BW124" i="4"/>
  <c r="BU124" i="4"/>
  <c r="BS124" i="4"/>
  <c r="BR124" i="4"/>
  <c r="CH914" i="4"/>
  <c r="CG914" i="4"/>
  <c r="CF914" i="4"/>
  <c r="CE914" i="4"/>
  <c r="CD914" i="4"/>
  <c r="CC914" i="4"/>
  <c r="CB914" i="4"/>
  <c r="CA914" i="4"/>
  <c r="BZ914" i="4"/>
  <c r="BY914" i="4"/>
  <c r="BX914" i="4"/>
  <c r="BW914" i="4"/>
  <c r="BV914" i="4"/>
  <c r="BU914" i="4"/>
  <c r="BT914" i="4"/>
  <c r="BS914" i="4"/>
  <c r="BR914" i="4"/>
  <c r="CH50" i="4"/>
  <c r="CG50" i="4"/>
  <c r="CF50" i="4"/>
  <c r="CD50" i="4"/>
  <c r="CE50" i="4"/>
  <c r="CC50" i="4"/>
  <c r="CB50" i="4"/>
  <c r="CA50" i="4"/>
  <c r="BX50" i="4"/>
  <c r="BW50" i="4"/>
  <c r="BZ50" i="4"/>
  <c r="BY50" i="4"/>
  <c r="BV50" i="4"/>
  <c r="BU50" i="4"/>
  <c r="BS50" i="4"/>
  <c r="BT50" i="4"/>
  <c r="BR50" i="4"/>
  <c r="CH242" i="4"/>
  <c r="CG242" i="4"/>
  <c r="CF242" i="4"/>
  <c r="CD242" i="4"/>
  <c r="CE242" i="4"/>
  <c r="CC242" i="4"/>
  <c r="CB242" i="4"/>
  <c r="CA242" i="4"/>
  <c r="BZ242" i="4"/>
  <c r="BX242" i="4"/>
  <c r="BY242" i="4"/>
  <c r="BW242" i="4"/>
  <c r="BV242" i="4"/>
  <c r="BU242" i="4"/>
  <c r="BT242" i="4"/>
  <c r="BS242" i="4"/>
  <c r="BR242" i="4"/>
  <c r="CH306" i="4"/>
  <c r="CG306" i="4"/>
  <c r="CF306" i="4"/>
  <c r="CD306" i="4"/>
  <c r="CE306" i="4"/>
  <c r="CC306" i="4"/>
  <c r="CB306" i="4"/>
  <c r="CA306" i="4"/>
  <c r="BZ306" i="4"/>
  <c r="BY306" i="4"/>
  <c r="BX306" i="4"/>
  <c r="BW306" i="4"/>
  <c r="BV306" i="4"/>
  <c r="BU306" i="4"/>
  <c r="BT306" i="4"/>
  <c r="BS306" i="4"/>
  <c r="BR306" i="4"/>
  <c r="CH370" i="4"/>
  <c r="CG370" i="4"/>
  <c r="CF370" i="4"/>
  <c r="CE370" i="4"/>
  <c r="CD370" i="4"/>
  <c r="CC370" i="4"/>
  <c r="CB370" i="4"/>
  <c r="CA370" i="4"/>
  <c r="BZ370" i="4"/>
  <c r="BY370" i="4"/>
  <c r="BX370" i="4"/>
  <c r="BW370" i="4"/>
  <c r="BV370" i="4"/>
  <c r="BU370" i="4"/>
  <c r="BT370" i="4"/>
  <c r="BS370" i="4"/>
  <c r="BR370" i="4"/>
  <c r="CH434" i="4"/>
  <c r="CF434" i="4"/>
  <c r="CG434" i="4"/>
  <c r="CE434" i="4"/>
  <c r="CD434" i="4"/>
  <c r="CC434" i="4"/>
  <c r="CB434" i="4"/>
  <c r="CA434" i="4"/>
  <c r="BZ434" i="4"/>
  <c r="BY434" i="4"/>
  <c r="BX434" i="4"/>
  <c r="BW434" i="4"/>
  <c r="BV434" i="4"/>
  <c r="BU434" i="4"/>
  <c r="BT434" i="4"/>
  <c r="BS434" i="4"/>
  <c r="BR434" i="4"/>
  <c r="CH498" i="4"/>
  <c r="CG498" i="4"/>
  <c r="CF498" i="4"/>
  <c r="CE498" i="4"/>
  <c r="CD498" i="4"/>
  <c r="CC498" i="4"/>
  <c r="CB498" i="4"/>
  <c r="CA498" i="4"/>
  <c r="BZ498" i="4"/>
  <c r="BY498" i="4"/>
  <c r="BX498" i="4"/>
  <c r="BW498" i="4"/>
  <c r="BV498" i="4"/>
  <c r="BU498" i="4"/>
  <c r="BT498" i="4"/>
  <c r="BS498" i="4"/>
  <c r="BR498" i="4"/>
  <c r="CH562" i="4"/>
  <c r="CG562" i="4"/>
  <c r="CF562" i="4"/>
  <c r="CE562" i="4"/>
  <c r="CD562" i="4"/>
  <c r="CC562" i="4"/>
  <c r="CB562" i="4"/>
  <c r="CA562" i="4"/>
  <c r="BZ562" i="4"/>
  <c r="BY562" i="4"/>
  <c r="BX562" i="4"/>
  <c r="BW562" i="4"/>
  <c r="BV562" i="4"/>
  <c r="BU562" i="4"/>
  <c r="BT562" i="4"/>
  <c r="BS562" i="4"/>
  <c r="BR562" i="4"/>
  <c r="CH1180" i="4"/>
  <c r="CG1180" i="4"/>
  <c r="CF1180" i="4"/>
  <c r="CE1180" i="4"/>
  <c r="CD1180" i="4"/>
  <c r="CC1180" i="4"/>
  <c r="CB1180" i="4"/>
  <c r="CA1180" i="4"/>
  <c r="BZ1180" i="4"/>
  <c r="BY1180" i="4"/>
  <c r="BW1180" i="4"/>
  <c r="BV1180" i="4"/>
  <c r="BX1180" i="4"/>
  <c r="BU1180" i="4"/>
  <c r="BT1180" i="4"/>
  <c r="BS1180" i="4"/>
  <c r="BR1180" i="4"/>
  <c r="CH1116" i="4"/>
  <c r="CG1116" i="4"/>
  <c r="CF1116" i="4"/>
  <c r="CE1116" i="4"/>
  <c r="CD1116" i="4"/>
  <c r="CC1116" i="4"/>
  <c r="CB1116" i="4"/>
  <c r="CA1116" i="4"/>
  <c r="BZ1116" i="4"/>
  <c r="BY1116" i="4"/>
  <c r="BW1116" i="4"/>
  <c r="BV1116" i="4"/>
  <c r="BX1116" i="4"/>
  <c r="BU1116" i="4"/>
  <c r="BT1116" i="4"/>
  <c r="BS1116" i="4"/>
  <c r="BR1116" i="4"/>
  <c r="CH1052" i="4"/>
  <c r="CG1052" i="4"/>
  <c r="CF1052" i="4"/>
  <c r="CE1052" i="4"/>
  <c r="CD1052" i="4"/>
  <c r="CC1052" i="4"/>
  <c r="CB1052" i="4"/>
  <c r="CA1052" i="4"/>
  <c r="BZ1052" i="4"/>
  <c r="BY1052" i="4"/>
  <c r="BW1052" i="4"/>
  <c r="BV1052" i="4"/>
  <c r="BX1052" i="4"/>
  <c r="BU1052" i="4"/>
  <c r="BT1052" i="4"/>
  <c r="BS1052" i="4"/>
  <c r="BR1052" i="4"/>
  <c r="CH964" i="4"/>
  <c r="CG964" i="4"/>
  <c r="CF964" i="4"/>
  <c r="CE964" i="4"/>
  <c r="CD964" i="4"/>
  <c r="CC964" i="4"/>
  <c r="CB964" i="4"/>
  <c r="CA964" i="4"/>
  <c r="BZ964" i="4"/>
  <c r="BY964" i="4"/>
  <c r="BX964" i="4"/>
  <c r="BW964" i="4"/>
  <c r="BV964" i="4"/>
  <c r="BU964" i="4"/>
  <c r="BT964" i="4"/>
  <c r="BS964" i="4"/>
  <c r="BR964" i="4"/>
  <c r="CH900" i="4"/>
  <c r="CG900" i="4"/>
  <c r="CF900" i="4"/>
  <c r="CE900" i="4"/>
  <c r="CD900" i="4"/>
  <c r="CC900" i="4"/>
  <c r="CB900" i="4"/>
  <c r="CA900" i="4"/>
  <c r="BZ900" i="4"/>
  <c r="BY900" i="4"/>
  <c r="BX900" i="4"/>
  <c r="BW900" i="4"/>
  <c r="BV900" i="4"/>
  <c r="BU900" i="4"/>
  <c r="BT900" i="4"/>
  <c r="BS900" i="4"/>
  <c r="BR900" i="4"/>
  <c r="CH772" i="4"/>
  <c r="CG772" i="4"/>
  <c r="CE772" i="4"/>
  <c r="CF772" i="4"/>
  <c r="CD772" i="4"/>
  <c r="CB772" i="4"/>
  <c r="CC772" i="4"/>
  <c r="CA772" i="4"/>
  <c r="BZ772" i="4"/>
  <c r="BY772" i="4"/>
  <c r="BX772" i="4"/>
  <c r="BW772" i="4"/>
  <c r="BV772" i="4"/>
  <c r="BU772" i="4"/>
  <c r="BT772" i="4"/>
  <c r="BS772" i="4"/>
  <c r="BR772" i="4"/>
  <c r="CH708" i="4"/>
  <c r="CG708" i="4"/>
  <c r="CE708" i="4"/>
  <c r="CF708" i="4"/>
  <c r="CD708" i="4"/>
  <c r="CB708" i="4"/>
  <c r="CC708" i="4"/>
  <c r="CA708" i="4"/>
  <c r="BZ708" i="4"/>
  <c r="BY708" i="4"/>
  <c r="BX708" i="4"/>
  <c r="BW708" i="4"/>
  <c r="BV708" i="4"/>
  <c r="BU708" i="4"/>
  <c r="BT708" i="4"/>
  <c r="BS708" i="4"/>
  <c r="BR708" i="4"/>
  <c r="CH644" i="4"/>
  <c r="CG644" i="4"/>
  <c r="CE644" i="4"/>
  <c r="CF644" i="4"/>
  <c r="CD644" i="4"/>
  <c r="CB644" i="4"/>
  <c r="CC644" i="4"/>
  <c r="CA644" i="4"/>
  <c r="BZ644" i="4"/>
  <c r="BY644" i="4"/>
  <c r="BX644" i="4"/>
  <c r="BW644" i="4"/>
  <c r="BV644" i="4"/>
  <c r="BU644" i="4"/>
  <c r="BT644" i="4"/>
  <c r="BS644" i="4"/>
  <c r="BR644" i="4"/>
  <c r="CH580" i="4"/>
  <c r="CG580" i="4"/>
  <c r="CE580" i="4"/>
  <c r="CF580" i="4"/>
  <c r="CD580" i="4"/>
  <c r="CB580" i="4"/>
  <c r="CC580" i="4"/>
  <c r="CA580" i="4"/>
  <c r="BZ580" i="4"/>
  <c r="BY580" i="4"/>
  <c r="BX580" i="4"/>
  <c r="BW580" i="4"/>
  <c r="BV580" i="4"/>
  <c r="BU580" i="4"/>
  <c r="BT580" i="4"/>
  <c r="BS580" i="4"/>
  <c r="BR580" i="4"/>
  <c r="CH155" i="4"/>
  <c r="CG155" i="4"/>
  <c r="CF155" i="4"/>
  <c r="CE155" i="4"/>
  <c r="CD155" i="4"/>
  <c r="CC155" i="4"/>
  <c r="CB155" i="4"/>
  <c r="CA155" i="4"/>
  <c r="BY155" i="4"/>
  <c r="BX155" i="4"/>
  <c r="BZ155" i="4"/>
  <c r="BV155" i="4"/>
  <c r="BW155" i="4"/>
  <c r="BT155" i="4"/>
  <c r="BS155" i="4"/>
  <c r="BU155" i="4"/>
  <c r="BR155" i="4"/>
  <c r="CH539" i="4"/>
  <c r="CG539" i="4"/>
  <c r="CF539" i="4"/>
  <c r="CE539" i="4"/>
  <c r="CD539" i="4"/>
  <c r="CC539" i="4"/>
  <c r="CA539" i="4"/>
  <c r="CB539" i="4"/>
  <c r="BY539" i="4"/>
  <c r="BZ539" i="4"/>
  <c r="BX539" i="4"/>
  <c r="BW539" i="4"/>
  <c r="BV539" i="4"/>
  <c r="BT539" i="4"/>
  <c r="BU539" i="4"/>
  <c r="BS539" i="4"/>
  <c r="BR539" i="4"/>
  <c r="CH1067" i="4"/>
  <c r="CG1067" i="4"/>
  <c r="CE1067" i="4"/>
  <c r="CF1067" i="4"/>
  <c r="CD1067" i="4"/>
  <c r="CC1067" i="4"/>
  <c r="CB1067" i="4"/>
  <c r="BY1067" i="4"/>
  <c r="BX1067" i="4"/>
  <c r="CA1067" i="4"/>
  <c r="BZ1067" i="4"/>
  <c r="BW1067" i="4"/>
  <c r="BV1067" i="4"/>
  <c r="BT1067" i="4"/>
  <c r="BS1067" i="4"/>
  <c r="BU1067" i="4"/>
  <c r="BR1067" i="4"/>
  <c r="CH827" i="4"/>
  <c r="CG827" i="4"/>
  <c r="CF827" i="4"/>
  <c r="CE827" i="4"/>
  <c r="CC827" i="4"/>
  <c r="CB827" i="4"/>
  <c r="CD827" i="4"/>
  <c r="BY827" i="4"/>
  <c r="BZ827" i="4"/>
  <c r="BX827" i="4"/>
  <c r="CA827" i="4"/>
  <c r="BW827" i="4"/>
  <c r="BV827" i="4"/>
  <c r="BT827" i="4"/>
  <c r="BU827" i="4"/>
  <c r="BS827" i="4"/>
  <c r="BR827" i="4"/>
  <c r="CH28" i="4"/>
  <c r="CG28" i="4"/>
  <c r="CF28" i="4"/>
  <c r="CE28" i="4"/>
  <c r="CD28" i="4"/>
  <c r="CC28" i="4"/>
  <c r="CB28" i="4"/>
  <c r="CA28" i="4"/>
  <c r="BZ28" i="4"/>
  <c r="BX28" i="4"/>
  <c r="BY28" i="4"/>
  <c r="BW28" i="4"/>
  <c r="BV28" i="4"/>
  <c r="BT28" i="4"/>
  <c r="BU28" i="4"/>
  <c r="BS28" i="4"/>
  <c r="BR28" i="4"/>
  <c r="CH452" i="4"/>
  <c r="CG452" i="4"/>
  <c r="CE452" i="4"/>
  <c r="CF452" i="4"/>
  <c r="CD452" i="4"/>
  <c r="CB452" i="4"/>
  <c r="CC452" i="4"/>
  <c r="CA452" i="4"/>
  <c r="BZ452" i="4"/>
  <c r="BY452" i="4"/>
  <c r="BX452" i="4"/>
  <c r="BW452" i="4"/>
  <c r="BV452" i="4"/>
  <c r="BU452" i="4"/>
  <c r="BT452" i="4"/>
  <c r="BS452" i="4"/>
  <c r="BR452" i="4"/>
  <c r="CH564" i="4"/>
  <c r="CG564" i="4"/>
  <c r="CE564" i="4"/>
  <c r="CF564" i="4"/>
  <c r="CD564" i="4"/>
  <c r="CB564" i="4"/>
  <c r="CC564" i="4"/>
  <c r="CA564" i="4"/>
  <c r="BZ564" i="4"/>
  <c r="BY564" i="4"/>
  <c r="BX564" i="4"/>
  <c r="BW564" i="4"/>
  <c r="BV564" i="4"/>
  <c r="BU564" i="4"/>
  <c r="BT564" i="4"/>
  <c r="BS564" i="4"/>
  <c r="BR564" i="4"/>
  <c r="CH922" i="4"/>
  <c r="CG922" i="4"/>
  <c r="CE922" i="4"/>
  <c r="CF922" i="4"/>
  <c r="CC922" i="4"/>
  <c r="CD922" i="4"/>
  <c r="CB922" i="4"/>
  <c r="CA922" i="4"/>
  <c r="BZ922" i="4"/>
  <c r="BY922" i="4"/>
  <c r="BX922" i="4"/>
  <c r="BW922" i="4"/>
  <c r="BV922" i="4"/>
  <c r="BU922" i="4"/>
  <c r="BT922" i="4"/>
  <c r="BS922" i="4"/>
  <c r="BR922" i="4"/>
  <c r="CH602" i="4"/>
  <c r="CG602" i="4"/>
  <c r="CF602" i="4"/>
  <c r="CE602" i="4"/>
  <c r="CD602" i="4"/>
  <c r="CC602" i="4"/>
  <c r="CB602" i="4"/>
  <c r="CA602" i="4"/>
  <c r="BZ602" i="4"/>
  <c r="BY602" i="4"/>
  <c r="BX602" i="4"/>
  <c r="BW602" i="4"/>
  <c r="BV602" i="4"/>
  <c r="BU602" i="4"/>
  <c r="BS602" i="4"/>
  <c r="BT602" i="4"/>
  <c r="BR602" i="4"/>
  <c r="CH609" i="4"/>
  <c r="CG609" i="4"/>
  <c r="CF609" i="4"/>
  <c r="CE609" i="4"/>
  <c r="CD609" i="4"/>
  <c r="CA609" i="4"/>
  <c r="CB609" i="4"/>
  <c r="CC609" i="4"/>
  <c r="BZ609" i="4"/>
  <c r="BX609" i="4"/>
  <c r="BW609" i="4"/>
  <c r="BY609" i="4"/>
  <c r="BV609" i="4"/>
  <c r="BT609" i="4"/>
  <c r="BU609" i="4"/>
  <c r="BS609" i="4"/>
  <c r="BR609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T5" i="4"/>
  <c r="BU5" i="4"/>
  <c r="BS5" i="4"/>
  <c r="BR5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CH133" i="4"/>
  <c r="CG133" i="4"/>
  <c r="CF133" i="4"/>
  <c r="CE133" i="4"/>
  <c r="CD133" i="4"/>
  <c r="CC133" i="4"/>
  <c r="CB133" i="4"/>
  <c r="CA133" i="4"/>
  <c r="BZ133" i="4"/>
  <c r="BY133" i="4"/>
  <c r="BX133" i="4"/>
  <c r="BW133" i="4"/>
  <c r="BV133" i="4"/>
  <c r="BU133" i="4"/>
  <c r="BT133" i="4"/>
  <c r="BS133" i="4"/>
  <c r="BR133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CH325" i="4"/>
  <c r="CG325" i="4"/>
  <c r="CE325" i="4"/>
  <c r="CF325" i="4"/>
  <c r="CD325" i="4"/>
  <c r="CC325" i="4"/>
  <c r="CB325" i="4"/>
  <c r="CA325" i="4"/>
  <c r="BZ325" i="4"/>
  <c r="BX325" i="4"/>
  <c r="BW325" i="4"/>
  <c r="BV325" i="4"/>
  <c r="BU325" i="4"/>
  <c r="BT325" i="4"/>
  <c r="BY325" i="4"/>
  <c r="BS325" i="4"/>
  <c r="BR325" i="4"/>
  <c r="CH389" i="4"/>
  <c r="CG389" i="4"/>
  <c r="CE389" i="4"/>
  <c r="CF389" i="4"/>
  <c r="CD389" i="4"/>
  <c r="CC389" i="4"/>
  <c r="CB389" i="4"/>
  <c r="BZ389" i="4"/>
  <c r="BY389" i="4"/>
  <c r="BX389" i="4"/>
  <c r="CA389" i="4"/>
  <c r="BW389" i="4"/>
  <c r="BV389" i="4"/>
  <c r="BU389" i="4"/>
  <c r="BT389" i="4"/>
  <c r="BS389" i="4"/>
  <c r="BR389" i="4"/>
  <c r="CH453" i="4"/>
  <c r="CG453" i="4"/>
  <c r="CE453" i="4"/>
  <c r="CF453" i="4"/>
  <c r="CD453" i="4"/>
  <c r="CC453" i="4"/>
  <c r="CB453" i="4"/>
  <c r="CA453" i="4"/>
  <c r="BZ453" i="4"/>
  <c r="BY453" i="4"/>
  <c r="BX453" i="4"/>
  <c r="BW453" i="4"/>
  <c r="BV453" i="4"/>
  <c r="BU453" i="4"/>
  <c r="BT453" i="4"/>
  <c r="BS453" i="4"/>
  <c r="BR453" i="4"/>
  <c r="CH517" i="4"/>
  <c r="CG517" i="4"/>
  <c r="CE517" i="4"/>
  <c r="CD517" i="4"/>
  <c r="CF517" i="4"/>
  <c r="CC517" i="4"/>
  <c r="CB517" i="4"/>
  <c r="CA517" i="4"/>
  <c r="BZ517" i="4"/>
  <c r="BY517" i="4"/>
  <c r="BX517" i="4"/>
  <c r="BW517" i="4"/>
  <c r="BV517" i="4"/>
  <c r="BU517" i="4"/>
  <c r="BT517" i="4"/>
  <c r="BS517" i="4"/>
  <c r="BR517" i="4"/>
  <c r="CH1201" i="4"/>
  <c r="CG1201" i="4"/>
  <c r="CF1201" i="4"/>
  <c r="CE1201" i="4"/>
  <c r="CC1201" i="4"/>
  <c r="CA1201" i="4"/>
  <c r="CB1201" i="4"/>
  <c r="CD1201" i="4"/>
  <c r="BZ1201" i="4"/>
  <c r="BX1201" i="4"/>
  <c r="BW1201" i="4"/>
  <c r="BY1201" i="4"/>
  <c r="BV1201" i="4"/>
  <c r="BU1201" i="4"/>
  <c r="BT1201" i="4"/>
  <c r="BS1201" i="4"/>
  <c r="BR1201" i="4"/>
  <c r="CH1137" i="4"/>
  <c r="CG1137" i="4"/>
  <c r="CF1137" i="4"/>
  <c r="CE1137" i="4"/>
  <c r="CD1137" i="4"/>
  <c r="CC1137" i="4"/>
  <c r="CA1137" i="4"/>
  <c r="CB1137" i="4"/>
  <c r="BZ1137" i="4"/>
  <c r="BX1137" i="4"/>
  <c r="BW1137" i="4"/>
  <c r="BY1137" i="4"/>
  <c r="BV1137" i="4"/>
  <c r="BU1137" i="4"/>
  <c r="BT1137" i="4"/>
  <c r="BS1137" i="4"/>
  <c r="BR1137" i="4"/>
  <c r="CH1073" i="4"/>
  <c r="CG1073" i="4"/>
  <c r="CF1073" i="4"/>
  <c r="CE1073" i="4"/>
  <c r="CC1073" i="4"/>
  <c r="CD1073" i="4"/>
  <c r="CA1073" i="4"/>
  <c r="CB1073" i="4"/>
  <c r="BZ1073" i="4"/>
  <c r="BX1073" i="4"/>
  <c r="BW1073" i="4"/>
  <c r="BY1073" i="4"/>
  <c r="BV1073" i="4"/>
  <c r="BU1073" i="4"/>
  <c r="BT1073" i="4"/>
  <c r="BS1073" i="4"/>
  <c r="BR1073" i="4"/>
  <c r="CH689" i="4"/>
  <c r="CG689" i="4"/>
  <c r="CF689" i="4"/>
  <c r="CE689" i="4"/>
  <c r="CD689" i="4"/>
  <c r="CC689" i="4"/>
  <c r="CA689" i="4"/>
  <c r="CB689" i="4"/>
  <c r="BZ689" i="4"/>
  <c r="BX689" i="4"/>
  <c r="BW689" i="4"/>
  <c r="BV689" i="4"/>
  <c r="BY689" i="4"/>
  <c r="BT689" i="4"/>
  <c r="BS689" i="4"/>
  <c r="BU689" i="4"/>
  <c r="BR689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U38" i="4"/>
  <c r="BS38" i="4"/>
  <c r="BT38" i="4"/>
  <c r="BV38" i="4"/>
  <c r="BR38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U166" i="4"/>
  <c r="BS166" i="4"/>
  <c r="BT166" i="4"/>
  <c r="BV166" i="4"/>
  <c r="BR166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U230" i="4"/>
  <c r="BV230" i="4"/>
  <c r="BS230" i="4"/>
  <c r="BT230" i="4"/>
  <c r="BR230" i="4"/>
  <c r="CH294" i="4"/>
  <c r="CF294" i="4"/>
  <c r="CG294" i="4"/>
  <c r="CE294" i="4"/>
  <c r="CD294" i="4"/>
  <c r="CC294" i="4"/>
  <c r="CB294" i="4"/>
  <c r="CA294" i="4"/>
  <c r="BZ294" i="4"/>
  <c r="BY294" i="4"/>
  <c r="BX294" i="4"/>
  <c r="BW294" i="4"/>
  <c r="BU294" i="4"/>
  <c r="BS294" i="4"/>
  <c r="BT294" i="4"/>
  <c r="BV294" i="4"/>
  <c r="BR294" i="4"/>
  <c r="CH358" i="4"/>
  <c r="CG358" i="4"/>
  <c r="CF358" i="4"/>
  <c r="CE358" i="4"/>
  <c r="CD358" i="4"/>
  <c r="CC358" i="4"/>
  <c r="CB358" i="4"/>
  <c r="CA358" i="4"/>
  <c r="BZ358" i="4"/>
  <c r="BY358" i="4"/>
  <c r="BX358" i="4"/>
  <c r="BW358" i="4"/>
  <c r="BU358" i="4"/>
  <c r="BS358" i="4"/>
  <c r="BT358" i="4"/>
  <c r="BV358" i="4"/>
  <c r="BR358" i="4"/>
  <c r="CH1104" i="4"/>
  <c r="CG1104" i="4"/>
  <c r="CF1104" i="4"/>
  <c r="CE1104" i="4"/>
  <c r="CD1104" i="4"/>
  <c r="CC1104" i="4"/>
  <c r="CB1104" i="4"/>
  <c r="CA1104" i="4"/>
  <c r="BZ1104" i="4"/>
  <c r="BY1104" i="4"/>
  <c r="BV1104" i="4"/>
  <c r="BX1104" i="4"/>
  <c r="BW1104" i="4"/>
  <c r="BU1104" i="4"/>
  <c r="BT1104" i="4"/>
  <c r="BS1104" i="4"/>
  <c r="BR1104" i="4"/>
  <c r="CH808" i="4"/>
  <c r="CG808" i="4"/>
  <c r="CF808" i="4"/>
  <c r="CE808" i="4"/>
  <c r="CD808" i="4"/>
  <c r="CB808" i="4"/>
  <c r="CC808" i="4"/>
  <c r="CA808" i="4"/>
  <c r="BZ808" i="4"/>
  <c r="BY808" i="4"/>
  <c r="BV808" i="4"/>
  <c r="BX808" i="4"/>
  <c r="BW808" i="4"/>
  <c r="BU808" i="4"/>
  <c r="BT808" i="4"/>
  <c r="BS808" i="4"/>
  <c r="BR808" i="4"/>
  <c r="CH720" i="4"/>
  <c r="CG720" i="4"/>
  <c r="CF720" i="4"/>
  <c r="CE720" i="4"/>
  <c r="CD720" i="4"/>
  <c r="CC720" i="4"/>
  <c r="CB720" i="4"/>
  <c r="CA720" i="4"/>
  <c r="BZ720" i="4"/>
  <c r="BY720" i="4"/>
  <c r="BV720" i="4"/>
  <c r="BX720" i="4"/>
  <c r="BU720" i="4"/>
  <c r="BW720" i="4"/>
  <c r="BS720" i="4"/>
  <c r="BT720" i="4"/>
  <c r="BR720" i="4"/>
  <c r="CH819" i="4"/>
  <c r="CG819" i="4"/>
  <c r="CF819" i="4"/>
  <c r="CE819" i="4"/>
  <c r="CD819" i="4"/>
  <c r="CB819" i="4"/>
  <c r="CC819" i="4"/>
  <c r="CA819" i="4"/>
  <c r="BZ819" i="4"/>
  <c r="BY819" i="4"/>
  <c r="BX819" i="4"/>
  <c r="BW819" i="4"/>
  <c r="BV819" i="4"/>
  <c r="BT819" i="4"/>
  <c r="BU819" i="4"/>
  <c r="BS819" i="4"/>
  <c r="BR819" i="4"/>
  <c r="CH188" i="4"/>
  <c r="CG188" i="4"/>
  <c r="CF188" i="4"/>
  <c r="CE188" i="4"/>
  <c r="CD188" i="4"/>
  <c r="CC188" i="4"/>
  <c r="CB188" i="4"/>
  <c r="CA188" i="4"/>
  <c r="BZ188" i="4"/>
  <c r="BX188" i="4"/>
  <c r="BY188" i="4"/>
  <c r="BV188" i="4"/>
  <c r="BT188" i="4"/>
  <c r="BW188" i="4"/>
  <c r="BU188" i="4"/>
  <c r="BS188" i="4"/>
  <c r="BR188" i="4"/>
  <c r="CH62" i="4"/>
  <c r="CG62" i="4"/>
  <c r="CF62" i="4"/>
  <c r="CD62" i="4"/>
  <c r="CE62" i="4"/>
  <c r="CC62" i="4"/>
  <c r="CA62" i="4"/>
  <c r="BZ62" i="4"/>
  <c r="CB62" i="4"/>
  <c r="BY62" i="4"/>
  <c r="BX62" i="4"/>
  <c r="BW62" i="4"/>
  <c r="BU62" i="4"/>
  <c r="BV62" i="4"/>
  <c r="BS62" i="4"/>
  <c r="BT62" i="4"/>
  <c r="BR62" i="4"/>
  <c r="CH126" i="4"/>
  <c r="CG126" i="4"/>
  <c r="CF126" i="4"/>
  <c r="CD126" i="4"/>
  <c r="CE126" i="4"/>
  <c r="CC126" i="4"/>
  <c r="CA126" i="4"/>
  <c r="CB126" i="4"/>
  <c r="BZ126" i="4"/>
  <c r="BY126" i="4"/>
  <c r="BX126" i="4"/>
  <c r="BW126" i="4"/>
  <c r="BU126" i="4"/>
  <c r="BV126" i="4"/>
  <c r="BS126" i="4"/>
  <c r="BT126" i="4"/>
  <c r="BR126" i="4"/>
  <c r="CH190" i="4"/>
  <c r="CG190" i="4"/>
  <c r="CF190" i="4"/>
  <c r="CD190" i="4"/>
  <c r="CE190" i="4"/>
  <c r="CC190" i="4"/>
  <c r="CA190" i="4"/>
  <c r="CB190" i="4"/>
  <c r="BZ190" i="4"/>
  <c r="BY190" i="4"/>
  <c r="BX190" i="4"/>
  <c r="BW190" i="4"/>
  <c r="BU190" i="4"/>
  <c r="BV190" i="4"/>
  <c r="BS190" i="4"/>
  <c r="BT190" i="4"/>
  <c r="BR190" i="4"/>
  <c r="CG254" i="4"/>
  <c r="CH254" i="4"/>
  <c r="CF254" i="4"/>
  <c r="CD254" i="4"/>
  <c r="CE254" i="4"/>
  <c r="CC254" i="4"/>
  <c r="CA254" i="4"/>
  <c r="BZ254" i="4"/>
  <c r="CB254" i="4"/>
  <c r="BY254" i="4"/>
  <c r="BX254" i="4"/>
  <c r="BW254" i="4"/>
  <c r="BU254" i="4"/>
  <c r="BV254" i="4"/>
  <c r="BS254" i="4"/>
  <c r="BT254" i="4"/>
  <c r="BR254" i="4"/>
  <c r="CH318" i="4"/>
  <c r="CG318" i="4"/>
  <c r="CF318" i="4"/>
  <c r="CE318" i="4"/>
  <c r="CD318" i="4"/>
  <c r="CC318" i="4"/>
  <c r="CA318" i="4"/>
  <c r="BZ318" i="4"/>
  <c r="CB318" i="4"/>
  <c r="BY318" i="4"/>
  <c r="BX318" i="4"/>
  <c r="BW318" i="4"/>
  <c r="BU318" i="4"/>
  <c r="BV318" i="4"/>
  <c r="BS318" i="4"/>
  <c r="BT318" i="4"/>
  <c r="BR318" i="4"/>
  <c r="CH382" i="4"/>
  <c r="CG382" i="4"/>
  <c r="CF382" i="4"/>
  <c r="CE382" i="4"/>
  <c r="CD382" i="4"/>
  <c r="CC382" i="4"/>
  <c r="CA382" i="4"/>
  <c r="CB382" i="4"/>
  <c r="BZ382" i="4"/>
  <c r="BY382" i="4"/>
  <c r="BX382" i="4"/>
  <c r="BW382" i="4"/>
  <c r="BU382" i="4"/>
  <c r="BV382" i="4"/>
  <c r="BS382" i="4"/>
  <c r="BT382" i="4"/>
  <c r="BR382" i="4"/>
  <c r="CH446" i="4"/>
  <c r="CG446" i="4"/>
  <c r="CF446" i="4"/>
  <c r="CE446" i="4"/>
  <c r="CD446" i="4"/>
  <c r="CC446" i="4"/>
  <c r="CB446" i="4"/>
  <c r="CA446" i="4"/>
  <c r="BZ446" i="4"/>
  <c r="BY446" i="4"/>
  <c r="BX446" i="4"/>
  <c r="BW446" i="4"/>
  <c r="BU446" i="4"/>
  <c r="BV446" i="4"/>
  <c r="BS446" i="4"/>
  <c r="BT446" i="4"/>
  <c r="BR446" i="4"/>
  <c r="CG510" i="4"/>
  <c r="CH510" i="4"/>
  <c r="CF510" i="4"/>
  <c r="CE510" i="4"/>
  <c r="CD510" i="4"/>
  <c r="CC510" i="4"/>
  <c r="CB510" i="4"/>
  <c r="CA510" i="4"/>
  <c r="BZ510" i="4"/>
  <c r="BY510" i="4"/>
  <c r="BX510" i="4"/>
  <c r="BW510" i="4"/>
  <c r="BU510" i="4"/>
  <c r="BV510" i="4"/>
  <c r="BS510" i="4"/>
  <c r="BT510" i="4"/>
  <c r="BR510" i="4"/>
  <c r="CH1208" i="4"/>
  <c r="CG1208" i="4"/>
  <c r="CE1208" i="4"/>
  <c r="CF1208" i="4"/>
  <c r="CD1208" i="4"/>
  <c r="CC1208" i="4"/>
  <c r="CB1208" i="4"/>
  <c r="CA1208" i="4"/>
  <c r="BZ1208" i="4"/>
  <c r="BY1208" i="4"/>
  <c r="BV1208" i="4"/>
  <c r="BX1208" i="4"/>
  <c r="BU1208" i="4"/>
  <c r="BT1208" i="4"/>
  <c r="BW1208" i="4"/>
  <c r="BS1208" i="4"/>
  <c r="BR1208" i="4"/>
  <c r="CH1144" i="4"/>
  <c r="CG1144" i="4"/>
  <c r="CE1144" i="4"/>
  <c r="CF1144" i="4"/>
  <c r="CD1144" i="4"/>
  <c r="CC1144" i="4"/>
  <c r="CB1144" i="4"/>
  <c r="CA1144" i="4"/>
  <c r="BZ1144" i="4"/>
  <c r="BY1144" i="4"/>
  <c r="BV1144" i="4"/>
  <c r="BX1144" i="4"/>
  <c r="BW1144" i="4"/>
  <c r="BU1144" i="4"/>
  <c r="BT1144" i="4"/>
  <c r="BS1144" i="4"/>
  <c r="BR1144" i="4"/>
  <c r="CH1080" i="4"/>
  <c r="CG1080" i="4"/>
  <c r="CF1080" i="4"/>
  <c r="CE1080" i="4"/>
  <c r="CD1080" i="4"/>
  <c r="CC1080" i="4"/>
  <c r="CB1080" i="4"/>
  <c r="CA1080" i="4"/>
  <c r="BZ1080" i="4"/>
  <c r="BY1080" i="4"/>
  <c r="BV1080" i="4"/>
  <c r="BX1080" i="4"/>
  <c r="BW1080" i="4"/>
  <c r="BU1080" i="4"/>
  <c r="BT1080" i="4"/>
  <c r="BS1080" i="4"/>
  <c r="BR1080" i="4"/>
  <c r="CH1016" i="4"/>
  <c r="CG1016" i="4"/>
  <c r="CF1016" i="4"/>
  <c r="CE1016" i="4"/>
  <c r="CD1016" i="4"/>
  <c r="CC1016" i="4"/>
  <c r="CB1016" i="4"/>
  <c r="CA1016" i="4"/>
  <c r="BZ1016" i="4"/>
  <c r="BY1016" i="4"/>
  <c r="BV1016" i="4"/>
  <c r="BX1016" i="4"/>
  <c r="BW1016" i="4"/>
  <c r="BU1016" i="4"/>
  <c r="BT1016" i="4"/>
  <c r="BS1016" i="4"/>
  <c r="BR1016" i="4"/>
  <c r="CH952" i="4"/>
  <c r="CG952" i="4"/>
  <c r="CE952" i="4"/>
  <c r="CF952" i="4"/>
  <c r="CD952" i="4"/>
  <c r="CC952" i="4"/>
  <c r="CB952" i="4"/>
  <c r="CA952" i="4"/>
  <c r="BZ952" i="4"/>
  <c r="BY952" i="4"/>
  <c r="BV952" i="4"/>
  <c r="BX952" i="4"/>
  <c r="BW952" i="4"/>
  <c r="BU952" i="4"/>
  <c r="BT952" i="4"/>
  <c r="BS952" i="4"/>
  <c r="BR952" i="4"/>
  <c r="CH888" i="4"/>
  <c r="CG888" i="4"/>
  <c r="CE888" i="4"/>
  <c r="CF888" i="4"/>
  <c r="CD888" i="4"/>
  <c r="CC888" i="4"/>
  <c r="CB888" i="4"/>
  <c r="CA888" i="4"/>
  <c r="BZ888" i="4"/>
  <c r="BY888" i="4"/>
  <c r="BV888" i="4"/>
  <c r="BX888" i="4"/>
  <c r="BW888" i="4"/>
  <c r="BU888" i="4"/>
  <c r="BT888" i="4"/>
  <c r="BS888" i="4"/>
  <c r="BR888" i="4"/>
  <c r="CH848" i="4"/>
  <c r="CG848" i="4"/>
  <c r="CF848" i="4"/>
  <c r="CE848" i="4"/>
  <c r="CD848" i="4"/>
  <c r="CC848" i="4"/>
  <c r="CB848" i="4"/>
  <c r="CA848" i="4"/>
  <c r="BZ848" i="4"/>
  <c r="BY848" i="4"/>
  <c r="BV848" i="4"/>
  <c r="BX848" i="4"/>
  <c r="BU848" i="4"/>
  <c r="BW848" i="4"/>
  <c r="BT848" i="4"/>
  <c r="BS848" i="4"/>
  <c r="BR848" i="4"/>
  <c r="CH824" i="4"/>
  <c r="CG824" i="4"/>
  <c r="CF824" i="4"/>
  <c r="CE824" i="4"/>
  <c r="CD824" i="4"/>
  <c r="CC824" i="4"/>
  <c r="CB824" i="4"/>
  <c r="CA824" i="4"/>
  <c r="BZ824" i="4"/>
  <c r="BY824" i="4"/>
  <c r="BV824" i="4"/>
  <c r="BX824" i="4"/>
  <c r="BW824" i="4"/>
  <c r="BU824" i="4"/>
  <c r="BT824" i="4"/>
  <c r="BS824" i="4"/>
  <c r="BR824" i="4"/>
  <c r="CH760" i="4"/>
  <c r="CG760" i="4"/>
  <c r="CF760" i="4"/>
  <c r="CE760" i="4"/>
  <c r="CD760" i="4"/>
  <c r="CB760" i="4"/>
  <c r="CC760" i="4"/>
  <c r="CA760" i="4"/>
  <c r="BZ760" i="4"/>
  <c r="BY760" i="4"/>
  <c r="BV760" i="4"/>
  <c r="BX760" i="4"/>
  <c r="BW760" i="4"/>
  <c r="BU760" i="4"/>
  <c r="BS760" i="4"/>
  <c r="BT760" i="4"/>
  <c r="BR760" i="4"/>
  <c r="CH696" i="4"/>
  <c r="CG696" i="4"/>
  <c r="CF696" i="4"/>
  <c r="CE696" i="4"/>
  <c r="CD696" i="4"/>
  <c r="CC696" i="4"/>
  <c r="CA696" i="4"/>
  <c r="BZ696" i="4"/>
  <c r="CB696" i="4"/>
  <c r="BY696" i="4"/>
  <c r="BV696" i="4"/>
  <c r="BX696" i="4"/>
  <c r="BW696" i="4"/>
  <c r="BU696" i="4"/>
  <c r="BS696" i="4"/>
  <c r="BT696" i="4"/>
  <c r="BR696" i="4"/>
  <c r="CH632" i="4"/>
  <c r="CG632" i="4"/>
  <c r="CF632" i="4"/>
  <c r="CE632" i="4"/>
  <c r="CD632" i="4"/>
  <c r="CC632" i="4"/>
  <c r="CB632" i="4"/>
  <c r="CA632" i="4"/>
  <c r="BZ632" i="4"/>
  <c r="BY632" i="4"/>
  <c r="BV632" i="4"/>
  <c r="BX632" i="4"/>
  <c r="BW632" i="4"/>
  <c r="BU632" i="4"/>
  <c r="BS632" i="4"/>
  <c r="BT632" i="4"/>
  <c r="BR632" i="4"/>
  <c r="CH267" i="4"/>
  <c r="CG267" i="4"/>
  <c r="CF267" i="4"/>
  <c r="CE267" i="4"/>
  <c r="CD267" i="4"/>
  <c r="CB267" i="4"/>
  <c r="CC267" i="4"/>
  <c r="CA267" i="4"/>
  <c r="BZ267" i="4"/>
  <c r="BY267" i="4"/>
  <c r="BX267" i="4"/>
  <c r="BW267" i="4"/>
  <c r="BV267" i="4"/>
  <c r="BT267" i="4"/>
  <c r="BU267" i="4"/>
  <c r="BS267" i="4"/>
  <c r="BR267" i="4"/>
  <c r="CH715" i="4"/>
  <c r="CF715" i="4"/>
  <c r="CE715" i="4"/>
  <c r="CG715" i="4"/>
  <c r="CC715" i="4"/>
  <c r="CA715" i="4"/>
  <c r="CB715" i="4"/>
  <c r="CD715" i="4"/>
  <c r="BY715" i="4"/>
  <c r="BX715" i="4"/>
  <c r="BZ715" i="4"/>
  <c r="BW715" i="4"/>
  <c r="BV715" i="4"/>
  <c r="BT715" i="4"/>
  <c r="BU715" i="4"/>
  <c r="BS715" i="4"/>
  <c r="BR715" i="4"/>
  <c r="CH12" i="4"/>
  <c r="CG12" i="4"/>
  <c r="CF12" i="4"/>
  <c r="CE12" i="4"/>
  <c r="CD12" i="4"/>
  <c r="CC12" i="4"/>
  <c r="CB12" i="4"/>
  <c r="CA12" i="4"/>
  <c r="BZ12" i="4"/>
  <c r="BX12" i="4"/>
  <c r="BW12" i="4"/>
  <c r="BY12" i="4"/>
  <c r="BV12" i="4"/>
  <c r="BU12" i="4"/>
  <c r="BT12" i="4"/>
  <c r="BS12" i="4"/>
  <c r="BR12" i="4"/>
  <c r="CH116" i="4"/>
  <c r="CG116" i="4"/>
  <c r="CF116" i="4"/>
  <c r="CE116" i="4"/>
  <c r="CD116" i="4"/>
  <c r="CC116" i="4"/>
  <c r="CB116" i="4"/>
  <c r="CA116" i="4"/>
  <c r="BZ116" i="4"/>
  <c r="BY116" i="4"/>
  <c r="BX116" i="4"/>
  <c r="BW116" i="4"/>
  <c r="BV116" i="4"/>
  <c r="BT116" i="4"/>
  <c r="BU116" i="4"/>
  <c r="BS116" i="4"/>
  <c r="BR116" i="4"/>
  <c r="CH1090" i="4"/>
  <c r="CG1090" i="4"/>
  <c r="CF1090" i="4"/>
  <c r="CE1090" i="4"/>
  <c r="CD1090" i="4"/>
  <c r="CC1090" i="4"/>
  <c r="CB1090" i="4"/>
  <c r="CA1090" i="4"/>
  <c r="BZ1090" i="4"/>
  <c r="BY1090" i="4"/>
  <c r="BX1090" i="4"/>
  <c r="BW1090" i="4"/>
  <c r="BV1090" i="4"/>
  <c r="BU1090" i="4"/>
  <c r="BT1090" i="4"/>
  <c r="BS1090" i="4"/>
  <c r="BR1090" i="4"/>
  <c r="CH778" i="4"/>
  <c r="CG778" i="4"/>
  <c r="CF778" i="4"/>
  <c r="CE778" i="4"/>
  <c r="CD778" i="4"/>
  <c r="CC778" i="4"/>
  <c r="CB778" i="4"/>
  <c r="CA778" i="4"/>
  <c r="BZ778" i="4"/>
  <c r="BY778" i="4"/>
  <c r="BX778" i="4"/>
  <c r="BW778" i="4"/>
  <c r="BV778" i="4"/>
  <c r="BU778" i="4"/>
  <c r="BT778" i="4"/>
  <c r="BS778" i="4"/>
  <c r="BR778" i="4"/>
  <c r="CH63" i="4"/>
  <c r="CG63" i="4"/>
  <c r="CF63" i="4"/>
  <c r="CD63" i="4"/>
  <c r="CE63" i="4"/>
  <c r="CC63" i="4"/>
  <c r="CB63" i="4"/>
  <c r="CA63" i="4"/>
  <c r="BZ63" i="4"/>
  <c r="BY63" i="4"/>
  <c r="BX63" i="4"/>
  <c r="BW63" i="4"/>
  <c r="BU63" i="4"/>
  <c r="BT63" i="4"/>
  <c r="BV63" i="4"/>
  <c r="BS63" i="4"/>
  <c r="BR63" i="4"/>
  <c r="CH127" i="4"/>
  <c r="CG127" i="4"/>
  <c r="CF127" i="4"/>
  <c r="CD127" i="4"/>
  <c r="CE127" i="4"/>
  <c r="CC127" i="4"/>
  <c r="CB127" i="4"/>
  <c r="CA127" i="4"/>
  <c r="BZ127" i="4"/>
  <c r="BY127" i="4"/>
  <c r="BX127" i="4"/>
  <c r="BW127" i="4"/>
  <c r="BU127" i="4"/>
  <c r="BT127" i="4"/>
  <c r="BS127" i="4"/>
  <c r="BV127" i="4"/>
  <c r="BR127" i="4"/>
  <c r="CH191" i="4"/>
  <c r="CG191" i="4"/>
  <c r="CF191" i="4"/>
  <c r="CD191" i="4"/>
  <c r="CE191" i="4"/>
  <c r="CC191" i="4"/>
  <c r="CB191" i="4"/>
  <c r="CA191" i="4"/>
  <c r="BZ191" i="4"/>
  <c r="BY191" i="4"/>
  <c r="BX191" i="4"/>
  <c r="BW191" i="4"/>
  <c r="BU191" i="4"/>
  <c r="BT191" i="4"/>
  <c r="BS191" i="4"/>
  <c r="BV191" i="4"/>
  <c r="BR191" i="4"/>
  <c r="CH255" i="4"/>
  <c r="CG255" i="4"/>
  <c r="CF255" i="4"/>
  <c r="CE255" i="4"/>
  <c r="CD255" i="4"/>
  <c r="CC255" i="4"/>
  <c r="CB255" i="4"/>
  <c r="CA255" i="4"/>
  <c r="BY255" i="4"/>
  <c r="BZ255" i="4"/>
  <c r="BX255" i="4"/>
  <c r="BW255" i="4"/>
  <c r="BU255" i="4"/>
  <c r="BT255" i="4"/>
  <c r="BS255" i="4"/>
  <c r="BV255" i="4"/>
  <c r="BR255" i="4"/>
  <c r="CH319" i="4"/>
  <c r="CG319" i="4"/>
  <c r="CF319" i="4"/>
  <c r="CE319" i="4"/>
  <c r="CD319" i="4"/>
  <c r="CC319" i="4"/>
  <c r="CB319" i="4"/>
  <c r="CA319" i="4"/>
  <c r="BY319" i="4"/>
  <c r="BZ319" i="4"/>
  <c r="BX319" i="4"/>
  <c r="BW319" i="4"/>
  <c r="BU319" i="4"/>
  <c r="BT319" i="4"/>
  <c r="BV319" i="4"/>
  <c r="BS319" i="4"/>
  <c r="BR319" i="4"/>
  <c r="CH383" i="4"/>
  <c r="CG383" i="4"/>
  <c r="CF383" i="4"/>
  <c r="CE383" i="4"/>
  <c r="CD383" i="4"/>
  <c r="CC383" i="4"/>
  <c r="CB383" i="4"/>
  <c r="CA383" i="4"/>
  <c r="BZ383" i="4"/>
  <c r="BY383" i="4"/>
  <c r="BX383" i="4"/>
  <c r="BW383" i="4"/>
  <c r="BU383" i="4"/>
  <c r="BT383" i="4"/>
  <c r="BS383" i="4"/>
  <c r="BV383" i="4"/>
  <c r="BR383" i="4"/>
  <c r="CH447" i="4"/>
  <c r="CG447" i="4"/>
  <c r="CF447" i="4"/>
  <c r="CE447" i="4"/>
  <c r="CD447" i="4"/>
  <c r="CC447" i="4"/>
  <c r="CB447" i="4"/>
  <c r="CA447" i="4"/>
  <c r="BZ447" i="4"/>
  <c r="BY447" i="4"/>
  <c r="BX447" i="4"/>
  <c r="BW447" i="4"/>
  <c r="BU447" i="4"/>
  <c r="BT447" i="4"/>
  <c r="BS447" i="4"/>
  <c r="BV447" i="4"/>
  <c r="BR447" i="4"/>
  <c r="CH511" i="4"/>
  <c r="CG511" i="4"/>
  <c r="CF511" i="4"/>
  <c r="CE511" i="4"/>
  <c r="CD511" i="4"/>
  <c r="CC511" i="4"/>
  <c r="CB511" i="4"/>
  <c r="CA511" i="4"/>
  <c r="BZ511" i="4"/>
  <c r="BY511" i="4"/>
  <c r="BX511" i="4"/>
  <c r="BW511" i="4"/>
  <c r="BU511" i="4"/>
  <c r="BT511" i="4"/>
  <c r="BS511" i="4"/>
  <c r="BV511" i="4"/>
  <c r="BR511" i="4"/>
  <c r="CH1207" i="4"/>
  <c r="CG1207" i="4"/>
  <c r="CF1207" i="4"/>
  <c r="CE1207" i="4"/>
  <c r="CD1207" i="4"/>
  <c r="CB1207" i="4"/>
  <c r="CA1207" i="4"/>
  <c r="BZ1207" i="4"/>
  <c r="CC1207" i="4"/>
  <c r="BY1207" i="4"/>
  <c r="BX1207" i="4"/>
  <c r="BW1207" i="4"/>
  <c r="BT1207" i="4"/>
  <c r="BV1207" i="4"/>
  <c r="BU1207" i="4"/>
  <c r="BS1207" i="4"/>
  <c r="BR1207" i="4"/>
  <c r="CH1143" i="4"/>
  <c r="CG1143" i="4"/>
  <c r="CF1143" i="4"/>
  <c r="CE1143" i="4"/>
  <c r="CD1143" i="4"/>
  <c r="CB1143" i="4"/>
  <c r="CC1143" i="4"/>
  <c r="CA1143" i="4"/>
  <c r="BZ1143" i="4"/>
  <c r="BY1143" i="4"/>
  <c r="BX1143" i="4"/>
  <c r="BW1143" i="4"/>
  <c r="BT1143" i="4"/>
  <c r="BS1143" i="4"/>
  <c r="BU1143" i="4"/>
  <c r="BV1143" i="4"/>
  <c r="BR1143" i="4"/>
  <c r="CH1079" i="4"/>
  <c r="CG1079" i="4"/>
  <c r="CF1079" i="4"/>
  <c r="CE1079" i="4"/>
  <c r="CD1079" i="4"/>
  <c r="CB1079" i="4"/>
  <c r="CC1079" i="4"/>
  <c r="CA1079" i="4"/>
  <c r="BZ1079" i="4"/>
  <c r="BY1079" i="4"/>
  <c r="BX1079" i="4"/>
  <c r="BW1079" i="4"/>
  <c r="BV1079" i="4"/>
  <c r="BT1079" i="4"/>
  <c r="BS1079" i="4"/>
  <c r="BU1079" i="4"/>
  <c r="BR1079" i="4"/>
  <c r="CH1015" i="4"/>
  <c r="CG1015" i="4"/>
  <c r="CF1015" i="4"/>
  <c r="CE1015" i="4"/>
  <c r="CD1015" i="4"/>
  <c r="CC1015" i="4"/>
  <c r="CB1015" i="4"/>
  <c r="CA1015" i="4"/>
  <c r="BZ1015" i="4"/>
  <c r="BY1015" i="4"/>
  <c r="BX1015" i="4"/>
  <c r="BW1015" i="4"/>
  <c r="BV1015" i="4"/>
  <c r="BT1015" i="4"/>
  <c r="BS1015" i="4"/>
  <c r="BU1015" i="4"/>
  <c r="BR1015" i="4"/>
  <c r="CH951" i="4"/>
  <c r="CG951" i="4"/>
  <c r="CF951" i="4"/>
  <c r="CE951" i="4"/>
  <c r="CD951" i="4"/>
  <c r="CC951" i="4"/>
  <c r="CB951" i="4"/>
  <c r="CA951" i="4"/>
  <c r="BZ951" i="4"/>
  <c r="BY951" i="4"/>
  <c r="BX951" i="4"/>
  <c r="BW951" i="4"/>
  <c r="BU951" i="4"/>
  <c r="BV951" i="4"/>
  <c r="BT951" i="4"/>
  <c r="BS951" i="4"/>
  <c r="BR951" i="4"/>
  <c r="CH887" i="4"/>
  <c r="CG887" i="4"/>
  <c r="CF887" i="4"/>
  <c r="CE887" i="4"/>
  <c r="CD887" i="4"/>
  <c r="CC887" i="4"/>
  <c r="CB887" i="4"/>
  <c r="CA887" i="4"/>
  <c r="BZ887" i="4"/>
  <c r="BY887" i="4"/>
  <c r="BX887" i="4"/>
  <c r="BW887" i="4"/>
  <c r="BU887" i="4"/>
  <c r="BV887" i="4"/>
  <c r="BT887" i="4"/>
  <c r="BS887" i="4"/>
  <c r="BR887" i="4"/>
  <c r="CH823" i="4"/>
  <c r="CG823" i="4"/>
  <c r="CF823" i="4"/>
  <c r="CE823" i="4"/>
  <c r="CD823" i="4"/>
  <c r="CB823" i="4"/>
  <c r="CA823" i="4"/>
  <c r="CC823" i="4"/>
  <c r="BZ823" i="4"/>
  <c r="BY823" i="4"/>
  <c r="BX823" i="4"/>
  <c r="BW823" i="4"/>
  <c r="BU823" i="4"/>
  <c r="BV823" i="4"/>
  <c r="BT823" i="4"/>
  <c r="BS823" i="4"/>
  <c r="BR823" i="4"/>
  <c r="CH759" i="4"/>
  <c r="CG759" i="4"/>
  <c r="CF759" i="4"/>
  <c r="CE759" i="4"/>
  <c r="CD759" i="4"/>
  <c r="CC759" i="4"/>
  <c r="CB759" i="4"/>
  <c r="CA759" i="4"/>
  <c r="BZ759" i="4"/>
  <c r="BY759" i="4"/>
  <c r="BX759" i="4"/>
  <c r="BW759" i="4"/>
  <c r="BU759" i="4"/>
  <c r="BV759" i="4"/>
  <c r="BS759" i="4"/>
  <c r="BT759" i="4"/>
  <c r="BR759" i="4"/>
  <c r="CH695" i="4"/>
  <c r="CG695" i="4"/>
  <c r="CF695" i="4"/>
  <c r="CE695" i="4"/>
  <c r="CD695" i="4"/>
  <c r="CC695" i="4"/>
  <c r="CB695" i="4"/>
  <c r="CA695" i="4"/>
  <c r="BZ695" i="4"/>
  <c r="BY695" i="4"/>
  <c r="BX695" i="4"/>
  <c r="BW695" i="4"/>
  <c r="BU695" i="4"/>
  <c r="BV695" i="4"/>
  <c r="BS695" i="4"/>
  <c r="BT695" i="4"/>
  <c r="BR695" i="4"/>
  <c r="CH631" i="4"/>
  <c r="CG631" i="4"/>
  <c r="CE631" i="4"/>
  <c r="CF631" i="4"/>
  <c r="CD631" i="4"/>
  <c r="CC631" i="4"/>
  <c r="CB631" i="4"/>
  <c r="CA631" i="4"/>
  <c r="BZ631" i="4"/>
  <c r="BY631" i="4"/>
  <c r="BX631" i="4"/>
  <c r="BW631" i="4"/>
  <c r="BU631" i="4"/>
  <c r="BV631" i="4"/>
  <c r="BT631" i="4"/>
  <c r="BS631" i="4"/>
  <c r="BR631" i="4"/>
  <c r="CH251" i="4"/>
  <c r="CG251" i="4"/>
  <c r="CF251" i="4"/>
  <c r="CE251" i="4"/>
  <c r="CD251" i="4"/>
  <c r="CC251" i="4"/>
  <c r="CB251" i="4"/>
  <c r="CA251" i="4"/>
  <c r="BY251" i="4"/>
  <c r="BZ251" i="4"/>
  <c r="BX251" i="4"/>
  <c r="BW251" i="4"/>
  <c r="BV251" i="4"/>
  <c r="BT251" i="4"/>
  <c r="BS251" i="4"/>
  <c r="BU251" i="4"/>
  <c r="BR251" i="4"/>
  <c r="CH340" i="4"/>
  <c r="CG340" i="4"/>
  <c r="CF340" i="4"/>
  <c r="CE340" i="4"/>
  <c r="CD340" i="4"/>
  <c r="CC340" i="4"/>
  <c r="CB340" i="4"/>
  <c r="CA340" i="4"/>
  <c r="BZ340" i="4"/>
  <c r="BY340" i="4"/>
  <c r="BX340" i="4"/>
  <c r="BW340" i="4"/>
  <c r="BV340" i="4"/>
  <c r="BU340" i="4"/>
  <c r="BT340" i="4"/>
  <c r="BS340" i="4"/>
  <c r="BR340" i="4"/>
  <c r="CH516" i="4"/>
  <c r="CG516" i="4"/>
  <c r="CE516" i="4"/>
  <c r="CF516" i="4"/>
  <c r="CD516" i="4"/>
  <c r="CB516" i="4"/>
  <c r="CC516" i="4"/>
  <c r="CA516" i="4"/>
  <c r="BY516" i="4"/>
  <c r="BX516" i="4"/>
  <c r="BZ516" i="4"/>
  <c r="BW516" i="4"/>
  <c r="BV516" i="4"/>
  <c r="BU516" i="4"/>
  <c r="BT516" i="4"/>
  <c r="BS516" i="4"/>
  <c r="BR516" i="4"/>
  <c r="CH850" i="4"/>
  <c r="CG850" i="4"/>
  <c r="CF850" i="4"/>
  <c r="CE850" i="4"/>
  <c r="CC850" i="4"/>
  <c r="CD850" i="4"/>
  <c r="CB850" i="4"/>
  <c r="CA850" i="4"/>
  <c r="BZ850" i="4"/>
  <c r="BY850" i="4"/>
  <c r="BX850" i="4"/>
  <c r="BW850" i="4"/>
  <c r="BV850" i="4"/>
  <c r="BU850" i="4"/>
  <c r="BT850" i="4"/>
  <c r="BS850" i="4"/>
  <c r="BR850" i="4"/>
  <c r="CH56" i="4"/>
  <c r="CG56" i="4"/>
  <c r="CF56" i="4"/>
  <c r="CE56" i="4"/>
  <c r="CD56" i="4"/>
  <c r="CC56" i="4"/>
  <c r="CB56" i="4"/>
  <c r="BZ56" i="4"/>
  <c r="CA56" i="4"/>
  <c r="BW56" i="4"/>
  <c r="BY56" i="4"/>
  <c r="BV56" i="4"/>
  <c r="BX56" i="4"/>
  <c r="BU56" i="4"/>
  <c r="BT56" i="4"/>
  <c r="BS56" i="4"/>
  <c r="BR56" i="4"/>
  <c r="CH120" i="4"/>
  <c r="CG120" i="4"/>
  <c r="CF120" i="4"/>
  <c r="CE120" i="4"/>
  <c r="CD120" i="4"/>
  <c r="CB120" i="4"/>
  <c r="CC120" i="4"/>
  <c r="BZ120" i="4"/>
  <c r="CA120" i="4"/>
  <c r="BY120" i="4"/>
  <c r="BV120" i="4"/>
  <c r="BX120" i="4"/>
  <c r="BW120" i="4"/>
  <c r="BU120" i="4"/>
  <c r="BT120" i="4"/>
  <c r="BS120" i="4"/>
  <c r="BR120" i="4"/>
  <c r="CH184" i="4"/>
  <c r="CG184" i="4"/>
  <c r="CF184" i="4"/>
  <c r="CE184" i="4"/>
  <c r="CD184" i="4"/>
  <c r="CC184" i="4"/>
  <c r="CB184" i="4"/>
  <c r="BZ184" i="4"/>
  <c r="CA184" i="4"/>
  <c r="BY184" i="4"/>
  <c r="BV184" i="4"/>
  <c r="BX184" i="4"/>
  <c r="BW184" i="4"/>
  <c r="BU184" i="4"/>
  <c r="BT184" i="4"/>
  <c r="BS184" i="4"/>
  <c r="BR184" i="4"/>
  <c r="CH248" i="4"/>
  <c r="CG248" i="4"/>
  <c r="CF248" i="4"/>
  <c r="CE248" i="4"/>
  <c r="CD248" i="4"/>
  <c r="CB248" i="4"/>
  <c r="CA248" i="4"/>
  <c r="CC248" i="4"/>
  <c r="BZ248" i="4"/>
  <c r="BY248" i="4"/>
  <c r="BV248" i="4"/>
  <c r="BX248" i="4"/>
  <c r="BW248" i="4"/>
  <c r="BU248" i="4"/>
  <c r="BS248" i="4"/>
  <c r="BT248" i="4"/>
  <c r="BR248" i="4"/>
  <c r="CH312" i="4"/>
  <c r="CG312" i="4"/>
  <c r="CF312" i="4"/>
  <c r="CE312" i="4"/>
  <c r="CD312" i="4"/>
  <c r="CC312" i="4"/>
  <c r="CB312" i="4"/>
  <c r="CA312" i="4"/>
  <c r="BZ312" i="4"/>
  <c r="BY312" i="4"/>
  <c r="BV312" i="4"/>
  <c r="BX312" i="4"/>
  <c r="BW312" i="4"/>
  <c r="BU312" i="4"/>
  <c r="BS312" i="4"/>
  <c r="BT312" i="4"/>
  <c r="BR312" i="4"/>
  <c r="CH376" i="4"/>
  <c r="CG376" i="4"/>
  <c r="CF376" i="4"/>
  <c r="CE376" i="4"/>
  <c r="CD376" i="4"/>
  <c r="CC376" i="4"/>
  <c r="CB376" i="4"/>
  <c r="CA376" i="4"/>
  <c r="BZ376" i="4"/>
  <c r="BY376" i="4"/>
  <c r="BV376" i="4"/>
  <c r="BX376" i="4"/>
  <c r="BW376" i="4"/>
  <c r="BU376" i="4"/>
  <c r="BS376" i="4"/>
  <c r="BT376" i="4"/>
  <c r="BR376" i="4"/>
  <c r="CH440" i="4"/>
  <c r="CG440" i="4"/>
  <c r="CF440" i="4"/>
  <c r="CE440" i="4"/>
  <c r="CD440" i="4"/>
  <c r="CC440" i="4"/>
  <c r="CB440" i="4"/>
  <c r="CA440" i="4"/>
  <c r="BZ440" i="4"/>
  <c r="BY440" i="4"/>
  <c r="BV440" i="4"/>
  <c r="BX440" i="4"/>
  <c r="BW440" i="4"/>
  <c r="BU440" i="4"/>
  <c r="BS440" i="4"/>
  <c r="BT440" i="4"/>
  <c r="BR440" i="4"/>
  <c r="CH504" i="4"/>
  <c r="CG504" i="4"/>
  <c r="CF504" i="4"/>
  <c r="CE504" i="4"/>
  <c r="CD504" i="4"/>
  <c r="CC504" i="4"/>
  <c r="CB504" i="4"/>
  <c r="BZ504" i="4"/>
  <c r="CA504" i="4"/>
  <c r="BY504" i="4"/>
  <c r="BV504" i="4"/>
  <c r="BX504" i="4"/>
  <c r="BW504" i="4"/>
  <c r="BU504" i="4"/>
  <c r="BS504" i="4"/>
  <c r="BT504" i="4"/>
  <c r="BR504" i="4"/>
  <c r="CH568" i="4"/>
  <c r="CG568" i="4"/>
  <c r="CF568" i="4"/>
  <c r="CE568" i="4"/>
  <c r="CD568" i="4"/>
  <c r="CC568" i="4"/>
  <c r="CA568" i="4"/>
  <c r="CB568" i="4"/>
  <c r="BZ568" i="4"/>
  <c r="BY568" i="4"/>
  <c r="BV568" i="4"/>
  <c r="BX568" i="4"/>
  <c r="BW568" i="4"/>
  <c r="BU568" i="4"/>
  <c r="BS568" i="4"/>
  <c r="BT568" i="4"/>
  <c r="BR568" i="4"/>
  <c r="CH1150" i="4"/>
  <c r="CG1150" i="4"/>
  <c r="CF1150" i="4"/>
  <c r="CE1150" i="4"/>
  <c r="CD1150" i="4"/>
  <c r="CC1150" i="4"/>
  <c r="CB1150" i="4"/>
  <c r="CA1150" i="4"/>
  <c r="BZ1150" i="4"/>
  <c r="BY1150" i="4"/>
  <c r="BX1150" i="4"/>
  <c r="BW1150" i="4"/>
  <c r="BU1150" i="4"/>
  <c r="BV1150" i="4"/>
  <c r="BT1150" i="4"/>
  <c r="BS1150" i="4"/>
  <c r="BR1150" i="4"/>
  <c r="CH1086" i="4"/>
  <c r="CG1086" i="4"/>
  <c r="CF1086" i="4"/>
  <c r="CE1086" i="4"/>
  <c r="CD1086" i="4"/>
  <c r="CC1086" i="4"/>
  <c r="CB1086" i="4"/>
  <c r="CA1086" i="4"/>
  <c r="BZ1086" i="4"/>
  <c r="BY1086" i="4"/>
  <c r="BX1086" i="4"/>
  <c r="BW1086" i="4"/>
  <c r="BU1086" i="4"/>
  <c r="BV1086" i="4"/>
  <c r="BT1086" i="4"/>
  <c r="BS1086" i="4"/>
  <c r="BR1086" i="4"/>
  <c r="CH1022" i="4"/>
  <c r="CG1022" i="4"/>
  <c r="CF1022" i="4"/>
  <c r="CE1022" i="4"/>
  <c r="CD1022" i="4"/>
  <c r="CC1022" i="4"/>
  <c r="CB1022" i="4"/>
  <c r="CA1022" i="4"/>
  <c r="BZ1022" i="4"/>
  <c r="BY1022" i="4"/>
  <c r="BX1022" i="4"/>
  <c r="BW1022" i="4"/>
  <c r="BU1022" i="4"/>
  <c r="BV1022" i="4"/>
  <c r="BS1022" i="4"/>
  <c r="BT1022" i="4"/>
  <c r="BR1022" i="4"/>
  <c r="CH958" i="4"/>
  <c r="CG958" i="4"/>
  <c r="CF958" i="4"/>
  <c r="CE958" i="4"/>
  <c r="CD958" i="4"/>
  <c r="CC958" i="4"/>
  <c r="CB958" i="4"/>
  <c r="CA958" i="4"/>
  <c r="BZ958" i="4"/>
  <c r="BY958" i="4"/>
  <c r="BX958" i="4"/>
  <c r="BW958" i="4"/>
  <c r="BU958" i="4"/>
  <c r="BV958" i="4"/>
  <c r="BS958" i="4"/>
  <c r="BT958" i="4"/>
  <c r="BR958" i="4"/>
  <c r="CH894" i="4"/>
  <c r="CG894" i="4"/>
  <c r="CF894" i="4"/>
  <c r="CE894" i="4"/>
  <c r="CD894" i="4"/>
  <c r="CC894" i="4"/>
  <c r="CB894" i="4"/>
  <c r="CA894" i="4"/>
  <c r="BZ894" i="4"/>
  <c r="BY894" i="4"/>
  <c r="BX894" i="4"/>
  <c r="BW894" i="4"/>
  <c r="BU894" i="4"/>
  <c r="BV894" i="4"/>
  <c r="BS894" i="4"/>
  <c r="BT894" i="4"/>
  <c r="BR894" i="4"/>
  <c r="CH830" i="4"/>
  <c r="CG830" i="4"/>
  <c r="CF830" i="4"/>
  <c r="CE830" i="4"/>
  <c r="CD830" i="4"/>
  <c r="CC830" i="4"/>
  <c r="CB830" i="4"/>
  <c r="CA830" i="4"/>
  <c r="BZ830" i="4"/>
  <c r="BY830" i="4"/>
  <c r="BX830" i="4"/>
  <c r="BW830" i="4"/>
  <c r="BU830" i="4"/>
  <c r="BV830" i="4"/>
  <c r="BS830" i="4"/>
  <c r="BT830" i="4"/>
  <c r="BR830" i="4"/>
  <c r="CH766" i="4"/>
  <c r="CG766" i="4"/>
  <c r="CF766" i="4"/>
  <c r="CE766" i="4"/>
  <c r="CC766" i="4"/>
  <c r="CB766" i="4"/>
  <c r="CD766" i="4"/>
  <c r="CA766" i="4"/>
  <c r="BZ766" i="4"/>
  <c r="BY766" i="4"/>
  <c r="BX766" i="4"/>
  <c r="BW766" i="4"/>
  <c r="BU766" i="4"/>
  <c r="BV766" i="4"/>
  <c r="BT766" i="4"/>
  <c r="BS766" i="4"/>
  <c r="BR766" i="4"/>
  <c r="CH702" i="4"/>
  <c r="CG702" i="4"/>
  <c r="CF702" i="4"/>
  <c r="CE702" i="4"/>
  <c r="CC702" i="4"/>
  <c r="CD702" i="4"/>
  <c r="CB702" i="4"/>
  <c r="CA702" i="4"/>
  <c r="BZ702" i="4"/>
  <c r="BY702" i="4"/>
  <c r="BX702" i="4"/>
  <c r="BW702" i="4"/>
  <c r="BU702" i="4"/>
  <c r="BV702" i="4"/>
  <c r="BT702" i="4"/>
  <c r="BS702" i="4"/>
  <c r="BR702" i="4"/>
  <c r="CH638" i="4"/>
  <c r="CG638" i="4"/>
  <c r="CF638" i="4"/>
  <c r="CE638" i="4"/>
  <c r="CC638" i="4"/>
  <c r="CD638" i="4"/>
  <c r="CB638" i="4"/>
  <c r="CA638" i="4"/>
  <c r="BZ638" i="4"/>
  <c r="BY638" i="4"/>
  <c r="BX638" i="4"/>
  <c r="BW638" i="4"/>
  <c r="BU638" i="4"/>
  <c r="BV638" i="4"/>
  <c r="BS638" i="4"/>
  <c r="BT638" i="4"/>
  <c r="BR638" i="4"/>
  <c r="CG574" i="4"/>
  <c r="CH574" i="4"/>
  <c r="CF574" i="4"/>
  <c r="CE574" i="4"/>
  <c r="CC574" i="4"/>
  <c r="CD574" i="4"/>
  <c r="CB574" i="4"/>
  <c r="CA574" i="4"/>
  <c r="BZ574" i="4"/>
  <c r="BY574" i="4"/>
  <c r="BX574" i="4"/>
  <c r="BW574" i="4"/>
  <c r="BU574" i="4"/>
  <c r="BV574" i="4"/>
  <c r="BS574" i="4"/>
  <c r="BT574" i="4"/>
  <c r="BR574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T171" i="4"/>
  <c r="BU171" i="4"/>
  <c r="BS171" i="4"/>
  <c r="BR171" i="4"/>
  <c r="CH411" i="4"/>
  <c r="CG411" i="4"/>
  <c r="CF411" i="4"/>
  <c r="CE411" i="4"/>
  <c r="CD411" i="4"/>
  <c r="CA411" i="4"/>
  <c r="CC411" i="4"/>
  <c r="CB411" i="4"/>
  <c r="BZ411" i="4"/>
  <c r="BY411" i="4"/>
  <c r="BX411" i="4"/>
  <c r="BW411" i="4"/>
  <c r="BV411" i="4"/>
  <c r="BT411" i="4"/>
  <c r="BS411" i="4"/>
  <c r="BU411" i="4"/>
  <c r="BR411" i="4"/>
  <c r="CG1131" i="4"/>
  <c r="CH1131" i="4"/>
  <c r="CF1131" i="4"/>
  <c r="CE1131" i="4"/>
  <c r="CD1131" i="4"/>
  <c r="CC1131" i="4"/>
  <c r="CB1131" i="4"/>
  <c r="CA1131" i="4"/>
  <c r="BY1131" i="4"/>
  <c r="BX1131" i="4"/>
  <c r="BZ1131" i="4"/>
  <c r="BW1131" i="4"/>
  <c r="BV1131" i="4"/>
  <c r="BT1131" i="4"/>
  <c r="BU1131" i="4"/>
  <c r="BS1131" i="4"/>
  <c r="BR1131" i="4"/>
  <c r="CH915" i="4"/>
  <c r="CG915" i="4"/>
  <c r="CF915" i="4"/>
  <c r="CE915" i="4"/>
  <c r="CD915" i="4"/>
  <c r="CC915" i="4"/>
  <c r="CB915" i="4"/>
  <c r="CA915" i="4"/>
  <c r="BZ915" i="4"/>
  <c r="BY915" i="4"/>
  <c r="BX915" i="4"/>
  <c r="BW915" i="4"/>
  <c r="BV915" i="4"/>
  <c r="BT915" i="4"/>
  <c r="BU915" i="4"/>
  <c r="BS915" i="4"/>
  <c r="BR915" i="4"/>
  <c r="CH675" i="4"/>
  <c r="CF675" i="4"/>
  <c r="CE675" i="4"/>
  <c r="CG675" i="4"/>
  <c r="CD675" i="4"/>
  <c r="CA675" i="4"/>
  <c r="CC675" i="4"/>
  <c r="CB675" i="4"/>
  <c r="BY675" i="4"/>
  <c r="BX675" i="4"/>
  <c r="BZ675" i="4"/>
  <c r="BW675" i="4"/>
  <c r="BV675" i="4"/>
  <c r="BU675" i="4"/>
  <c r="BT675" i="4"/>
  <c r="BS675" i="4"/>
  <c r="BR675" i="4"/>
  <c r="CH420" i="4"/>
  <c r="CG420" i="4"/>
  <c r="CE420" i="4"/>
  <c r="CF420" i="4"/>
  <c r="CD420" i="4"/>
  <c r="CC420" i="4"/>
  <c r="CB420" i="4"/>
  <c r="CA420" i="4"/>
  <c r="BY420" i="4"/>
  <c r="BZ420" i="4"/>
  <c r="BX420" i="4"/>
  <c r="BW420" i="4"/>
  <c r="BV420" i="4"/>
  <c r="BU420" i="4"/>
  <c r="BT420" i="4"/>
  <c r="BS420" i="4"/>
  <c r="BR420" i="4"/>
  <c r="CH1042" i="4"/>
  <c r="CG1042" i="4"/>
  <c r="CF1042" i="4"/>
  <c r="CE1042" i="4"/>
  <c r="CD1042" i="4"/>
  <c r="CC1042" i="4"/>
  <c r="CB1042" i="4"/>
  <c r="CA1042" i="4"/>
  <c r="BZ1042" i="4"/>
  <c r="BY1042" i="4"/>
  <c r="BX1042" i="4"/>
  <c r="BW1042" i="4"/>
  <c r="BU1042" i="4"/>
  <c r="BT1042" i="4"/>
  <c r="BV1042" i="4"/>
  <c r="BS1042" i="4"/>
  <c r="BR1042" i="4"/>
  <c r="CH714" i="4"/>
  <c r="CG714" i="4"/>
  <c r="CF714" i="4"/>
  <c r="CE714" i="4"/>
  <c r="CD714" i="4"/>
  <c r="CC714" i="4"/>
  <c r="CB714" i="4"/>
  <c r="CA714" i="4"/>
  <c r="BZ714" i="4"/>
  <c r="BY714" i="4"/>
  <c r="BX714" i="4"/>
  <c r="BW714" i="4"/>
  <c r="BV714" i="4"/>
  <c r="BU714" i="4"/>
  <c r="BT714" i="4"/>
  <c r="BS714" i="4"/>
  <c r="BR714" i="4"/>
  <c r="CG65" i="4"/>
  <c r="CH65" i="4"/>
  <c r="CF65" i="4"/>
  <c r="CD65" i="4"/>
  <c r="CE65" i="4"/>
  <c r="CC65" i="4"/>
  <c r="CA65" i="4"/>
  <c r="CB65" i="4"/>
  <c r="BZ65" i="4"/>
  <c r="BY65" i="4"/>
  <c r="BX65" i="4"/>
  <c r="BV65" i="4"/>
  <c r="BW65" i="4"/>
  <c r="BT65" i="4"/>
  <c r="BU65" i="4"/>
  <c r="BS65" i="4"/>
  <c r="BR65" i="4"/>
  <c r="CG129" i="4"/>
  <c r="CH129" i="4"/>
  <c r="CF129" i="4"/>
  <c r="CD129" i="4"/>
  <c r="CE129" i="4"/>
  <c r="CC129" i="4"/>
  <c r="CA129" i="4"/>
  <c r="CB129" i="4"/>
  <c r="BZ129" i="4"/>
  <c r="BY129" i="4"/>
  <c r="BX129" i="4"/>
  <c r="BV129" i="4"/>
  <c r="BW129" i="4"/>
  <c r="BT129" i="4"/>
  <c r="BU129" i="4"/>
  <c r="BS129" i="4"/>
  <c r="BR129" i="4"/>
  <c r="CH193" i="4"/>
  <c r="CG193" i="4"/>
  <c r="CF193" i="4"/>
  <c r="CD193" i="4"/>
  <c r="CC193" i="4"/>
  <c r="CE193" i="4"/>
  <c r="CA193" i="4"/>
  <c r="CB193" i="4"/>
  <c r="BZ193" i="4"/>
  <c r="BY193" i="4"/>
  <c r="BX193" i="4"/>
  <c r="BV193" i="4"/>
  <c r="BW193" i="4"/>
  <c r="BT193" i="4"/>
  <c r="BU193" i="4"/>
  <c r="BS193" i="4"/>
  <c r="BR193" i="4"/>
  <c r="CG257" i="4"/>
  <c r="CH257" i="4"/>
  <c r="CF257" i="4"/>
  <c r="CD257" i="4"/>
  <c r="CE257" i="4"/>
  <c r="CC257" i="4"/>
  <c r="CA257" i="4"/>
  <c r="CB257" i="4"/>
  <c r="BZ257" i="4"/>
  <c r="BY257" i="4"/>
  <c r="BX257" i="4"/>
  <c r="BW257" i="4"/>
  <c r="BV257" i="4"/>
  <c r="BT257" i="4"/>
  <c r="BU257" i="4"/>
  <c r="BS257" i="4"/>
  <c r="BR257" i="4"/>
  <c r="CG321" i="4"/>
  <c r="CH321" i="4"/>
  <c r="CF321" i="4"/>
  <c r="CD321" i="4"/>
  <c r="CE321" i="4"/>
  <c r="CC321" i="4"/>
  <c r="CA321" i="4"/>
  <c r="CB321" i="4"/>
  <c r="BZ321" i="4"/>
  <c r="BX321" i="4"/>
  <c r="BY321" i="4"/>
  <c r="BW321" i="4"/>
  <c r="BV321" i="4"/>
  <c r="BT321" i="4"/>
  <c r="BU321" i="4"/>
  <c r="BS321" i="4"/>
  <c r="BR321" i="4"/>
  <c r="CH385" i="4"/>
  <c r="CG385" i="4"/>
  <c r="CF385" i="4"/>
  <c r="CD385" i="4"/>
  <c r="CE385" i="4"/>
  <c r="CC385" i="4"/>
  <c r="CA385" i="4"/>
  <c r="CB385" i="4"/>
  <c r="BZ385" i="4"/>
  <c r="BX385" i="4"/>
  <c r="BW385" i="4"/>
  <c r="BV385" i="4"/>
  <c r="BY385" i="4"/>
  <c r="BT385" i="4"/>
  <c r="BU385" i="4"/>
  <c r="BS385" i="4"/>
  <c r="BR385" i="4"/>
  <c r="CH449" i="4"/>
  <c r="CG449" i="4"/>
  <c r="CF449" i="4"/>
  <c r="CE449" i="4"/>
  <c r="CD449" i="4"/>
  <c r="CC449" i="4"/>
  <c r="CA449" i="4"/>
  <c r="CB449" i="4"/>
  <c r="BZ449" i="4"/>
  <c r="BX449" i="4"/>
  <c r="BW449" i="4"/>
  <c r="BV449" i="4"/>
  <c r="BY449" i="4"/>
  <c r="BT449" i="4"/>
  <c r="BU449" i="4"/>
  <c r="BS449" i="4"/>
  <c r="BR449" i="4"/>
  <c r="CH489" i="4"/>
  <c r="CG489" i="4"/>
  <c r="CF489" i="4"/>
  <c r="CE489" i="4"/>
  <c r="CD489" i="4"/>
  <c r="CC489" i="4"/>
  <c r="CA489" i="4"/>
  <c r="CB489" i="4"/>
  <c r="BZ489" i="4"/>
  <c r="BX489" i="4"/>
  <c r="BW489" i="4"/>
  <c r="BV489" i="4"/>
  <c r="BY489" i="4"/>
  <c r="BT489" i="4"/>
  <c r="BU489" i="4"/>
  <c r="BS489" i="4"/>
  <c r="BR489" i="4"/>
  <c r="CH553" i="4"/>
  <c r="CG553" i="4"/>
  <c r="CF553" i="4"/>
  <c r="CE553" i="4"/>
  <c r="CD553" i="4"/>
  <c r="CA553" i="4"/>
  <c r="CB553" i="4"/>
  <c r="CC553" i="4"/>
  <c r="BZ553" i="4"/>
  <c r="BX553" i="4"/>
  <c r="BW553" i="4"/>
  <c r="BV553" i="4"/>
  <c r="BY553" i="4"/>
  <c r="BT553" i="4"/>
  <c r="BU553" i="4"/>
  <c r="BS553" i="4"/>
  <c r="BR553" i="4"/>
  <c r="BR1181" i="4"/>
  <c r="CH1181" i="4"/>
  <c r="CG1181" i="4"/>
  <c r="CF1181" i="4"/>
  <c r="CE1181" i="4"/>
  <c r="CC1181" i="4"/>
  <c r="CD1181" i="4"/>
  <c r="CB1181" i="4"/>
  <c r="CA1181" i="4"/>
  <c r="BZ1181" i="4"/>
  <c r="BY1181" i="4"/>
  <c r="BX1181" i="4"/>
  <c r="BW1181" i="4"/>
  <c r="BU1181" i="4"/>
  <c r="BV1181" i="4"/>
  <c r="BS1181" i="4"/>
  <c r="BT1181" i="4"/>
  <c r="BR1117" i="4"/>
  <c r="CH1117" i="4"/>
  <c r="CG1117" i="4"/>
  <c r="CF1117" i="4"/>
  <c r="CC1117" i="4"/>
  <c r="CE1117" i="4"/>
  <c r="CB1117" i="4"/>
  <c r="CA1117" i="4"/>
  <c r="CD1117" i="4"/>
  <c r="BZ1117" i="4"/>
  <c r="BY1117" i="4"/>
  <c r="BX1117" i="4"/>
  <c r="BW1117" i="4"/>
  <c r="BU1117" i="4"/>
  <c r="BV1117" i="4"/>
  <c r="BS1117" i="4"/>
  <c r="BT1117" i="4"/>
  <c r="BR1053" i="4"/>
  <c r="CH1053" i="4"/>
  <c r="CG1053" i="4"/>
  <c r="CF1053" i="4"/>
  <c r="CE1053" i="4"/>
  <c r="CD1053" i="4"/>
  <c r="CC1053" i="4"/>
  <c r="CB1053" i="4"/>
  <c r="CA1053" i="4"/>
  <c r="BZ1053" i="4"/>
  <c r="BY1053" i="4"/>
  <c r="BX1053" i="4"/>
  <c r="BW1053" i="4"/>
  <c r="BU1053" i="4"/>
  <c r="BV1053" i="4"/>
  <c r="BS1053" i="4"/>
  <c r="BT1053" i="4"/>
  <c r="BR989" i="4"/>
  <c r="CH989" i="4"/>
  <c r="CG989" i="4"/>
  <c r="CF989" i="4"/>
  <c r="CE989" i="4"/>
  <c r="CD989" i="4"/>
  <c r="CC989" i="4"/>
  <c r="CB989" i="4"/>
  <c r="CA989" i="4"/>
  <c r="BZ989" i="4"/>
  <c r="BY989" i="4"/>
  <c r="BX989" i="4"/>
  <c r="BW989" i="4"/>
  <c r="BU989" i="4"/>
  <c r="BV989" i="4"/>
  <c r="BS989" i="4"/>
  <c r="BT989" i="4"/>
  <c r="BR925" i="4"/>
  <c r="CH925" i="4"/>
  <c r="CG925" i="4"/>
  <c r="CF925" i="4"/>
  <c r="CE925" i="4"/>
  <c r="CD925" i="4"/>
  <c r="CC925" i="4"/>
  <c r="CB925" i="4"/>
  <c r="CA925" i="4"/>
  <c r="BZ925" i="4"/>
  <c r="BY925" i="4"/>
  <c r="BX925" i="4"/>
  <c r="BW925" i="4"/>
  <c r="BU925" i="4"/>
  <c r="BV925" i="4"/>
  <c r="BS925" i="4"/>
  <c r="BT925" i="4"/>
  <c r="BR861" i="4"/>
  <c r="CH861" i="4"/>
  <c r="CG861" i="4"/>
  <c r="CF861" i="4"/>
  <c r="CD861" i="4"/>
  <c r="CE861" i="4"/>
  <c r="CC861" i="4"/>
  <c r="CB861" i="4"/>
  <c r="CA861" i="4"/>
  <c r="BZ861" i="4"/>
  <c r="BY861" i="4"/>
  <c r="BX861" i="4"/>
  <c r="BW861" i="4"/>
  <c r="BV861" i="4"/>
  <c r="BU861" i="4"/>
  <c r="BS861" i="4"/>
  <c r="BT861" i="4"/>
  <c r="BR797" i="4"/>
  <c r="CH797" i="4"/>
  <c r="CG797" i="4"/>
  <c r="CF797" i="4"/>
  <c r="CE797" i="4"/>
  <c r="CD797" i="4"/>
  <c r="CC797" i="4"/>
  <c r="CB797" i="4"/>
  <c r="CA797" i="4"/>
  <c r="BZ797" i="4"/>
  <c r="BY797" i="4"/>
  <c r="BX797" i="4"/>
  <c r="BW797" i="4"/>
  <c r="BV797" i="4"/>
  <c r="BU797" i="4"/>
  <c r="BS797" i="4"/>
  <c r="BT797" i="4"/>
  <c r="CH733" i="4"/>
  <c r="CG733" i="4"/>
  <c r="CE733" i="4"/>
  <c r="CF733" i="4"/>
  <c r="CD733" i="4"/>
  <c r="CC733" i="4"/>
  <c r="CB733" i="4"/>
  <c r="CA733" i="4"/>
  <c r="BZ733" i="4"/>
  <c r="BY733" i="4"/>
  <c r="BX733" i="4"/>
  <c r="BW733" i="4"/>
  <c r="BV733" i="4"/>
  <c r="BU733" i="4"/>
  <c r="BT733" i="4"/>
  <c r="BS733" i="4"/>
  <c r="BR733" i="4"/>
  <c r="CH669" i="4"/>
  <c r="CG669" i="4"/>
  <c r="CE669" i="4"/>
  <c r="CF669" i="4"/>
  <c r="CD669" i="4"/>
  <c r="CC669" i="4"/>
  <c r="CB669" i="4"/>
  <c r="CA669" i="4"/>
  <c r="BZ669" i="4"/>
  <c r="BY669" i="4"/>
  <c r="BX669" i="4"/>
  <c r="BW669" i="4"/>
  <c r="BV669" i="4"/>
  <c r="BU669" i="4"/>
  <c r="BT669" i="4"/>
  <c r="BS669" i="4"/>
  <c r="BR669" i="4"/>
  <c r="CG605" i="4"/>
  <c r="CH605" i="4"/>
  <c r="CE605" i="4"/>
  <c r="CF605" i="4"/>
  <c r="CD605" i="4"/>
  <c r="CC605" i="4"/>
  <c r="CB605" i="4"/>
  <c r="CA605" i="4"/>
  <c r="BZ605" i="4"/>
  <c r="BY605" i="4"/>
  <c r="BX605" i="4"/>
  <c r="BW605" i="4"/>
  <c r="BV605" i="4"/>
  <c r="BU605" i="4"/>
  <c r="BT605" i="4"/>
  <c r="BS605" i="4"/>
  <c r="BR605" i="4"/>
  <c r="CH91" i="4"/>
  <c r="CG91" i="4"/>
  <c r="CE91" i="4"/>
  <c r="CF91" i="4"/>
  <c r="CD91" i="4"/>
  <c r="CC91" i="4"/>
  <c r="CB91" i="4"/>
  <c r="CA91" i="4"/>
  <c r="BY91" i="4"/>
  <c r="BX91" i="4"/>
  <c r="BW91" i="4"/>
  <c r="BV91" i="4"/>
  <c r="BZ91" i="4"/>
  <c r="BT91" i="4"/>
  <c r="BS91" i="4"/>
  <c r="BU91" i="4"/>
  <c r="BR91" i="4"/>
  <c r="CH291" i="4"/>
  <c r="CG291" i="4"/>
  <c r="CF291" i="4"/>
  <c r="CE291" i="4"/>
  <c r="CD291" i="4"/>
  <c r="CC291" i="4"/>
  <c r="CB291" i="4"/>
  <c r="CA291" i="4"/>
  <c r="BZ291" i="4"/>
  <c r="BY291" i="4"/>
  <c r="BX291" i="4"/>
  <c r="BW291" i="4"/>
  <c r="BV291" i="4"/>
  <c r="BT291" i="4"/>
  <c r="BU291" i="4"/>
  <c r="BS291" i="4"/>
  <c r="BR291" i="4"/>
  <c r="CH459" i="4"/>
  <c r="CG459" i="4"/>
  <c r="CF459" i="4"/>
  <c r="CE459" i="4"/>
  <c r="CD459" i="4"/>
  <c r="CC459" i="4"/>
  <c r="CB459" i="4"/>
  <c r="CA459" i="4"/>
  <c r="BZ459" i="4"/>
  <c r="BY459" i="4"/>
  <c r="BX459" i="4"/>
  <c r="BW459" i="4"/>
  <c r="BV459" i="4"/>
  <c r="BT459" i="4"/>
  <c r="BU459" i="4"/>
  <c r="BS459" i="4"/>
  <c r="BR459" i="4"/>
  <c r="CH1147" i="4"/>
  <c r="CG1147" i="4"/>
  <c r="CF1147" i="4"/>
  <c r="CE1147" i="4"/>
  <c r="CC1147" i="4"/>
  <c r="CB1147" i="4"/>
  <c r="CD1147" i="4"/>
  <c r="CA1147" i="4"/>
  <c r="BY1147" i="4"/>
  <c r="BZ1147" i="4"/>
  <c r="BX1147" i="4"/>
  <c r="BW1147" i="4"/>
  <c r="BV1147" i="4"/>
  <c r="BU1147" i="4"/>
  <c r="BT1147" i="4"/>
  <c r="BS1147" i="4"/>
  <c r="BR1147" i="4"/>
  <c r="CG963" i="4"/>
  <c r="CH963" i="4"/>
  <c r="CF963" i="4"/>
  <c r="CE963" i="4"/>
  <c r="CD963" i="4"/>
  <c r="CC963" i="4"/>
  <c r="CB963" i="4"/>
  <c r="CA963" i="4"/>
  <c r="BY963" i="4"/>
  <c r="BX963" i="4"/>
  <c r="BZ963" i="4"/>
  <c r="BW963" i="4"/>
  <c r="BV963" i="4"/>
  <c r="BU963" i="4"/>
  <c r="BT963" i="4"/>
  <c r="BS963" i="4"/>
  <c r="BR963" i="4"/>
  <c r="CH699" i="4"/>
  <c r="CG699" i="4"/>
  <c r="CF699" i="4"/>
  <c r="CE699" i="4"/>
  <c r="CD699" i="4"/>
  <c r="CC699" i="4"/>
  <c r="CA699" i="4"/>
  <c r="CB699" i="4"/>
  <c r="BY699" i="4"/>
  <c r="BZ699" i="4"/>
  <c r="BX699" i="4"/>
  <c r="BW699" i="4"/>
  <c r="BV699" i="4"/>
  <c r="BU699" i="4"/>
  <c r="BS699" i="4"/>
  <c r="BT699" i="4"/>
  <c r="BR699" i="4"/>
  <c r="CH68" i="4"/>
  <c r="CG68" i="4"/>
  <c r="CF68" i="4"/>
  <c r="CE68" i="4"/>
  <c r="CD68" i="4"/>
  <c r="CC68" i="4"/>
  <c r="CB68" i="4"/>
  <c r="CA68" i="4"/>
  <c r="BZ68" i="4"/>
  <c r="BY68" i="4"/>
  <c r="BX68" i="4"/>
  <c r="BV68" i="4"/>
  <c r="BW68" i="4"/>
  <c r="BT68" i="4"/>
  <c r="BU68" i="4"/>
  <c r="BS68" i="4"/>
  <c r="BR68" i="4"/>
  <c r="CH164" i="4"/>
  <c r="CG164" i="4"/>
  <c r="CE164" i="4"/>
  <c r="CF164" i="4"/>
  <c r="CD164" i="4"/>
  <c r="CB164" i="4"/>
  <c r="CA164" i="4"/>
  <c r="BZ164" i="4"/>
  <c r="CC164" i="4"/>
  <c r="BY164" i="4"/>
  <c r="BX164" i="4"/>
  <c r="BV164" i="4"/>
  <c r="BW164" i="4"/>
  <c r="BT164" i="4"/>
  <c r="BU164" i="4"/>
  <c r="BS164" i="4"/>
  <c r="BR164" i="4"/>
  <c r="CH986" i="4"/>
  <c r="CG986" i="4"/>
  <c r="CF986" i="4"/>
  <c r="CE986" i="4"/>
  <c r="CC986" i="4"/>
  <c r="CB986" i="4"/>
  <c r="CD986" i="4"/>
  <c r="CA986" i="4"/>
  <c r="BZ986" i="4"/>
  <c r="BY986" i="4"/>
  <c r="BX986" i="4"/>
  <c r="BW986" i="4"/>
  <c r="BV986" i="4"/>
  <c r="BU986" i="4"/>
  <c r="BT986" i="4"/>
  <c r="BS986" i="4"/>
  <c r="BR986" i="4"/>
  <c r="CH682" i="4"/>
  <c r="CG682" i="4"/>
  <c r="CF682" i="4"/>
  <c r="CE682" i="4"/>
  <c r="CC682" i="4"/>
  <c r="CB682" i="4"/>
  <c r="CD682" i="4"/>
  <c r="CA682" i="4"/>
  <c r="BZ682" i="4"/>
  <c r="BY682" i="4"/>
  <c r="BX682" i="4"/>
  <c r="BW682" i="4"/>
  <c r="BU682" i="4"/>
  <c r="BT682" i="4"/>
  <c r="BV682" i="4"/>
  <c r="BS682" i="4"/>
  <c r="BR682" i="4"/>
  <c r="CH34" i="4"/>
  <c r="CG34" i="4"/>
  <c r="CF34" i="4"/>
  <c r="CE34" i="4"/>
  <c r="CD34" i="4"/>
  <c r="CB34" i="4"/>
  <c r="CC34" i="4"/>
  <c r="CA34" i="4"/>
  <c r="BZ34" i="4"/>
  <c r="BX34" i="4"/>
  <c r="BW34" i="4"/>
  <c r="BY34" i="4"/>
  <c r="BV34" i="4"/>
  <c r="BU34" i="4"/>
  <c r="BT34" i="4"/>
  <c r="BS34" i="4"/>
  <c r="BR34" i="4"/>
  <c r="CH98" i="4"/>
  <c r="CG98" i="4"/>
  <c r="CF98" i="4"/>
  <c r="CD98" i="4"/>
  <c r="CE98" i="4"/>
  <c r="CB98" i="4"/>
  <c r="CC98" i="4"/>
  <c r="CA98" i="4"/>
  <c r="BZ98" i="4"/>
  <c r="BX98" i="4"/>
  <c r="BW98" i="4"/>
  <c r="BV98" i="4"/>
  <c r="BY98" i="4"/>
  <c r="BU98" i="4"/>
  <c r="BT98" i="4"/>
  <c r="BS98" i="4"/>
  <c r="BR98" i="4"/>
  <c r="CH162" i="4"/>
  <c r="CG162" i="4"/>
  <c r="CF162" i="4"/>
  <c r="CD162" i="4"/>
  <c r="CE162" i="4"/>
  <c r="CB162" i="4"/>
  <c r="CA162" i="4"/>
  <c r="CC162" i="4"/>
  <c r="BZ162" i="4"/>
  <c r="BX162" i="4"/>
  <c r="BY162" i="4"/>
  <c r="BW162" i="4"/>
  <c r="BV162" i="4"/>
  <c r="BU162" i="4"/>
  <c r="BT162" i="4"/>
  <c r="BS162" i="4"/>
  <c r="BR162" i="4"/>
  <c r="CH226" i="4"/>
  <c r="CG226" i="4"/>
  <c r="CF226" i="4"/>
  <c r="CE226" i="4"/>
  <c r="CD226" i="4"/>
  <c r="CB226" i="4"/>
  <c r="CC226" i="4"/>
  <c r="CA226" i="4"/>
  <c r="BZ226" i="4"/>
  <c r="BX226" i="4"/>
  <c r="BW226" i="4"/>
  <c r="BV226" i="4"/>
  <c r="BY226" i="4"/>
  <c r="BU226" i="4"/>
  <c r="BT226" i="4"/>
  <c r="BS226" i="4"/>
  <c r="BR226" i="4"/>
  <c r="CH290" i="4"/>
  <c r="CG290" i="4"/>
  <c r="CF290" i="4"/>
  <c r="CE290" i="4"/>
  <c r="CD290" i="4"/>
  <c r="CC290" i="4"/>
  <c r="CB290" i="4"/>
  <c r="CA290" i="4"/>
  <c r="BX290" i="4"/>
  <c r="BZ290" i="4"/>
  <c r="BY290" i="4"/>
  <c r="BW290" i="4"/>
  <c r="BV290" i="4"/>
  <c r="BU290" i="4"/>
  <c r="BT290" i="4"/>
  <c r="BS290" i="4"/>
  <c r="BR290" i="4"/>
  <c r="CH354" i="4"/>
  <c r="CG354" i="4"/>
  <c r="CF354" i="4"/>
  <c r="CE354" i="4"/>
  <c r="CD354" i="4"/>
  <c r="CC354" i="4"/>
  <c r="CB354" i="4"/>
  <c r="CA354" i="4"/>
  <c r="BX354" i="4"/>
  <c r="BY354" i="4"/>
  <c r="BZ354" i="4"/>
  <c r="BW354" i="4"/>
  <c r="BV354" i="4"/>
  <c r="BU354" i="4"/>
  <c r="BT354" i="4"/>
  <c r="BS354" i="4"/>
  <c r="BR354" i="4"/>
  <c r="CH418" i="4"/>
  <c r="CG418" i="4"/>
  <c r="CF418" i="4"/>
  <c r="CE418" i="4"/>
  <c r="CC418" i="4"/>
  <c r="CB418" i="4"/>
  <c r="CD418" i="4"/>
  <c r="CA418" i="4"/>
  <c r="BY418" i="4"/>
  <c r="BX418" i="4"/>
  <c r="BZ418" i="4"/>
  <c r="BW418" i="4"/>
  <c r="BV418" i="4"/>
  <c r="BU418" i="4"/>
  <c r="BT418" i="4"/>
  <c r="BS418" i="4"/>
  <c r="BR418" i="4"/>
  <c r="CH482" i="4"/>
  <c r="CG482" i="4"/>
  <c r="CF482" i="4"/>
  <c r="CE482" i="4"/>
  <c r="CD482" i="4"/>
  <c r="CC482" i="4"/>
  <c r="CB482" i="4"/>
  <c r="CA482" i="4"/>
  <c r="BY482" i="4"/>
  <c r="BX482" i="4"/>
  <c r="BZ482" i="4"/>
  <c r="BW482" i="4"/>
  <c r="BV482" i="4"/>
  <c r="BU482" i="4"/>
  <c r="BT482" i="4"/>
  <c r="BS482" i="4"/>
  <c r="BR482" i="4"/>
  <c r="CH546" i="4"/>
  <c r="CG546" i="4"/>
  <c r="CF546" i="4"/>
  <c r="CE546" i="4"/>
  <c r="CC546" i="4"/>
  <c r="CD546" i="4"/>
  <c r="CB546" i="4"/>
  <c r="CA546" i="4"/>
  <c r="BZ546" i="4"/>
  <c r="BY546" i="4"/>
  <c r="BX546" i="4"/>
  <c r="BW546" i="4"/>
  <c r="BV546" i="4"/>
  <c r="BU546" i="4"/>
  <c r="BT546" i="4"/>
  <c r="BS546" i="4"/>
  <c r="BR546" i="4"/>
  <c r="CH1196" i="4"/>
  <c r="CG1196" i="4"/>
  <c r="CF1196" i="4"/>
  <c r="CE1196" i="4"/>
  <c r="CD1196" i="4"/>
  <c r="CC1196" i="4"/>
  <c r="CB1196" i="4"/>
  <c r="CA1196" i="4"/>
  <c r="BZ1196" i="4"/>
  <c r="BY1196" i="4"/>
  <c r="BX1196" i="4"/>
  <c r="BW1196" i="4"/>
  <c r="BV1196" i="4"/>
  <c r="BU1196" i="4"/>
  <c r="BT1196" i="4"/>
  <c r="BS1196" i="4"/>
  <c r="BR1196" i="4"/>
  <c r="CG1132" i="4"/>
  <c r="CH1132" i="4"/>
  <c r="CF1132" i="4"/>
  <c r="CE1132" i="4"/>
  <c r="CD1132" i="4"/>
  <c r="CC1132" i="4"/>
  <c r="CB1132" i="4"/>
  <c r="CA1132" i="4"/>
  <c r="BZ1132" i="4"/>
  <c r="BY1132" i="4"/>
  <c r="BX1132" i="4"/>
  <c r="BW1132" i="4"/>
  <c r="BV1132" i="4"/>
  <c r="BU1132" i="4"/>
  <c r="BT1132" i="4"/>
  <c r="BS1132" i="4"/>
  <c r="BR1132" i="4"/>
  <c r="CH1068" i="4"/>
  <c r="CG1068" i="4"/>
  <c r="CF1068" i="4"/>
  <c r="CE1068" i="4"/>
  <c r="CD1068" i="4"/>
  <c r="CC1068" i="4"/>
  <c r="CB1068" i="4"/>
  <c r="CA1068" i="4"/>
  <c r="BZ1068" i="4"/>
  <c r="BY1068" i="4"/>
  <c r="BX1068" i="4"/>
  <c r="BW1068" i="4"/>
  <c r="BV1068" i="4"/>
  <c r="BU1068" i="4"/>
  <c r="BT1068" i="4"/>
  <c r="BS1068" i="4"/>
  <c r="BR1068" i="4"/>
  <c r="CH980" i="4"/>
  <c r="CG980" i="4"/>
  <c r="CF980" i="4"/>
  <c r="CD980" i="4"/>
  <c r="CE980" i="4"/>
  <c r="CC980" i="4"/>
  <c r="CB980" i="4"/>
  <c r="CA980" i="4"/>
  <c r="BZ980" i="4"/>
  <c r="BY980" i="4"/>
  <c r="BW980" i="4"/>
  <c r="BV980" i="4"/>
  <c r="BX980" i="4"/>
  <c r="BU980" i="4"/>
  <c r="BT980" i="4"/>
  <c r="BS980" i="4"/>
  <c r="BR980" i="4"/>
  <c r="CH916" i="4"/>
  <c r="CG916" i="4"/>
  <c r="CF916" i="4"/>
  <c r="CE916" i="4"/>
  <c r="CD916" i="4"/>
  <c r="CC916" i="4"/>
  <c r="CB916" i="4"/>
  <c r="CA916" i="4"/>
  <c r="BZ916" i="4"/>
  <c r="BY916" i="4"/>
  <c r="BW916" i="4"/>
  <c r="BV916" i="4"/>
  <c r="BX916" i="4"/>
  <c r="BU916" i="4"/>
  <c r="BT916" i="4"/>
  <c r="BS916" i="4"/>
  <c r="BR916" i="4"/>
  <c r="CH852" i="4"/>
  <c r="CG852" i="4"/>
  <c r="CF852" i="4"/>
  <c r="CE852" i="4"/>
  <c r="CD852" i="4"/>
  <c r="CC852" i="4"/>
  <c r="CB852" i="4"/>
  <c r="CA852" i="4"/>
  <c r="BZ852" i="4"/>
  <c r="BY852" i="4"/>
  <c r="BW852" i="4"/>
  <c r="BV852" i="4"/>
  <c r="BX852" i="4"/>
  <c r="BU852" i="4"/>
  <c r="BT852" i="4"/>
  <c r="BR852" i="4"/>
  <c r="BS852" i="4"/>
  <c r="CH748" i="4"/>
  <c r="CG748" i="4"/>
  <c r="CE748" i="4"/>
  <c r="CF748" i="4"/>
  <c r="CD748" i="4"/>
  <c r="CB748" i="4"/>
  <c r="CC748" i="4"/>
  <c r="CA748" i="4"/>
  <c r="BZ748" i="4"/>
  <c r="BY748" i="4"/>
  <c r="BX748" i="4"/>
  <c r="BW748" i="4"/>
  <c r="BV748" i="4"/>
  <c r="BU748" i="4"/>
  <c r="BT748" i="4"/>
  <c r="BS748" i="4"/>
  <c r="BR748" i="4"/>
  <c r="CH684" i="4"/>
  <c r="CG684" i="4"/>
  <c r="CE684" i="4"/>
  <c r="CF684" i="4"/>
  <c r="CD684" i="4"/>
  <c r="CB684" i="4"/>
  <c r="CC684" i="4"/>
  <c r="CA684" i="4"/>
  <c r="BZ684" i="4"/>
  <c r="BY684" i="4"/>
  <c r="BX684" i="4"/>
  <c r="BW684" i="4"/>
  <c r="BV684" i="4"/>
  <c r="BU684" i="4"/>
  <c r="BT684" i="4"/>
  <c r="BS684" i="4"/>
  <c r="BR684" i="4"/>
  <c r="CH620" i="4"/>
  <c r="CG620" i="4"/>
  <c r="CE620" i="4"/>
  <c r="CF620" i="4"/>
  <c r="CD620" i="4"/>
  <c r="CC620" i="4"/>
  <c r="CB620" i="4"/>
  <c r="CA620" i="4"/>
  <c r="BZ620" i="4"/>
  <c r="BY620" i="4"/>
  <c r="BX620" i="4"/>
  <c r="BW620" i="4"/>
  <c r="BV620" i="4"/>
  <c r="BU620" i="4"/>
  <c r="BT620" i="4"/>
  <c r="BS620" i="4"/>
  <c r="BR620" i="4"/>
  <c r="CH107" i="4"/>
  <c r="CG107" i="4"/>
  <c r="CF107" i="4"/>
  <c r="CE107" i="4"/>
  <c r="CD107" i="4"/>
  <c r="CC107" i="4"/>
  <c r="CB107" i="4"/>
  <c r="CA107" i="4"/>
  <c r="BZ107" i="4"/>
  <c r="BY107" i="4"/>
  <c r="BX107" i="4"/>
  <c r="BW107" i="4"/>
  <c r="BV107" i="4"/>
  <c r="BT107" i="4"/>
  <c r="BU107" i="4"/>
  <c r="BS107" i="4"/>
  <c r="BR107" i="4"/>
  <c r="CH307" i="4"/>
  <c r="CG307" i="4"/>
  <c r="CE307" i="4"/>
  <c r="CF307" i="4"/>
  <c r="CC307" i="4"/>
  <c r="CB307" i="4"/>
  <c r="CA307" i="4"/>
  <c r="CD307" i="4"/>
  <c r="BZ307" i="4"/>
  <c r="BY307" i="4"/>
  <c r="BX307" i="4"/>
  <c r="BW307" i="4"/>
  <c r="BV307" i="4"/>
  <c r="BT307" i="4"/>
  <c r="BU307" i="4"/>
  <c r="BS307" i="4"/>
  <c r="BR307" i="4"/>
  <c r="CH491" i="4"/>
  <c r="CG491" i="4"/>
  <c r="CF491" i="4"/>
  <c r="CE491" i="4"/>
  <c r="CD491" i="4"/>
  <c r="CC491" i="4"/>
  <c r="CA491" i="4"/>
  <c r="CB491" i="4"/>
  <c r="BZ491" i="4"/>
  <c r="BY491" i="4"/>
  <c r="BX491" i="4"/>
  <c r="BW491" i="4"/>
  <c r="BV491" i="4"/>
  <c r="BT491" i="4"/>
  <c r="BU491" i="4"/>
  <c r="BS491" i="4"/>
  <c r="BR491" i="4"/>
  <c r="CH1115" i="4"/>
  <c r="CG1115" i="4"/>
  <c r="CF1115" i="4"/>
  <c r="CE1115" i="4"/>
  <c r="CC1115" i="4"/>
  <c r="CB1115" i="4"/>
  <c r="CD1115" i="4"/>
  <c r="CA1115" i="4"/>
  <c r="BY1115" i="4"/>
  <c r="BZ1115" i="4"/>
  <c r="BX1115" i="4"/>
  <c r="BW1115" i="4"/>
  <c r="BV1115" i="4"/>
  <c r="BU1115" i="4"/>
  <c r="BT1115" i="4"/>
  <c r="BS1115" i="4"/>
  <c r="BR1115" i="4"/>
  <c r="CG899" i="4"/>
  <c r="CH899" i="4"/>
  <c r="CE899" i="4"/>
  <c r="CF899" i="4"/>
  <c r="CD899" i="4"/>
  <c r="CC899" i="4"/>
  <c r="CB899" i="4"/>
  <c r="CA899" i="4"/>
  <c r="BY899" i="4"/>
  <c r="BX899" i="4"/>
  <c r="BZ899" i="4"/>
  <c r="BW899" i="4"/>
  <c r="BV899" i="4"/>
  <c r="BU899" i="4"/>
  <c r="BT899" i="4"/>
  <c r="BS899" i="4"/>
  <c r="BR899" i="4"/>
  <c r="CH611" i="4"/>
  <c r="CG611" i="4"/>
  <c r="CF611" i="4"/>
  <c r="CE611" i="4"/>
  <c r="CD611" i="4"/>
  <c r="CA611" i="4"/>
  <c r="CB611" i="4"/>
  <c r="CC611" i="4"/>
  <c r="BY611" i="4"/>
  <c r="BX611" i="4"/>
  <c r="BZ611" i="4"/>
  <c r="BW611" i="4"/>
  <c r="BV611" i="4"/>
  <c r="BT611" i="4"/>
  <c r="BU611" i="4"/>
  <c r="BR611" i="4"/>
  <c r="BS611" i="4"/>
  <c r="CH132" i="4"/>
  <c r="CG132" i="4"/>
  <c r="CF132" i="4"/>
  <c r="CE132" i="4"/>
  <c r="CD132" i="4"/>
  <c r="CB132" i="4"/>
  <c r="CC132" i="4"/>
  <c r="CA132" i="4"/>
  <c r="BZ132" i="4"/>
  <c r="BY132" i="4"/>
  <c r="BX132" i="4"/>
  <c r="BV132" i="4"/>
  <c r="BW132" i="4"/>
  <c r="BT132" i="4"/>
  <c r="BU132" i="4"/>
  <c r="BS132" i="4"/>
  <c r="BR132" i="4"/>
  <c r="CH388" i="4"/>
  <c r="CG388" i="4"/>
  <c r="CE388" i="4"/>
  <c r="CF388" i="4"/>
  <c r="CD388" i="4"/>
  <c r="CB388" i="4"/>
  <c r="CC388" i="4"/>
  <c r="CA388" i="4"/>
  <c r="BY388" i="4"/>
  <c r="BX388" i="4"/>
  <c r="BZ388" i="4"/>
  <c r="BW388" i="4"/>
  <c r="BV388" i="4"/>
  <c r="BU388" i="4"/>
  <c r="BT388" i="4"/>
  <c r="BS388" i="4"/>
  <c r="BR388" i="4"/>
  <c r="CH484" i="4"/>
  <c r="CG484" i="4"/>
  <c r="CE484" i="4"/>
  <c r="CF484" i="4"/>
  <c r="CD484" i="4"/>
  <c r="CC484" i="4"/>
  <c r="CB484" i="4"/>
  <c r="CA484" i="4"/>
  <c r="BY484" i="4"/>
  <c r="BX484" i="4"/>
  <c r="BZ484" i="4"/>
  <c r="BW484" i="4"/>
  <c r="BV484" i="4"/>
  <c r="BU484" i="4"/>
  <c r="BT484" i="4"/>
  <c r="BS484" i="4"/>
  <c r="BR484" i="4"/>
  <c r="CH994" i="4"/>
  <c r="CG994" i="4"/>
  <c r="CF994" i="4"/>
  <c r="CE994" i="4"/>
  <c r="CC994" i="4"/>
  <c r="CD994" i="4"/>
  <c r="CB994" i="4"/>
  <c r="CA994" i="4"/>
  <c r="BZ994" i="4"/>
  <c r="BY994" i="4"/>
  <c r="BX994" i="4"/>
  <c r="BW994" i="4"/>
  <c r="BU994" i="4"/>
  <c r="BT994" i="4"/>
  <c r="BS994" i="4"/>
  <c r="BV994" i="4"/>
  <c r="BR994" i="4"/>
  <c r="CH690" i="4"/>
  <c r="CG690" i="4"/>
  <c r="CF690" i="4"/>
  <c r="CE690" i="4"/>
  <c r="CD690" i="4"/>
  <c r="CC690" i="4"/>
  <c r="CB690" i="4"/>
  <c r="CA690" i="4"/>
  <c r="BZ690" i="4"/>
  <c r="BY690" i="4"/>
  <c r="BX690" i="4"/>
  <c r="BW690" i="4"/>
  <c r="BV690" i="4"/>
  <c r="BU690" i="4"/>
  <c r="BS690" i="4"/>
  <c r="BT690" i="4"/>
  <c r="BR690" i="4"/>
  <c r="CH380" i="4"/>
  <c r="CG380" i="4"/>
  <c r="CF380" i="4"/>
  <c r="CE380" i="4"/>
  <c r="CC380" i="4"/>
  <c r="CB380" i="4"/>
  <c r="CD380" i="4"/>
  <c r="CA380" i="4"/>
  <c r="BZ380" i="4"/>
  <c r="BY380" i="4"/>
  <c r="BX380" i="4"/>
  <c r="BW380" i="4"/>
  <c r="BV380" i="4"/>
  <c r="BU380" i="4"/>
  <c r="BT380" i="4"/>
  <c r="BS380" i="4"/>
  <c r="BR380" i="4"/>
  <c r="CH53" i="4"/>
  <c r="CG53" i="4"/>
  <c r="CF53" i="4"/>
  <c r="CE53" i="4"/>
  <c r="CD53" i="4"/>
  <c r="CB53" i="4"/>
  <c r="CC53" i="4"/>
  <c r="BZ53" i="4"/>
  <c r="CA53" i="4"/>
  <c r="BY53" i="4"/>
  <c r="BX53" i="4"/>
  <c r="BW53" i="4"/>
  <c r="BV53" i="4"/>
  <c r="BU53" i="4"/>
  <c r="BT53" i="4"/>
  <c r="BS53" i="4"/>
  <c r="BR53" i="4"/>
  <c r="CH117" i="4"/>
  <c r="CG117" i="4"/>
  <c r="CF117" i="4"/>
  <c r="CE117" i="4"/>
  <c r="CD117" i="4"/>
  <c r="CC117" i="4"/>
  <c r="CB117" i="4"/>
  <c r="BZ117" i="4"/>
  <c r="CA117" i="4"/>
  <c r="BY117" i="4"/>
  <c r="BX117" i="4"/>
  <c r="BW117" i="4"/>
  <c r="BV117" i="4"/>
  <c r="BU117" i="4"/>
  <c r="BT117" i="4"/>
  <c r="BS117" i="4"/>
  <c r="BR117" i="4"/>
  <c r="CH181" i="4"/>
  <c r="CF181" i="4"/>
  <c r="CG181" i="4"/>
  <c r="CE181" i="4"/>
  <c r="CD181" i="4"/>
  <c r="CC181" i="4"/>
  <c r="CB181" i="4"/>
  <c r="BZ181" i="4"/>
  <c r="CA181" i="4"/>
  <c r="BY181" i="4"/>
  <c r="BX181" i="4"/>
  <c r="BW181" i="4"/>
  <c r="BV181" i="4"/>
  <c r="BU181" i="4"/>
  <c r="BT181" i="4"/>
  <c r="BS181" i="4"/>
  <c r="BR181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CH309" i="4"/>
  <c r="CG309" i="4"/>
  <c r="CF309" i="4"/>
  <c r="CE309" i="4"/>
  <c r="CD309" i="4"/>
  <c r="CB309" i="4"/>
  <c r="CA309" i="4"/>
  <c r="CC309" i="4"/>
  <c r="BZ309" i="4"/>
  <c r="BY309" i="4"/>
  <c r="BX309" i="4"/>
  <c r="BW309" i="4"/>
  <c r="BV309" i="4"/>
  <c r="BU309" i="4"/>
  <c r="BT309" i="4"/>
  <c r="BS309" i="4"/>
  <c r="BR309" i="4"/>
  <c r="CH373" i="4"/>
  <c r="CG373" i="4"/>
  <c r="CE373" i="4"/>
  <c r="CF373" i="4"/>
  <c r="CD373" i="4"/>
  <c r="CC373" i="4"/>
  <c r="CB373" i="4"/>
  <c r="CA373" i="4"/>
  <c r="BZ373" i="4"/>
  <c r="BY373" i="4"/>
  <c r="BX373" i="4"/>
  <c r="BW373" i="4"/>
  <c r="BV373" i="4"/>
  <c r="BU373" i="4"/>
  <c r="BT373" i="4"/>
  <c r="BS373" i="4"/>
  <c r="BR373" i="4"/>
  <c r="CH437" i="4"/>
  <c r="CG437" i="4"/>
  <c r="CE437" i="4"/>
  <c r="CF437" i="4"/>
  <c r="CD437" i="4"/>
  <c r="CC437" i="4"/>
  <c r="CB437" i="4"/>
  <c r="CA437" i="4"/>
  <c r="BZ437" i="4"/>
  <c r="BY437" i="4"/>
  <c r="BX437" i="4"/>
  <c r="BW437" i="4"/>
  <c r="BV437" i="4"/>
  <c r="BU437" i="4"/>
  <c r="BT437" i="4"/>
  <c r="BS437" i="4"/>
  <c r="BR437" i="4"/>
  <c r="CH501" i="4"/>
  <c r="CG501" i="4"/>
  <c r="CE501" i="4"/>
  <c r="CF501" i="4"/>
  <c r="CD501" i="4"/>
  <c r="CC501" i="4"/>
  <c r="CB501" i="4"/>
  <c r="CA501" i="4"/>
  <c r="BZ501" i="4"/>
  <c r="BY501" i="4"/>
  <c r="BX501" i="4"/>
  <c r="BW501" i="4"/>
  <c r="BV501" i="4"/>
  <c r="BU501" i="4"/>
  <c r="BT501" i="4"/>
  <c r="BS501" i="4"/>
  <c r="BR501" i="4"/>
  <c r="CG565" i="4"/>
  <c r="CH565" i="4"/>
  <c r="CE565" i="4"/>
  <c r="CF565" i="4"/>
  <c r="CD565" i="4"/>
  <c r="CC565" i="4"/>
  <c r="CB565" i="4"/>
  <c r="CA565" i="4"/>
  <c r="BZ565" i="4"/>
  <c r="BY565" i="4"/>
  <c r="BX565" i="4"/>
  <c r="BW565" i="4"/>
  <c r="BV565" i="4"/>
  <c r="BU565" i="4"/>
  <c r="BT565" i="4"/>
  <c r="BS565" i="4"/>
  <c r="BR565" i="4"/>
  <c r="CH1153" i="4"/>
  <c r="CG1153" i="4"/>
  <c r="CF1153" i="4"/>
  <c r="CE1153" i="4"/>
  <c r="CD1153" i="4"/>
  <c r="CC1153" i="4"/>
  <c r="CB1153" i="4"/>
  <c r="CA1153" i="4"/>
  <c r="BZ1153" i="4"/>
  <c r="BX1153" i="4"/>
  <c r="BW1153" i="4"/>
  <c r="BY1153" i="4"/>
  <c r="BV1153" i="4"/>
  <c r="BT1153" i="4"/>
  <c r="BS1153" i="4"/>
  <c r="BU1153" i="4"/>
  <c r="BR1153" i="4"/>
  <c r="CH1089" i="4"/>
  <c r="CG1089" i="4"/>
  <c r="CF1089" i="4"/>
  <c r="CE1089" i="4"/>
  <c r="CD1089" i="4"/>
  <c r="CC1089" i="4"/>
  <c r="CB1089" i="4"/>
  <c r="CA1089" i="4"/>
  <c r="BZ1089" i="4"/>
  <c r="BX1089" i="4"/>
  <c r="BW1089" i="4"/>
  <c r="BY1089" i="4"/>
  <c r="BV1089" i="4"/>
  <c r="BT1089" i="4"/>
  <c r="BS1089" i="4"/>
  <c r="BU1089" i="4"/>
  <c r="BR1089" i="4"/>
  <c r="CH1025" i="4"/>
  <c r="CG1025" i="4"/>
  <c r="CF1025" i="4"/>
  <c r="CE1025" i="4"/>
  <c r="CC1025" i="4"/>
  <c r="CD1025" i="4"/>
  <c r="CB1025" i="4"/>
  <c r="CA1025" i="4"/>
  <c r="BZ1025" i="4"/>
  <c r="BX1025" i="4"/>
  <c r="BW1025" i="4"/>
  <c r="BY1025" i="4"/>
  <c r="BV1025" i="4"/>
  <c r="BT1025" i="4"/>
  <c r="BS1025" i="4"/>
  <c r="BU1025" i="4"/>
  <c r="BR1025" i="4"/>
  <c r="CH961" i="4"/>
  <c r="CG961" i="4"/>
  <c r="CF961" i="4"/>
  <c r="CE961" i="4"/>
  <c r="CD961" i="4"/>
  <c r="CC961" i="4"/>
  <c r="CB961" i="4"/>
  <c r="CA961" i="4"/>
  <c r="BZ961" i="4"/>
  <c r="BX961" i="4"/>
  <c r="BW961" i="4"/>
  <c r="BY961" i="4"/>
  <c r="BV961" i="4"/>
  <c r="BU961" i="4"/>
  <c r="BT961" i="4"/>
  <c r="BS961" i="4"/>
  <c r="BR961" i="4"/>
  <c r="CH921" i="4"/>
  <c r="CG921" i="4"/>
  <c r="CF921" i="4"/>
  <c r="CE921" i="4"/>
  <c r="CD921" i="4"/>
  <c r="CC921" i="4"/>
  <c r="CA921" i="4"/>
  <c r="CB921" i="4"/>
  <c r="BZ921" i="4"/>
  <c r="BX921" i="4"/>
  <c r="BY921" i="4"/>
  <c r="BW921" i="4"/>
  <c r="BV921" i="4"/>
  <c r="BT921" i="4"/>
  <c r="BS921" i="4"/>
  <c r="BU921" i="4"/>
  <c r="BR921" i="4"/>
  <c r="CH897" i="4"/>
  <c r="CF897" i="4"/>
  <c r="CG897" i="4"/>
  <c r="CE897" i="4"/>
  <c r="CD897" i="4"/>
  <c r="CB897" i="4"/>
  <c r="CC897" i="4"/>
  <c r="CA897" i="4"/>
  <c r="BZ897" i="4"/>
  <c r="BX897" i="4"/>
  <c r="BW897" i="4"/>
  <c r="BV897" i="4"/>
  <c r="BY897" i="4"/>
  <c r="BU897" i="4"/>
  <c r="BT897" i="4"/>
  <c r="BS897" i="4"/>
  <c r="BR897" i="4"/>
  <c r="CH743" i="4"/>
  <c r="CG743" i="4"/>
  <c r="CF743" i="4"/>
  <c r="CE743" i="4"/>
  <c r="CD743" i="4"/>
  <c r="CC743" i="4"/>
  <c r="CB743" i="4"/>
  <c r="CA743" i="4"/>
  <c r="BZ743" i="4"/>
  <c r="BY743" i="4"/>
  <c r="BX743" i="4"/>
  <c r="BW743" i="4"/>
  <c r="BU743" i="4"/>
  <c r="BV743" i="4"/>
  <c r="BS743" i="4"/>
  <c r="BT743" i="4"/>
  <c r="BR743" i="4"/>
  <c r="CH23" i="4"/>
  <c r="CG23" i="4"/>
  <c r="CF23" i="4"/>
  <c r="CD23" i="4"/>
  <c r="CE23" i="4"/>
  <c r="CC23" i="4"/>
  <c r="CB23" i="4"/>
  <c r="CA23" i="4"/>
  <c r="BZ23" i="4"/>
  <c r="BY23" i="4"/>
  <c r="BX23" i="4"/>
  <c r="BW23" i="4"/>
  <c r="BU23" i="4"/>
  <c r="BT23" i="4"/>
  <c r="BV23" i="4"/>
  <c r="BS23" i="4"/>
  <c r="BR23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U215" i="4"/>
  <c r="BT215" i="4"/>
  <c r="BV215" i="4"/>
  <c r="BS215" i="4"/>
  <c r="BR215" i="4"/>
  <c r="CH407" i="4"/>
  <c r="CG407" i="4"/>
  <c r="CF407" i="4"/>
  <c r="CE407" i="4"/>
  <c r="CC407" i="4"/>
  <c r="CD407" i="4"/>
  <c r="CB407" i="4"/>
  <c r="CA407" i="4"/>
  <c r="BZ407" i="4"/>
  <c r="BY407" i="4"/>
  <c r="BX407" i="4"/>
  <c r="BW407" i="4"/>
  <c r="BU407" i="4"/>
  <c r="BT407" i="4"/>
  <c r="BV407" i="4"/>
  <c r="BS407" i="4"/>
  <c r="BR407" i="4"/>
  <c r="CH927" i="4"/>
  <c r="CG927" i="4"/>
  <c r="CF927" i="4"/>
  <c r="CE927" i="4"/>
  <c r="CD927" i="4"/>
  <c r="CC927" i="4"/>
  <c r="CB927" i="4"/>
  <c r="CA927" i="4"/>
  <c r="BZ927" i="4"/>
  <c r="BY927" i="4"/>
  <c r="BX927" i="4"/>
  <c r="BW927" i="4"/>
  <c r="BU927" i="4"/>
  <c r="BT927" i="4"/>
  <c r="BS927" i="4"/>
  <c r="BV927" i="4"/>
  <c r="BR927" i="4"/>
  <c r="CH36" i="4"/>
  <c r="CG36" i="4"/>
  <c r="CF36" i="4"/>
  <c r="CE36" i="4"/>
  <c r="CD36" i="4"/>
  <c r="CC36" i="4"/>
  <c r="CB36" i="4"/>
  <c r="CA36" i="4"/>
  <c r="BZ36" i="4"/>
  <c r="BY36" i="4"/>
  <c r="BX36" i="4"/>
  <c r="BV36" i="4"/>
  <c r="BW36" i="4"/>
  <c r="BT36" i="4"/>
  <c r="BU36" i="4"/>
  <c r="BS36" i="4"/>
  <c r="BR36" i="4"/>
  <c r="CH400" i="4"/>
  <c r="CG400" i="4"/>
  <c r="CF400" i="4"/>
  <c r="CE400" i="4"/>
  <c r="CD400" i="4"/>
  <c r="CC400" i="4"/>
  <c r="CB400" i="4"/>
  <c r="CA400" i="4"/>
  <c r="BZ400" i="4"/>
  <c r="BY400" i="4"/>
  <c r="BV400" i="4"/>
  <c r="BX400" i="4"/>
  <c r="BU400" i="4"/>
  <c r="BW400" i="4"/>
  <c r="BT400" i="4"/>
  <c r="BS400" i="4"/>
  <c r="BR400" i="4"/>
  <c r="CH1062" i="4"/>
  <c r="CG1062" i="4"/>
  <c r="CF1062" i="4"/>
  <c r="CE1062" i="4"/>
  <c r="CC1062" i="4"/>
  <c r="CD1062" i="4"/>
  <c r="CA1062" i="4"/>
  <c r="CB1062" i="4"/>
  <c r="BZ1062" i="4"/>
  <c r="BY1062" i="4"/>
  <c r="BX1062" i="4"/>
  <c r="BW1062" i="4"/>
  <c r="BV1062" i="4"/>
  <c r="BU1062" i="4"/>
  <c r="BS1062" i="4"/>
  <c r="BT1062" i="4"/>
  <c r="BR1062" i="4"/>
  <c r="CH806" i="4"/>
  <c r="CG806" i="4"/>
  <c r="CF806" i="4"/>
  <c r="CE806" i="4"/>
  <c r="CC806" i="4"/>
  <c r="CA806" i="4"/>
  <c r="CB806" i="4"/>
  <c r="CD806" i="4"/>
  <c r="BZ806" i="4"/>
  <c r="BY806" i="4"/>
  <c r="BX806" i="4"/>
  <c r="BW806" i="4"/>
  <c r="BU806" i="4"/>
  <c r="BS806" i="4"/>
  <c r="BT806" i="4"/>
  <c r="BV806" i="4"/>
  <c r="BR806" i="4"/>
  <c r="CH594" i="4"/>
  <c r="CG594" i="4"/>
  <c r="CF594" i="4"/>
  <c r="CE594" i="4"/>
  <c r="CC594" i="4"/>
  <c r="CD594" i="4"/>
  <c r="CB594" i="4"/>
  <c r="CA594" i="4"/>
  <c r="BZ594" i="4"/>
  <c r="BY594" i="4"/>
  <c r="BX594" i="4"/>
  <c r="BW594" i="4"/>
  <c r="BV594" i="4"/>
  <c r="BU594" i="4"/>
  <c r="BT594" i="4"/>
  <c r="BS594" i="4"/>
  <c r="BR594" i="4"/>
  <c r="CH153" i="4"/>
  <c r="CG153" i="4"/>
  <c r="CF153" i="4"/>
  <c r="CE153" i="4"/>
  <c r="CD153" i="4"/>
  <c r="CC153" i="4"/>
  <c r="CA153" i="4"/>
  <c r="CB153" i="4"/>
  <c r="BZ153" i="4"/>
  <c r="BY153" i="4"/>
  <c r="BX153" i="4"/>
  <c r="BV153" i="4"/>
  <c r="BW153" i="4"/>
  <c r="BT153" i="4"/>
  <c r="BS153" i="4"/>
  <c r="BU153" i="4"/>
  <c r="BR153" i="4"/>
  <c r="CH281" i="4"/>
  <c r="CG281" i="4"/>
  <c r="CF281" i="4"/>
  <c r="CE281" i="4"/>
  <c r="CD281" i="4"/>
  <c r="CC281" i="4"/>
  <c r="CA281" i="4"/>
  <c r="CB281" i="4"/>
  <c r="BZ281" i="4"/>
  <c r="BX281" i="4"/>
  <c r="BY281" i="4"/>
  <c r="BW281" i="4"/>
  <c r="BV281" i="4"/>
  <c r="BT281" i="4"/>
  <c r="BS281" i="4"/>
  <c r="BU281" i="4"/>
  <c r="BR281" i="4"/>
  <c r="CH473" i="4"/>
  <c r="CG473" i="4"/>
  <c r="CF473" i="4"/>
  <c r="CE473" i="4"/>
  <c r="CD473" i="4"/>
  <c r="CA473" i="4"/>
  <c r="CB473" i="4"/>
  <c r="CC473" i="4"/>
  <c r="BZ473" i="4"/>
  <c r="BX473" i="4"/>
  <c r="BY473" i="4"/>
  <c r="BW473" i="4"/>
  <c r="BV473" i="4"/>
  <c r="BT473" i="4"/>
  <c r="BS473" i="4"/>
  <c r="BU473" i="4"/>
  <c r="BR473" i="4"/>
  <c r="CH537" i="4"/>
  <c r="CG537" i="4"/>
  <c r="CF537" i="4"/>
  <c r="CE537" i="4"/>
  <c r="CD537" i="4"/>
  <c r="CC537" i="4"/>
  <c r="CA537" i="4"/>
  <c r="CB537" i="4"/>
  <c r="BZ537" i="4"/>
  <c r="BX537" i="4"/>
  <c r="BY537" i="4"/>
  <c r="BW537" i="4"/>
  <c r="BV537" i="4"/>
  <c r="BT537" i="4"/>
  <c r="BS537" i="4"/>
  <c r="BU537" i="4"/>
  <c r="BR537" i="4"/>
  <c r="BR1157" i="4"/>
  <c r="CH1157" i="4"/>
  <c r="CG1157" i="4"/>
  <c r="CF1157" i="4"/>
  <c r="CE1157" i="4"/>
  <c r="CD1157" i="4"/>
  <c r="CC1157" i="4"/>
  <c r="CB1157" i="4"/>
  <c r="CA1157" i="4"/>
  <c r="BY1157" i="4"/>
  <c r="BX1157" i="4"/>
  <c r="BZ1157" i="4"/>
  <c r="BW1157" i="4"/>
  <c r="BV1157" i="4"/>
  <c r="BU1157" i="4"/>
  <c r="BS1157" i="4"/>
  <c r="BT1157" i="4"/>
  <c r="BR1093" i="4"/>
  <c r="CH1093" i="4"/>
  <c r="CG1093" i="4"/>
  <c r="CF1093" i="4"/>
  <c r="CE1093" i="4"/>
  <c r="CD1093" i="4"/>
  <c r="CC1093" i="4"/>
  <c r="CB1093" i="4"/>
  <c r="CA1093" i="4"/>
  <c r="BY1093" i="4"/>
  <c r="BX1093" i="4"/>
  <c r="BZ1093" i="4"/>
  <c r="BW1093" i="4"/>
  <c r="BU1093" i="4"/>
  <c r="BV1093" i="4"/>
  <c r="BS1093" i="4"/>
  <c r="BT1093" i="4"/>
  <c r="BR1029" i="4"/>
  <c r="CG1029" i="4"/>
  <c r="CH1029" i="4"/>
  <c r="CF1029" i="4"/>
  <c r="CE1029" i="4"/>
  <c r="CD1029" i="4"/>
  <c r="CC1029" i="4"/>
  <c r="CB1029" i="4"/>
  <c r="CA1029" i="4"/>
  <c r="BY1029" i="4"/>
  <c r="BX1029" i="4"/>
  <c r="BZ1029" i="4"/>
  <c r="BW1029" i="4"/>
  <c r="BU1029" i="4"/>
  <c r="BV1029" i="4"/>
  <c r="BS1029" i="4"/>
  <c r="BT1029" i="4"/>
  <c r="BR965" i="4"/>
  <c r="CH965" i="4"/>
  <c r="CG965" i="4"/>
  <c r="CF965" i="4"/>
  <c r="CE965" i="4"/>
  <c r="CD965" i="4"/>
  <c r="CC965" i="4"/>
  <c r="CB965" i="4"/>
  <c r="CA965" i="4"/>
  <c r="BY965" i="4"/>
  <c r="BX965" i="4"/>
  <c r="BZ965" i="4"/>
  <c r="BW965" i="4"/>
  <c r="BU965" i="4"/>
  <c r="BV965" i="4"/>
  <c r="BS965" i="4"/>
  <c r="BT965" i="4"/>
  <c r="BR901" i="4"/>
  <c r="CH901" i="4"/>
  <c r="CG901" i="4"/>
  <c r="CF901" i="4"/>
  <c r="CE901" i="4"/>
  <c r="CD901" i="4"/>
  <c r="CC901" i="4"/>
  <c r="CB901" i="4"/>
  <c r="CA901" i="4"/>
  <c r="BY901" i="4"/>
  <c r="BX901" i="4"/>
  <c r="BZ901" i="4"/>
  <c r="BW901" i="4"/>
  <c r="BV901" i="4"/>
  <c r="BU901" i="4"/>
  <c r="BS901" i="4"/>
  <c r="BT901" i="4"/>
  <c r="BR837" i="4"/>
  <c r="CG837" i="4"/>
  <c r="CH837" i="4"/>
  <c r="CF837" i="4"/>
  <c r="CE837" i="4"/>
  <c r="CD837" i="4"/>
  <c r="CC837" i="4"/>
  <c r="CB837" i="4"/>
  <c r="CA837" i="4"/>
  <c r="BY837" i="4"/>
  <c r="BX837" i="4"/>
  <c r="BZ837" i="4"/>
  <c r="BW837" i="4"/>
  <c r="BV837" i="4"/>
  <c r="BU837" i="4"/>
  <c r="BS837" i="4"/>
  <c r="BT837" i="4"/>
  <c r="CG773" i="4"/>
  <c r="CH773" i="4"/>
  <c r="CE773" i="4"/>
  <c r="CF773" i="4"/>
  <c r="CD773" i="4"/>
  <c r="CC773" i="4"/>
  <c r="CB773" i="4"/>
  <c r="CA773" i="4"/>
  <c r="BY773" i="4"/>
  <c r="BX773" i="4"/>
  <c r="BZ773" i="4"/>
  <c r="BW773" i="4"/>
  <c r="BV773" i="4"/>
  <c r="BU773" i="4"/>
  <c r="BS773" i="4"/>
  <c r="BT773" i="4"/>
  <c r="BR773" i="4"/>
  <c r="CG709" i="4"/>
  <c r="CH709" i="4"/>
  <c r="CE709" i="4"/>
  <c r="CF709" i="4"/>
  <c r="CD709" i="4"/>
  <c r="CC709" i="4"/>
  <c r="CB709" i="4"/>
  <c r="CA709" i="4"/>
  <c r="BY709" i="4"/>
  <c r="BX709" i="4"/>
  <c r="BZ709" i="4"/>
  <c r="BW709" i="4"/>
  <c r="BV709" i="4"/>
  <c r="BU709" i="4"/>
  <c r="BT709" i="4"/>
  <c r="BS709" i="4"/>
  <c r="BR709" i="4"/>
  <c r="CH645" i="4"/>
  <c r="CG645" i="4"/>
  <c r="CE645" i="4"/>
  <c r="CF645" i="4"/>
  <c r="CD645" i="4"/>
  <c r="CC645" i="4"/>
  <c r="CB645" i="4"/>
  <c r="CA645" i="4"/>
  <c r="BY645" i="4"/>
  <c r="BX645" i="4"/>
  <c r="BZ645" i="4"/>
  <c r="BW645" i="4"/>
  <c r="BV645" i="4"/>
  <c r="BU645" i="4"/>
  <c r="BT645" i="4"/>
  <c r="BS645" i="4"/>
  <c r="BR645" i="4"/>
  <c r="CH581" i="4"/>
  <c r="CG581" i="4"/>
  <c r="CE581" i="4"/>
  <c r="CF581" i="4"/>
  <c r="CD581" i="4"/>
  <c r="CC581" i="4"/>
  <c r="CB581" i="4"/>
  <c r="CA581" i="4"/>
  <c r="BY581" i="4"/>
  <c r="BX581" i="4"/>
  <c r="BZ581" i="4"/>
  <c r="BW581" i="4"/>
  <c r="BV581" i="4"/>
  <c r="BU581" i="4"/>
  <c r="BT581" i="4"/>
  <c r="BS581" i="4"/>
  <c r="BR581" i="4"/>
  <c r="CH355" i="4"/>
  <c r="CG355" i="4"/>
  <c r="CF355" i="4"/>
  <c r="CE355" i="4"/>
  <c r="CD355" i="4"/>
  <c r="CB355" i="4"/>
  <c r="CA355" i="4"/>
  <c r="CC355" i="4"/>
  <c r="BZ355" i="4"/>
  <c r="BY355" i="4"/>
  <c r="BX355" i="4"/>
  <c r="BW355" i="4"/>
  <c r="BV355" i="4"/>
  <c r="BT355" i="4"/>
  <c r="BU355" i="4"/>
  <c r="BS355" i="4"/>
  <c r="BR355" i="4"/>
  <c r="CH531" i="4"/>
  <c r="CG531" i="4"/>
  <c r="CF531" i="4"/>
  <c r="CE531" i="4"/>
  <c r="CD531" i="4"/>
  <c r="CB531" i="4"/>
  <c r="CA531" i="4"/>
  <c r="CC531" i="4"/>
  <c r="BZ531" i="4"/>
  <c r="BY531" i="4"/>
  <c r="BX531" i="4"/>
  <c r="BW531" i="4"/>
  <c r="BV531" i="4"/>
  <c r="BT531" i="4"/>
  <c r="BU531" i="4"/>
  <c r="BS531" i="4"/>
  <c r="BR531" i="4"/>
  <c r="CH1075" i="4"/>
  <c r="CG1075" i="4"/>
  <c r="CF1075" i="4"/>
  <c r="CE1075" i="4"/>
  <c r="CD1075" i="4"/>
  <c r="CC1075" i="4"/>
  <c r="CB1075" i="4"/>
  <c r="CA1075" i="4"/>
  <c r="BZ1075" i="4"/>
  <c r="BY1075" i="4"/>
  <c r="BX1075" i="4"/>
  <c r="BW1075" i="4"/>
  <c r="BV1075" i="4"/>
  <c r="BU1075" i="4"/>
  <c r="BT1075" i="4"/>
  <c r="BS1075" i="4"/>
  <c r="BR1075" i="4"/>
  <c r="CH875" i="4"/>
  <c r="CG875" i="4"/>
  <c r="CF875" i="4"/>
  <c r="CE875" i="4"/>
  <c r="CD875" i="4"/>
  <c r="CC875" i="4"/>
  <c r="CB875" i="4"/>
  <c r="CA875" i="4"/>
  <c r="BY875" i="4"/>
  <c r="BX875" i="4"/>
  <c r="BZ875" i="4"/>
  <c r="BW875" i="4"/>
  <c r="BV875" i="4"/>
  <c r="BU875" i="4"/>
  <c r="BT875" i="4"/>
  <c r="BS875" i="4"/>
  <c r="BR875" i="4"/>
  <c r="CH587" i="4"/>
  <c r="CG587" i="4"/>
  <c r="CF587" i="4"/>
  <c r="CE587" i="4"/>
  <c r="CC587" i="4"/>
  <c r="CD587" i="4"/>
  <c r="CA587" i="4"/>
  <c r="CB587" i="4"/>
  <c r="BY587" i="4"/>
  <c r="BX587" i="4"/>
  <c r="BZ587" i="4"/>
  <c r="BW587" i="4"/>
  <c r="BV587" i="4"/>
  <c r="BT587" i="4"/>
  <c r="BU587" i="4"/>
  <c r="BS587" i="4"/>
  <c r="BR587" i="4"/>
  <c r="CH292" i="4"/>
  <c r="CG292" i="4"/>
  <c r="CE292" i="4"/>
  <c r="CF292" i="4"/>
  <c r="CD292" i="4"/>
  <c r="CC292" i="4"/>
  <c r="CB292" i="4"/>
  <c r="CA292" i="4"/>
  <c r="BZ292" i="4"/>
  <c r="BX292" i="4"/>
  <c r="BY292" i="4"/>
  <c r="BW292" i="4"/>
  <c r="BV292" i="4"/>
  <c r="BU292" i="4"/>
  <c r="BT292" i="4"/>
  <c r="BS292" i="4"/>
  <c r="BR292" i="4"/>
  <c r="CH492" i="4"/>
  <c r="CG492" i="4"/>
  <c r="CE492" i="4"/>
  <c r="CF492" i="4"/>
  <c r="CD492" i="4"/>
  <c r="CB492" i="4"/>
  <c r="CC492" i="4"/>
  <c r="BZ492" i="4"/>
  <c r="BY492" i="4"/>
  <c r="BX492" i="4"/>
  <c r="CA492" i="4"/>
  <c r="BW492" i="4"/>
  <c r="BV492" i="4"/>
  <c r="BU492" i="4"/>
  <c r="BT492" i="4"/>
  <c r="BS492" i="4"/>
  <c r="BR492" i="4"/>
  <c r="CH1178" i="4"/>
  <c r="CG1178" i="4"/>
  <c r="CF1178" i="4"/>
  <c r="CE1178" i="4"/>
  <c r="CD1178" i="4"/>
  <c r="CB1178" i="4"/>
  <c r="CC1178" i="4"/>
  <c r="CA1178" i="4"/>
  <c r="BZ1178" i="4"/>
  <c r="BY1178" i="4"/>
  <c r="BX1178" i="4"/>
  <c r="BW1178" i="4"/>
  <c r="BV1178" i="4"/>
  <c r="BU1178" i="4"/>
  <c r="BT1178" i="4"/>
  <c r="BS1178" i="4"/>
  <c r="BR1178" i="4"/>
  <c r="CH874" i="4"/>
  <c r="CG874" i="4"/>
  <c r="CF874" i="4"/>
  <c r="CE874" i="4"/>
  <c r="CC874" i="4"/>
  <c r="CD874" i="4"/>
  <c r="CB874" i="4"/>
  <c r="CA874" i="4"/>
  <c r="BZ874" i="4"/>
  <c r="BY874" i="4"/>
  <c r="BX874" i="4"/>
  <c r="BW874" i="4"/>
  <c r="BU874" i="4"/>
  <c r="BT874" i="4"/>
  <c r="BS874" i="4"/>
  <c r="BV874" i="4"/>
  <c r="BR874" i="4"/>
  <c r="CH58" i="4"/>
  <c r="CG58" i="4"/>
  <c r="CF58" i="4"/>
  <c r="CE58" i="4"/>
  <c r="CD58" i="4"/>
  <c r="CC58" i="4"/>
  <c r="CB58" i="4"/>
  <c r="CA58" i="4"/>
  <c r="BZ58" i="4"/>
  <c r="BX58" i="4"/>
  <c r="BW58" i="4"/>
  <c r="BY58" i="4"/>
  <c r="BU58" i="4"/>
  <c r="BV58" i="4"/>
  <c r="BT58" i="4"/>
  <c r="BS58" i="4"/>
  <c r="BR58" i="4"/>
  <c r="CH122" i="4"/>
  <c r="CG122" i="4"/>
  <c r="CF122" i="4"/>
  <c r="CE122" i="4"/>
  <c r="CD122" i="4"/>
  <c r="CC122" i="4"/>
  <c r="CB122" i="4"/>
  <c r="CA122" i="4"/>
  <c r="BZ122" i="4"/>
  <c r="BX122" i="4"/>
  <c r="BY122" i="4"/>
  <c r="BW122" i="4"/>
  <c r="BU122" i="4"/>
  <c r="BT122" i="4"/>
  <c r="BS122" i="4"/>
  <c r="BV122" i="4"/>
  <c r="BR122" i="4"/>
  <c r="CH186" i="4"/>
  <c r="CG186" i="4"/>
  <c r="CF186" i="4"/>
  <c r="CE186" i="4"/>
  <c r="CD186" i="4"/>
  <c r="CC186" i="4"/>
  <c r="CB186" i="4"/>
  <c r="CA186" i="4"/>
  <c r="BZ186" i="4"/>
  <c r="BX186" i="4"/>
  <c r="BY186" i="4"/>
  <c r="BW186" i="4"/>
  <c r="BU186" i="4"/>
  <c r="BT186" i="4"/>
  <c r="BV186" i="4"/>
  <c r="BS186" i="4"/>
  <c r="BR186" i="4"/>
  <c r="CH250" i="4"/>
  <c r="CG250" i="4"/>
  <c r="CF250" i="4"/>
  <c r="CE250" i="4"/>
  <c r="CD250" i="4"/>
  <c r="CC250" i="4"/>
  <c r="CB250" i="4"/>
  <c r="CA250" i="4"/>
  <c r="BX250" i="4"/>
  <c r="BZ250" i="4"/>
  <c r="BY250" i="4"/>
  <c r="BW250" i="4"/>
  <c r="BU250" i="4"/>
  <c r="BV250" i="4"/>
  <c r="BS250" i="4"/>
  <c r="BT250" i="4"/>
  <c r="BR250" i="4"/>
  <c r="CH314" i="4"/>
  <c r="CG314" i="4"/>
  <c r="CF314" i="4"/>
  <c r="CE314" i="4"/>
  <c r="CD314" i="4"/>
  <c r="CC314" i="4"/>
  <c r="CB314" i="4"/>
  <c r="CA314" i="4"/>
  <c r="BX314" i="4"/>
  <c r="BW314" i="4"/>
  <c r="BY314" i="4"/>
  <c r="BZ314" i="4"/>
  <c r="BU314" i="4"/>
  <c r="BV314" i="4"/>
  <c r="BS314" i="4"/>
  <c r="BT314" i="4"/>
  <c r="BR314" i="4"/>
  <c r="CH378" i="4"/>
  <c r="CG378" i="4"/>
  <c r="CF378" i="4"/>
  <c r="CE378" i="4"/>
  <c r="CD378" i="4"/>
  <c r="CC378" i="4"/>
  <c r="CB378" i="4"/>
  <c r="CA378" i="4"/>
  <c r="BY378" i="4"/>
  <c r="BX378" i="4"/>
  <c r="BZ378" i="4"/>
  <c r="BW378" i="4"/>
  <c r="BU378" i="4"/>
  <c r="BS378" i="4"/>
  <c r="BT378" i="4"/>
  <c r="BV378" i="4"/>
  <c r="BR378" i="4"/>
  <c r="CH442" i="4"/>
  <c r="CG442" i="4"/>
  <c r="CF442" i="4"/>
  <c r="CE442" i="4"/>
  <c r="CD442" i="4"/>
  <c r="CC442" i="4"/>
  <c r="CB442" i="4"/>
  <c r="CA442" i="4"/>
  <c r="BY442" i="4"/>
  <c r="BX442" i="4"/>
  <c r="BW442" i="4"/>
  <c r="BZ442" i="4"/>
  <c r="BU442" i="4"/>
  <c r="BV442" i="4"/>
  <c r="BS442" i="4"/>
  <c r="BT442" i="4"/>
  <c r="BR442" i="4"/>
  <c r="CH506" i="4"/>
  <c r="CG506" i="4"/>
  <c r="CF506" i="4"/>
  <c r="CD506" i="4"/>
  <c r="CE506" i="4"/>
  <c r="CC506" i="4"/>
  <c r="CB506" i="4"/>
  <c r="CA506" i="4"/>
  <c r="BY506" i="4"/>
  <c r="BX506" i="4"/>
  <c r="BZ506" i="4"/>
  <c r="BW506" i="4"/>
  <c r="BU506" i="4"/>
  <c r="BV506" i="4"/>
  <c r="BS506" i="4"/>
  <c r="BT506" i="4"/>
  <c r="BR506" i="4"/>
  <c r="CH570" i="4"/>
  <c r="CG570" i="4"/>
  <c r="CF570" i="4"/>
  <c r="CE570" i="4"/>
  <c r="CD570" i="4"/>
  <c r="CC570" i="4"/>
  <c r="CB570" i="4"/>
  <c r="BZ570" i="4"/>
  <c r="CA570" i="4"/>
  <c r="BY570" i="4"/>
  <c r="BX570" i="4"/>
  <c r="BW570" i="4"/>
  <c r="BU570" i="4"/>
  <c r="BV570" i="4"/>
  <c r="BS570" i="4"/>
  <c r="BT570" i="4"/>
  <c r="BR570" i="4"/>
  <c r="CH1172" i="4"/>
  <c r="CG1172" i="4"/>
  <c r="CF1172" i="4"/>
  <c r="CE1172" i="4"/>
  <c r="CD1172" i="4"/>
  <c r="CC1172" i="4"/>
  <c r="CB1172" i="4"/>
  <c r="CA1172" i="4"/>
  <c r="BZ1172" i="4"/>
  <c r="BY1172" i="4"/>
  <c r="BW1172" i="4"/>
  <c r="BV1172" i="4"/>
  <c r="BX1172" i="4"/>
  <c r="BU1172" i="4"/>
  <c r="BT1172" i="4"/>
  <c r="BS1172" i="4"/>
  <c r="BR1172" i="4"/>
  <c r="CH1148" i="4"/>
  <c r="CG1148" i="4"/>
  <c r="CF1148" i="4"/>
  <c r="CE1148" i="4"/>
  <c r="CD1148" i="4"/>
  <c r="CC1148" i="4"/>
  <c r="CB1148" i="4"/>
  <c r="CA1148" i="4"/>
  <c r="BZ1148" i="4"/>
  <c r="BY1148" i="4"/>
  <c r="BW1148" i="4"/>
  <c r="BV1148" i="4"/>
  <c r="BX1148" i="4"/>
  <c r="BU1148" i="4"/>
  <c r="BT1148" i="4"/>
  <c r="BS1148" i="4"/>
  <c r="BR1148" i="4"/>
  <c r="CH1108" i="4"/>
  <c r="CG1108" i="4"/>
  <c r="CF1108" i="4"/>
  <c r="CE1108" i="4"/>
  <c r="CD1108" i="4"/>
  <c r="CC1108" i="4"/>
  <c r="CB1108" i="4"/>
  <c r="CA1108" i="4"/>
  <c r="BZ1108" i="4"/>
  <c r="BY1108" i="4"/>
  <c r="BW1108" i="4"/>
  <c r="BV1108" i="4"/>
  <c r="BX1108" i="4"/>
  <c r="BU1108" i="4"/>
  <c r="BT1108" i="4"/>
  <c r="BS1108" i="4"/>
  <c r="BR1108" i="4"/>
  <c r="CH1084" i="4"/>
  <c r="CG1084" i="4"/>
  <c r="CF1084" i="4"/>
  <c r="CE1084" i="4"/>
  <c r="CD1084" i="4"/>
  <c r="CC1084" i="4"/>
  <c r="CB1084" i="4"/>
  <c r="CA1084" i="4"/>
  <c r="BZ1084" i="4"/>
  <c r="BY1084" i="4"/>
  <c r="BW1084" i="4"/>
  <c r="BV1084" i="4"/>
  <c r="BX1084" i="4"/>
  <c r="BU1084" i="4"/>
  <c r="BT1084" i="4"/>
  <c r="BS1084" i="4"/>
  <c r="BR1084" i="4"/>
  <c r="CH1044" i="4"/>
  <c r="CG1044" i="4"/>
  <c r="CF1044" i="4"/>
  <c r="CE1044" i="4"/>
  <c r="CD1044" i="4"/>
  <c r="CC1044" i="4"/>
  <c r="CB1044" i="4"/>
  <c r="CA1044" i="4"/>
  <c r="BZ1044" i="4"/>
  <c r="BY1044" i="4"/>
  <c r="BW1044" i="4"/>
  <c r="BV1044" i="4"/>
  <c r="BX1044" i="4"/>
  <c r="BU1044" i="4"/>
  <c r="BT1044" i="4"/>
  <c r="BS1044" i="4"/>
  <c r="BR1044" i="4"/>
  <c r="CH1020" i="4"/>
  <c r="CG1020" i="4"/>
  <c r="CF1020" i="4"/>
  <c r="CE1020" i="4"/>
  <c r="CD1020" i="4"/>
  <c r="CC1020" i="4"/>
  <c r="CB1020" i="4"/>
  <c r="CA1020" i="4"/>
  <c r="BZ1020" i="4"/>
  <c r="BY1020" i="4"/>
  <c r="BW1020" i="4"/>
  <c r="BV1020" i="4"/>
  <c r="BX1020" i="4"/>
  <c r="BU1020" i="4"/>
  <c r="BT1020" i="4"/>
  <c r="BS1020" i="4"/>
  <c r="BR1020" i="4"/>
  <c r="CH956" i="4"/>
  <c r="CG956" i="4"/>
  <c r="CF956" i="4"/>
  <c r="CE956" i="4"/>
  <c r="CD956" i="4"/>
  <c r="CB956" i="4"/>
  <c r="CC956" i="4"/>
  <c r="CA956" i="4"/>
  <c r="BZ956" i="4"/>
  <c r="BY956" i="4"/>
  <c r="BW956" i="4"/>
  <c r="BV956" i="4"/>
  <c r="BX956" i="4"/>
  <c r="BU956" i="4"/>
  <c r="BT956" i="4"/>
  <c r="BS956" i="4"/>
  <c r="BR956" i="4"/>
  <c r="CH892" i="4"/>
  <c r="CG892" i="4"/>
  <c r="CF892" i="4"/>
  <c r="CE892" i="4"/>
  <c r="CD892" i="4"/>
  <c r="CC892" i="4"/>
  <c r="CB892" i="4"/>
  <c r="CA892" i="4"/>
  <c r="BZ892" i="4"/>
  <c r="BY892" i="4"/>
  <c r="BW892" i="4"/>
  <c r="BV892" i="4"/>
  <c r="BX892" i="4"/>
  <c r="BU892" i="4"/>
  <c r="BT892" i="4"/>
  <c r="BS892" i="4"/>
  <c r="BR892" i="4"/>
  <c r="CH828" i="4"/>
  <c r="CG828" i="4"/>
  <c r="CF828" i="4"/>
  <c r="CE828" i="4"/>
  <c r="CD828" i="4"/>
  <c r="CC828" i="4"/>
  <c r="CB828" i="4"/>
  <c r="CA828" i="4"/>
  <c r="BZ828" i="4"/>
  <c r="BY828" i="4"/>
  <c r="BW828" i="4"/>
  <c r="BV828" i="4"/>
  <c r="BX828" i="4"/>
  <c r="BU828" i="4"/>
  <c r="BT828" i="4"/>
  <c r="BS828" i="4"/>
  <c r="BR828" i="4"/>
  <c r="CH788" i="4"/>
  <c r="CG788" i="4"/>
  <c r="CF788" i="4"/>
  <c r="CE788" i="4"/>
  <c r="CD788" i="4"/>
  <c r="CB788" i="4"/>
  <c r="CC788" i="4"/>
  <c r="CA788" i="4"/>
  <c r="BZ788" i="4"/>
  <c r="BY788" i="4"/>
  <c r="BX788" i="4"/>
  <c r="BW788" i="4"/>
  <c r="BV788" i="4"/>
  <c r="BU788" i="4"/>
  <c r="BT788" i="4"/>
  <c r="BS788" i="4"/>
  <c r="BR788" i="4"/>
  <c r="CH724" i="4"/>
  <c r="CG724" i="4"/>
  <c r="CE724" i="4"/>
  <c r="CF724" i="4"/>
  <c r="CD724" i="4"/>
  <c r="CB724" i="4"/>
  <c r="CC724" i="4"/>
  <c r="CA724" i="4"/>
  <c r="BZ724" i="4"/>
  <c r="BY724" i="4"/>
  <c r="BX724" i="4"/>
  <c r="BW724" i="4"/>
  <c r="BV724" i="4"/>
  <c r="BU724" i="4"/>
  <c r="BT724" i="4"/>
  <c r="BS724" i="4"/>
  <c r="BR724" i="4"/>
  <c r="CH660" i="4"/>
  <c r="CG660" i="4"/>
  <c r="CF660" i="4"/>
  <c r="CE660" i="4"/>
  <c r="CD660" i="4"/>
  <c r="CB660" i="4"/>
  <c r="CC660" i="4"/>
  <c r="CA660" i="4"/>
  <c r="BZ660" i="4"/>
  <c r="BY660" i="4"/>
  <c r="BX660" i="4"/>
  <c r="BW660" i="4"/>
  <c r="BV660" i="4"/>
  <c r="BU660" i="4"/>
  <c r="BT660" i="4"/>
  <c r="BS660" i="4"/>
  <c r="BR660" i="4"/>
  <c r="CH596" i="4"/>
  <c r="CG596" i="4"/>
  <c r="CF596" i="4"/>
  <c r="CE596" i="4"/>
  <c r="CD596" i="4"/>
  <c r="CB596" i="4"/>
  <c r="CC596" i="4"/>
  <c r="CA596" i="4"/>
  <c r="BZ596" i="4"/>
  <c r="BY596" i="4"/>
  <c r="BX596" i="4"/>
  <c r="BW596" i="4"/>
  <c r="BV596" i="4"/>
  <c r="BU596" i="4"/>
  <c r="BT596" i="4"/>
  <c r="BS596" i="4"/>
  <c r="BR596" i="4"/>
  <c r="CH179" i="4"/>
  <c r="CG179" i="4"/>
  <c r="CF179" i="4"/>
  <c r="CE179" i="4"/>
  <c r="CD179" i="4"/>
  <c r="CC179" i="4"/>
  <c r="CB179" i="4"/>
  <c r="CA179" i="4"/>
  <c r="BY179" i="4"/>
  <c r="BX179" i="4"/>
  <c r="BZ179" i="4"/>
  <c r="BW179" i="4"/>
  <c r="BV179" i="4"/>
  <c r="BT179" i="4"/>
  <c r="BU179" i="4"/>
  <c r="BS179" i="4"/>
  <c r="BR179" i="4"/>
  <c r="CH371" i="4"/>
  <c r="CG371" i="4"/>
  <c r="CF371" i="4"/>
  <c r="CE371" i="4"/>
  <c r="CD371" i="4"/>
  <c r="CB371" i="4"/>
  <c r="CC371" i="4"/>
  <c r="CA371" i="4"/>
  <c r="BZ371" i="4"/>
  <c r="BY371" i="4"/>
  <c r="BX371" i="4"/>
  <c r="BW371" i="4"/>
  <c r="BV371" i="4"/>
  <c r="BT371" i="4"/>
  <c r="BU371" i="4"/>
  <c r="BS371" i="4"/>
  <c r="BR371" i="4"/>
  <c r="CH563" i="4"/>
  <c r="CG563" i="4"/>
  <c r="CF563" i="4"/>
  <c r="CE563" i="4"/>
  <c r="CD563" i="4"/>
  <c r="CB563" i="4"/>
  <c r="CA563" i="4"/>
  <c r="CC563" i="4"/>
  <c r="BZ563" i="4"/>
  <c r="BY563" i="4"/>
  <c r="BX563" i="4"/>
  <c r="BW563" i="4"/>
  <c r="BV563" i="4"/>
  <c r="BT563" i="4"/>
  <c r="BU563" i="4"/>
  <c r="BS563" i="4"/>
  <c r="BR563" i="4"/>
  <c r="CH1043" i="4"/>
  <c r="CG1043" i="4"/>
  <c r="CF1043" i="4"/>
  <c r="CE1043" i="4"/>
  <c r="CD1043" i="4"/>
  <c r="CB1043" i="4"/>
  <c r="CC1043" i="4"/>
  <c r="CA1043" i="4"/>
  <c r="BZ1043" i="4"/>
  <c r="BY1043" i="4"/>
  <c r="BX1043" i="4"/>
  <c r="BW1043" i="4"/>
  <c r="BV1043" i="4"/>
  <c r="BT1043" i="4"/>
  <c r="BU1043" i="4"/>
  <c r="BS1043" i="4"/>
  <c r="BR1043" i="4"/>
  <c r="CH795" i="4"/>
  <c r="CG795" i="4"/>
  <c r="CF795" i="4"/>
  <c r="CE795" i="4"/>
  <c r="CD795" i="4"/>
  <c r="CC795" i="4"/>
  <c r="CA795" i="4"/>
  <c r="CB795" i="4"/>
  <c r="BY795" i="4"/>
  <c r="BZ795" i="4"/>
  <c r="BX795" i="4"/>
  <c r="BW795" i="4"/>
  <c r="BV795" i="4"/>
  <c r="BT795" i="4"/>
  <c r="BU795" i="4"/>
  <c r="BS795" i="4"/>
  <c r="BR795" i="4"/>
  <c r="CH204" i="4"/>
  <c r="CG204" i="4"/>
  <c r="CF204" i="4"/>
  <c r="CE204" i="4"/>
  <c r="CD204" i="4"/>
  <c r="CC204" i="4"/>
  <c r="CB204" i="4"/>
  <c r="CA204" i="4"/>
  <c r="BZ204" i="4"/>
  <c r="BX204" i="4"/>
  <c r="BY204" i="4"/>
  <c r="BW204" i="4"/>
  <c r="BV204" i="4"/>
  <c r="BT204" i="4"/>
  <c r="BU204" i="4"/>
  <c r="BS204" i="4"/>
  <c r="BR204" i="4"/>
  <c r="CH308" i="4"/>
  <c r="CG308" i="4"/>
  <c r="CF308" i="4"/>
  <c r="CE308" i="4"/>
  <c r="CD308" i="4"/>
  <c r="CC308" i="4"/>
  <c r="CB308" i="4"/>
  <c r="CA308" i="4"/>
  <c r="BZ308" i="4"/>
  <c r="BY308" i="4"/>
  <c r="BX308" i="4"/>
  <c r="BW308" i="4"/>
  <c r="BV308" i="4"/>
  <c r="BU308" i="4"/>
  <c r="BT308" i="4"/>
  <c r="BS308" i="4"/>
  <c r="BR308" i="4"/>
  <c r="CH1186" i="4"/>
  <c r="CG1186" i="4"/>
  <c r="CF1186" i="4"/>
  <c r="CE1186" i="4"/>
  <c r="CD1186" i="4"/>
  <c r="CB1186" i="4"/>
  <c r="CC1186" i="4"/>
  <c r="CA1186" i="4"/>
  <c r="BZ1186" i="4"/>
  <c r="BY1186" i="4"/>
  <c r="BX1186" i="4"/>
  <c r="BW1186" i="4"/>
  <c r="BU1186" i="4"/>
  <c r="BT1186" i="4"/>
  <c r="BV1186" i="4"/>
  <c r="BS1186" i="4"/>
  <c r="BR1186" i="4"/>
  <c r="CH882" i="4"/>
  <c r="CG882" i="4"/>
  <c r="CF882" i="4"/>
  <c r="CE882" i="4"/>
  <c r="CD882" i="4"/>
  <c r="CC882" i="4"/>
  <c r="CB882" i="4"/>
  <c r="CA882" i="4"/>
  <c r="BZ882" i="4"/>
  <c r="BY882" i="4"/>
  <c r="BX882" i="4"/>
  <c r="BW882" i="4"/>
  <c r="BV882" i="4"/>
  <c r="BU882" i="4"/>
  <c r="BT882" i="4"/>
  <c r="BS882" i="4"/>
  <c r="BR882" i="4"/>
  <c r="CH745" i="4"/>
  <c r="CG745" i="4"/>
  <c r="CF745" i="4"/>
  <c r="CE745" i="4"/>
  <c r="CD745" i="4"/>
  <c r="CA745" i="4"/>
  <c r="CB745" i="4"/>
  <c r="CC745" i="4"/>
  <c r="BZ745" i="4"/>
  <c r="BX745" i="4"/>
  <c r="BW745" i="4"/>
  <c r="BV745" i="4"/>
  <c r="BY745" i="4"/>
  <c r="BT745" i="4"/>
  <c r="BU745" i="4"/>
  <c r="BS745" i="4"/>
  <c r="BR745" i="4"/>
  <c r="CH13" i="4"/>
  <c r="CG13" i="4"/>
  <c r="CF13" i="4"/>
  <c r="CE13" i="4"/>
  <c r="CD13" i="4"/>
  <c r="CC13" i="4"/>
  <c r="CB13" i="4"/>
  <c r="BZ13" i="4"/>
  <c r="CA13" i="4"/>
  <c r="BY13" i="4"/>
  <c r="BX13" i="4"/>
  <c r="BW13" i="4"/>
  <c r="BV13" i="4"/>
  <c r="BU13" i="4"/>
  <c r="BT13" i="4"/>
  <c r="BS13" i="4"/>
  <c r="BR13" i="4"/>
  <c r="CH77" i="4"/>
  <c r="CG77" i="4"/>
  <c r="CF77" i="4"/>
  <c r="CE77" i="4"/>
  <c r="CD77" i="4"/>
  <c r="CB77" i="4"/>
  <c r="CC77" i="4"/>
  <c r="BZ77" i="4"/>
  <c r="CA77" i="4"/>
  <c r="BY77" i="4"/>
  <c r="BX77" i="4"/>
  <c r="BW77" i="4"/>
  <c r="BV77" i="4"/>
  <c r="BU77" i="4"/>
  <c r="BT77" i="4"/>
  <c r="BS77" i="4"/>
  <c r="BR77" i="4"/>
  <c r="CH141" i="4"/>
  <c r="CG141" i="4"/>
  <c r="CF141" i="4"/>
  <c r="CE141" i="4"/>
  <c r="CD141" i="4"/>
  <c r="CC141" i="4"/>
  <c r="CB141" i="4"/>
  <c r="BZ141" i="4"/>
  <c r="CA141" i="4"/>
  <c r="BY141" i="4"/>
  <c r="BX141" i="4"/>
  <c r="BW141" i="4"/>
  <c r="BV141" i="4"/>
  <c r="BU141" i="4"/>
  <c r="BT141" i="4"/>
  <c r="BS141" i="4"/>
  <c r="BR141" i="4"/>
  <c r="CH205" i="4"/>
  <c r="CG205" i="4"/>
  <c r="CF205" i="4"/>
  <c r="CE205" i="4"/>
  <c r="CD205" i="4"/>
  <c r="CB205" i="4"/>
  <c r="CC205" i="4"/>
  <c r="BZ205" i="4"/>
  <c r="CA205" i="4"/>
  <c r="BY205" i="4"/>
  <c r="BX205" i="4"/>
  <c r="BW205" i="4"/>
  <c r="BV205" i="4"/>
  <c r="BU205" i="4"/>
  <c r="BT205" i="4"/>
  <c r="BS205" i="4"/>
  <c r="BR205" i="4"/>
  <c r="CH269" i="4"/>
  <c r="CG269" i="4"/>
  <c r="CF269" i="4"/>
  <c r="CE269" i="4"/>
  <c r="CD269" i="4"/>
  <c r="CC269" i="4"/>
  <c r="CB269" i="4"/>
  <c r="CA269" i="4"/>
  <c r="BZ269" i="4"/>
  <c r="BX269" i="4"/>
  <c r="BY269" i="4"/>
  <c r="BW269" i="4"/>
  <c r="BV269" i="4"/>
  <c r="BU269" i="4"/>
  <c r="BT269" i="4"/>
  <c r="BS269" i="4"/>
  <c r="BR269" i="4"/>
  <c r="CH333" i="4"/>
  <c r="CG333" i="4"/>
  <c r="CF333" i="4"/>
  <c r="CE333" i="4"/>
  <c r="CD333" i="4"/>
  <c r="CC333" i="4"/>
  <c r="CB333" i="4"/>
  <c r="CA333" i="4"/>
  <c r="BZ333" i="4"/>
  <c r="BX333" i="4"/>
  <c r="BY333" i="4"/>
  <c r="BW333" i="4"/>
  <c r="BV333" i="4"/>
  <c r="BU333" i="4"/>
  <c r="BT333" i="4"/>
  <c r="BS333" i="4"/>
  <c r="BR333" i="4"/>
  <c r="CH397" i="4"/>
  <c r="CG397" i="4"/>
  <c r="CE397" i="4"/>
  <c r="CF397" i="4"/>
  <c r="CD397" i="4"/>
  <c r="CC397" i="4"/>
  <c r="CB397" i="4"/>
  <c r="CA397" i="4"/>
  <c r="BZ397" i="4"/>
  <c r="BY397" i="4"/>
  <c r="BX397" i="4"/>
  <c r="BW397" i="4"/>
  <c r="BV397" i="4"/>
  <c r="BU397" i="4"/>
  <c r="BT397" i="4"/>
  <c r="BS397" i="4"/>
  <c r="BR397" i="4"/>
  <c r="CH461" i="4"/>
  <c r="CG461" i="4"/>
  <c r="CE461" i="4"/>
  <c r="CD461" i="4"/>
  <c r="CF461" i="4"/>
  <c r="CC461" i="4"/>
  <c r="CB461" i="4"/>
  <c r="CA461" i="4"/>
  <c r="BZ461" i="4"/>
  <c r="BY461" i="4"/>
  <c r="BX461" i="4"/>
  <c r="BW461" i="4"/>
  <c r="BV461" i="4"/>
  <c r="BU461" i="4"/>
  <c r="BT461" i="4"/>
  <c r="BS461" i="4"/>
  <c r="BR461" i="4"/>
  <c r="CH525" i="4"/>
  <c r="CG525" i="4"/>
  <c r="CE525" i="4"/>
  <c r="CF525" i="4"/>
  <c r="CD525" i="4"/>
  <c r="CC525" i="4"/>
  <c r="CA525" i="4"/>
  <c r="CB525" i="4"/>
  <c r="BY525" i="4"/>
  <c r="BX525" i="4"/>
  <c r="BZ525" i="4"/>
  <c r="BW525" i="4"/>
  <c r="BV525" i="4"/>
  <c r="BU525" i="4"/>
  <c r="BT525" i="4"/>
  <c r="BS525" i="4"/>
  <c r="BR525" i="4"/>
  <c r="CH1193" i="4"/>
  <c r="CG1193" i="4"/>
  <c r="CF1193" i="4"/>
  <c r="CE1193" i="4"/>
  <c r="CD1193" i="4"/>
  <c r="CC1193" i="4"/>
  <c r="CB1193" i="4"/>
  <c r="CA1193" i="4"/>
  <c r="BZ1193" i="4"/>
  <c r="BX1193" i="4"/>
  <c r="BW1193" i="4"/>
  <c r="BY1193" i="4"/>
  <c r="BV1193" i="4"/>
  <c r="BT1193" i="4"/>
  <c r="BS1193" i="4"/>
  <c r="BU1193" i="4"/>
  <c r="BR1193" i="4"/>
  <c r="CH1129" i="4"/>
  <c r="CG1129" i="4"/>
  <c r="CF1129" i="4"/>
  <c r="CE1129" i="4"/>
  <c r="CD1129" i="4"/>
  <c r="CC1129" i="4"/>
  <c r="CB1129" i="4"/>
  <c r="CA1129" i="4"/>
  <c r="BZ1129" i="4"/>
  <c r="BX1129" i="4"/>
  <c r="BW1129" i="4"/>
  <c r="BY1129" i="4"/>
  <c r="BV1129" i="4"/>
  <c r="BT1129" i="4"/>
  <c r="BS1129" i="4"/>
  <c r="BU1129" i="4"/>
  <c r="BR1129" i="4"/>
  <c r="CH1065" i="4"/>
  <c r="CG1065" i="4"/>
  <c r="CF1065" i="4"/>
  <c r="CE1065" i="4"/>
  <c r="CD1065" i="4"/>
  <c r="CC1065" i="4"/>
  <c r="CB1065" i="4"/>
  <c r="CA1065" i="4"/>
  <c r="BZ1065" i="4"/>
  <c r="BX1065" i="4"/>
  <c r="BW1065" i="4"/>
  <c r="BY1065" i="4"/>
  <c r="BV1065" i="4"/>
  <c r="BT1065" i="4"/>
  <c r="BS1065" i="4"/>
  <c r="BU1065" i="4"/>
  <c r="BR1065" i="4"/>
  <c r="CH1001" i="4"/>
  <c r="CG1001" i="4"/>
  <c r="CF1001" i="4"/>
  <c r="CE1001" i="4"/>
  <c r="CD1001" i="4"/>
  <c r="CC1001" i="4"/>
  <c r="CB1001" i="4"/>
  <c r="CA1001" i="4"/>
  <c r="BZ1001" i="4"/>
  <c r="BX1001" i="4"/>
  <c r="BW1001" i="4"/>
  <c r="BY1001" i="4"/>
  <c r="BV1001" i="4"/>
  <c r="BT1001" i="4"/>
  <c r="BS1001" i="4"/>
  <c r="BU1001" i="4"/>
  <c r="BR1001" i="4"/>
  <c r="CH937" i="4"/>
  <c r="CG937" i="4"/>
  <c r="CF937" i="4"/>
  <c r="CE937" i="4"/>
  <c r="CD937" i="4"/>
  <c r="CC937" i="4"/>
  <c r="CB937" i="4"/>
  <c r="CA937" i="4"/>
  <c r="BZ937" i="4"/>
  <c r="BX937" i="4"/>
  <c r="BW937" i="4"/>
  <c r="BY937" i="4"/>
  <c r="BV937" i="4"/>
  <c r="BU937" i="4"/>
  <c r="BT937" i="4"/>
  <c r="BS937" i="4"/>
  <c r="BR937" i="4"/>
  <c r="CH873" i="4"/>
  <c r="CG873" i="4"/>
  <c r="CF873" i="4"/>
  <c r="CE873" i="4"/>
  <c r="CD873" i="4"/>
  <c r="CC873" i="4"/>
  <c r="CB873" i="4"/>
  <c r="CA873" i="4"/>
  <c r="BZ873" i="4"/>
  <c r="BX873" i="4"/>
  <c r="BW873" i="4"/>
  <c r="BV873" i="4"/>
  <c r="BY873" i="4"/>
  <c r="BU873" i="4"/>
  <c r="BT873" i="4"/>
  <c r="BS873" i="4"/>
  <c r="BR873" i="4"/>
  <c r="CH833" i="4"/>
  <c r="CG833" i="4"/>
  <c r="CF833" i="4"/>
  <c r="CE833" i="4"/>
  <c r="CD833" i="4"/>
  <c r="CC833" i="4"/>
  <c r="CB833" i="4"/>
  <c r="CA833" i="4"/>
  <c r="BZ833" i="4"/>
  <c r="BX833" i="4"/>
  <c r="BW833" i="4"/>
  <c r="BV833" i="4"/>
  <c r="BY833" i="4"/>
  <c r="BU833" i="4"/>
  <c r="BT833" i="4"/>
  <c r="BS833" i="4"/>
  <c r="BR833" i="4"/>
  <c r="CH809" i="4"/>
  <c r="CG809" i="4"/>
  <c r="CF809" i="4"/>
  <c r="CE809" i="4"/>
  <c r="CD809" i="4"/>
  <c r="CC809" i="4"/>
  <c r="CB809" i="4"/>
  <c r="CA809" i="4"/>
  <c r="BZ809" i="4"/>
  <c r="BX809" i="4"/>
  <c r="BW809" i="4"/>
  <c r="BV809" i="4"/>
  <c r="BY809" i="4"/>
  <c r="BU809" i="4"/>
  <c r="BT809" i="4"/>
  <c r="BS809" i="4"/>
  <c r="BR809" i="4"/>
  <c r="CH681" i="4"/>
  <c r="CF681" i="4"/>
  <c r="CG681" i="4"/>
  <c r="CE681" i="4"/>
  <c r="CD681" i="4"/>
  <c r="CA681" i="4"/>
  <c r="CB681" i="4"/>
  <c r="BZ681" i="4"/>
  <c r="CC681" i="4"/>
  <c r="BX681" i="4"/>
  <c r="BW681" i="4"/>
  <c r="BV681" i="4"/>
  <c r="BY681" i="4"/>
  <c r="BT681" i="4"/>
  <c r="BU681" i="4"/>
  <c r="BS681" i="4"/>
  <c r="BR681" i="4"/>
  <c r="CH206" i="4"/>
  <c r="CG206" i="4"/>
  <c r="CF206" i="4"/>
  <c r="CD206" i="4"/>
  <c r="CE206" i="4"/>
  <c r="CC206" i="4"/>
  <c r="CB206" i="4"/>
  <c r="CA206" i="4"/>
  <c r="BZ206" i="4"/>
  <c r="BY206" i="4"/>
  <c r="BX206" i="4"/>
  <c r="BW206" i="4"/>
  <c r="BU206" i="4"/>
  <c r="BV206" i="4"/>
  <c r="BT206" i="4"/>
  <c r="BS206" i="4"/>
  <c r="BR206" i="4"/>
  <c r="CH1128" i="4"/>
  <c r="CG1128" i="4"/>
  <c r="CF1128" i="4"/>
  <c r="CE1128" i="4"/>
  <c r="CC1128" i="4"/>
  <c r="CD1128" i="4"/>
  <c r="CB1128" i="4"/>
  <c r="CA1128" i="4"/>
  <c r="BZ1128" i="4"/>
  <c r="BY1128" i="4"/>
  <c r="BV1128" i="4"/>
  <c r="BX1128" i="4"/>
  <c r="BU1128" i="4"/>
  <c r="BT1128" i="4"/>
  <c r="BW1128" i="4"/>
  <c r="BS1128" i="4"/>
  <c r="BR1128" i="4"/>
  <c r="CH680" i="4"/>
  <c r="CG680" i="4"/>
  <c r="CF680" i="4"/>
  <c r="CE680" i="4"/>
  <c r="CD680" i="4"/>
  <c r="CC680" i="4"/>
  <c r="CB680" i="4"/>
  <c r="CA680" i="4"/>
  <c r="BZ680" i="4"/>
  <c r="BY680" i="4"/>
  <c r="BV680" i="4"/>
  <c r="BX680" i="4"/>
  <c r="BW680" i="4"/>
  <c r="BU680" i="4"/>
  <c r="BT680" i="4"/>
  <c r="BS680" i="4"/>
  <c r="BR680" i="4"/>
  <c r="CH667" i="4"/>
  <c r="CG667" i="4"/>
  <c r="CF667" i="4"/>
  <c r="CE667" i="4"/>
  <c r="CD667" i="4"/>
  <c r="CC667" i="4"/>
  <c r="CA667" i="4"/>
  <c r="CB667" i="4"/>
  <c r="BY667" i="4"/>
  <c r="BZ667" i="4"/>
  <c r="BX667" i="4"/>
  <c r="BW667" i="4"/>
  <c r="BV667" i="4"/>
  <c r="BU667" i="4"/>
  <c r="BT667" i="4"/>
  <c r="BS667" i="4"/>
  <c r="BR667" i="4"/>
  <c r="CH698" i="4"/>
  <c r="CG698" i="4"/>
  <c r="CF698" i="4"/>
  <c r="CE698" i="4"/>
  <c r="CD698" i="4"/>
  <c r="CC698" i="4"/>
  <c r="CB698" i="4"/>
  <c r="CA698" i="4"/>
  <c r="BZ698" i="4"/>
  <c r="BY698" i="4"/>
  <c r="BX698" i="4"/>
  <c r="BW698" i="4"/>
  <c r="BU698" i="4"/>
  <c r="BV698" i="4"/>
  <c r="BS698" i="4"/>
  <c r="BT698" i="4"/>
  <c r="BR698" i="4"/>
  <c r="CH143" i="4"/>
  <c r="CG143" i="4"/>
  <c r="CF143" i="4"/>
  <c r="CD143" i="4"/>
  <c r="CE143" i="4"/>
  <c r="CB143" i="4"/>
  <c r="CC143" i="4"/>
  <c r="CA143" i="4"/>
  <c r="BZ143" i="4"/>
  <c r="BY143" i="4"/>
  <c r="BX143" i="4"/>
  <c r="BW143" i="4"/>
  <c r="BU143" i="4"/>
  <c r="BT143" i="4"/>
  <c r="BV143" i="4"/>
  <c r="BS143" i="4"/>
  <c r="BR143" i="4"/>
  <c r="CH335" i="4"/>
  <c r="CG335" i="4"/>
  <c r="CF335" i="4"/>
  <c r="CE335" i="4"/>
  <c r="CD335" i="4"/>
  <c r="CC335" i="4"/>
  <c r="CB335" i="4"/>
  <c r="CA335" i="4"/>
  <c r="BY335" i="4"/>
  <c r="BZ335" i="4"/>
  <c r="BX335" i="4"/>
  <c r="BW335" i="4"/>
  <c r="BU335" i="4"/>
  <c r="BT335" i="4"/>
  <c r="BS335" i="4"/>
  <c r="BV335" i="4"/>
  <c r="BR335" i="4"/>
  <c r="CH935" i="4"/>
  <c r="CG935" i="4"/>
  <c r="CF935" i="4"/>
  <c r="CE935" i="4"/>
  <c r="CD935" i="4"/>
  <c r="CB935" i="4"/>
  <c r="CC935" i="4"/>
  <c r="CA935" i="4"/>
  <c r="BZ935" i="4"/>
  <c r="BY935" i="4"/>
  <c r="BX935" i="4"/>
  <c r="BW935" i="4"/>
  <c r="BV935" i="4"/>
  <c r="BU935" i="4"/>
  <c r="BT935" i="4"/>
  <c r="BS935" i="4"/>
  <c r="BR935" i="4"/>
  <c r="CH807" i="4"/>
  <c r="CG807" i="4"/>
  <c r="CF807" i="4"/>
  <c r="CE807" i="4"/>
  <c r="CD807" i="4"/>
  <c r="CB807" i="4"/>
  <c r="CC807" i="4"/>
  <c r="CA807" i="4"/>
  <c r="BZ807" i="4"/>
  <c r="BY807" i="4"/>
  <c r="BX807" i="4"/>
  <c r="BW807" i="4"/>
  <c r="BU807" i="4"/>
  <c r="BV807" i="4"/>
  <c r="BT807" i="4"/>
  <c r="BS807" i="4"/>
  <c r="BR807" i="4"/>
  <c r="CH679" i="4"/>
  <c r="CG679" i="4"/>
  <c r="CF679" i="4"/>
  <c r="CE679" i="4"/>
  <c r="CD679" i="4"/>
  <c r="CC679" i="4"/>
  <c r="CB679" i="4"/>
  <c r="CA679" i="4"/>
  <c r="BZ679" i="4"/>
  <c r="BY679" i="4"/>
  <c r="BX679" i="4"/>
  <c r="BW679" i="4"/>
  <c r="BU679" i="4"/>
  <c r="BV679" i="4"/>
  <c r="BS679" i="4"/>
  <c r="BT679" i="4"/>
  <c r="BR679" i="4"/>
  <c r="CH1170" i="4"/>
  <c r="CG1170" i="4"/>
  <c r="CE1170" i="4"/>
  <c r="CF1170" i="4"/>
  <c r="CB1170" i="4"/>
  <c r="CD1170" i="4"/>
  <c r="CC1170" i="4"/>
  <c r="CA1170" i="4"/>
  <c r="BZ1170" i="4"/>
  <c r="BY1170" i="4"/>
  <c r="BX1170" i="4"/>
  <c r="BW1170" i="4"/>
  <c r="BV1170" i="4"/>
  <c r="BU1170" i="4"/>
  <c r="BT1170" i="4"/>
  <c r="BS1170" i="4"/>
  <c r="BR1170" i="4"/>
  <c r="CH737" i="4"/>
  <c r="CG737" i="4"/>
  <c r="CF737" i="4"/>
  <c r="CE737" i="4"/>
  <c r="CD737" i="4"/>
  <c r="CC737" i="4"/>
  <c r="CA737" i="4"/>
  <c r="CB737" i="4"/>
  <c r="BZ737" i="4"/>
  <c r="BX737" i="4"/>
  <c r="BW737" i="4"/>
  <c r="BY737" i="4"/>
  <c r="BV737" i="4"/>
  <c r="BT737" i="4"/>
  <c r="BU737" i="4"/>
  <c r="BS737" i="4"/>
  <c r="BR737" i="4"/>
  <c r="CH392" i="4"/>
  <c r="CG392" i="4"/>
  <c r="CF392" i="4"/>
  <c r="CE392" i="4"/>
  <c r="CD392" i="4"/>
  <c r="CC392" i="4"/>
  <c r="CB392" i="4"/>
  <c r="CA392" i="4"/>
  <c r="BZ392" i="4"/>
  <c r="BY392" i="4"/>
  <c r="BV392" i="4"/>
  <c r="BX392" i="4"/>
  <c r="BU392" i="4"/>
  <c r="BW392" i="4"/>
  <c r="BS392" i="4"/>
  <c r="BT392" i="4"/>
  <c r="BR392" i="4"/>
  <c r="CH1198" i="4"/>
  <c r="CF1198" i="4"/>
  <c r="CG1198" i="4"/>
  <c r="CE1198" i="4"/>
  <c r="CD1198" i="4"/>
  <c r="CC1198" i="4"/>
  <c r="CA1198" i="4"/>
  <c r="CB1198" i="4"/>
  <c r="BZ1198" i="4"/>
  <c r="BY1198" i="4"/>
  <c r="BX1198" i="4"/>
  <c r="BW1198" i="4"/>
  <c r="BU1198" i="4"/>
  <c r="BV1198" i="4"/>
  <c r="BT1198" i="4"/>
  <c r="BS1198" i="4"/>
  <c r="BR1198" i="4"/>
  <c r="CH1134" i="4"/>
  <c r="CF1134" i="4"/>
  <c r="CG1134" i="4"/>
  <c r="CE1134" i="4"/>
  <c r="CD1134" i="4"/>
  <c r="CC1134" i="4"/>
  <c r="CA1134" i="4"/>
  <c r="CB1134" i="4"/>
  <c r="BZ1134" i="4"/>
  <c r="BY1134" i="4"/>
  <c r="BX1134" i="4"/>
  <c r="BW1134" i="4"/>
  <c r="BU1134" i="4"/>
  <c r="BV1134" i="4"/>
  <c r="BT1134" i="4"/>
  <c r="BS1134" i="4"/>
  <c r="BR1134" i="4"/>
  <c r="CH942" i="4"/>
  <c r="CF942" i="4"/>
  <c r="CE942" i="4"/>
  <c r="CG942" i="4"/>
  <c r="CD942" i="4"/>
  <c r="CC942" i="4"/>
  <c r="CA942" i="4"/>
  <c r="CB942" i="4"/>
  <c r="BZ942" i="4"/>
  <c r="BY942" i="4"/>
  <c r="BX942" i="4"/>
  <c r="BW942" i="4"/>
  <c r="BU942" i="4"/>
  <c r="BV942" i="4"/>
  <c r="BS942" i="4"/>
  <c r="BT942" i="4"/>
  <c r="BR942" i="4"/>
  <c r="CH622" i="4"/>
  <c r="CG622" i="4"/>
  <c r="CF622" i="4"/>
  <c r="CE622" i="4"/>
  <c r="CD622" i="4"/>
  <c r="CC622" i="4"/>
  <c r="CB622" i="4"/>
  <c r="CA622" i="4"/>
  <c r="BZ622" i="4"/>
  <c r="BY622" i="4"/>
  <c r="BX622" i="4"/>
  <c r="BW622" i="4"/>
  <c r="BU622" i="4"/>
  <c r="BV622" i="4"/>
  <c r="BS622" i="4"/>
  <c r="BT622" i="4"/>
  <c r="BR622" i="4"/>
  <c r="CH843" i="4"/>
  <c r="CG843" i="4"/>
  <c r="CE843" i="4"/>
  <c r="CF843" i="4"/>
  <c r="CD843" i="4"/>
  <c r="CC843" i="4"/>
  <c r="CB843" i="4"/>
  <c r="CA843" i="4"/>
  <c r="BY843" i="4"/>
  <c r="BX843" i="4"/>
  <c r="BZ843" i="4"/>
  <c r="BW843" i="4"/>
  <c r="BV843" i="4"/>
  <c r="BU843" i="4"/>
  <c r="BT843" i="4"/>
  <c r="BS843" i="4"/>
  <c r="BR843" i="4"/>
  <c r="CH970" i="4"/>
  <c r="CG970" i="4"/>
  <c r="CF970" i="4"/>
  <c r="CE970" i="4"/>
  <c r="CC970" i="4"/>
  <c r="CB970" i="4"/>
  <c r="CD970" i="4"/>
  <c r="CA970" i="4"/>
  <c r="BZ970" i="4"/>
  <c r="BY970" i="4"/>
  <c r="BX970" i="4"/>
  <c r="BW970" i="4"/>
  <c r="BU970" i="4"/>
  <c r="BV970" i="4"/>
  <c r="BT970" i="4"/>
  <c r="BS970" i="4"/>
  <c r="BR970" i="4"/>
  <c r="CH17" i="4"/>
  <c r="CG17" i="4"/>
  <c r="CF17" i="4"/>
  <c r="CE17" i="4"/>
  <c r="CD17" i="4"/>
  <c r="CC17" i="4"/>
  <c r="CA17" i="4"/>
  <c r="CB17" i="4"/>
  <c r="BZ17" i="4"/>
  <c r="BY17" i="4"/>
  <c r="BX17" i="4"/>
  <c r="BV17" i="4"/>
  <c r="BW17" i="4"/>
  <c r="BT17" i="4"/>
  <c r="BS17" i="4"/>
  <c r="BU17" i="4"/>
  <c r="BR17" i="4"/>
  <c r="BR1165" i="4"/>
  <c r="CG1165" i="4"/>
  <c r="CH1165" i="4"/>
  <c r="CF1165" i="4"/>
  <c r="CE1165" i="4"/>
  <c r="CD1165" i="4"/>
  <c r="CC1165" i="4"/>
  <c r="CB1165" i="4"/>
  <c r="CA1165" i="4"/>
  <c r="BY1165" i="4"/>
  <c r="BX1165" i="4"/>
  <c r="BZ1165" i="4"/>
  <c r="BW1165" i="4"/>
  <c r="BU1165" i="4"/>
  <c r="BV1165" i="4"/>
  <c r="BS1165" i="4"/>
  <c r="BT1165" i="4"/>
  <c r="BR1037" i="4"/>
  <c r="CH1037" i="4"/>
  <c r="CG1037" i="4"/>
  <c r="CF1037" i="4"/>
  <c r="CD1037" i="4"/>
  <c r="CC1037" i="4"/>
  <c r="CE1037" i="4"/>
  <c r="CB1037" i="4"/>
  <c r="CA1037" i="4"/>
  <c r="BY1037" i="4"/>
  <c r="BX1037" i="4"/>
  <c r="BZ1037" i="4"/>
  <c r="BW1037" i="4"/>
  <c r="BV1037" i="4"/>
  <c r="BU1037" i="4"/>
  <c r="BS1037" i="4"/>
  <c r="BT1037" i="4"/>
  <c r="BR845" i="4"/>
  <c r="CH845" i="4"/>
  <c r="CG845" i="4"/>
  <c r="CF845" i="4"/>
  <c r="CE845" i="4"/>
  <c r="CD845" i="4"/>
  <c r="CC845" i="4"/>
  <c r="CB845" i="4"/>
  <c r="CA845" i="4"/>
  <c r="BY845" i="4"/>
  <c r="BX845" i="4"/>
  <c r="BW845" i="4"/>
  <c r="BV845" i="4"/>
  <c r="BZ845" i="4"/>
  <c r="BU845" i="4"/>
  <c r="BS845" i="4"/>
  <c r="BT845" i="4"/>
  <c r="CH1099" i="4"/>
  <c r="CG1099" i="4"/>
  <c r="CE1099" i="4"/>
  <c r="CF1099" i="4"/>
  <c r="CD1099" i="4"/>
  <c r="CC1099" i="4"/>
  <c r="CB1099" i="4"/>
  <c r="CA1099" i="4"/>
  <c r="BY1099" i="4"/>
  <c r="BX1099" i="4"/>
  <c r="BZ1099" i="4"/>
  <c r="BW1099" i="4"/>
  <c r="BV1099" i="4"/>
  <c r="BU1099" i="4"/>
  <c r="BT1099" i="4"/>
  <c r="BS1099" i="4"/>
  <c r="BR1099" i="4"/>
  <c r="CH619" i="4"/>
  <c r="CG619" i="4"/>
  <c r="CF619" i="4"/>
  <c r="CE619" i="4"/>
  <c r="CD619" i="4"/>
  <c r="CC619" i="4"/>
  <c r="CA619" i="4"/>
  <c r="CB619" i="4"/>
  <c r="BY619" i="4"/>
  <c r="BX619" i="4"/>
  <c r="BZ619" i="4"/>
  <c r="BW619" i="4"/>
  <c r="BV619" i="4"/>
  <c r="BT619" i="4"/>
  <c r="BU619" i="4"/>
  <c r="BS619" i="4"/>
  <c r="BR619" i="4"/>
  <c r="CH1210" i="4"/>
  <c r="CG1210" i="4"/>
  <c r="CF1210" i="4"/>
  <c r="CE1210" i="4"/>
  <c r="CD1210" i="4"/>
  <c r="CB1210" i="4"/>
  <c r="CC1210" i="4"/>
  <c r="CA1210" i="4"/>
  <c r="BZ1210" i="4"/>
  <c r="BY1210" i="4"/>
  <c r="BX1210" i="4"/>
  <c r="BW1210" i="4"/>
  <c r="BV1210" i="4"/>
  <c r="BU1210" i="4"/>
  <c r="BT1210" i="4"/>
  <c r="BS1210" i="4"/>
  <c r="BR1210" i="4"/>
  <c r="CH114" i="4"/>
  <c r="CG114" i="4"/>
  <c r="CF114" i="4"/>
  <c r="CD114" i="4"/>
  <c r="CE114" i="4"/>
  <c r="CC114" i="4"/>
  <c r="CB114" i="4"/>
  <c r="CA114" i="4"/>
  <c r="BZ114" i="4"/>
  <c r="BX114" i="4"/>
  <c r="BY114" i="4"/>
  <c r="BV114" i="4"/>
  <c r="BW114" i="4"/>
  <c r="BU114" i="4"/>
  <c r="BS114" i="4"/>
  <c r="BT114" i="4"/>
  <c r="BR114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U22" i="4"/>
  <c r="BS22" i="4"/>
  <c r="BT22" i="4"/>
  <c r="BV22" i="4"/>
  <c r="BR22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U278" i="4"/>
  <c r="BS278" i="4"/>
  <c r="BT278" i="4"/>
  <c r="BV278" i="4"/>
  <c r="BR278" i="4"/>
  <c r="CH800" i="4"/>
  <c r="CG800" i="4"/>
  <c r="CF800" i="4"/>
  <c r="CE800" i="4"/>
  <c r="CD800" i="4"/>
  <c r="CC800" i="4"/>
  <c r="CB800" i="4"/>
  <c r="CA800" i="4"/>
  <c r="BZ800" i="4"/>
  <c r="BY800" i="4"/>
  <c r="BX800" i="4"/>
  <c r="BV800" i="4"/>
  <c r="BU800" i="4"/>
  <c r="BW800" i="4"/>
  <c r="BT800" i="4"/>
  <c r="BS800" i="4"/>
  <c r="BR800" i="4"/>
  <c r="CH672" i="4"/>
  <c r="CG672" i="4"/>
  <c r="CF672" i="4"/>
  <c r="CE672" i="4"/>
  <c r="CD672" i="4"/>
  <c r="CC672" i="4"/>
  <c r="CB672" i="4"/>
  <c r="CA672" i="4"/>
  <c r="BZ672" i="4"/>
  <c r="BY672" i="4"/>
  <c r="BX672" i="4"/>
  <c r="BV672" i="4"/>
  <c r="BU672" i="4"/>
  <c r="BW672" i="4"/>
  <c r="BT672" i="4"/>
  <c r="BS672" i="4"/>
  <c r="BR672" i="4"/>
  <c r="CH891" i="4"/>
  <c r="CG891" i="4"/>
  <c r="CF891" i="4"/>
  <c r="CE891" i="4"/>
  <c r="CD891" i="4"/>
  <c r="CC891" i="4"/>
  <c r="CB891" i="4"/>
  <c r="CA891" i="4"/>
  <c r="BY891" i="4"/>
  <c r="BZ891" i="4"/>
  <c r="BX891" i="4"/>
  <c r="BW891" i="4"/>
  <c r="BV891" i="4"/>
  <c r="BT891" i="4"/>
  <c r="BU891" i="4"/>
  <c r="BS891" i="4"/>
  <c r="BR891" i="4"/>
  <c r="CH396" i="4"/>
  <c r="CG396" i="4"/>
  <c r="CE396" i="4"/>
  <c r="CF396" i="4"/>
  <c r="CD396" i="4"/>
  <c r="CB396" i="4"/>
  <c r="CC396" i="4"/>
  <c r="CA396" i="4"/>
  <c r="BY396" i="4"/>
  <c r="BX396" i="4"/>
  <c r="BZ396" i="4"/>
  <c r="BW396" i="4"/>
  <c r="BV396" i="4"/>
  <c r="BU396" i="4"/>
  <c r="BT396" i="4"/>
  <c r="BS396" i="4"/>
  <c r="BR396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U87" i="4"/>
  <c r="BT87" i="4"/>
  <c r="BV87" i="4"/>
  <c r="BS87" i="4"/>
  <c r="BR87" i="4"/>
  <c r="CH471" i="4"/>
  <c r="CG471" i="4"/>
  <c r="CF471" i="4"/>
  <c r="CE471" i="4"/>
  <c r="CC471" i="4"/>
  <c r="CB471" i="4"/>
  <c r="CD471" i="4"/>
  <c r="CA471" i="4"/>
  <c r="BZ471" i="4"/>
  <c r="BY471" i="4"/>
  <c r="BX471" i="4"/>
  <c r="BW471" i="4"/>
  <c r="BU471" i="4"/>
  <c r="BT471" i="4"/>
  <c r="BV471" i="4"/>
  <c r="BS471" i="4"/>
  <c r="BR471" i="4"/>
  <c r="CH1183" i="4"/>
  <c r="CG1183" i="4"/>
  <c r="CF1183" i="4"/>
  <c r="CE1183" i="4"/>
  <c r="CD1183" i="4"/>
  <c r="CC1183" i="4"/>
  <c r="CB1183" i="4"/>
  <c r="CA1183" i="4"/>
  <c r="BZ1183" i="4"/>
  <c r="BY1183" i="4"/>
  <c r="BX1183" i="4"/>
  <c r="BW1183" i="4"/>
  <c r="BT1183" i="4"/>
  <c r="BU1183" i="4"/>
  <c r="BV1183" i="4"/>
  <c r="BS1183" i="4"/>
  <c r="BR1183" i="4"/>
  <c r="CH1055" i="4"/>
  <c r="CG1055" i="4"/>
  <c r="CF1055" i="4"/>
  <c r="CE1055" i="4"/>
  <c r="CD1055" i="4"/>
  <c r="CC1055" i="4"/>
  <c r="CB1055" i="4"/>
  <c r="CA1055" i="4"/>
  <c r="BZ1055" i="4"/>
  <c r="BY1055" i="4"/>
  <c r="BX1055" i="4"/>
  <c r="BW1055" i="4"/>
  <c r="BT1055" i="4"/>
  <c r="BU1055" i="4"/>
  <c r="BS1055" i="4"/>
  <c r="BV1055" i="4"/>
  <c r="BR1055" i="4"/>
  <c r="CH863" i="4"/>
  <c r="CG863" i="4"/>
  <c r="CF863" i="4"/>
  <c r="CE863" i="4"/>
  <c r="CD863" i="4"/>
  <c r="CC863" i="4"/>
  <c r="CB863" i="4"/>
  <c r="CA863" i="4"/>
  <c r="BZ863" i="4"/>
  <c r="BY863" i="4"/>
  <c r="BX863" i="4"/>
  <c r="BW863" i="4"/>
  <c r="BV863" i="4"/>
  <c r="BU863" i="4"/>
  <c r="BT863" i="4"/>
  <c r="BS863" i="4"/>
  <c r="BR863" i="4"/>
  <c r="CH735" i="4"/>
  <c r="CG735" i="4"/>
  <c r="CE735" i="4"/>
  <c r="CF735" i="4"/>
  <c r="CD735" i="4"/>
  <c r="CC735" i="4"/>
  <c r="CB735" i="4"/>
  <c r="CA735" i="4"/>
  <c r="BZ735" i="4"/>
  <c r="BY735" i="4"/>
  <c r="BX735" i="4"/>
  <c r="BW735" i="4"/>
  <c r="BV735" i="4"/>
  <c r="BU735" i="4"/>
  <c r="BT735" i="4"/>
  <c r="BS735" i="4"/>
  <c r="BR735" i="4"/>
  <c r="CH80" i="4"/>
  <c r="CG80" i="4"/>
  <c r="CF80" i="4"/>
  <c r="CE80" i="4"/>
  <c r="CC80" i="4"/>
  <c r="CD80" i="4"/>
  <c r="CB80" i="4"/>
  <c r="CA80" i="4"/>
  <c r="BZ80" i="4"/>
  <c r="BW80" i="4"/>
  <c r="BY80" i="4"/>
  <c r="BV80" i="4"/>
  <c r="BX80" i="4"/>
  <c r="BU80" i="4"/>
  <c r="BT80" i="4"/>
  <c r="BS80" i="4"/>
  <c r="BR80" i="4"/>
  <c r="CH144" i="4"/>
  <c r="CG144" i="4"/>
  <c r="CF144" i="4"/>
  <c r="CE144" i="4"/>
  <c r="CD144" i="4"/>
  <c r="CC144" i="4"/>
  <c r="CB144" i="4"/>
  <c r="CA144" i="4"/>
  <c r="BZ144" i="4"/>
  <c r="BY144" i="4"/>
  <c r="BV144" i="4"/>
  <c r="BW144" i="4"/>
  <c r="BX144" i="4"/>
  <c r="BU144" i="4"/>
  <c r="BT144" i="4"/>
  <c r="BS144" i="4"/>
  <c r="BR144" i="4"/>
  <c r="CH1190" i="4"/>
  <c r="CG1190" i="4"/>
  <c r="CF1190" i="4"/>
  <c r="CE1190" i="4"/>
  <c r="CD1190" i="4"/>
  <c r="CC1190" i="4"/>
  <c r="CA1190" i="4"/>
  <c r="CB1190" i="4"/>
  <c r="BZ1190" i="4"/>
  <c r="BY1190" i="4"/>
  <c r="BX1190" i="4"/>
  <c r="BW1190" i="4"/>
  <c r="BV1190" i="4"/>
  <c r="BU1190" i="4"/>
  <c r="BT1190" i="4"/>
  <c r="BS1190" i="4"/>
  <c r="BR1190" i="4"/>
  <c r="CH934" i="4"/>
  <c r="CG934" i="4"/>
  <c r="CF934" i="4"/>
  <c r="CE934" i="4"/>
  <c r="CD934" i="4"/>
  <c r="CC934" i="4"/>
  <c r="CA934" i="4"/>
  <c r="CB934" i="4"/>
  <c r="BZ934" i="4"/>
  <c r="BY934" i="4"/>
  <c r="BX934" i="4"/>
  <c r="BW934" i="4"/>
  <c r="BV934" i="4"/>
  <c r="BU934" i="4"/>
  <c r="BS934" i="4"/>
  <c r="BT934" i="4"/>
  <c r="BR934" i="4"/>
  <c r="CH614" i="4"/>
  <c r="CG614" i="4"/>
  <c r="CF614" i="4"/>
  <c r="CE614" i="4"/>
  <c r="CC614" i="4"/>
  <c r="CD614" i="4"/>
  <c r="CB614" i="4"/>
  <c r="CA614" i="4"/>
  <c r="BZ614" i="4"/>
  <c r="BY614" i="4"/>
  <c r="BX614" i="4"/>
  <c r="BW614" i="4"/>
  <c r="BU614" i="4"/>
  <c r="BS614" i="4"/>
  <c r="BT614" i="4"/>
  <c r="BV614" i="4"/>
  <c r="BR614" i="4"/>
  <c r="CH51" i="4"/>
  <c r="CG51" i="4"/>
  <c r="CF51" i="4"/>
  <c r="CE51" i="4"/>
  <c r="CD51" i="4"/>
  <c r="CC51" i="4"/>
  <c r="CB51" i="4"/>
  <c r="CA51" i="4"/>
  <c r="BZ51" i="4"/>
  <c r="BY51" i="4"/>
  <c r="BX51" i="4"/>
  <c r="BV51" i="4"/>
  <c r="BW51" i="4"/>
  <c r="BT51" i="4"/>
  <c r="BU51" i="4"/>
  <c r="BS51" i="4"/>
  <c r="BR51" i="4"/>
  <c r="CH571" i="4"/>
  <c r="CG571" i="4"/>
  <c r="CF571" i="4"/>
  <c r="CE571" i="4"/>
  <c r="CC571" i="4"/>
  <c r="CA571" i="4"/>
  <c r="CD571" i="4"/>
  <c r="CB571" i="4"/>
  <c r="BY571" i="4"/>
  <c r="BZ571" i="4"/>
  <c r="BX571" i="4"/>
  <c r="BW571" i="4"/>
  <c r="BV571" i="4"/>
  <c r="BT571" i="4"/>
  <c r="BU571" i="4"/>
  <c r="BS571" i="4"/>
  <c r="BR571" i="4"/>
  <c r="CH236" i="4"/>
  <c r="CG236" i="4"/>
  <c r="CF236" i="4"/>
  <c r="CE236" i="4"/>
  <c r="CD236" i="4"/>
  <c r="CC236" i="4"/>
  <c r="CB236" i="4"/>
  <c r="CA236" i="4"/>
  <c r="BZ236" i="4"/>
  <c r="BX236" i="4"/>
  <c r="BY236" i="4"/>
  <c r="BW236" i="4"/>
  <c r="BV236" i="4"/>
  <c r="BU236" i="4"/>
  <c r="BT236" i="4"/>
  <c r="BS236" i="4"/>
  <c r="BR236" i="4"/>
  <c r="CH540" i="4"/>
  <c r="CG540" i="4"/>
  <c r="CE540" i="4"/>
  <c r="CF540" i="4"/>
  <c r="CD540" i="4"/>
  <c r="CC540" i="4"/>
  <c r="CB540" i="4"/>
  <c r="CA540" i="4"/>
  <c r="BZ540" i="4"/>
  <c r="BY540" i="4"/>
  <c r="BX540" i="4"/>
  <c r="BW540" i="4"/>
  <c r="BV540" i="4"/>
  <c r="BU540" i="4"/>
  <c r="BT540" i="4"/>
  <c r="BS540" i="4"/>
  <c r="BR540" i="4"/>
  <c r="CH625" i="4"/>
  <c r="CG625" i="4"/>
  <c r="CF625" i="4"/>
  <c r="CE625" i="4"/>
  <c r="CD625" i="4"/>
  <c r="CC625" i="4"/>
  <c r="CA625" i="4"/>
  <c r="CB625" i="4"/>
  <c r="BZ625" i="4"/>
  <c r="BX625" i="4"/>
  <c r="BW625" i="4"/>
  <c r="BV625" i="4"/>
  <c r="BY625" i="4"/>
  <c r="BT625" i="4"/>
  <c r="BS625" i="4"/>
  <c r="BU625" i="4"/>
  <c r="BR625" i="4"/>
  <c r="CH409" i="4"/>
  <c r="CG409" i="4"/>
  <c r="CF409" i="4"/>
  <c r="CE409" i="4"/>
  <c r="CD409" i="4"/>
  <c r="CA409" i="4"/>
  <c r="CB409" i="4"/>
  <c r="CC409" i="4"/>
  <c r="BZ409" i="4"/>
  <c r="BX409" i="4"/>
  <c r="BY409" i="4"/>
  <c r="BW409" i="4"/>
  <c r="BV409" i="4"/>
  <c r="BT409" i="4"/>
  <c r="BS409" i="4"/>
  <c r="BU409" i="4"/>
  <c r="BR409" i="4"/>
  <c r="CH513" i="4"/>
  <c r="CG513" i="4"/>
  <c r="CF513" i="4"/>
  <c r="CE513" i="4"/>
  <c r="CD513" i="4"/>
  <c r="CA513" i="4"/>
  <c r="CC513" i="4"/>
  <c r="CB513" i="4"/>
  <c r="BZ513" i="4"/>
  <c r="BX513" i="4"/>
  <c r="BW513" i="4"/>
  <c r="BV513" i="4"/>
  <c r="BY513" i="4"/>
  <c r="BT513" i="4"/>
  <c r="BU513" i="4"/>
  <c r="BS513" i="4"/>
  <c r="BR513" i="4"/>
  <c r="CH302" i="4"/>
  <c r="CG302" i="4"/>
  <c r="CF302" i="4"/>
  <c r="CE302" i="4"/>
  <c r="CD302" i="4"/>
  <c r="CC302" i="4"/>
  <c r="CA302" i="4"/>
  <c r="CB302" i="4"/>
  <c r="BZ302" i="4"/>
  <c r="BX302" i="4"/>
  <c r="BY302" i="4"/>
  <c r="BW302" i="4"/>
  <c r="BU302" i="4"/>
  <c r="BV302" i="4"/>
  <c r="BS302" i="4"/>
  <c r="BT302" i="4"/>
  <c r="BR302" i="4"/>
  <c r="CH366" i="4"/>
  <c r="CG366" i="4"/>
  <c r="CF366" i="4"/>
  <c r="CE366" i="4"/>
  <c r="CD366" i="4"/>
  <c r="CC366" i="4"/>
  <c r="CA366" i="4"/>
  <c r="CB366" i="4"/>
  <c r="BZ366" i="4"/>
  <c r="BX366" i="4"/>
  <c r="BY366" i="4"/>
  <c r="BW366" i="4"/>
  <c r="BU366" i="4"/>
  <c r="BV366" i="4"/>
  <c r="BS366" i="4"/>
  <c r="BT366" i="4"/>
  <c r="BR366" i="4"/>
  <c r="CH1032" i="4"/>
  <c r="CG1032" i="4"/>
  <c r="CF1032" i="4"/>
  <c r="CE1032" i="4"/>
  <c r="CD1032" i="4"/>
  <c r="CC1032" i="4"/>
  <c r="CB1032" i="4"/>
  <c r="CA1032" i="4"/>
  <c r="BZ1032" i="4"/>
  <c r="BY1032" i="4"/>
  <c r="BV1032" i="4"/>
  <c r="BX1032" i="4"/>
  <c r="BU1032" i="4"/>
  <c r="BT1032" i="4"/>
  <c r="BW1032" i="4"/>
  <c r="BS1032" i="4"/>
  <c r="BR1032" i="4"/>
  <c r="CH968" i="4"/>
  <c r="CF968" i="4"/>
  <c r="CE968" i="4"/>
  <c r="CG968" i="4"/>
  <c r="CD968" i="4"/>
  <c r="CC968" i="4"/>
  <c r="CB968" i="4"/>
  <c r="CA968" i="4"/>
  <c r="BZ968" i="4"/>
  <c r="BY968" i="4"/>
  <c r="BV968" i="4"/>
  <c r="BX968" i="4"/>
  <c r="BU968" i="4"/>
  <c r="BT968" i="4"/>
  <c r="BW968" i="4"/>
  <c r="BS968" i="4"/>
  <c r="BR968" i="4"/>
  <c r="CH904" i="4"/>
  <c r="CG904" i="4"/>
  <c r="CF904" i="4"/>
  <c r="CE904" i="4"/>
  <c r="CD904" i="4"/>
  <c r="CC904" i="4"/>
  <c r="CB904" i="4"/>
  <c r="CA904" i="4"/>
  <c r="BZ904" i="4"/>
  <c r="BY904" i="4"/>
  <c r="BV904" i="4"/>
  <c r="BX904" i="4"/>
  <c r="BU904" i="4"/>
  <c r="BT904" i="4"/>
  <c r="BW904" i="4"/>
  <c r="BS904" i="4"/>
  <c r="BR904" i="4"/>
  <c r="CH648" i="4"/>
  <c r="CG648" i="4"/>
  <c r="CF648" i="4"/>
  <c r="CE648" i="4"/>
  <c r="CD648" i="4"/>
  <c r="CC648" i="4"/>
  <c r="CB648" i="4"/>
  <c r="CA648" i="4"/>
  <c r="BZ648" i="4"/>
  <c r="BY648" i="4"/>
  <c r="BV648" i="4"/>
  <c r="BX648" i="4"/>
  <c r="BU648" i="4"/>
  <c r="BW648" i="4"/>
  <c r="BS648" i="4"/>
  <c r="BT648" i="4"/>
  <c r="BR648" i="4"/>
  <c r="CH584" i="4"/>
  <c r="CG584" i="4"/>
  <c r="CF584" i="4"/>
  <c r="CE584" i="4"/>
  <c r="CD584" i="4"/>
  <c r="CC584" i="4"/>
  <c r="CB584" i="4"/>
  <c r="CA584" i="4"/>
  <c r="BZ584" i="4"/>
  <c r="BY584" i="4"/>
  <c r="BV584" i="4"/>
  <c r="BX584" i="4"/>
  <c r="BU584" i="4"/>
  <c r="BW584" i="4"/>
  <c r="BS584" i="4"/>
  <c r="BT584" i="4"/>
  <c r="BR584" i="4"/>
  <c r="CH787" i="4"/>
  <c r="CG787" i="4"/>
  <c r="CF787" i="4"/>
  <c r="CE787" i="4"/>
  <c r="CD787" i="4"/>
  <c r="CC787" i="4"/>
  <c r="CB787" i="4"/>
  <c r="CA787" i="4"/>
  <c r="BZ787" i="4"/>
  <c r="BY787" i="4"/>
  <c r="BX787" i="4"/>
  <c r="BW787" i="4"/>
  <c r="BV787" i="4"/>
  <c r="BT787" i="4"/>
  <c r="BU787" i="4"/>
  <c r="BS787" i="4"/>
  <c r="BR787" i="4"/>
  <c r="CH52" i="4"/>
  <c r="CG52" i="4"/>
  <c r="CF52" i="4"/>
  <c r="CE52" i="4"/>
  <c r="CD52" i="4"/>
  <c r="CC52" i="4"/>
  <c r="CB52" i="4"/>
  <c r="CA52" i="4"/>
  <c r="BZ52" i="4"/>
  <c r="BY52" i="4"/>
  <c r="BX52" i="4"/>
  <c r="BV52" i="4"/>
  <c r="BW52" i="4"/>
  <c r="BT52" i="4"/>
  <c r="BU52" i="4"/>
  <c r="BS52" i="4"/>
  <c r="BR52" i="4"/>
  <c r="CH866" i="4"/>
  <c r="CG866" i="4"/>
  <c r="CF866" i="4"/>
  <c r="CE866" i="4"/>
  <c r="CC866" i="4"/>
  <c r="CB866" i="4"/>
  <c r="CA866" i="4"/>
  <c r="CD866" i="4"/>
  <c r="BZ866" i="4"/>
  <c r="BY866" i="4"/>
  <c r="BX866" i="4"/>
  <c r="BW866" i="4"/>
  <c r="BV866" i="4"/>
  <c r="BU866" i="4"/>
  <c r="BT866" i="4"/>
  <c r="BS866" i="4"/>
  <c r="BR866" i="4"/>
  <c r="CH585" i="4"/>
  <c r="CG585" i="4"/>
  <c r="CF585" i="4"/>
  <c r="CE585" i="4"/>
  <c r="CD585" i="4"/>
  <c r="CA585" i="4"/>
  <c r="CC585" i="4"/>
  <c r="CB585" i="4"/>
  <c r="BZ585" i="4"/>
  <c r="BX585" i="4"/>
  <c r="BW585" i="4"/>
  <c r="BV585" i="4"/>
  <c r="BY585" i="4"/>
  <c r="BT585" i="4"/>
  <c r="BU585" i="4"/>
  <c r="BS585" i="4"/>
  <c r="BR585" i="4"/>
  <c r="CH47" i="4"/>
  <c r="CG47" i="4"/>
  <c r="CF47" i="4"/>
  <c r="CD47" i="4"/>
  <c r="CE47" i="4"/>
  <c r="CB47" i="4"/>
  <c r="CC47" i="4"/>
  <c r="CA47" i="4"/>
  <c r="BZ47" i="4"/>
  <c r="BY47" i="4"/>
  <c r="BX47" i="4"/>
  <c r="BW47" i="4"/>
  <c r="BV47" i="4"/>
  <c r="BU47" i="4"/>
  <c r="BT47" i="4"/>
  <c r="BS47" i="4"/>
  <c r="BR47" i="4"/>
  <c r="CH111" i="4"/>
  <c r="CG111" i="4"/>
  <c r="CF111" i="4"/>
  <c r="CD111" i="4"/>
  <c r="CE111" i="4"/>
  <c r="CC111" i="4"/>
  <c r="CB111" i="4"/>
  <c r="CA111" i="4"/>
  <c r="BZ111" i="4"/>
  <c r="BY111" i="4"/>
  <c r="BX111" i="4"/>
  <c r="BW111" i="4"/>
  <c r="BV111" i="4"/>
  <c r="BU111" i="4"/>
  <c r="BT111" i="4"/>
  <c r="BS111" i="4"/>
  <c r="BR111" i="4"/>
  <c r="CH175" i="4"/>
  <c r="CG175" i="4"/>
  <c r="CF175" i="4"/>
  <c r="CD175" i="4"/>
  <c r="CE175" i="4"/>
  <c r="CB175" i="4"/>
  <c r="CC175" i="4"/>
  <c r="CA175" i="4"/>
  <c r="BZ175" i="4"/>
  <c r="BY175" i="4"/>
  <c r="BX175" i="4"/>
  <c r="BW175" i="4"/>
  <c r="BV175" i="4"/>
  <c r="BU175" i="4"/>
  <c r="BT175" i="4"/>
  <c r="BS175" i="4"/>
  <c r="BR175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CH303" i="4"/>
  <c r="CG303" i="4"/>
  <c r="CF303" i="4"/>
  <c r="CE303" i="4"/>
  <c r="CD303" i="4"/>
  <c r="CC303" i="4"/>
  <c r="CB303" i="4"/>
  <c r="CA303" i="4"/>
  <c r="BY303" i="4"/>
  <c r="BZ303" i="4"/>
  <c r="BX303" i="4"/>
  <c r="BW303" i="4"/>
  <c r="BV303" i="4"/>
  <c r="BU303" i="4"/>
  <c r="BT303" i="4"/>
  <c r="BS303" i="4"/>
  <c r="BR303" i="4"/>
  <c r="CH367" i="4"/>
  <c r="CG367" i="4"/>
  <c r="CF367" i="4"/>
  <c r="CE367" i="4"/>
  <c r="CD367" i="4"/>
  <c r="CC367" i="4"/>
  <c r="CB367" i="4"/>
  <c r="CA367" i="4"/>
  <c r="BY367" i="4"/>
  <c r="BZ367" i="4"/>
  <c r="BX367" i="4"/>
  <c r="BW367" i="4"/>
  <c r="BV367" i="4"/>
  <c r="BU367" i="4"/>
  <c r="BT367" i="4"/>
  <c r="BS367" i="4"/>
  <c r="BR367" i="4"/>
  <c r="CH431" i="4"/>
  <c r="CG431" i="4"/>
  <c r="CF431" i="4"/>
  <c r="CD431" i="4"/>
  <c r="CE431" i="4"/>
  <c r="CC431" i="4"/>
  <c r="CB431" i="4"/>
  <c r="CA431" i="4"/>
  <c r="BZ431" i="4"/>
  <c r="BY431" i="4"/>
  <c r="BX431" i="4"/>
  <c r="BW431" i="4"/>
  <c r="BV431" i="4"/>
  <c r="BU431" i="4"/>
  <c r="BT431" i="4"/>
  <c r="BS431" i="4"/>
  <c r="BR431" i="4"/>
  <c r="CH495" i="4"/>
  <c r="CG495" i="4"/>
  <c r="CF495" i="4"/>
  <c r="CE495" i="4"/>
  <c r="CD495" i="4"/>
  <c r="CC495" i="4"/>
  <c r="CB495" i="4"/>
  <c r="CA495" i="4"/>
  <c r="BZ495" i="4"/>
  <c r="BY495" i="4"/>
  <c r="BX495" i="4"/>
  <c r="BW495" i="4"/>
  <c r="BV495" i="4"/>
  <c r="BU495" i="4"/>
  <c r="BT495" i="4"/>
  <c r="BS495" i="4"/>
  <c r="BR495" i="4"/>
  <c r="CH535" i="4"/>
  <c r="CG535" i="4"/>
  <c r="CF535" i="4"/>
  <c r="CE535" i="4"/>
  <c r="CD535" i="4"/>
  <c r="CC535" i="4"/>
  <c r="CB535" i="4"/>
  <c r="CA535" i="4"/>
  <c r="BZ535" i="4"/>
  <c r="BY535" i="4"/>
  <c r="BX535" i="4"/>
  <c r="BW535" i="4"/>
  <c r="BU535" i="4"/>
  <c r="BT535" i="4"/>
  <c r="BV535" i="4"/>
  <c r="BS535" i="4"/>
  <c r="BR535" i="4"/>
  <c r="CH559" i="4"/>
  <c r="CG559" i="4"/>
  <c r="CF559" i="4"/>
  <c r="CD559" i="4"/>
  <c r="CC559" i="4"/>
  <c r="CE559" i="4"/>
  <c r="CB559" i="4"/>
  <c r="BZ559" i="4"/>
  <c r="CA559" i="4"/>
  <c r="BY559" i="4"/>
  <c r="BX559" i="4"/>
  <c r="BW559" i="4"/>
  <c r="BV559" i="4"/>
  <c r="BU559" i="4"/>
  <c r="BT559" i="4"/>
  <c r="BS559" i="4"/>
  <c r="BR559" i="4"/>
  <c r="CH1159" i="4"/>
  <c r="CG1159" i="4"/>
  <c r="CF1159" i="4"/>
  <c r="CE1159" i="4"/>
  <c r="CD1159" i="4"/>
  <c r="CC1159" i="4"/>
  <c r="CB1159" i="4"/>
  <c r="CA1159" i="4"/>
  <c r="BZ1159" i="4"/>
  <c r="BY1159" i="4"/>
  <c r="BX1159" i="4"/>
  <c r="BV1159" i="4"/>
  <c r="BW1159" i="4"/>
  <c r="BU1159" i="4"/>
  <c r="BT1159" i="4"/>
  <c r="BS1159" i="4"/>
  <c r="BR1159" i="4"/>
  <c r="CH1095" i="4"/>
  <c r="CF1095" i="4"/>
  <c r="CG1095" i="4"/>
  <c r="CE1095" i="4"/>
  <c r="CD1095" i="4"/>
  <c r="CC1095" i="4"/>
  <c r="CB1095" i="4"/>
  <c r="CA1095" i="4"/>
  <c r="BZ1095" i="4"/>
  <c r="BY1095" i="4"/>
  <c r="BX1095" i="4"/>
  <c r="BW1095" i="4"/>
  <c r="BV1095" i="4"/>
  <c r="BU1095" i="4"/>
  <c r="BT1095" i="4"/>
  <c r="BS1095" i="4"/>
  <c r="BR1095" i="4"/>
  <c r="CH1031" i="4"/>
  <c r="CF1031" i="4"/>
  <c r="CG1031" i="4"/>
  <c r="CE1031" i="4"/>
  <c r="CD1031" i="4"/>
  <c r="CC1031" i="4"/>
  <c r="CB1031" i="4"/>
  <c r="CA1031" i="4"/>
  <c r="BZ1031" i="4"/>
  <c r="BY1031" i="4"/>
  <c r="BX1031" i="4"/>
  <c r="BW1031" i="4"/>
  <c r="BV1031" i="4"/>
  <c r="BU1031" i="4"/>
  <c r="BT1031" i="4"/>
  <c r="BS1031" i="4"/>
  <c r="BR1031" i="4"/>
  <c r="CH967" i="4"/>
  <c r="CG967" i="4"/>
  <c r="CF967" i="4"/>
  <c r="CE967" i="4"/>
  <c r="CD967" i="4"/>
  <c r="CB967" i="4"/>
  <c r="CC967" i="4"/>
  <c r="CA967" i="4"/>
  <c r="BZ967" i="4"/>
  <c r="BY967" i="4"/>
  <c r="BX967" i="4"/>
  <c r="BW967" i="4"/>
  <c r="BU967" i="4"/>
  <c r="BV967" i="4"/>
  <c r="BT967" i="4"/>
  <c r="BS967" i="4"/>
  <c r="BR967" i="4"/>
  <c r="CH903" i="4"/>
  <c r="CG903" i="4"/>
  <c r="CF903" i="4"/>
  <c r="CE903" i="4"/>
  <c r="CD903" i="4"/>
  <c r="CC903" i="4"/>
  <c r="CB903" i="4"/>
  <c r="CA903" i="4"/>
  <c r="BZ903" i="4"/>
  <c r="BY903" i="4"/>
  <c r="BX903" i="4"/>
  <c r="BW903" i="4"/>
  <c r="BV903" i="4"/>
  <c r="BU903" i="4"/>
  <c r="BT903" i="4"/>
  <c r="BS903" i="4"/>
  <c r="BR903" i="4"/>
  <c r="CH839" i="4"/>
  <c r="CG839" i="4"/>
  <c r="CF839" i="4"/>
  <c r="CE839" i="4"/>
  <c r="CD839" i="4"/>
  <c r="CC839" i="4"/>
  <c r="CB839" i="4"/>
  <c r="CA839" i="4"/>
  <c r="BZ839" i="4"/>
  <c r="BY839" i="4"/>
  <c r="BX839" i="4"/>
  <c r="BW839" i="4"/>
  <c r="BV839" i="4"/>
  <c r="BU839" i="4"/>
  <c r="BT839" i="4"/>
  <c r="BS839" i="4"/>
  <c r="BR839" i="4"/>
  <c r="CH775" i="4"/>
  <c r="CG775" i="4"/>
  <c r="CF775" i="4"/>
  <c r="CE775" i="4"/>
  <c r="CD775" i="4"/>
  <c r="CC775" i="4"/>
  <c r="CB775" i="4"/>
  <c r="CA775" i="4"/>
  <c r="BZ775" i="4"/>
  <c r="BY775" i="4"/>
  <c r="BX775" i="4"/>
  <c r="BW775" i="4"/>
  <c r="BV775" i="4"/>
  <c r="BU775" i="4"/>
  <c r="BT775" i="4"/>
  <c r="BS775" i="4"/>
  <c r="BR775" i="4"/>
  <c r="CH711" i="4"/>
  <c r="CG711" i="4"/>
  <c r="CF711" i="4"/>
  <c r="CE711" i="4"/>
  <c r="CD711" i="4"/>
  <c r="CC711" i="4"/>
  <c r="CB711" i="4"/>
  <c r="CA711" i="4"/>
  <c r="BZ711" i="4"/>
  <c r="BY711" i="4"/>
  <c r="BX711" i="4"/>
  <c r="BW711" i="4"/>
  <c r="BV711" i="4"/>
  <c r="BU711" i="4"/>
  <c r="BS711" i="4"/>
  <c r="BT711" i="4"/>
  <c r="BR711" i="4"/>
  <c r="CH647" i="4"/>
  <c r="CG647" i="4"/>
  <c r="CF647" i="4"/>
  <c r="CD647" i="4"/>
  <c r="CC647" i="4"/>
  <c r="CB647" i="4"/>
  <c r="CE647" i="4"/>
  <c r="CA647" i="4"/>
  <c r="BZ647" i="4"/>
  <c r="BY647" i="4"/>
  <c r="BX647" i="4"/>
  <c r="BW647" i="4"/>
  <c r="BV647" i="4"/>
  <c r="BU647" i="4"/>
  <c r="BT647" i="4"/>
  <c r="BS647" i="4"/>
  <c r="BR647" i="4"/>
  <c r="CH583" i="4"/>
  <c r="CG583" i="4"/>
  <c r="CF583" i="4"/>
  <c r="CE583" i="4"/>
  <c r="CD583" i="4"/>
  <c r="CC583" i="4"/>
  <c r="CB583" i="4"/>
  <c r="CA583" i="4"/>
  <c r="BZ583" i="4"/>
  <c r="BY583" i="4"/>
  <c r="BX583" i="4"/>
  <c r="BW583" i="4"/>
  <c r="BV583" i="4"/>
  <c r="BU583" i="4"/>
  <c r="BT583" i="4"/>
  <c r="BS583" i="4"/>
  <c r="BR583" i="4"/>
  <c r="CH412" i="4"/>
  <c r="CG412" i="4"/>
  <c r="CE412" i="4"/>
  <c r="CF412" i="4"/>
  <c r="CD412" i="4"/>
  <c r="CB412" i="4"/>
  <c r="CC412" i="4"/>
  <c r="CA412" i="4"/>
  <c r="BZ412" i="4"/>
  <c r="BY412" i="4"/>
  <c r="BX412" i="4"/>
  <c r="BW412" i="4"/>
  <c r="BV412" i="4"/>
  <c r="BU412" i="4"/>
  <c r="BS412" i="4"/>
  <c r="BT412" i="4"/>
  <c r="BR412" i="4"/>
  <c r="CH946" i="4"/>
  <c r="CG946" i="4"/>
  <c r="CF946" i="4"/>
  <c r="CE946" i="4"/>
  <c r="CD946" i="4"/>
  <c r="CC946" i="4"/>
  <c r="CB946" i="4"/>
  <c r="CA946" i="4"/>
  <c r="BZ946" i="4"/>
  <c r="BY946" i="4"/>
  <c r="BX946" i="4"/>
  <c r="BW946" i="4"/>
  <c r="BV946" i="4"/>
  <c r="BU946" i="4"/>
  <c r="BT946" i="4"/>
  <c r="BS946" i="4"/>
  <c r="BR946" i="4"/>
  <c r="CH586" i="4"/>
  <c r="CG586" i="4"/>
  <c r="CF586" i="4"/>
  <c r="CE586" i="4"/>
  <c r="CD586" i="4"/>
  <c r="CC586" i="4"/>
  <c r="CB586" i="4"/>
  <c r="CA586" i="4"/>
  <c r="BZ586" i="4"/>
  <c r="BY586" i="4"/>
  <c r="BX586" i="4"/>
  <c r="BW586" i="4"/>
  <c r="BV586" i="4"/>
  <c r="BU586" i="4"/>
  <c r="BS586" i="4"/>
  <c r="BT586" i="4"/>
  <c r="BR586" i="4"/>
  <c r="CH649" i="4"/>
  <c r="CG649" i="4"/>
  <c r="CF649" i="4"/>
  <c r="CE649" i="4"/>
  <c r="CD649" i="4"/>
  <c r="CA649" i="4"/>
  <c r="CB649" i="4"/>
  <c r="CC649" i="4"/>
  <c r="BZ649" i="4"/>
  <c r="BX649" i="4"/>
  <c r="BW649" i="4"/>
  <c r="BV649" i="4"/>
  <c r="BY649" i="4"/>
  <c r="BT649" i="4"/>
  <c r="BU649" i="4"/>
  <c r="BS649" i="4"/>
  <c r="BR649" i="4"/>
  <c r="CH40" i="4"/>
  <c r="CG40" i="4"/>
  <c r="CF40" i="4"/>
  <c r="CE40" i="4"/>
  <c r="CD40" i="4"/>
  <c r="CC40" i="4"/>
  <c r="CB40" i="4"/>
  <c r="CA40" i="4"/>
  <c r="BZ40" i="4"/>
  <c r="BW40" i="4"/>
  <c r="BY40" i="4"/>
  <c r="BV40" i="4"/>
  <c r="BX40" i="4"/>
  <c r="BU40" i="4"/>
  <c r="BT40" i="4"/>
  <c r="BS40" i="4"/>
  <c r="BR40" i="4"/>
  <c r="CH104" i="4"/>
  <c r="CG104" i="4"/>
  <c r="CF104" i="4"/>
  <c r="CE104" i="4"/>
  <c r="CD104" i="4"/>
  <c r="CC104" i="4"/>
  <c r="CB104" i="4"/>
  <c r="CA104" i="4"/>
  <c r="BZ104" i="4"/>
  <c r="BY104" i="4"/>
  <c r="BV104" i="4"/>
  <c r="BX104" i="4"/>
  <c r="BW104" i="4"/>
  <c r="BU104" i="4"/>
  <c r="BT104" i="4"/>
  <c r="BS104" i="4"/>
  <c r="BR104" i="4"/>
  <c r="CH168" i="4"/>
  <c r="CG168" i="4"/>
  <c r="CF168" i="4"/>
  <c r="CE168" i="4"/>
  <c r="CD168" i="4"/>
  <c r="CC168" i="4"/>
  <c r="CB168" i="4"/>
  <c r="CA168" i="4"/>
  <c r="BZ168" i="4"/>
  <c r="BY168" i="4"/>
  <c r="BV168" i="4"/>
  <c r="BX168" i="4"/>
  <c r="BW168" i="4"/>
  <c r="BU168" i="4"/>
  <c r="BT168" i="4"/>
  <c r="BS168" i="4"/>
  <c r="BR168" i="4"/>
  <c r="CH232" i="4"/>
  <c r="CG232" i="4"/>
  <c r="CF232" i="4"/>
  <c r="CE232" i="4"/>
  <c r="CD232" i="4"/>
  <c r="CC232" i="4"/>
  <c r="CB232" i="4"/>
  <c r="CA232" i="4"/>
  <c r="BZ232" i="4"/>
  <c r="BY232" i="4"/>
  <c r="BV232" i="4"/>
  <c r="BX232" i="4"/>
  <c r="BW232" i="4"/>
  <c r="BU232" i="4"/>
  <c r="BS232" i="4"/>
  <c r="BT232" i="4"/>
  <c r="BR232" i="4"/>
  <c r="CH296" i="4"/>
  <c r="CG296" i="4"/>
  <c r="CF296" i="4"/>
  <c r="CE296" i="4"/>
  <c r="CC296" i="4"/>
  <c r="CD296" i="4"/>
  <c r="CB296" i="4"/>
  <c r="CA296" i="4"/>
  <c r="BZ296" i="4"/>
  <c r="BY296" i="4"/>
  <c r="BV296" i="4"/>
  <c r="BX296" i="4"/>
  <c r="BW296" i="4"/>
  <c r="BU296" i="4"/>
  <c r="BS296" i="4"/>
  <c r="BT296" i="4"/>
  <c r="BR296" i="4"/>
  <c r="CH360" i="4"/>
  <c r="CG360" i="4"/>
  <c r="CF360" i="4"/>
  <c r="CE360" i="4"/>
  <c r="CC360" i="4"/>
  <c r="CB360" i="4"/>
  <c r="CD360" i="4"/>
  <c r="CA360" i="4"/>
  <c r="BZ360" i="4"/>
  <c r="BY360" i="4"/>
  <c r="BV360" i="4"/>
  <c r="BX360" i="4"/>
  <c r="BW360" i="4"/>
  <c r="BU360" i="4"/>
  <c r="BS360" i="4"/>
  <c r="BT360" i="4"/>
  <c r="BR360" i="4"/>
  <c r="CH424" i="4"/>
  <c r="CG424" i="4"/>
  <c r="CF424" i="4"/>
  <c r="CE424" i="4"/>
  <c r="CD424" i="4"/>
  <c r="CC424" i="4"/>
  <c r="CB424" i="4"/>
  <c r="CA424" i="4"/>
  <c r="BZ424" i="4"/>
  <c r="BY424" i="4"/>
  <c r="BV424" i="4"/>
  <c r="BX424" i="4"/>
  <c r="BW424" i="4"/>
  <c r="BU424" i="4"/>
  <c r="BS424" i="4"/>
  <c r="BT424" i="4"/>
  <c r="BR424" i="4"/>
  <c r="CH488" i="4"/>
  <c r="CG488" i="4"/>
  <c r="CF488" i="4"/>
  <c r="CE488" i="4"/>
  <c r="CD488" i="4"/>
  <c r="CC488" i="4"/>
  <c r="CB488" i="4"/>
  <c r="CA488" i="4"/>
  <c r="BZ488" i="4"/>
  <c r="BY488" i="4"/>
  <c r="BV488" i="4"/>
  <c r="BX488" i="4"/>
  <c r="BW488" i="4"/>
  <c r="BU488" i="4"/>
  <c r="BS488" i="4"/>
  <c r="BT488" i="4"/>
  <c r="BR488" i="4"/>
  <c r="CH552" i="4"/>
  <c r="CG552" i="4"/>
  <c r="CF552" i="4"/>
  <c r="CE552" i="4"/>
  <c r="CD552" i="4"/>
  <c r="CC552" i="4"/>
  <c r="CB552" i="4"/>
  <c r="CA552" i="4"/>
  <c r="BZ552" i="4"/>
  <c r="BY552" i="4"/>
  <c r="BV552" i="4"/>
  <c r="BX552" i="4"/>
  <c r="BW552" i="4"/>
  <c r="BU552" i="4"/>
  <c r="BS552" i="4"/>
  <c r="BT552" i="4"/>
  <c r="BR552" i="4"/>
  <c r="CH1166" i="4"/>
  <c r="CG1166" i="4"/>
  <c r="CF1166" i="4"/>
  <c r="CE1166" i="4"/>
  <c r="CD1166" i="4"/>
  <c r="CA1166" i="4"/>
  <c r="CC1166" i="4"/>
  <c r="CB1166" i="4"/>
  <c r="BZ1166" i="4"/>
  <c r="BY1166" i="4"/>
  <c r="BX1166" i="4"/>
  <c r="BW1166" i="4"/>
  <c r="BU1166" i="4"/>
  <c r="BV1166" i="4"/>
  <c r="BT1166" i="4"/>
  <c r="BS1166" i="4"/>
  <c r="BR1166" i="4"/>
  <c r="CH1102" i="4"/>
  <c r="CG1102" i="4"/>
  <c r="CF1102" i="4"/>
  <c r="CE1102" i="4"/>
  <c r="CD1102" i="4"/>
  <c r="CA1102" i="4"/>
  <c r="CC1102" i="4"/>
  <c r="CB1102" i="4"/>
  <c r="BZ1102" i="4"/>
  <c r="BY1102" i="4"/>
  <c r="BX1102" i="4"/>
  <c r="BW1102" i="4"/>
  <c r="BV1102" i="4"/>
  <c r="BU1102" i="4"/>
  <c r="BT1102" i="4"/>
  <c r="BS1102" i="4"/>
  <c r="BR1102" i="4"/>
  <c r="CH1038" i="4"/>
  <c r="CG1038" i="4"/>
  <c r="CF1038" i="4"/>
  <c r="CE1038" i="4"/>
  <c r="CC1038" i="4"/>
  <c r="CA1038" i="4"/>
  <c r="CD1038" i="4"/>
  <c r="CB1038" i="4"/>
  <c r="BZ1038" i="4"/>
  <c r="BY1038" i="4"/>
  <c r="BX1038" i="4"/>
  <c r="BW1038" i="4"/>
  <c r="BV1038" i="4"/>
  <c r="BU1038" i="4"/>
  <c r="BS1038" i="4"/>
  <c r="BT1038" i="4"/>
  <c r="BR1038" i="4"/>
  <c r="CH974" i="4"/>
  <c r="CG974" i="4"/>
  <c r="CF974" i="4"/>
  <c r="CE974" i="4"/>
  <c r="CD974" i="4"/>
  <c r="CC974" i="4"/>
  <c r="CA974" i="4"/>
  <c r="CB974" i="4"/>
  <c r="BZ974" i="4"/>
  <c r="BY974" i="4"/>
  <c r="BX974" i="4"/>
  <c r="BW974" i="4"/>
  <c r="BV974" i="4"/>
  <c r="BU974" i="4"/>
  <c r="BS974" i="4"/>
  <c r="BT974" i="4"/>
  <c r="BR974" i="4"/>
  <c r="CH910" i="4"/>
  <c r="CG910" i="4"/>
  <c r="CF910" i="4"/>
  <c r="CE910" i="4"/>
  <c r="CD910" i="4"/>
  <c r="CC910" i="4"/>
  <c r="CA910" i="4"/>
  <c r="CB910" i="4"/>
  <c r="BZ910" i="4"/>
  <c r="BY910" i="4"/>
  <c r="BX910" i="4"/>
  <c r="BW910" i="4"/>
  <c r="BU910" i="4"/>
  <c r="BV910" i="4"/>
  <c r="BS910" i="4"/>
  <c r="BT910" i="4"/>
  <c r="BR910" i="4"/>
  <c r="CH846" i="4"/>
  <c r="CF846" i="4"/>
  <c r="CG846" i="4"/>
  <c r="CE846" i="4"/>
  <c r="CD846" i="4"/>
  <c r="CC846" i="4"/>
  <c r="CA846" i="4"/>
  <c r="CB846" i="4"/>
  <c r="BZ846" i="4"/>
  <c r="BY846" i="4"/>
  <c r="BX846" i="4"/>
  <c r="BW846" i="4"/>
  <c r="BU846" i="4"/>
  <c r="BV846" i="4"/>
  <c r="BS846" i="4"/>
  <c r="BT846" i="4"/>
  <c r="BR846" i="4"/>
  <c r="CH782" i="4"/>
  <c r="CG782" i="4"/>
  <c r="CF782" i="4"/>
  <c r="CE782" i="4"/>
  <c r="CD782" i="4"/>
  <c r="CC782" i="4"/>
  <c r="CB782" i="4"/>
  <c r="CA782" i="4"/>
  <c r="BZ782" i="4"/>
  <c r="BY782" i="4"/>
  <c r="BX782" i="4"/>
  <c r="BW782" i="4"/>
  <c r="BU782" i="4"/>
  <c r="BV782" i="4"/>
  <c r="BS782" i="4"/>
  <c r="BT782" i="4"/>
  <c r="BR782" i="4"/>
  <c r="CH718" i="4"/>
  <c r="CG718" i="4"/>
  <c r="CF718" i="4"/>
  <c r="CE718" i="4"/>
  <c r="CD718" i="4"/>
  <c r="CC718" i="4"/>
  <c r="CB718" i="4"/>
  <c r="CA718" i="4"/>
  <c r="BZ718" i="4"/>
  <c r="BY718" i="4"/>
  <c r="BX718" i="4"/>
  <c r="BW718" i="4"/>
  <c r="BU718" i="4"/>
  <c r="BV718" i="4"/>
  <c r="BS718" i="4"/>
  <c r="BT718" i="4"/>
  <c r="BR718" i="4"/>
  <c r="CH654" i="4"/>
  <c r="CG654" i="4"/>
  <c r="CF654" i="4"/>
  <c r="CE654" i="4"/>
  <c r="CD654" i="4"/>
  <c r="CC654" i="4"/>
  <c r="CB654" i="4"/>
  <c r="CA654" i="4"/>
  <c r="BZ654" i="4"/>
  <c r="BY654" i="4"/>
  <c r="BX654" i="4"/>
  <c r="BW654" i="4"/>
  <c r="BU654" i="4"/>
  <c r="BV654" i="4"/>
  <c r="BS654" i="4"/>
  <c r="BT654" i="4"/>
  <c r="BR654" i="4"/>
  <c r="CH590" i="4"/>
  <c r="CG590" i="4"/>
  <c r="CF590" i="4"/>
  <c r="CE590" i="4"/>
  <c r="CC590" i="4"/>
  <c r="CD590" i="4"/>
  <c r="CB590" i="4"/>
  <c r="CA590" i="4"/>
  <c r="BZ590" i="4"/>
  <c r="BY590" i="4"/>
  <c r="BX590" i="4"/>
  <c r="BW590" i="4"/>
  <c r="BU590" i="4"/>
  <c r="BV590" i="4"/>
  <c r="BS590" i="4"/>
  <c r="BT590" i="4"/>
  <c r="BR590" i="4"/>
  <c r="CH123" i="4"/>
  <c r="CG123" i="4"/>
  <c r="CE123" i="4"/>
  <c r="CF123" i="4"/>
  <c r="CD123" i="4"/>
  <c r="CC123" i="4"/>
  <c r="CB123" i="4"/>
  <c r="CA123" i="4"/>
  <c r="BY123" i="4"/>
  <c r="BZ123" i="4"/>
  <c r="BX123" i="4"/>
  <c r="BV123" i="4"/>
  <c r="BW123" i="4"/>
  <c r="BT123" i="4"/>
  <c r="BS123" i="4"/>
  <c r="BU123" i="4"/>
  <c r="BR123" i="4"/>
  <c r="CH363" i="4"/>
  <c r="CG363" i="4"/>
  <c r="CF363" i="4"/>
  <c r="CE363" i="4"/>
  <c r="CD363" i="4"/>
  <c r="CB363" i="4"/>
  <c r="CC363" i="4"/>
  <c r="CA363" i="4"/>
  <c r="BZ363" i="4"/>
  <c r="BY363" i="4"/>
  <c r="BX363" i="4"/>
  <c r="BW363" i="4"/>
  <c r="BV363" i="4"/>
  <c r="BT363" i="4"/>
  <c r="BU363" i="4"/>
  <c r="BS363" i="4"/>
  <c r="BR363" i="4"/>
  <c r="CH1195" i="4"/>
  <c r="CG1195" i="4"/>
  <c r="CE1195" i="4"/>
  <c r="CF1195" i="4"/>
  <c r="CD1195" i="4"/>
  <c r="CC1195" i="4"/>
  <c r="CB1195" i="4"/>
  <c r="BY1195" i="4"/>
  <c r="CA1195" i="4"/>
  <c r="BX1195" i="4"/>
  <c r="BZ1195" i="4"/>
  <c r="BW1195" i="4"/>
  <c r="BV1195" i="4"/>
  <c r="BT1195" i="4"/>
  <c r="BS1195" i="4"/>
  <c r="BU1195" i="4"/>
  <c r="BR1195" i="4"/>
  <c r="CH1059" i="4"/>
  <c r="CG1059" i="4"/>
  <c r="CF1059" i="4"/>
  <c r="CE1059" i="4"/>
  <c r="CD1059" i="4"/>
  <c r="CC1059" i="4"/>
  <c r="CB1059" i="4"/>
  <c r="CA1059" i="4"/>
  <c r="BY1059" i="4"/>
  <c r="BX1059" i="4"/>
  <c r="BZ1059" i="4"/>
  <c r="BW1059" i="4"/>
  <c r="BV1059" i="4"/>
  <c r="BU1059" i="4"/>
  <c r="BT1059" i="4"/>
  <c r="BS1059" i="4"/>
  <c r="BR1059" i="4"/>
  <c r="CH971" i="4"/>
  <c r="CG971" i="4"/>
  <c r="CF971" i="4"/>
  <c r="CE971" i="4"/>
  <c r="CD971" i="4"/>
  <c r="CC971" i="4"/>
  <c r="CB971" i="4"/>
  <c r="CA971" i="4"/>
  <c r="BY971" i="4"/>
  <c r="BX971" i="4"/>
  <c r="BZ971" i="4"/>
  <c r="BW971" i="4"/>
  <c r="BV971" i="4"/>
  <c r="BU971" i="4"/>
  <c r="BT971" i="4"/>
  <c r="BS971" i="4"/>
  <c r="BR971" i="4"/>
  <c r="CH731" i="4"/>
  <c r="CG731" i="4"/>
  <c r="CF731" i="4"/>
  <c r="CE731" i="4"/>
  <c r="CD731" i="4"/>
  <c r="CC731" i="4"/>
  <c r="CA731" i="4"/>
  <c r="CB731" i="4"/>
  <c r="BY731" i="4"/>
  <c r="BZ731" i="4"/>
  <c r="BX731" i="4"/>
  <c r="BW731" i="4"/>
  <c r="BV731" i="4"/>
  <c r="BU731" i="4"/>
  <c r="BT731" i="4"/>
  <c r="BS731" i="4"/>
  <c r="BR731" i="4"/>
  <c r="CH1122" i="4"/>
  <c r="CG1122" i="4"/>
  <c r="CF1122" i="4"/>
  <c r="CE1122" i="4"/>
  <c r="CD1122" i="4"/>
  <c r="CB1122" i="4"/>
  <c r="CA1122" i="4"/>
  <c r="CC1122" i="4"/>
  <c r="BZ1122" i="4"/>
  <c r="BY1122" i="4"/>
  <c r="BX1122" i="4"/>
  <c r="BW1122" i="4"/>
  <c r="BU1122" i="4"/>
  <c r="BV1122" i="4"/>
  <c r="BT1122" i="4"/>
  <c r="BS1122" i="4"/>
  <c r="BR1122" i="4"/>
  <c r="CH818" i="4"/>
  <c r="CG818" i="4"/>
  <c r="CF818" i="4"/>
  <c r="CE818" i="4"/>
  <c r="CD818" i="4"/>
  <c r="CC818" i="4"/>
  <c r="CB818" i="4"/>
  <c r="CA818" i="4"/>
  <c r="BZ818" i="4"/>
  <c r="BY818" i="4"/>
  <c r="BX818" i="4"/>
  <c r="BW818" i="4"/>
  <c r="BV818" i="4"/>
  <c r="BU818" i="4"/>
  <c r="BT818" i="4"/>
  <c r="BS818" i="4"/>
  <c r="BR818" i="4"/>
  <c r="CH49" i="4"/>
  <c r="CG49" i="4"/>
  <c r="CF49" i="4"/>
  <c r="CD49" i="4"/>
  <c r="CE49" i="4"/>
  <c r="CC49" i="4"/>
  <c r="CA49" i="4"/>
  <c r="CB49" i="4"/>
  <c r="BZ49" i="4"/>
  <c r="BY49" i="4"/>
  <c r="BX49" i="4"/>
  <c r="BV49" i="4"/>
  <c r="BW49" i="4"/>
  <c r="BT49" i="4"/>
  <c r="BS49" i="4"/>
  <c r="BU49" i="4"/>
  <c r="BR49" i="4"/>
  <c r="CH113" i="4"/>
  <c r="CG113" i="4"/>
  <c r="CF113" i="4"/>
  <c r="CD113" i="4"/>
  <c r="CE113" i="4"/>
  <c r="CC113" i="4"/>
  <c r="CA113" i="4"/>
  <c r="CB113" i="4"/>
  <c r="BZ113" i="4"/>
  <c r="BY113" i="4"/>
  <c r="BX113" i="4"/>
  <c r="BV113" i="4"/>
  <c r="BW113" i="4"/>
  <c r="BT113" i="4"/>
  <c r="BS113" i="4"/>
  <c r="BU113" i="4"/>
  <c r="BR113" i="4"/>
  <c r="CH177" i="4"/>
  <c r="CG177" i="4"/>
  <c r="CF177" i="4"/>
  <c r="CD177" i="4"/>
  <c r="CE177" i="4"/>
  <c r="CC177" i="4"/>
  <c r="CA177" i="4"/>
  <c r="BZ177" i="4"/>
  <c r="CB177" i="4"/>
  <c r="BY177" i="4"/>
  <c r="BX177" i="4"/>
  <c r="BV177" i="4"/>
  <c r="BW177" i="4"/>
  <c r="BT177" i="4"/>
  <c r="BS177" i="4"/>
  <c r="BU177" i="4"/>
  <c r="BR177" i="4"/>
  <c r="CH241" i="4"/>
  <c r="CG241" i="4"/>
  <c r="CF241" i="4"/>
  <c r="CE241" i="4"/>
  <c r="CC241" i="4"/>
  <c r="CD241" i="4"/>
  <c r="CA241" i="4"/>
  <c r="CB241" i="4"/>
  <c r="BZ241" i="4"/>
  <c r="BY241" i="4"/>
  <c r="BX241" i="4"/>
  <c r="BW241" i="4"/>
  <c r="BV241" i="4"/>
  <c r="BT241" i="4"/>
  <c r="BS241" i="4"/>
  <c r="BU241" i="4"/>
  <c r="BR241" i="4"/>
  <c r="CH305" i="4"/>
  <c r="CG305" i="4"/>
  <c r="CF305" i="4"/>
  <c r="CD305" i="4"/>
  <c r="CE305" i="4"/>
  <c r="CC305" i="4"/>
  <c r="CA305" i="4"/>
  <c r="CB305" i="4"/>
  <c r="BZ305" i="4"/>
  <c r="BY305" i="4"/>
  <c r="BX305" i="4"/>
  <c r="BW305" i="4"/>
  <c r="BV305" i="4"/>
  <c r="BT305" i="4"/>
  <c r="BS305" i="4"/>
  <c r="BU305" i="4"/>
  <c r="BR305" i="4"/>
  <c r="CH369" i="4"/>
  <c r="CG369" i="4"/>
  <c r="CF369" i="4"/>
  <c r="CD369" i="4"/>
  <c r="CE369" i="4"/>
  <c r="CA369" i="4"/>
  <c r="CC369" i="4"/>
  <c r="CB369" i="4"/>
  <c r="BZ369" i="4"/>
  <c r="BY369" i="4"/>
  <c r="BX369" i="4"/>
  <c r="BW369" i="4"/>
  <c r="BV369" i="4"/>
  <c r="BT369" i="4"/>
  <c r="BS369" i="4"/>
  <c r="BU369" i="4"/>
  <c r="BR369" i="4"/>
  <c r="CH433" i="4"/>
  <c r="CG433" i="4"/>
  <c r="CF433" i="4"/>
  <c r="CE433" i="4"/>
  <c r="CD433" i="4"/>
  <c r="CC433" i="4"/>
  <c r="CA433" i="4"/>
  <c r="CB433" i="4"/>
  <c r="BZ433" i="4"/>
  <c r="BX433" i="4"/>
  <c r="BW433" i="4"/>
  <c r="BV433" i="4"/>
  <c r="BY433" i="4"/>
  <c r="BT433" i="4"/>
  <c r="BS433" i="4"/>
  <c r="BU433" i="4"/>
  <c r="BR433" i="4"/>
  <c r="BR1197" i="4"/>
  <c r="CG1197" i="4"/>
  <c r="CH1197" i="4"/>
  <c r="CF1197" i="4"/>
  <c r="CE1197" i="4"/>
  <c r="CD1197" i="4"/>
  <c r="CC1197" i="4"/>
  <c r="CB1197" i="4"/>
  <c r="CA1197" i="4"/>
  <c r="BY1197" i="4"/>
  <c r="BX1197" i="4"/>
  <c r="BZ1197" i="4"/>
  <c r="BW1197" i="4"/>
  <c r="BU1197" i="4"/>
  <c r="BV1197" i="4"/>
  <c r="BS1197" i="4"/>
  <c r="BT1197" i="4"/>
  <c r="BR1133" i="4"/>
  <c r="CH1133" i="4"/>
  <c r="CG1133" i="4"/>
  <c r="CF1133" i="4"/>
  <c r="CE1133" i="4"/>
  <c r="CD1133" i="4"/>
  <c r="CC1133" i="4"/>
  <c r="CB1133" i="4"/>
  <c r="CA1133" i="4"/>
  <c r="BY1133" i="4"/>
  <c r="BX1133" i="4"/>
  <c r="BW1133" i="4"/>
  <c r="BU1133" i="4"/>
  <c r="BZ1133" i="4"/>
  <c r="BV1133" i="4"/>
  <c r="BS1133" i="4"/>
  <c r="BT1133" i="4"/>
  <c r="BR1005" i="4"/>
  <c r="CH1005" i="4"/>
  <c r="CG1005" i="4"/>
  <c r="CF1005" i="4"/>
  <c r="CE1005" i="4"/>
  <c r="CD1005" i="4"/>
  <c r="CC1005" i="4"/>
  <c r="CB1005" i="4"/>
  <c r="CA1005" i="4"/>
  <c r="BY1005" i="4"/>
  <c r="BX1005" i="4"/>
  <c r="BZ1005" i="4"/>
  <c r="BW1005" i="4"/>
  <c r="BU1005" i="4"/>
  <c r="BS1005" i="4"/>
  <c r="BV1005" i="4"/>
  <c r="BT1005" i="4"/>
  <c r="BR941" i="4"/>
  <c r="CH941" i="4"/>
  <c r="CG941" i="4"/>
  <c r="CF941" i="4"/>
  <c r="CE941" i="4"/>
  <c r="CD941" i="4"/>
  <c r="CC941" i="4"/>
  <c r="CB941" i="4"/>
  <c r="CA941" i="4"/>
  <c r="BY941" i="4"/>
  <c r="BX941" i="4"/>
  <c r="BZ941" i="4"/>
  <c r="BW941" i="4"/>
  <c r="BU941" i="4"/>
  <c r="BV941" i="4"/>
  <c r="BS941" i="4"/>
  <c r="BT941" i="4"/>
  <c r="BR877" i="4"/>
  <c r="CH877" i="4"/>
  <c r="CG877" i="4"/>
  <c r="CF877" i="4"/>
  <c r="CE877" i="4"/>
  <c r="CD877" i="4"/>
  <c r="CC877" i="4"/>
  <c r="CB877" i="4"/>
  <c r="CA877" i="4"/>
  <c r="BY877" i="4"/>
  <c r="BX877" i="4"/>
  <c r="BW877" i="4"/>
  <c r="BV877" i="4"/>
  <c r="BU877" i="4"/>
  <c r="BZ877" i="4"/>
  <c r="BS877" i="4"/>
  <c r="BT877" i="4"/>
  <c r="BR813" i="4"/>
  <c r="CH813" i="4"/>
  <c r="CG813" i="4"/>
  <c r="CF813" i="4"/>
  <c r="CD813" i="4"/>
  <c r="CC813" i="4"/>
  <c r="CE813" i="4"/>
  <c r="CA813" i="4"/>
  <c r="CB813" i="4"/>
  <c r="BY813" i="4"/>
  <c r="BX813" i="4"/>
  <c r="BW813" i="4"/>
  <c r="BZ813" i="4"/>
  <c r="BV813" i="4"/>
  <c r="BU813" i="4"/>
  <c r="BS813" i="4"/>
  <c r="BT813" i="4"/>
  <c r="CH749" i="4"/>
  <c r="CG749" i="4"/>
  <c r="CE749" i="4"/>
  <c r="CF749" i="4"/>
  <c r="CD749" i="4"/>
  <c r="CC749" i="4"/>
  <c r="CB749" i="4"/>
  <c r="CA749" i="4"/>
  <c r="BY749" i="4"/>
  <c r="BX749" i="4"/>
  <c r="BZ749" i="4"/>
  <c r="BW749" i="4"/>
  <c r="BV749" i="4"/>
  <c r="BU749" i="4"/>
  <c r="BT749" i="4"/>
  <c r="BS749" i="4"/>
  <c r="BR749" i="4"/>
  <c r="CH685" i="4"/>
  <c r="CG685" i="4"/>
  <c r="CE685" i="4"/>
  <c r="CF685" i="4"/>
  <c r="CD685" i="4"/>
  <c r="CC685" i="4"/>
  <c r="CB685" i="4"/>
  <c r="CA685" i="4"/>
  <c r="BY685" i="4"/>
  <c r="BX685" i="4"/>
  <c r="BZ685" i="4"/>
  <c r="BW685" i="4"/>
  <c r="BV685" i="4"/>
  <c r="BU685" i="4"/>
  <c r="BT685" i="4"/>
  <c r="BS685" i="4"/>
  <c r="BR685" i="4"/>
  <c r="CH621" i="4"/>
  <c r="CG621" i="4"/>
  <c r="CE621" i="4"/>
  <c r="CF621" i="4"/>
  <c r="CD621" i="4"/>
  <c r="CC621" i="4"/>
  <c r="CB621" i="4"/>
  <c r="CA621" i="4"/>
  <c r="BY621" i="4"/>
  <c r="BX621" i="4"/>
  <c r="BW621" i="4"/>
  <c r="BV621" i="4"/>
  <c r="BU621" i="4"/>
  <c r="BZ621" i="4"/>
  <c r="BT621" i="4"/>
  <c r="BS621" i="4"/>
  <c r="BR621" i="4"/>
  <c r="CH35" i="4"/>
  <c r="CG35" i="4"/>
  <c r="CF35" i="4"/>
  <c r="CE35" i="4"/>
  <c r="CD35" i="4"/>
  <c r="CC35" i="4"/>
  <c r="CB35" i="4"/>
  <c r="CA35" i="4"/>
  <c r="BZ35" i="4"/>
  <c r="BY35" i="4"/>
  <c r="BX35" i="4"/>
  <c r="BV35" i="4"/>
  <c r="BW35" i="4"/>
  <c r="BT35" i="4"/>
  <c r="BU35" i="4"/>
  <c r="BS35" i="4"/>
  <c r="BR35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T227" i="4"/>
  <c r="BU227" i="4"/>
  <c r="BS227" i="4"/>
  <c r="BR227" i="4"/>
  <c r="CH427" i="4"/>
  <c r="CG427" i="4"/>
  <c r="CF427" i="4"/>
  <c r="CE427" i="4"/>
  <c r="CD427" i="4"/>
  <c r="CC427" i="4"/>
  <c r="CA427" i="4"/>
  <c r="CB427" i="4"/>
  <c r="BZ427" i="4"/>
  <c r="BY427" i="4"/>
  <c r="BX427" i="4"/>
  <c r="BW427" i="4"/>
  <c r="BV427" i="4"/>
  <c r="BT427" i="4"/>
  <c r="BU427" i="4"/>
  <c r="BS427" i="4"/>
  <c r="BR427" i="4"/>
  <c r="CH1187" i="4"/>
  <c r="CG1187" i="4"/>
  <c r="CF1187" i="4"/>
  <c r="CE1187" i="4"/>
  <c r="CC1187" i="4"/>
  <c r="CB1187" i="4"/>
  <c r="CD1187" i="4"/>
  <c r="CA1187" i="4"/>
  <c r="BY1187" i="4"/>
  <c r="BX1187" i="4"/>
  <c r="BZ1187" i="4"/>
  <c r="BV1187" i="4"/>
  <c r="BW1187" i="4"/>
  <c r="BU1187" i="4"/>
  <c r="BT1187" i="4"/>
  <c r="BS1187" i="4"/>
  <c r="BR1187" i="4"/>
  <c r="CH1003" i="4"/>
  <c r="CG1003" i="4"/>
  <c r="CF1003" i="4"/>
  <c r="CE1003" i="4"/>
  <c r="CD1003" i="4"/>
  <c r="CC1003" i="4"/>
  <c r="CB1003" i="4"/>
  <c r="BY1003" i="4"/>
  <c r="BX1003" i="4"/>
  <c r="CA1003" i="4"/>
  <c r="BZ1003" i="4"/>
  <c r="BW1003" i="4"/>
  <c r="BV1003" i="4"/>
  <c r="BT1003" i="4"/>
  <c r="BU1003" i="4"/>
  <c r="BS1003" i="4"/>
  <c r="BR1003" i="4"/>
  <c r="CH771" i="4"/>
  <c r="CG771" i="4"/>
  <c r="CF771" i="4"/>
  <c r="CE771" i="4"/>
  <c r="CD771" i="4"/>
  <c r="CC771" i="4"/>
  <c r="CA771" i="4"/>
  <c r="CB771" i="4"/>
  <c r="BY771" i="4"/>
  <c r="BX771" i="4"/>
  <c r="BZ771" i="4"/>
  <c r="BW771" i="4"/>
  <c r="BV771" i="4"/>
  <c r="BU771" i="4"/>
  <c r="BT771" i="4"/>
  <c r="BS771" i="4"/>
  <c r="BR771" i="4"/>
  <c r="CH92" i="4"/>
  <c r="CG92" i="4"/>
  <c r="CF92" i="4"/>
  <c r="CE92" i="4"/>
  <c r="CD92" i="4"/>
  <c r="CC92" i="4"/>
  <c r="CB92" i="4"/>
  <c r="CA92" i="4"/>
  <c r="BZ92" i="4"/>
  <c r="BX92" i="4"/>
  <c r="BY92" i="4"/>
  <c r="BW92" i="4"/>
  <c r="BV92" i="4"/>
  <c r="BT92" i="4"/>
  <c r="BU92" i="4"/>
  <c r="BS92" i="4"/>
  <c r="BR92" i="4"/>
  <c r="CH1066" i="4"/>
  <c r="CG1066" i="4"/>
  <c r="CF1066" i="4"/>
  <c r="CE1066" i="4"/>
  <c r="CD1066" i="4"/>
  <c r="CB1066" i="4"/>
  <c r="CC1066" i="4"/>
  <c r="CA1066" i="4"/>
  <c r="BZ1066" i="4"/>
  <c r="BY1066" i="4"/>
  <c r="BX1066" i="4"/>
  <c r="BW1066" i="4"/>
  <c r="BV1066" i="4"/>
  <c r="BU1066" i="4"/>
  <c r="BT1066" i="4"/>
  <c r="BS1066" i="4"/>
  <c r="BR1066" i="4"/>
  <c r="CH762" i="4"/>
  <c r="CG762" i="4"/>
  <c r="CF762" i="4"/>
  <c r="CE762" i="4"/>
  <c r="CD762" i="4"/>
  <c r="CC762" i="4"/>
  <c r="CB762" i="4"/>
  <c r="BZ762" i="4"/>
  <c r="CA762" i="4"/>
  <c r="BY762" i="4"/>
  <c r="BX762" i="4"/>
  <c r="BW762" i="4"/>
  <c r="BU762" i="4"/>
  <c r="BV762" i="4"/>
  <c r="BS762" i="4"/>
  <c r="BT762" i="4"/>
  <c r="BR762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CH82" i="4"/>
  <c r="CG82" i="4"/>
  <c r="CF82" i="4"/>
  <c r="CD82" i="4"/>
  <c r="CC82" i="4"/>
  <c r="CE82" i="4"/>
  <c r="CB82" i="4"/>
  <c r="CA82" i="4"/>
  <c r="BZ82" i="4"/>
  <c r="BX82" i="4"/>
  <c r="BW82" i="4"/>
  <c r="BY82" i="4"/>
  <c r="BV82" i="4"/>
  <c r="BU82" i="4"/>
  <c r="BT82" i="4"/>
  <c r="BS82" i="4"/>
  <c r="BR82" i="4"/>
  <c r="CH146" i="4"/>
  <c r="CG146" i="4"/>
  <c r="CF146" i="4"/>
  <c r="CD146" i="4"/>
  <c r="CE146" i="4"/>
  <c r="CC146" i="4"/>
  <c r="CB146" i="4"/>
  <c r="CA146" i="4"/>
  <c r="BZ146" i="4"/>
  <c r="BX146" i="4"/>
  <c r="BY146" i="4"/>
  <c r="BV146" i="4"/>
  <c r="BU146" i="4"/>
  <c r="BW146" i="4"/>
  <c r="BT146" i="4"/>
  <c r="BS146" i="4"/>
  <c r="BR146" i="4"/>
  <c r="CH210" i="4"/>
  <c r="CG210" i="4"/>
  <c r="CF210" i="4"/>
  <c r="CD210" i="4"/>
  <c r="CE210" i="4"/>
  <c r="CC210" i="4"/>
  <c r="CB210" i="4"/>
  <c r="CA210" i="4"/>
  <c r="BZ210" i="4"/>
  <c r="BX210" i="4"/>
  <c r="BW210" i="4"/>
  <c r="BY210" i="4"/>
  <c r="BV210" i="4"/>
  <c r="BU210" i="4"/>
  <c r="BT210" i="4"/>
  <c r="BS210" i="4"/>
  <c r="BR210" i="4"/>
  <c r="CH274" i="4"/>
  <c r="CG274" i="4"/>
  <c r="CF274" i="4"/>
  <c r="CD274" i="4"/>
  <c r="CE274" i="4"/>
  <c r="CC274" i="4"/>
  <c r="CB274" i="4"/>
  <c r="BZ274" i="4"/>
  <c r="CA274" i="4"/>
  <c r="BY274" i="4"/>
  <c r="BX274" i="4"/>
  <c r="BW274" i="4"/>
  <c r="BV274" i="4"/>
  <c r="BU274" i="4"/>
  <c r="BT274" i="4"/>
  <c r="BS274" i="4"/>
  <c r="BR274" i="4"/>
  <c r="CH338" i="4"/>
  <c r="CG338" i="4"/>
  <c r="CF338" i="4"/>
  <c r="CD338" i="4"/>
  <c r="CE338" i="4"/>
  <c r="CC338" i="4"/>
  <c r="CB338" i="4"/>
  <c r="BZ338" i="4"/>
  <c r="CA338" i="4"/>
  <c r="BY338" i="4"/>
  <c r="BX338" i="4"/>
  <c r="BW338" i="4"/>
  <c r="BV338" i="4"/>
  <c r="BU338" i="4"/>
  <c r="BT338" i="4"/>
  <c r="BS338" i="4"/>
  <c r="BR338" i="4"/>
  <c r="CH402" i="4"/>
  <c r="CG402" i="4"/>
  <c r="CF402" i="4"/>
  <c r="CE402" i="4"/>
  <c r="CD402" i="4"/>
  <c r="CC402" i="4"/>
  <c r="CB402" i="4"/>
  <c r="BZ402" i="4"/>
  <c r="CA402" i="4"/>
  <c r="BY402" i="4"/>
  <c r="BX402" i="4"/>
  <c r="BW402" i="4"/>
  <c r="BV402" i="4"/>
  <c r="BU402" i="4"/>
  <c r="BT402" i="4"/>
  <c r="BS402" i="4"/>
  <c r="BR402" i="4"/>
  <c r="CH466" i="4"/>
  <c r="CG466" i="4"/>
  <c r="CF466" i="4"/>
  <c r="CE466" i="4"/>
  <c r="CC466" i="4"/>
  <c r="CD466" i="4"/>
  <c r="CB466" i="4"/>
  <c r="BZ466" i="4"/>
  <c r="BY466" i="4"/>
  <c r="BX466" i="4"/>
  <c r="CA466" i="4"/>
  <c r="BW466" i="4"/>
  <c r="BV466" i="4"/>
  <c r="BU466" i="4"/>
  <c r="BT466" i="4"/>
  <c r="BS466" i="4"/>
  <c r="BR466" i="4"/>
  <c r="CH530" i="4"/>
  <c r="CG530" i="4"/>
  <c r="CF530" i="4"/>
  <c r="CE530" i="4"/>
  <c r="CC530" i="4"/>
  <c r="CD530" i="4"/>
  <c r="CB530" i="4"/>
  <c r="CA530" i="4"/>
  <c r="BZ530" i="4"/>
  <c r="BY530" i="4"/>
  <c r="BX530" i="4"/>
  <c r="BW530" i="4"/>
  <c r="BV530" i="4"/>
  <c r="BU530" i="4"/>
  <c r="BT530" i="4"/>
  <c r="BS530" i="4"/>
  <c r="BR530" i="4"/>
  <c r="CH1188" i="4"/>
  <c r="CG1188" i="4"/>
  <c r="CF1188" i="4"/>
  <c r="CE1188" i="4"/>
  <c r="CD1188" i="4"/>
  <c r="CC1188" i="4"/>
  <c r="CB1188" i="4"/>
  <c r="CA1188" i="4"/>
  <c r="BZ1188" i="4"/>
  <c r="BY1188" i="4"/>
  <c r="BX1188" i="4"/>
  <c r="BW1188" i="4"/>
  <c r="BV1188" i="4"/>
  <c r="BU1188" i="4"/>
  <c r="BT1188" i="4"/>
  <c r="BS1188" i="4"/>
  <c r="BR1188" i="4"/>
  <c r="CH1124" i="4"/>
  <c r="CG1124" i="4"/>
  <c r="CE1124" i="4"/>
  <c r="CF1124" i="4"/>
  <c r="CD1124" i="4"/>
  <c r="CC1124" i="4"/>
  <c r="CB1124" i="4"/>
  <c r="CA1124" i="4"/>
  <c r="BZ1124" i="4"/>
  <c r="BY1124" i="4"/>
  <c r="BX1124" i="4"/>
  <c r="BW1124" i="4"/>
  <c r="BV1124" i="4"/>
  <c r="BU1124" i="4"/>
  <c r="BT1124" i="4"/>
  <c r="BS1124" i="4"/>
  <c r="BR1124" i="4"/>
  <c r="CH1060" i="4"/>
  <c r="CG1060" i="4"/>
  <c r="CF1060" i="4"/>
  <c r="CE1060" i="4"/>
  <c r="CD1060" i="4"/>
  <c r="CC1060" i="4"/>
  <c r="CB1060" i="4"/>
  <c r="CA1060" i="4"/>
  <c r="BZ1060" i="4"/>
  <c r="BY1060" i="4"/>
  <c r="BX1060" i="4"/>
  <c r="BW1060" i="4"/>
  <c r="BV1060" i="4"/>
  <c r="BU1060" i="4"/>
  <c r="BT1060" i="4"/>
  <c r="BS1060" i="4"/>
  <c r="BR1060" i="4"/>
  <c r="CH996" i="4"/>
  <c r="CG996" i="4"/>
  <c r="CF996" i="4"/>
  <c r="CE996" i="4"/>
  <c r="CD996" i="4"/>
  <c r="CC996" i="4"/>
  <c r="CB996" i="4"/>
  <c r="CA996" i="4"/>
  <c r="BZ996" i="4"/>
  <c r="BY996" i="4"/>
  <c r="BX996" i="4"/>
  <c r="BW996" i="4"/>
  <c r="BV996" i="4"/>
  <c r="BU996" i="4"/>
  <c r="BT996" i="4"/>
  <c r="BS996" i="4"/>
  <c r="BR996" i="4"/>
  <c r="CH932" i="4"/>
  <c r="CG932" i="4"/>
  <c r="CF932" i="4"/>
  <c r="CE932" i="4"/>
  <c r="CD932" i="4"/>
  <c r="CC932" i="4"/>
  <c r="CB932" i="4"/>
  <c r="CA932" i="4"/>
  <c r="BZ932" i="4"/>
  <c r="BY932" i="4"/>
  <c r="BX932" i="4"/>
  <c r="BW932" i="4"/>
  <c r="BV932" i="4"/>
  <c r="BU932" i="4"/>
  <c r="BT932" i="4"/>
  <c r="BS932" i="4"/>
  <c r="BR932" i="4"/>
  <c r="CH764" i="4"/>
  <c r="CG764" i="4"/>
  <c r="CE764" i="4"/>
  <c r="CF764" i="4"/>
  <c r="CD764" i="4"/>
  <c r="CB764" i="4"/>
  <c r="CC764" i="4"/>
  <c r="CA764" i="4"/>
  <c r="BZ764" i="4"/>
  <c r="BY764" i="4"/>
  <c r="BX764" i="4"/>
  <c r="BW764" i="4"/>
  <c r="BV764" i="4"/>
  <c r="BU764" i="4"/>
  <c r="BT764" i="4"/>
  <c r="BS764" i="4"/>
  <c r="BR764" i="4"/>
  <c r="CH700" i="4"/>
  <c r="CG700" i="4"/>
  <c r="CE700" i="4"/>
  <c r="CF700" i="4"/>
  <c r="CD700" i="4"/>
  <c r="CB700" i="4"/>
  <c r="CC700" i="4"/>
  <c r="CA700" i="4"/>
  <c r="BZ700" i="4"/>
  <c r="BY700" i="4"/>
  <c r="BX700" i="4"/>
  <c r="BW700" i="4"/>
  <c r="BV700" i="4"/>
  <c r="BU700" i="4"/>
  <c r="BT700" i="4"/>
  <c r="BS700" i="4"/>
  <c r="BR700" i="4"/>
  <c r="CG636" i="4"/>
  <c r="CH636" i="4"/>
  <c r="CF636" i="4"/>
  <c r="CE636" i="4"/>
  <c r="CD636" i="4"/>
  <c r="CC636" i="4"/>
  <c r="CB636" i="4"/>
  <c r="CA636" i="4"/>
  <c r="BZ636" i="4"/>
  <c r="BY636" i="4"/>
  <c r="BX636" i="4"/>
  <c r="BW636" i="4"/>
  <c r="BV636" i="4"/>
  <c r="BU636" i="4"/>
  <c r="BT636" i="4"/>
  <c r="BS636" i="4"/>
  <c r="BR636" i="4"/>
  <c r="CH572" i="4"/>
  <c r="CG572" i="4"/>
  <c r="CF572" i="4"/>
  <c r="CE572" i="4"/>
  <c r="CD572" i="4"/>
  <c r="CC572" i="4"/>
  <c r="CB572" i="4"/>
  <c r="CA572" i="4"/>
  <c r="BZ572" i="4"/>
  <c r="BY572" i="4"/>
  <c r="BX572" i="4"/>
  <c r="BW572" i="4"/>
  <c r="BV572" i="4"/>
  <c r="BU572" i="4"/>
  <c r="BT572" i="4"/>
  <c r="BS572" i="4"/>
  <c r="BR572" i="4"/>
  <c r="CH59" i="4"/>
  <c r="CG59" i="4"/>
  <c r="CE59" i="4"/>
  <c r="CF59" i="4"/>
  <c r="CD59" i="4"/>
  <c r="CC59" i="4"/>
  <c r="CB59" i="4"/>
  <c r="CA59" i="4"/>
  <c r="BY59" i="4"/>
  <c r="BX59" i="4"/>
  <c r="BZ59" i="4"/>
  <c r="BW59" i="4"/>
  <c r="BV59" i="4"/>
  <c r="BT59" i="4"/>
  <c r="BS59" i="4"/>
  <c r="BU59" i="4"/>
  <c r="BR59" i="4"/>
  <c r="CH243" i="4"/>
  <c r="CG243" i="4"/>
  <c r="CE243" i="4"/>
  <c r="CF243" i="4"/>
  <c r="CD243" i="4"/>
  <c r="CC243" i="4"/>
  <c r="CB243" i="4"/>
  <c r="CA243" i="4"/>
  <c r="BZ243" i="4"/>
  <c r="BY243" i="4"/>
  <c r="BX243" i="4"/>
  <c r="BW243" i="4"/>
  <c r="BV243" i="4"/>
  <c r="BT243" i="4"/>
  <c r="BU243" i="4"/>
  <c r="BS243" i="4"/>
  <c r="BR243" i="4"/>
  <c r="CH451" i="4"/>
  <c r="CG451" i="4"/>
  <c r="CF451" i="4"/>
  <c r="CE451" i="4"/>
  <c r="CD451" i="4"/>
  <c r="CC451" i="4"/>
  <c r="CA451" i="4"/>
  <c r="CB451" i="4"/>
  <c r="BZ451" i="4"/>
  <c r="BY451" i="4"/>
  <c r="BX451" i="4"/>
  <c r="BW451" i="4"/>
  <c r="BV451" i="4"/>
  <c r="BT451" i="4"/>
  <c r="BU451" i="4"/>
  <c r="BS451" i="4"/>
  <c r="BR451" i="4"/>
  <c r="CH1155" i="4"/>
  <c r="CG1155" i="4"/>
  <c r="CF1155" i="4"/>
  <c r="CE1155" i="4"/>
  <c r="CC1155" i="4"/>
  <c r="CD1155" i="4"/>
  <c r="CB1155" i="4"/>
  <c r="CA1155" i="4"/>
  <c r="BY1155" i="4"/>
  <c r="BX1155" i="4"/>
  <c r="BZ1155" i="4"/>
  <c r="BW1155" i="4"/>
  <c r="BV1155" i="4"/>
  <c r="BT1155" i="4"/>
  <c r="BU1155" i="4"/>
  <c r="BS1155" i="4"/>
  <c r="BR1155" i="4"/>
  <c r="CH955" i="4"/>
  <c r="CG955" i="4"/>
  <c r="CF955" i="4"/>
  <c r="CE955" i="4"/>
  <c r="CC955" i="4"/>
  <c r="CD955" i="4"/>
  <c r="CB955" i="4"/>
  <c r="BY955" i="4"/>
  <c r="BZ955" i="4"/>
  <c r="BX955" i="4"/>
  <c r="CA955" i="4"/>
  <c r="BW955" i="4"/>
  <c r="BV955" i="4"/>
  <c r="BT955" i="4"/>
  <c r="BU955" i="4"/>
  <c r="BS955" i="4"/>
  <c r="BR955" i="4"/>
  <c r="CH683" i="4"/>
  <c r="CG683" i="4"/>
  <c r="CF683" i="4"/>
  <c r="CE683" i="4"/>
  <c r="CD683" i="4"/>
  <c r="CA683" i="4"/>
  <c r="CB683" i="4"/>
  <c r="CC683" i="4"/>
  <c r="BY683" i="4"/>
  <c r="BX683" i="4"/>
  <c r="BZ683" i="4"/>
  <c r="BW683" i="4"/>
  <c r="BV683" i="4"/>
  <c r="BT683" i="4"/>
  <c r="BU683" i="4"/>
  <c r="BS683" i="4"/>
  <c r="BR683" i="4"/>
  <c r="CH60" i="4"/>
  <c r="CG60" i="4"/>
  <c r="CF60" i="4"/>
  <c r="CE60" i="4"/>
  <c r="CD60" i="4"/>
  <c r="CC60" i="4"/>
  <c r="CB60" i="4"/>
  <c r="CA60" i="4"/>
  <c r="BZ60" i="4"/>
  <c r="BX60" i="4"/>
  <c r="BY60" i="4"/>
  <c r="BW60" i="4"/>
  <c r="BV60" i="4"/>
  <c r="BT60" i="4"/>
  <c r="BU60" i="4"/>
  <c r="BS60" i="4"/>
  <c r="BR60" i="4"/>
  <c r="CH156" i="4"/>
  <c r="CG156" i="4"/>
  <c r="CE156" i="4"/>
  <c r="CF156" i="4"/>
  <c r="CD156" i="4"/>
  <c r="CC156" i="4"/>
  <c r="CB156" i="4"/>
  <c r="CA156" i="4"/>
  <c r="BZ156" i="4"/>
  <c r="BX156" i="4"/>
  <c r="BY156" i="4"/>
  <c r="BV156" i="4"/>
  <c r="BW156" i="4"/>
  <c r="BT156" i="4"/>
  <c r="BU156" i="4"/>
  <c r="BS156" i="4"/>
  <c r="BR156" i="4"/>
  <c r="CH428" i="4"/>
  <c r="CG428" i="4"/>
  <c r="CE428" i="4"/>
  <c r="CF428" i="4"/>
  <c r="CD428" i="4"/>
  <c r="CB428" i="4"/>
  <c r="CC428" i="4"/>
  <c r="CA428" i="4"/>
  <c r="BY428" i="4"/>
  <c r="BX428" i="4"/>
  <c r="BZ428" i="4"/>
  <c r="BW428" i="4"/>
  <c r="BV428" i="4"/>
  <c r="BU428" i="4"/>
  <c r="BS428" i="4"/>
  <c r="BT428" i="4"/>
  <c r="BR428" i="4"/>
  <c r="CH1074" i="4"/>
  <c r="CG1074" i="4"/>
  <c r="CF1074" i="4"/>
  <c r="CE1074" i="4"/>
  <c r="CD1074" i="4"/>
  <c r="CB1074" i="4"/>
  <c r="CC1074" i="4"/>
  <c r="CA1074" i="4"/>
  <c r="BZ1074" i="4"/>
  <c r="BY1074" i="4"/>
  <c r="BX1074" i="4"/>
  <c r="BW1074" i="4"/>
  <c r="BV1074" i="4"/>
  <c r="BU1074" i="4"/>
  <c r="BT1074" i="4"/>
  <c r="BS1074" i="4"/>
  <c r="BR1074" i="4"/>
  <c r="CH770" i="4"/>
  <c r="CG770" i="4"/>
  <c r="CF770" i="4"/>
  <c r="CE770" i="4"/>
  <c r="CD770" i="4"/>
  <c r="CC770" i="4"/>
  <c r="CB770" i="4"/>
  <c r="CA770" i="4"/>
  <c r="BZ770" i="4"/>
  <c r="BY770" i="4"/>
  <c r="BX770" i="4"/>
  <c r="BW770" i="4"/>
  <c r="BU770" i="4"/>
  <c r="BV770" i="4"/>
  <c r="BT770" i="4"/>
  <c r="BS770" i="4"/>
  <c r="BR770" i="4"/>
  <c r="CH786" i="4"/>
  <c r="CG786" i="4"/>
  <c r="CF786" i="4"/>
  <c r="CE786" i="4"/>
  <c r="CC786" i="4"/>
  <c r="CD786" i="4"/>
  <c r="CB786" i="4"/>
  <c r="CA786" i="4"/>
  <c r="BZ786" i="4"/>
  <c r="BY786" i="4"/>
  <c r="BX786" i="4"/>
  <c r="BW786" i="4"/>
  <c r="BV786" i="4"/>
  <c r="BU786" i="4"/>
  <c r="BT786" i="4"/>
  <c r="BS786" i="4"/>
  <c r="BR786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CH101" i="4"/>
  <c r="CG101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CH229" i="4"/>
  <c r="CG229" i="4"/>
  <c r="CF229" i="4"/>
  <c r="CE229" i="4"/>
  <c r="CD229" i="4"/>
  <c r="CC229" i="4"/>
  <c r="CB229" i="4"/>
  <c r="BZ229" i="4"/>
  <c r="CA229" i="4"/>
  <c r="BY229" i="4"/>
  <c r="BX229" i="4"/>
  <c r="BW229" i="4"/>
  <c r="BV229" i="4"/>
  <c r="BU229" i="4"/>
  <c r="BT229" i="4"/>
  <c r="BS229" i="4"/>
  <c r="BR229" i="4"/>
  <c r="CH293" i="4"/>
  <c r="CG293" i="4"/>
  <c r="CE293" i="4"/>
  <c r="CF293" i="4"/>
  <c r="CD293" i="4"/>
  <c r="CC293" i="4"/>
  <c r="CB293" i="4"/>
  <c r="CA293" i="4"/>
  <c r="BZ293" i="4"/>
  <c r="BX293" i="4"/>
  <c r="BY293" i="4"/>
  <c r="BW293" i="4"/>
  <c r="BV293" i="4"/>
  <c r="BU293" i="4"/>
  <c r="BT293" i="4"/>
  <c r="BS293" i="4"/>
  <c r="BR293" i="4"/>
  <c r="CH357" i="4"/>
  <c r="CG357" i="4"/>
  <c r="CF357" i="4"/>
  <c r="CE357" i="4"/>
  <c r="CD357" i="4"/>
  <c r="CC357" i="4"/>
  <c r="CB357" i="4"/>
  <c r="CA357" i="4"/>
  <c r="BZ357" i="4"/>
  <c r="BX357" i="4"/>
  <c r="BY357" i="4"/>
  <c r="BW357" i="4"/>
  <c r="BV357" i="4"/>
  <c r="BU357" i="4"/>
  <c r="BT357" i="4"/>
  <c r="BS357" i="4"/>
  <c r="BR357" i="4"/>
  <c r="CH421" i="4"/>
  <c r="CG421" i="4"/>
  <c r="CF421" i="4"/>
  <c r="CE421" i="4"/>
  <c r="CD421" i="4"/>
  <c r="CC421" i="4"/>
  <c r="CA421" i="4"/>
  <c r="BZ421" i="4"/>
  <c r="CB421" i="4"/>
  <c r="BY421" i="4"/>
  <c r="BX421" i="4"/>
  <c r="BW421" i="4"/>
  <c r="BV421" i="4"/>
  <c r="BU421" i="4"/>
  <c r="BT421" i="4"/>
  <c r="BS421" i="4"/>
  <c r="BR421" i="4"/>
  <c r="CH485" i="4"/>
  <c r="CG485" i="4"/>
  <c r="CF485" i="4"/>
  <c r="CE485" i="4"/>
  <c r="CD485" i="4"/>
  <c r="CC485" i="4"/>
  <c r="CB485" i="4"/>
  <c r="CA485" i="4"/>
  <c r="BZ485" i="4"/>
  <c r="BY485" i="4"/>
  <c r="BX485" i="4"/>
  <c r="BW485" i="4"/>
  <c r="BV485" i="4"/>
  <c r="BU485" i="4"/>
  <c r="BT485" i="4"/>
  <c r="BS485" i="4"/>
  <c r="BR485" i="4"/>
  <c r="CH549" i="4"/>
  <c r="CG549" i="4"/>
  <c r="CF549" i="4"/>
  <c r="CE549" i="4"/>
  <c r="CD549" i="4"/>
  <c r="CC549" i="4"/>
  <c r="CB549" i="4"/>
  <c r="CA549" i="4"/>
  <c r="BY549" i="4"/>
  <c r="BX549" i="4"/>
  <c r="BZ549" i="4"/>
  <c r="BW549" i="4"/>
  <c r="BV549" i="4"/>
  <c r="BU549" i="4"/>
  <c r="BT549" i="4"/>
  <c r="BS549" i="4"/>
  <c r="BR549" i="4"/>
  <c r="CH1169" i="4"/>
  <c r="CG1169" i="4"/>
  <c r="CF1169" i="4"/>
  <c r="CE1169" i="4"/>
  <c r="CD1169" i="4"/>
  <c r="CC1169" i="4"/>
  <c r="CA1169" i="4"/>
  <c r="CB1169" i="4"/>
  <c r="BZ1169" i="4"/>
  <c r="BX1169" i="4"/>
  <c r="BW1169" i="4"/>
  <c r="BV1169" i="4"/>
  <c r="BY1169" i="4"/>
  <c r="BT1169" i="4"/>
  <c r="BS1169" i="4"/>
  <c r="BU1169" i="4"/>
  <c r="BR1169" i="4"/>
  <c r="CH1105" i="4"/>
  <c r="CG1105" i="4"/>
  <c r="CF1105" i="4"/>
  <c r="CE1105" i="4"/>
  <c r="CD1105" i="4"/>
  <c r="CC1105" i="4"/>
  <c r="CA1105" i="4"/>
  <c r="CB1105" i="4"/>
  <c r="BZ1105" i="4"/>
  <c r="BX1105" i="4"/>
  <c r="BW1105" i="4"/>
  <c r="BY1105" i="4"/>
  <c r="BV1105" i="4"/>
  <c r="BT1105" i="4"/>
  <c r="BS1105" i="4"/>
  <c r="BU1105" i="4"/>
  <c r="BR1105" i="4"/>
  <c r="CH1041" i="4"/>
  <c r="CG1041" i="4"/>
  <c r="CF1041" i="4"/>
  <c r="CE1041" i="4"/>
  <c r="CD1041" i="4"/>
  <c r="CC1041" i="4"/>
  <c r="CA1041" i="4"/>
  <c r="CB1041" i="4"/>
  <c r="BZ1041" i="4"/>
  <c r="BX1041" i="4"/>
  <c r="BW1041" i="4"/>
  <c r="BY1041" i="4"/>
  <c r="BV1041" i="4"/>
  <c r="BT1041" i="4"/>
  <c r="BS1041" i="4"/>
  <c r="BU1041" i="4"/>
  <c r="BR1041" i="4"/>
  <c r="CH769" i="4"/>
  <c r="CG769" i="4"/>
  <c r="CF769" i="4"/>
  <c r="CE769" i="4"/>
  <c r="CD769" i="4"/>
  <c r="CC769" i="4"/>
  <c r="CA769" i="4"/>
  <c r="CB769" i="4"/>
  <c r="BZ769" i="4"/>
  <c r="BX769" i="4"/>
  <c r="BW769" i="4"/>
  <c r="BV769" i="4"/>
  <c r="BY769" i="4"/>
  <c r="BT769" i="4"/>
  <c r="BU769" i="4"/>
  <c r="BS769" i="4"/>
  <c r="BR769" i="4"/>
  <c r="CH657" i="4"/>
  <c r="CG657" i="4"/>
  <c r="CF657" i="4"/>
  <c r="CE657" i="4"/>
  <c r="CD657" i="4"/>
  <c r="CA657" i="4"/>
  <c r="CC657" i="4"/>
  <c r="CB657" i="4"/>
  <c r="BZ657" i="4"/>
  <c r="BX657" i="4"/>
  <c r="BW657" i="4"/>
  <c r="BV657" i="4"/>
  <c r="BY657" i="4"/>
  <c r="BT657" i="4"/>
  <c r="BS657" i="4"/>
  <c r="BU657" i="4"/>
  <c r="BR657" i="4"/>
  <c r="CH142" i="4"/>
  <c r="CG142" i="4"/>
  <c r="CF142" i="4"/>
  <c r="CD142" i="4"/>
  <c r="CE142" i="4"/>
  <c r="CC142" i="4"/>
  <c r="CB142" i="4"/>
  <c r="CA142" i="4"/>
  <c r="BZ142" i="4"/>
  <c r="BY142" i="4"/>
  <c r="BX142" i="4"/>
  <c r="BW142" i="4"/>
  <c r="BU142" i="4"/>
  <c r="BV142" i="4"/>
  <c r="BT142" i="4"/>
  <c r="BS142" i="4"/>
  <c r="BR142" i="4"/>
  <c r="CH270" i="4"/>
  <c r="CG270" i="4"/>
  <c r="CF270" i="4"/>
  <c r="CD270" i="4"/>
  <c r="CE270" i="4"/>
  <c r="CC270" i="4"/>
  <c r="CB270" i="4"/>
  <c r="CA270" i="4"/>
  <c r="BZ270" i="4"/>
  <c r="BX270" i="4"/>
  <c r="BY270" i="4"/>
  <c r="BW270" i="4"/>
  <c r="BU270" i="4"/>
  <c r="BV270" i="4"/>
  <c r="BS270" i="4"/>
  <c r="BT270" i="4"/>
  <c r="BR270" i="4"/>
  <c r="CH398" i="4"/>
  <c r="CG398" i="4"/>
  <c r="CF398" i="4"/>
  <c r="CE398" i="4"/>
  <c r="CD398" i="4"/>
  <c r="CC398" i="4"/>
  <c r="CB398" i="4"/>
  <c r="CA398" i="4"/>
  <c r="BZ398" i="4"/>
  <c r="BY398" i="4"/>
  <c r="BX398" i="4"/>
  <c r="BW398" i="4"/>
  <c r="BU398" i="4"/>
  <c r="BV398" i="4"/>
  <c r="BS398" i="4"/>
  <c r="BT398" i="4"/>
  <c r="BR398" i="4"/>
  <c r="CH526" i="4"/>
  <c r="CG526" i="4"/>
  <c r="CF526" i="4"/>
  <c r="CE526" i="4"/>
  <c r="CD526" i="4"/>
  <c r="CC526" i="4"/>
  <c r="CB526" i="4"/>
  <c r="CA526" i="4"/>
  <c r="BZ526" i="4"/>
  <c r="BY526" i="4"/>
  <c r="BX526" i="4"/>
  <c r="BW526" i="4"/>
  <c r="BU526" i="4"/>
  <c r="BV526" i="4"/>
  <c r="BS526" i="4"/>
  <c r="BT526" i="4"/>
  <c r="BR526" i="4"/>
  <c r="CH936" i="4"/>
  <c r="CG936" i="4"/>
  <c r="CF936" i="4"/>
  <c r="CE936" i="4"/>
  <c r="CD936" i="4"/>
  <c r="CB936" i="4"/>
  <c r="CA936" i="4"/>
  <c r="CC936" i="4"/>
  <c r="BZ936" i="4"/>
  <c r="BY936" i="4"/>
  <c r="BV936" i="4"/>
  <c r="BX936" i="4"/>
  <c r="BW936" i="4"/>
  <c r="BU936" i="4"/>
  <c r="BT936" i="4"/>
  <c r="BS936" i="4"/>
  <c r="BR936" i="4"/>
  <c r="CH616" i="4"/>
  <c r="CG616" i="4"/>
  <c r="CF616" i="4"/>
  <c r="CE616" i="4"/>
  <c r="CD616" i="4"/>
  <c r="CC616" i="4"/>
  <c r="CB616" i="4"/>
  <c r="CA616" i="4"/>
  <c r="BZ616" i="4"/>
  <c r="BY616" i="4"/>
  <c r="BV616" i="4"/>
  <c r="BX616" i="4"/>
  <c r="BW616" i="4"/>
  <c r="BU616" i="4"/>
  <c r="BS616" i="4"/>
  <c r="BT616" i="4"/>
  <c r="BR616" i="4"/>
  <c r="CH1018" i="4"/>
  <c r="CG1018" i="4"/>
  <c r="CF1018" i="4"/>
  <c r="CE1018" i="4"/>
  <c r="CD1018" i="4"/>
  <c r="CC1018" i="4"/>
  <c r="CB1018" i="4"/>
  <c r="CA1018" i="4"/>
  <c r="BZ1018" i="4"/>
  <c r="BY1018" i="4"/>
  <c r="BX1018" i="4"/>
  <c r="BW1018" i="4"/>
  <c r="BV1018" i="4"/>
  <c r="BU1018" i="4"/>
  <c r="BT1018" i="4"/>
  <c r="BS1018" i="4"/>
  <c r="BR1018" i="4"/>
  <c r="CH15" i="4"/>
  <c r="CG15" i="4"/>
  <c r="CE15" i="4"/>
  <c r="CF15" i="4"/>
  <c r="CD15" i="4"/>
  <c r="CC15" i="4"/>
  <c r="CB15" i="4"/>
  <c r="CA15" i="4"/>
  <c r="BZ15" i="4"/>
  <c r="BY15" i="4"/>
  <c r="BX15" i="4"/>
  <c r="BU15" i="4"/>
  <c r="BW15" i="4"/>
  <c r="BT15" i="4"/>
  <c r="BS15" i="4"/>
  <c r="BV15" i="4"/>
  <c r="BR15" i="4"/>
  <c r="CH463" i="4"/>
  <c r="CG463" i="4"/>
  <c r="CF463" i="4"/>
  <c r="CE463" i="4"/>
  <c r="CD463" i="4"/>
  <c r="CC463" i="4"/>
  <c r="CB463" i="4"/>
  <c r="CA463" i="4"/>
  <c r="BZ463" i="4"/>
  <c r="BY463" i="4"/>
  <c r="BX463" i="4"/>
  <c r="BW463" i="4"/>
  <c r="BU463" i="4"/>
  <c r="BT463" i="4"/>
  <c r="BS463" i="4"/>
  <c r="BV463" i="4"/>
  <c r="BR463" i="4"/>
  <c r="CH1191" i="4"/>
  <c r="CG1191" i="4"/>
  <c r="CF1191" i="4"/>
  <c r="CE1191" i="4"/>
  <c r="CD1191" i="4"/>
  <c r="CB1191" i="4"/>
  <c r="CC1191" i="4"/>
  <c r="CA1191" i="4"/>
  <c r="BZ1191" i="4"/>
  <c r="BY1191" i="4"/>
  <c r="BX1191" i="4"/>
  <c r="BV1191" i="4"/>
  <c r="BW1191" i="4"/>
  <c r="BT1191" i="4"/>
  <c r="BU1191" i="4"/>
  <c r="BS1191" i="4"/>
  <c r="BR1191" i="4"/>
  <c r="CH999" i="4"/>
  <c r="CG999" i="4"/>
  <c r="CF999" i="4"/>
  <c r="CE999" i="4"/>
  <c r="CD999" i="4"/>
  <c r="CC999" i="4"/>
  <c r="CB999" i="4"/>
  <c r="CA999" i="4"/>
  <c r="BZ999" i="4"/>
  <c r="BY999" i="4"/>
  <c r="BX999" i="4"/>
  <c r="BW999" i="4"/>
  <c r="BV999" i="4"/>
  <c r="BT999" i="4"/>
  <c r="BS999" i="4"/>
  <c r="BU999" i="4"/>
  <c r="BR999" i="4"/>
  <c r="CH871" i="4"/>
  <c r="CG871" i="4"/>
  <c r="CF871" i="4"/>
  <c r="CE871" i="4"/>
  <c r="CD871" i="4"/>
  <c r="CB871" i="4"/>
  <c r="CC871" i="4"/>
  <c r="CA871" i="4"/>
  <c r="BZ871" i="4"/>
  <c r="BY871" i="4"/>
  <c r="BX871" i="4"/>
  <c r="BW871" i="4"/>
  <c r="BU871" i="4"/>
  <c r="BV871" i="4"/>
  <c r="BT871" i="4"/>
  <c r="BS871" i="4"/>
  <c r="BR871" i="4"/>
  <c r="CH8" i="4"/>
  <c r="CG8" i="4"/>
  <c r="CF8" i="4"/>
  <c r="CE8" i="4"/>
  <c r="CD8" i="4"/>
  <c r="CC8" i="4"/>
  <c r="CB8" i="4"/>
  <c r="CA8" i="4"/>
  <c r="BZ8" i="4"/>
  <c r="BW8" i="4"/>
  <c r="BY8" i="4"/>
  <c r="BV8" i="4"/>
  <c r="BX8" i="4"/>
  <c r="BU8" i="4"/>
  <c r="BS8" i="4"/>
  <c r="BT8" i="4"/>
  <c r="BR8" i="4"/>
  <c r="CH136" i="4"/>
  <c r="CG136" i="4"/>
  <c r="CF136" i="4"/>
  <c r="CE136" i="4"/>
  <c r="CD136" i="4"/>
  <c r="CC136" i="4"/>
  <c r="CB136" i="4"/>
  <c r="CA136" i="4"/>
  <c r="BZ136" i="4"/>
  <c r="BY136" i="4"/>
  <c r="BV136" i="4"/>
  <c r="BX136" i="4"/>
  <c r="BU136" i="4"/>
  <c r="BS136" i="4"/>
  <c r="BW136" i="4"/>
  <c r="BT136" i="4"/>
  <c r="BR136" i="4"/>
  <c r="CH145" i="4"/>
  <c r="CG145" i="4"/>
  <c r="CD145" i="4"/>
  <c r="CE145" i="4"/>
  <c r="CF145" i="4"/>
  <c r="CC145" i="4"/>
  <c r="CA145" i="4"/>
  <c r="CB145" i="4"/>
  <c r="BZ145" i="4"/>
  <c r="BY145" i="4"/>
  <c r="BX145" i="4"/>
  <c r="BV145" i="4"/>
  <c r="BW145" i="4"/>
  <c r="BT145" i="4"/>
  <c r="BS145" i="4"/>
  <c r="BU145" i="4"/>
  <c r="BR145" i="4"/>
  <c r="CH401" i="4"/>
  <c r="CG401" i="4"/>
  <c r="CF401" i="4"/>
  <c r="CD401" i="4"/>
  <c r="CE401" i="4"/>
  <c r="CC401" i="4"/>
  <c r="CA401" i="4"/>
  <c r="CB401" i="4"/>
  <c r="BZ401" i="4"/>
  <c r="BX401" i="4"/>
  <c r="BW401" i="4"/>
  <c r="BV401" i="4"/>
  <c r="BT401" i="4"/>
  <c r="BY401" i="4"/>
  <c r="BS401" i="4"/>
  <c r="BU401" i="4"/>
  <c r="BR401" i="4"/>
  <c r="CH569" i="4"/>
  <c r="CG569" i="4"/>
  <c r="CF569" i="4"/>
  <c r="CE569" i="4"/>
  <c r="CD569" i="4"/>
  <c r="CA569" i="4"/>
  <c r="CB569" i="4"/>
  <c r="CC569" i="4"/>
  <c r="BZ569" i="4"/>
  <c r="BX569" i="4"/>
  <c r="BW569" i="4"/>
  <c r="BV569" i="4"/>
  <c r="BY569" i="4"/>
  <c r="BT569" i="4"/>
  <c r="BS569" i="4"/>
  <c r="BU569" i="4"/>
  <c r="BR569" i="4"/>
  <c r="BR973" i="4"/>
  <c r="CH973" i="4"/>
  <c r="CG973" i="4"/>
  <c r="CF973" i="4"/>
  <c r="CE973" i="4"/>
  <c r="CD973" i="4"/>
  <c r="CC973" i="4"/>
  <c r="CB973" i="4"/>
  <c r="CA973" i="4"/>
  <c r="BY973" i="4"/>
  <c r="BX973" i="4"/>
  <c r="BZ973" i="4"/>
  <c r="BW973" i="4"/>
  <c r="BV973" i="4"/>
  <c r="BU973" i="4"/>
  <c r="BS973" i="4"/>
  <c r="BT973" i="4"/>
  <c r="CH717" i="4"/>
  <c r="CG717" i="4"/>
  <c r="CE717" i="4"/>
  <c r="CF717" i="4"/>
  <c r="CD717" i="4"/>
  <c r="CC717" i="4"/>
  <c r="CB717" i="4"/>
  <c r="CA717" i="4"/>
  <c r="BY717" i="4"/>
  <c r="BX717" i="4"/>
  <c r="BZ717" i="4"/>
  <c r="BW717" i="4"/>
  <c r="BV717" i="4"/>
  <c r="BU717" i="4"/>
  <c r="BT717" i="4"/>
  <c r="BS717" i="4"/>
  <c r="BR717" i="4"/>
  <c r="CH331" i="4"/>
  <c r="CF331" i="4"/>
  <c r="CG331" i="4"/>
  <c r="CE331" i="4"/>
  <c r="CD331" i="4"/>
  <c r="CB331" i="4"/>
  <c r="CC331" i="4"/>
  <c r="CA331" i="4"/>
  <c r="BZ331" i="4"/>
  <c r="BY331" i="4"/>
  <c r="BX331" i="4"/>
  <c r="BW331" i="4"/>
  <c r="BV331" i="4"/>
  <c r="BT331" i="4"/>
  <c r="BU331" i="4"/>
  <c r="BS331" i="4"/>
  <c r="BR331" i="4"/>
  <c r="CH444" i="4"/>
  <c r="CG444" i="4"/>
  <c r="CF444" i="4"/>
  <c r="CE444" i="4"/>
  <c r="CC444" i="4"/>
  <c r="CB444" i="4"/>
  <c r="CD444" i="4"/>
  <c r="CA444" i="4"/>
  <c r="BZ444" i="4"/>
  <c r="BY444" i="4"/>
  <c r="BX444" i="4"/>
  <c r="BW444" i="4"/>
  <c r="BV444" i="4"/>
  <c r="BU444" i="4"/>
  <c r="BS444" i="4"/>
  <c r="BT444" i="4"/>
  <c r="BR444" i="4"/>
  <c r="CH593" i="4"/>
  <c r="CG593" i="4"/>
  <c r="CF593" i="4"/>
  <c r="CE593" i="4"/>
  <c r="CD593" i="4"/>
  <c r="CA593" i="4"/>
  <c r="CC593" i="4"/>
  <c r="CB593" i="4"/>
  <c r="BZ593" i="4"/>
  <c r="BX593" i="4"/>
  <c r="BW593" i="4"/>
  <c r="BV593" i="4"/>
  <c r="BY593" i="4"/>
  <c r="BT593" i="4"/>
  <c r="BS593" i="4"/>
  <c r="BU593" i="4"/>
  <c r="BR593" i="4"/>
  <c r="CH347" i="4"/>
  <c r="CG347" i="4"/>
  <c r="CE347" i="4"/>
  <c r="CF347" i="4"/>
  <c r="CD347" i="4"/>
  <c r="CB347" i="4"/>
  <c r="CA347" i="4"/>
  <c r="CC347" i="4"/>
  <c r="BY347" i="4"/>
  <c r="BZ347" i="4"/>
  <c r="BX347" i="4"/>
  <c r="BW347" i="4"/>
  <c r="BV347" i="4"/>
  <c r="BT347" i="4"/>
  <c r="BS347" i="4"/>
  <c r="BU347" i="4"/>
  <c r="BR347" i="4"/>
  <c r="CH470" i="4"/>
  <c r="CG470" i="4"/>
  <c r="CF470" i="4"/>
  <c r="CE470" i="4"/>
  <c r="CD470" i="4"/>
  <c r="CC470" i="4"/>
  <c r="CB470" i="4"/>
  <c r="CA470" i="4"/>
  <c r="BZ470" i="4"/>
  <c r="BY470" i="4"/>
  <c r="BX470" i="4"/>
  <c r="BW470" i="4"/>
  <c r="BU470" i="4"/>
  <c r="BS470" i="4"/>
  <c r="BT470" i="4"/>
  <c r="BV470" i="4"/>
  <c r="BR470" i="4"/>
  <c r="CH1120" i="4"/>
  <c r="CG1120" i="4"/>
  <c r="CE1120" i="4"/>
  <c r="CF1120" i="4"/>
  <c r="CD1120" i="4"/>
  <c r="CC1120" i="4"/>
  <c r="CB1120" i="4"/>
  <c r="CA1120" i="4"/>
  <c r="BZ1120" i="4"/>
  <c r="BY1120" i="4"/>
  <c r="BX1120" i="4"/>
  <c r="BV1120" i="4"/>
  <c r="BU1120" i="4"/>
  <c r="BT1120" i="4"/>
  <c r="BW1120" i="4"/>
  <c r="BS1120" i="4"/>
  <c r="BR1120" i="4"/>
  <c r="CH928" i="4"/>
  <c r="CG928" i="4"/>
  <c r="CE928" i="4"/>
  <c r="CF928" i="4"/>
  <c r="CD928" i="4"/>
  <c r="CC928" i="4"/>
  <c r="CB928" i="4"/>
  <c r="CA928" i="4"/>
  <c r="BZ928" i="4"/>
  <c r="BY928" i="4"/>
  <c r="BX928" i="4"/>
  <c r="BV928" i="4"/>
  <c r="BU928" i="4"/>
  <c r="BW928" i="4"/>
  <c r="BT928" i="4"/>
  <c r="BS928" i="4"/>
  <c r="BR928" i="4"/>
  <c r="CH978" i="4"/>
  <c r="CG978" i="4"/>
  <c r="CF978" i="4"/>
  <c r="CE978" i="4"/>
  <c r="CD978" i="4"/>
  <c r="CC978" i="4"/>
  <c r="CB978" i="4"/>
  <c r="CA978" i="4"/>
  <c r="BZ978" i="4"/>
  <c r="BY978" i="4"/>
  <c r="BX978" i="4"/>
  <c r="BW978" i="4"/>
  <c r="BU978" i="4"/>
  <c r="BV978" i="4"/>
  <c r="BT978" i="4"/>
  <c r="BS978" i="4"/>
  <c r="BR978" i="4"/>
  <c r="CH1119" i="4"/>
  <c r="CG1119" i="4"/>
  <c r="CF1119" i="4"/>
  <c r="CE1119" i="4"/>
  <c r="CD1119" i="4"/>
  <c r="CC1119" i="4"/>
  <c r="CB1119" i="4"/>
  <c r="CA1119" i="4"/>
  <c r="BZ1119" i="4"/>
  <c r="BY1119" i="4"/>
  <c r="BX1119" i="4"/>
  <c r="BW1119" i="4"/>
  <c r="BV1119" i="4"/>
  <c r="BT1119" i="4"/>
  <c r="BU1119" i="4"/>
  <c r="BS1119" i="4"/>
  <c r="BR1119" i="4"/>
  <c r="CH272" i="4"/>
  <c r="CG272" i="4"/>
  <c r="CF272" i="4"/>
  <c r="CE272" i="4"/>
  <c r="CD272" i="4"/>
  <c r="CC272" i="4"/>
  <c r="CB272" i="4"/>
  <c r="CA272" i="4"/>
  <c r="BZ272" i="4"/>
  <c r="BV272" i="4"/>
  <c r="BY272" i="4"/>
  <c r="BX272" i="4"/>
  <c r="BU272" i="4"/>
  <c r="BW272" i="4"/>
  <c r="BT272" i="4"/>
  <c r="BS272" i="4"/>
  <c r="BR272" i="4"/>
  <c r="CH163" i="4"/>
  <c r="CG163" i="4"/>
  <c r="CF163" i="4"/>
  <c r="CE163" i="4"/>
  <c r="CD163" i="4"/>
  <c r="CC163" i="4"/>
  <c r="CB163" i="4"/>
  <c r="CA163" i="4"/>
  <c r="BZ163" i="4"/>
  <c r="BY163" i="4"/>
  <c r="BX163" i="4"/>
  <c r="BV163" i="4"/>
  <c r="BW163" i="4"/>
  <c r="BT163" i="4"/>
  <c r="BU163" i="4"/>
  <c r="BS163" i="4"/>
  <c r="BR163" i="4"/>
  <c r="CH46" i="4"/>
  <c r="CG46" i="4"/>
  <c r="CF46" i="4"/>
  <c r="CE46" i="4"/>
  <c r="CD46" i="4"/>
  <c r="CC46" i="4"/>
  <c r="CA46" i="4"/>
  <c r="CB46" i="4"/>
  <c r="BZ46" i="4"/>
  <c r="BY46" i="4"/>
  <c r="BX46" i="4"/>
  <c r="BW46" i="4"/>
  <c r="BU46" i="4"/>
  <c r="BV46" i="4"/>
  <c r="BS46" i="4"/>
  <c r="BT46" i="4"/>
  <c r="BR46" i="4"/>
  <c r="CH494" i="4"/>
  <c r="CG494" i="4"/>
  <c r="CF494" i="4"/>
  <c r="CD494" i="4"/>
  <c r="CE494" i="4"/>
  <c r="CC494" i="4"/>
  <c r="CB494" i="4"/>
  <c r="CA494" i="4"/>
  <c r="BZ494" i="4"/>
  <c r="BY494" i="4"/>
  <c r="BX494" i="4"/>
  <c r="BW494" i="4"/>
  <c r="BU494" i="4"/>
  <c r="BV494" i="4"/>
  <c r="BS494" i="4"/>
  <c r="BT494" i="4"/>
  <c r="BR494" i="4"/>
  <c r="CH6" i="4"/>
  <c r="CG6" i="4"/>
  <c r="CF6" i="4"/>
  <c r="CE6" i="4"/>
  <c r="CD6" i="4"/>
  <c r="CC6" i="4"/>
  <c r="CA6" i="4"/>
  <c r="BZ6" i="4"/>
  <c r="CB6" i="4"/>
  <c r="BY6" i="4"/>
  <c r="BX6" i="4"/>
  <c r="BW6" i="4"/>
  <c r="BV6" i="4"/>
  <c r="BS6" i="4"/>
  <c r="BU6" i="4"/>
  <c r="BT6" i="4"/>
  <c r="BR6" i="4"/>
  <c r="CH70" i="4"/>
  <c r="CG70" i="4"/>
  <c r="CF70" i="4"/>
  <c r="CE70" i="4"/>
  <c r="CD70" i="4"/>
  <c r="CC70" i="4"/>
  <c r="CA70" i="4"/>
  <c r="BZ70" i="4"/>
  <c r="CB70" i="4"/>
  <c r="BY70" i="4"/>
  <c r="BX70" i="4"/>
  <c r="BW70" i="4"/>
  <c r="BV70" i="4"/>
  <c r="BU70" i="4"/>
  <c r="BS70" i="4"/>
  <c r="BT70" i="4"/>
  <c r="BR70" i="4"/>
  <c r="CH134" i="4"/>
  <c r="CG134" i="4"/>
  <c r="CF134" i="4"/>
  <c r="CE134" i="4"/>
  <c r="CD134" i="4"/>
  <c r="CC134" i="4"/>
  <c r="CA134" i="4"/>
  <c r="BZ134" i="4"/>
  <c r="CB134" i="4"/>
  <c r="BY134" i="4"/>
  <c r="BX134" i="4"/>
  <c r="BW134" i="4"/>
  <c r="BV134" i="4"/>
  <c r="BU134" i="4"/>
  <c r="BS134" i="4"/>
  <c r="BT134" i="4"/>
  <c r="BR134" i="4"/>
  <c r="CH198" i="4"/>
  <c r="CG198" i="4"/>
  <c r="CF198" i="4"/>
  <c r="CE198" i="4"/>
  <c r="CD198" i="4"/>
  <c r="CC198" i="4"/>
  <c r="CA198" i="4"/>
  <c r="CB198" i="4"/>
  <c r="BZ198" i="4"/>
  <c r="BY198" i="4"/>
  <c r="BX198" i="4"/>
  <c r="BW198" i="4"/>
  <c r="BV198" i="4"/>
  <c r="BU198" i="4"/>
  <c r="BS198" i="4"/>
  <c r="BT198" i="4"/>
  <c r="BR198" i="4"/>
  <c r="CH262" i="4"/>
  <c r="CG262" i="4"/>
  <c r="CF262" i="4"/>
  <c r="CE262" i="4"/>
  <c r="CD262" i="4"/>
  <c r="CC262" i="4"/>
  <c r="CA262" i="4"/>
  <c r="BZ262" i="4"/>
  <c r="CB262" i="4"/>
  <c r="BY262" i="4"/>
  <c r="BX262" i="4"/>
  <c r="BW262" i="4"/>
  <c r="BV262" i="4"/>
  <c r="BU262" i="4"/>
  <c r="BS262" i="4"/>
  <c r="BT262" i="4"/>
  <c r="BR262" i="4"/>
  <c r="CH326" i="4"/>
  <c r="CG326" i="4"/>
  <c r="CF326" i="4"/>
  <c r="CE326" i="4"/>
  <c r="CD326" i="4"/>
  <c r="CC326" i="4"/>
  <c r="CA326" i="4"/>
  <c r="BZ326" i="4"/>
  <c r="CB326" i="4"/>
  <c r="BY326" i="4"/>
  <c r="BX326" i="4"/>
  <c r="BW326" i="4"/>
  <c r="BV326" i="4"/>
  <c r="BU326" i="4"/>
  <c r="BS326" i="4"/>
  <c r="BT326" i="4"/>
  <c r="BR326" i="4"/>
  <c r="CH390" i="4"/>
  <c r="CG390" i="4"/>
  <c r="CF390" i="4"/>
  <c r="CE390" i="4"/>
  <c r="CD390" i="4"/>
  <c r="CC390" i="4"/>
  <c r="CA390" i="4"/>
  <c r="BZ390" i="4"/>
  <c r="CB390" i="4"/>
  <c r="BY390" i="4"/>
  <c r="BX390" i="4"/>
  <c r="BW390" i="4"/>
  <c r="BV390" i="4"/>
  <c r="BU390" i="4"/>
  <c r="BS390" i="4"/>
  <c r="BT390" i="4"/>
  <c r="BR390" i="4"/>
  <c r="CH454" i="4"/>
  <c r="CG454" i="4"/>
  <c r="CF454" i="4"/>
  <c r="CE454" i="4"/>
  <c r="CD454" i="4"/>
  <c r="CC454" i="4"/>
  <c r="CA454" i="4"/>
  <c r="BZ454" i="4"/>
  <c r="CB454" i="4"/>
  <c r="BY454" i="4"/>
  <c r="BX454" i="4"/>
  <c r="BW454" i="4"/>
  <c r="BV454" i="4"/>
  <c r="BU454" i="4"/>
  <c r="BS454" i="4"/>
  <c r="BT454" i="4"/>
  <c r="BR454" i="4"/>
  <c r="CH518" i="4"/>
  <c r="CG518" i="4"/>
  <c r="CF518" i="4"/>
  <c r="CE518" i="4"/>
  <c r="CD518" i="4"/>
  <c r="CC518" i="4"/>
  <c r="BZ518" i="4"/>
  <c r="CB518" i="4"/>
  <c r="CA518" i="4"/>
  <c r="BY518" i="4"/>
  <c r="BX518" i="4"/>
  <c r="BW518" i="4"/>
  <c r="BV518" i="4"/>
  <c r="BU518" i="4"/>
  <c r="BS518" i="4"/>
  <c r="BT518" i="4"/>
  <c r="BR518" i="4"/>
  <c r="CH1200" i="4"/>
  <c r="CG1200" i="4"/>
  <c r="CF1200" i="4"/>
  <c r="CE1200" i="4"/>
  <c r="CD1200" i="4"/>
  <c r="CC1200" i="4"/>
  <c r="CB1200" i="4"/>
  <c r="CA1200" i="4"/>
  <c r="BZ1200" i="4"/>
  <c r="BY1200" i="4"/>
  <c r="BV1200" i="4"/>
  <c r="BX1200" i="4"/>
  <c r="BW1200" i="4"/>
  <c r="BU1200" i="4"/>
  <c r="BT1200" i="4"/>
  <c r="BS1200" i="4"/>
  <c r="BR1200" i="4"/>
  <c r="CH1136" i="4"/>
  <c r="CG1136" i="4"/>
  <c r="CF1136" i="4"/>
  <c r="CE1136" i="4"/>
  <c r="CD1136" i="4"/>
  <c r="CC1136" i="4"/>
  <c r="CB1136" i="4"/>
  <c r="CA1136" i="4"/>
  <c r="BZ1136" i="4"/>
  <c r="BY1136" i="4"/>
  <c r="BV1136" i="4"/>
  <c r="BX1136" i="4"/>
  <c r="BW1136" i="4"/>
  <c r="BU1136" i="4"/>
  <c r="BT1136" i="4"/>
  <c r="BS1136" i="4"/>
  <c r="BR1136" i="4"/>
  <c r="CH1072" i="4"/>
  <c r="CG1072" i="4"/>
  <c r="CF1072" i="4"/>
  <c r="CE1072" i="4"/>
  <c r="CD1072" i="4"/>
  <c r="CC1072" i="4"/>
  <c r="CB1072" i="4"/>
  <c r="CA1072" i="4"/>
  <c r="BZ1072" i="4"/>
  <c r="BY1072" i="4"/>
  <c r="BV1072" i="4"/>
  <c r="BX1072" i="4"/>
  <c r="BW1072" i="4"/>
  <c r="BU1072" i="4"/>
  <c r="BT1072" i="4"/>
  <c r="BS1072" i="4"/>
  <c r="BR1072" i="4"/>
  <c r="CH1008" i="4"/>
  <c r="CG1008" i="4"/>
  <c r="CF1008" i="4"/>
  <c r="CE1008" i="4"/>
  <c r="CD1008" i="4"/>
  <c r="CB1008" i="4"/>
  <c r="CA1008" i="4"/>
  <c r="CC1008" i="4"/>
  <c r="BZ1008" i="4"/>
  <c r="BY1008" i="4"/>
  <c r="BV1008" i="4"/>
  <c r="BX1008" i="4"/>
  <c r="BW1008" i="4"/>
  <c r="BU1008" i="4"/>
  <c r="BT1008" i="4"/>
  <c r="BS1008" i="4"/>
  <c r="BR1008" i="4"/>
  <c r="CH944" i="4"/>
  <c r="CG944" i="4"/>
  <c r="CF944" i="4"/>
  <c r="CE944" i="4"/>
  <c r="CD944" i="4"/>
  <c r="CC944" i="4"/>
  <c r="CB944" i="4"/>
  <c r="CA944" i="4"/>
  <c r="BZ944" i="4"/>
  <c r="BY944" i="4"/>
  <c r="BV944" i="4"/>
  <c r="BX944" i="4"/>
  <c r="BW944" i="4"/>
  <c r="BU944" i="4"/>
  <c r="BT944" i="4"/>
  <c r="BS944" i="4"/>
  <c r="BR944" i="4"/>
  <c r="CH880" i="4"/>
  <c r="CF880" i="4"/>
  <c r="CG880" i="4"/>
  <c r="CE880" i="4"/>
  <c r="CD880" i="4"/>
  <c r="CC880" i="4"/>
  <c r="CB880" i="4"/>
  <c r="CA880" i="4"/>
  <c r="BZ880" i="4"/>
  <c r="BY880" i="4"/>
  <c r="BV880" i="4"/>
  <c r="BX880" i="4"/>
  <c r="BW880" i="4"/>
  <c r="BU880" i="4"/>
  <c r="BT880" i="4"/>
  <c r="BS880" i="4"/>
  <c r="BR880" i="4"/>
  <c r="CH840" i="4"/>
  <c r="CG840" i="4"/>
  <c r="CF840" i="4"/>
  <c r="CE840" i="4"/>
  <c r="CD840" i="4"/>
  <c r="CB840" i="4"/>
  <c r="CC840" i="4"/>
  <c r="CA840" i="4"/>
  <c r="BZ840" i="4"/>
  <c r="BY840" i="4"/>
  <c r="BV840" i="4"/>
  <c r="BX840" i="4"/>
  <c r="BU840" i="4"/>
  <c r="BW840" i="4"/>
  <c r="BT840" i="4"/>
  <c r="BS840" i="4"/>
  <c r="BR840" i="4"/>
  <c r="CH816" i="4"/>
  <c r="CG816" i="4"/>
  <c r="CF816" i="4"/>
  <c r="CE816" i="4"/>
  <c r="CD816" i="4"/>
  <c r="CC816" i="4"/>
  <c r="CB816" i="4"/>
  <c r="CA816" i="4"/>
  <c r="BZ816" i="4"/>
  <c r="BY816" i="4"/>
  <c r="BV816" i="4"/>
  <c r="BX816" i="4"/>
  <c r="BW816" i="4"/>
  <c r="BU816" i="4"/>
  <c r="BT816" i="4"/>
  <c r="BS816" i="4"/>
  <c r="BR816" i="4"/>
  <c r="CH776" i="4"/>
  <c r="CG776" i="4"/>
  <c r="CF776" i="4"/>
  <c r="CE776" i="4"/>
  <c r="CD776" i="4"/>
  <c r="CC776" i="4"/>
  <c r="CB776" i="4"/>
  <c r="CA776" i="4"/>
  <c r="BZ776" i="4"/>
  <c r="BY776" i="4"/>
  <c r="BV776" i="4"/>
  <c r="BX776" i="4"/>
  <c r="BU776" i="4"/>
  <c r="BW776" i="4"/>
  <c r="BT776" i="4"/>
  <c r="BS776" i="4"/>
  <c r="BR776" i="4"/>
  <c r="CH752" i="4"/>
  <c r="CF752" i="4"/>
  <c r="CG752" i="4"/>
  <c r="CE752" i="4"/>
  <c r="CD752" i="4"/>
  <c r="CC752" i="4"/>
  <c r="CB752" i="4"/>
  <c r="CA752" i="4"/>
  <c r="BZ752" i="4"/>
  <c r="BY752" i="4"/>
  <c r="BV752" i="4"/>
  <c r="BX752" i="4"/>
  <c r="BW752" i="4"/>
  <c r="BU752" i="4"/>
  <c r="BS752" i="4"/>
  <c r="BT752" i="4"/>
  <c r="BR752" i="4"/>
  <c r="CH712" i="4"/>
  <c r="CG712" i="4"/>
  <c r="CF712" i="4"/>
  <c r="CE712" i="4"/>
  <c r="CD712" i="4"/>
  <c r="CC712" i="4"/>
  <c r="CB712" i="4"/>
  <c r="CA712" i="4"/>
  <c r="BZ712" i="4"/>
  <c r="BY712" i="4"/>
  <c r="BV712" i="4"/>
  <c r="BX712" i="4"/>
  <c r="BU712" i="4"/>
  <c r="BW712" i="4"/>
  <c r="BT712" i="4"/>
  <c r="BS712" i="4"/>
  <c r="BR712" i="4"/>
  <c r="CH624" i="4"/>
  <c r="CG624" i="4"/>
  <c r="CF624" i="4"/>
  <c r="CE624" i="4"/>
  <c r="CD624" i="4"/>
  <c r="CC624" i="4"/>
  <c r="CB624" i="4"/>
  <c r="CA624" i="4"/>
  <c r="BZ624" i="4"/>
  <c r="BY624" i="4"/>
  <c r="BV624" i="4"/>
  <c r="BX624" i="4"/>
  <c r="BW624" i="4"/>
  <c r="BU624" i="4"/>
  <c r="BT624" i="4"/>
  <c r="BS624" i="4"/>
  <c r="BR624" i="4"/>
  <c r="CH1035" i="4"/>
  <c r="CG1035" i="4"/>
  <c r="CF1035" i="4"/>
  <c r="CE1035" i="4"/>
  <c r="CD1035" i="4"/>
  <c r="CB1035" i="4"/>
  <c r="CC1035" i="4"/>
  <c r="CA1035" i="4"/>
  <c r="BY1035" i="4"/>
  <c r="BX1035" i="4"/>
  <c r="BZ1035" i="4"/>
  <c r="BW1035" i="4"/>
  <c r="BV1035" i="4"/>
  <c r="BU1035" i="4"/>
  <c r="BT1035" i="4"/>
  <c r="BS1035" i="4"/>
  <c r="BR1035" i="4"/>
  <c r="CH691" i="4"/>
  <c r="CG691" i="4"/>
  <c r="CF691" i="4"/>
  <c r="CE691" i="4"/>
  <c r="CD691" i="4"/>
  <c r="CC691" i="4"/>
  <c r="CB691" i="4"/>
  <c r="CA691" i="4"/>
  <c r="BZ691" i="4"/>
  <c r="BY691" i="4"/>
  <c r="BX691" i="4"/>
  <c r="BW691" i="4"/>
  <c r="BV691" i="4"/>
  <c r="BT691" i="4"/>
  <c r="BU691" i="4"/>
  <c r="BS691" i="4"/>
  <c r="BR691" i="4"/>
  <c r="CH316" i="4"/>
  <c r="CG316" i="4"/>
  <c r="CF316" i="4"/>
  <c r="CE316" i="4"/>
  <c r="CD316" i="4"/>
  <c r="CC316" i="4"/>
  <c r="CB316" i="4"/>
  <c r="CA316" i="4"/>
  <c r="BZ316" i="4"/>
  <c r="BY316" i="4"/>
  <c r="BX316" i="4"/>
  <c r="BW316" i="4"/>
  <c r="BV316" i="4"/>
  <c r="BU316" i="4"/>
  <c r="BS316" i="4"/>
  <c r="BT316" i="4"/>
  <c r="BR316" i="4"/>
  <c r="CH436" i="4"/>
  <c r="CG436" i="4"/>
  <c r="CE436" i="4"/>
  <c r="CF436" i="4"/>
  <c r="CD436" i="4"/>
  <c r="CB436" i="4"/>
  <c r="CC436" i="4"/>
  <c r="CA436" i="4"/>
  <c r="BZ436" i="4"/>
  <c r="BY436" i="4"/>
  <c r="BX436" i="4"/>
  <c r="BW436" i="4"/>
  <c r="BV436" i="4"/>
  <c r="BU436" i="4"/>
  <c r="BT436" i="4"/>
  <c r="BS436" i="4"/>
  <c r="BR436" i="4"/>
  <c r="CH1050" i="4"/>
  <c r="CG1050" i="4"/>
  <c r="CF1050" i="4"/>
  <c r="CE1050" i="4"/>
  <c r="CC1050" i="4"/>
  <c r="CD1050" i="4"/>
  <c r="CB1050" i="4"/>
  <c r="CA1050" i="4"/>
  <c r="BZ1050" i="4"/>
  <c r="BY1050" i="4"/>
  <c r="BX1050" i="4"/>
  <c r="BW1050" i="4"/>
  <c r="BV1050" i="4"/>
  <c r="BU1050" i="4"/>
  <c r="BT1050" i="4"/>
  <c r="BS1050" i="4"/>
  <c r="BR1050" i="4"/>
  <c r="CH738" i="4"/>
  <c r="CG738" i="4"/>
  <c r="CF738" i="4"/>
  <c r="CE738" i="4"/>
  <c r="CC738" i="4"/>
  <c r="CD738" i="4"/>
  <c r="CA738" i="4"/>
  <c r="BZ738" i="4"/>
  <c r="CB738" i="4"/>
  <c r="BY738" i="4"/>
  <c r="BX738" i="4"/>
  <c r="BW738" i="4"/>
  <c r="BV738" i="4"/>
  <c r="BU738" i="4"/>
  <c r="BT738" i="4"/>
  <c r="BS738" i="4"/>
  <c r="BR738" i="4"/>
  <c r="CH721" i="4"/>
  <c r="CG721" i="4"/>
  <c r="CF721" i="4"/>
  <c r="CE721" i="4"/>
  <c r="CD721" i="4"/>
  <c r="CA721" i="4"/>
  <c r="CC721" i="4"/>
  <c r="CB721" i="4"/>
  <c r="BZ721" i="4"/>
  <c r="BX721" i="4"/>
  <c r="BW721" i="4"/>
  <c r="BV721" i="4"/>
  <c r="BY721" i="4"/>
  <c r="BT721" i="4"/>
  <c r="BS721" i="4"/>
  <c r="BU721" i="4"/>
  <c r="BR721" i="4"/>
  <c r="CH7" i="4"/>
  <c r="CG7" i="4"/>
  <c r="CF7" i="4"/>
  <c r="CD7" i="4"/>
  <c r="CE7" i="4"/>
  <c r="CC7" i="4"/>
  <c r="CB7" i="4"/>
  <c r="CA7" i="4"/>
  <c r="BZ7" i="4"/>
  <c r="BY7" i="4"/>
  <c r="BX7" i="4"/>
  <c r="BW7" i="4"/>
  <c r="BU7" i="4"/>
  <c r="BV7" i="4"/>
  <c r="BT7" i="4"/>
  <c r="BS7" i="4"/>
  <c r="BR7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CH135" i="4"/>
  <c r="CG135" i="4"/>
  <c r="CF135" i="4"/>
  <c r="CE135" i="4"/>
  <c r="CD135" i="4"/>
  <c r="CC135" i="4"/>
  <c r="CB135" i="4"/>
  <c r="CA135" i="4"/>
  <c r="BZ135" i="4"/>
  <c r="BY135" i="4"/>
  <c r="BX135" i="4"/>
  <c r="BW135" i="4"/>
  <c r="BV135" i="4"/>
  <c r="BU135" i="4"/>
  <c r="BT135" i="4"/>
  <c r="BS135" i="4"/>
  <c r="BR135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CH263" i="4"/>
  <c r="CG263" i="4"/>
  <c r="CF263" i="4"/>
  <c r="CE263" i="4"/>
  <c r="CC263" i="4"/>
  <c r="CB263" i="4"/>
  <c r="CD263" i="4"/>
  <c r="CA263" i="4"/>
  <c r="BZ263" i="4"/>
  <c r="BY263" i="4"/>
  <c r="BX263" i="4"/>
  <c r="BW263" i="4"/>
  <c r="BV263" i="4"/>
  <c r="BU263" i="4"/>
  <c r="BT263" i="4"/>
  <c r="BS263" i="4"/>
  <c r="BR263" i="4"/>
  <c r="CH327" i="4"/>
  <c r="CG327" i="4"/>
  <c r="CF327" i="4"/>
  <c r="CE327" i="4"/>
  <c r="CD327" i="4"/>
  <c r="CC327" i="4"/>
  <c r="CB327" i="4"/>
  <c r="CA327" i="4"/>
  <c r="BZ327" i="4"/>
  <c r="BY327" i="4"/>
  <c r="BX327" i="4"/>
  <c r="BW327" i="4"/>
  <c r="BV327" i="4"/>
  <c r="BU327" i="4"/>
  <c r="BT327" i="4"/>
  <c r="BS327" i="4"/>
  <c r="BR327" i="4"/>
  <c r="CH391" i="4"/>
  <c r="CG391" i="4"/>
  <c r="CF391" i="4"/>
  <c r="CE391" i="4"/>
  <c r="CC391" i="4"/>
  <c r="CB391" i="4"/>
  <c r="CD391" i="4"/>
  <c r="CA391" i="4"/>
  <c r="BZ391" i="4"/>
  <c r="BY391" i="4"/>
  <c r="BX391" i="4"/>
  <c r="BW391" i="4"/>
  <c r="BV391" i="4"/>
  <c r="BU391" i="4"/>
  <c r="BT391" i="4"/>
  <c r="BS391" i="4"/>
  <c r="BR391" i="4"/>
  <c r="CH455" i="4"/>
  <c r="CG455" i="4"/>
  <c r="CF455" i="4"/>
  <c r="CE455" i="4"/>
  <c r="CD455" i="4"/>
  <c r="CC455" i="4"/>
  <c r="CB455" i="4"/>
  <c r="CA455" i="4"/>
  <c r="BZ455" i="4"/>
  <c r="BY455" i="4"/>
  <c r="BX455" i="4"/>
  <c r="BW455" i="4"/>
  <c r="BV455" i="4"/>
  <c r="BU455" i="4"/>
  <c r="BT455" i="4"/>
  <c r="BS455" i="4"/>
  <c r="BR455" i="4"/>
  <c r="CH519" i="4"/>
  <c r="CG519" i="4"/>
  <c r="CF519" i="4"/>
  <c r="CE519" i="4"/>
  <c r="CC519" i="4"/>
  <c r="CD519" i="4"/>
  <c r="CB519" i="4"/>
  <c r="CA519" i="4"/>
  <c r="BZ519" i="4"/>
  <c r="BY519" i="4"/>
  <c r="BX519" i="4"/>
  <c r="BW519" i="4"/>
  <c r="BV519" i="4"/>
  <c r="BU519" i="4"/>
  <c r="BT519" i="4"/>
  <c r="BS519" i="4"/>
  <c r="BR519" i="4"/>
  <c r="CH1199" i="4"/>
  <c r="CG1199" i="4"/>
  <c r="CF1199" i="4"/>
  <c r="CE1199" i="4"/>
  <c r="CD1199" i="4"/>
  <c r="CC1199" i="4"/>
  <c r="CB1199" i="4"/>
  <c r="CA1199" i="4"/>
  <c r="BZ1199" i="4"/>
  <c r="BY1199" i="4"/>
  <c r="BX1199" i="4"/>
  <c r="BV1199" i="4"/>
  <c r="BW1199" i="4"/>
  <c r="BT1199" i="4"/>
  <c r="BU1199" i="4"/>
  <c r="BS1199" i="4"/>
  <c r="BR1199" i="4"/>
  <c r="CH1135" i="4"/>
  <c r="CG1135" i="4"/>
  <c r="CE1135" i="4"/>
  <c r="CF1135" i="4"/>
  <c r="CD1135" i="4"/>
  <c r="CC1135" i="4"/>
  <c r="CB1135" i="4"/>
  <c r="CA1135" i="4"/>
  <c r="BZ1135" i="4"/>
  <c r="BY1135" i="4"/>
  <c r="BX1135" i="4"/>
  <c r="BV1135" i="4"/>
  <c r="BW1135" i="4"/>
  <c r="BT1135" i="4"/>
  <c r="BS1135" i="4"/>
  <c r="BU1135" i="4"/>
  <c r="BR1135" i="4"/>
  <c r="CH1071" i="4"/>
  <c r="CG1071" i="4"/>
  <c r="CF1071" i="4"/>
  <c r="CE1071" i="4"/>
  <c r="CD1071" i="4"/>
  <c r="CC1071" i="4"/>
  <c r="CB1071" i="4"/>
  <c r="CA1071" i="4"/>
  <c r="BZ1071" i="4"/>
  <c r="BY1071" i="4"/>
  <c r="BX1071" i="4"/>
  <c r="BW1071" i="4"/>
  <c r="BT1071" i="4"/>
  <c r="BV1071" i="4"/>
  <c r="BS1071" i="4"/>
  <c r="BU1071" i="4"/>
  <c r="BR1071" i="4"/>
  <c r="CH1007" i="4"/>
  <c r="CG1007" i="4"/>
  <c r="CE1007" i="4"/>
  <c r="CF1007" i="4"/>
  <c r="CD1007" i="4"/>
  <c r="CC1007" i="4"/>
  <c r="CB1007" i="4"/>
  <c r="CA1007" i="4"/>
  <c r="BZ1007" i="4"/>
  <c r="BY1007" i="4"/>
  <c r="BX1007" i="4"/>
  <c r="BW1007" i="4"/>
  <c r="BT1007" i="4"/>
  <c r="BS1007" i="4"/>
  <c r="BV1007" i="4"/>
  <c r="BU1007" i="4"/>
  <c r="BR1007" i="4"/>
  <c r="CH943" i="4"/>
  <c r="CG943" i="4"/>
  <c r="CE943" i="4"/>
  <c r="CF943" i="4"/>
  <c r="CD943" i="4"/>
  <c r="CC943" i="4"/>
  <c r="CB943" i="4"/>
  <c r="CA943" i="4"/>
  <c r="BZ943" i="4"/>
  <c r="BY943" i="4"/>
  <c r="BX943" i="4"/>
  <c r="BW943" i="4"/>
  <c r="BU943" i="4"/>
  <c r="BT943" i="4"/>
  <c r="BS943" i="4"/>
  <c r="BV943" i="4"/>
  <c r="BR943" i="4"/>
  <c r="CH879" i="4"/>
  <c r="CG879" i="4"/>
  <c r="CE879" i="4"/>
  <c r="CF879" i="4"/>
  <c r="CD879" i="4"/>
  <c r="CC879" i="4"/>
  <c r="CB879" i="4"/>
  <c r="CA879" i="4"/>
  <c r="BZ879" i="4"/>
  <c r="BY879" i="4"/>
  <c r="BX879" i="4"/>
  <c r="BW879" i="4"/>
  <c r="BV879" i="4"/>
  <c r="BU879" i="4"/>
  <c r="BT879" i="4"/>
  <c r="BS879" i="4"/>
  <c r="BR879" i="4"/>
  <c r="CH815" i="4"/>
  <c r="CG815" i="4"/>
  <c r="CF815" i="4"/>
  <c r="CE815" i="4"/>
  <c r="CD815" i="4"/>
  <c r="CC815" i="4"/>
  <c r="CB815" i="4"/>
  <c r="CA815" i="4"/>
  <c r="BZ815" i="4"/>
  <c r="BY815" i="4"/>
  <c r="BX815" i="4"/>
  <c r="BW815" i="4"/>
  <c r="BV815" i="4"/>
  <c r="BU815" i="4"/>
  <c r="BT815" i="4"/>
  <c r="BS815" i="4"/>
  <c r="BR815" i="4"/>
  <c r="CH751" i="4"/>
  <c r="CG751" i="4"/>
  <c r="CF751" i="4"/>
  <c r="CE751" i="4"/>
  <c r="CD751" i="4"/>
  <c r="CC751" i="4"/>
  <c r="CB751" i="4"/>
  <c r="BZ751" i="4"/>
  <c r="CA751" i="4"/>
  <c r="BY751" i="4"/>
  <c r="BX751" i="4"/>
  <c r="BW751" i="4"/>
  <c r="BV751" i="4"/>
  <c r="BU751" i="4"/>
  <c r="BS751" i="4"/>
  <c r="BT751" i="4"/>
  <c r="BR751" i="4"/>
  <c r="CG687" i="4"/>
  <c r="CH687" i="4"/>
  <c r="CF687" i="4"/>
  <c r="CD687" i="4"/>
  <c r="CE687" i="4"/>
  <c r="CC687" i="4"/>
  <c r="CB687" i="4"/>
  <c r="CA687" i="4"/>
  <c r="BZ687" i="4"/>
  <c r="BY687" i="4"/>
  <c r="BX687" i="4"/>
  <c r="BW687" i="4"/>
  <c r="BV687" i="4"/>
  <c r="BU687" i="4"/>
  <c r="BS687" i="4"/>
  <c r="BT687" i="4"/>
  <c r="BR687" i="4"/>
  <c r="CH623" i="4"/>
  <c r="CG623" i="4"/>
  <c r="CF623" i="4"/>
  <c r="CE623" i="4"/>
  <c r="CD623" i="4"/>
  <c r="CC623" i="4"/>
  <c r="CB623" i="4"/>
  <c r="BZ623" i="4"/>
  <c r="CA623" i="4"/>
  <c r="BY623" i="4"/>
  <c r="BX623" i="4"/>
  <c r="BW623" i="4"/>
  <c r="BV623" i="4"/>
  <c r="BU623" i="4"/>
  <c r="BT623" i="4"/>
  <c r="BS623" i="4"/>
  <c r="BR623" i="4"/>
  <c r="CH859" i="4"/>
  <c r="CG859" i="4"/>
  <c r="CF859" i="4"/>
  <c r="CE859" i="4"/>
  <c r="CD859" i="4"/>
  <c r="CC859" i="4"/>
  <c r="CB859" i="4"/>
  <c r="CA859" i="4"/>
  <c r="BY859" i="4"/>
  <c r="BZ859" i="4"/>
  <c r="BX859" i="4"/>
  <c r="BW859" i="4"/>
  <c r="BV859" i="4"/>
  <c r="BT859" i="4"/>
  <c r="BU859" i="4"/>
  <c r="BS859" i="4"/>
  <c r="BR859" i="4"/>
  <c r="CH794" i="4"/>
  <c r="CG794" i="4"/>
  <c r="CF794" i="4"/>
  <c r="CE794" i="4"/>
  <c r="CD794" i="4"/>
  <c r="CC794" i="4"/>
  <c r="CB794" i="4"/>
  <c r="CA794" i="4"/>
  <c r="BZ794" i="4"/>
  <c r="BY794" i="4"/>
  <c r="BX794" i="4"/>
  <c r="BW794" i="4"/>
  <c r="BV794" i="4"/>
  <c r="BU794" i="4"/>
  <c r="BT794" i="4"/>
  <c r="BS794" i="4"/>
  <c r="BR794" i="4"/>
  <c r="CH64" i="4"/>
  <c r="CG64" i="4"/>
  <c r="CF64" i="4"/>
  <c r="CE64" i="4"/>
  <c r="CD64" i="4"/>
  <c r="CB64" i="4"/>
  <c r="CC64" i="4"/>
  <c r="BZ64" i="4"/>
  <c r="CA64" i="4"/>
  <c r="BW64" i="4"/>
  <c r="BY64" i="4"/>
  <c r="BV64" i="4"/>
  <c r="BX64" i="4"/>
  <c r="BU64" i="4"/>
  <c r="BS64" i="4"/>
  <c r="BT64" i="4"/>
  <c r="BR64" i="4"/>
  <c r="CH128" i="4"/>
  <c r="CG128" i="4"/>
  <c r="CF128" i="4"/>
  <c r="CE128" i="4"/>
  <c r="CD128" i="4"/>
  <c r="CC128" i="4"/>
  <c r="CB128" i="4"/>
  <c r="BZ128" i="4"/>
  <c r="CA128" i="4"/>
  <c r="BY128" i="4"/>
  <c r="BV128" i="4"/>
  <c r="BW128" i="4"/>
  <c r="BX128" i="4"/>
  <c r="BU128" i="4"/>
  <c r="BS128" i="4"/>
  <c r="BT128" i="4"/>
  <c r="BR128" i="4"/>
  <c r="CH192" i="4"/>
  <c r="CG192" i="4"/>
  <c r="CF192" i="4"/>
  <c r="CE192" i="4"/>
  <c r="CD192" i="4"/>
  <c r="CB192" i="4"/>
  <c r="CC192" i="4"/>
  <c r="BZ192" i="4"/>
  <c r="CA192" i="4"/>
  <c r="BY192" i="4"/>
  <c r="BV192" i="4"/>
  <c r="BW192" i="4"/>
  <c r="BX192" i="4"/>
  <c r="BU192" i="4"/>
  <c r="BS192" i="4"/>
  <c r="BT192" i="4"/>
  <c r="BR192" i="4"/>
  <c r="CH256" i="4"/>
  <c r="CG256" i="4"/>
  <c r="CF256" i="4"/>
  <c r="CE256" i="4"/>
  <c r="CC256" i="4"/>
  <c r="CD256" i="4"/>
  <c r="CB256" i="4"/>
  <c r="CA256" i="4"/>
  <c r="BZ256" i="4"/>
  <c r="BY256" i="4"/>
  <c r="BV256" i="4"/>
  <c r="BX256" i="4"/>
  <c r="BW256" i="4"/>
  <c r="BU256" i="4"/>
  <c r="BT256" i="4"/>
  <c r="BS256" i="4"/>
  <c r="BR256" i="4"/>
  <c r="CH320" i="4"/>
  <c r="CG320" i="4"/>
  <c r="CF320" i="4"/>
  <c r="CE320" i="4"/>
  <c r="CD320" i="4"/>
  <c r="CC320" i="4"/>
  <c r="CB320" i="4"/>
  <c r="CA320" i="4"/>
  <c r="BZ320" i="4"/>
  <c r="BY320" i="4"/>
  <c r="BV320" i="4"/>
  <c r="BX320" i="4"/>
  <c r="BW320" i="4"/>
  <c r="BU320" i="4"/>
  <c r="BT320" i="4"/>
  <c r="BS320" i="4"/>
  <c r="BR320" i="4"/>
  <c r="CH384" i="4"/>
  <c r="CG384" i="4"/>
  <c r="CF384" i="4"/>
  <c r="CE384" i="4"/>
  <c r="CD384" i="4"/>
  <c r="CC384" i="4"/>
  <c r="CB384" i="4"/>
  <c r="CA384" i="4"/>
  <c r="BZ384" i="4"/>
  <c r="BY384" i="4"/>
  <c r="BV384" i="4"/>
  <c r="BX384" i="4"/>
  <c r="BW384" i="4"/>
  <c r="BU384" i="4"/>
  <c r="BT384" i="4"/>
  <c r="BS384" i="4"/>
  <c r="BR384" i="4"/>
  <c r="CH448" i="4"/>
  <c r="CG448" i="4"/>
  <c r="CF448" i="4"/>
  <c r="CE448" i="4"/>
  <c r="CD448" i="4"/>
  <c r="CC448" i="4"/>
  <c r="CB448" i="4"/>
  <c r="CA448" i="4"/>
  <c r="BZ448" i="4"/>
  <c r="BY448" i="4"/>
  <c r="BV448" i="4"/>
  <c r="BX448" i="4"/>
  <c r="BW448" i="4"/>
  <c r="BU448" i="4"/>
  <c r="BT448" i="4"/>
  <c r="BS448" i="4"/>
  <c r="BR448" i="4"/>
  <c r="CH512" i="4"/>
  <c r="CG512" i="4"/>
  <c r="CF512" i="4"/>
  <c r="CE512" i="4"/>
  <c r="CD512" i="4"/>
  <c r="CC512" i="4"/>
  <c r="CB512" i="4"/>
  <c r="CA512" i="4"/>
  <c r="BZ512" i="4"/>
  <c r="BY512" i="4"/>
  <c r="BV512" i="4"/>
  <c r="BX512" i="4"/>
  <c r="BW512" i="4"/>
  <c r="BU512" i="4"/>
  <c r="BT512" i="4"/>
  <c r="BS512" i="4"/>
  <c r="BR512" i="4"/>
  <c r="CH1206" i="4"/>
  <c r="CG1206" i="4"/>
  <c r="CF1206" i="4"/>
  <c r="CE1206" i="4"/>
  <c r="CD1206" i="4"/>
  <c r="CC1206" i="4"/>
  <c r="CA1206" i="4"/>
  <c r="CB1206" i="4"/>
  <c r="BZ1206" i="4"/>
  <c r="BY1206" i="4"/>
  <c r="BX1206" i="4"/>
  <c r="BW1206" i="4"/>
  <c r="BU1206" i="4"/>
  <c r="BV1206" i="4"/>
  <c r="BT1206" i="4"/>
  <c r="BS1206" i="4"/>
  <c r="BR1206" i="4"/>
  <c r="CH1142" i="4"/>
  <c r="CG1142" i="4"/>
  <c r="CF1142" i="4"/>
  <c r="CE1142" i="4"/>
  <c r="CD1142" i="4"/>
  <c r="CC1142" i="4"/>
  <c r="CA1142" i="4"/>
  <c r="CB1142" i="4"/>
  <c r="BZ1142" i="4"/>
  <c r="BY1142" i="4"/>
  <c r="BX1142" i="4"/>
  <c r="BW1142" i="4"/>
  <c r="BU1142" i="4"/>
  <c r="BV1142" i="4"/>
  <c r="BT1142" i="4"/>
  <c r="BS1142" i="4"/>
  <c r="BR1142" i="4"/>
  <c r="CH1078" i="4"/>
  <c r="CG1078" i="4"/>
  <c r="CF1078" i="4"/>
  <c r="CE1078" i="4"/>
  <c r="CD1078" i="4"/>
  <c r="CC1078" i="4"/>
  <c r="CA1078" i="4"/>
  <c r="CB1078" i="4"/>
  <c r="BZ1078" i="4"/>
  <c r="BY1078" i="4"/>
  <c r="BX1078" i="4"/>
  <c r="BW1078" i="4"/>
  <c r="BU1078" i="4"/>
  <c r="BV1078" i="4"/>
  <c r="BS1078" i="4"/>
  <c r="BT1078" i="4"/>
  <c r="BR1078" i="4"/>
  <c r="CH1014" i="4"/>
  <c r="CG1014" i="4"/>
  <c r="CF1014" i="4"/>
  <c r="CE1014" i="4"/>
  <c r="CD1014" i="4"/>
  <c r="CC1014" i="4"/>
  <c r="CA1014" i="4"/>
  <c r="CB1014" i="4"/>
  <c r="BZ1014" i="4"/>
  <c r="BY1014" i="4"/>
  <c r="BX1014" i="4"/>
  <c r="BW1014" i="4"/>
  <c r="BU1014" i="4"/>
  <c r="BV1014" i="4"/>
  <c r="BS1014" i="4"/>
  <c r="BT1014" i="4"/>
  <c r="BR1014" i="4"/>
  <c r="CH950" i="4"/>
  <c r="CG950" i="4"/>
  <c r="CF950" i="4"/>
  <c r="CE950" i="4"/>
  <c r="CC950" i="4"/>
  <c r="CD950" i="4"/>
  <c r="CA950" i="4"/>
  <c r="CB950" i="4"/>
  <c r="BZ950" i="4"/>
  <c r="BY950" i="4"/>
  <c r="BX950" i="4"/>
  <c r="BW950" i="4"/>
  <c r="BU950" i="4"/>
  <c r="BV950" i="4"/>
  <c r="BS950" i="4"/>
  <c r="BT950" i="4"/>
  <c r="BR950" i="4"/>
  <c r="CH886" i="4"/>
  <c r="CG886" i="4"/>
  <c r="CF886" i="4"/>
  <c r="CE886" i="4"/>
  <c r="CC886" i="4"/>
  <c r="CD886" i="4"/>
  <c r="CA886" i="4"/>
  <c r="CB886" i="4"/>
  <c r="BZ886" i="4"/>
  <c r="BY886" i="4"/>
  <c r="BX886" i="4"/>
  <c r="BW886" i="4"/>
  <c r="BU886" i="4"/>
  <c r="BV886" i="4"/>
  <c r="BS886" i="4"/>
  <c r="BT886" i="4"/>
  <c r="BR886" i="4"/>
  <c r="CH822" i="4"/>
  <c r="CG822" i="4"/>
  <c r="CF822" i="4"/>
  <c r="CE822" i="4"/>
  <c r="CD822" i="4"/>
  <c r="CC822" i="4"/>
  <c r="CA822" i="4"/>
  <c r="CB822" i="4"/>
  <c r="BZ822" i="4"/>
  <c r="BY822" i="4"/>
  <c r="BX822" i="4"/>
  <c r="BW822" i="4"/>
  <c r="BU822" i="4"/>
  <c r="BV822" i="4"/>
  <c r="BS822" i="4"/>
  <c r="BT822" i="4"/>
  <c r="BR822" i="4"/>
  <c r="CH758" i="4"/>
  <c r="CG758" i="4"/>
  <c r="CF758" i="4"/>
  <c r="CE758" i="4"/>
  <c r="CD758" i="4"/>
  <c r="CB758" i="4"/>
  <c r="CC758" i="4"/>
  <c r="CA758" i="4"/>
  <c r="BZ758" i="4"/>
  <c r="BY758" i="4"/>
  <c r="BX758" i="4"/>
  <c r="BW758" i="4"/>
  <c r="BU758" i="4"/>
  <c r="BV758" i="4"/>
  <c r="BS758" i="4"/>
  <c r="BT758" i="4"/>
  <c r="BR758" i="4"/>
  <c r="CH694" i="4"/>
  <c r="CG694" i="4"/>
  <c r="CF694" i="4"/>
  <c r="CE694" i="4"/>
  <c r="CB694" i="4"/>
  <c r="CD694" i="4"/>
  <c r="CA694" i="4"/>
  <c r="CC694" i="4"/>
  <c r="BZ694" i="4"/>
  <c r="BY694" i="4"/>
  <c r="BX694" i="4"/>
  <c r="BW694" i="4"/>
  <c r="BU694" i="4"/>
  <c r="BV694" i="4"/>
  <c r="BS694" i="4"/>
  <c r="BT694" i="4"/>
  <c r="BR694" i="4"/>
  <c r="CH630" i="4"/>
  <c r="CG630" i="4"/>
  <c r="CF630" i="4"/>
  <c r="CE630" i="4"/>
  <c r="CC630" i="4"/>
  <c r="CD630" i="4"/>
  <c r="CB630" i="4"/>
  <c r="CA630" i="4"/>
  <c r="BZ630" i="4"/>
  <c r="BY630" i="4"/>
  <c r="BX630" i="4"/>
  <c r="BW630" i="4"/>
  <c r="BU630" i="4"/>
  <c r="BV630" i="4"/>
  <c r="BS630" i="4"/>
  <c r="BT630" i="4"/>
  <c r="BR630" i="4"/>
  <c r="CH19" i="4"/>
  <c r="CG19" i="4"/>
  <c r="CF19" i="4"/>
  <c r="CE19" i="4"/>
  <c r="CD19" i="4"/>
  <c r="CC19" i="4"/>
  <c r="CB19" i="4"/>
  <c r="CA19" i="4"/>
  <c r="BZ19" i="4"/>
  <c r="BY19" i="4"/>
  <c r="BX19" i="4"/>
  <c r="BV19" i="4"/>
  <c r="BW19" i="4"/>
  <c r="BT19" i="4"/>
  <c r="BU19" i="4"/>
  <c r="BS19" i="4"/>
  <c r="BR19" i="4"/>
  <c r="CH211" i="4"/>
  <c r="CG211" i="4"/>
  <c r="CF211" i="4"/>
  <c r="CE211" i="4"/>
  <c r="CD211" i="4"/>
  <c r="CC211" i="4"/>
  <c r="CB211" i="4"/>
  <c r="CA211" i="4"/>
  <c r="BY211" i="4"/>
  <c r="BX211" i="4"/>
  <c r="BZ211" i="4"/>
  <c r="BW211" i="4"/>
  <c r="BV211" i="4"/>
  <c r="BT211" i="4"/>
  <c r="BU211" i="4"/>
  <c r="BS211" i="4"/>
  <c r="BR211" i="4"/>
  <c r="CH443" i="4"/>
  <c r="CG443" i="4"/>
  <c r="CF443" i="4"/>
  <c r="CE443" i="4"/>
  <c r="CD443" i="4"/>
  <c r="CC443" i="4"/>
  <c r="CB443" i="4"/>
  <c r="CA443" i="4"/>
  <c r="BZ443" i="4"/>
  <c r="BY443" i="4"/>
  <c r="BX443" i="4"/>
  <c r="BW443" i="4"/>
  <c r="BV443" i="4"/>
  <c r="BT443" i="4"/>
  <c r="BS443" i="4"/>
  <c r="BU443" i="4"/>
  <c r="BR443" i="4"/>
  <c r="CH1107" i="4"/>
  <c r="CG1107" i="4"/>
  <c r="CF1107" i="4"/>
  <c r="CE1107" i="4"/>
  <c r="CD1107" i="4"/>
  <c r="CC1107" i="4"/>
  <c r="CB1107" i="4"/>
  <c r="CA1107" i="4"/>
  <c r="BZ1107" i="4"/>
  <c r="BY1107" i="4"/>
  <c r="BX1107" i="4"/>
  <c r="BW1107" i="4"/>
  <c r="BV1107" i="4"/>
  <c r="BT1107" i="4"/>
  <c r="BU1107" i="4"/>
  <c r="BS1107" i="4"/>
  <c r="BR1107" i="4"/>
  <c r="CH635" i="4"/>
  <c r="CG635" i="4"/>
  <c r="CF635" i="4"/>
  <c r="CE635" i="4"/>
  <c r="CC635" i="4"/>
  <c r="CA635" i="4"/>
  <c r="CD635" i="4"/>
  <c r="CB635" i="4"/>
  <c r="BY635" i="4"/>
  <c r="BZ635" i="4"/>
  <c r="BX635" i="4"/>
  <c r="BW635" i="4"/>
  <c r="BV635" i="4"/>
  <c r="BT635" i="4"/>
  <c r="BU635" i="4"/>
  <c r="BS635" i="4"/>
  <c r="BR635" i="4"/>
  <c r="CH76" i="4"/>
  <c r="CG76" i="4"/>
  <c r="CF76" i="4"/>
  <c r="CE76" i="4"/>
  <c r="CD76" i="4"/>
  <c r="CC76" i="4"/>
  <c r="CB76" i="4"/>
  <c r="CA76" i="4"/>
  <c r="BZ76" i="4"/>
  <c r="BX76" i="4"/>
  <c r="BY76" i="4"/>
  <c r="BW76" i="4"/>
  <c r="BV76" i="4"/>
  <c r="BT76" i="4"/>
  <c r="BU76" i="4"/>
  <c r="BS76" i="4"/>
  <c r="BR76" i="4"/>
  <c r="CH172" i="4"/>
  <c r="CG172" i="4"/>
  <c r="CF172" i="4"/>
  <c r="CE172" i="4"/>
  <c r="CD172" i="4"/>
  <c r="CC172" i="4"/>
  <c r="CB172" i="4"/>
  <c r="CA172" i="4"/>
  <c r="BZ172" i="4"/>
  <c r="BX172" i="4"/>
  <c r="BY172" i="4"/>
  <c r="BW172" i="4"/>
  <c r="BV172" i="4"/>
  <c r="BT172" i="4"/>
  <c r="BU172" i="4"/>
  <c r="BS172" i="4"/>
  <c r="BR172" i="4"/>
  <c r="CH332" i="4"/>
  <c r="CF332" i="4"/>
  <c r="CG332" i="4"/>
  <c r="CE332" i="4"/>
  <c r="CD332" i="4"/>
  <c r="CC332" i="4"/>
  <c r="CB332" i="4"/>
  <c r="CA332" i="4"/>
  <c r="BZ332" i="4"/>
  <c r="BX332" i="4"/>
  <c r="BY332" i="4"/>
  <c r="BW332" i="4"/>
  <c r="BV332" i="4"/>
  <c r="BU332" i="4"/>
  <c r="BS332" i="4"/>
  <c r="BT332" i="4"/>
  <c r="BR332" i="4"/>
  <c r="CH1010" i="4"/>
  <c r="CG1010" i="4"/>
  <c r="CF1010" i="4"/>
  <c r="CE1010" i="4"/>
  <c r="CD1010" i="4"/>
  <c r="CC1010" i="4"/>
  <c r="CB1010" i="4"/>
  <c r="CA1010" i="4"/>
  <c r="BZ1010" i="4"/>
  <c r="BY1010" i="4"/>
  <c r="BX1010" i="4"/>
  <c r="BW1010" i="4"/>
  <c r="BV1010" i="4"/>
  <c r="BU1010" i="4"/>
  <c r="BT1010" i="4"/>
  <c r="BS1010" i="4"/>
  <c r="BR1010" i="4"/>
  <c r="CH674" i="4"/>
  <c r="CG674" i="4"/>
  <c r="CF674" i="4"/>
  <c r="CE674" i="4"/>
  <c r="CC674" i="4"/>
  <c r="CD674" i="4"/>
  <c r="CB674" i="4"/>
  <c r="CA674" i="4"/>
  <c r="BZ674" i="4"/>
  <c r="BY674" i="4"/>
  <c r="BX674" i="4"/>
  <c r="BW674" i="4"/>
  <c r="BV674" i="4"/>
  <c r="BU674" i="4"/>
  <c r="BT674" i="4"/>
  <c r="BS674" i="4"/>
  <c r="BR674" i="4"/>
  <c r="CH9" i="4"/>
  <c r="CG9" i="4"/>
  <c r="CF9" i="4"/>
  <c r="CD9" i="4"/>
  <c r="CC9" i="4"/>
  <c r="CE9" i="4"/>
  <c r="CB9" i="4"/>
  <c r="CA9" i="4"/>
  <c r="BZ9" i="4"/>
  <c r="BY9" i="4"/>
  <c r="BX9" i="4"/>
  <c r="BW9" i="4"/>
  <c r="BV9" i="4"/>
  <c r="BT9" i="4"/>
  <c r="BU9" i="4"/>
  <c r="BS9" i="4"/>
  <c r="BR9" i="4"/>
  <c r="CH73" i="4"/>
  <c r="CG73" i="4"/>
  <c r="CF73" i="4"/>
  <c r="CE73" i="4"/>
  <c r="CD73" i="4"/>
  <c r="CC73" i="4"/>
  <c r="CB73" i="4"/>
  <c r="CA73" i="4"/>
  <c r="BZ73" i="4"/>
  <c r="BY73" i="4"/>
  <c r="BX73" i="4"/>
  <c r="BV73" i="4"/>
  <c r="BW73" i="4"/>
  <c r="BT73" i="4"/>
  <c r="BU73" i="4"/>
  <c r="BS73" i="4"/>
  <c r="BR73" i="4"/>
  <c r="CH137" i="4"/>
  <c r="CG137" i="4"/>
  <c r="CF137" i="4"/>
  <c r="CE137" i="4"/>
  <c r="CC137" i="4"/>
  <c r="CB137" i="4"/>
  <c r="CA137" i="4"/>
  <c r="CD137" i="4"/>
  <c r="BZ137" i="4"/>
  <c r="BY137" i="4"/>
  <c r="BX137" i="4"/>
  <c r="BW137" i="4"/>
  <c r="BV137" i="4"/>
  <c r="BT137" i="4"/>
  <c r="BU137" i="4"/>
  <c r="BS137" i="4"/>
  <c r="BR137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T201" i="4"/>
  <c r="BU201" i="4"/>
  <c r="BS201" i="4"/>
  <c r="BR201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T265" i="4"/>
  <c r="BU265" i="4"/>
  <c r="BS265" i="4"/>
  <c r="BR265" i="4"/>
  <c r="CH329" i="4"/>
  <c r="CG329" i="4"/>
  <c r="CF329" i="4"/>
  <c r="CE329" i="4"/>
  <c r="CD329" i="4"/>
  <c r="CC329" i="4"/>
  <c r="CB329" i="4"/>
  <c r="CA329" i="4"/>
  <c r="BZ329" i="4"/>
  <c r="BX329" i="4"/>
  <c r="BY329" i="4"/>
  <c r="BW329" i="4"/>
  <c r="BV329" i="4"/>
  <c r="BT329" i="4"/>
  <c r="BU329" i="4"/>
  <c r="BS329" i="4"/>
  <c r="BR329" i="4"/>
  <c r="CH393" i="4"/>
  <c r="CG393" i="4"/>
  <c r="CF393" i="4"/>
  <c r="CE393" i="4"/>
  <c r="CD393" i="4"/>
  <c r="CC393" i="4"/>
  <c r="CB393" i="4"/>
  <c r="CA393" i="4"/>
  <c r="BZ393" i="4"/>
  <c r="BX393" i="4"/>
  <c r="BW393" i="4"/>
  <c r="BV393" i="4"/>
  <c r="BY393" i="4"/>
  <c r="BT393" i="4"/>
  <c r="BU393" i="4"/>
  <c r="BS393" i="4"/>
  <c r="BR393" i="4"/>
  <c r="CH457" i="4"/>
  <c r="CG457" i="4"/>
  <c r="CF457" i="4"/>
  <c r="CE457" i="4"/>
  <c r="CD457" i="4"/>
  <c r="CC457" i="4"/>
  <c r="CB457" i="4"/>
  <c r="CA457" i="4"/>
  <c r="BZ457" i="4"/>
  <c r="BX457" i="4"/>
  <c r="BW457" i="4"/>
  <c r="BV457" i="4"/>
  <c r="BY457" i="4"/>
  <c r="BT457" i="4"/>
  <c r="BU457" i="4"/>
  <c r="BS457" i="4"/>
  <c r="BR457" i="4"/>
  <c r="CH497" i="4"/>
  <c r="CG497" i="4"/>
  <c r="CF497" i="4"/>
  <c r="CE497" i="4"/>
  <c r="CD497" i="4"/>
  <c r="CA497" i="4"/>
  <c r="CC497" i="4"/>
  <c r="CB497" i="4"/>
  <c r="BZ497" i="4"/>
  <c r="BX497" i="4"/>
  <c r="BW497" i="4"/>
  <c r="BV497" i="4"/>
  <c r="BY497" i="4"/>
  <c r="BT497" i="4"/>
  <c r="BS497" i="4"/>
  <c r="BU497" i="4"/>
  <c r="BR497" i="4"/>
  <c r="CH561" i="4"/>
  <c r="CG561" i="4"/>
  <c r="CF561" i="4"/>
  <c r="CE561" i="4"/>
  <c r="CD561" i="4"/>
  <c r="CA561" i="4"/>
  <c r="CC561" i="4"/>
  <c r="CB561" i="4"/>
  <c r="BZ561" i="4"/>
  <c r="BX561" i="4"/>
  <c r="BW561" i="4"/>
  <c r="BV561" i="4"/>
  <c r="BY561" i="4"/>
  <c r="BT561" i="4"/>
  <c r="BS561" i="4"/>
  <c r="BU561" i="4"/>
  <c r="BR561" i="4"/>
  <c r="BR1173" i="4"/>
  <c r="CH1173" i="4"/>
  <c r="CG1173" i="4"/>
  <c r="CF1173" i="4"/>
  <c r="CE1173" i="4"/>
  <c r="CD1173" i="4"/>
  <c r="CC1173" i="4"/>
  <c r="CB1173" i="4"/>
  <c r="CA1173" i="4"/>
  <c r="BZ1173" i="4"/>
  <c r="BY1173" i="4"/>
  <c r="BX1173" i="4"/>
  <c r="BW1173" i="4"/>
  <c r="BU1173" i="4"/>
  <c r="BV1173" i="4"/>
  <c r="BS1173" i="4"/>
  <c r="BT1173" i="4"/>
  <c r="BR1109" i="4"/>
  <c r="CH1109" i="4"/>
  <c r="CG1109" i="4"/>
  <c r="CF1109" i="4"/>
  <c r="CE1109" i="4"/>
  <c r="CD1109" i="4"/>
  <c r="CC1109" i="4"/>
  <c r="CB1109" i="4"/>
  <c r="CA1109" i="4"/>
  <c r="BZ1109" i="4"/>
  <c r="BY1109" i="4"/>
  <c r="BX1109" i="4"/>
  <c r="BW1109" i="4"/>
  <c r="BU1109" i="4"/>
  <c r="BV1109" i="4"/>
  <c r="BS1109" i="4"/>
  <c r="BT1109" i="4"/>
  <c r="BR1069" i="4"/>
  <c r="CH1069" i="4"/>
  <c r="CG1069" i="4"/>
  <c r="CF1069" i="4"/>
  <c r="CD1069" i="4"/>
  <c r="CE1069" i="4"/>
  <c r="CC1069" i="4"/>
  <c r="CB1069" i="4"/>
  <c r="CA1069" i="4"/>
  <c r="BY1069" i="4"/>
  <c r="BX1069" i="4"/>
  <c r="BW1069" i="4"/>
  <c r="BZ1069" i="4"/>
  <c r="BU1069" i="4"/>
  <c r="BV1069" i="4"/>
  <c r="BS1069" i="4"/>
  <c r="BT1069" i="4"/>
  <c r="BR1045" i="4"/>
  <c r="CH1045" i="4"/>
  <c r="CF1045" i="4"/>
  <c r="CG1045" i="4"/>
  <c r="CE1045" i="4"/>
  <c r="CD1045" i="4"/>
  <c r="CC1045" i="4"/>
  <c r="CB1045" i="4"/>
  <c r="CA1045" i="4"/>
  <c r="BZ1045" i="4"/>
  <c r="BY1045" i="4"/>
  <c r="BX1045" i="4"/>
  <c r="BW1045" i="4"/>
  <c r="BU1045" i="4"/>
  <c r="BV1045" i="4"/>
  <c r="BS1045" i="4"/>
  <c r="BT1045" i="4"/>
  <c r="BR981" i="4"/>
  <c r="CH981" i="4"/>
  <c r="CG981" i="4"/>
  <c r="CE981" i="4"/>
  <c r="CF981" i="4"/>
  <c r="CD981" i="4"/>
  <c r="CC981" i="4"/>
  <c r="CB981" i="4"/>
  <c r="CA981" i="4"/>
  <c r="BZ981" i="4"/>
  <c r="BY981" i="4"/>
  <c r="BX981" i="4"/>
  <c r="BW981" i="4"/>
  <c r="BU981" i="4"/>
  <c r="BV981" i="4"/>
  <c r="BS981" i="4"/>
  <c r="BT981" i="4"/>
  <c r="BR917" i="4"/>
  <c r="CH917" i="4"/>
  <c r="CG917" i="4"/>
  <c r="CF917" i="4"/>
  <c r="CE917" i="4"/>
  <c r="CD917" i="4"/>
  <c r="CC917" i="4"/>
  <c r="CB917" i="4"/>
  <c r="CA917" i="4"/>
  <c r="BZ917" i="4"/>
  <c r="BY917" i="4"/>
  <c r="BX917" i="4"/>
  <c r="BW917" i="4"/>
  <c r="BV917" i="4"/>
  <c r="BU917" i="4"/>
  <c r="BS917" i="4"/>
  <c r="BT917" i="4"/>
  <c r="BR853" i="4"/>
  <c r="CH853" i="4"/>
  <c r="CG853" i="4"/>
  <c r="CF853" i="4"/>
  <c r="CE853" i="4"/>
  <c r="CD853" i="4"/>
  <c r="CC853" i="4"/>
  <c r="CB853" i="4"/>
  <c r="CA853" i="4"/>
  <c r="BZ853" i="4"/>
  <c r="BY853" i="4"/>
  <c r="BX853" i="4"/>
  <c r="BW853" i="4"/>
  <c r="BV853" i="4"/>
  <c r="BU853" i="4"/>
  <c r="BS853" i="4"/>
  <c r="BT853" i="4"/>
  <c r="CH789" i="4"/>
  <c r="CG789" i="4"/>
  <c r="CF789" i="4"/>
  <c r="CE789" i="4"/>
  <c r="CD789" i="4"/>
  <c r="CC789" i="4"/>
  <c r="CB789" i="4"/>
  <c r="CA789" i="4"/>
  <c r="BZ789" i="4"/>
  <c r="BY789" i="4"/>
  <c r="BX789" i="4"/>
  <c r="BW789" i="4"/>
  <c r="BV789" i="4"/>
  <c r="BU789" i="4"/>
  <c r="BS789" i="4"/>
  <c r="BT789" i="4"/>
  <c r="BR789" i="4"/>
  <c r="CH725" i="4"/>
  <c r="CG725" i="4"/>
  <c r="CE725" i="4"/>
  <c r="CD725" i="4"/>
  <c r="CC725" i="4"/>
  <c r="CF725" i="4"/>
  <c r="CB725" i="4"/>
  <c r="CA725" i="4"/>
  <c r="BZ725" i="4"/>
  <c r="BY725" i="4"/>
  <c r="BX725" i="4"/>
  <c r="BW725" i="4"/>
  <c r="BV725" i="4"/>
  <c r="BU725" i="4"/>
  <c r="BT725" i="4"/>
  <c r="BS725" i="4"/>
  <c r="BR725" i="4"/>
  <c r="CH661" i="4"/>
  <c r="CG661" i="4"/>
  <c r="CF661" i="4"/>
  <c r="CE661" i="4"/>
  <c r="CD661" i="4"/>
  <c r="CC661" i="4"/>
  <c r="CB661" i="4"/>
  <c r="CA661" i="4"/>
  <c r="BZ661" i="4"/>
  <c r="BY661" i="4"/>
  <c r="BX661" i="4"/>
  <c r="BW661" i="4"/>
  <c r="BV661" i="4"/>
  <c r="BU661" i="4"/>
  <c r="BT661" i="4"/>
  <c r="BS661" i="4"/>
  <c r="BR661" i="4"/>
  <c r="CH597" i="4"/>
  <c r="CG597" i="4"/>
  <c r="CF597" i="4"/>
  <c r="CE597" i="4"/>
  <c r="CD597" i="4"/>
  <c r="CC597" i="4"/>
  <c r="CB597" i="4"/>
  <c r="CA597" i="4"/>
  <c r="BZ597" i="4"/>
  <c r="BY597" i="4"/>
  <c r="BX597" i="4"/>
  <c r="BW597" i="4"/>
  <c r="BV597" i="4"/>
  <c r="BU597" i="4"/>
  <c r="BT597" i="4"/>
  <c r="BS597" i="4"/>
  <c r="BR597" i="4"/>
  <c r="CH115" i="4"/>
  <c r="CG115" i="4"/>
  <c r="CE115" i="4"/>
  <c r="CD115" i="4"/>
  <c r="CF115" i="4"/>
  <c r="CC115" i="4"/>
  <c r="CB115" i="4"/>
  <c r="CA115" i="4"/>
  <c r="BY115" i="4"/>
  <c r="BZ115" i="4"/>
  <c r="BX115" i="4"/>
  <c r="BW115" i="4"/>
  <c r="BV115" i="4"/>
  <c r="BT115" i="4"/>
  <c r="BU115" i="4"/>
  <c r="BS115" i="4"/>
  <c r="BR115" i="4"/>
  <c r="CH315" i="4"/>
  <c r="CG315" i="4"/>
  <c r="CE315" i="4"/>
  <c r="CF315" i="4"/>
  <c r="CD315" i="4"/>
  <c r="CC315" i="4"/>
  <c r="CB315" i="4"/>
  <c r="CA315" i="4"/>
  <c r="BY315" i="4"/>
  <c r="BZ315" i="4"/>
  <c r="BX315" i="4"/>
  <c r="BW315" i="4"/>
  <c r="BV315" i="4"/>
  <c r="BT315" i="4"/>
  <c r="BS315" i="4"/>
  <c r="BU315" i="4"/>
  <c r="BR315" i="4"/>
  <c r="CH483" i="4"/>
  <c r="CG483" i="4"/>
  <c r="CF483" i="4"/>
  <c r="CE483" i="4"/>
  <c r="CD483" i="4"/>
  <c r="CB483" i="4"/>
  <c r="CA483" i="4"/>
  <c r="CC483" i="4"/>
  <c r="BZ483" i="4"/>
  <c r="BY483" i="4"/>
  <c r="BX483" i="4"/>
  <c r="BW483" i="4"/>
  <c r="BV483" i="4"/>
  <c r="BT483" i="4"/>
  <c r="BU483" i="4"/>
  <c r="BS483" i="4"/>
  <c r="BR483" i="4"/>
  <c r="CH1123" i="4"/>
  <c r="CG1123" i="4"/>
  <c r="CE1123" i="4"/>
  <c r="CF1123" i="4"/>
  <c r="CC1123" i="4"/>
  <c r="CD1123" i="4"/>
  <c r="CB1123" i="4"/>
  <c r="CA1123" i="4"/>
  <c r="BY1123" i="4"/>
  <c r="BX1123" i="4"/>
  <c r="BZ1123" i="4"/>
  <c r="BW1123" i="4"/>
  <c r="BV1123" i="4"/>
  <c r="BU1123" i="4"/>
  <c r="BT1123" i="4"/>
  <c r="BS1123" i="4"/>
  <c r="BR1123" i="4"/>
  <c r="CH931" i="4"/>
  <c r="CG931" i="4"/>
  <c r="CF931" i="4"/>
  <c r="CE931" i="4"/>
  <c r="CD931" i="4"/>
  <c r="CC931" i="4"/>
  <c r="CB931" i="4"/>
  <c r="CA931" i="4"/>
  <c r="BY931" i="4"/>
  <c r="BX931" i="4"/>
  <c r="BZ931" i="4"/>
  <c r="BW931" i="4"/>
  <c r="BV931" i="4"/>
  <c r="BU931" i="4"/>
  <c r="BT931" i="4"/>
  <c r="BS931" i="4"/>
  <c r="BR931" i="4"/>
  <c r="CH659" i="4"/>
  <c r="CG659" i="4"/>
  <c r="CF659" i="4"/>
  <c r="CE659" i="4"/>
  <c r="CD659" i="4"/>
  <c r="CC659" i="4"/>
  <c r="CB659" i="4"/>
  <c r="CA659" i="4"/>
  <c r="BZ659" i="4"/>
  <c r="BY659" i="4"/>
  <c r="BX659" i="4"/>
  <c r="BW659" i="4"/>
  <c r="BV659" i="4"/>
  <c r="BT659" i="4"/>
  <c r="BU659" i="4"/>
  <c r="BS659" i="4"/>
  <c r="BR659" i="4"/>
  <c r="CH404" i="4"/>
  <c r="CG404" i="4"/>
  <c r="CF404" i="4"/>
  <c r="CE404" i="4"/>
  <c r="CD404" i="4"/>
  <c r="CC404" i="4"/>
  <c r="CB404" i="4"/>
  <c r="CA404" i="4"/>
  <c r="BZ404" i="4"/>
  <c r="BY404" i="4"/>
  <c r="BX404" i="4"/>
  <c r="BW404" i="4"/>
  <c r="BV404" i="4"/>
  <c r="BU404" i="4"/>
  <c r="BT404" i="4"/>
  <c r="BS404" i="4"/>
  <c r="BR404" i="4"/>
  <c r="CH954" i="4"/>
  <c r="CG954" i="4"/>
  <c r="CE954" i="4"/>
  <c r="CF954" i="4"/>
  <c r="CC954" i="4"/>
  <c r="CB954" i="4"/>
  <c r="CD954" i="4"/>
  <c r="CA954" i="4"/>
  <c r="BZ954" i="4"/>
  <c r="BY954" i="4"/>
  <c r="BX954" i="4"/>
  <c r="BW954" i="4"/>
  <c r="BV954" i="4"/>
  <c r="BU954" i="4"/>
  <c r="BT954" i="4"/>
  <c r="BS954" i="4"/>
  <c r="BR954" i="4"/>
  <c r="CH626" i="4"/>
  <c r="CG626" i="4"/>
  <c r="CF626" i="4"/>
  <c r="CE626" i="4"/>
  <c r="CD626" i="4"/>
  <c r="CC626" i="4"/>
  <c r="CB626" i="4"/>
  <c r="CA626" i="4"/>
  <c r="BZ626" i="4"/>
  <c r="BY626" i="4"/>
  <c r="BX626" i="4"/>
  <c r="BW626" i="4"/>
  <c r="BV626" i="4"/>
  <c r="BU626" i="4"/>
  <c r="BT626" i="4"/>
  <c r="BS626" i="4"/>
  <c r="BR626" i="4"/>
  <c r="CH633" i="4"/>
  <c r="CG633" i="4"/>
  <c r="CF633" i="4"/>
  <c r="CE633" i="4"/>
  <c r="CD633" i="4"/>
  <c r="CA633" i="4"/>
  <c r="CC633" i="4"/>
  <c r="CB633" i="4"/>
  <c r="BZ633" i="4"/>
  <c r="BX633" i="4"/>
  <c r="BW633" i="4"/>
  <c r="BV633" i="4"/>
  <c r="BY633" i="4"/>
  <c r="BT633" i="4"/>
  <c r="BS633" i="4"/>
  <c r="BU633" i="4"/>
  <c r="BR633" i="4"/>
  <c r="CH42" i="4"/>
  <c r="CG42" i="4"/>
  <c r="CF42" i="4"/>
  <c r="CE42" i="4"/>
  <c r="CD42" i="4"/>
  <c r="CB42" i="4"/>
  <c r="CC42" i="4"/>
  <c r="CA42" i="4"/>
  <c r="BZ42" i="4"/>
  <c r="BX42" i="4"/>
  <c r="BW42" i="4"/>
  <c r="BY42" i="4"/>
  <c r="BU42" i="4"/>
  <c r="BT42" i="4"/>
  <c r="BS42" i="4"/>
  <c r="BV42" i="4"/>
  <c r="BR42" i="4"/>
  <c r="CH106" i="4"/>
  <c r="CG106" i="4"/>
  <c r="CF106" i="4"/>
  <c r="CE106" i="4"/>
  <c r="CD106" i="4"/>
  <c r="CB106" i="4"/>
  <c r="CC106" i="4"/>
  <c r="CA106" i="4"/>
  <c r="BZ106" i="4"/>
  <c r="BX106" i="4"/>
  <c r="BY106" i="4"/>
  <c r="BW106" i="4"/>
  <c r="BU106" i="4"/>
  <c r="BT106" i="4"/>
  <c r="BS106" i="4"/>
  <c r="BV106" i="4"/>
  <c r="BR106" i="4"/>
  <c r="CH170" i="4"/>
  <c r="CG170" i="4"/>
  <c r="CF170" i="4"/>
  <c r="CE170" i="4"/>
  <c r="CD170" i="4"/>
  <c r="CB170" i="4"/>
  <c r="CC170" i="4"/>
  <c r="CA170" i="4"/>
  <c r="BZ170" i="4"/>
  <c r="BX170" i="4"/>
  <c r="BY170" i="4"/>
  <c r="BW170" i="4"/>
  <c r="BU170" i="4"/>
  <c r="BV170" i="4"/>
  <c r="BT170" i="4"/>
  <c r="BS170" i="4"/>
  <c r="BR170" i="4"/>
  <c r="CH234" i="4"/>
  <c r="CG234" i="4"/>
  <c r="CF234" i="4"/>
  <c r="CE234" i="4"/>
  <c r="CB234" i="4"/>
  <c r="CA234" i="4"/>
  <c r="CC234" i="4"/>
  <c r="CD234" i="4"/>
  <c r="BZ234" i="4"/>
  <c r="BX234" i="4"/>
  <c r="BY234" i="4"/>
  <c r="BW234" i="4"/>
  <c r="BU234" i="4"/>
  <c r="BV234" i="4"/>
  <c r="BS234" i="4"/>
  <c r="BT234" i="4"/>
  <c r="BR234" i="4"/>
  <c r="CH298" i="4"/>
  <c r="CG298" i="4"/>
  <c r="CF298" i="4"/>
  <c r="CE298" i="4"/>
  <c r="CD298" i="4"/>
  <c r="CC298" i="4"/>
  <c r="CB298" i="4"/>
  <c r="CA298" i="4"/>
  <c r="BZ298" i="4"/>
  <c r="BX298" i="4"/>
  <c r="BY298" i="4"/>
  <c r="BW298" i="4"/>
  <c r="BU298" i="4"/>
  <c r="BS298" i="4"/>
  <c r="BT298" i="4"/>
  <c r="BV298" i="4"/>
  <c r="BR298" i="4"/>
  <c r="CH362" i="4"/>
  <c r="CG362" i="4"/>
  <c r="CF362" i="4"/>
  <c r="CE362" i="4"/>
  <c r="CD362" i="4"/>
  <c r="CC362" i="4"/>
  <c r="CB362" i="4"/>
  <c r="CA362" i="4"/>
  <c r="BZ362" i="4"/>
  <c r="BX362" i="4"/>
  <c r="BY362" i="4"/>
  <c r="BW362" i="4"/>
  <c r="BU362" i="4"/>
  <c r="BS362" i="4"/>
  <c r="BV362" i="4"/>
  <c r="BT362" i="4"/>
  <c r="BR362" i="4"/>
  <c r="CH426" i="4"/>
  <c r="CF426" i="4"/>
  <c r="CG426" i="4"/>
  <c r="CE426" i="4"/>
  <c r="CD426" i="4"/>
  <c r="CC426" i="4"/>
  <c r="CB426" i="4"/>
  <c r="CA426" i="4"/>
  <c r="BZ426" i="4"/>
  <c r="BY426" i="4"/>
  <c r="BX426" i="4"/>
  <c r="BW426" i="4"/>
  <c r="BU426" i="4"/>
  <c r="BV426" i="4"/>
  <c r="BS426" i="4"/>
  <c r="BT426" i="4"/>
  <c r="BR426" i="4"/>
  <c r="CH490" i="4"/>
  <c r="CG490" i="4"/>
  <c r="CF490" i="4"/>
  <c r="CE490" i="4"/>
  <c r="CD490" i="4"/>
  <c r="CC490" i="4"/>
  <c r="CB490" i="4"/>
  <c r="CA490" i="4"/>
  <c r="BZ490" i="4"/>
  <c r="BY490" i="4"/>
  <c r="BX490" i="4"/>
  <c r="BW490" i="4"/>
  <c r="BU490" i="4"/>
  <c r="BV490" i="4"/>
  <c r="BS490" i="4"/>
  <c r="BT490" i="4"/>
  <c r="BR490" i="4"/>
  <c r="CH554" i="4"/>
  <c r="CG554" i="4"/>
  <c r="CF554" i="4"/>
  <c r="CE554" i="4"/>
  <c r="CC554" i="4"/>
  <c r="CD554" i="4"/>
  <c r="CB554" i="4"/>
  <c r="CA554" i="4"/>
  <c r="BZ554" i="4"/>
  <c r="BY554" i="4"/>
  <c r="BX554" i="4"/>
  <c r="BW554" i="4"/>
  <c r="BU554" i="4"/>
  <c r="BS554" i="4"/>
  <c r="BT554" i="4"/>
  <c r="BV554" i="4"/>
  <c r="BR554" i="4"/>
  <c r="CH868" i="4"/>
  <c r="CG868" i="4"/>
  <c r="CE868" i="4"/>
  <c r="CF868" i="4"/>
  <c r="CD868" i="4"/>
  <c r="CC868" i="4"/>
  <c r="CB868" i="4"/>
  <c r="CA868" i="4"/>
  <c r="BZ868" i="4"/>
  <c r="BY868" i="4"/>
  <c r="BX868" i="4"/>
  <c r="BW868" i="4"/>
  <c r="BV868" i="4"/>
  <c r="BU868" i="4"/>
  <c r="BT868" i="4"/>
  <c r="BS868" i="4"/>
  <c r="BR868" i="4"/>
  <c r="CH844" i="4"/>
  <c r="CG844" i="4"/>
  <c r="CF844" i="4"/>
  <c r="CE844" i="4"/>
  <c r="CD844" i="4"/>
  <c r="CB844" i="4"/>
  <c r="CC844" i="4"/>
  <c r="CA844" i="4"/>
  <c r="BZ844" i="4"/>
  <c r="BY844" i="4"/>
  <c r="BX844" i="4"/>
  <c r="BW844" i="4"/>
  <c r="BV844" i="4"/>
  <c r="BU844" i="4"/>
  <c r="BT844" i="4"/>
  <c r="BS844" i="4"/>
  <c r="BR844" i="4"/>
  <c r="CH804" i="4"/>
  <c r="CG804" i="4"/>
  <c r="CF804" i="4"/>
  <c r="CE804" i="4"/>
  <c r="CD804" i="4"/>
  <c r="CC804" i="4"/>
  <c r="CB804" i="4"/>
  <c r="CA804" i="4"/>
  <c r="BZ804" i="4"/>
  <c r="BY804" i="4"/>
  <c r="BX804" i="4"/>
  <c r="BW804" i="4"/>
  <c r="BV804" i="4"/>
  <c r="BU804" i="4"/>
  <c r="BT804" i="4"/>
  <c r="BS804" i="4"/>
  <c r="BR804" i="4"/>
  <c r="CH780" i="4"/>
  <c r="CG780" i="4"/>
  <c r="CF780" i="4"/>
  <c r="CE780" i="4"/>
  <c r="CD780" i="4"/>
  <c r="CC780" i="4"/>
  <c r="CB780" i="4"/>
  <c r="CA780" i="4"/>
  <c r="BZ780" i="4"/>
  <c r="BY780" i="4"/>
  <c r="BX780" i="4"/>
  <c r="BW780" i="4"/>
  <c r="BV780" i="4"/>
  <c r="BU780" i="4"/>
  <c r="BT780" i="4"/>
  <c r="BS780" i="4"/>
  <c r="BR780" i="4"/>
  <c r="CH740" i="4"/>
  <c r="CG740" i="4"/>
  <c r="CE740" i="4"/>
  <c r="CF740" i="4"/>
  <c r="CD740" i="4"/>
  <c r="CC740" i="4"/>
  <c r="CB740" i="4"/>
  <c r="CA740" i="4"/>
  <c r="BZ740" i="4"/>
  <c r="BY740" i="4"/>
  <c r="BX740" i="4"/>
  <c r="BW740" i="4"/>
  <c r="BV740" i="4"/>
  <c r="BU740" i="4"/>
  <c r="BT740" i="4"/>
  <c r="BS740" i="4"/>
  <c r="BR740" i="4"/>
  <c r="CH716" i="4"/>
  <c r="CG716" i="4"/>
  <c r="CE716" i="4"/>
  <c r="CF716" i="4"/>
  <c r="CD716" i="4"/>
  <c r="CC716" i="4"/>
  <c r="CB716" i="4"/>
  <c r="CA716" i="4"/>
  <c r="BZ716" i="4"/>
  <c r="BY716" i="4"/>
  <c r="BX716" i="4"/>
  <c r="BW716" i="4"/>
  <c r="BV716" i="4"/>
  <c r="BU716" i="4"/>
  <c r="BT716" i="4"/>
  <c r="BS716" i="4"/>
  <c r="BR716" i="4"/>
  <c r="CH676" i="4"/>
  <c r="CG676" i="4"/>
  <c r="CE676" i="4"/>
  <c r="CF676" i="4"/>
  <c r="CD676" i="4"/>
  <c r="CC676" i="4"/>
  <c r="CB676" i="4"/>
  <c r="CA676" i="4"/>
  <c r="BZ676" i="4"/>
  <c r="BY676" i="4"/>
  <c r="BX676" i="4"/>
  <c r="BW676" i="4"/>
  <c r="BV676" i="4"/>
  <c r="BU676" i="4"/>
  <c r="BT676" i="4"/>
  <c r="BS676" i="4"/>
  <c r="BR676" i="4"/>
  <c r="CH652" i="4"/>
  <c r="CG652" i="4"/>
  <c r="CE652" i="4"/>
  <c r="CF652" i="4"/>
  <c r="CD652" i="4"/>
  <c r="CC652" i="4"/>
  <c r="CB652" i="4"/>
  <c r="CA652" i="4"/>
  <c r="BZ652" i="4"/>
  <c r="BY652" i="4"/>
  <c r="BX652" i="4"/>
  <c r="BW652" i="4"/>
  <c r="BV652" i="4"/>
  <c r="BU652" i="4"/>
  <c r="BS652" i="4"/>
  <c r="BT652" i="4"/>
  <c r="BR652" i="4"/>
  <c r="CH612" i="4"/>
  <c r="CG612" i="4"/>
  <c r="CE612" i="4"/>
  <c r="CF612" i="4"/>
  <c r="CD612" i="4"/>
  <c r="CB612" i="4"/>
  <c r="CC612" i="4"/>
  <c r="CA612" i="4"/>
  <c r="BZ612" i="4"/>
  <c r="BY612" i="4"/>
  <c r="BX612" i="4"/>
  <c r="BW612" i="4"/>
  <c r="BV612" i="4"/>
  <c r="BU612" i="4"/>
  <c r="BT612" i="4"/>
  <c r="BS612" i="4"/>
  <c r="BR612" i="4"/>
  <c r="CH588" i="4"/>
  <c r="CG588" i="4"/>
  <c r="CE588" i="4"/>
  <c r="CF588" i="4"/>
  <c r="CD588" i="4"/>
  <c r="CC588" i="4"/>
  <c r="CB588" i="4"/>
  <c r="CA588" i="4"/>
  <c r="BZ588" i="4"/>
  <c r="BY588" i="4"/>
  <c r="BX588" i="4"/>
  <c r="BW588" i="4"/>
  <c r="BV588" i="4"/>
  <c r="BU588" i="4"/>
  <c r="BS588" i="4"/>
  <c r="BT588" i="4"/>
  <c r="BR588" i="4"/>
  <c r="CH131" i="4"/>
  <c r="CG131" i="4"/>
  <c r="CF131" i="4"/>
  <c r="CE131" i="4"/>
  <c r="CD131" i="4"/>
  <c r="CC131" i="4"/>
  <c r="CB131" i="4"/>
  <c r="CA131" i="4"/>
  <c r="BZ131" i="4"/>
  <c r="BY131" i="4"/>
  <c r="BX131" i="4"/>
  <c r="BV131" i="4"/>
  <c r="BW131" i="4"/>
  <c r="BT131" i="4"/>
  <c r="BU131" i="4"/>
  <c r="BS131" i="4"/>
  <c r="BR131" i="4"/>
  <c r="CH323" i="4"/>
  <c r="CG323" i="4"/>
  <c r="CF323" i="4"/>
  <c r="CE323" i="4"/>
  <c r="CC323" i="4"/>
  <c r="CD323" i="4"/>
  <c r="CB323" i="4"/>
  <c r="CA323" i="4"/>
  <c r="BZ323" i="4"/>
  <c r="BY323" i="4"/>
  <c r="BX323" i="4"/>
  <c r="BW323" i="4"/>
  <c r="BV323" i="4"/>
  <c r="BT323" i="4"/>
  <c r="BU323" i="4"/>
  <c r="BS323" i="4"/>
  <c r="BR323" i="4"/>
  <c r="CH515" i="4"/>
  <c r="CG515" i="4"/>
  <c r="CF515" i="4"/>
  <c r="CE515" i="4"/>
  <c r="CD515" i="4"/>
  <c r="CA515" i="4"/>
  <c r="CB515" i="4"/>
  <c r="CC515" i="4"/>
  <c r="BZ515" i="4"/>
  <c r="BY515" i="4"/>
  <c r="BX515" i="4"/>
  <c r="BW515" i="4"/>
  <c r="BV515" i="4"/>
  <c r="BT515" i="4"/>
  <c r="BU515" i="4"/>
  <c r="BS515" i="4"/>
  <c r="BR515" i="4"/>
  <c r="CH1091" i="4"/>
  <c r="CG1091" i="4"/>
  <c r="CF1091" i="4"/>
  <c r="CE1091" i="4"/>
  <c r="CC1091" i="4"/>
  <c r="CD1091" i="4"/>
  <c r="CB1091" i="4"/>
  <c r="CA1091" i="4"/>
  <c r="BY1091" i="4"/>
  <c r="BX1091" i="4"/>
  <c r="BZ1091" i="4"/>
  <c r="BW1091" i="4"/>
  <c r="BV1091" i="4"/>
  <c r="BT1091" i="4"/>
  <c r="BU1091" i="4"/>
  <c r="BS1091" i="4"/>
  <c r="BR1091" i="4"/>
  <c r="CH867" i="4"/>
  <c r="CG867" i="4"/>
  <c r="CE867" i="4"/>
  <c r="CF867" i="4"/>
  <c r="CD867" i="4"/>
  <c r="CC867" i="4"/>
  <c r="CB867" i="4"/>
  <c r="CA867" i="4"/>
  <c r="BY867" i="4"/>
  <c r="BX867" i="4"/>
  <c r="BZ867" i="4"/>
  <c r="BW867" i="4"/>
  <c r="BV867" i="4"/>
  <c r="BU867" i="4"/>
  <c r="BT867" i="4"/>
  <c r="BS867" i="4"/>
  <c r="BR867" i="4"/>
  <c r="CH579" i="4"/>
  <c r="CG579" i="4"/>
  <c r="CF579" i="4"/>
  <c r="CE579" i="4"/>
  <c r="CD579" i="4"/>
  <c r="CC579" i="4"/>
  <c r="CA579" i="4"/>
  <c r="CB579" i="4"/>
  <c r="BY579" i="4"/>
  <c r="BX579" i="4"/>
  <c r="BZ579" i="4"/>
  <c r="BW579" i="4"/>
  <c r="BV579" i="4"/>
  <c r="BT579" i="4"/>
  <c r="BU579" i="4"/>
  <c r="BS579" i="4"/>
  <c r="BR579" i="4"/>
  <c r="CH228" i="4"/>
  <c r="CG228" i="4"/>
  <c r="CF228" i="4"/>
  <c r="CE228" i="4"/>
  <c r="CD228" i="4"/>
  <c r="CB228" i="4"/>
  <c r="CC228" i="4"/>
  <c r="CA228" i="4"/>
  <c r="BZ228" i="4"/>
  <c r="BY228" i="4"/>
  <c r="BX228" i="4"/>
  <c r="BW228" i="4"/>
  <c r="BV228" i="4"/>
  <c r="BU228" i="4"/>
  <c r="BT228" i="4"/>
  <c r="BS228" i="4"/>
  <c r="BR228" i="4"/>
  <c r="CH962" i="4"/>
  <c r="CG962" i="4"/>
  <c r="CF962" i="4"/>
  <c r="CE962" i="4"/>
  <c r="CD962" i="4"/>
  <c r="CC962" i="4"/>
  <c r="CB962" i="4"/>
  <c r="CA962" i="4"/>
  <c r="BZ962" i="4"/>
  <c r="BY962" i="4"/>
  <c r="BX962" i="4"/>
  <c r="BW962" i="4"/>
  <c r="BV962" i="4"/>
  <c r="BU962" i="4"/>
  <c r="BT962" i="4"/>
  <c r="BS962" i="4"/>
  <c r="BR962" i="4"/>
  <c r="CH650" i="4"/>
  <c r="CG650" i="4"/>
  <c r="CF650" i="4"/>
  <c r="CE650" i="4"/>
  <c r="CD650" i="4"/>
  <c r="CC650" i="4"/>
  <c r="CB650" i="4"/>
  <c r="CA650" i="4"/>
  <c r="BZ650" i="4"/>
  <c r="BY650" i="4"/>
  <c r="BX650" i="4"/>
  <c r="BW650" i="4"/>
  <c r="BV650" i="4"/>
  <c r="BU650" i="4"/>
  <c r="BS650" i="4"/>
  <c r="BT650" i="4"/>
  <c r="BR650" i="4"/>
  <c r="CH705" i="4"/>
  <c r="CG705" i="4"/>
  <c r="CF705" i="4"/>
  <c r="CE705" i="4"/>
  <c r="CD705" i="4"/>
  <c r="CC705" i="4"/>
  <c r="CA705" i="4"/>
  <c r="CB705" i="4"/>
  <c r="BZ705" i="4"/>
  <c r="BX705" i="4"/>
  <c r="BW705" i="4"/>
  <c r="BV705" i="4"/>
  <c r="BY705" i="4"/>
  <c r="BT705" i="4"/>
  <c r="BU705" i="4"/>
  <c r="BS705" i="4"/>
  <c r="BR705" i="4"/>
  <c r="CH61" i="4"/>
  <c r="CG61" i="4"/>
  <c r="CF61" i="4"/>
  <c r="CE61" i="4"/>
  <c r="CD61" i="4"/>
  <c r="CC61" i="4"/>
  <c r="CB61" i="4"/>
  <c r="BZ61" i="4"/>
  <c r="CA61" i="4"/>
  <c r="BY61" i="4"/>
  <c r="BX61" i="4"/>
  <c r="BW61" i="4"/>
  <c r="BV61" i="4"/>
  <c r="BU61" i="4"/>
  <c r="BT61" i="4"/>
  <c r="BS61" i="4"/>
  <c r="BR61" i="4"/>
  <c r="CH125" i="4"/>
  <c r="CG125" i="4"/>
  <c r="CF125" i="4"/>
  <c r="CE125" i="4"/>
  <c r="CD125" i="4"/>
  <c r="CC125" i="4"/>
  <c r="CB125" i="4"/>
  <c r="BZ125" i="4"/>
  <c r="CA125" i="4"/>
  <c r="BY125" i="4"/>
  <c r="BX125" i="4"/>
  <c r="BW125" i="4"/>
  <c r="BV125" i="4"/>
  <c r="BU125" i="4"/>
  <c r="BT125" i="4"/>
  <c r="BS125" i="4"/>
  <c r="BR125" i="4"/>
  <c r="CH189" i="4"/>
  <c r="CG189" i="4"/>
  <c r="CF189" i="4"/>
  <c r="CE189" i="4"/>
  <c r="CD189" i="4"/>
  <c r="CC189" i="4"/>
  <c r="CB189" i="4"/>
  <c r="BZ189" i="4"/>
  <c r="CA189" i="4"/>
  <c r="BY189" i="4"/>
  <c r="BX189" i="4"/>
  <c r="BW189" i="4"/>
  <c r="BV189" i="4"/>
  <c r="BU189" i="4"/>
  <c r="BT189" i="4"/>
  <c r="BS189" i="4"/>
  <c r="BR189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CH317" i="4"/>
  <c r="CG317" i="4"/>
  <c r="CE317" i="4"/>
  <c r="CF317" i="4"/>
  <c r="CD317" i="4"/>
  <c r="CC317" i="4"/>
  <c r="CB317" i="4"/>
  <c r="CA317" i="4"/>
  <c r="BZ317" i="4"/>
  <c r="BY317" i="4"/>
  <c r="BX317" i="4"/>
  <c r="BW317" i="4"/>
  <c r="BV317" i="4"/>
  <c r="BU317" i="4"/>
  <c r="BT317" i="4"/>
  <c r="BS317" i="4"/>
  <c r="BR317" i="4"/>
  <c r="CH381" i="4"/>
  <c r="CG381" i="4"/>
  <c r="CF381" i="4"/>
  <c r="CE381" i="4"/>
  <c r="CC381" i="4"/>
  <c r="CD381" i="4"/>
  <c r="CB381" i="4"/>
  <c r="CA381" i="4"/>
  <c r="BZ381" i="4"/>
  <c r="BY381" i="4"/>
  <c r="BX381" i="4"/>
  <c r="BW381" i="4"/>
  <c r="BV381" i="4"/>
  <c r="BU381" i="4"/>
  <c r="BT381" i="4"/>
  <c r="BS381" i="4"/>
  <c r="BR381" i="4"/>
  <c r="CH445" i="4"/>
  <c r="CG445" i="4"/>
  <c r="CF445" i="4"/>
  <c r="CE445" i="4"/>
  <c r="CC445" i="4"/>
  <c r="CD445" i="4"/>
  <c r="CB445" i="4"/>
  <c r="CA445" i="4"/>
  <c r="BZ445" i="4"/>
  <c r="BY445" i="4"/>
  <c r="BX445" i="4"/>
  <c r="BW445" i="4"/>
  <c r="BV445" i="4"/>
  <c r="BU445" i="4"/>
  <c r="BT445" i="4"/>
  <c r="BS445" i="4"/>
  <c r="BR445" i="4"/>
  <c r="CH509" i="4"/>
  <c r="CG509" i="4"/>
  <c r="CF509" i="4"/>
  <c r="CE509" i="4"/>
  <c r="CC509" i="4"/>
  <c r="CD509" i="4"/>
  <c r="CB509" i="4"/>
  <c r="CA509" i="4"/>
  <c r="BZ509" i="4"/>
  <c r="BY509" i="4"/>
  <c r="BX509" i="4"/>
  <c r="BW509" i="4"/>
  <c r="BV509" i="4"/>
  <c r="BU509" i="4"/>
  <c r="BT509" i="4"/>
  <c r="BS509" i="4"/>
  <c r="BR509" i="4"/>
  <c r="CH1209" i="4"/>
  <c r="CG1209" i="4"/>
  <c r="CF1209" i="4"/>
  <c r="CE1209" i="4"/>
  <c r="CD1209" i="4"/>
  <c r="CC1209" i="4"/>
  <c r="CA1209" i="4"/>
  <c r="CB1209" i="4"/>
  <c r="BX1209" i="4"/>
  <c r="BZ1209" i="4"/>
  <c r="BW1209" i="4"/>
  <c r="BY1209" i="4"/>
  <c r="BV1209" i="4"/>
  <c r="BT1209" i="4"/>
  <c r="BU1209" i="4"/>
  <c r="BS1209" i="4"/>
  <c r="BR1209" i="4"/>
  <c r="CH1145" i="4"/>
  <c r="CF1145" i="4"/>
  <c r="CG1145" i="4"/>
  <c r="CE1145" i="4"/>
  <c r="CC1145" i="4"/>
  <c r="CD1145" i="4"/>
  <c r="CA1145" i="4"/>
  <c r="CB1145" i="4"/>
  <c r="BZ1145" i="4"/>
  <c r="BX1145" i="4"/>
  <c r="BW1145" i="4"/>
  <c r="BY1145" i="4"/>
  <c r="BV1145" i="4"/>
  <c r="BT1145" i="4"/>
  <c r="BU1145" i="4"/>
  <c r="BS1145" i="4"/>
  <c r="BR1145" i="4"/>
  <c r="CH1081" i="4"/>
  <c r="CF1081" i="4"/>
  <c r="CE1081" i="4"/>
  <c r="CG1081" i="4"/>
  <c r="CD1081" i="4"/>
  <c r="CC1081" i="4"/>
  <c r="CA1081" i="4"/>
  <c r="CB1081" i="4"/>
  <c r="BZ1081" i="4"/>
  <c r="BX1081" i="4"/>
  <c r="BW1081" i="4"/>
  <c r="BY1081" i="4"/>
  <c r="BV1081" i="4"/>
  <c r="BT1081" i="4"/>
  <c r="BU1081" i="4"/>
  <c r="BS1081" i="4"/>
  <c r="BR1081" i="4"/>
  <c r="CH1017" i="4"/>
  <c r="CF1017" i="4"/>
  <c r="CG1017" i="4"/>
  <c r="CE1017" i="4"/>
  <c r="CD1017" i="4"/>
  <c r="CA1017" i="4"/>
  <c r="CC1017" i="4"/>
  <c r="CB1017" i="4"/>
  <c r="BZ1017" i="4"/>
  <c r="BX1017" i="4"/>
  <c r="BW1017" i="4"/>
  <c r="BY1017" i="4"/>
  <c r="BV1017" i="4"/>
  <c r="BT1017" i="4"/>
  <c r="BU1017" i="4"/>
  <c r="BS1017" i="4"/>
  <c r="BR1017" i="4"/>
  <c r="CH977" i="4"/>
  <c r="CG977" i="4"/>
  <c r="CF977" i="4"/>
  <c r="CE977" i="4"/>
  <c r="CD977" i="4"/>
  <c r="CC977" i="4"/>
  <c r="CA977" i="4"/>
  <c r="CB977" i="4"/>
  <c r="BZ977" i="4"/>
  <c r="BX977" i="4"/>
  <c r="BW977" i="4"/>
  <c r="BY977" i="4"/>
  <c r="BV977" i="4"/>
  <c r="BT977" i="4"/>
  <c r="BS977" i="4"/>
  <c r="BU977" i="4"/>
  <c r="BR977" i="4"/>
  <c r="CH953" i="4"/>
  <c r="CG953" i="4"/>
  <c r="CF953" i="4"/>
  <c r="CE953" i="4"/>
  <c r="CD953" i="4"/>
  <c r="CC953" i="4"/>
  <c r="CA953" i="4"/>
  <c r="CB953" i="4"/>
  <c r="BZ953" i="4"/>
  <c r="BX953" i="4"/>
  <c r="BW953" i="4"/>
  <c r="BY953" i="4"/>
  <c r="BT953" i="4"/>
  <c r="BS953" i="4"/>
  <c r="BU953" i="4"/>
  <c r="BV953" i="4"/>
  <c r="BR953" i="4"/>
  <c r="CH913" i="4"/>
  <c r="CF913" i="4"/>
  <c r="CG913" i="4"/>
  <c r="CE913" i="4"/>
  <c r="CD913" i="4"/>
  <c r="CC913" i="4"/>
  <c r="CA913" i="4"/>
  <c r="CB913" i="4"/>
  <c r="BZ913" i="4"/>
  <c r="BX913" i="4"/>
  <c r="BW913" i="4"/>
  <c r="BV913" i="4"/>
  <c r="BY913" i="4"/>
  <c r="BT913" i="4"/>
  <c r="BS913" i="4"/>
  <c r="BU913" i="4"/>
  <c r="BR913" i="4"/>
  <c r="CH889" i="4"/>
  <c r="CG889" i="4"/>
  <c r="CF889" i="4"/>
  <c r="CE889" i="4"/>
  <c r="CD889" i="4"/>
  <c r="CC889" i="4"/>
  <c r="CA889" i="4"/>
  <c r="CB889" i="4"/>
  <c r="BZ889" i="4"/>
  <c r="BX889" i="4"/>
  <c r="BW889" i="4"/>
  <c r="BV889" i="4"/>
  <c r="BY889" i="4"/>
  <c r="BT889" i="4"/>
  <c r="BS889" i="4"/>
  <c r="BU889" i="4"/>
  <c r="BR889" i="4"/>
  <c r="CH849" i="4"/>
  <c r="CG849" i="4"/>
  <c r="CF849" i="4"/>
  <c r="CE849" i="4"/>
  <c r="CD849" i="4"/>
  <c r="CC849" i="4"/>
  <c r="CA849" i="4"/>
  <c r="CB849" i="4"/>
  <c r="BZ849" i="4"/>
  <c r="BX849" i="4"/>
  <c r="BW849" i="4"/>
  <c r="BV849" i="4"/>
  <c r="BY849" i="4"/>
  <c r="BT849" i="4"/>
  <c r="BS849" i="4"/>
  <c r="BU849" i="4"/>
  <c r="BR849" i="4"/>
  <c r="CH825" i="4"/>
  <c r="CG825" i="4"/>
  <c r="CF825" i="4"/>
  <c r="CE825" i="4"/>
  <c r="CD825" i="4"/>
  <c r="CC825" i="4"/>
  <c r="CA825" i="4"/>
  <c r="CB825" i="4"/>
  <c r="BZ825" i="4"/>
  <c r="BX825" i="4"/>
  <c r="BW825" i="4"/>
  <c r="BV825" i="4"/>
  <c r="BY825" i="4"/>
  <c r="BT825" i="4"/>
  <c r="BS825" i="4"/>
  <c r="BU825" i="4"/>
  <c r="BR825" i="4"/>
  <c r="CH785" i="4"/>
  <c r="CG785" i="4"/>
  <c r="CF785" i="4"/>
  <c r="CE785" i="4"/>
  <c r="CD785" i="4"/>
  <c r="CA785" i="4"/>
  <c r="CC785" i="4"/>
  <c r="CB785" i="4"/>
  <c r="BZ785" i="4"/>
  <c r="BX785" i="4"/>
  <c r="BW785" i="4"/>
  <c r="BV785" i="4"/>
  <c r="BY785" i="4"/>
  <c r="BT785" i="4"/>
  <c r="BS785" i="4"/>
  <c r="BU785" i="4"/>
  <c r="BR785" i="4"/>
  <c r="CH761" i="4"/>
  <c r="CG761" i="4"/>
  <c r="CF761" i="4"/>
  <c r="CE761" i="4"/>
  <c r="CD761" i="4"/>
  <c r="CC761" i="4"/>
  <c r="CA761" i="4"/>
  <c r="CB761" i="4"/>
  <c r="BZ761" i="4"/>
  <c r="BX761" i="4"/>
  <c r="BW761" i="4"/>
  <c r="BV761" i="4"/>
  <c r="BY761" i="4"/>
  <c r="BT761" i="4"/>
  <c r="BS761" i="4"/>
  <c r="BU761" i="4"/>
  <c r="BR761" i="4"/>
  <c r="CH697" i="4"/>
  <c r="CG697" i="4"/>
  <c r="CF697" i="4"/>
  <c r="CD697" i="4"/>
  <c r="CE697" i="4"/>
  <c r="CC697" i="4"/>
  <c r="CA697" i="4"/>
  <c r="CB697" i="4"/>
  <c r="BZ697" i="4"/>
  <c r="BX697" i="4"/>
  <c r="BW697" i="4"/>
  <c r="BV697" i="4"/>
  <c r="BY697" i="4"/>
  <c r="BT697" i="4"/>
  <c r="BS697" i="4"/>
  <c r="BU697" i="4"/>
  <c r="BR697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U14" i="4"/>
  <c r="BV14" i="4"/>
  <c r="BT14" i="4"/>
  <c r="BS14" i="4"/>
  <c r="BR14" i="4"/>
  <c r="CH1000" i="4"/>
  <c r="CG1000" i="4"/>
  <c r="CF1000" i="4"/>
  <c r="CE1000" i="4"/>
  <c r="CC1000" i="4"/>
  <c r="CD1000" i="4"/>
  <c r="CB1000" i="4"/>
  <c r="CA1000" i="4"/>
  <c r="BZ1000" i="4"/>
  <c r="BY1000" i="4"/>
  <c r="BV1000" i="4"/>
  <c r="BX1000" i="4"/>
  <c r="BW1000" i="4"/>
  <c r="BU1000" i="4"/>
  <c r="BT1000" i="4"/>
  <c r="BS1000" i="4"/>
  <c r="BR1000" i="4"/>
  <c r="CH476" i="4"/>
  <c r="CG476" i="4"/>
  <c r="CE476" i="4"/>
  <c r="CF476" i="4"/>
  <c r="CD476" i="4"/>
  <c r="CB476" i="4"/>
  <c r="CC476" i="4"/>
  <c r="CA476" i="4"/>
  <c r="BZ476" i="4"/>
  <c r="BY476" i="4"/>
  <c r="BX476" i="4"/>
  <c r="BW476" i="4"/>
  <c r="BV476" i="4"/>
  <c r="BU476" i="4"/>
  <c r="BT476" i="4"/>
  <c r="BS476" i="4"/>
  <c r="BR476" i="4"/>
  <c r="CH79" i="4"/>
  <c r="CG79" i="4"/>
  <c r="CF79" i="4"/>
  <c r="CD79" i="4"/>
  <c r="CE79" i="4"/>
  <c r="CB79" i="4"/>
  <c r="CC79" i="4"/>
  <c r="CA79" i="4"/>
  <c r="BZ79" i="4"/>
  <c r="BY79" i="4"/>
  <c r="BX79" i="4"/>
  <c r="BW79" i="4"/>
  <c r="BU79" i="4"/>
  <c r="BT79" i="4"/>
  <c r="BS79" i="4"/>
  <c r="BV79" i="4"/>
  <c r="BR79" i="4"/>
  <c r="CH271" i="4"/>
  <c r="CG271" i="4"/>
  <c r="CF271" i="4"/>
  <c r="CE271" i="4"/>
  <c r="CD271" i="4"/>
  <c r="CC271" i="4"/>
  <c r="CB271" i="4"/>
  <c r="CA271" i="4"/>
  <c r="BY271" i="4"/>
  <c r="BX271" i="4"/>
  <c r="BZ271" i="4"/>
  <c r="BW271" i="4"/>
  <c r="BU271" i="4"/>
  <c r="BT271" i="4"/>
  <c r="BS271" i="4"/>
  <c r="BV271" i="4"/>
  <c r="BR271" i="4"/>
  <c r="CH399" i="4"/>
  <c r="CG399" i="4"/>
  <c r="CF399" i="4"/>
  <c r="CE399" i="4"/>
  <c r="CD399" i="4"/>
  <c r="CC399" i="4"/>
  <c r="CB399" i="4"/>
  <c r="CA399" i="4"/>
  <c r="BY399" i="4"/>
  <c r="BX399" i="4"/>
  <c r="BZ399" i="4"/>
  <c r="BW399" i="4"/>
  <c r="BU399" i="4"/>
  <c r="BT399" i="4"/>
  <c r="BV399" i="4"/>
  <c r="BS399" i="4"/>
  <c r="BR399" i="4"/>
  <c r="CH527" i="4"/>
  <c r="CG527" i="4"/>
  <c r="CF527" i="4"/>
  <c r="CE527" i="4"/>
  <c r="CD527" i="4"/>
  <c r="CC527" i="4"/>
  <c r="CB527" i="4"/>
  <c r="BZ527" i="4"/>
  <c r="CA527" i="4"/>
  <c r="BY527" i="4"/>
  <c r="BX527" i="4"/>
  <c r="BW527" i="4"/>
  <c r="BU527" i="4"/>
  <c r="BT527" i="4"/>
  <c r="BS527" i="4"/>
  <c r="BV527" i="4"/>
  <c r="BR527" i="4"/>
  <c r="CH1063" i="4"/>
  <c r="CG1063" i="4"/>
  <c r="CF1063" i="4"/>
  <c r="CE1063" i="4"/>
  <c r="CD1063" i="4"/>
  <c r="CB1063" i="4"/>
  <c r="CC1063" i="4"/>
  <c r="CA1063" i="4"/>
  <c r="BZ1063" i="4"/>
  <c r="BY1063" i="4"/>
  <c r="BX1063" i="4"/>
  <c r="BV1063" i="4"/>
  <c r="BW1063" i="4"/>
  <c r="BT1063" i="4"/>
  <c r="BS1063" i="4"/>
  <c r="BU1063" i="4"/>
  <c r="BR1063" i="4"/>
  <c r="CH643" i="4"/>
  <c r="CG643" i="4"/>
  <c r="CF643" i="4"/>
  <c r="CE643" i="4"/>
  <c r="CD643" i="4"/>
  <c r="CA643" i="4"/>
  <c r="CB643" i="4"/>
  <c r="CC643" i="4"/>
  <c r="BY643" i="4"/>
  <c r="BX643" i="4"/>
  <c r="BZ643" i="4"/>
  <c r="BW643" i="4"/>
  <c r="BV643" i="4"/>
  <c r="BT643" i="4"/>
  <c r="BU643" i="4"/>
  <c r="BS643" i="4"/>
  <c r="BR643" i="4"/>
  <c r="CH746" i="4"/>
  <c r="CG746" i="4"/>
  <c r="CF746" i="4"/>
  <c r="CE746" i="4"/>
  <c r="CC746" i="4"/>
  <c r="CD746" i="4"/>
  <c r="CB746" i="4"/>
  <c r="CA746" i="4"/>
  <c r="BZ746" i="4"/>
  <c r="BY746" i="4"/>
  <c r="BX746" i="4"/>
  <c r="BW746" i="4"/>
  <c r="BU746" i="4"/>
  <c r="BV746" i="4"/>
  <c r="BT746" i="4"/>
  <c r="BS746" i="4"/>
  <c r="BR746" i="4"/>
  <c r="CH72" i="4"/>
  <c r="CG72" i="4"/>
  <c r="CF72" i="4"/>
  <c r="CE72" i="4"/>
  <c r="CD72" i="4"/>
  <c r="CC72" i="4"/>
  <c r="CB72" i="4"/>
  <c r="CA72" i="4"/>
  <c r="BZ72" i="4"/>
  <c r="BW72" i="4"/>
  <c r="BY72" i="4"/>
  <c r="BV72" i="4"/>
  <c r="BX72" i="4"/>
  <c r="BU72" i="4"/>
  <c r="BS72" i="4"/>
  <c r="BT72" i="4"/>
  <c r="BR72" i="4"/>
  <c r="CH264" i="4"/>
  <c r="CG264" i="4"/>
  <c r="CF264" i="4"/>
  <c r="CE264" i="4"/>
  <c r="CD264" i="4"/>
  <c r="CC264" i="4"/>
  <c r="CB264" i="4"/>
  <c r="CA264" i="4"/>
  <c r="BZ264" i="4"/>
  <c r="BY264" i="4"/>
  <c r="BV264" i="4"/>
  <c r="BX264" i="4"/>
  <c r="BU264" i="4"/>
  <c r="BW264" i="4"/>
  <c r="BS264" i="4"/>
  <c r="BT264" i="4"/>
  <c r="BR264" i="4"/>
  <c r="CH1006" i="4"/>
  <c r="CG1006" i="4"/>
  <c r="CF1006" i="4"/>
  <c r="CE1006" i="4"/>
  <c r="CD1006" i="4"/>
  <c r="CC1006" i="4"/>
  <c r="CA1006" i="4"/>
  <c r="CB1006" i="4"/>
  <c r="BZ1006" i="4"/>
  <c r="BY1006" i="4"/>
  <c r="BX1006" i="4"/>
  <c r="BW1006" i="4"/>
  <c r="BU1006" i="4"/>
  <c r="BV1006" i="4"/>
  <c r="BS1006" i="4"/>
  <c r="BT1006" i="4"/>
  <c r="BR1006" i="4"/>
  <c r="CH686" i="4"/>
  <c r="CG686" i="4"/>
  <c r="CF686" i="4"/>
  <c r="CE686" i="4"/>
  <c r="CD686" i="4"/>
  <c r="CC686" i="4"/>
  <c r="CB686" i="4"/>
  <c r="CA686" i="4"/>
  <c r="BZ686" i="4"/>
  <c r="BY686" i="4"/>
  <c r="BX686" i="4"/>
  <c r="BW686" i="4"/>
  <c r="BU686" i="4"/>
  <c r="BV686" i="4"/>
  <c r="BS686" i="4"/>
  <c r="BT686" i="4"/>
  <c r="BR686" i="4"/>
  <c r="CH603" i="4"/>
  <c r="CG603" i="4"/>
  <c r="CF603" i="4"/>
  <c r="CE603" i="4"/>
  <c r="CD603" i="4"/>
  <c r="CC603" i="4"/>
  <c r="CA603" i="4"/>
  <c r="CB603" i="4"/>
  <c r="BY603" i="4"/>
  <c r="BZ603" i="4"/>
  <c r="BX603" i="4"/>
  <c r="BW603" i="4"/>
  <c r="BV603" i="4"/>
  <c r="BT603" i="4"/>
  <c r="BU603" i="4"/>
  <c r="BS603" i="4"/>
  <c r="BR603" i="4"/>
  <c r="CH209" i="4"/>
  <c r="CG209" i="4"/>
  <c r="CF209" i="4"/>
  <c r="CD209" i="4"/>
  <c r="CE209" i="4"/>
  <c r="CC209" i="4"/>
  <c r="CA209" i="4"/>
  <c r="CB209" i="4"/>
  <c r="BZ209" i="4"/>
  <c r="BY209" i="4"/>
  <c r="BX209" i="4"/>
  <c r="BW209" i="4"/>
  <c r="BV209" i="4"/>
  <c r="BT209" i="4"/>
  <c r="BS209" i="4"/>
  <c r="BU209" i="4"/>
  <c r="BR209" i="4"/>
  <c r="CH337" i="4"/>
  <c r="CG337" i="4"/>
  <c r="CF337" i="4"/>
  <c r="CD337" i="4"/>
  <c r="CE337" i="4"/>
  <c r="CC337" i="4"/>
  <c r="CA337" i="4"/>
  <c r="CB337" i="4"/>
  <c r="BZ337" i="4"/>
  <c r="BY337" i="4"/>
  <c r="BX337" i="4"/>
  <c r="BW337" i="4"/>
  <c r="BV337" i="4"/>
  <c r="BT337" i="4"/>
  <c r="BS337" i="4"/>
  <c r="BU337" i="4"/>
  <c r="BR337" i="4"/>
  <c r="CH465" i="4"/>
  <c r="CG465" i="4"/>
  <c r="CF465" i="4"/>
  <c r="CE465" i="4"/>
  <c r="CD465" i="4"/>
  <c r="CC465" i="4"/>
  <c r="CA465" i="4"/>
  <c r="CB465" i="4"/>
  <c r="BZ465" i="4"/>
  <c r="BX465" i="4"/>
  <c r="BW465" i="4"/>
  <c r="BV465" i="4"/>
  <c r="BY465" i="4"/>
  <c r="BT465" i="4"/>
  <c r="BS465" i="4"/>
  <c r="BU465" i="4"/>
  <c r="BR465" i="4"/>
  <c r="BR909" i="4"/>
  <c r="CH909" i="4"/>
  <c r="CG909" i="4"/>
  <c r="CF909" i="4"/>
  <c r="CE909" i="4"/>
  <c r="CD909" i="4"/>
  <c r="CC909" i="4"/>
  <c r="CB909" i="4"/>
  <c r="CA909" i="4"/>
  <c r="BY909" i="4"/>
  <c r="BX909" i="4"/>
  <c r="BZ909" i="4"/>
  <c r="BW909" i="4"/>
  <c r="BV909" i="4"/>
  <c r="BU909" i="4"/>
  <c r="BS909" i="4"/>
  <c r="BT909" i="4"/>
  <c r="CG86" i="4"/>
  <c r="CH86" i="4"/>
  <c r="CF86" i="4"/>
  <c r="CE86" i="4"/>
  <c r="CD86" i="4"/>
  <c r="CC86" i="4"/>
  <c r="CB86" i="4"/>
  <c r="CA86" i="4"/>
  <c r="BZ86" i="4"/>
  <c r="BY86" i="4"/>
  <c r="BX86" i="4"/>
  <c r="BW86" i="4"/>
  <c r="BU86" i="4"/>
  <c r="BS86" i="4"/>
  <c r="BV86" i="4"/>
  <c r="BT86" i="4"/>
  <c r="BR86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U214" i="4"/>
  <c r="BS214" i="4"/>
  <c r="BT214" i="4"/>
  <c r="BV214" i="4"/>
  <c r="BR214" i="4"/>
  <c r="CH406" i="4"/>
  <c r="CG406" i="4"/>
  <c r="CF406" i="4"/>
  <c r="CE406" i="4"/>
  <c r="CD406" i="4"/>
  <c r="CC406" i="4"/>
  <c r="CB406" i="4"/>
  <c r="CA406" i="4"/>
  <c r="BZ406" i="4"/>
  <c r="BY406" i="4"/>
  <c r="BX406" i="4"/>
  <c r="BW406" i="4"/>
  <c r="BU406" i="4"/>
  <c r="BS406" i="4"/>
  <c r="BV406" i="4"/>
  <c r="BT406" i="4"/>
  <c r="BR406" i="4"/>
  <c r="CH534" i="4"/>
  <c r="CG534" i="4"/>
  <c r="CF534" i="4"/>
  <c r="CE534" i="4"/>
  <c r="CD534" i="4"/>
  <c r="CC534" i="4"/>
  <c r="CB534" i="4"/>
  <c r="CA534" i="4"/>
  <c r="BZ534" i="4"/>
  <c r="BY534" i="4"/>
  <c r="BX534" i="4"/>
  <c r="BW534" i="4"/>
  <c r="BU534" i="4"/>
  <c r="BS534" i="4"/>
  <c r="BT534" i="4"/>
  <c r="BV534" i="4"/>
  <c r="BR534" i="4"/>
  <c r="CH864" i="4"/>
  <c r="CG864" i="4"/>
  <c r="CE864" i="4"/>
  <c r="CF864" i="4"/>
  <c r="CD864" i="4"/>
  <c r="CC864" i="4"/>
  <c r="CB864" i="4"/>
  <c r="CA864" i="4"/>
  <c r="BZ864" i="4"/>
  <c r="BY864" i="4"/>
  <c r="BX864" i="4"/>
  <c r="BV864" i="4"/>
  <c r="BU864" i="4"/>
  <c r="BW864" i="4"/>
  <c r="BT864" i="4"/>
  <c r="BS864" i="4"/>
  <c r="BR864" i="4"/>
  <c r="CH736" i="4"/>
  <c r="CG736" i="4"/>
  <c r="CF736" i="4"/>
  <c r="CE736" i="4"/>
  <c r="CD736" i="4"/>
  <c r="CC736" i="4"/>
  <c r="CB736" i="4"/>
  <c r="CA736" i="4"/>
  <c r="BZ736" i="4"/>
  <c r="BY736" i="4"/>
  <c r="BX736" i="4"/>
  <c r="BV736" i="4"/>
  <c r="BU736" i="4"/>
  <c r="BW736" i="4"/>
  <c r="BT736" i="4"/>
  <c r="BS736" i="4"/>
  <c r="BR736" i="4"/>
  <c r="CH608" i="4"/>
  <c r="CG608" i="4"/>
  <c r="CF608" i="4"/>
  <c r="CE608" i="4"/>
  <c r="CD608" i="4"/>
  <c r="CC608" i="4"/>
  <c r="CB608" i="4"/>
  <c r="CA608" i="4"/>
  <c r="BZ608" i="4"/>
  <c r="BY608" i="4"/>
  <c r="BX608" i="4"/>
  <c r="BV608" i="4"/>
  <c r="BU608" i="4"/>
  <c r="BW608" i="4"/>
  <c r="BT608" i="4"/>
  <c r="BS608" i="4"/>
  <c r="BR608" i="4"/>
  <c r="CH508" i="4"/>
  <c r="CG508" i="4"/>
  <c r="CF508" i="4"/>
  <c r="CE508" i="4"/>
  <c r="CD508" i="4"/>
  <c r="CC508" i="4"/>
  <c r="CB508" i="4"/>
  <c r="CA508" i="4"/>
  <c r="BZ508" i="4"/>
  <c r="BY508" i="4"/>
  <c r="BX508" i="4"/>
  <c r="BW508" i="4"/>
  <c r="BV508" i="4"/>
  <c r="BU508" i="4"/>
  <c r="BT508" i="4"/>
  <c r="BS508" i="4"/>
  <c r="BR508" i="4"/>
  <c r="CH658" i="4"/>
  <c r="CG658" i="4"/>
  <c r="CF658" i="4"/>
  <c r="CE658" i="4"/>
  <c r="CC658" i="4"/>
  <c r="CB658" i="4"/>
  <c r="CA658" i="4"/>
  <c r="CD658" i="4"/>
  <c r="BZ658" i="4"/>
  <c r="BY658" i="4"/>
  <c r="BX658" i="4"/>
  <c r="BW658" i="4"/>
  <c r="BV658" i="4"/>
  <c r="BU658" i="4"/>
  <c r="BT658" i="4"/>
  <c r="BS658" i="4"/>
  <c r="BR658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U151" i="4"/>
  <c r="BT151" i="4"/>
  <c r="BV151" i="4"/>
  <c r="BS151" i="4"/>
  <c r="BR151" i="4"/>
  <c r="CH279" i="4"/>
  <c r="CG279" i="4"/>
  <c r="CF279" i="4"/>
  <c r="CE279" i="4"/>
  <c r="CD279" i="4"/>
  <c r="CC279" i="4"/>
  <c r="CB279" i="4"/>
  <c r="CA279" i="4"/>
  <c r="BY279" i="4"/>
  <c r="BZ279" i="4"/>
  <c r="BX279" i="4"/>
  <c r="BW279" i="4"/>
  <c r="BU279" i="4"/>
  <c r="BT279" i="4"/>
  <c r="BV279" i="4"/>
  <c r="BS279" i="4"/>
  <c r="BR279" i="4"/>
  <c r="CH671" i="4"/>
  <c r="CG671" i="4"/>
  <c r="CF671" i="4"/>
  <c r="CE671" i="4"/>
  <c r="CD671" i="4"/>
  <c r="CC671" i="4"/>
  <c r="CB671" i="4"/>
  <c r="CA671" i="4"/>
  <c r="BZ671" i="4"/>
  <c r="BY671" i="4"/>
  <c r="BX671" i="4"/>
  <c r="BW671" i="4"/>
  <c r="BV671" i="4"/>
  <c r="BU671" i="4"/>
  <c r="BT671" i="4"/>
  <c r="BS671" i="4"/>
  <c r="BR671" i="4"/>
  <c r="CH1114" i="4"/>
  <c r="CG1114" i="4"/>
  <c r="CF1114" i="4"/>
  <c r="CE1114" i="4"/>
  <c r="CD1114" i="4"/>
  <c r="CB1114" i="4"/>
  <c r="CC1114" i="4"/>
  <c r="CA1114" i="4"/>
  <c r="BZ1114" i="4"/>
  <c r="BY1114" i="4"/>
  <c r="BX1114" i="4"/>
  <c r="BW1114" i="4"/>
  <c r="BV1114" i="4"/>
  <c r="BU1114" i="4"/>
  <c r="BT1114" i="4"/>
  <c r="BS1114" i="4"/>
  <c r="BR1114" i="4"/>
  <c r="CH16" i="4"/>
  <c r="CG16" i="4"/>
  <c r="CF16" i="4"/>
  <c r="CE16" i="4"/>
  <c r="CD16" i="4"/>
  <c r="CC16" i="4"/>
  <c r="CB16" i="4"/>
  <c r="CA16" i="4"/>
  <c r="BZ16" i="4"/>
  <c r="BY16" i="4"/>
  <c r="BW16" i="4"/>
  <c r="BV16" i="4"/>
  <c r="BX16" i="4"/>
  <c r="BU16" i="4"/>
  <c r="BT16" i="4"/>
  <c r="BS16" i="4"/>
  <c r="BR16" i="4"/>
  <c r="CH208" i="4"/>
  <c r="CG208" i="4"/>
  <c r="CF208" i="4"/>
  <c r="CE208" i="4"/>
  <c r="CC208" i="4"/>
  <c r="CD208" i="4"/>
  <c r="CB208" i="4"/>
  <c r="CA208" i="4"/>
  <c r="BZ208" i="4"/>
  <c r="BY208" i="4"/>
  <c r="BV208" i="4"/>
  <c r="BX208" i="4"/>
  <c r="BU208" i="4"/>
  <c r="BW208" i="4"/>
  <c r="BT208" i="4"/>
  <c r="BS208" i="4"/>
  <c r="BR208" i="4"/>
  <c r="CH336" i="4"/>
  <c r="CG336" i="4"/>
  <c r="CF336" i="4"/>
  <c r="CE336" i="4"/>
  <c r="CD336" i="4"/>
  <c r="CC336" i="4"/>
  <c r="CB336" i="4"/>
  <c r="CA336" i="4"/>
  <c r="BZ336" i="4"/>
  <c r="BY336" i="4"/>
  <c r="BV336" i="4"/>
  <c r="BX336" i="4"/>
  <c r="BU336" i="4"/>
  <c r="BW336" i="4"/>
  <c r="BT336" i="4"/>
  <c r="BS336" i="4"/>
  <c r="BR336" i="4"/>
  <c r="CH528" i="4"/>
  <c r="CG528" i="4"/>
  <c r="CF528" i="4"/>
  <c r="CE528" i="4"/>
  <c r="CD528" i="4"/>
  <c r="CC528" i="4"/>
  <c r="CB528" i="4"/>
  <c r="CA528" i="4"/>
  <c r="BZ528" i="4"/>
  <c r="BY528" i="4"/>
  <c r="BV528" i="4"/>
  <c r="BX528" i="4"/>
  <c r="BU528" i="4"/>
  <c r="BW528" i="4"/>
  <c r="BT528" i="4"/>
  <c r="BS528" i="4"/>
  <c r="BR528" i="4"/>
  <c r="CH998" i="4"/>
  <c r="CG998" i="4"/>
  <c r="CF998" i="4"/>
  <c r="CE998" i="4"/>
  <c r="CD998" i="4"/>
  <c r="CC998" i="4"/>
  <c r="CA998" i="4"/>
  <c r="CB998" i="4"/>
  <c r="BZ998" i="4"/>
  <c r="BY998" i="4"/>
  <c r="BX998" i="4"/>
  <c r="BW998" i="4"/>
  <c r="BV998" i="4"/>
  <c r="BU998" i="4"/>
  <c r="BS998" i="4"/>
  <c r="BT998" i="4"/>
  <c r="BR998" i="4"/>
  <c r="CH742" i="4"/>
  <c r="CG742" i="4"/>
  <c r="CF742" i="4"/>
  <c r="CE742" i="4"/>
  <c r="CC742" i="4"/>
  <c r="CD742" i="4"/>
  <c r="CB742" i="4"/>
  <c r="CA742" i="4"/>
  <c r="BZ742" i="4"/>
  <c r="BY742" i="4"/>
  <c r="BX742" i="4"/>
  <c r="BW742" i="4"/>
  <c r="BU742" i="4"/>
  <c r="BV742" i="4"/>
  <c r="BS742" i="4"/>
  <c r="BT742" i="4"/>
  <c r="BR742" i="4"/>
  <c r="CH275" i="4"/>
  <c r="CG275" i="4"/>
  <c r="CF275" i="4"/>
  <c r="CE275" i="4"/>
  <c r="CD275" i="4"/>
  <c r="CB275" i="4"/>
  <c r="CA275" i="4"/>
  <c r="CC275" i="4"/>
  <c r="BZ275" i="4"/>
  <c r="BY275" i="4"/>
  <c r="BX275" i="4"/>
  <c r="BW275" i="4"/>
  <c r="BV275" i="4"/>
  <c r="BT275" i="4"/>
  <c r="BU275" i="4"/>
  <c r="BS275" i="4"/>
  <c r="BR275" i="4"/>
  <c r="CH811" i="4"/>
  <c r="CG811" i="4"/>
  <c r="CE811" i="4"/>
  <c r="CF811" i="4"/>
  <c r="CD811" i="4"/>
  <c r="CC811" i="4"/>
  <c r="CB811" i="4"/>
  <c r="BY811" i="4"/>
  <c r="BX811" i="4"/>
  <c r="CA811" i="4"/>
  <c r="BZ811" i="4"/>
  <c r="BW811" i="4"/>
  <c r="BV811" i="4"/>
  <c r="BU811" i="4"/>
  <c r="BT811" i="4"/>
  <c r="BS811" i="4"/>
  <c r="BR811" i="4"/>
  <c r="CH174" i="4"/>
  <c r="CG174" i="4"/>
  <c r="CF174" i="4"/>
  <c r="CD174" i="4"/>
  <c r="CE174" i="4"/>
  <c r="CC174" i="4"/>
  <c r="CA174" i="4"/>
  <c r="CB174" i="4"/>
  <c r="BZ174" i="4"/>
  <c r="BY174" i="4"/>
  <c r="BX174" i="4"/>
  <c r="BW174" i="4"/>
  <c r="BU174" i="4"/>
  <c r="BV174" i="4"/>
  <c r="BS174" i="4"/>
  <c r="BT174" i="4"/>
  <c r="BR174" i="4"/>
  <c r="CH558" i="4"/>
  <c r="CG558" i="4"/>
  <c r="CF558" i="4"/>
  <c r="CE558" i="4"/>
  <c r="CD558" i="4"/>
  <c r="CC558" i="4"/>
  <c r="CB558" i="4"/>
  <c r="CA558" i="4"/>
  <c r="BZ558" i="4"/>
  <c r="BY558" i="4"/>
  <c r="BX558" i="4"/>
  <c r="BW558" i="4"/>
  <c r="BU558" i="4"/>
  <c r="BV558" i="4"/>
  <c r="BS558" i="4"/>
  <c r="BT558" i="4"/>
  <c r="BR558" i="4"/>
  <c r="CH1160" i="4"/>
  <c r="CG1160" i="4"/>
  <c r="CF1160" i="4"/>
  <c r="CE1160" i="4"/>
  <c r="CD1160" i="4"/>
  <c r="CC1160" i="4"/>
  <c r="CB1160" i="4"/>
  <c r="CA1160" i="4"/>
  <c r="BZ1160" i="4"/>
  <c r="BY1160" i="4"/>
  <c r="BV1160" i="4"/>
  <c r="BX1160" i="4"/>
  <c r="BU1160" i="4"/>
  <c r="BT1160" i="4"/>
  <c r="BW1160" i="4"/>
  <c r="BS1160" i="4"/>
  <c r="BR1160" i="4"/>
  <c r="CH1096" i="4"/>
  <c r="CG1096" i="4"/>
  <c r="CF1096" i="4"/>
  <c r="CE1096" i="4"/>
  <c r="CC1096" i="4"/>
  <c r="CD1096" i="4"/>
  <c r="CB1096" i="4"/>
  <c r="CA1096" i="4"/>
  <c r="BZ1096" i="4"/>
  <c r="BY1096" i="4"/>
  <c r="BV1096" i="4"/>
  <c r="BX1096" i="4"/>
  <c r="BU1096" i="4"/>
  <c r="BT1096" i="4"/>
  <c r="BW1096" i="4"/>
  <c r="BS1096" i="4"/>
  <c r="BR1096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S30" i="4"/>
  <c r="BT30" i="4"/>
  <c r="BR30" i="4"/>
  <c r="CH94" i="4"/>
  <c r="CG94" i="4"/>
  <c r="CF94" i="4"/>
  <c r="CD94" i="4"/>
  <c r="CE94" i="4"/>
  <c r="CC94" i="4"/>
  <c r="CB94" i="4"/>
  <c r="CA94" i="4"/>
  <c r="BZ94" i="4"/>
  <c r="BY94" i="4"/>
  <c r="BX94" i="4"/>
  <c r="BW94" i="4"/>
  <c r="BV94" i="4"/>
  <c r="BU94" i="4"/>
  <c r="BS94" i="4"/>
  <c r="BT94" i="4"/>
  <c r="BR94" i="4"/>
  <c r="CG158" i="4"/>
  <c r="CH158" i="4"/>
  <c r="CF158" i="4"/>
  <c r="CD158" i="4"/>
  <c r="CE158" i="4"/>
  <c r="CC158" i="4"/>
  <c r="CB158" i="4"/>
  <c r="CA158" i="4"/>
  <c r="BZ158" i="4"/>
  <c r="BY158" i="4"/>
  <c r="BX158" i="4"/>
  <c r="BW158" i="4"/>
  <c r="BV158" i="4"/>
  <c r="BU158" i="4"/>
  <c r="BS158" i="4"/>
  <c r="BT158" i="4"/>
  <c r="BR158" i="4"/>
  <c r="CH222" i="4"/>
  <c r="CG222" i="4"/>
  <c r="CF222" i="4"/>
  <c r="CD222" i="4"/>
  <c r="CE222" i="4"/>
  <c r="CC222" i="4"/>
  <c r="CB222" i="4"/>
  <c r="CA222" i="4"/>
  <c r="BZ222" i="4"/>
  <c r="BY222" i="4"/>
  <c r="BX222" i="4"/>
  <c r="BW222" i="4"/>
  <c r="BV222" i="4"/>
  <c r="BU222" i="4"/>
  <c r="BS222" i="4"/>
  <c r="BT222" i="4"/>
  <c r="BR222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S286" i="4"/>
  <c r="BT286" i="4"/>
  <c r="BR286" i="4"/>
  <c r="CH350" i="4"/>
  <c r="CG350" i="4"/>
  <c r="CF350" i="4"/>
  <c r="CE350" i="4"/>
  <c r="CD350" i="4"/>
  <c r="CC350" i="4"/>
  <c r="CB350" i="4"/>
  <c r="CA350" i="4"/>
  <c r="BZ350" i="4"/>
  <c r="BY350" i="4"/>
  <c r="BX350" i="4"/>
  <c r="BW350" i="4"/>
  <c r="BV350" i="4"/>
  <c r="BU350" i="4"/>
  <c r="BS350" i="4"/>
  <c r="BT350" i="4"/>
  <c r="BR350" i="4"/>
  <c r="CH414" i="4"/>
  <c r="CG414" i="4"/>
  <c r="CF414" i="4"/>
  <c r="CE414" i="4"/>
  <c r="CD414" i="4"/>
  <c r="CC414" i="4"/>
  <c r="CB414" i="4"/>
  <c r="CA414" i="4"/>
  <c r="BZ414" i="4"/>
  <c r="BY414" i="4"/>
  <c r="BX414" i="4"/>
  <c r="BW414" i="4"/>
  <c r="BV414" i="4"/>
  <c r="BU414" i="4"/>
  <c r="BS414" i="4"/>
  <c r="BT414" i="4"/>
  <c r="BR414" i="4"/>
  <c r="CH478" i="4"/>
  <c r="CG478" i="4"/>
  <c r="CF478" i="4"/>
  <c r="CE478" i="4"/>
  <c r="CD478" i="4"/>
  <c r="CC478" i="4"/>
  <c r="CA478" i="4"/>
  <c r="CB478" i="4"/>
  <c r="BZ478" i="4"/>
  <c r="BY478" i="4"/>
  <c r="BX478" i="4"/>
  <c r="BW478" i="4"/>
  <c r="BV478" i="4"/>
  <c r="BU478" i="4"/>
  <c r="BS478" i="4"/>
  <c r="BT478" i="4"/>
  <c r="BR478" i="4"/>
  <c r="CH542" i="4"/>
  <c r="CG542" i="4"/>
  <c r="CF542" i="4"/>
  <c r="CE542" i="4"/>
  <c r="CC542" i="4"/>
  <c r="CD542" i="4"/>
  <c r="CB542" i="4"/>
  <c r="CA542" i="4"/>
  <c r="BZ542" i="4"/>
  <c r="BY542" i="4"/>
  <c r="BX542" i="4"/>
  <c r="BW542" i="4"/>
  <c r="BV542" i="4"/>
  <c r="BU542" i="4"/>
  <c r="BS542" i="4"/>
  <c r="BT542" i="4"/>
  <c r="BR542" i="4"/>
  <c r="CH1176" i="4"/>
  <c r="CG1176" i="4"/>
  <c r="CE1176" i="4"/>
  <c r="CF1176" i="4"/>
  <c r="CD1176" i="4"/>
  <c r="CC1176" i="4"/>
  <c r="CB1176" i="4"/>
  <c r="CA1176" i="4"/>
  <c r="BZ1176" i="4"/>
  <c r="BY1176" i="4"/>
  <c r="BV1176" i="4"/>
  <c r="BX1176" i="4"/>
  <c r="BW1176" i="4"/>
  <c r="BU1176" i="4"/>
  <c r="BT1176" i="4"/>
  <c r="BS1176" i="4"/>
  <c r="BR1176" i="4"/>
  <c r="CH1112" i="4"/>
  <c r="CG1112" i="4"/>
  <c r="CE1112" i="4"/>
  <c r="CF1112" i="4"/>
  <c r="CD1112" i="4"/>
  <c r="CC1112" i="4"/>
  <c r="CB1112" i="4"/>
  <c r="CA1112" i="4"/>
  <c r="BZ1112" i="4"/>
  <c r="BY1112" i="4"/>
  <c r="BV1112" i="4"/>
  <c r="BX1112" i="4"/>
  <c r="BW1112" i="4"/>
  <c r="BU1112" i="4"/>
  <c r="BT1112" i="4"/>
  <c r="BS1112" i="4"/>
  <c r="BR1112" i="4"/>
  <c r="CH1048" i="4"/>
  <c r="CG1048" i="4"/>
  <c r="CF1048" i="4"/>
  <c r="CE1048" i="4"/>
  <c r="CD1048" i="4"/>
  <c r="CC1048" i="4"/>
  <c r="CB1048" i="4"/>
  <c r="CA1048" i="4"/>
  <c r="BZ1048" i="4"/>
  <c r="BY1048" i="4"/>
  <c r="BV1048" i="4"/>
  <c r="BX1048" i="4"/>
  <c r="BW1048" i="4"/>
  <c r="BU1048" i="4"/>
  <c r="BT1048" i="4"/>
  <c r="BS1048" i="4"/>
  <c r="BR1048" i="4"/>
  <c r="CH984" i="4"/>
  <c r="CG984" i="4"/>
  <c r="CE984" i="4"/>
  <c r="CF984" i="4"/>
  <c r="CD984" i="4"/>
  <c r="CC984" i="4"/>
  <c r="CB984" i="4"/>
  <c r="CA984" i="4"/>
  <c r="BZ984" i="4"/>
  <c r="BY984" i="4"/>
  <c r="BV984" i="4"/>
  <c r="BX984" i="4"/>
  <c r="BU984" i="4"/>
  <c r="BT984" i="4"/>
  <c r="BW984" i="4"/>
  <c r="BS984" i="4"/>
  <c r="BR984" i="4"/>
  <c r="CH920" i="4"/>
  <c r="CG920" i="4"/>
  <c r="CE920" i="4"/>
  <c r="CF920" i="4"/>
  <c r="CD920" i="4"/>
  <c r="CC920" i="4"/>
  <c r="CB920" i="4"/>
  <c r="CA920" i="4"/>
  <c r="BZ920" i="4"/>
  <c r="BY920" i="4"/>
  <c r="BV920" i="4"/>
  <c r="BX920" i="4"/>
  <c r="BU920" i="4"/>
  <c r="BT920" i="4"/>
  <c r="BW920" i="4"/>
  <c r="BS920" i="4"/>
  <c r="BR920" i="4"/>
  <c r="CH856" i="4"/>
  <c r="CG856" i="4"/>
  <c r="CE856" i="4"/>
  <c r="CF856" i="4"/>
  <c r="CD856" i="4"/>
  <c r="CC856" i="4"/>
  <c r="CB856" i="4"/>
  <c r="CA856" i="4"/>
  <c r="BZ856" i="4"/>
  <c r="BY856" i="4"/>
  <c r="BV856" i="4"/>
  <c r="BX856" i="4"/>
  <c r="BU856" i="4"/>
  <c r="BW856" i="4"/>
  <c r="BT856" i="4"/>
  <c r="BS856" i="4"/>
  <c r="BR856" i="4"/>
  <c r="CH792" i="4"/>
  <c r="CG792" i="4"/>
  <c r="CF792" i="4"/>
  <c r="CE792" i="4"/>
  <c r="CD792" i="4"/>
  <c r="CC792" i="4"/>
  <c r="CB792" i="4"/>
  <c r="CA792" i="4"/>
  <c r="BZ792" i="4"/>
  <c r="BY792" i="4"/>
  <c r="BV792" i="4"/>
  <c r="BX792" i="4"/>
  <c r="BU792" i="4"/>
  <c r="BW792" i="4"/>
  <c r="BT792" i="4"/>
  <c r="BS792" i="4"/>
  <c r="BR792" i="4"/>
  <c r="CH728" i="4"/>
  <c r="CG728" i="4"/>
  <c r="CF728" i="4"/>
  <c r="CE728" i="4"/>
  <c r="CD728" i="4"/>
  <c r="CC728" i="4"/>
  <c r="CB728" i="4"/>
  <c r="CA728" i="4"/>
  <c r="BZ728" i="4"/>
  <c r="BY728" i="4"/>
  <c r="BV728" i="4"/>
  <c r="BU728" i="4"/>
  <c r="BX728" i="4"/>
  <c r="BS728" i="4"/>
  <c r="BT728" i="4"/>
  <c r="BW728" i="4"/>
  <c r="BR728" i="4"/>
  <c r="CG688" i="4"/>
  <c r="CH688" i="4"/>
  <c r="CF688" i="4"/>
  <c r="CE688" i="4"/>
  <c r="CD688" i="4"/>
  <c r="CC688" i="4"/>
  <c r="CB688" i="4"/>
  <c r="CA688" i="4"/>
  <c r="BZ688" i="4"/>
  <c r="BY688" i="4"/>
  <c r="BV688" i="4"/>
  <c r="BX688" i="4"/>
  <c r="BW688" i="4"/>
  <c r="BU688" i="4"/>
  <c r="BS688" i="4"/>
  <c r="BT688" i="4"/>
  <c r="BR688" i="4"/>
  <c r="CH664" i="4"/>
  <c r="CG664" i="4"/>
  <c r="CF664" i="4"/>
  <c r="CE664" i="4"/>
  <c r="CD664" i="4"/>
  <c r="CC664" i="4"/>
  <c r="CB664" i="4"/>
  <c r="CA664" i="4"/>
  <c r="BZ664" i="4"/>
  <c r="BY664" i="4"/>
  <c r="BV664" i="4"/>
  <c r="BU664" i="4"/>
  <c r="BS664" i="4"/>
  <c r="BX664" i="4"/>
  <c r="BT664" i="4"/>
  <c r="BW664" i="4"/>
  <c r="BR664" i="4"/>
  <c r="CH600" i="4"/>
  <c r="CG600" i="4"/>
  <c r="CF600" i="4"/>
  <c r="CE600" i="4"/>
  <c r="CD600" i="4"/>
  <c r="CC600" i="4"/>
  <c r="CB600" i="4"/>
  <c r="CA600" i="4"/>
  <c r="BZ600" i="4"/>
  <c r="BY600" i="4"/>
  <c r="BV600" i="4"/>
  <c r="BU600" i="4"/>
  <c r="BX600" i="4"/>
  <c r="BS600" i="4"/>
  <c r="BT600" i="4"/>
  <c r="BW600" i="4"/>
  <c r="BR600" i="4"/>
  <c r="CH851" i="4"/>
  <c r="CG851" i="4"/>
  <c r="CF851" i="4"/>
  <c r="CE851" i="4"/>
  <c r="CB851" i="4"/>
  <c r="CD851" i="4"/>
  <c r="CC851" i="4"/>
  <c r="CA851" i="4"/>
  <c r="BZ851" i="4"/>
  <c r="BY851" i="4"/>
  <c r="BX851" i="4"/>
  <c r="BW851" i="4"/>
  <c r="BV851" i="4"/>
  <c r="BT851" i="4"/>
  <c r="BU851" i="4"/>
  <c r="BS851" i="4"/>
  <c r="BR851" i="4"/>
  <c r="CH595" i="4"/>
  <c r="CG595" i="4"/>
  <c r="CF595" i="4"/>
  <c r="CE595" i="4"/>
  <c r="CD595" i="4"/>
  <c r="CB595" i="4"/>
  <c r="CA595" i="4"/>
  <c r="CC595" i="4"/>
  <c r="BZ595" i="4"/>
  <c r="BY595" i="4"/>
  <c r="BX595" i="4"/>
  <c r="BW595" i="4"/>
  <c r="BV595" i="4"/>
  <c r="BT595" i="4"/>
  <c r="BU595" i="4"/>
  <c r="BS595" i="4"/>
  <c r="BR595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T148" i="4"/>
  <c r="BU148" i="4"/>
  <c r="BS148" i="4"/>
  <c r="BR148" i="4"/>
  <c r="CH244" i="4"/>
  <c r="CG244" i="4"/>
  <c r="CE244" i="4"/>
  <c r="CF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CH938" i="4"/>
  <c r="CG938" i="4"/>
  <c r="CF938" i="4"/>
  <c r="CE938" i="4"/>
  <c r="CC938" i="4"/>
  <c r="CD938" i="4"/>
  <c r="CB938" i="4"/>
  <c r="CA938" i="4"/>
  <c r="BZ938" i="4"/>
  <c r="BY938" i="4"/>
  <c r="BX938" i="4"/>
  <c r="BW938" i="4"/>
  <c r="BV938" i="4"/>
  <c r="BU938" i="4"/>
  <c r="BT938" i="4"/>
  <c r="BS938" i="4"/>
  <c r="BR938" i="4"/>
  <c r="CH618" i="4"/>
  <c r="CG618" i="4"/>
  <c r="CF618" i="4"/>
  <c r="CE618" i="4"/>
  <c r="CC618" i="4"/>
  <c r="CD618" i="4"/>
  <c r="CB618" i="4"/>
  <c r="CA618" i="4"/>
  <c r="BZ618" i="4"/>
  <c r="BY618" i="4"/>
  <c r="BX618" i="4"/>
  <c r="BW618" i="4"/>
  <c r="BU618" i="4"/>
  <c r="BS618" i="4"/>
  <c r="BV618" i="4"/>
  <c r="BT618" i="4"/>
  <c r="BR618" i="4"/>
  <c r="CH31" i="4"/>
  <c r="CG31" i="4"/>
  <c r="CF31" i="4"/>
  <c r="CD31" i="4"/>
  <c r="CE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CH95" i="4"/>
  <c r="CG95" i="4"/>
  <c r="CF95" i="4"/>
  <c r="CD95" i="4"/>
  <c r="CE95" i="4"/>
  <c r="CC95" i="4"/>
  <c r="CB95" i="4"/>
  <c r="CA95" i="4"/>
  <c r="BZ95" i="4"/>
  <c r="BY95" i="4"/>
  <c r="BX95" i="4"/>
  <c r="BW95" i="4"/>
  <c r="BV95" i="4"/>
  <c r="BU95" i="4"/>
  <c r="BT95" i="4"/>
  <c r="BS95" i="4"/>
  <c r="BR95" i="4"/>
  <c r="CH159" i="4"/>
  <c r="CG159" i="4"/>
  <c r="CF159" i="4"/>
  <c r="CD159" i="4"/>
  <c r="CE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CH287" i="4"/>
  <c r="CG287" i="4"/>
  <c r="CF287" i="4"/>
  <c r="CE287" i="4"/>
  <c r="CD287" i="4"/>
  <c r="CC287" i="4"/>
  <c r="CB287" i="4"/>
  <c r="BY287" i="4"/>
  <c r="BZ287" i="4"/>
  <c r="CA287" i="4"/>
  <c r="BX287" i="4"/>
  <c r="BW287" i="4"/>
  <c r="BV287" i="4"/>
  <c r="BU287" i="4"/>
  <c r="BT287" i="4"/>
  <c r="BS287" i="4"/>
  <c r="BR287" i="4"/>
  <c r="CH351" i="4"/>
  <c r="CG351" i="4"/>
  <c r="CF351" i="4"/>
  <c r="CE351" i="4"/>
  <c r="CD351" i="4"/>
  <c r="CC351" i="4"/>
  <c r="CB351" i="4"/>
  <c r="BY351" i="4"/>
  <c r="BZ351" i="4"/>
  <c r="CA351" i="4"/>
  <c r="BX351" i="4"/>
  <c r="BW351" i="4"/>
  <c r="BV351" i="4"/>
  <c r="BU351" i="4"/>
  <c r="BT351" i="4"/>
  <c r="BS351" i="4"/>
  <c r="BR351" i="4"/>
  <c r="CH415" i="4"/>
  <c r="CG415" i="4"/>
  <c r="CF415" i="4"/>
  <c r="CE415" i="4"/>
  <c r="CD415" i="4"/>
  <c r="CC415" i="4"/>
  <c r="CB415" i="4"/>
  <c r="CA415" i="4"/>
  <c r="BZ415" i="4"/>
  <c r="BY415" i="4"/>
  <c r="BX415" i="4"/>
  <c r="BW415" i="4"/>
  <c r="BV415" i="4"/>
  <c r="BU415" i="4"/>
  <c r="BT415" i="4"/>
  <c r="BS415" i="4"/>
  <c r="BR415" i="4"/>
  <c r="CH479" i="4"/>
  <c r="CG479" i="4"/>
  <c r="CF479" i="4"/>
  <c r="CE479" i="4"/>
  <c r="CD479" i="4"/>
  <c r="CC479" i="4"/>
  <c r="CB479" i="4"/>
  <c r="BZ479" i="4"/>
  <c r="CA479" i="4"/>
  <c r="BY479" i="4"/>
  <c r="BX479" i="4"/>
  <c r="BW479" i="4"/>
  <c r="BV479" i="4"/>
  <c r="BU479" i="4"/>
  <c r="BT479" i="4"/>
  <c r="BS479" i="4"/>
  <c r="BR479" i="4"/>
  <c r="CH543" i="4"/>
  <c r="CG543" i="4"/>
  <c r="CF543" i="4"/>
  <c r="CE543" i="4"/>
  <c r="CD543" i="4"/>
  <c r="CC543" i="4"/>
  <c r="CB543" i="4"/>
  <c r="CA543" i="4"/>
  <c r="BZ543" i="4"/>
  <c r="BY543" i="4"/>
  <c r="BX543" i="4"/>
  <c r="BW543" i="4"/>
  <c r="BV543" i="4"/>
  <c r="BU543" i="4"/>
  <c r="BT543" i="4"/>
  <c r="BS543" i="4"/>
  <c r="BR543" i="4"/>
  <c r="CH1175" i="4"/>
  <c r="CG1175" i="4"/>
  <c r="CF1175" i="4"/>
  <c r="CE1175" i="4"/>
  <c r="CD1175" i="4"/>
  <c r="CC1175" i="4"/>
  <c r="CB1175" i="4"/>
  <c r="CA1175" i="4"/>
  <c r="BZ1175" i="4"/>
  <c r="BY1175" i="4"/>
  <c r="BX1175" i="4"/>
  <c r="BW1175" i="4"/>
  <c r="BT1175" i="4"/>
  <c r="BV1175" i="4"/>
  <c r="BS1175" i="4"/>
  <c r="BU1175" i="4"/>
  <c r="BR1175" i="4"/>
  <c r="CH1111" i="4"/>
  <c r="CG1111" i="4"/>
  <c r="CF1111" i="4"/>
  <c r="CE1111" i="4"/>
  <c r="CD1111" i="4"/>
  <c r="CC1111" i="4"/>
  <c r="CB1111" i="4"/>
  <c r="CA1111" i="4"/>
  <c r="BZ1111" i="4"/>
  <c r="BY1111" i="4"/>
  <c r="BX1111" i="4"/>
  <c r="BW1111" i="4"/>
  <c r="BV1111" i="4"/>
  <c r="BT1111" i="4"/>
  <c r="BS1111" i="4"/>
  <c r="BU1111" i="4"/>
  <c r="BR1111" i="4"/>
  <c r="CH1047" i="4"/>
  <c r="CG1047" i="4"/>
  <c r="CF1047" i="4"/>
  <c r="CE1047" i="4"/>
  <c r="CD1047" i="4"/>
  <c r="CC1047" i="4"/>
  <c r="CB1047" i="4"/>
  <c r="CA1047" i="4"/>
  <c r="BZ1047" i="4"/>
  <c r="BY1047" i="4"/>
  <c r="BX1047" i="4"/>
  <c r="BW1047" i="4"/>
  <c r="BV1047" i="4"/>
  <c r="BT1047" i="4"/>
  <c r="BS1047" i="4"/>
  <c r="BU1047" i="4"/>
  <c r="BR1047" i="4"/>
  <c r="CH983" i="4"/>
  <c r="CG983" i="4"/>
  <c r="CF983" i="4"/>
  <c r="CE983" i="4"/>
  <c r="CD983" i="4"/>
  <c r="CB983" i="4"/>
  <c r="CC983" i="4"/>
  <c r="CA983" i="4"/>
  <c r="BZ983" i="4"/>
  <c r="BY983" i="4"/>
  <c r="BX983" i="4"/>
  <c r="BW983" i="4"/>
  <c r="BV983" i="4"/>
  <c r="BT983" i="4"/>
  <c r="BS983" i="4"/>
  <c r="BU983" i="4"/>
  <c r="BR983" i="4"/>
  <c r="CH919" i="4"/>
  <c r="CG919" i="4"/>
  <c r="CF919" i="4"/>
  <c r="CE919" i="4"/>
  <c r="CD919" i="4"/>
  <c r="CC919" i="4"/>
  <c r="CB919" i="4"/>
  <c r="CA919" i="4"/>
  <c r="BZ919" i="4"/>
  <c r="BY919" i="4"/>
  <c r="BX919" i="4"/>
  <c r="BW919" i="4"/>
  <c r="BU919" i="4"/>
  <c r="BV919" i="4"/>
  <c r="BT919" i="4"/>
  <c r="BS919" i="4"/>
  <c r="BR919" i="4"/>
  <c r="CH855" i="4"/>
  <c r="CG855" i="4"/>
  <c r="CF855" i="4"/>
  <c r="CE855" i="4"/>
  <c r="CD855" i="4"/>
  <c r="CC855" i="4"/>
  <c r="CB855" i="4"/>
  <c r="CA855" i="4"/>
  <c r="BZ855" i="4"/>
  <c r="BY855" i="4"/>
  <c r="BX855" i="4"/>
  <c r="BW855" i="4"/>
  <c r="BU855" i="4"/>
  <c r="BV855" i="4"/>
  <c r="BT855" i="4"/>
  <c r="BS855" i="4"/>
  <c r="BR855" i="4"/>
  <c r="CH791" i="4"/>
  <c r="CG791" i="4"/>
  <c r="CF791" i="4"/>
  <c r="CE791" i="4"/>
  <c r="CD791" i="4"/>
  <c r="CC791" i="4"/>
  <c r="CB791" i="4"/>
  <c r="CA791" i="4"/>
  <c r="BZ791" i="4"/>
  <c r="BY791" i="4"/>
  <c r="BX791" i="4"/>
  <c r="BW791" i="4"/>
  <c r="BU791" i="4"/>
  <c r="BV791" i="4"/>
  <c r="BT791" i="4"/>
  <c r="BS791" i="4"/>
  <c r="BR791" i="4"/>
  <c r="CH663" i="4"/>
  <c r="CG663" i="4"/>
  <c r="CF663" i="4"/>
  <c r="CE663" i="4"/>
  <c r="CD663" i="4"/>
  <c r="CC663" i="4"/>
  <c r="CB663" i="4"/>
  <c r="CA663" i="4"/>
  <c r="BZ663" i="4"/>
  <c r="BY663" i="4"/>
  <c r="BX663" i="4"/>
  <c r="BW663" i="4"/>
  <c r="BU663" i="4"/>
  <c r="BT663" i="4"/>
  <c r="BV663" i="4"/>
  <c r="BS663" i="4"/>
  <c r="BR663" i="4"/>
  <c r="CH556" i="4"/>
  <c r="CG556" i="4"/>
  <c r="CE556" i="4"/>
  <c r="CF556" i="4"/>
  <c r="CD556" i="4"/>
  <c r="CC556" i="4"/>
  <c r="CB556" i="4"/>
  <c r="CA556" i="4"/>
  <c r="BZ556" i="4"/>
  <c r="BY556" i="4"/>
  <c r="BX556" i="4"/>
  <c r="BW556" i="4"/>
  <c r="BV556" i="4"/>
  <c r="BU556" i="4"/>
  <c r="BS556" i="4"/>
  <c r="BT556" i="4"/>
  <c r="BR556" i="4"/>
  <c r="CH1058" i="4"/>
  <c r="CG1058" i="4"/>
  <c r="CF1058" i="4"/>
  <c r="CE1058" i="4"/>
  <c r="CC1058" i="4"/>
  <c r="CB1058" i="4"/>
  <c r="CD1058" i="4"/>
  <c r="CA1058" i="4"/>
  <c r="BZ1058" i="4"/>
  <c r="BY1058" i="4"/>
  <c r="BX1058" i="4"/>
  <c r="BW1058" i="4"/>
  <c r="BU1058" i="4"/>
  <c r="BT1058" i="4"/>
  <c r="BS1058" i="4"/>
  <c r="BV1058" i="4"/>
  <c r="BR1058" i="4"/>
  <c r="CH666" i="4"/>
  <c r="CG666" i="4"/>
  <c r="CF666" i="4"/>
  <c r="CE666" i="4"/>
  <c r="CD666" i="4"/>
  <c r="CC666" i="4"/>
  <c r="CB666" i="4"/>
  <c r="BZ666" i="4"/>
  <c r="BY666" i="4"/>
  <c r="BX666" i="4"/>
  <c r="CA666" i="4"/>
  <c r="BW666" i="4"/>
  <c r="BV666" i="4"/>
  <c r="BU666" i="4"/>
  <c r="BS666" i="4"/>
  <c r="BT666" i="4"/>
  <c r="BR666" i="4"/>
  <c r="CH24" i="4"/>
  <c r="CG24" i="4"/>
  <c r="CF24" i="4"/>
  <c r="CE24" i="4"/>
  <c r="CD24" i="4"/>
  <c r="CB24" i="4"/>
  <c r="CC24" i="4"/>
  <c r="BZ24" i="4"/>
  <c r="CA24" i="4"/>
  <c r="BW24" i="4"/>
  <c r="BY24" i="4"/>
  <c r="BV24" i="4"/>
  <c r="BU24" i="4"/>
  <c r="BX24" i="4"/>
  <c r="BS24" i="4"/>
  <c r="BT24" i="4"/>
  <c r="BR24" i="4"/>
  <c r="CH88" i="4"/>
  <c r="CG88" i="4"/>
  <c r="CF88" i="4"/>
  <c r="CE88" i="4"/>
  <c r="CD88" i="4"/>
  <c r="CC88" i="4"/>
  <c r="CB88" i="4"/>
  <c r="BZ88" i="4"/>
  <c r="CA88" i="4"/>
  <c r="BW88" i="4"/>
  <c r="BY88" i="4"/>
  <c r="BV88" i="4"/>
  <c r="BU88" i="4"/>
  <c r="BX88" i="4"/>
  <c r="BS88" i="4"/>
  <c r="BT88" i="4"/>
  <c r="BR88" i="4"/>
  <c r="CH152" i="4"/>
  <c r="CG152" i="4"/>
  <c r="CF152" i="4"/>
  <c r="CE152" i="4"/>
  <c r="CD152" i="4"/>
  <c r="CC152" i="4"/>
  <c r="CB152" i="4"/>
  <c r="BZ152" i="4"/>
  <c r="CA152" i="4"/>
  <c r="BY152" i="4"/>
  <c r="BV152" i="4"/>
  <c r="BW152" i="4"/>
  <c r="BU152" i="4"/>
  <c r="BX152" i="4"/>
  <c r="BS152" i="4"/>
  <c r="BT152" i="4"/>
  <c r="BR152" i="4"/>
  <c r="CH216" i="4"/>
  <c r="CG216" i="4"/>
  <c r="CF216" i="4"/>
  <c r="CE216" i="4"/>
  <c r="CD216" i="4"/>
  <c r="CC216" i="4"/>
  <c r="CB216" i="4"/>
  <c r="BZ216" i="4"/>
  <c r="CA216" i="4"/>
  <c r="BY216" i="4"/>
  <c r="BV216" i="4"/>
  <c r="BU216" i="4"/>
  <c r="BX216" i="4"/>
  <c r="BS216" i="4"/>
  <c r="BT216" i="4"/>
  <c r="BW216" i="4"/>
  <c r="BR216" i="4"/>
  <c r="CH280" i="4"/>
  <c r="CG280" i="4"/>
  <c r="CF280" i="4"/>
  <c r="CE280" i="4"/>
  <c r="CD280" i="4"/>
  <c r="CC280" i="4"/>
  <c r="CB280" i="4"/>
  <c r="CA280" i="4"/>
  <c r="BZ280" i="4"/>
  <c r="BY280" i="4"/>
  <c r="BV280" i="4"/>
  <c r="BX280" i="4"/>
  <c r="BU280" i="4"/>
  <c r="BW280" i="4"/>
  <c r="BS280" i="4"/>
  <c r="BT280" i="4"/>
  <c r="BR280" i="4"/>
  <c r="CH344" i="4"/>
  <c r="CG344" i="4"/>
  <c r="CF344" i="4"/>
  <c r="CE344" i="4"/>
  <c r="CD344" i="4"/>
  <c r="CC344" i="4"/>
  <c r="CB344" i="4"/>
  <c r="CA344" i="4"/>
  <c r="BZ344" i="4"/>
  <c r="BY344" i="4"/>
  <c r="BV344" i="4"/>
  <c r="BX344" i="4"/>
  <c r="BU344" i="4"/>
  <c r="BW344" i="4"/>
  <c r="BS344" i="4"/>
  <c r="BT344" i="4"/>
  <c r="BR344" i="4"/>
  <c r="CH408" i="4"/>
  <c r="CG408" i="4"/>
  <c r="CF408" i="4"/>
  <c r="CE408" i="4"/>
  <c r="CD408" i="4"/>
  <c r="CC408" i="4"/>
  <c r="CB408" i="4"/>
  <c r="CA408" i="4"/>
  <c r="BZ408" i="4"/>
  <c r="BY408" i="4"/>
  <c r="BV408" i="4"/>
  <c r="BX408" i="4"/>
  <c r="BU408" i="4"/>
  <c r="BW408" i="4"/>
  <c r="BS408" i="4"/>
  <c r="BT408" i="4"/>
  <c r="BR408" i="4"/>
  <c r="CH472" i="4"/>
  <c r="CG472" i="4"/>
  <c r="CF472" i="4"/>
  <c r="CE472" i="4"/>
  <c r="CD472" i="4"/>
  <c r="CC472" i="4"/>
  <c r="CB472" i="4"/>
  <c r="CA472" i="4"/>
  <c r="BZ472" i="4"/>
  <c r="BY472" i="4"/>
  <c r="BV472" i="4"/>
  <c r="BX472" i="4"/>
  <c r="BU472" i="4"/>
  <c r="BS472" i="4"/>
  <c r="BW472" i="4"/>
  <c r="BT472" i="4"/>
  <c r="BR472" i="4"/>
  <c r="CH536" i="4"/>
  <c r="CG536" i="4"/>
  <c r="CF536" i="4"/>
  <c r="CE536" i="4"/>
  <c r="CD536" i="4"/>
  <c r="CC536" i="4"/>
  <c r="CB536" i="4"/>
  <c r="CA536" i="4"/>
  <c r="BZ536" i="4"/>
  <c r="BY536" i="4"/>
  <c r="BV536" i="4"/>
  <c r="BU536" i="4"/>
  <c r="BX536" i="4"/>
  <c r="BS536" i="4"/>
  <c r="BW536" i="4"/>
  <c r="BT536" i="4"/>
  <c r="BR536" i="4"/>
  <c r="CH1182" i="4"/>
  <c r="CG1182" i="4"/>
  <c r="CF1182" i="4"/>
  <c r="CE1182" i="4"/>
  <c r="CD1182" i="4"/>
  <c r="CC1182" i="4"/>
  <c r="CB1182" i="4"/>
  <c r="CA1182" i="4"/>
  <c r="BZ1182" i="4"/>
  <c r="BY1182" i="4"/>
  <c r="BX1182" i="4"/>
  <c r="BW1182" i="4"/>
  <c r="BU1182" i="4"/>
  <c r="BV1182" i="4"/>
  <c r="BT1182" i="4"/>
  <c r="BS1182" i="4"/>
  <c r="BR1182" i="4"/>
  <c r="CH1118" i="4"/>
  <c r="CG1118" i="4"/>
  <c r="CF1118" i="4"/>
  <c r="CE1118" i="4"/>
  <c r="CD1118" i="4"/>
  <c r="CC1118" i="4"/>
  <c r="CB1118" i="4"/>
  <c r="CA1118" i="4"/>
  <c r="BZ1118" i="4"/>
  <c r="BY1118" i="4"/>
  <c r="BX1118" i="4"/>
  <c r="BW1118" i="4"/>
  <c r="BU1118" i="4"/>
  <c r="BV1118" i="4"/>
  <c r="BT1118" i="4"/>
  <c r="BS1118" i="4"/>
  <c r="BR1118" i="4"/>
  <c r="CH1054" i="4"/>
  <c r="CG1054" i="4"/>
  <c r="CF1054" i="4"/>
  <c r="CE1054" i="4"/>
  <c r="CD1054" i="4"/>
  <c r="CC1054" i="4"/>
  <c r="CB1054" i="4"/>
  <c r="CA1054" i="4"/>
  <c r="BZ1054" i="4"/>
  <c r="BY1054" i="4"/>
  <c r="BX1054" i="4"/>
  <c r="BW1054" i="4"/>
  <c r="BU1054" i="4"/>
  <c r="BV1054" i="4"/>
  <c r="BS1054" i="4"/>
  <c r="BT1054" i="4"/>
  <c r="BR1054" i="4"/>
  <c r="CH990" i="4"/>
  <c r="CG990" i="4"/>
  <c r="CF990" i="4"/>
  <c r="CE990" i="4"/>
  <c r="CD990" i="4"/>
  <c r="CC990" i="4"/>
  <c r="CB990" i="4"/>
  <c r="CA990" i="4"/>
  <c r="BZ990" i="4"/>
  <c r="BY990" i="4"/>
  <c r="BX990" i="4"/>
  <c r="BW990" i="4"/>
  <c r="BU990" i="4"/>
  <c r="BV990" i="4"/>
  <c r="BS990" i="4"/>
  <c r="BT990" i="4"/>
  <c r="BR990" i="4"/>
  <c r="CH926" i="4"/>
  <c r="CG926" i="4"/>
  <c r="CF926" i="4"/>
  <c r="CE926" i="4"/>
  <c r="CD926" i="4"/>
  <c r="CB926" i="4"/>
  <c r="CA926" i="4"/>
  <c r="BZ926" i="4"/>
  <c r="CC926" i="4"/>
  <c r="BY926" i="4"/>
  <c r="BX926" i="4"/>
  <c r="BW926" i="4"/>
  <c r="BU926" i="4"/>
  <c r="BV926" i="4"/>
  <c r="BS926" i="4"/>
  <c r="BT926" i="4"/>
  <c r="BR926" i="4"/>
  <c r="CH862" i="4"/>
  <c r="CG862" i="4"/>
  <c r="CF862" i="4"/>
  <c r="CE862" i="4"/>
  <c r="CD862" i="4"/>
  <c r="CC862" i="4"/>
  <c r="CB862" i="4"/>
  <c r="CA862" i="4"/>
  <c r="BZ862" i="4"/>
  <c r="BY862" i="4"/>
  <c r="BX862" i="4"/>
  <c r="BW862" i="4"/>
  <c r="BV862" i="4"/>
  <c r="BU862" i="4"/>
  <c r="BS862" i="4"/>
  <c r="BT862" i="4"/>
  <c r="BR862" i="4"/>
  <c r="CH798" i="4"/>
  <c r="CG798" i="4"/>
  <c r="CF798" i="4"/>
  <c r="CE798" i="4"/>
  <c r="CD798" i="4"/>
  <c r="CC798" i="4"/>
  <c r="CB798" i="4"/>
  <c r="CA798" i="4"/>
  <c r="BZ798" i="4"/>
  <c r="BY798" i="4"/>
  <c r="BX798" i="4"/>
  <c r="BW798" i="4"/>
  <c r="BV798" i="4"/>
  <c r="BU798" i="4"/>
  <c r="BS798" i="4"/>
  <c r="BT798" i="4"/>
  <c r="BR798" i="4"/>
  <c r="CH734" i="4"/>
  <c r="CG734" i="4"/>
  <c r="CF734" i="4"/>
  <c r="CE734" i="4"/>
  <c r="CD734" i="4"/>
  <c r="CC734" i="4"/>
  <c r="CB734" i="4"/>
  <c r="CA734" i="4"/>
  <c r="BZ734" i="4"/>
  <c r="BY734" i="4"/>
  <c r="BX734" i="4"/>
  <c r="BW734" i="4"/>
  <c r="BV734" i="4"/>
  <c r="BU734" i="4"/>
  <c r="BT734" i="4"/>
  <c r="BS734" i="4"/>
  <c r="BR734" i="4"/>
  <c r="CH670" i="4"/>
  <c r="CG670" i="4"/>
  <c r="CF670" i="4"/>
  <c r="CE670" i="4"/>
  <c r="CD670" i="4"/>
  <c r="CB670" i="4"/>
  <c r="CC670" i="4"/>
  <c r="CA670" i="4"/>
  <c r="BZ670" i="4"/>
  <c r="BY670" i="4"/>
  <c r="BX670" i="4"/>
  <c r="BW670" i="4"/>
  <c r="BV670" i="4"/>
  <c r="BU670" i="4"/>
  <c r="BT670" i="4"/>
  <c r="BS670" i="4"/>
  <c r="BR670" i="4"/>
  <c r="CH606" i="4"/>
  <c r="CG606" i="4"/>
  <c r="CF606" i="4"/>
  <c r="CE606" i="4"/>
  <c r="CC606" i="4"/>
  <c r="CD606" i="4"/>
  <c r="CB606" i="4"/>
  <c r="CA606" i="4"/>
  <c r="BZ606" i="4"/>
  <c r="BY606" i="4"/>
  <c r="BX606" i="4"/>
  <c r="BW606" i="4"/>
  <c r="BV606" i="4"/>
  <c r="BU606" i="4"/>
  <c r="BS606" i="4"/>
  <c r="BT606" i="4"/>
  <c r="BR606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T75" i="4"/>
  <c r="BU75" i="4"/>
  <c r="BS75" i="4"/>
  <c r="BR75" i="4"/>
  <c r="CH299" i="4"/>
  <c r="CG299" i="4"/>
  <c r="CF299" i="4"/>
  <c r="CE299" i="4"/>
  <c r="CD299" i="4"/>
  <c r="CC299" i="4"/>
  <c r="CB299" i="4"/>
  <c r="CA299" i="4"/>
  <c r="BZ299" i="4"/>
  <c r="BY299" i="4"/>
  <c r="BX299" i="4"/>
  <c r="BW299" i="4"/>
  <c r="BV299" i="4"/>
  <c r="BT299" i="4"/>
  <c r="BU299" i="4"/>
  <c r="BS299" i="4"/>
  <c r="BR299" i="4"/>
  <c r="CH523" i="4"/>
  <c r="CG523" i="4"/>
  <c r="CF523" i="4"/>
  <c r="CE523" i="4"/>
  <c r="CD523" i="4"/>
  <c r="CC523" i="4"/>
  <c r="CA523" i="4"/>
  <c r="CB523" i="4"/>
  <c r="BY523" i="4"/>
  <c r="BX523" i="4"/>
  <c r="BZ523" i="4"/>
  <c r="BW523" i="4"/>
  <c r="BV523" i="4"/>
  <c r="BT523" i="4"/>
  <c r="BU523" i="4"/>
  <c r="BS523" i="4"/>
  <c r="BR523" i="4"/>
  <c r="CG1027" i="4"/>
  <c r="CH1027" i="4"/>
  <c r="CF1027" i="4"/>
  <c r="CE1027" i="4"/>
  <c r="CD1027" i="4"/>
  <c r="CC1027" i="4"/>
  <c r="CB1027" i="4"/>
  <c r="CA1027" i="4"/>
  <c r="BY1027" i="4"/>
  <c r="BX1027" i="4"/>
  <c r="BZ1027" i="4"/>
  <c r="BW1027" i="4"/>
  <c r="BV1027" i="4"/>
  <c r="BT1027" i="4"/>
  <c r="BU1027" i="4"/>
  <c r="BS1027" i="4"/>
  <c r="BR1027" i="4"/>
  <c r="CH883" i="4"/>
  <c r="CG883" i="4"/>
  <c r="CF883" i="4"/>
  <c r="CE883" i="4"/>
  <c r="CD883" i="4"/>
  <c r="CC883" i="4"/>
  <c r="CB883" i="4"/>
  <c r="CA883" i="4"/>
  <c r="BZ883" i="4"/>
  <c r="BY883" i="4"/>
  <c r="BX883" i="4"/>
  <c r="BW883" i="4"/>
  <c r="BV883" i="4"/>
  <c r="BT883" i="4"/>
  <c r="BU883" i="4"/>
  <c r="BS883" i="4"/>
  <c r="BR883" i="4"/>
  <c r="CH779" i="4"/>
  <c r="CG779" i="4"/>
  <c r="CF779" i="4"/>
  <c r="CE779" i="4"/>
  <c r="CD779" i="4"/>
  <c r="CC779" i="4"/>
  <c r="CA779" i="4"/>
  <c r="CB779" i="4"/>
  <c r="BY779" i="4"/>
  <c r="BX779" i="4"/>
  <c r="BZ779" i="4"/>
  <c r="BW779" i="4"/>
  <c r="BV779" i="4"/>
  <c r="BU779" i="4"/>
  <c r="BT779" i="4"/>
  <c r="BS779" i="4"/>
  <c r="BR779" i="4"/>
  <c r="CH468" i="4"/>
  <c r="CG468" i="4"/>
  <c r="CF468" i="4"/>
  <c r="CE468" i="4"/>
  <c r="CD468" i="4"/>
  <c r="CC468" i="4"/>
  <c r="CB468" i="4"/>
  <c r="CA468" i="4"/>
  <c r="BZ468" i="4"/>
  <c r="BY468" i="4"/>
  <c r="BX468" i="4"/>
  <c r="BW468" i="4"/>
  <c r="BV468" i="4"/>
  <c r="BU468" i="4"/>
  <c r="BT468" i="4"/>
  <c r="BS468" i="4"/>
  <c r="BR468" i="4"/>
  <c r="CH1194" i="4"/>
  <c r="CG1194" i="4"/>
  <c r="CE1194" i="4"/>
  <c r="CF1194" i="4"/>
  <c r="CD1194" i="4"/>
  <c r="CB1194" i="4"/>
  <c r="CC1194" i="4"/>
  <c r="CA1194" i="4"/>
  <c r="BZ1194" i="4"/>
  <c r="BY1194" i="4"/>
  <c r="BX1194" i="4"/>
  <c r="BW1194" i="4"/>
  <c r="BU1194" i="4"/>
  <c r="BT1194" i="4"/>
  <c r="BV1194" i="4"/>
  <c r="BS1194" i="4"/>
  <c r="BR1194" i="4"/>
  <c r="CH898" i="4"/>
  <c r="CG898" i="4"/>
  <c r="CF898" i="4"/>
  <c r="CE898" i="4"/>
  <c r="CD898" i="4"/>
  <c r="CC898" i="4"/>
  <c r="CB898" i="4"/>
  <c r="CA898" i="4"/>
  <c r="BZ898" i="4"/>
  <c r="BY898" i="4"/>
  <c r="BX898" i="4"/>
  <c r="BW898" i="4"/>
  <c r="BU898" i="4"/>
  <c r="BV898" i="4"/>
  <c r="BT898" i="4"/>
  <c r="BS898" i="4"/>
  <c r="BR898" i="4"/>
  <c r="CH729" i="4"/>
  <c r="CG729" i="4"/>
  <c r="CF729" i="4"/>
  <c r="CE729" i="4"/>
  <c r="CD729" i="4"/>
  <c r="CC729" i="4"/>
  <c r="CA729" i="4"/>
  <c r="CB729" i="4"/>
  <c r="BZ729" i="4"/>
  <c r="BX729" i="4"/>
  <c r="BY729" i="4"/>
  <c r="BW729" i="4"/>
  <c r="BV729" i="4"/>
  <c r="BT729" i="4"/>
  <c r="BS729" i="4"/>
  <c r="BU729" i="4"/>
  <c r="BR729" i="4"/>
  <c r="CH33" i="4"/>
  <c r="CG33" i="4"/>
  <c r="CF33" i="4"/>
  <c r="CE33" i="4"/>
  <c r="CD33" i="4"/>
  <c r="CC33" i="4"/>
  <c r="CA33" i="4"/>
  <c r="CB33" i="4"/>
  <c r="BZ33" i="4"/>
  <c r="BY33" i="4"/>
  <c r="BX33" i="4"/>
  <c r="BV33" i="4"/>
  <c r="BW33" i="4"/>
  <c r="BT33" i="4"/>
  <c r="BU33" i="4"/>
  <c r="BS33" i="4"/>
  <c r="BR33" i="4"/>
  <c r="CH97" i="4"/>
  <c r="CG97" i="4"/>
  <c r="CF97" i="4"/>
  <c r="CE97" i="4"/>
  <c r="CD97" i="4"/>
  <c r="CC97" i="4"/>
  <c r="CA97" i="4"/>
  <c r="CB97" i="4"/>
  <c r="BZ97" i="4"/>
  <c r="BY97" i="4"/>
  <c r="BX97" i="4"/>
  <c r="BV97" i="4"/>
  <c r="BW97" i="4"/>
  <c r="BT97" i="4"/>
  <c r="BU97" i="4"/>
  <c r="BS97" i="4"/>
  <c r="BR97" i="4"/>
  <c r="CG161" i="4"/>
  <c r="CH161" i="4"/>
  <c r="CF161" i="4"/>
  <c r="CE161" i="4"/>
  <c r="CD161" i="4"/>
  <c r="CC161" i="4"/>
  <c r="CA161" i="4"/>
  <c r="CB161" i="4"/>
  <c r="BZ161" i="4"/>
  <c r="BY161" i="4"/>
  <c r="BX161" i="4"/>
  <c r="BV161" i="4"/>
  <c r="BW161" i="4"/>
  <c r="BT161" i="4"/>
  <c r="BU161" i="4"/>
  <c r="BS161" i="4"/>
  <c r="BR161" i="4"/>
  <c r="CG225" i="4"/>
  <c r="CH225" i="4"/>
  <c r="CF225" i="4"/>
  <c r="CE225" i="4"/>
  <c r="CD225" i="4"/>
  <c r="CC225" i="4"/>
  <c r="CA225" i="4"/>
  <c r="CB225" i="4"/>
  <c r="BZ225" i="4"/>
  <c r="BY225" i="4"/>
  <c r="BX225" i="4"/>
  <c r="BW225" i="4"/>
  <c r="BV225" i="4"/>
  <c r="BT225" i="4"/>
  <c r="BU225" i="4"/>
  <c r="BS225" i="4"/>
  <c r="BR225" i="4"/>
  <c r="CH289" i="4"/>
  <c r="CG289" i="4"/>
  <c r="CF289" i="4"/>
  <c r="CE289" i="4"/>
  <c r="CD289" i="4"/>
  <c r="CC289" i="4"/>
  <c r="CA289" i="4"/>
  <c r="CB289" i="4"/>
  <c r="BZ289" i="4"/>
  <c r="BX289" i="4"/>
  <c r="BY289" i="4"/>
  <c r="BW289" i="4"/>
  <c r="BV289" i="4"/>
  <c r="BT289" i="4"/>
  <c r="BU289" i="4"/>
  <c r="BS289" i="4"/>
  <c r="BR289" i="4"/>
  <c r="CH353" i="4"/>
  <c r="CG353" i="4"/>
  <c r="CF353" i="4"/>
  <c r="CE353" i="4"/>
  <c r="CD353" i="4"/>
  <c r="CC353" i="4"/>
  <c r="CA353" i="4"/>
  <c r="CB353" i="4"/>
  <c r="BZ353" i="4"/>
  <c r="BX353" i="4"/>
  <c r="BY353" i="4"/>
  <c r="BW353" i="4"/>
  <c r="BV353" i="4"/>
  <c r="BT353" i="4"/>
  <c r="BU353" i="4"/>
  <c r="BS353" i="4"/>
  <c r="BR353" i="4"/>
  <c r="CH417" i="4"/>
  <c r="CG417" i="4"/>
  <c r="CF417" i="4"/>
  <c r="CE417" i="4"/>
  <c r="CD417" i="4"/>
  <c r="CC417" i="4"/>
  <c r="CA417" i="4"/>
  <c r="CB417" i="4"/>
  <c r="BZ417" i="4"/>
  <c r="BX417" i="4"/>
  <c r="BW417" i="4"/>
  <c r="BY417" i="4"/>
  <c r="BV417" i="4"/>
  <c r="BT417" i="4"/>
  <c r="BU417" i="4"/>
  <c r="BS417" i="4"/>
  <c r="BR417" i="4"/>
  <c r="CH521" i="4"/>
  <c r="CG521" i="4"/>
  <c r="CF521" i="4"/>
  <c r="CE521" i="4"/>
  <c r="CD521" i="4"/>
  <c r="CA521" i="4"/>
  <c r="CB521" i="4"/>
  <c r="CC521" i="4"/>
  <c r="BZ521" i="4"/>
  <c r="BX521" i="4"/>
  <c r="BW521" i="4"/>
  <c r="BV521" i="4"/>
  <c r="BY521" i="4"/>
  <c r="BT521" i="4"/>
  <c r="BU521" i="4"/>
  <c r="BS521" i="4"/>
  <c r="BR521" i="4"/>
  <c r="BR1149" i="4"/>
  <c r="CH1149" i="4"/>
  <c r="CG1149" i="4"/>
  <c r="CF1149" i="4"/>
  <c r="CE1149" i="4"/>
  <c r="CC1149" i="4"/>
  <c r="CD1149" i="4"/>
  <c r="CB1149" i="4"/>
  <c r="CA1149" i="4"/>
  <c r="BZ1149" i="4"/>
  <c r="BY1149" i="4"/>
  <c r="BX1149" i="4"/>
  <c r="BW1149" i="4"/>
  <c r="BU1149" i="4"/>
  <c r="BV1149" i="4"/>
  <c r="BS1149" i="4"/>
  <c r="BT1149" i="4"/>
  <c r="BR1085" i="4"/>
  <c r="CH1085" i="4"/>
  <c r="CG1085" i="4"/>
  <c r="CF1085" i="4"/>
  <c r="CE1085" i="4"/>
  <c r="CC1085" i="4"/>
  <c r="CD1085" i="4"/>
  <c r="CB1085" i="4"/>
  <c r="CA1085" i="4"/>
  <c r="BZ1085" i="4"/>
  <c r="BY1085" i="4"/>
  <c r="BX1085" i="4"/>
  <c r="BW1085" i="4"/>
  <c r="BU1085" i="4"/>
  <c r="BV1085" i="4"/>
  <c r="BS1085" i="4"/>
  <c r="BT1085" i="4"/>
  <c r="BR1021" i="4"/>
  <c r="CH1021" i="4"/>
  <c r="CG1021" i="4"/>
  <c r="CF1021" i="4"/>
  <c r="CE1021" i="4"/>
  <c r="CD1021" i="4"/>
  <c r="CC1021" i="4"/>
  <c r="CB1021" i="4"/>
  <c r="CA1021" i="4"/>
  <c r="BZ1021" i="4"/>
  <c r="BY1021" i="4"/>
  <c r="BX1021" i="4"/>
  <c r="BW1021" i="4"/>
  <c r="BU1021" i="4"/>
  <c r="BV1021" i="4"/>
  <c r="BS1021" i="4"/>
  <c r="BT1021" i="4"/>
  <c r="BR957" i="4"/>
  <c r="CH957" i="4"/>
  <c r="CG957" i="4"/>
  <c r="CF957" i="4"/>
  <c r="CE957" i="4"/>
  <c r="CD957" i="4"/>
  <c r="CC957" i="4"/>
  <c r="CB957" i="4"/>
  <c r="CA957" i="4"/>
  <c r="BZ957" i="4"/>
  <c r="BY957" i="4"/>
  <c r="BX957" i="4"/>
  <c r="BW957" i="4"/>
  <c r="BU957" i="4"/>
  <c r="BV957" i="4"/>
  <c r="BS957" i="4"/>
  <c r="BT957" i="4"/>
  <c r="BR893" i="4"/>
  <c r="CH893" i="4"/>
  <c r="CG893" i="4"/>
  <c r="CF893" i="4"/>
  <c r="CD893" i="4"/>
  <c r="CC893" i="4"/>
  <c r="CE893" i="4"/>
  <c r="CB893" i="4"/>
  <c r="CA893" i="4"/>
  <c r="BZ893" i="4"/>
  <c r="BY893" i="4"/>
  <c r="BX893" i="4"/>
  <c r="BW893" i="4"/>
  <c r="BV893" i="4"/>
  <c r="BU893" i="4"/>
  <c r="BS893" i="4"/>
  <c r="BT893" i="4"/>
  <c r="BR829" i="4"/>
  <c r="CH829" i="4"/>
  <c r="CG829" i="4"/>
  <c r="CF829" i="4"/>
  <c r="CE829" i="4"/>
  <c r="CD829" i="4"/>
  <c r="CC829" i="4"/>
  <c r="CB829" i="4"/>
  <c r="CA829" i="4"/>
  <c r="BZ829" i="4"/>
  <c r="BY829" i="4"/>
  <c r="BX829" i="4"/>
  <c r="BW829" i="4"/>
  <c r="BV829" i="4"/>
  <c r="BU829" i="4"/>
  <c r="BS829" i="4"/>
  <c r="BT829" i="4"/>
  <c r="CH765" i="4"/>
  <c r="CG765" i="4"/>
  <c r="CE765" i="4"/>
  <c r="CF765" i="4"/>
  <c r="CD765" i="4"/>
  <c r="CC765" i="4"/>
  <c r="CB765" i="4"/>
  <c r="CA765" i="4"/>
  <c r="BZ765" i="4"/>
  <c r="BY765" i="4"/>
  <c r="BX765" i="4"/>
  <c r="BW765" i="4"/>
  <c r="BV765" i="4"/>
  <c r="BU765" i="4"/>
  <c r="BT765" i="4"/>
  <c r="BS765" i="4"/>
  <c r="BR765" i="4"/>
  <c r="CH701" i="4"/>
  <c r="CG701" i="4"/>
  <c r="CE701" i="4"/>
  <c r="CF701" i="4"/>
  <c r="CD701" i="4"/>
  <c r="CC701" i="4"/>
  <c r="CB701" i="4"/>
  <c r="CA701" i="4"/>
  <c r="BZ701" i="4"/>
  <c r="BY701" i="4"/>
  <c r="BX701" i="4"/>
  <c r="BW701" i="4"/>
  <c r="BV701" i="4"/>
  <c r="BU701" i="4"/>
  <c r="BT701" i="4"/>
  <c r="BS701" i="4"/>
  <c r="BR701" i="4"/>
  <c r="CH637" i="4"/>
  <c r="CG637" i="4"/>
  <c r="CF637" i="4"/>
  <c r="CE637" i="4"/>
  <c r="CD637" i="4"/>
  <c r="CC637" i="4"/>
  <c r="CB637" i="4"/>
  <c r="CA637" i="4"/>
  <c r="BZ637" i="4"/>
  <c r="BY637" i="4"/>
  <c r="BX637" i="4"/>
  <c r="BW637" i="4"/>
  <c r="BV637" i="4"/>
  <c r="BU637" i="4"/>
  <c r="BT637" i="4"/>
  <c r="BS637" i="4"/>
  <c r="BR637" i="4"/>
  <c r="CH573" i="4"/>
  <c r="CG573" i="4"/>
  <c r="CF573" i="4"/>
  <c r="CE573" i="4"/>
  <c r="CD573" i="4"/>
  <c r="CC573" i="4"/>
  <c r="CB573" i="4"/>
  <c r="CA573" i="4"/>
  <c r="BZ573" i="4"/>
  <c r="BY573" i="4"/>
  <c r="BX573" i="4"/>
  <c r="BW573" i="4"/>
  <c r="BV573" i="4"/>
  <c r="BU573" i="4"/>
  <c r="BT573" i="4"/>
  <c r="BS573" i="4"/>
  <c r="BR573" i="4"/>
  <c r="CH187" i="4"/>
  <c r="CG187" i="4"/>
  <c r="CE187" i="4"/>
  <c r="CF187" i="4"/>
  <c r="CD187" i="4"/>
  <c r="CC187" i="4"/>
  <c r="CB187" i="4"/>
  <c r="CA187" i="4"/>
  <c r="BY187" i="4"/>
  <c r="BX187" i="4"/>
  <c r="BZ187" i="4"/>
  <c r="BV187" i="4"/>
  <c r="BW187" i="4"/>
  <c r="BT187" i="4"/>
  <c r="BS187" i="4"/>
  <c r="BU187" i="4"/>
  <c r="BR187" i="4"/>
  <c r="CH379" i="4"/>
  <c r="CG379" i="4"/>
  <c r="CF379" i="4"/>
  <c r="CE379" i="4"/>
  <c r="CD379" i="4"/>
  <c r="CC379" i="4"/>
  <c r="CB379" i="4"/>
  <c r="CA379" i="4"/>
  <c r="BZ379" i="4"/>
  <c r="BY379" i="4"/>
  <c r="BX379" i="4"/>
  <c r="BW379" i="4"/>
  <c r="BV379" i="4"/>
  <c r="BT379" i="4"/>
  <c r="BS379" i="4"/>
  <c r="BU379" i="4"/>
  <c r="BR379" i="4"/>
  <c r="CH555" i="4"/>
  <c r="CG555" i="4"/>
  <c r="CF555" i="4"/>
  <c r="CE555" i="4"/>
  <c r="CD555" i="4"/>
  <c r="CC555" i="4"/>
  <c r="CA555" i="4"/>
  <c r="CB555" i="4"/>
  <c r="BY555" i="4"/>
  <c r="BX555" i="4"/>
  <c r="BZ555" i="4"/>
  <c r="BW555" i="4"/>
  <c r="BV555" i="4"/>
  <c r="BT555" i="4"/>
  <c r="BU555" i="4"/>
  <c r="BS555" i="4"/>
  <c r="BR555" i="4"/>
  <c r="CH1051" i="4"/>
  <c r="CG1051" i="4"/>
  <c r="CF1051" i="4"/>
  <c r="CE1051" i="4"/>
  <c r="CD1051" i="4"/>
  <c r="CC1051" i="4"/>
  <c r="CB1051" i="4"/>
  <c r="CA1051" i="4"/>
  <c r="BY1051" i="4"/>
  <c r="BZ1051" i="4"/>
  <c r="BX1051" i="4"/>
  <c r="BW1051" i="4"/>
  <c r="BV1051" i="4"/>
  <c r="BU1051" i="4"/>
  <c r="BT1051" i="4"/>
  <c r="BS1051" i="4"/>
  <c r="BR1051" i="4"/>
  <c r="CH835" i="4"/>
  <c r="CG835" i="4"/>
  <c r="CF835" i="4"/>
  <c r="CE835" i="4"/>
  <c r="CD835" i="4"/>
  <c r="CC835" i="4"/>
  <c r="CB835" i="4"/>
  <c r="CA835" i="4"/>
  <c r="BY835" i="4"/>
  <c r="BX835" i="4"/>
  <c r="BZ835" i="4"/>
  <c r="BW835" i="4"/>
  <c r="BV835" i="4"/>
  <c r="BU835" i="4"/>
  <c r="BT835" i="4"/>
  <c r="BS835" i="4"/>
  <c r="BR835" i="4"/>
  <c r="CH212" i="4"/>
  <c r="CG212" i="4"/>
  <c r="CF212" i="4"/>
  <c r="CE212" i="4"/>
  <c r="CD212" i="4"/>
  <c r="CC212" i="4"/>
  <c r="CB212" i="4"/>
  <c r="BZ212" i="4"/>
  <c r="CA212" i="4"/>
  <c r="BY212" i="4"/>
  <c r="BX212" i="4"/>
  <c r="BW212" i="4"/>
  <c r="BV212" i="4"/>
  <c r="BT212" i="4"/>
  <c r="BU212" i="4"/>
  <c r="BR212" i="4"/>
  <c r="BS212" i="4"/>
  <c r="CH532" i="4"/>
  <c r="CG532" i="4"/>
  <c r="CF532" i="4"/>
  <c r="CE532" i="4"/>
  <c r="CD532" i="4"/>
  <c r="CB532" i="4"/>
  <c r="CC532" i="4"/>
  <c r="CA532" i="4"/>
  <c r="BZ532" i="4"/>
  <c r="BY532" i="4"/>
  <c r="BX532" i="4"/>
  <c r="BW532" i="4"/>
  <c r="BV532" i="4"/>
  <c r="BU532" i="4"/>
  <c r="BT532" i="4"/>
  <c r="BS532" i="4"/>
  <c r="BR532" i="4"/>
  <c r="CH1138" i="4"/>
  <c r="CG1138" i="4"/>
  <c r="CF1138" i="4"/>
  <c r="CE1138" i="4"/>
  <c r="CD1138" i="4"/>
  <c r="CB1138" i="4"/>
  <c r="CC1138" i="4"/>
  <c r="CA1138" i="4"/>
  <c r="BZ1138" i="4"/>
  <c r="BY1138" i="4"/>
  <c r="BX1138" i="4"/>
  <c r="BW1138" i="4"/>
  <c r="BV1138" i="4"/>
  <c r="BU1138" i="4"/>
  <c r="BT1138" i="4"/>
  <c r="BS1138" i="4"/>
  <c r="BR1138" i="4"/>
  <c r="CH834" i="4"/>
  <c r="CG834" i="4"/>
  <c r="CF834" i="4"/>
  <c r="CE834" i="4"/>
  <c r="CD834" i="4"/>
  <c r="CC834" i="4"/>
  <c r="CB834" i="4"/>
  <c r="CA834" i="4"/>
  <c r="BZ834" i="4"/>
  <c r="BY834" i="4"/>
  <c r="BX834" i="4"/>
  <c r="BW834" i="4"/>
  <c r="BU834" i="4"/>
  <c r="BV834" i="4"/>
  <c r="BT834" i="4"/>
  <c r="BS834" i="4"/>
  <c r="BR834" i="4"/>
  <c r="CH66" i="4"/>
  <c r="CG66" i="4"/>
  <c r="CF66" i="4"/>
  <c r="CD66" i="4"/>
  <c r="CE66" i="4"/>
  <c r="CC66" i="4"/>
  <c r="CB66" i="4"/>
  <c r="CA66" i="4"/>
  <c r="BZ66" i="4"/>
  <c r="BX66" i="4"/>
  <c r="BW66" i="4"/>
  <c r="BY66" i="4"/>
  <c r="BU66" i="4"/>
  <c r="BV66" i="4"/>
  <c r="BT66" i="4"/>
  <c r="BS66" i="4"/>
  <c r="BR66" i="4"/>
  <c r="CH130" i="4"/>
  <c r="CG130" i="4"/>
  <c r="CF130" i="4"/>
  <c r="CD130" i="4"/>
  <c r="CE130" i="4"/>
  <c r="CB130" i="4"/>
  <c r="CC130" i="4"/>
  <c r="CA130" i="4"/>
  <c r="BZ130" i="4"/>
  <c r="BX130" i="4"/>
  <c r="BY130" i="4"/>
  <c r="BW130" i="4"/>
  <c r="BU130" i="4"/>
  <c r="BV130" i="4"/>
  <c r="BT130" i="4"/>
  <c r="BS130" i="4"/>
  <c r="BR130" i="4"/>
  <c r="CH194" i="4"/>
  <c r="CG194" i="4"/>
  <c r="CF194" i="4"/>
  <c r="CD194" i="4"/>
  <c r="CE194" i="4"/>
  <c r="CB194" i="4"/>
  <c r="CA194" i="4"/>
  <c r="CC194" i="4"/>
  <c r="BZ194" i="4"/>
  <c r="BX194" i="4"/>
  <c r="BW194" i="4"/>
  <c r="BY194" i="4"/>
  <c r="BU194" i="4"/>
  <c r="BV194" i="4"/>
  <c r="BT194" i="4"/>
  <c r="BS194" i="4"/>
  <c r="BR194" i="4"/>
  <c r="CH258" i="4"/>
  <c r="CG258" i="4"/>
  <c r="CF258" i="4"/>
  <c r="CE258" i="4"/>
  <c r="CD258" i="4"/>
  <c r="CB258" i="4"/>
  <c r="CC258" i="4"/>
  <c r="BX258" i="4"/>
  <c r="CA258" i="4"/>
  <c r="BZ258" i="4"/>
  <c r="BY258" i="4"/>
  <c r="BW258" i="4"/>
  <c r="BU258" i="4"/>
  <c r="BV258" i="4"/>
  <c r="BT258" i="4"/>
  <c r="BS258" i="4"/>
  <c r="BR258" i="4"/>
  <c r="CH322" i="4"/>
  <c r="CG322" i="4"/>
  <c r="CF322" i="4"/>
  <c r="CD322" i="4"/>
  <c r="CE322" i="4"/>
  <c r="CB322" i="4"/>
  <c r="CC322" i="4"/>
  <c r="CA322" i="4"/>
  <c r="BZ322" i="4"/>
  <c r="BX322" i="4"/>
  <c r="BY322" i="4"/>
  <c r="BW322" i="4"/>
  <c r="BU322" i="4"/>
  <c r="BV322" i="4"/>
  <c r="BT322" i="4"/>
  <c r="BS322" i="4"/>
  <c r="BR322" i="4"/>
  <c r="CH386" i="4"/>
  <c r="CG386" i="4"/>
  <c r="CF386" i="4"/>
  <c r="CE386" i="4"/>
  <c r="CC386" i="4"/>
  <c r="CB386" i="4"/>
  <c r="CD386" i="4"/>
  <c r="CA386" i="4"/>
  <c r="BY386" i="4"/>
  <c r="BX386" i="4"/>
  <c r="BZ386" i="4"/>
  <c r="BW386" i="4"/>
  <c r="BU386" i="4"/>
  <c r="BV386" i="4"/>
  <c r="BT386" i="4"/>
  <c r="BS386" i="4"/>
  <c r="BR386" i="4"/>
  <c r="CH450" i="4"/>
  <c r="CG450" i="4"/>
  <c r="CF450" i="4"/>
  <c r="CE450" i="4"/>
  <c r="CD450" i="4"/>
  <c r="CC450" i="4"/>
  <c r="CB450" i="4"/>
  <c r="CA450" i="4"/>
  <c r="BZ450" i="4"/>
  <c r="BY450" i="4"/>
  <c r="BX450" i="4"/>
  <c r="BW450" i="4"/>
  <c r="BU450" i="4"/>
  <c r="BV450" i="4"/>
  <c r="BT450" i="4"/>
  <c r="BS450" i="4"/>
  <c r="BR450" i="4"/>
  <c r="CH514" i="4"/>
  <c r="CG514" i="4"/>
  <c r="CF514" i="4"/>
  <c r="CE514" i="4"/>
  <c r="CD514" i="4"/>
  <c r="CC514" i="4"/>
  <c r="CB514" i="4"/>
  <c r="CA514" i="4"/>
  <c r="BY514" i="4"/>
  <c r="BX514" i="4"/>
  <c r="BZ514" i="4"/>
  <c r="BW514" i="4"/>
  <c r="BU514" i="4"/>
  <c r="BV514" i="4"/>
  <c r="BT514" i="4"/>
  <c r="BS514" i="4"/>
  <c r="BR514" i="4"/>
  <c r="CH1164" i="4"/>
  <c r="CG1164" i="4"/>
  <c r="CF1164" i="4"/>
  <c r="CE1164" i="4"/>
  <c r="CD1164" i="4"/>
  <c r="CC1164" i="4"/>
  <c r="CB1164" i="4"/>
  <c r="CA1164" i="4"/>
  <c r="BZ1164" i="4"/>
  <c r="BY1164" i="4"/>
  <c r="BX1164" i="4"/>
  <c r="BW1164" i="4"/>
  <c r="BV1164" i="4"/>
  <c r="BU1164" i="4"/>
  <c r="BT1164" i="4"/>
  <c r="BS1164" i="4"/>
  <c r="BR1164" i="4"/>
  <c r="CH1100" i="4"/>
  <c r="CG1100" i="4"/>
  <c r="CF1100" i="4"/>
  <c r="CE1100" i="4"/>
  <c r="CD1100" i="4"/>
  <c r="CC1100" i="4"/>
  <c r="CB1100" i="4"/>
  <c r="CA1100" i="4"/>
  <c r="BZ1100" i="4"/>
  <c r="BY1100" i="4"/>
  <c r="BX1100" i="4"/>
  <c r="BW1100" i="4"/>
  <c r="BV1100" i="4"/>
  <c r="BU1100" i="4"/>
  <c r="BT1100" i="4"/>
  <c r="BS1100" i="4"/>
  <c r="BR1100" i="4"/>
  <c r="CH1036" i="4"/>
  <c r="CG1036" i="4"/>
  <c r="CF1036" i="4"/>
  <c r="CE1036" i="4"/>
  <c r="CD1036" i="4"/>
  <c r="CC1036" i="4"/>
  <c r="CB1036" i="4"/>
  <c r="CA1036" i="4"/>
  <c r="BZ1036" i="4"/>
  <c r="BY1036" i="4"/>
  <c r="BX1036" i="4"/>
  <c r="BW1036" i="4"/>
  <c r="BV1036" i="4"/>
  <c r="BU1036" i="4"/>
  <c r="BT1036" i="4"/>
  <c r="BS1036" i="4"/>
  <c r="BR1036" i="4"/>
  <c r="CH1012" i="4"/>
  <c r="CG1012" i="4"/>
  <c r="CF1012" i="4"/>
  <c r="CE1012" i="4"/>
  <c r="CD1012" i="4"/>
  <c r="CC1012" i="4"/>
  <c r="CB1012" i="4"/>
  <c r="CA1012" i="4"/>
  <c r="BZ1012" i="4"/>
  <c r="BY1012" i="4"/>
  <c r="BW1012" i="4"/>
  <c r="BV1012" i="4"/>
  <c r="BX1012" i="4"/>
  <c r="BU1012" i="4"/>
  <c r="BT1012" i="4"/>
  <c r="BS1012" i="4"/>
  <c r="BR1012" i="4"/>
  <c r="CH972" i="4"/>
  <c r="CG972" i="4"/>
  <c r="CF972" i="4"/>
  <c r="CE972" i="4"/>
  <c r="CD972" i="4"/>
  <c r="CC972" i="4"/>
  <c r="CB972" i="4"/>
  <c r="CA972" i="4"/>
  <c r="BZ972" i="4"/>
  <c r="BY972" i="4"/>
  <c r="BX972" i="4"/>
  <c r="BW972" i="4"/>
  <c r="BV972" i="4"/>
  <c r="BU972" i="4"/>
  <c r="BT972" i="4"/>
  <c r="BS972" i="4"/>
  <c r="BR972" i="4"/>
  <c r="CH948" i="4"/>
  <c r="CG948" i="4"/>
  <c r="CF948" i="4"/>
  <c r="CD948" i="4"/>
  <c r="CE948" i="4"/>
  <c r="CC948" i="4"/>
  <c r="CB948" i="4"/>
  <c r="CA948" i="4"/>
  <c r="BZ948" i="4"/>
  <c r="BY948" i="4"/>
  <c r="BW948" i="4"/>
  <c r="BV948" i="4"/>
  <c r="BX948" i="4"/>
  <c r="BU948" i="4"/>
  <c r="BT948" i="4"/>
  <c r="BS948" i="4"/>
  <c r="BR948" i="4"/>
  <c r="CH908" i="4"/>
  <c r="CG908" i="4"/>
  <c r="CF908" i="4"/>
  <c r="CE908" i="4"/>
  <c r="CD908" i="4"/>
  <c r="CB908" i="4"/>
  <c r="CC908" i="4"/>
  <c r="CA908" i="4"/>
  <c r="BZ908" i="4"/>
  <c r="BY908" i="4"/>
  <c r="BX908" i="4"/>
  <c r="BW908" i="4"/>
  <c r="BV908" i="4"/>
  <c r="BU908" i="4"/>
  <c r="BT908" i="4"/>
  <c r="BS908" i="4"/>
  <c r="BR908" i="4"/>
  <c r="CH884" i="4"/>
  <c r="CG884" i="4"/>
  <c r="CF884" i="4"/>
  <c r="CD884" i="4"/>
  <c r="CE884" i="4"/>
  <c r="CC884" i="4"/>
  <c r="CB884" i="4"/>
  <c r="CA884" i="4"/>
  <c r="BZ884" i="4"/>
  <c r="BY884" i="4"/>
  <c r="BW884" i="4"/>
  <c r="BV884" i="4"/>
  <c r="BX884" i="4"/>
  <c r="BU884" i="4"/>
  <c r="BT884" i="4"/>
  <c r="BS884" i="4"/>
  <c r="BR884" i="4"/>
  <c r="CH756" i="4"/>
  <c r="CG756" i="4"/>
  <c r="CE756" i="4"/>
  <c r="CF756" i="4"/>
  <c r="CD756" i="4"/>
  <c r="CC756" i="4"/>
  <c r="CB756" i="4"/>
  <c r="CA756" i="4"/>
  <c r="BZ756" i="4"/>
  <c r="BY756" i="4"/>
  <c r="BX756" i="4"/>
  <c r="BW756" i="4"/>
  <c r="BV756" i="4"/>
  <c r="BU756" i="4"/>
  <c r="BT756" i="4"/>
  <c r="BS756" i="4"/>
  <c r="BR756" i="4"/>
  <c r="CH692" i="4"/>
  <c r="CG692" i="4"/>
  <c r="CE692" i="4"/>
  <c r="CD692" i="4"/>
  <c r="CF692" i="4"/>
  <c r="CC692" i="4"/>
  <c r="CB692" i="4"/>
  <c r="CA692" i="4"/>
  <c r="BZ692" i="4"/>
  <c r="BY692" i="4"/>
  <c r="BX692" i="4"/>
  <c r="BW692" i="4"/>
  <c r="BV692" i="4"/>
  <c r="BU692" i="4"/>
  <c r="BT692" i="4"/>
  <c r="BS692" i="4"/>
  <c r="BR692" i="4"/>
  <c r="CH628" i="4"/>
  <c r="CG628" i="4"/>
  <c r="CE628" i="4"/>
  <c r="CF628" i="4"/>
  <c r="CD628" i="4"/>
  <c r="CB628" i="4"/>
  <c r="CC628" i="4"/>
  <c r="CA628" i="4"/>
  <c r="BZ628" i="4"/>
  <c r="BY628" i="4"/>
  <c r="BX628" i="4"/>
  <c r="BW628" i="4"/>
  <c r="BV628" i="4"/>
  <c r="BU628" i="4"/>
  <c r="BT628" i="4"/>
  <c r="BS628" i="4"/>
  <c r="BR628" i="4"/>
  <c r="CH3" i="4"/>
  <c r="CG3" i="4"/>
  <c r="CF3" i="4"/>
  <c r="CE3" i="4"/>
  <c r="CD3" i="4"/>
  <c r="CC3" i="4"/>
  <c r="CB3" i="4"/>
  <c r="CA3" i="4"/>
  <c r="BZ3" i="4"/>
  <c r="BY3" i="4"/>
  <c r="BX3" i="4"/>
  <c r="BV3" i="4"/>
  <c r="BU3" i="4"/>
  <c r="BW3" i="4"/>
  <c r="BT3" i="4"/>
  <c r="BS3" i="4"/>
  <c r="BR3" i="4"/>
  <c r="CH203" i="4"/>
  <c r="CG203" i="4"/>
  <c r="CE203" i="4"/>
  <c r="CF203" i="4"/>
  <c r="CD203" i="4"/>
  <c r="CC203" i="4"/>
  <c r="CB203" i="4"/>
  <c r="CA203" i="4"/>
  <c r="BZ203" i="4"/>
  <c r="BY203" i="4"/>
  <c r="BX203" i="4"/>
  <c r="BW203" i="4"/>
  <c r="BV203" i="4"/>
  <c r="BT203" i="4"/>
  <c r="BU203" i="4"/>
  <c r="BS203" i="4"/>
  <c r="BR203" i="4"/>
  <c r="CH395" i="4"/>
  <c r="CG395" i="4"/>
  <c r="CF395" i="4"/>
  <c r="CE395" i="4"/>
  <c r="CD395" i="4"/>
  <c r="CB395" i="4"/>
  <c r="CC395" i="4"/>
  <c r="CA395" i="4"/>
  <c r="BZ395" i="4"/>
  <c r="BY395" i="4"/>
  <c r="BX395" i="4"/>
  <c r="BW395" i="4"/>
  <c r="BV395" i="4"/>
  <c r="BT395" i="4"/>
  <c r="BU395" i="4"/>
  <c r="BS395" i="4"/>
  <c r="BR395" i="4"/>
  <c r="CH1203" i="4"/>
  <c r="CG1203" i="4"/>
  <c r="CF1203" i="4"/>
  <c r="CE1203" i="4"/>
  <c r="CD1203" i="4"/>
  <c r="CC1203" i="4"/>
  <c r="CB1203" i="4"/>
  <c r="CA1203" i="4"/>
  <c r="BZ1203" i="4"/>
  <c r="BY1203" i="4"/>
  <c r="BX1203" i="4"/>
  <c r="BV1203" i="4"/>
  <c r="BU1203" i="4"/>
  <c r="BW1203" i="4"/>
  <c r="BT1203" i="4"/>
  <c r="BS1203" i="4"/>
  <c r="BR1203" i="4"/>
  <c r="CH763" i="4"/>
  <c r="CG763" i="4"/>
  <c r="CF763" i="4"/>
  <c r="CE763" i="4"/>
  <c r="CD763" i="4"/>
  <c r="CC763" i="4"/>
  <c r="CA763" i="4"/>
  <c r="CB763" i="4"/>
  <c r="BY763" i="4"/>
  <c r="BZ763" i="4"/>
  <c r="BX763" i="4"/>
  <c r="BW763" i="4"/>
  <c r="BV763" i="4"/>
  <c r="BU763" i="4"/>
  <c r="BT763" i="4"/>
  <c r="BS763" i="4"/>
  <c r="BR763" i="4"/>
  <c r="CH100" i="4"/>
  <c r="CG100" i="4"/>
  <c r="CF100" i="4"/>
  <c r="CE100" i="4"/>
  <c r="CD100" i="4"/>
  <c r="CC100" i="4"/>
  <c r="CB100" i="4"/>
  <c r="CA100" i="4"/>
  <c r="BZ100" i="4"/>
  <c r="BY100" i="4"/>
  <c r="BX100" i="4"/>
  <c r="BV100" i="4"/>
  <c r="BW100" i="4"/>
  <c r="BT100" i="4"/>
  <c r="BU100" i="4"/>
  <c r="BS100" i="4"/>
  <c r="BR100" i="4"/>
  <c r="CH348" i="4"/>
  <c r="CG348" i="4"/>
  <c r="CF348" i="4"/>
  <c r="CE348" i="4"/>
  <c r="CD348" i="4"/>
  <c r="CB348" i="4"/>
  <c r="CC348" i="4"/>
  <c r="CA348" i="4"/>
  <c r="BZ348" i="4"/>
  <c r="BY348" i="4"/>
  <c r="BX348" i="4"/>
  <c r="BW348" i="4"/>
  <c r="BV348" i="4"/>
  <c r="BU348" i="4"/>
  <c r="BT348" i="4"/>
  <c r="BS348" i="4"/>
  <c r="BR348" i="4"/>
  <c r="CH524" i="4"/>
  <c r="CG524" i="4"/>
  <c r="CE524" i="4"/>
  <c r="CF524" i="4"/>
  <c r="CD524" i="4"/>
  <c r="CC524" i="4"/>
  <c r="CB524" i="4"/>
  <c r="CA524" i="4"/>
  <c r="BZ524" i="4"/>
  <c r="BY524" i="4"/>
  <c r="BX524" i="4"/>
  <c r="BW524" i="4"/>
  <c r="BV524" i="4"/>
  <c r="BU524" i="4"/>
  <c r="BS524" i="4"/>
  <c r="BT524" i="4"/>
  <c r="BR524" i="4"/>
  <c r="CH1146" i="4"/>
  <c r="CG1146" i="4"/>
  <c r="CE1146" i="4"/>
  <c r="CF1146" i="4"/>
  <c r="CD1146" i="4"/>
  <c r="CB1146" i="4"/>
  <c r="CC1146" i="4"/>
  <c r="CA1146" i="4"/>
  <c r="BZ1146" i="4"/>
  <c r="BY1146" i="4"/>
  <c r="BX1146" i="4"/>
  <c r="BW1146" i="4"/>
  <c r="BV1146" i="4"/>
  <c r="BU1146" i="4"/>
  <c r="BT1146" i="4"/>
  <c r="BS1146" i="4"/>
  <c r="BR1146" i="4"/>
  <c r="CH842" i="4"/>
  <c r="CG842" i="4"/>
  <c r="CF842" i="4"/>
  <c r="CE842" i="4"/>
  <c r="CD842" i="4"/>
  <c r="CC842" i="4"/>
  <c r="CB842" i="4"/>
  <c r="CA842" i="4"/>
  <c r="BZ842" i="4"/>
  <c r="BY842" i="4"/>
  <c r="BX842" i="4"/>
  <c r="BW842" i="4"/>
  <c r="BV842" i="4"/>
  <c r="BU842" i="4"/>
  <c r="BT842" i="4"/>
  <c r="BS842" i="4"/>
  <c r="BR842" i="4"/>
  <c r="CH21" i="4"/>
  <c r="CG21" i="4"/>
  <c r="CF21" i="4"/>
  <c r="CE21" i="4"/>
  <c r="CD21" i="4"/>
  <c r="CB21" i="4"/>
  <c r="BZ21" i="4"/>
  <c r="CA21" i="4"/>
  <c r="CC21" i="4"/>
  <c r="BY21" i="4"/>
  <c r="BX21" i="4"/>
  <c r="BW21" i="4"/>
  <c r="BV21" i="4"/>
  <c r="BU21" i="4"/>
  <c r="BT21" i="4"/>
  <c r="BS21" i="4"/>
  <c r="BR21" i="4"/>
  <c r="CH85" i="4"/>
  <c r="CG85" i="4"/>
  <c r="CF85" i="4"/>
  <c r="CE85" i="4"/>
  <c r="CD85" i="4"/>
  <c r="CC85" i="4"/>
  <c r="BZ85" i="4"/>
  <c r="CA85" i="4"/>
  <c r="CB85" i="4"/>
  <c r="BY85" i="4"/>
  <c r="BX85" i="4"/>
  <c r="BW85" i="4"/>
  <c r="BV85" i="4"/>
  <c r="BU85" i="4"/>
  <c r="BT85" i="4"/>
  <c r="BS85" i="4"/>
  <c r="BR85" i="4"/>
  <c r="CH149" i="4"/>
  <c r="CG149" i="4"/>
  <c r="CF149" i="4"/>
  <c r="CE149" i="4"/>
  <c r="CD149" i="4"/>
  <c r="CC149" i="4"/>
  <c r="BZ149" i="4"/>
  <c r="CB149" i="4"/>
  <c r="CA149" i="4"/>
  <c r="BY149" i="4"/>
  <c r="BX149" i="4"/>
  <c r="BW149" i="4"/>
  <c r="BV149" i="4"/>
  <c r="BU149" i="4"/>
  <c r="BT149" i="4"/>
  <c r="BS149" i="4"/>
  <c r="BR149" i="4"/>
  <c r="CH213" i="4"/>
  <c r="CG213" i="4"/>
  <c r="CF213" i="4"/>
  <c r="CE213" i="4"/>
  <c r="CD213" i="4"/>
  <c r="CC213" i="4"/>
  <c r="BZ213" i="4"/>
  <c r="CB213" i="4"/>
  <c r="CA213" i="4"/>
  <c r="BY213" i="4"/>
  <c r="BX213" i="4"/>
  <c r="BW213" i="4"/>
  <c r="BV213" i="4"/>
  <c r="BU213" i="4"/>
  <c r="BT213" i="4"/>
  <c r="BS213" i="4"/>
  <c r="BR213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CH341" i="4"/>
  <c r="CG341" i="4"/>
  <c r="CF341" i="4"/>
  <c r="CE341" i="4"/>
  <c r="CD341" i="4"/>
  <c r="CC341" i="4"/>
  <c r="CA341" i="4"/>
  <c r="BZ341" i="4"/>
  <c r="CB341" i="4"/>
  <c r="BY341" i="4"/>
  <c r="BX341" i="4"/>
  <c r="BW341" i="4"/>
  <c r="BV341" i="4"/>
  <c r="BU341" i="4"/>
  <c r="BT341" i="4"/>
  <c r="BS341" i="4"/>
  <c r="BR341" i="4"/>
  <c r="CH405" i="4"/>
  <c r="CG405" i="4"/>
  <c r="CF405" i="4"/>
  <c r="CE405" i="4"/>
  <c r="CD405" i="4"/>
  <c r="CC405" i="4"/>
  <c r="CA405" i="4"/>
  <c r="CB405" i="4"/>
  <c r="BZ405" i="4"/>
  <c r="BY405" i="4"/>
  <c r="BX405" i="4"/>
  <c r="BW405" i="4"/>
  <c r="BV405" i="4"/>
  <c r="BU405" i="4"/>
  <c r="BT405" i="4"/>
  <c r="BS405" i="4"/>
  <c r="BR405" i="4"/>
  <c r="CH469" i="4"/>
  <c r="CG469" i="4"/>
  <c r="CF469" i="4"/>
  <c r="CE469" i="4"/>
  <c r="CD469" i="4"/>
  <c r="CC469" i="4"/>
  <c r="CB469" i="4"/>
  <c r="CA469" i="4"/>
  <c r="BZ469" i="4"/>
  <c r="BY469" i="4"/>
  <c r="BX469" i="4"/>
  <c r="BW469" i="4"/>
  <c r="BV469" i="4"/>
  <c r="BU469" i="4"/>
  <c r="BT469" i="4"/>
  <c r="BS469" i="4"/>
  <c r="BR469" i="4"/>
  <c r="CH533" i="4"/>
  <c r="CG533" i="4"/>
  <c r="CF533" i="4"/>
  <c r="CE533" i="4"/>
  <c r="CD533" i="4"/>
  <c r="CC533" i="4"/>
  <c r="CB533" i="4"/>
  <c r="CA533" i="4"/>
  <c r="BZ533" i="4"/>
  <c r="BY533" i="4"/>
  <c r="BX533" i="4"/>
  <c r="BW533" i="4"/>
  <c r="BV533" i="4"/>
  <c r="BU533" i="4"/>
  <c r="BT533" i="4"/>
  <c r="BS533" i="4"/>
  <c r="BR533" i="4"/>
  <c r="CH993" i="4"/>
  <c r="CG993" i="4"/>
  <c r="CF993" i="4"/>
  <c r="CE993" i="4"/>
  <c r="CD993" i="4"/>
  <c r="CB993" i="4"/>
  <c r="CC993" i="4"/>
  <c r="CA993" i="4"/>
  <c r="BZ993" i="4"/>
  <c r="BX993" i="4"/>
  <c r="BW993" i="4"/>
  <c r="BY993" i="4"/>
  <c r="BV993" i="4"/>
  <c r="BU993" i="4"/>
  <c r="BT993" i="4"/>
  <c r="BS993" i="4"/>
  <c r="BR993" i="4"/>
  <c r="CH929" i="4"/>
  <c r="CF929" i="4"/>
  <c r="CG929" i="4"/>
  <c r="CE929" i="4"/>
  <c r="CD929" i="4"/>
  <c r="CC929" i="4"/>
  <c r="CB929" i="4"/>
  <c r="CA929" i="4"/>
  <c r="BZ929" i="4"/>
  <c r="BX929" i="4"/>
  <c r="BW929" i="4"/>
  <c r="BY929" i="4"/>
  <c r="BV929" i="4"/>
  <c r="BU929" i="4"/>
  <c r="BT929" i="4"/>
  <c r="BS929" i="4"/>
  <c r="BR929" i="4"/>
  <c r="CH673" i="4"/>
  <c r="CG673" i="4"/>
  <c r="CF673" i="4"/>
  <c r="CE673" i="4"/>
  <c r="CD673" i="4"/>
  <c r="CC673" i="4"/>
  <c r="CA673" i="4"/>
  <c r="CB673" i="4"/>
  <c r="BZ673" i="4"/>
  <c r="BX673" i="4"/>
  <c r="BW673" i="4"/>
  <c r="BY673" i="4"/>
  <c r="BV673" i="4"/>
  <c r="BT673" i="4"/>
  <c r="BU673" i="4"/>
  <c r="BS673" i="4"/>
  <c r="BR673" i="4"/>
  <c r="CH601" i="4"/>
  <c r="CG601" i="4"/>
  <c r="CF601" i="4"/>
  <c r="CE601" i="4"/>
  <c r="CD601" i="4"/>
  <c r="CA601" i="4"/>
  <c r="CB601" i="4"/>
  <c r="CC601" i="4"/>
  <c r="BZ601" i="4"/>
  <c r="BX601" i="4"/>
  <c r="BY601" i="4"/>
  <c r="BW601" i="4"/>
  <c r="BV601" i="4"/>
  <c r="BT601" i="4"/>
  <c r="BS601" i="4"/>
  <c r="BU601" i="4"/>
  <c r="BR601" i="4"/>
  <c r="CH334" i="4"/>
  <c r="CG334" i="4"/>
  <c r="CF334" i="4"/>
  <c r="CE334" i="4"/>
  <c r="CD334" i="4"/>
  <c r="CC334" i="4"/>
  <c r="CB334" i="4"/>
  <c r="CA334" i="4"/>
  <c r="BZ334" i="4"/>
  <c r="BX334" i="4"/>
  <c r="BY334" i="4"/>
  <c r="BW334" i="4"/>
  <c r="BU334" i="4"/>
  <c r="BV334" i="4"/>
  <c r="BS334" i="4"/>
  <c r="BT334" i="4"/>
  <c r="BR334" i="4"/>
  <c r="CH462" i="4"/>
  <c r="CG462" i="4"/>
  <c r="CF462" i="4"/>
  <c r="CE462" i="4"/>
  <c r="CD462" i="4"/>
  <c r="CC462" i="4"/>
  <c r="CA462" i="4"/>
  <c r="BZ462" i="4"/>
  <c r="CB462" i="4"/>
  <c r="BY462" i="4"/>
  <c r="BX462" i="4"/>
  <c r="BW462" i="4"/>
  <c r="BU462" i="4"/>
  <c r="BV462" i="4"/>
  <c r="BS462" i="4"/>
  <c r="BT462" i="4"/>
  <c r="BR462" i="4"/>
  <c r="CH1192" i="4"/>
  <c r="CG1192" i="4"/>
  <c r="CE1192" i="4"/>
  <c r="CF1192" i="4"/>
  <c r="CD1192" i="4"/>
  <c r="CC1192" i="4"/>
  <c r="CB1192" i="4"/>
  <c r="CA1192" i="4"/>
  <c r="BZ1192" i="4"/>
  <c r="BY1192" i="4"/>
  <c r="BV1192" i="4"/>
  <c r="BX1192" i="4"/>
  <c r="BW1192" i="4"/>
  <c r="BU1192" i="4"/>
  <c r="BT1192" i="4"/>
  <c r="BS1192" i="4"/>
  <c r="BR1192" i="4"/>
  <c r="CH1064" i="4"/>
  <c r="CG1064" i="4"/>
  <c r="CF1064" i="4"/>
  <c r="CE1064" i="4"/>
  <c r="CD1064" i="4"/>
  <c r="CC1064" i="4"/>
  <c r="CB1064" i="4"/>
  <c r="CA1064" i="4"/>
  <c r="BZ1064" i="4"/>
  <c r="BY1064" i="4"/>
  <c r="BV1064" i="4"/>
  <c r="BX1064" i="4"/>
  <c r="BU1064" i="4"/>
  <c r="BW1064" i="4"/>
  <c r="BT1064" i="4"/>
  <c r="BS1064" i="4"/>
  <c r="BR1064" i="4"/>
  <c r="CH872" i="4"/>
  <c r="CG872" i="4"/>
  <c r="CF872" i="4"/>
  <c r="CE872" i="4"/>
  <c r="CD872" i="4"/>
  <c r="CC872" i="4"/>
  <c r="CB872" i="4"/>
  <c r="CA872" i="4"/>
  <c r="BZ872" i="4"/>
  <c r="BY872" i="4"/>
  <c r="BV872" i="4"/>
  <c r="BX872" i="4"/>
  <c r="BW872" i="4"/>
  <c r="BU872" i="4"/>
  <c r="BT872" i="4"/>
  <c r="BS872" i="4"/>
  <c r="BR872" i="4"/>
  <c r="CH84" i="4"/>
  <c r="CG84" i="4"/>
  <c r="CE84" i="4"/>
  <c r="CF84" i="4"/>
  <c r="CD84" i="4"/>
  <c r="CC84" i="4"/>
  <c r="CB84" i="4"/>
  <c r="CA84" i="4"/>
  <c r="BZ84" i="4"/>
  <c r="BY84" i="4"/>
  <c r="BX84" i="4"/>
  <c r="BV84" i="4"/>
  <c r="BW84" i="4"/>
  <c r="BT84" i="4"/>
  <c r="BU84" i="4"/>
  <c r="BS84" i="4"/>
  <c r="BR84" i="4"/>
  <c r="CH207" i="4"/>
  <c r="CG207" i="4"/>
  <c r="CF207" i="4"/>
  <c r="CD207" i="4"/>
  <c r="CE207" i="4"/>
  <c r="CC207" i="4"/>
  <c r="CB207" i="4"/>
  <c r="CA207" i="4"/>
  <c r="BZ207" i="4"/>
  <c r="BY207" i="4"/>
  <c r="BX207" i="4"/>
  <c r="BW207" i="4"/>
  <c r="BU207" i="4"/>
  <c r="BT207" i="4"/>
  <c r="BS207" i="4"/>
  <c r="BV207" i="4"/>
  <c r="BR207" i="4"/>
  <c r="CH1127" i="4"/>
  <c r="CG1127" i="4"/>
  <c r="CF1127" i="4"/>
  <c r="CE1127" i="4"/>
  <c r="CD1127" i="4"/>
  <c r="CB1127" i="4"/>
  <c r="CC1127" i="4"/>
  <c r="CA1127" i="4"/>
  <c r="BZ1127" i="4"/>
  <c r="BY1127" i="4"/>
  <c r="BX1127" i="4"/>
  <c r="BV1127" i="4"/>
  <c r="BW1127" i="4"/>
  <c r="BT1127" i="4"/>
  <c r="BS1127" i="4"/>
  <c r="BU1127" i="4"/>
  <c r="BR1127" i="4"/>
  <c r="CH615" i="4"/>
  <c r="CG615" i="4"/>
  <c r="CF615" i="4"/>
  <c r="CE615" i="4"/>
  <c r="CD615" i="4"/>
  <c r="CC615" i="4"/>
  <c r="CB615" i="4"/>
  <c r="CA615" i="4"/>
  <c r="BZ615" i="4"/>
  <c r="BY615" i="4"/>
  <c r="BX615" i="4"/>
  <c r="BW615" i="4"/>
  <c r="BU615" i="4"/>
  <c r="BT615" i="4"/>
  <c r="BV615" i="4"/>
  <c r="BS615" i="4"/>
  <c r="BR615" i="4"/>
  <c r="CH460" i="4"/>
  <c r="CG460" i="4"/>
  <c r="CE460" i="4"/>
  <c r="CF460" i="4"/>
  <c r="CD460" i="4"/>
  <c r="CB460" i="4"/>
  <c r="CA460" i="4"/>
  <c r="CC460" i="4"/>
  <c r="BZ460" i="4"/>
  <c r="BY460" i="4"/>
  <c r="BX460" i="4"/>
  <c r="BW460" i="4"/>
  <c r="BV460" i="4"/>
  <c r="BU460" i="4"/>
  <c r="BS460" i="4"/>
  <c r="BT460" i="4"/>
  <c r="BR460" i="4"/>
  <c r="CH200" i="4"/>
  <c r="CG200" i="4"/>
  <c r="CF200" i="4"/>
  <c r="CE200" i="4"/>
  <c r="CD200" i="4"/>
  <c r="CC200" i="4"/>
  <c r="CB200" i="4"/>
  <c r="CA200" i="4"/>
  <c r="BZ200" i="4"/>
  <c r="BY200" i="4"/>
  <c r="BV200" i="4"/>
  <c r="BX200" i="4"/>
  <c r="BU200" i="4"/>
  <c r="BW200" i="4"/>
  <c r="BS200" i="4"/>
  <c r="BT200" i="4"/>
  <c r="BR200" i="4"/>
  <c r="CH328" i="4"/>
  <c r="CG328" i="4"/>
  <c r="CF328" i="4"/>
  <c r="CE328" i="4"/>
  <c r="CD328" i="4"/>
  <c r="CC328" i="4"/>
  <c r="CB328" i="4"/>
  <c r="CA328" i="4"/>
  <c r="BZ328" i="4"/>
  <c r="BY328" i="4"/>
  <c r="BV328" i="4"/>
  <c r="BX328" i="4"/>
  <c r="BU328" i="4"/>
  <c r="BW328" i="4"/>
  <c r="BS328" i="4"/>
  <c r="BT328" i="4"/>
  <c r="BR328" i="4"/>
  <c r="CH456" i="4"/>
  <c r="CG456" i="4"/>
  <c r="CF456" i="4"/>
  <c r="CE456" i="4"/>
  <c r="CD456" i="4"/>
  <c r="CC456" i="4"/>
  <c r="CB456" i="4"/>
  <c r="CA456" i="4"/>
  <c r="BZ456" i="4"/>
  <c r="BY456" i="4"/>
  <c r="BV456" i="4"/>
  <c r="BX456" i="4"/>
  <c r="BU456" i="4"/>
  <c r="BW456" i="4"/>
  <c r="BS456" i="4"/>
  <c r="BT456" i="4"/>
  <c r="BR456" i="4"/>
  <c r="CH520" i="4"/>
  <c r="CG520" i="4"/>
  <c r="CF520" i="4"/>
  <c r="CE520" i="4"/>
  <c r="CC520" i="4"/>
  <c r="CB520" i="4"/>
  <c r="CD520" i="4"/>
  <c r="CA520" i="4"/>
  <c r="BZ520" i="4"/>
  <c r="BY520" i="4"/>
  <c r="BV520" i="4"/>
  <c r="BX520" i="4"/>
  <c r="BU520" i="4"/>
  <c r="BW520" i="4"/>
  <c r="BS520" i="4"/>
  <c r="BT520" i="4"/>
  <c r="BR520" i="4"/>
  <c r="CH1070" i="4"/>
  <c r="CG1070" i="4"/>
  <c r="CF1070" i="4"/>
  <c r="CE1070" i="4"/>
  <c r="CD1070" i="4"/>
  <c r="CC1070" i="4"/>
  <c r="CA1070" i="4"/>
  <c r="CB1070" i="4"/>
  <c r="BZ1070" i="4"/>
  <c r="BY1070" i="4"/>
  <c r="BX1070" i="4"/>
  <c r="BW1070" i="4"/>
  <c r="BU1070" i="4"/>
  <c r="BV1070" i="4"/>
  <c r="BS1070" i="4"/>
  <c r="BT1070" i="4"/>
  <c r="BR1070" i="4"/>
  <c r="CH878" i="4"/>
  <c r="CG878" i="4"/>
  <c r="CF878" i="4"/>
  <c r="CE878" i="4"/>
  <c r="CD878" i="4"/>
  <c r="CC878" i="4"/>
  <c r="CA878" i="4"/>
  <c r="CB878" i="4"/>
  <c r="BZ878" i="4"/>
  <c r="BY878" i="4"/>
  <c r="BX878" i="4"/>
  <c r="BW878" i="4"/>
  <c r="BU878" i="4"/>
  <c r="BV878" i="4"/>
  <c r="BS878" i="4"/>
  <c r="BT878" i="4"/>
  <c r="BR878" i="4"/>
  <c r="CH814" i="4"/>
  <c r="CG814" i="4"/>
  <c r="CF814" i="4"/>
  <c r="CE814" i="4"/>
  <c r="CD814" i="4"/>
  <c r="CC814" i="4"/>
  <c r="CB814" i="4"/>
  <c r="CA814" i="4"/>
  <c r="BZ814" i="4"/>
  <c r="BY814" i="4"/>
  <c r="BX814" i="4"/>
  <c r="BW814" i="4"/>
  <c r="BU814" i="4"/>
  <c r="BV814" i="4"/>
  <c r="BS814" i="4"/>
  <c r="BT814" i="4"/>
  <c r="BR814" i="4"/>
  <c r="CH750" i="4"/>
  <c r="CG750" i="4"/>
  <c r="CF750" i="4"/>
  <c r="CE750" i="4"/>
  <c r="CD750" i="4"/>
  <c r="CC750" i="4"/>
  <c r="CB750" i="4"/>
  <c r="CA750" i="4"/>
  <c r="BZ750" i="4"/>
  <c r="BY750" i="4"/>
  <c r="BX750" i="4"/>
  <c r="BW750" i="4"/>
  <c r="BU750" i="4"/>
  <c r="BV750" i="4"/>
  <c r="BS750" i="4"/>
  <c r="BT750" i="4"/>
  <c r="BR750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T27" i="4"/>
  <c r="BS27" i="4"/>
  <c r="BU27" i="4"/>
  <c r="BR27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T235" i="4"/>
  <c r="BU235" i="4"/>
  <c r="BS235" i="4"/>
  <c r="BR235" i="4"/>
  <c r="CH467" i="4"/>
  <c r="CG467" i="4"/>
  <c r="CF467" i="4"/>
  <c r="CE467" i="4"/>
  <c r="CD467" i="4"/>
  <c r="CC467" i="4"/>
  <c r="CA467" i="4"/>
  <c r="CB467" i="4"/>
  <c r="BZ467" i="4"/>
  <c r="BY467" i="4"/>
  <c r="BX467" i="4"/>
  <c r="BW467" i="4"/>
  <c r="BV467" i="4"/>
  <c r="BT467" i="4"/>
  <c r="BU467" i="4"/>
  <c r="BS467" i="4"/>
  <c r="BR467" i="4"/>
  <c r="CH1083" i="4"/>
  <c r="CG1083" i="4"/>
  <c r="CF1083" i="4"/>
  <c r="CE1083" i="4"/>
  <c r="CC1083" i="4"/>
  <c r="CD1083" i="4"/>
  <c r="CB1083" i="4"/>
  <c r="BY1083" i="4"/>
  <c r="BZ1083" i="4"/>
  <c r="BX1083" i="4"/>
  <c r="BW1083" i="4"/>
  <c r="CA1083" i="4"/>
  <c r="BV1083" i="4"/>
  <c r="BU1083" i="4"/>
  <c r="BT1083" i="4"/>
  <c r="BS1083" i="4"/>
  <c r="BR1083" i="4"/>
  <c r="CH642" i="4"/>
  <c r="CG642" i="4"/>
  <c r="CF642" i="4"/>
  <c r="CE642" i="4"/>
  <c r="CD642" i="4"/>
  <c r="CC642" i="4"/>
  <c r="CB642" i="4"/>
  <c r="CA642" i="4"/>
  <c r="BZ642" i="4"/>
  <c r="BY642" i="4"/>
  <c r="BX642" i="4"/>
  <c r="BW642" i="4"/>
  <c r="BU642" i="4"/>
  <c r="BV642" i="4"/>
  <c r="BT642" i="4"/>
  <c r="BS642" i="4"/>
  <c r="BR642" i="4"/>
  <c r="CH81" i="4"/>
  <c r="CG81" i="4"/>
  <c r="CF81" i="4"/>
  <c r="CD81" i="4"/>
  <c r="CE81" i="4"/>
  <c r="CC81" i="4"/>
  <c r="CA81" i="4"/>
  <c r="CB81" i="4"/>
  <c r="BZ81" i="4"/>
  <c r="BY81" i="4"/>
  <c r="BX81" i="4"/>
  <c r="BV81" i="4"/>
  <c r="BW81" i="4"/>
  <c r="BT81" i="4"/>
  <c r="BS81" i="4"/>
  <c r="BU81" i="4"/>
  <c r="BR81" i="4"/>
  <c r="CH273" i="4"/>
  <c r="CG273" i="4"/>
  <c r="CF273" i="4"/>
  <c r="CD273" i="4"/>
  <c r="CE273" i="4"/>
  <c r="CA273" i="4"/>
  <c r="CC273" i="4"/>
  <c r="CB273" i="4"/>
  <c r="BZ273" i="4"/>
  <c r="BY273" i="4"/>
  <c r="BX273" i="4"/>
  <c r="BW273" i="4"/>
  <c r="BV273" i="4"/>
  <c r="BT273" i="4"/>
  <c r="BS273" i="4"/>
  <c r="BU273" i="4"/>
  <c r="BR273" i="4"/>
  <c r="CH781" i="4"/>
  <c r="CG781" i="4"/>
  <c r="CF781" i="4"/>
  <c r="CD781" i="4"/>
  <c r="CC781" i="4"/>
  <c r="CE781" i="4"/>
  <c r="CA781" i="4"/>
  <c r="BY781" i="4"/>
  <c r="BX781" i="4"/>
  <c r="CB781" i="4"/>
  <c r="BZ781" i="4"/>
  <c r="BW781" i="4"/>
  <c r="BV781" i="4"/>
  <c r="BU781" i="4"/>
  <c r="BS781" i="4"/>
  <c r="BT781" i="4"/>
  <c r="BR781" i="4"/>
  <c r="CH507" i="4"/>
  <c r="CG507" i="4"/>
  <c r="CF507" i="4"/>
  <c r="CE507" i="4"/>
  <c r="CD507" i="4"/>
  <c r="CC507" i="4"/>
  <c r="CB507" i="4"/>
  <c r="CA507" i="4"/>
  <c r="BZ507" i="4"/>
  <c r="BY507" i="4"/>
  <c r="BX507" i="4"/>
  <c r="BW507" i="4"/>
  <c r="BV507" i="4"/>
  <c r="BT507" i="4"/>
  <c r="BU507" i="4"/>
  <c r="BS507" i="4"/>
  <c r="BR507" i="4"/>
  <c r="CH907" i="4"/>
  <c r="CG907" i="4"/>
  <c r="CF907" i="4"/>
  <c r="CE907" i="4"/>
  <c r="CC907" i="4"/>
  <c r="CB907" i="4"/>
  <c r="CD907" i="4"/>
  <c r="CA907" i="4"/>
  <c r="BY907" i="4"/>
  <c r="BX907" i="4"/>
  <c r="BZ907" i="4"/>
  <c r="BW907" i="4"/>
  <c r="BV907" i="4"/>
  <c r="BU907" i="4"/>
  <c r="BT907" i="4"/>
  <c r="BS907" i="4"/>
  <c r="BR907" i="4"/>
  <c r="CH713" i="4"/>
  <c r="CG713" i="4"/>
  <c r="CF713" i="4"/>
  <c r="CE713" i="4"/>
  <c r="CD713" i="4"/>
  <c r="CA713" i="4"/>
  <c r="CB713" i="4"/>
  <c r="CC713" i="4"/>
  <c r="BZ713" i="4"/>
  <c r="BX713" i="4"/>
  <c r="BW713" i="4"/>
  <c r="BV713" i="4"/>
  <c r="BY713" i="4"/>
  <c r="BT713" i="4"/>
  <c r="BU713" i="4"/>
  <c r="BS713" i="4"/>
  <c r="BR713" i="4"/>
  <c r="CH178" i="4"/>
  <c r="CG178" i="4"/>
  <c r="CF178" i="4"/>
  <c r="CD178" i="4"/>
  <c r="CE178" i="4"/>
  <c r="CC178" i="4"/>
  <c r="CB178" i="4"/>
  <c r="CA178" i="4"/>
  <c r="BZ178" i="4"/>
  <c r="BX178" i="4"/>
  <c r="BY178" i="4"/>
  <c r="BV178" i="4"/>
  <c r="BW178" i="4"/>
  <c r="BU178" i="4"/>
  <c r="BS178" i="4"/>
  <c r="BT178" i="4"/>
  <c r="BR178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U150" i="4"/>
  <c r="BS150" i="4"/>
  <c r="BV150" i="4"/>
  <c r="BT150" i="4"/>
  <c r="BR150" i="4"/>
  <c r="CG342" i="4"/>
  <c r="CH342" i="4"/>
  <c r="CF342" i="4"/>
  <c r="CE342" i="4"/>
  <c r="CD342" i="4"/>
  <c r="CC342" i="4"/>
  <c r="CB342" i="4"/>
  <c r="CA342" i="4"/>
  <c r="BZ342" i="4"/>
  <c r="BY342" i="4"/>
  <c r="BX342" i="4"/>
  <c r="BW342" i="4"/>
  <c r="BU342" i="4"/>
  <c r="BS342" i="4"/>
  <c r="BV342" i="4"/>
  <c r="BT342" i="4"/>
  <c r="BR342" i="4"/>
  <c r="CH1184" i="4"/>
  <c r="CG1184" i="4"/>
  <c r="CF1184" i="4"/>
  <c r="CE1184" i="4"/>
  <c r="CD1184" i="4"/>
  <c r="CC1184" i="4"/>
  <c r="CB1184" i="4"/>
  <c r="CA1184" i="4"/>
  <c r="BZ1184" i="4"/>
  <c r="BY1184" i="4"/>
  <c r="BX1184" i="4"/>
  <c r="BV1184" i="4"/>
  <c r="BU1184" i="4"/>
  <c r="BW1184" i="4"/>
  <c r="BT1184" i="4"/>
  <c r="BS1184" i="4"/>
  <c r="BR1184" i="4"/>
  <c r="CH1056" i="4"/>
  <c r="CG1056" i="4"/>
  <c r="CE1056" i="4"/>
  <c r="CF1056" i="4"/>
  <c r="CD1056" i="4"/>
  <c r="CC1056" i="4"/>
  <c r="CB1056" i="4"/>
  <c r="CA1056" i="4"/>
  <c r="BZ1056" i="4"/>
  <c r="BY1056" i="4"/>
  <c r="BX1056" i="4"/>
  <c r="BV1056" i="4"/>
  <c r="BU1056" i="4"/>
  <c r="BW1056" i="4"/>
  <c r="BT1056" i="4"/>
  <c r="BS1056" i="4"/>
  <c r="BR1056" i="4"/>
  <c r="CH992" i="4"/>
  <c r="CG992" i="4"/>
  <c r="CF992" i="4"/>
  <c r="CE992" i="4"/>
  <c r="CD992" i="4"/>
  <c r="CC992" i="4"/>
  <c r="CB992" i="4"/>
  <c r="CA992" i="4"/>
  <c r="BZ992" i="4"/>
  <c r="BY992" i="4"/>
  <c r="BX992" i="4"/>
  <c r="BV992" i="4"/>
  <c r="BU992" i="4"/>
  <c r="BW992" i="4"/>
  <c r="BT992" i="4"/>
  <c r="BS992" i="4"/>
  <c r="BR992" i="4"/>
  <c r="CH627" i="4"/>
  <c r="CG627" i="4"/>
  <c r="CF627" i="4"/>
  <c r="CE627" i="4"/>
  <c r="CD627" i="4"/>
  <c r="CC627" i="4"/>
  <c r="CB627" i="4"/>
  <c r="CA627" i="4"/>
  <c r="BZ627" i="4"/>
  <c r="BY627" i="4"/>
  <c r="BX627" i="4"/>
  <c r="BW627" i="4"/>
  <c r="BV627" i="4"/>
  <c r="BT627" i="4"/>
  <c r="BU627" i="4"/>
  <c r="BS627" i="4"/>
  <c r="BR627" i="4"/>
  <c r="CH220" i="4"/>
  <c r="CG220" i="4"/>
  <c r="CE220" i="4"/>
  <c r="CF220" i="4"/>
  <c r="CD220" i="4"/>
  <c r="CC220" i="4"/>
  <c r="CB220" i="4"/>
  <c r="BZ220" i="4"/>
  <c r="CA220" i="4"/>
  <c r="BX220" i="4"/>
  <c r="BY220" i="4"/>
  <c r="BW220" i="4"/>
  <c r="BV220" i="4"/>
  <c r="BU220" i="4"/>
  <c r="BT220" i="4"/>
  <c r="BS220" i="4"/>
  <c r="BR220" i="4"/>
  <c r="CH343" i="4"/>
  <c r="CG343" i="4"/>
  <c r="CF343" i="4"/>
  <c r="CE343" i="4"/>
  <c r="CD343" i="4"/>
  <c r="CC343" i="4"/>
  <c r="CB343" i="4"/>
  <c r="CA343" i="4"/>
  <c r="BY343" i="4"/>
  <c r="BZ343" i="4"/>
  <c r="BX343" i="4"/>
  <c r="BW343" i="4"/>
  <c r="BU343" i="4"/>
  <c r="BT343" i="4"/>
  <c r="BV343" i="4"/>
  <c r="BS343" i="4"/>
  <c r="BR343" i="4"/>
  <c r="CH991" i="4"/>
  <c r="CG991" i="4"/>
  <c r="CF991" i="4"/>
  <c r="CE991" i="4"/>
  <c r="CD991" i="4"/>
  <c r="CC991" i="4"/>
  <c r="CB991" i="4"/>
  <c r="CA991" i="4"/>
  <c r="BZ991" i="4"/>
  <c r="BY991" i="4"/>
  <c r="BX991" i="4"/>
  <c r="BW991" i="4"/>
  <c r="BT991" i="4"/>
  <c r="BU991" i="4"/>
  <c r="BS991" i="4"/>
  <c r="BV991" i="4"/>
  <c r="BR991" i="4"/>
  <c r="CH799" i="4"/>
  <c r="CG799" i="4"/>
  <c r="CE799" i="4"/>
  <c r="CF799" i="4"/>
  <c r="CD799" i="4"/>
  <c r="CC799" i="4"/>
  <c r="CB799" i="4"/>
  <c r="CA799" i="4"/>
  <c r="BZ799" i="4"/>
  <c r="BY799" i="4"/>
  <c r="BX799" i="4"/>
  <c r="BW799" i="4"/>
  <c r="BV799" i="4"/>
  <c r="BU799" i="4"/>
  <c r="BT799" i="4"/>
  <c r="BS799" i="4"/>
  <c r="BR799" i="4"/>
  <c r="CH607" i="4"/>
  <c r="CG607" i="4"/>
  <c r="CF607" i="4"/>
  <c r="CE607" i="4"/>
  <c r="CD607" i="4"/>
  <c r="CC607" i="4"/>
  <c r="CB607" i="4"/>
  <c r="CA607" i="4"/>
  <c r="BZ607" i="4"/>
  <c r="BY607" i="4"/>
  <c r="BX607" i="4"/>
  <c r="BW607" i="4"/>
  <c r="BV607" i="4"/>
  <c r="BU607" i="4"/>
  <c r="BT607" i="4"/>
  <c r="BS607" i="4"/>
  <c r="BR607" i="4"/>
  <c r="CH706" i="4"/>
  <c r="CG706" i="4"/>
  <c r="CF706" i="4"/>
  <c r="CE706" i="4"/>
  <c r="CD706" i="4"/>
  <c r="CC706" i="4"/>
  <c r="CB706" i="4"/>
  <c r="CA706" i="4"/>
  <c r="BZ706" i="4"/>
  <c r="BY706" i="4"/>
  <c r="BX706" i="4"/>
  <c r="BW706" i="4"/>
  <c r="BU706" i="4"/>
  <c r="BV706" i="4"/>
  <c r="BT706" i="4"/>
  <c r="BS706" i="4"/>
  <c r="BR706" i="4"/>
  <c r="CH464" i="4"/>
  <c r="CG464" i="4"/>
  <c r="CF464" i="4"/>
  <c r="CE464" i="4"/>
  <c r="CD464" i="4"/>
  <c r="CC464" i="4"/>
  <c r="CB464" i="4"/>
  <c r="CA464" i="4"/>
  <c r="BZ464" i="4"/>
  <c r="BY464" i="4"/>
  <c r="BV464" i="4"/>
  <c r="BX464" i="4"/>
  <c r="BU464" i="4"/>
  <c r="BW464" i="4"/>
  <c r="BT464" i="4"/>
  <c r="BS464" i="4"/>
  <c r="BR464" i="4"/>
  <c r="CH1126" i="4"/>
  <c r="CG1126" i="4"/>
  <c r="CF1126" i="4"/>
  <c r="CE1126" i="4"/>
  <c r="CD1126" i="4"/>
  <c r="CC1126" i="4"/>
  <c r="CA1126" i="4"/>
  <c r="CB1126" i="4"/>
  <c r="BZ1126" i="4"/>
  <c r="BY1126" i="4"/>
  <c r="BX1126" i="4"/>
  <c r="BW1126" i="4"/>
  <c r="BV1126" i="4"/>
  <c r="BU1126" i="4"/>
  <c r="BT1126" i="4"/>
  <c r="BS1126" i="4"/>
  <c r="BR1126" i="4"/>
  <c r="CH870" i="4"/>
  <c r="CG870" i="4"/>
  <c r="CF870" i="4"/>
  <c r="CE870" i="4"/>
  <c r="CC870" i="4"/>
  <c r="CD870" i="4"/>
  <c r="CA870" i="4"/>
  <c r="CB870" i="4"/>
  <c r="BZ870" i="4"/>
  <c r="BY870" i="4"/>
  <c r="BX870" i="4"/>
  <c r="BW870" i="4"/>
  <c r="BU870" i="4"/>
  <c r="BS870" i="4"/>
  <c r="BV870" i="4"/>
  <c r="BT870" i="4"/>
  <c r="BR870" i="4"/>
  <c r="CH678" i="4"/>
  <c r="CG678" i="4"/>
  <c r="CF678" i="4"/>
  <c r="CE678" i="4"/>
  <c r="CC678" i="4"/>
  <c r="CD678" i="4"/>
  <c r="CB678" i="4"/>
  <c r="CA678" i="4"/>
  <c r="BZ678" i="4"/>
  <c r="BY678" i="4"/>
  <c r="BX678" i="4"/>
  <c r="BW678" i="4"/>
  <c r="BU678" i="4"/>
  <c r="BS678" i="4"/>
  <c r="BV678" i="4"/>
  <c r="BT678" i="4"/>
  <c r="BR678" i="4"/>
  <c r="CH499" i="4"/>
  <c r="CF499" i="4"/>
  <c r="CE499" i="4"/>
  <c r="CG499" i="4"/>
  <c r="CD499" i="4"/>
  <c r="CC499" i="4"/>
  <c r="CA499" i="4"/>
  <c r="CB499" i="4"/>
  <c r="BZ499" i="4"/>
  <c r="BY499" i="4"/>
  <c r="BX499" i="4"/>
  <c r="BW499" i="4"/>
  <c r="BV499" i="4"/>
  <c r="BT499" i="4"/>
  <c r="BU499" i="4"/>
  <c r="BS499" i="4"/>
  <c r="BR499" i="4"/>
  <c r="CH140" i="4"/>
  <c r="CG140" i="4"/>
  <c r="CF140" i="4"/>
  <c r="CE140" i="4"/>
  <c r="CD140" i="4"/>
  <c r="CC140" i="4"/>
  <c r="CB140" i="4"/>
  <c r="CA140" i="4"/>
  <c r="BZ140" i="4"/>
  <c r="BX140" i="4"/>
  <c r="BY140" i="4"/>
  <c r="BW140" i="4"/>
  <c r="BV140" i="4"/>
  <c r="BT140" i="4"/>
  <c r="BU140" i="4"/>
  <c r="BS140" i="4"/>
  <c r="BR140" i="4"/>
  <c r="CH930" i="4"/>
  <c r="CG930" i="4"/>
  <c r="CF930" i="4"/>
  <c r="CE930" i="4"/>
  <c r="CD930" i="4"/>
  <c r="CC930" i="4"/>
  <c r="CB930" i="4"/>
  <c r="CA930" i="4"/>
  <c r="BZ930" i="4"/>
  <c r="BY930" i="4"/>
  <c r="BX930" i="4"/>
  <c r="BW930" i="4"/>
  <c r="BU930" i="4"/>
  <c r="BV930" i="4"/>
  <c r="BT930" i="4"/>
  <c r="BS930" i="4"/>
  <c r="BR930" i="4"/>
  <c r="CH25" i="4"/>
  <c r="CG25" i="4"/>
  <c r="CF25" i="4"/>
  <c r="CE25" i="4"/>
  <c r="CD25" i="4"/>
  <c r="CC25" i="4"/>
  <c r="CA25" i="4"/>
  <c r="CB25" i="4"/>
  <c r="BZ25" i="4"/>
  <c r="BY25" i="4"/>
  <c r="BX25" i="4"/>
  <c r="BV25" i="4"/>
  <c r="BT25" i="4"/>
  <c r="BS25" i="4"/>
  <c r="BW25" i="4"/>
  <c r="BU25" i="4"/>
  <c r="BR25" i="4"/>
  <c r="CH89" i="4"/>
  <c r="CG89" i="4"/>
  <c r="CF89" i="4"/>
  <c r="CE89" i="4"/>
  <c r="CD89" i="4"/>
  <c r="CA89" i="4"/>
  <c r="CB89" i="4"/>
  <c r="CC89" i="4"/>
  <c r="BZ89" i="4"/>
  <c r="BY89" i="4"/>
  <c r="BX89" i="4"/>
  <c r="BV89" i="4"/>
  <c r="BW89" i="4"/>
  <c r="BT89" i="4"/>
  <c r="BS89" i="4"/>
  <c r="BU89" i="4"/>
  <c r="BR89" i="4"/>
  <c r="CH217" i="4"/>
  <c r="CG217" i="4"/>
  <c r="CF217" i="4"/>
  <c r="CE217" i="4"/>
  <c r="CD217" i="4"/>
  <c r="CA217" i="4"/>
  <c r="CB217" i="4"/>
  <c r="CC217" i="4"/>
  <c r="BZ217" i="4"/>
  <c r="BY217" i="4"/>
  <c r="BX217" i="4"/>
  <c r="BW217" i="4"/>
  <c r="BV217" i="4"/>
  <c r="BT217" i="4"/>
  <c r="BS217" i="4"/>
  <c r="BU217" i="4"/>
  <c r="BR217" i="4"/>
  <c r="CH345" i="4"/>
  <c r="CG345" i="4"/>
  <c r="CF345" i="4"/>
  <c r="CE345" i="4"/>
  <c r="CD345" i="4"/>
  <c r="CA345" i="4"/>
  <c r="CC345" i="4"/>
  <c r="CB345" i="4"/>
  <c r="BZ345" i="4"/>
  <c r="BX345" i="4"/>
  <c r="BY345" i="4"/>
  <c r="BW345" i="4"/>
  <c r="BV345" i="4"/>
  <c r="BT345" i="4"/>
  <c r="BS345" i="4"/>
  <c r="BU345" i="4"/>
  <c r="BR345" i="4"/>
  <c r="CH110" i="4"/>
  <c r="CG110" i="4"/>
  <c r="CF110" i="4"/>
  <c r="CD110" i="4"/>
  <c r="CE110" i="4"/>
  <c r="CC110" i="4"/>
  <c r="CA110" i="4"/>
  <c r="CB110" i="4"/>
  <c r="BZ110" i="4"/>
  <c r="BY110" i="4"/>
  <c r="BX110" i="4"/>
  <c r="BW110" i="4"/>
  <c r="BU110" i="4"/>
  <c r="BV110" i="4"/>
  <c r="BS110" i="4"/>
  <c r="BT110" i="4"/>
  <c r="BR110" i="4"/>
  <c r="CH238" i="4"/>
  <c r="CG238" i="4"/>
  <c r="CF238" i="4"/>
  <c r="CD238" i="4"/>
  <c r="CE238" i="4"/>
  <c r="CC238" i="4"/>
  <c r="CA238" i="4"/>
  <c r="CB238" i="4"/>
  <c r="BZ238" i="4"/>
  <c r="BY238" i="4"/>
  <c r="BX238" i="4"/>
  <c r="BW238" i="4"/>
  <c r="BU238" i="4"/>
  <c r="BV238" i="4"/>
  <c r="BS238" i="4"/>
  <c r="BT238" i="4"/>
  <c r="BR238" i="4"/>
  <c r="CH430" i="4"/>
  <c r="CG430" i="4"/>
  <c r="CF430" i="4"/>
  <c r="CE430" i="4"/>
  <c r="CD430" i="4"/>
  <c r="CC430" i="4"/>
  <c r="CB430" i="4"/>
  <c r="CA430" i="4"/>
  <c r="BZ430" i="4"/>
  <c r="BY430" i="4"/>
  <c r="BX430" i="4"/>
  <c r="BW430" i="4"/>
  <c r="BU430" i="4"/>
  <c r="BV430" i="4"/>
  <c r="BS430" i="4"/>
  <c r="BT430" i="4"/>
  <c r="BR430" i="4"/>
  <c r="CH1162" i="4"/>
  <c r="CG1162" i="4"/>
  <c r="CF1162" i="4"/>
  <c r="CE1162" i="4"/>
  <c r="CD1162" i="4"/>
  <c r="CB1162" i="4"/>
  <c r="CC1162" i="4"/>
  <c r="CA1162" i="4"/>
  <c r="BZ1162" i="4"/>
  <c r="BY1162" i="4"/>
  <c r="BX1162" i="4"/>
  <c r="BW1162" i="4"/>
  <c r="BU1162" i="4"/>
  <c r="BV1162" i="4"/>
  <c r="BT1162" i="4"/>
  <c r="BS1162" i="4"/>
  <c r="BR1162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U54" i="4"/>
  <c r="BV54" i="4"/>
  <c r="BS54" i="4"/>
  <c r="BT54" i="4"/>
  <c r="BR54" i="4"/>
  <c r="CH118" i="4"/>
  <c r="CG118" i="4"/>
  <c r="CF118" i="4"/>
  <c r="CE118" i="4"/>
  <c r="CD118" i="4"/>
  <c r="CC118" i="4"/>
  <c r="CB118" i="4"/>
  <c r="CA118" i="4"/>
  <c r="BZ118" i="4"/>
  <c r="BY118" i="4"/>
  <c r="BX118" i="4"/>
  <c r="BW118" i="4"/>
  <c r="BU118" i="4"/>
  <c r="BV118" i="4"/>
  <c r="BS118" i="4"/>
  <c r="BT118" i="4"/>
  <c r="BR118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U182" i="4"/>
  <c r="BV182" i="4"/>
  <c r="BS182" i="4"/>
  <c r="BT182" i="4"/>
  <c r="BR182" i="4"/>
  <c r="CG246" i="4"/>
  <c r="CH246" i="4"/>
  <c r="CF246" i="4"/>
  <c r="CE246" i="4"/>
  <c r="CD246" i="4"/>
  <c r="CC246" i="4"/>
  <c r="CB246" i="4"/>
  <c r="CA246" i="4"/>
  <c r="BZ246" i="4"/>
  <c r="BY246" i="4"/>
  <c r="BX246" i="4"/>
  <c r="BW246" i="4"/>
  <c r="BU246" i="4"/>
  <c r="BV246" i="4"/>
  <c r="BS246" i="4"/>
  <c r="BT246" i="4"/>
  <c r="BR246" i="4"/>
  <c r="CH310" i="4"/>
  <c r="CG310" i="4"/>
  <c r="CF310" i="4"/>
  <c r="CE310" i="4"/>
  <c r="CD310" i="4"/>
  <c r="CC310" i="4"/>
  <c r="CB310" i="4"/>
  <c r="CA310" i="4"/>
  <c r="BZ310" i="4"/>
  <c r="BY310" i="4"/>
  <c r="BX310" i="4"/>
  <c r="BW310" i="4"/>
  <c r="BU310" i="4"/>
  <c r="BV310" i="4"/>
  <c r="BS310" i="4"/>
  <c r="BT310" i="4"/>
  <c r="BR310" i="4"/>
  <c r="CH374" i="4"/>
  <c r="CG374" i="4"/>
  <c r="CF374" i="4"/>
  <c r="CE374" i="4"/>
  <c r="CD374" i="4"/>
  <c r="CC374" i="4"/>
  <c r="CB374" i="4"/>
  <c r="CA374" i="4"/>
  <c r="BZ374" i="4"/>
  <c r="BY374" i="4"/>
  <c r="BX374" i="4"/>
  <c r="BW374" i="4"/>
  <c r="BU374" i="4"/>
  <c r="BV374" i="4"/>
  <c r="BS374" i="4"/>
  <c r="BT374" i="4"/>
  <c r="BR374" i="4"/>
  <c r="CH438" i="4"/>
  <c r="CG438" i="4"/>
  <c r="CF438" i="4"/>
  <c r="CE438" i="4"/>
  <c r="CD438" i="4"/>
  <c r="CC438" i="4"/>
  <c r="CB438" i="4"/>
  <c r="CA438" i="4"/>
  <c r="BZ438" i="4"/>
  <c r="BY438" i="4"/>
  <c r="BX438" i="4"/>
  <c r="BW438" i="4"/>
  <c r="BU438" i="4"/>
  <c r="BV438" i="4"/>
  <c r="BS438" i="4"/>
  <c r="BT438" i="4"/>
  <c r="BR438" i="4"/>
  <c r="CH502" i="4"/>
  <c r="CG502" i="4"/>
  <c r="CF502" i="4"/>
  <c r="CE502" i="4"/>
  <c r="CD502" i="4"/>
  <c r="CC502" i="4"/>
  <c r="CB502" i="4"/>
  <c r="CA502" i="4"/>
  <c r="BZ502" i="4"/>
  <c r="BY502" i="4"/>
  <c r="BX502" i="4"/>
  <c r="BW502" i="4"/>
  <c r="BU502" i="4"/>
  <c r="BV502" i="4"/>
  <c r="BS502" i="4"/>
  <c r="BT502" i="4"/>
  <c r="BR502" i="4"/>
  <c r="CH566" i="4"/>
  <c r="CG566" i="4"/>
  <c r="CF566" i="4"/>
  <c r="CE566" i="4"/>
  <c r="CC566" i="4"/>
  <c r="CD566" i="4"/>
  <c r="CB566" i="4"/>
  <c r="CA566" i="4"/>
  <c r="BZ566" i="4"/>
  <c r="BY566" i="4"/>
  <c r="BX566" i="4"/>
  <c r="BW566" i="4"/>
  <c r="BU566" i="4"/>
  <c r="BV566" i="4"/>
  <c r="BS566" i="4"/>
  <c r="BT566" i="4"/>
  <c r="BR566" i="4"/>
  <c r="CH1152" i="4"/>
  <c r="CG1152" i="4"/>
  <c r="CE1152" i="4"/>
  <c r="CF1152" i="4"/>
  <c r="CD1152" i="4"/>
  <c r="CC1152" i="4"/>
  <c r="CB1152" i="4"/>
  <c r="CA1152" i="4"/>
  <c r="BZ1152" i="4"/>
  <c r="BY1152" i="4"/>
  <c r="BX1152" i="4"/>
  <c r="BV1152" i="4"/>
  <c r="BU1152" i="4"/>
  <c r="BT1152" i="4"/>
  <c r="BS1152" i="4"/>
  <c r="BW1152" i="4"/>
  <c r="BR1152" i="4"/>
  <c r="CH1088" i="4"/>
  <c r="CG1088" i="4"/>
  <c r="CE1088" i="4"/>
  <c r="CF1088" i="4"/>
  <c r="CD1088" i="4"/>
  <c r="CC1088" i="4"/>
  <c r="CB1088" i="4"/>
  <c r="CA1088" i="4"/>
  <c r="BZ1088" i="4"/>
  <c r="BY1088" i="4"/>
  <c r="BX1088" i="4"/>
  <c r="BV1088" i="4"/>
  <c r="BU1088" i="4"/>
  <c r="BT1088" i="4"/>
  <c r="BW1088" i="4"/>
  <c r="BS1088" i="4"/>
  <c r="BR1088" i="4"/>
  <c r="CH1024" i="4"/>
  <c r="CG1024" i="4"/>
  <c r="CF1024" i="4"/>
  <c r="CE1024" i="4"/>
  <c r="CC1024" i="4"/>
  <c r="CD1024" i="4"/>
  <c r="CB1024" i="4"/>
  <c r="CA1024" i="4"/>
  <c r="BZ1024" i="4"/>
  <c r="BY1024" i="4"/>
  <c r="BX1024" i="4"/>
  <c r="BV1024" i="4"/>
  <c r="BU1024" i="4"/>
  <c r="BT1024" i="4"/>
  <c r="BW1024" i="4"/>
  <c r="BR1024" i="4"/>
  <c r="BS1024" i="4"/>
  <c r="CH960" i="4"/>
  <c r="CG960" i="4"/>
  <c r="CF960" i="4"/>
  <c r="CE960" i="4"/>
  <c r="CD960" i="4"/>
  <c r="CC960" i="4"/>
  <c r="CB960" i="4"/>
  <c r="CA960" i="4"/>
  <c r="BZ960" i="4"/>
  <c r="BY960" i="4"/>
  <c r="BX960" i="4"/>
  <c r="BV960" i="4"/>
  <c r="BW960" i="4"/>
  <c r="BU960" i="4"/>
  <c r="BT960" i="4"/>
  <c r="BS960" i="4"/>
  <c r="BR960" i="4"/>
  <c r="CH896" i="4"/>
  <c r="CG896" i="4"/>
  <c r="CE896" i="4"/>
  <c r="CF896" i="4"/>
  <c r="CD896" i="4"/>
  <c r="CC896" i="4"/>
  <c r="CB896" i="4"/>
  <c r="CA896" i="4"/>
  <c r="BZ896" i="4"/>
  <c r="BY896" i="4"/>
  <c r="BX896" i="4"/>
  <c r="BV896" i="4"/>
  <c r="BW896" i="4"/>
  <c r="BU896" i="4"/>
  <c r="BT896" i="4"/>
  <c r="BS896" i="4"/>
  <c r="BR896" i="4"/>
  <c r="CH832" i="4"/>
  <c r="CG832" i="4"/>
  <c r="CE832" i="4"/>
  <c r="CF832" i="4"/>
  <c r="CD832" i="4"/>
  <c r="CC832" i="4"/>
  <c r="CB832" i="4"/>
  <c r="CA832" i="4"/>
  <c r="BZ832" i="4"/>
  <c r="BY832" i="4"/>
  <c r="BX832" i="4"/>
  <c r="BV832" i="4"/>
  <c r="BW832" i="4"/>
  <c r="BU832" i="4"/>
  <c r="BT832" i="4"/>
  <c r="BS832" i="4"/>
  <c r="BR832" i="4"/>
  <c r="CH768" i="4"/>
  <c r="CG768" i="4"/>
  <c r="CF768" i="4"/>
  <c r="CE768" i="4"/>
  <c r="CD768" i="4"/>
  <c r="CC768" i="4"/>
  <c r="CB768" i="4"/>
  <c r="CA768" i="4"/>
  <c r="BZ768" i="4"/>
  <c r="BY768" i="4"/>
  <c r="BV768" i="4"/>
  <c r="BX768" i="4"/>
  <c r="BW768" i="4"/>
  <c r="BU768" i="4"/>
  <c r="BT768" i="4"/>
  <c r="BS768" i="4"/>
  <c r="BR768" i="4"/>
  <c r="CH640" i="4"/>
  <c r="CG640" i="4"/>
  <c r="CF640" i="4"/>
  <c r="CE640" i="4"/>
  <c r="CD640" i="4"/>
  <c r="CC640" i="4"/>
  <c r="CB640" i="4"/>
  <c r="CA640" i="4"/>
  <c r="BZ640" i="4"/>
  <c r="BY640" i="4"/>
  <c r="BV640" i="4"/>
  <c r="BX640" i="4"/>
  <c r="BW640" i="4"/>
  <c r="BU640" i="4"/>
  <c r="BT640" i="4"/>
  <c r="BS640" i="4"/>
  <c r="BR640" i="4"/>
  <c r="CH576" i="4"/>
  <c r="CG576" i="4"/>
  <c r="CF576" i="4"/>
  <c r="CE576" i="4"/>
  <c r="CD576" i="4"/>
  <c r="CC576" i="4"/>
  <c r="CB576" i="4"/>
  <c r="CA576" i="4"/>
  <c r="BZ576" i="4"/>
  <c r="BY576" i="4"/>
  <c r="BV576" i="4"/>
  <c r="BX576" i="4"/>
  <c r="BW576" i="4"/>
  <c r="BU576" i="4"/>
  <c r="BT576" i="4"/>
  <c r="BS576" i="4"/>
  <c r="BR576" i="4"/>
  <c r="CH747" i="4"/>
  <c r="CG747" i="4"/>
  <c r="CF747" i="4"/>
  <c r="CE747" i="4"/>
  <c r="CD747" i="4"/>
  <c r="CA747" i="4"/>
  <c r="CB747" i="4"/>
  <c r="CC747" i="4"/>
  <c r="BY747" i="4"/>
  <c r="BX747" i="4"/>
  <c r="BZ747" i="4"/>
  <c r="BW747" i="4"/>
  <c r="BV747" i="4"/>
  <c r="BT747" i="4"/>
  <c r="BU747" i="4"/>
  <c r="BS747" i="4"/>
  <c r="BR747" i="4"/>
  <c r="CH356" i="4"/>
  <c r="CG356" i="4"/>
  <c r="CE356" i="4"/>
  <c r="CF356" i="4"/>
  <c r="CD356" i="4"/>
  <c r="CC356" i="4"/>
  <c r="CB356" i="4"/>
  <c r="CA356" i="4"/>
  <c r="BX356" i="4"/>
  <c r="BY356" i="4"/>
  <c r="BZ356" i="4"/>
  <c r="BW356" i="4"/>
  <c r="BV356" i="4"/>
  <c r="BU356" i="4"/>
  <c r="BT356" i="4"/>
  <c r="BS356" i="4"/>
  <c r="BR356" i="4"/>
  <c r="CH548" i="4"/>
  <c r="CG548" i="4"/>
  <c r="CE548" i="4"/>
  <c r="CF548" i="4"/>
  <c r="CD548" i="4"/>
  <c r="CB548" i="4"/>
  <c r="CC548" i="4"/>
  <c r="CA548" i="4"/>
  <c r="BZ548" i="4"/>
  <c r="BY548" i="4"/>
  <c r="BX548" i="4"/>
  <c r="BW548" i="4"/>
  <c r="BV548" i="4"/>
  <c r="BU548" i="4"/>
  <c r="BT548" i="4"/>
  <c r="BS548" i="4"/>
  <c r="BR548" i="4"/>
  <c r="CH1130" i="4"/>
  <c r="CG1130" i="4"/>
  <c r="CF1130" i="4"/>
  <c r="CE1130" i="4"/>
  <c r="CD1130" i="4"/>
  <c r="CB1130" i="4"/>
  <c r="CA1130" i="4"/>
  <c r="CC1130" i="4"/>
  <c r="BZ1130" i="4"/>
  <c r="BY1130" i="4"/>
  <c r="BX1130" i="4"/>
  <c r="BW1130" i="4"/>
  <c r="BU1130" i="4"/>
  <c r="BV1130" i="4"/>
  <c r="BT1130" i="4"/>
  <c r="BS1130" i="4"/>
  <c r="BR1130" i="4"/>
  <c r="CH826" i="4"/>
  <c r="CG826" i="4"/>
  <c r="CF826" i="4"/>
  <c r="CE826" i="4"/>
  <c r="CD826" i="4"/>
  <c r="CC826" i="4"/>
  <c r="CB826" i="4"/>
  <c r="CA826" i="4"/>
  <c r="BZ826" i="4"/>
  <c r="BY826" i="4"/>
  <c r="BX826" i="4"/>
  <c r="BW826" i="4"/>
  <c r="BU826" i="4"/>
  <c r="BV826" i="4"/>
  <c r="BT826" i="4"/>
  <c r="BS826" i="4"/>
  <c r="BR826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U55" i="4"/>
  <c r="BV55" i="4"/>
  <c r="BT55" i="4"/>
  <c r="BS55" i="4"/>
  <c r="BR55" i="4"/>
  <c r="CH119" i="4"/>
  <c r="CG119" i="4"/>
  <c r="CF119" i="4"/>
  <c r="CE119" i="4"/>
  <c r="CD119" i="4"/>
  <c r="CC119" i="4"/>
  <c r="CB119" i="4"/>
  <c r="CA119" i="4"/>
  <c r="BZ119" i="4"/>
  <c r="BY119" i="4"/>
  <c r="BX119" i="4"/>
  <c r="BW119" i="4"/>
  <c r="BU119" i="4"/>
  <c r="BV119" i="4"/>
  <c r="BT119" i="4"/>
  <c r="BS119" i="4"/>
  <c r="BR119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U183" i="4"/>
  <c r="BV183" i="4"/>
  <c r="BT183" i="4"/>
  <c r="BS183" i="4"/>
  <c r="BR183" i="4"/>
  <c r="CH247" i="4"/>
  <c r="CG247" i="4"/>
  <c r="CF247" i="4"/>
  <c r="CE247" i="4"/>
  <c r="CD247" i="4"/>
  <c r="CC247" i="4"/>
  <c r="CB247" i="4"/>
  <c r="CA247" i="4"/>
  <c r="BY247" i="4"/>
  <c r="BZ247" i="4"/>
  <c r="BX247" i="4"/>
  <c r="BW247" i="4"/>
  <c r="BU247" i="4"/>
  <c r="BV247" i="4"/>
  <c r="BT247" i="4"/>
  <c r="BS247" i="4"/>
  <c r="BR247" i="4"/>
  <c r="CH311" i="4"/>
  <c r="CG311" i="4"/>
  <c r="CF311" i="4"/>
  <c r="CE311" i="4"/>
  <c r="CD311" i="4"/>
  <c r="CC311" i="4"/>
  <c r="CB311" i="4"/>
  <c r="CA311" i="4"/>
  <c r="BY311" i="4"/>
  <c r="BZ311" i="4"/>
  <c r="BX311" i="4"/>
  <c r="BW311" i="4"/>
  <c r="BU311" i="4"/>
  <c r="BV311" i="4"/>
  <c r="BT311" i="4"/>
  <c r="BS311" i="4"/>
  <c r="BR311" i="4"/>
  <c r="CH375" i="4"/>
  <c r="CG375" i="4"/>
  <c r="CE375" i="4"/>
  <c r="CF375" i="4"/>
  <c r="CC375" i="4"/>
  <c r="CD375" i="4"/>
  <c r="CB375" i="4"/>
  <c r="CA375" i="4"/>
  <c r="BZ375" i="4"/>
  <c r="BY375" i="4"/>
  <c r="BX375" i="4"/>
  <c r="BW375" i="4"/>
  <c r="BU375" i="4"/>
  <c r="BV375" i="4"/>
  <c r="BT375" i="4"/>
  <c r="BS375" i="4"/>
  <c r="BR375" i="4"/>
  <c r="CH439" i="4"/>
  <c r="CG439" i="4"/>
  <c r="CF439" i="4"/>
  <c r="CE439" i="4"/>
  <c r="CC439" i="4"/>
  <c r="CD439" i="4"/>
  <c r="CB439" i="4"/>
  <c r="CA439" i="4"/>
  <c r="BY439" i="4"/>
  <c r="BZ439" i="4"/>
  <c r="BX439" i="4"/>
  <c r="BW439" i="4"/>
  <c r="BU439" i="4"/>
  <c r="BV439" i="4"/>
  <c r="BT439" i="4"/>
  <c r="BS439" i="4"/>
  <c r="BR439" i="4"/>
  <c r="CH503" i="4"/>
  <c r="CG503" i="4"/>
  <c r="CE503" i="4"/>
  <c r="CF503" i="4"/>
  <c r="CC503" i="4"/>
  <c r="CB503" i="4"/>
  <c r="CD503" i="4"/>
  <c r="CA503" i="4"/>
  <c r="BZ503" i="4"/>
  <c r="BY503" i="4"/>
  <c r="BX503" i="4"/>
  <c r="BW503" i="4"/>
  <c r="BU503" i="4"/>
  <c r="BV503" i="4"/>
  <c r="BT503" i="4"/>
  <c r="BS503" i="4"/>
  <c r="BR503" i="4"/>
  <c r="CH567" i="4"/>
  <c r="CG567" i="4"/>
  <c r="CE567" i="4"/>
  <c r="CF567" i="4"/>
  <c r="CD567" i="4"/>
  <c r="CC567" i="4"/>
  <c r="CB567" i="4"/>
  <c r="CA567" i="4"/>
  <c r="BZ567" i="4"/>
  <c r="BY567" i="4"/>
  <c r="BX567" i="4"/>
  <c r="BW567" i="4"/>
  <c r="BU567" i="4"/>
  <c r="BV567" i="4"/>
  <c r="BT567" i="4"/>
  <c r="BS567" i="4"/>
  <c r="BR567" i="4"/>
  <c r="CH1151" i="4"/>
  <c r="CG1151" i="4"/>
  <c r="CF1151" i="4"/>
  <c r="CE1151" i="4"/>
  <c r="CD1151" i="4"/>
  <c r="CB1151" i="4"/>
  <c r="CC1151" i="4"/>
  <c r="CA1151" i="4"/>
  <c r="BZ1151" i="4"/>
  <c r="BY1151" i="4"/>
  <c r="BX1151" i="4"/>
  <c r="BW1151" i="4"/>
  <c r="BT1151" i="4"/>
  <c r="BS1151" i="4"/>
  <c r="BU1151" i="4"/>
  <c r="BV1151" i="4"/>
  <c r="BR1151" i="4"/>
  <c r="CH1087" i="4"/>
  <c r="CG1087" i="4"/>
  <c r="CF1087" i="4"/>
  <c r="CE1087" i="4"/>
  <c r="CD1087" i="4"/>
  <c r="CB1087" i="4"/>
  <c r="CA1087" i="4"/>
  <c r="CC1087" i="4"/>
  <c r="BZ1087" i="4"/>
  <c r="BY1087" i="4"/>
  <c r="BX1087" i="4"/>
  <c r="BV1087" i="4"/>
  <c r="BW1087" i="4"/>
  <c r="BT1087" i="4"/>
  <c r="BS1087" i="4"/>
  <c r="BU1087" i="4"/>
  <c r="BR1087" i="4"/>
  <c r="CH1023" i="4"/>
  <c r="CG1023" i="4"/>
  <c r="CF1023" i="4"/>
  <c r="CE1023" i="4"/>
  <c r="CD1023" i="4"/>
  <c r="CC1023" i="4"/>
  <c r="CB1023" i="4"/>
  <c r="CA1023" i="4"/>
  <c r="BZ1023" i="4"/>
  <c r="BY1023" i="4"/>
  <c r="BX1023" i="4"/>
  <c r="BV1023" i="4"/>
  <c r="BW1023" i="4"/>
  <c r="BT1023" i="4"/>
  <c r="BS1023" i="4"/>
  <c r="BU1023" i="4"/>
  <c r="BR1023" i="4"/>
  <c r="CH959" i="4"/>
  <c r="CG959" i="4"/>
  <c r="CF959" i="4"/>
  <c r="CE959" i="4"/>
  <c r="CD959" i="4"/>
  <c r="CC959" i="4"/>
  <c r="CB959" i="4"/>
  <c r="CA959" i="4"/>
  <c r="BZ959" i="4"/>
  <c r="BY959" i="4"/>
  <c r="BX959" i="4"/>
  <c r="BW959" i="4"/>
  <c r="BV959" i="4"/>
  <c r="BU959" i="4"/>
  <c r="BT959" i="4"/>
  <c r="BS959" i="4"/>
  <c r="BR959" i="4"/>
  <c r="CH895" i="4"/>
  <c r="CG895" i="4"/>
  <c r="CF895" i="4"/>
  <c r="CE895" i="4"/>
  <c r="CD895" i="4"/>
  <c r="CC895" i="4"/>
  <c r="CB895" i="4"/>
  <c r="CA895" i="4"/>
  <c r="BZ895" i="4"/>
  <c r="BY895" i="4"/>
  <c r="BX895" i="4"/>
  <c r="BW895" i="4"/>
  <c r="BU895" i="4"/>
  <c r="BT895" i="4"/>
  <c r="BS895" i="4"/>
  <c r="BV895" i="4"/>
  <c r="BR895" i="4"/>
  <c r="CH831" i="4"/>
  <c r="CG831" i="4"/>
  <c r="CF831" i="4"/>
  <c r="CE831" i="4"/>
  <c r="CD831" i="4"/>
  <c r="CC831" i="4"/>
  <c r="CB831" i="4"/>
  <c r="CA831" i="4"/>
  <c r="BZ831" i="4"/>
  <c r="BY831" i="4"/>
  <c r="BX831" i="4"/>
  <c r="BW831" i="4"/>
  <c r="BU831" i="4"/>
  <c r="BT831" i="4"/>
  <c r="BV831" i="4"/>
  <c r="BS831" i="4"/>
  <c r="BR831" i="4"/>
  <c r="CH767" i="4"/>
  <c r="CG767" i="4"/>
  <c r="CE767" i="4"/>
  <c r="CF767" i="4"/>
  <c r="CD767" i="4"/>
  <c r="CC767" i="4"/>
  <c r="CB767" i="4"/>
  <c r="CA767" i="4"/>
  <c r="BZ767" i="4"/>
  <c r="BY767" i="4"/>
  <c r="BX767" i="4"/>
  <c r="BW767" i="4"/>
  <c r="BU767" i="4"/>
  <c r="BT767" i="4"/>
  <c r="BS767" i="4"/>
  <c r="BV767" i="4"/>
  <c r="BR767" i="4"/>
  <c r="CH727" i="4"/>
  <c r="CG727" i="4"/>
  <c r="CF727" i="4"/>
  <c r="CE727" i="4"/>
  <c r="CD727" i="4"/>
  <c r="CC727" i="4"/>
  <c r="CB727" i="4"/>
  <c r="CA727" i="4"/>
  <c r="BZ727" i="4"/>
  <c r="BY727" i="4"/>
  <c r="BX727" i="4"/>
  <c r="BW727" i="4"/>
  <c r="BU727" i="4"/>
  <c r="BV727" i="4"/>
  <c r="BS727" i="4"/>
  <c r="BT727" i="4"/>
  <c r="BR727" i="4"/>
  <c r="CH703" i="4"/>
  <c r="CG703" i="4"/>
  <c r="CF703" i="4"/>
  <c r="CE703" i="4"/>
  <c r="CD703" i="4"/>
  <c r="CC703" i="4"/>
  <c r="CB703" i="4"/>
  <c r="CA703" i="4"/>
  <c r="BZ703" i="4"/>
  <c r="BY703" i="4"/>
  <c r="BX703" i="4"/>
  <c r="BW703" i="4"/>
  <c r="BU703" i="4"/>
  <c r="BT703" i="4"/>
  <c r="BS703" i="4"/>
  <c r="BV703" i="4"/>
  <c r="BR703" i="4"/>
  <c r="CH639" i="4"/>
  <c r="CG639" i="4"/>
  <c r="CF639" i="4"/>
  <c r="CE639" i="4"/>
  <c r="CD639" i="4"/>
  <c r="CC639" i="4"/>
  <c r="CB639" i="4"/>
  <c r="CA639" i="4"/>
  <c r="BZ639" i="4"/>
  <c r="BY639" i="4"/>
  <c r="BX639" i="4"/>
  <c r="BW639" i="4"/>
  <c r="BU639" i="4"/>
  <c r="BT639" i="4"/>
  <c r="BS639" i="4"/>
  <c r="BV639" i="4"/>
  <c r="BR639" i="4"/>
  <c r="CH599" i="4"/>
  <c r="CG599" i="4"/>
  <c r="CF599" i="4"/>
  <c r="CE599" i="4"/>
  <c r="CD599" i="4"/>
  <c r="CC599" i="4"/>
  <c r="CB599" i="4"/>
  <c r="CA599" i="4"/>
  <c r="BZ599" i="4"/>
  <c r="BY599" i="4"/>
  <c r="BX599" i="4"/>
  <c r="BW599" i="4"/>
  <c r="BU599" i="4"/>
  <c r="BT599" i="4"/>
  <c r="BV599" i="4"/>
  <c r="BS599" i="4"/>
  <c r="BR599" i="4"/>
  <c r="CH575" i="4"/>
  <c r="CG575" i="4"/>
  <c r="CF575" i="4"/>
  <c r="CE575" i="4"/>
  <c r="CD575" i="4"/>
  <c r="CC575" i="4"/>
  <c r="CB575" i="4"/>
  <c r="CA575" i="4"/>
  <c r="BZ575" i="4"/>
  <c r="BY575" i="4"/>
  <c r="BX575" i="4"/>
  <c r="BW575" i="4"/>
  <c r="BU575" i="4"/>
  <c r="BT575" i="4"/>
  <c r="BV575" i="4"/>
  <c r="BS575" i="4"/>
  <c r="BR575" i="4"/>
  <c r="CH260" i="4"/>
  <c r="CG260" i="4"/>
  <c r="CE260" i="4"/>
  <c r="CF260" i="4"/>
  <c r="CD260" i="4"/>
  <c r="CC260" i="4"/>
  <c r="CB260" i="4"/>
  <c r="CA260" i="4"/>
  <c r="BY260" i="4"/>
  <c r="BX260" i="4"/>
  <c r="BZ260" i="4"/>
  <c r="BW260" i="4"/>
  <c r="BV260" i="4"/>
  <c r="BU260" i="4"/>
  <c r="BT260" i="4"/>
  <c r="BS260" i="4"/>
  <c r="BR260" i="4"/>
  <c r="CH890" i="4"/>
  <c r="CG890" i="4"/>
  <c r="CE890" i="4"/>
  <c r="CF890" i="4"/>
  <c r="CC890" i="4"/>
  <c r="CD890" i="4"/>
  <c r="CB890" i="4"/>
  <c r="CA890" i="4"/>
  <c r="BZ890" i="4"/>
  <c r="BY890" i="4"/>
  <c r="BX890" i="4"/>
  <c r="BW890" i="4"/>
  <c r="BU890" i="4"/>
  <c r="BT890" i="4"/>
  <c r="BS890" i="4"/>
  <c r="BV890" i="4"/>
  <c r="BR890" i="4"/>
  <c r="CH577" i="4"/>
  <c r="CG577" i="4"/>
  <c r="CF577" i="4"/>
  <c r="CE577" i="4"/>
  <c r="CD577" i="4"/>
  <c r="CA577" i="4"/>
  <c r="CB577" i="4"/>
  <c r="CC577" i="4"/>
  <c r="BZ577" i="4"/>
  <c r="BX577" i="4"/>
  <c r="BW577" i="4"/>
  <c r="BV577" i="4"/>
  <c r="BY577" i="4"/>
  <c r="BT577" i="4"/>
  <c r="BU577" i="4"/>
  <c r="BS577" i="4"/>
  <c r="BR577" i="4"/>
  <c r="CH48" i="4"/>
  <c r="CG48" i="4"/>
  <c r="CF48" i="4"/>
  <c r="CE48" i="4"/>
  <c r="CD48" i="4"/>
  <c r="CC48" i="4"/>
  <c r="CB48" i="4"/>
  <c r="CA48" i="4"/>
  <c r="BZ48" i="4"/>
  <c r="BW48" i="4"/>
  <c r="BY48" i="4"/>
  <c r="BV48" i="4"/>
  <c r="BX48" i="4"/>
  <c r="BU48" i="4"/>
  <c r="BS48" i="4"/>
  <c r="BT48" i="4"/>
  <c r="BR48" i="4"/>
  <c r="CH112" i="4"/>
  <c r="CG112" i="4"/>
  <c r="CF112" i="4"/>
  <c r="CE112" i="4"/>
  <c r="CD112" i="4"/>
  <c r="CC112" i="4"/>
  <c r="CB112" i="4"/>
  <c r="CA112" i="4"/>
  <c r="BZ112" i="4"/>
  <c r="BY112" i="4"/>
  <c r="BV112" i="4"/>
  <c r="BX112" i="4"/>
  <c r="BW112" i="4"/>
  <c r="BU112" i="4"/>
  <c r="BS112" i="4"/>
  <c r="BT112" i="4"/>
  <c r="BR112" i="4"/>
  <c r="CH176" i="4"/>
  <c r="CG176" i="4"/>
  <c r="CF176" i="4"/>
  <c r="CE176" i="4"/>
  <c r="CD176" i="4"/>
  <c r="CC176" i="4"/>
  <c r="CB176" i="4"/>
  <c r="CA176" i="4"/>
  <c r="BZ176" i="4"/>
  <c r="BY176" i="4"/>
  <c r="BV176" i="4"/>
  <c r="BX176" i="4"/>
  <c r="BW176" i="4"/>
  <c r="BU176" i="4"/>
  <c r="BS176" i="4"/>
  <c r="BT176" i="4"/>
  <c r="BR176" i="4"/>
  <c r="CH240" i="4"/>
  <c r="CG240" i="4"/>
  <c r="CF240" i="4"/>
  <c r="CE240" i="4"/>
  <c r="CD240" i="4"/>
  <c r="CC240" i="4"/>
  <c r="CB240" i="4"/>
  <c r="CA240" i="4"/>
  <c r="BZ240" i="4"/>
  <c r="BY240" i="4"/>
  <c r="BV240" i="4"/>
  <c r="BX240" i="4"/>
  <c r="BW240" i="4"/>
  <c r="BU240" i="4"/>
  <c r="BT240" i="4"/>
  <c r="BS240" i="4"/>
  <c r="BR240" i="4"/>
  <c r="CH304" i="4"/>
  <c r="CG304" i="4"/>
  <c r="CF304" i="4"/>
  <c r="CE304" i="4"/>
  <c r="CD304" i="4"/>
  <c r="CC304" i="4"/>
  <c r="CB304" i="4"/>
  <c r="CA304" i="4"/>
  <c r="BZ304" i="4"/>
  <c r="BV304" i="4"/>
  <c r="BX304" i="4"/>
  <c r="BY304" i="4"/>
  <c r="BW304" i="4"/>
  <c r="BU304" i="4"/>
  <c r="BT304" i="4"/>
  <c r="BS304" i="4"/>
  <c r="BR304" i="4"/>
  <c r="CH368" i="4"/>
  <c r="CG368" i="4"/>
  <c r="CF368" i="4"/>
  <c r="CE368" i="4"/>
  <c r="CD368" i="4"/>
  <c r="CC368" i="4"/>
  <c r="CB368" i="4"/>
  <c r="CA368" i="4"/>
  <c r="BZ368" i="4"/>
  <c r="BV368" i="4"/>
  <c r="BX368" i="4"/>
  <c r="BY368" i="4"/>
  <c r="BW368" i="4"/>
  <c r="BU368" i="4"/>
  <c r="BT368" i="4"/>
  <c r="BS368" i="4"/>
  <c r="BR368" i="4"/>
  <c r="CH432" i="4"/>
  <c r="CG432" i="4"/>
  <c r="CF432" i="4"/>
  <c r="CE432" i="4"/>
  <c r="CD432" i="4"/>
  <c r="CC432" i="4"/>
  <c r="CB432" i="4"/>
  <c r="CA432" i="4"/>
  <c r="BZ432" i="4"/>
  <c r="BY432" i="4"/>
  <c r="BV432" i="4"/>
  <c r="BX432" i="4"/>
  <c r="BW432" i="4"/>
  <c r="BU432" i="4"/>
  <c r="BT432" i="4"/>
  <c r="BS432" i="4"/>
  <c r="BR432" i="4"/>
  <c r="CH496" i="4"/>
  <c r="CG496" i="4"/>
  <c r="CF496" i="4"/>
  <c r="CE496" i="4"/>
  <c r="CD496" i="4"/>
  <c r="CC496" i="4"/>
  <c r="CB496" i="4"/>
  <c r="CA496" i="4"/>
  <c r="BZ496" i="4"/>
  <c r="BY496" i="4"/>
  <c r="BV496" i="4"/>
  <c r="BX496" i="4"/>
  <c r="BW496" i="4"/>
  <c r="BU496" i="4"/>
  <c r="BT496" i="4"/>
  <c r="BS496" i="4"/>
  <c r="BR496" i="4"/>
  <c r="CH560" i="4"/>
  <c r="CG560" i="4"/>
  <c r="CF560" i="4"/>
  <c r="CE560" i="4"/>
  <c r="CD560" i="4"/>
  <c r="CC560" i="4"/>
  <c r="CB560" i="4"/>
  <c r="CA560" i="4"/>
  <c r="BZ560" i="4"/>
  <c r="BY560" i="4"/>
  <c r="BV560" i="4"/>
  <c r="BX560" i="4"/>
  <c r="BW560" i="4"/>
  <c r="BU560" i="4"/>
  <c r="BT560" i="4"/>
  <c r="BS560" i="4"/>
  <c r="BR560" i="4"/>
  <c r="CH1158" i="4"/>
  <c r="CG1158" i="4"/>
  <c r="CF1158" i="4"/>
  <c r="CE1158" i="4"/>
  <c r="CD1158" i="4"/>
  <c r="CC1158" i="4"/>
  <c r="CA1158" i="4"/>
  <c r="CB1158" i="4"/>
  <c r="BZ1158" i="4"/>
  <c r="BY1158" i="4"/>
  <c r="BX1158" i="4"/>
  <c r="BW1158" i="4"/>
  <c r="BV1158" i="4"/>
  <c r="BU1158" i="4"/>
  <c r="BT1158" i="4"/>
  <c r="BS1158" i="4"/>
  <c r="BR1158" i="4"/>
  <c r="CH1094" i="4"/>
  <c r="CG1094" i="4"/>
  <c r="CF1094" i="4"/>
  <c r="CE1094" i="4"/>
  <c r="CD1094" i="4"/>
  <c r="CC1094" i="4"/>
  <c r="CA1094" i="4"/>
  <c r="CB1094" i="4"/>
  <c r="BZ1094" i="4"/>
  <c r="BY1094" i="4"/>
  <c r="BX1094" i="4"/>
  <c r="BW1094" i="4"/>
  <c r="BU1094" i="4"/>
  <c r="BV1094" i="4"/>
  <c r="BT1094" i="4"/>
  <c r="BS1094" i="4"/>
  <c r="BR1094" i="4"/>
  <c r="CH1030" i="4"/>
  <c r="CG1030" i="4"/>
  <c r="CF1030" i="4"/>
  <c r="CE1030" i="4"/>
  <c r="CD1030" i="4"/>
  <c r="CC1030" i="4"/>
  <c r="CA1030" i="4"/>
  <c r="CB1030" i="4"/>
  <c r="BZ1030" i="4"/>
  <c r="BY1030" i="4"/>
  <c r="BX1030" i="4"/>
  <c r="BW1030" i="4"/>
  <c r="BU1030" i="4"/>
  <c r="BS1030" i="4"/>
  <c r="BV1030" i="4"/>
  <c r="BT1030" i="4"/>
  <c r="BR1030" i="4"/>
  <c r="CH966" i="4"/>
  <c r="CG966" i="4"/>
  <c r="CF966" i="4"/>
  <c r="CE966" i="4"/>
  <c r="CC966" i="4"/>
  <c r="CD966" i="4"/>
  <c r="CA966" i="4"/>
  <c r="CB966" i="4"/>
  <c r="BZ966" i="4"/>
  <c r="BY966" i="4"/>
  <c r="BX966" i="4"/>
  <c r="BW966" i="4"/>
  <c r="BU966" i="4"/>
  <c r="BV966" i="4"/>
  <c r="BS966" i="4"/>
  <c r="BT966" i="4"/>
  <c r="BR966" i="4"/>
  <c r="CH902" i="4"/>
  <c r="CG902" i="4"/>
  <c r="CF902" i="4"/>
  <c r="CE902" i="4"/>
  <c r="CD902" i="4"/>
  <c r="CC902" i="4"/>
  <c r="CA902" i="4"/>
  <c r="CB902" i="4"/>
  <c r="BZ902" i="4"/>
  <c r="BY902" i="4"/>
  <c r="BX902" i="4"/>
  <c r="BW902" i="4"/>
  <c r="BV902" i="4"/>
  <c r="BU902" i="4"/>
  <c r="BS902" i="4"/>
  <c r="BT902" i="4"/>
  <c r="BR902" i="4"/>
  <c r="CH838" i="4"/>
  <c r="CG838" i="4"/>
  <c r="CF838" i="4"/>
  <c r="CE838" i="4"/>
  <c r="CD838" i="4"/>
  <c r="CC838" i="4"/>
  <c r="CA838" i="4"/>
  <c r="CB838" i="4"/>
  <c r="BZ838" i="4"/>
  <c r="BY838" i="4"/>
  <c r="BX838" i="4"/>
  <c r="BW838" i="4"/>
  <c r="BV838" i="4"/>
  <c r="BU838" i="4"/>
  <c r="BS838" i="4"/>
  <c r="BT838" i="4"/>
  <c r="BR838" i="4"/>
  <c r="CH774" i="4"/>
  <c r="CG774" i="4"/>
  <c r="CF774" i="4"/>
  <c r="CE774" i="4"/>
  <c r="CD774" i="4"/>
  <c r="CC774" i="4"/>
  <c r="CB774" i="4"/>
  <c r="CA774" i="4"/>
  <c r="BZ774" i="4"/>
  <c r="BY774" i="4"/>
  <c r="BX774" i="4"/>
  <c r="BW774" i="4"/>
  <c r="BV774" i="4"/>
  <c r="BU774" i="4"/>
  <c r="BS774" i="4"/>
  <c r="BT774" i="4"/>
  <c r="BR774" i="4"/>
  <c r="CH710" i="4"/>
  <c r="CG710" i="4"/>
  <c r="CF710" i="4"/>
  <c r="CE710" i="4"/>
  <c r="CD710" i="4"/>
  <c r="CC710" i="4"/>
  <c r="CB710" i="4"/>
  <c r="CA710" i="4"/>
  <c r="BZ710" i="4"/>
  <c r="BY710" i="4"/>
  <c r="BX710" i="4"/>
  <c r="BW710" i="4"/>
  <c r="BV710" i="4"/>
  <c r="BU710" i="4"/>
  <c r="BS710" i="4"/>
  <c r="BT710" i="4"/>
  <c r="BR710" i="4"/>
  <c r="CH646" i="4"/>
  <c r="CG646" i="4"/>
  <c r="CF646" i="4"/>
  <c r="CE646" i="4"/>
  <c r="CC646" i="4"/>
  <c r="CD646" i="4"/>
  <c r="CB646" i="4"/>
  <c r="CA646" i="4"/>
  <c r="BZ646" i="4"/>
  <c r="BY646" i="4"/>
  <c r="BX646" i="4"/>
  <c r="BW646" i="4"/>
  <c r="BV646" i="4"/>
  <c r="BU646" i="4"/>
  <c r="BS646" i="4"/>
  <c r="BT646" i="4"/>
  <c r="BR646" i="4"/>
  <c r="CH582" i="4"/>
  <c r="CG582" i="4"/>
  <c r="CF582" i="4"/>
  <c r="CE582" i="4"/>
  <c r="CC582" i="4"/>
  <c r="CD582" i="4"/>
  <c r="CB582" i="4"/>
  <c r="CA582" i="4"/>
  <c r="BZ582" i="4"/>
  <c r="BY582" i="4"/>
  <c r="BX582" i="4"/>
  <c r="BW582" i="4"/>
  <c r="BV582" i="4"/>
  <c r="BU582" i="4"/>
  <c r="BS582" i="4"/>
  <c r="BT582" i="4"/>
  <c r="BR582" i="4"/>
  <c r="CH147" i="4"/>
  <c r="CG147" i="4"/>
  <c r="CF147" i="4"/>
  <c r="CE147" i="4"/>
  <c r="CD147" i="4"/>
  <c r="CC147" i="4"/>
  <c r="CB147" i="4"/>
  <c r="CA147" i="4"/>
  <c r="BY147" i="4"/>
  <c r="BZ147" i="4"/>
  <c r="BX147" i="4"/>
  <c r="BW147" i="4"/>
  <c r="BV147" i="4"/>
  <c r="BT147" i="4"/>
  <c r="BU147" i="4"/>
  <c r="BS147" i="4"/>
  <c r="BR147" i="4"/>
  <c r="CH387" i="4"/>
  <c r="CG387" i="4"/>
  <c r="CF387" i="4"/>
  <c r="CE387" i="4"/>
  <c r="CD387" i="4"/>
  <c r="CB387" i="4"/>
  <c r="CC387" i="4"/>
  <c r="CA387" i="4"/>
  <c r="BZ387" i="4"/>
  <c r="BY387" i="4"/>
  <c r="BX387" i="4"/>
  <c r="BW387" i="4"/>
  <c r="BV387" i="4"/>
  <c r="BT387" i="4"/>
  <c r="BU387" i="4"/>
  <c r="BS387" i="4"/>
  <c r="BR387" i="4"/>
  <c r="CH1163" i="4"/>
  <c r="CG1163" i="4"/>
  <c r="CF1163" i="4"/>
  <c r="CE1163" i="4"/>
  <c r="CD1163" i="4"/>
  <c r="CC1163" i="4"/>
  <c r="CB1163" i="4"/>
  <c r="CA1163" i="4"/>
  <c r="BY1163" i="4"/>
  <c r="BX1163" i="4"/>
  <c r="BZ1163" i="4"/>
  <c r="BW1163" i="4"/>
  <c r="BV1163" i="4"/>
  <c r="BU1163" i="4"/>
  <c r="BT1163" i="4"/>
  <c r="BS1163" i="4"/>
  <c r="BR1163" i="4"/>
  <c r="CH939" i="4"/>
  <c r="CG939" i="4"/>
  <c r="CF939" i="4"/>
  <c r="CE939" i="4"/>
  <c r="CD939" i="4"/>
  <c r="CC939" i="4"/>
  <c r="CB939" i="4"/>
  <c r="BY939" i="4"/>
  <c r="CA939" i="4"/>
  <c r="BX939" i="4"/>
  <c r="BZ939" i="4"/>
  <c r="BW939" i="4"/>
  <c r="BV939" i="4"/>
  <c r="BU939" i="4"/>
  <c r="BT939" i="4"/>
  <c r="BS939" i="4"/>
  <c r="BR939" i="4"/>
  <c r="CG707" i="4"/>
  <c r="CH707" i="4"/>
  <c r="CF707" i="4"/>
  <c r="CE707" i="4"/>
  <c r="CD707" i="4"/>
  <c r="CC707" i="4"/>
  <c r="CA707" i="4"/>
  <c r="CB707" i="4"/>
  <c r="BY707" i="4"/>
  <c r="BX707" i="4"/>
  <c r="BZ707" i="4"/>
  <c r="BW707" i="4"/>
  <c r="BV707" i="4"/>
  <c r="BU707" i="4"/>
  <c r="BT707" i="4"/>
  <c r="BS707" i="4"/>
  <c r="BR707" i="4"/>
  <c r="CH4" i="4"/>
  <c r="CG4" i="4"/>
  <c r="CF4" i="4"/>
  <c r="CE4" i="4"/>
  <c r="CD4" i="4"/>
  <c r="CB4" i="4"/>
  <c r="CA4" i="4"/>
  <c r="CC4" i="4"/>
  <c r="BZ4" i="4"/>
  <c r="BX4" i="4"/>
  <c r="BY4" i="4"/>
  <c r="BW4" i="4"/>
  <c r="BV4" i="4"/>
  <c r="BT4" i="4"/>
  <c r="BU4" i="4"/>
  <c r="BS4" i="4"/>
  <c r="BR4" i="4"/>
  <c r="CH108" i="4"/>
  <c r="CG108" i="4"/>
  <c r="CF108" i="4"/>
  <c r="CE108" i="4"/>
  <c r="CD108" i="4"/>
  <c r="CC108" i="4"/>
  <c r="CB108" i="4"/>
  <c r="CA108" i="4"/>
  <c r="BZ108" i="4"/>
  <c r="BX108" i="4"/>
  <c r="BY108" i="4"/>
  <c r="BW108" i="4"/>
  <c r="BV108" i="4"/>
  <c r="BT108" i="4"/>
  <c r="BU108" i="4"/>
  <c r="BS108" i="4"/>
  <c r="BR108" i="4"/>
  <c r="CH268" i="4"/>
  <c r="CG268" i="4"/>
  <c r="CE268" i="4"/>
  <c r="CF268" i="4"/>
  <c r="CD268" i="4"/>
  <c r="CC268" i="4"/>
  <c r="CB268" i="4"/>
  <c r="CA268" i="4"/>
  <c r="BX268" i="4"/>
  <c r="BY268" i="4"/>
  <c r="BZ268" i="4"/>
  <c r="BW268" i="4"/>
  <c r="BV268" i="4"/>
  <c r="BU268" i="4"/>
  <c r="BT268" i="4"/>
  <c r="BS268" i="4"/>
  <c r="BR268" i="4"/>
  <c r="CH372" i="4"/>
  <c r="CG372" i="4"/>
  <c r="CE372" i="4"/>
  <c r="CF372" i="4"/>
  <c r="CD372" i="4"/>
  <c r="CB372" i="4"/>
  <c r="CC372" i="4"/>
  <c r="CA372" i="4"/>
  <c r="BZ372" i="4"/>
  <c r="BY372" i="4"/>
  <c r="BX372" i="4"/>
  <c r="BW372" i="4"/>
  <c r="BV372" i="4"/>
  <c r="BU372" i="4"/>
  <c r="BT372" i="4"/>
  <c r="BS372" i="4"/>
  <c r="BR372" i="4"/>
  <c r="CH1082" i="4"/>
  <c r="CG1082" i="4"/>
  <c r="CF1082" i="4"/>
  <c r="CE1082" i="4"/>
  <c r="CD1082" i="4"/>
  <c r="CB1082" i="4"/>
  <c r="CC1082" i="4"/>
  <c r="CA1082" i="4"/>
  <c r="BZ1082" i="4"/>
  <c r="BY1082" i="4"/>
  <c r="BX1082" i="4"/>
  <c r="BW1082" i="4"/>
  <c r="BV1082" i="4"/>
  <c r="BU1082" i="4"/>
  <c r="BT1082" i="4"/>
  <c r="BS1082" i="4"/>
  <c r="BR1082" i="4"/>
  <c r="CH754" i="4"/>
  <c r="CG754" i="4"/>
  <c r="CF754" i="4"/>
  <c r="CE754" i="4"/>
  <c r="CD754" i="4"/>
  <c r="CC754" i="4"/>
  <c r="CB754" i="4"/>
  <c r="CA754" i="4"/>
  <c r="BZ754" i="4"/>
  <c r="BY754" i="4"/>
  <c r="BX754" i="4"/>
  <c r="BW754" i="4"/>
  <c r="BV754" i="4"/>
  <c r="BU754" i="4"/>
  <c r="BS754" i="4"/>
  <c r="BT754" i="4"/>
  <c r="BR754" i="4"/>
  <c r="CH57" i="4"/>
  <c r="CG57" i="4"/>
  <c r="CF57" i="4"/>
  <c r="CE57" i="4"/>
  <c r="CD57" i="4"/>
  <c r="CC57" i="4"/>
  <c r="CA57" i="4"/>
  <c r="CB57" i="4"/>
  <c r="BZ57" i="4"/>
  <c r="BY57" i="4"/>
  <c r="BX57" i="4"/>
  <c r="BV57" i="4"/>
  <c r="BW57" i="4"/>
  <c r="BT57" i="4"/>
  <c r="BS57" i="4"/>
  <c r="BU57" i="4"/>
  <c r="BR57" i="4"/>
  <c r="CH121" i="4"/>
  <c r="CG121" i="4"/>
  <c r="CF121" i="4"/>
  <c r="CE121" i="4"/>
  <c r="CC121" i="4"/>
  <c r="CD121" i="4"/>
  <c r="CA121" i="4"/>
  <c r="CB121" i="4"/>
  <c r="BZ121" i="4"/>
  <c r="BY121" i="4"/>
  <c r="BX121" i="4"/>
  <c r="BV121" i="4"/>
  <c r="BW121" i="4"/>
  <c r="BT121" i="4"/>
  <c r="BS121" i="4"/>
  <c r="BU121" i="4"/>
  <c r="BR121" i="4"/>
  <c r="CH185" i="4"/>
  <c r="CG185" i="4"/>
  <c r="CF185" i="4"/>
  <c r="CE185" i="4"/>
  <c r="CD185" i="4"/>
  <c r="CC185" i="4"/>
  <c r="CA185" i="4"/>
  <c r="CB185" i="4"/>
  <c r="BZ185" i="4"/>
  <c r="BY185" i="4"/>
  <c r="BX185" i="4"/>
  <c r="BV185" i="4"/>
  <c r="BW185" i="4"/>
  <c r="BT185" i="4"/>
  <c r="BS185" i="4"/>
  <c r="BU185" i="4"/>
  <c r="BR185" i="4"/>
  <c r="CH249" i="4"/>
  <c r="CG249" i="4"/>
  <c r="CF249" i="4"/>
  <c r="CE249" i="4"/>
  <c r="CD249" i="4"/>
  <c r="CC249" i="4"/>
  <c r="CA249" i="4"/>
  <c r="CB249" i="4"/>
  <c r="BZ249" i="4"/>
  <c r="BY249" i="4"/>
  <c r="BX249" i="4"/>
  <c r="BW249" i="4"/>
  <c r="BV249" i="4"/>
  <c r="BT249" i="4"/>
  <c r="BS249" i="4"/>
  <c r="BU249" i="4"/>
  <c r="BR249" i="4"/>
  <c r="CH313" i="4"/>
  <c r="CG313" i="4"/>
  <c r="CF313" i="4"/>
  <c r="CE313" i="4"/>
  <c r="CD313" i="4"/>
  <c r="CC313" i="4"/>
  <c r="CA313" i="4"/>
  <c r="CB313" i="4"/>
  <c r="BZ313" i="4"/>
  <c r="BX313" i="4"/>
  <c r="BY313" i="4"/>
  <c r="BW313" i="4"/>
  <c r="BV313" i="4"/>
  <c r="BT313" i="4"/>
  <c r="BS313" i="4"/>
  <c r="BU313" i="4"/>
  <c r="BR313" i="4"/>
  <c r="CH377" i="4"/>
  <c r="CG377" i="4"/>
  <c r="CF377" i="4"/>
  <c r="CE377" i="4"/>
  <c r="CD377" i="4"/>
  <c r="CC377" i="4"/>
  <c r="CA377" i="4"/>
  <c r="CB377" i="4"/>
  <c r="BZ377" i="4"/>
  <c r="BX377" i="4"/>
  <c r="BW377" i="4"/>
  <c r="BV377" i="4"/>
  <c r="BY377" i="4"/>
  <c r="BT377" i="4"/>
  <c r="BS377" i="4"/>
  <c r="BU377" i="4"/>
  <c r="BR377" i="4"/>
  <c r="CH441" i="4"/>
  <c r="CG441" i="4"/>
  <c r="CF441" i="4"/>
  <c r="CD441" i="4"/>
  <c r="CE441" i="4"/>
  <c r="CA441" i="4"/>
  <c r="CC441" i="4"/>
  <c r="CB441" i="4"/>
  <c r="BZ441" i="4"/>
  <c r="BX441" i="4"/>
  <c r="BW441" i="4"/>
  <c r="BV441" i="4"/>
  <c r="BY441" i="4"/>
  <c r="BT441" i="4"/>
  <c r="BS441" i="4"/>
  <c r="BU441" i="4"/>
  <c r="BR441" i="4"/>
  <c r="CH481" i="4"/>
  <c r="CG481" i="4"/>
  <c r="CF481" i="4"/>
  <c r="CD481" i="4"/>
  <c r="CE481" i="4"/>
  <c r="CC481" i="4"/>
  <c r="CA481" i="4"/>
  <c r="BZ481" i="4"/>
  <c r="CB481" i="4"/>
  <c r="BX481" i="4"/>
  <c r="BW481" i="4"/>
  <c r="BY481" i="4"/>
  <c r="BV481" i="4"/>
  <c r="BT481" i="4"/>
  <c r="BU481" i="4"/>
  <c r="BS481" i="4"/>
  <c r="BR481" i="4"/>
  <c r="CH545" i="4"/>
  <c r="CG545" i="4"/>
  <c r="CF545" i="4"/>
  <c r="CE545" i="4"/>
  <c r="CD545" i="4"/>
  <c r="CA545" i="4"/>
  <c r="CC545" i="4"/>
  <c r="CB545" i="4"/>
  <c r="BZ545" i="4"/>
  <c r="BX545" i="4"/>
  <c r="BW545" i="4"/>
  <c r="BY545" i="4"/>
  <c r="BV545" i="4"/>
  <c r="BT545" i="4"/>
  <c r="BU545" i="4"/>
  <c r="BS545" i="4"/>
  <c r="BR545" i="4"/>
  <c r="BR1189" i="4"/>
  <c r="CH1189" i="4"/>
  <c r="CG1189" i="4"/>
  <c r="CF1189" i="4"/>
  <c r="CE1189" i="4"/>
  <c r="CD1189" i="4"/>
  <c r="CC1189" i="4"/>
  <c r="CB1189" i="4"/>
  <c r="CA1189" i="4"/>
  <c r="BY1189" i="4"/>
  <c r="BX1189" i="4"/>
  <c r="BZ1189" i="4"/>
  <c r="BW1189" i="4"/>
  <c r="BV1189" i="4"/>
  <c r="BU1189" i="4"/>
  <c r="BS1189" i="4"/>
  <c r="BT1189" i="4"/>
  <c r="BR1125" i="4"/>
  <c r="CH1125" i="4"/>
  <c r="CG1125" i="4"/>
  <c r="CF1125" i="4"/>
  <c r="CE1125" i="4"/>
  <c r="CD1125" i="4"/>
  <c r="CC1125" i="4"/>
  <c r="CB1125" i="4"/>
  <c r="CA1125" i="4"/>
  <c r="BY1125" i="4"/>
  <c r="BX1125" i="4"/>
  <c r="BZ1125" i="4"/>
  <c r="BW1125" i="4"/>
  <c r="BV1125" i="4"/>
  <c r="BU1125" i="4"/>
  <c r="BS1125" i="4"/>
  <c r="BT1125" i="4"/>
  <c r="BR1061" i="4"/>
  <c r="CH1061" i="4"/>
  <c r="CG1061" i="4"/>
  <c r="CF1061" i="4"/>
  <c r="CE1061" i="4"/>
  <c r="CD1061" i="4"/>
  <c r="CC1061" i="4"/>
  <c r="CB1061" i="4"/>
  <c r="CA1061" i="4"/>
  <c r="BY1061" i="4"/>
  <c r="BX1061" i="4"/>
  <c r="BZ1061" i="4"/>
  <c r="BW1061" i="4"/>
  <c r="BU1061" i="4"/>
  <c r="BV1061" i="4"/>
  <c r="BS1061" i="4"/>
  <c r="BT1061" i="4"/>
  <c r="BR997" i="4"/>
  <c r="CH997" i="4"/>
  <c r="CG997" i="4"/>
  <c r="CF997" i="4"/>
  <c r="CE997" i="4"/>
  <c r="CD997" i="4"/>
  <c r="CC997" i="4"/>
  <c r="CB997" i="4"/>
  <c r="CA997" i="4"/>
  <c r="BY997" i="4"/>
  <c r="BX997" i="4"/>
  <c r="BZ997" i="4"/>
  <c r="BW997" i="4"/>
  <c r="BU997" i="4"/>
  <c r="BV997" i="4"/>
  <c r="BS997" i="4"/>
  <c r="BT997" i="4"/>
  <c r="BR933" i="4"/>
  <c r="CH933" i="4"/>
  <c r="CG933" i="4"/>
  <c r="CF933" i="4"/>
  <c r="CE933" i="4"/>
  <c r="CD933" i="4"/>
  <c r="CC933" i="4"/>
  <c r="CB933" i="4"/>
  <c r="CA933" i="4"/>
  <c r="BY933" i="4"/>
  <c r="BX933" i="4"/>
  <c r="BZ933" i="4"/>
  <c r="BW933" i="4"/>
  <c r="BU933" i="4"/>
  <c r="BV933" i="4"/>
  <c r="BS933" i="4"/>
  <c r="BT933" i="4"/>
  <c r="BR869" i="4"/>
  <c r="CG869" i="4"/>
  <c r="CH869" i="4"/>
  <c r="CF869" i="4"/>
  <c r="CE869" i="4"/>
  <c r="CD869" i="4"/>
  <c r="CC869" i="4"/>
  <c r="CB869" i="4"/>
  <c r="CA869" i="4"/>
  <c r="BY869" i="4"/>
  <c r="BX869" i="4"/>
  <c r="BZ869" i="4"/>
  <c r="BW869" i="4"/>
  <c r="BV869" i="4"/>
  <c r="BU869" i="4"/>
  <c r="BS869" i="4"/>
  <c r="BT869" i="4"/>
  <c r="BR805" i="4"/>
  <c r="CG805" i="4"/>
  <c r="CH805" i="4"/>
  <c r="CF805" i="4"/>
  <c r="CE805" i="4"/>
  <c r="CD805" i="4"/>
  <c r="CC805" i="4"/>
  <c r="CB805" i="4"/>
  <c r="CA805" i="4"/>
  <c r="BY805" i="4"/>
  <c r="BX805" i="4"/>
  <c r="BZ805" i="4"/>
  <c r="BW805" i="4"/>
  <c r="BV805" i="4"/>
  <c r="BU805" i="4"/>
  <c r="BS805" i="4"/>
  <c r="BT805" i="4"/>
  <c r="CG741" i="4"/>
  <c r="CH741" i="4"/>
  <c r="CE741" i="4"/>
  <c r="CF741" i="4"/>
  <c r="CD741" i="4"/>
  <c r="CC741" i="4"/>
  <c r="CB741" i="4"/>
  <c r="CA741" i="4"/>
  <c r="BY741" i="4"/>
  <c r="BX741" i="4"/>
  <c r="BZ741" i="4"/>
  <c r="BW741" i="4"/>
  <c r="BV741" i="4"/>
  <c r="BU741" i="4"/>
  <c r="BT741" i="4"/>
  <c r="BS741" i="4"/>
  <c r="BR741" i="4"/>
  <c r="CH677" i="4"/>
  <c r="CG677" i="4"/>
  <c r="CF677" i="4"/>
  <c r="CE677" i="4"/>
  <c r="CD677" i="4"/>
  <c r="CC677" i="4"/>
  <c r="CB677" i="4"/>
  <c r="CA677" i="4"/>
  <c r="BY677" i="4"/>
  <c r="BX677" i="4"/>
  <c r="BZ677" i="4"/>
  <c r="BW677" i="4"/>
  <c r="BV677" i="4"/>
  <c r="BU677" i="4"/>
  <c r="BT677" i="4"/>
  <c r="BS677" i="4"/>
  <c r="BR677" i="4"/>
  <c r="CH613" i="4"/>
  <c r="CG613" i="4"/>
  <c r="CF613" i="4"/>
  <c r="CE613" i="4"/>
  <c r="CD613" i="4"/>
  <c r="CC613" i="4"/>
  <c r="CB613" i="4"/>
  <c r="CA613" i="4"/>
  <c r="BY613" i="4"/>
  <c r="BX613" i="4"/>
  <c r="BZ613" i="4"/>
  <c r="BW613" i="4"/>
  <c r="BV613" i="4"/>
  <c r="BU613" i="4"/>
  <c r="BT613" i="4"/>
  <c r="BS613" i="4"/>
  <c r="BR613" i="4"/>
  <c r="CH67" i="4"/>
  <c r="CG67" i="4"/>
  <c r="CE67" i="4"/>
  <c r="CF67" i="4"/>
  <c r="CD67" i="4"/>
  <c r="CC67" i="4"/>
  <c r="CB67" i="4"/>
  <c r="CA67" i="4"/>
  <c r="BZ67" i="4"/>
  <c r="BY67" i="4"/>
  <c r="BX67" i="4"/>
  <c r="BV67" i="4"/>
  <c r="BW67" i="4"/>
  <c r="BT67" i="4"/>
  <c r="BU67" i="4"/>
  <c r="BS67" i="4"/>
  <c r="BR67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T259" i="4"/>
  <c r="BU259" i="4"/>
  <c r="BS259" i="4"/>
  <c r="BR259" i="4"/>
  <c r="CH435" i="4"/>
  <c r="CG435" i="4"/>
  <c r="CF435" i="4"/>
  <c r="CE435" i="4"/>
  <c r="CC435" i="4"/>
  <c r="CD435" i="4"/>
  <c r="CA435" i="4"/>
  <c r="CB435" i="4"/>
  <c r="BZ435" i="4"/>
  <c r="BY435" i="4"/>
  <c r="BX435" i="4"/>
  <c r="BW435" i="4"/>
  <c r="BV435" i="4"/>
  <c r="BT435" i="4"/>
  <c r="BU435" i="4"/>
  <c r="BS435" i="4"/>
  <c r="BR435" i="4"/>
  <c r="CH1171" i="4"/>
  <c r="CG1171" i="4"/>
  <c r="CE1171" i="4"/>
  <c r="CF1171" i="4"/>
  <c r="CD1171" i="4"/>
  <c r="CC1171" i="4"/>
  <c r="CB1171" i="4"/>
  <c r="CA1171" i="4"/>
  <c r="BZ1171" i="4"/>
  <c r="BY1171" i="4"/>
  <c r="BX1171" i="4"/>
  <c r="BW1171" i="4"/>
  <c r="BV1171" i="4"/>
  <c r="BT1171" i="4"/>
  <c r="BU1171" i="4"/>
  <c r="BS1171" i="4"/>
  <c r="BR1171" i="4"/>
  <c r="CH979" i="4"/>
  <c r="CG979" i="4"/>
  <c r="CF979" i="4"/>
  <c r="CE979" i="4"/>
  <c r="CD979" i="4"/>
  <c r="CB979" i="4"/>
  <c r="CC979" i="4"/>
  <c r="CA979" i="4"/>
  <c r="BZ979" i="4"/>
  <c r="BY979" i="4"/>
  <c r="BX979" i="4"/>
  <c r="BW979" i="4"/>
  <c r="BV979" i="4"/>
  <c r="BT979" i="4"/>
  <c r="BU979" i="4"/>
  <c r="BS979" i="4"/>
  <c r="BR979" i="4"/>
  <c r="CH739" i="4"/>
  <c r="CG739" i="4"/>
  <c r="CF739" i="4"/>
  <c r="CE739" i="4"/>
  <c r="CD739" i="4"/>
  <c r="CC739" i="4"/>
  <c r="CA739" i="4"/>
  <c r="CB739" i="4"/>
  <c r="BY739" i="4"/>
  <c r="BX739" i="4"/>
  <c r="BZ739" i="4"/>
  <c r="BW739" i="4"/>
  <c r="BV739" i="4"/>
  <c r="BU739" i="4"/>
  <c r="BT739" i="4"/>
  <c r="BS739" i="4"/>
  <c r="BR739" i="4"/>
  <c r="CH20" i="4"/>
  <c r="CG20" i="4"/>
  <c r="CF20" i="4"/>
  <c r="CE20" i="4"/>
  <c r="CD20" i="4"/>
  <c r="CC20" i="4"/>
  <c r="CB20" i="4"/>
  <c r="CA20" i="4"/>
  <c r="BZ20" i="4"/>
  <c r="BY20" i="4"/>
  <c r="BX20" i="4"/>
  <c r="BV20" i="4"/>
  <c r="BW20" i="4"/>
  <c r="BT20" i="4"/>
  <c r="BU20" i="4"/>
  <c r="BS20" i="4"/>
  <c r="BR20" i="4"/>
  <c r="CH324" i="4"/>
  <c r="CG324" i="4"/>
  <c r="CE324" i="4"/>
  <c r="CF324" i="4"/>
  <c r="CD324" i="4"/>
  <c r="CC324" i="4"/>
  <c r="CB324" i="4"/>
  <c r="CA324" i="4"/>
  <c r="BZ324" i="4"/>
  <c r="BX324" i="4"/>
  <c r="BY324" i="4"/>
  <c r="BW324" i="4"/>
  <c r="BV324" i="4"/>
  <c r="BU324" i="4"/>
  <c r="BT324" i="4"/>
  <c r="BS324" i="4"/>
  <c r="BR324" i="4"/>
  <c r="CH1026" i="4"/>
  <c r="CG1026" i="4"/>
  <c r="CF1026" i="4"/>
  <c r="CE1026" i="4"/>
  <c r="CD1026" i="4"/>
  <c r="CB1026" i="4"/>
  <c r="CC1026" i="4"/>
  <c r="CA1026" i="4"/>
  <c r="BZ1026" i="4"/>
  <c r="BY1026" i="4"/>
  <c r="BX1026" i="4"/>
  <c r="BW1026" i="4"/>
  <c r="BV1026" i="4"/>
  <c r="BU1026" i="4"/>
  <c r="BT1026" i="4"/>
  <c r="BS1026" i="4"/>
  <c r="BR1026" i="4"/>
  <c r="CH722" i="4"/>
  <c r="CG722" i="4"/>
  <c r="CF722" i="4"/>
  <c r="CE722" i="4"/>
  <c r="CC722" i="4"/>
  <c r="CD722" i="4"/>
  <c r="CB722" i="4"/>
  <c r="CA722" i="4"/>
  <c r="BZ722" i="4"/>
  <c r="BY722" i="4"/>
  <c r="BX722" i="4"/>
  <c r="BW722" i="4"/>
  <c r="BV722" i="4"/>
  <c r="BU722" i="4"/>
  <c r="BS722" i="4"/>
  <c r="BT722" i="4"/>
  <c r="BR722" i="4"/>
  <c r="CH26" i="4"/>
  <c r="CG26" i="4"/>
  <c r="CF26" i="4"/>
  <c r="CD26" i="4"/>
  <c r="CE26" i="4"/>
  <c r="CC26" i="4"/>
  <c r="CB26" i="4"/>
  <c r="CA26" i="4"/>
  <c r="BZ26" i="4"/>
  <c r="BX26" i="4"/>
  <c r="BW26" i="4"/>
  <c r="BY26" i="4"/>
  <c r="BV26" i="4"/>
  <c r="BU26" i="4"/>
  <c r="BS26" i="4"/>
  <c r="BT26" i="4"/>
  <c r="BR26" i="4"/>
  <c r="CH90" i="4"/>
  <c r="CG90" i="4"/>
  <c r="CF90" i="4"/>
  <c r="CE90" i="4"/>
  <c r="CD90" i="4"/>
  <c r="CC90" i="4"/>
  <c r="CB90" i="4"/>
  <c r="CA90" i="4"/>
  <c r="BZ90" i="4"/>
  <c r="BX90" i="4"/>
  <c r="BW90" i="4"/>
  <c r="BY90" i="4"/>
  <c r="BV90" i="4"/>
  <c r="BU90" i="4"/>
  <c r="BS90" i="4"/>
  <c r="BT90" i="4"/>
  <c r="BR90" i="4"/>
  <c r="CH154" i="4"/>
  <c r="CG154" i="4"/>
  <c r="CF154" i="4"/>
  <c r="CE154" i="4"/>
  <c r="CD154" i="4"/>
  <c r="CC154" i="4"/>
  <c r="CB154" i="4"/>
  <c r="CA154" i="4"/>
  <c r="BZ154" i="4"/>
  <c r="BX154" i="4"/>
  <c r="BY154" i="4"/>
  <c r="BW154" i="4"/>
  <c r="BV154" i="4"/>
  <c r="BU154" i="4"/>
  <c r="BS154" i="4"/>
  <c r="BT154" i="4"/>
  <c r="BR154" i="4"/>
  <c r="CH218" i="4"/>
  <c r="CG218" i="4"/>
  <c r="CF218" i="4"/>
  <c r="CE218" i="4"/>
  <c r="CC218" i="4"/>
  <c r="CD218" i="4"/>
  <c r="CB218" i="4"/>
  <c r="CA218" i="4"/>
  <c r="BZ218" i="4"/>
  <c r="BX218" i="4"/>
  <c r="BY218" i="4"/>
  <c r="BW218" i="4"/>
  <c r="BV218" i="4"/>
  <c r="BU218" i="4"/>
  <c r="BS218" i="4"/>
  <c r="BT218" i="4"/>
  <c r="BR218" i="4"/>
  <c r="CH282" i="4"/>
  <c r="CG282" i="4"/>
  <c r="CF282" i="4"/>
  <c r="CE282" i="4"/>
  <c r="CD282" i="4"/>
  <c r="CB282" i="4"/>
  <c r="CC282" i="4"/>
  <c r="CA282" i="4"/>
  <c r="BZ282" i="4"/>
  <c r="BX282" i="4"/>
  <c r="BW282" i="4"/>
  <c r="BY282" i="4"/>
  <c r="BV282" i="4"/>
  <c r="BU282" i="4"/>
  <c r="BS282" i="4"/>
  <c r="BT282" i="4"/>
  <c r="BR282" i="4"/>
  <c r="CH346" i="4"/>
  <c r="CG346" i="4"/>
  <c r="CE346" i="4"/>
  <c r="CF346" i="4"/>
  <c r="CD346" i="4"/>
  <c r="CC346" i="4"/>
  <c r="CB346" i="4"/>
  <c r="CA346" i="4"/>
  <c r="BX346" i="4"/>
  <c r="BZ346" i="4"/>
  <c r="BY346" i="4"/>
  <c r="BW346" i="4"/>
  <c r="BV346" i="4"/>
  <c r="BU346" i="4"/>
  <c r="BS346" i="4"/>
  <c r="BT346" i="4"/>
  <c r="BR346" i="4"/>
  <c r="CH410" i="4"/>
  <c r="CG410" i="4"/>
  <c r="CF410" i="4"/>
  <c r="CE410" i="4"/>
  <c r="CD410" i="4"/>
  <c r="CC410" i="4"/>
  <c r="CB410" i="4"/>
  <c r="CA410" i="4"/>
  <c r="BY410" i="4"/>
  <c r="BZ410" i="4"/>
  <c r="BX410" i="4"/>
  <c r="BW410" i="4"/>
  <c r="BV410" i="4"/>
  <c r="BU410" i="4"/>
  <c r="BS410" i="4"/>
  <c r="BT410" i="4"/>
  <c r="BR410" i="4"/>
  <c r="CH474" i="4"/>
  <c r="CG474" i="4"/>
  <c r="CF474" i="4"/>
  <c r="CE474" i="4"/>
  <c r="CD474" i="4"/>
  <c r="CC474" i="4"/>
  <c r="CB474" i="4"/>
  <c r="CA474" i="4"/>
  <c r="BY474" i="4"/>
  <c r="BX474" i="4"/>
  <c r="BZ474" i="4"/>
  <c r="BW474" i="4"/>
  <c r="BV474" i="4"/>
  <c r="BU474" i="4"/>
  <c r="BS474" i="4"/>
  <c r="BT474" i="4"/>
  <c r="BR474" i="4"/>
  <c r="CH538" i="4"/>
  <c r="CG538" i="4"/>
  <c r="CF538" i="4"/>
  <c r="CE538" i="4"/>
  <c r="CD538" i="4"/>
  <c r="CC538" i="4"/>
  <c r="CB538" i="4"/>
  <c r="CA538" i="4"/>
  <c r="BZ538" i="4"/>
  <c r="BY538" i="4"/>
  <c r="BX538" i="4"/>
  <c r="BW538" i="4"/>
  <c r="BV538" i="4"/>
  <c r="BU538" i="4"/>
  <c r="BS538" i="4"/>
  <c r="BT538" i="4"/>
  <c r="BR538" i="4"/>
  <c r="CH1204" i="4"/>
  <c r="CG1204" i="4"/>
  <c r="CF1204" i="4"/>
  <c r="CE1204" i="4"/>
  <c r="CD1204" i="4"/>
  <c r="CC1204" i="4"/>
  <c r="CB1204" i="4"/>
  <c r="CA1204" i="4"/>
  <c r="BZ1204" i="4"/>
  <c r="BY1204" i="4"/>
  <c r="BW1204" i="4"/>
  <c r="BV1204" i="4"/>
  <c r="BX1204" i="4"/>
  <c r="BU1204" i="4"/>
  <c r="BT1204" i="4"/>
  <c r="BS1204" i="4"/>
  <c r="BR1204" i="4"/>
  <c r="CH1140" i="4"/>
  <c r="CG1140" i="4"/>
  <c r="CF1140" i="4"/>
  <c r="CD1140" i="4"/>
  <c r="CE1140" i="4"/>
  <c r="CC1140" i="4"/>
  <c r="CB1140" i="4"/>
  <c r="CA1140" i="4"/>
  <c r="BZ1140" i="4"/>
  <c r="BY1140" i="4"/>
  <c r="BW1140" i="4"/>
  <c r="BV1140" i="4"/>
  <c r="BX1140" i="4"/>
  <c r="BU1140" i="4"/>
  <c r="BT1140" i="4"/>
  <c r="BS1140" i="4"/>
  <c r="BR1140" i="4"/>
  <c r="CH1076" i="4"/>
  <c r="CG1076" i="4"/>
  <c r="CF1076" i="4"/>
  <c r="CE1076" i="4"/>
  <c r="CD1076" i="4"/>
  <c r="CC1076" i="4"/>
  <c r="CB1076" i="4"/>
  <c r="CA1076" i="4"/>
  <c r="BZ1076" i="4"/>
  <c r="BY1076" i="4"/>
  <c r="BW1076" i="4"/>
  <c r="BV1076" i="4"/>
  <c r="BX1076" i="4"/>
  <c r="BU1076" i="4"/>
  <c r="BT1076" i="4"/>
  <c r="BS1076" i="4"/>
  <c r="BR1076" i="4"/>
  <c r="CH988" i="4"/>
  <c r="CG988" i="4"/>
  <c r="CF988" i="4"/>
  <c r="CE988" i="4"/>
  <c r="CD988" i="4"/>
  <c r="CB988" i="4"/>
  <c r="CC988" i="4"/>
  <c r="CA988" i="4"/>
  <c r="BZ988" i="4"/>
  <c r="BY988" i="4"/>
  <c r="BW988" i="4"/>
  <c r="BV988" i="4"/>
  <c r="BU988" i="4"/>
  <c r="BX988" i="4"/>
  <c r="BT988" i="4"/>
  <c r="BS988" i="4"/>
  <c r="BR988" i="4"/>
  <c r="CH924" i="4"/>
  <c r="CG924" i="4"/>
  <c r="CF924" i="4"/>
  <c r="CE924" i="4"/>
  <c r="CD924" i="4"/>
  <c r="CB924" i="4"/>
  <c r="CC924" i="4"/>
  <c r="CA924" i="4"/>
  <c r="BZ924" i="4"/>
  <c r="BY924" i="4"/>
  <c r="BW924" i="4"/>
  <c r="BV924" i="4"/>
  <c r="BX924" i="4"/>
  <c r="BU924" i="4"/>
  <c r="BT924" i="4"/>
  <c r="BS924" i="4"/>
  <c r="BR924" i="4"/>
  <c r="CH860" i="4"/>
  <c r="CG860" i="4"/>
  <c r="CF860" i="4"/>
  <c r="CE860" i="4"/>
  <c r="CD860" i="4"/>
  <c r="CC860" i="4"/>
  <c r="CB860" i="4"/>
  <c r="CA860" i="4"/>
  <c r="BZ860" i="4"/>
  <c r="BY860" i="4"/>
  <c r="BW860" i="4"/>
  <c r="BV860" i="4"/>
  <c r="BX860" i="4"/>
  <c r="BU860" i="4"/>
  <c r="BT860" i="4"/>
  <c r="BS860" i="4"/>
  <c r="BR860" i="4"/>
  <c r="CH820" i="4"/>
  <c r="CG820" i="4"/>
  <c r="CF820" i="4"/>
  <c r="CE820" i="4"/>
  <c r="CD820" i="4"/>
  <c r="CC820" i="4"/>
  <c r="CB820" i="4"/>
  <c r="CA820" i="4"/>
  <c r="BZ820" i="4"/>
  <c r="BY820" i="4"/>
  <c r="BW820" i="4"/>
  <c r="BV820" i="4"/>
  <c r="BX820" i="4"/>
  <c r="BU820" i="4"/>
  <c r="BT820" i="4"/>
  <c r="BS820" i="4"/>
  <c r="BR820" i="4"/>
  <c r="CH796" i="4"/>
  <c r="CG796" i="4"/>
  <c r="CF796" i="4"/>
  <c r="CE796" i="4"/>
  <c r="CD796" i="4"/>
  <c r="CB796" i="4"/>
  <c r="CC796" i="4"/>
  <c r="CA796" i="4"/>
  <c r="BZ796" i="4"/>
  <c r="BY796" i="4"/>
  <c r="BX796" i="4"/>
  <c r="BW796" i="4"/>
  <c r="BV796" i="4"/>
  <c r="BU796" i="4"/>
  <c r="BT796" i="4"/>
  <c r="BS796" i="4"/>
  <c r="BR796" i="4"/>
  <c r="CH732" i="4"/>
  <c r="CG732" i="4"/>
  <c r="CE732" i="4"/>
  <c r="CF732" i="4"/>
  <c r="CD732" i="4"/>
  <c r="CB732" i="4"/>
  <c r="CC732" i="4"/>
  <c r="CA732" i="4"/>
  <c r="BZ732" i="4"/>
  <c r="BY732" i="4"/>
  <c r="BX732" i="4"/>
  <c r="BW732" i="4"/>
  <c r="BV732" i="4"/>
  <c r="BU732" i="4"/>
  <c r="BT732" i="4"/>
  <c r="BS732" i="4"/>
  <c r="BR732" i="4"/>
  <c r="CH668" i="4"/>
  <c r="CG668" i="4"/>
  <c r="CE668" i="4"/>
  <c r="CF668" i="4"/>
  <c r="CD668" i="4"/>
  <c r="CB668" i="4"/>
  <c r="CC668" i="4"/>
  <c r="CA668" i="4"/>
  <c r="BZ668" i="4"/>
  <c r="BY668" i="4"/>
  <c r="BX668" i="4"/>
  <c r="BW668" i="4"/>
  <c r="BV668" i="4"/>
  <c r="BU668" i="4"/>
  <c r="BT668" i="4"/>
  <c r="BS668" i="4"/>
  <c r="BR668" i="4"/>
  <c r="CG604" i="4"/>
  <c r="CH604" i="4"/>
  <c r="CE604" i="4"/>
  <c r="CF604" i="4"/>
  <c r="CD604" i="4"/>
  <c r="CC604" i="4"/>
  <c r="CB604" i="4"/>
  <c r="CA604" i="4"/>
  <c r="BZ604" i="4"/>
  <c r="BY604" i="4"/>
  <c r="BX604" i="4"/>
  <c r="BW604" i="4"/>
  <c r="BV604" i="4"/>
  <c r="BU604" i="4"/>
  <c r="BT604" i="4"/>
  <c r="BS604" i="4"/>
  <c r="BR604" i="4"/>
  <c r="CH83" i="4"/>
  <c r="CG83" i="4"/>
  <c r="CF83" i="4"/>
  <c r="CE83" i="4"/>
  <c r="CD83" i="4"/>
  <c r="CC83" i="4"/>
  <c r="CB83" i="4"/>
  <c r="CA83" i="4"/>
  <c r="BY83" i="4"/>
  <c r="BX83" i="4"/>
  <c r="BZ83" i="4"/>
  <c r="BV83" i="4"/>
  <c r="BW83" i="4"/>
  <c r="BT83" i="4"/>
  <c r="BU83" i="4"/>
  <c r="BS83" i="4"/>
  <c r="BR83" i="4"/>
  <c r="CH283" i="4"/>
  <c r="CG283" i="4"/>
  <c r="CE283" i="4"/>
  <c r="CF283" i="4"/>
  <c r="CD283" i="4"/>
  <c r="CC283" i="4"/>
  <c r="CB283" i="4"/>
  <c r="CA283" i="4"/>
  <c r="BY283" i="4"/>
  <c r="BZ283" i="4"/>
  <c r="BX283" i="4"/>
  <c r="BW283" i="4"/>
  <c r="BV283" i="4"/>
  <c r="BT283" i="4"/>
  <c r="BS283" i="4"/>
  <c r="BU283" i="4"/>
  <c r="BR283" i="4"/>
  <c r="CH475" i="4"/>
  <c r="CG475" i="4"/>
  <c r="CF475" i="4"/>
  <c r="CE475" i="4"/>
  <c r="CD475" i="4"/>
  <c r="CA475" i="4"/>
  <c r="CC475" i="4"/>
  <c r="CB475" i="4"/>
  <c r="BZ475" i="4"/>
  <c r="BY475" i="4"/>
  <c r="BX475" i="4"/>
  <c r="BW475" i="4"/>
  <c r="BV475" i="4"/>
  <c r="BT475" i="4"/>
  <c r="BS475" i="4"/>
  <c r="BU475" i="4"/>
  <c r="BR475" i="4"/>
  <c r="CH1139" i="4"/>
  <c r="CG1139" i="4"/>
  <c r="CF1139" i="4"/>
  <c r="CE1139" i="4"/>
  <c r="CD1139" i="4"/>
  <c r="CC1139" i="4"/>
  <c r="CB1139" i="4"/>
  <c r="CA1139" i="4"/>
  <c r="BZ1139" i="4"/>
  <c r="BY1139" i="4"/>
  <c r="BX1139" i="4"/>
  <c r="BW1139" i="4"/>
  <c r="BV1139" i="4"/>
  <c r="BU1139" i="4"/>
  <c r="BT1139" i="4"/>
  <c r="BS1139" i="4"/>
  <c r="BR1139" i="4"/>
  <c r="CH1011" i="4"/>
  <c r="CG1011" i="4"/>
  <c r="CF1011" i="4"/>
  <c r="CE1011" i="4"/>
  <c r="CD1011" i="4"/>
  <c r="CB1011" i="4"/>
  <c r="CC1011" i="4"/>
  <c r="CA1011" i="4"/>
  <c r="BZ1011" i="4"/>
  <c r="BY1011" i="4"/>
  <c r="BX1011" i="4"/>
  <c r="BW1011" i="4"/>
  <c r="BV1011" i="4"/>
  <c r="BU1011" i="4"/>
  <c r="BT1011" i="4"/>
  <c r="BS1011" i="4"/>
  <c r="BR1011" i="4"/>
  <c r="CH923" i="4"/>
  <c r="CG923" i="4"/>
  <c r="CF923" i="4"/>
  <c r="CE923" i="4"/>
  <c r="CC923" i="4"/>
  <c r="CB923" i="4"/>
  <c r="CD923" i="4"/>
  <c r="CA923" i="4"/>
  <c r="BY923" i="4"/>
  <c r="BZ923" i="4"/>
  <c r="BX923" i="4"/>
  <c r="BW923" i="4"/>
  <c r="BV923" i="4"/>
  <c r="BT923" i="4"/>
  <c r="BU923" i="4"/>
  <c r="BS923" i="4"/>
  <c r="BR923" i="4"/>
  <c r="CH651" i="4"/>
  <c r="CG651" i="4"/>
  <c r="CF651" i="4"/>
  <c r="CE651" i="4"/>
  <c r="CC651" i="4"/>
  <c r="CD651" i="4"/>
  <c r="CA651" i="4"/>
  <c r="CB651" i="4"/>
  <c r="BY651" i="4"/>
  <c r="BX651" i="4"/>
  <c r="BZ651" i="4"/>
  <c r="BW651" i="4"/>
  <c r="BV651" i="4"/>
  <c r="BT651" i="4"/>
  <c r="BU651" i="4"/>
  <c r="BS651" i="4"/>
  <c r="BR651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T180" i="4"/>
  <c r="BU180" i="4"/>
  <c r="BS180" i="4"/>
  <c r="BR180" i="4"/>
  <c r="CH1034" i="4"/>
  <c r="CG1034" i="4"/>
  <c r="CF1034" i="4"/>
  <c r="CE1034" i="4"/>
  <c r="CD1034" i="4"/>
  <c r="CB1034" i="4"/>
  <c r="CA1034" i="4"/>
  <c r="BZ1034" i="4"/>
  <c r="CC1034" i="4"/>
  <c r="BY1034" i="4"/>
  <c r="BX1034" i="4"/>
  <c r="BW1034" i="4"/>
  <c r="BU1034" i="4"/>
  <c r="BV1034" i="4"/>
  <c r="BT1034" i="4"/>
  <c r="BS1034" i="4"/>
  <c r="BR1034" i="4"/>
  <c r="CH730" i="4"/>
  <c r="CG730" i="4"/>
  <c r="CF730" i="4"/>
  <c r="CE730" i="4"/>
  <c r="CD730" i="4"/>
  <c r="CC730" i="4"/>
  <c r="CB730" i="4"/>
  <c r="BZ730" i="4"/>
  <c r="BY730" i="4"/>
  <c r="BX730" i="4"/>
  <c r="CA730" i="4"/>
  <c r="BW730" i="4"/>
  <c r="BV730" i="4"/>
  <c r="BU730" i="4"/>
  <c r="BS730" i="4"/>
  <c r="BT730" i="4"/>
  <c r="BR730" i="4"/>
  <c r="CH610" i="4"/>
  <c r="CG610" i="4"/>
  <c r="CF610" i="4"/>
  <c r="CE610" i="4"/>
  <c r="CC610" i="4"/>
  <c r="CD610" i="4"/>
  <c r="CA610" i="4"/>
  <c r="CB610" i="4"/>
  <c r="BZ610" i="4"/>
  <c r="BY610" i="4"/>
  <c r="BX610" i="4"/>
  <c r="BW610" i="4"/>
  <c r="BV610" i="4"/>
  <c r="BU610" i="4"/>
  <c r="BT610" i="4"/>
  <c r="BS610" i="4"/>
  <c r="BR610" i="4"/>
  <c r="CH641" i="4"/>
  <c r="CG641" i="4"/>
  <c r="CF641" i="4"/>
  <c r="CE641" i="4"/>
  <c r="CD641" i="4"/>
  <c r="CA641" i="4"/>
  <c r="CC641" i="4"/>
  <c r="CB641" i="4"/>
  <c r="BZ641" i="4"/>
  <c r="BX641" i="4"/>
  <c r="BW641" i="4"/>
  <c r="BV641" i="4"/>
  <c r="BY641" i="4"/>
  <c r="BT641" i="4"/>
  <c r="BU641" i="4"/>
  <c r="BS641" i="4"/>
  <c r="BR641" i="4"/>
  <c r="CH45" i="4"/>
  <c r="CG45" i="4"/>
  <c r="CF45" i="4"/>
  <c r="CE45" i="4"/>
  <c r="CD45" i="4"/>
  <c r="CC45" i="4"/>
  <c r="CB45" i="4"/>
  <c r="BZ45" i="4"/>
  <c r="CA45" i="4"/>
  <c r="BY45" i="4"/>
  <c r="BX45" i="4"/>
  <c r="BW45" i="4"/>
  <c r="BV45" i="4"/>
  <c r="BU45" i="4"/>
  <c r="BT45" i="4"/>
  <c r="BS45" i="4"/>
  <c r="BR45" i="4"/>
  <c r="CH109" i="4"/>
  <c r="CG109" i="4"/>
  <c r="CF109" i="4"/>
  <c r="CE109" i="4"/>
  <c r="CD109" i="4"/>
  <c r="CC109" i="4"/>
  <c r="CB109" i="4"/>
  <c r="BZ109" i="4"/>
  <c r="CA109" i="4"/>
  <c r="BY109" i="4"/>
  <c r="BX109" i="4"/>
  <c r="BW109" i="4"/>
  <c r="BV109" i="4"/>
  <c r="BU109" i="4"/>
  <c r="BT109" i="4"/>
  <c r="BS109" i="4"/>
  <c r="BR109" i="4"/>
  <c r="CH173" i="4"/>
  <c r="CG173" i="4"/>
  <c r="CF173" i="4"/>
  <c r="CE173" i="4"/>
  <c r="CD173" i="4"/>
  <c r="CC173" i="4"/>
  <c r="CB173" i="4"/>
  <c r="BZ173" i="4"/>
  <c r="CA173" i="4"/>
  <c r="BY173" i="4"/>
  <c r="BX173" i="4"/>
  <c r="BW173" i="4"/>
  <c r="BV173" i="4"/>
  <c r="BU173" i="4"/>
  <c r="BT173" i="4"/>
  <c r="BS173" i="4"/>
  <c r="BR173" i="4"/>
  <c r="CH237" i="4"/>
  <c r="CG237" i="4"/>
  <c r="CF237" i="4"/>
  <c r="CE237" i="4"/>
  <c r="CD237" i="4"/>
  <c r="CC237" i="4"/>
  <c r="CB237" i="4"/>
  <c r="BZ237" i="4"/>
  <c r="CA237" i="4"/>
  <c r="BY237" i="4"/>
  <c r="BX237" i="4"/>
  <c r="BW237" i="4"/>
  <c r="BV237" i="4"/>
  <c r="BU237" i="4"/>
  <c r="BT237" i="4"/>
  <c r="BS237" i="4"/>
  <c r="BR237" i="4"/>
  <c r="CH301" i="4"/>
  <c r="CG301" i="4"/>
  <c r="CF301" i="4"/>
  <c r="CE301" i="4"/>
  <c r="CD301" i="4"/>
  <c r="CC301" i="4"/>
  <c r="CB301" i="4"/>
  <c r="CA301" i="4"/>
  <c r="BZ301" i="4"/>
  <c r="BX301" i="4"/>
  <c r="BY301" i="4"/>
  <c r="BW301" i="4"/>
  <c r="BV301" i="4"/>
  <c r="BU301" i="4"/>
  <c r="BT301" i="4"/>
  <c r="BS301" i="4"/>
  <c r="BR301" i="4"/>
  <c r="CH365" i="4"/>
  <c r="CG365" i="4"/>
  <c r="CE365" i="4"/>
  <c r="CF365" i="4"/>
  <c r="CD365" i="4"/>
  <c r="CC365" i="4"/>
  <c r="CB365" i="4"/>
  <c r="CA365" i="4"/>
  <c r="BZ365" i="4"/>
  <c r="BX365" i="4"/>
  <c r="BY365" i="4"/>
  <c r="BW365" i="4"/>
  <c r="BV365" i="4"/>
  <c r="BU365" i="4"/>
  <c r="BT365" i="4"/>
  <c r="BS365" i="4"/>
  <c r="BR365" i="4"/>
  <c r="CH429" i="4"/>
  <c r="CG429" i="4"/>
  <c r="CE429" i="4"/>
  <c r="CF429" i="4"/>
  <c r="CD429" i="4"/>
  <c r="CC429" i="4"/>
  <c r="CB429" i="4"/>
  <c r="CA429" i="4"/>
  <c r="BZ429" i="4"/>
  <c r="BY429" i="4"/>
  <c r="BX429" i="4"/>
  <c r="BW429" i="4"/>
  <c r="BV429" i="4"/>
  <c r="BU429" i="4"/>
  <c r="BT429" i="4"/>
  <c r="BS429" i="4"/>
  <c r="BR429" i="4"/>
  <c r="CH493" i="4"/>
  <c r="CG493" i="4"/>
  <c r="CE493" i="4"/>
  <c r="CF493" i="4"/>
  <c r="CD493" i="4"/>
  <c r="CC493" i="4"/>
  <c r="CB493" i="4"/>
  <c r="CA493" i="4"/>
  <c r="BZ493" i="4"/>
  <c r="BY493" i="4"/>
  <c r="BX493" i="4"/>
  <c r="BW493" i="4"/>
  <c r="BV493" i="4"/>
  <c r="BU493" i="4"/>
  <c r="BT493" i="4"/>
  <c r="BS493" i="4"/>
  <c r="BR493" i="4"/>
  <c r="CH557" i="4"/>
  <c r="CG557" i="4"/>
  <c r="CE557" i="4"/>
  <c r="CF557" i="4"/>
  <c r="CD557" i="4"/>
  <c r="CC557" i="4"/>
  <c r="CB557" i="4"/>
  <c r="CA557" i="4"/>
  <c r="BY557" i="4"/>
  <c r="BX557" i="4"/>
  <c r="BW557" i="4"/>
  <c r="BZ557" i="4"/>
  <c r="BV557" i="4"/>
  <c r="BU557" i="4"/>
  <c r="BT557" i="4"/>
  <c r="BS557" i="4"/>
  <c r="BR557" i="4"/>
  <c r="CH1185" i="4"/>
  <c r="CG1185" i="4"/>
  <c r="CF1185" i="4"/>
  <c r="CE1185" i="4"/>
  <c r="CD1185" i="4"/>
  <c r="CC1185" i="4"/>
  <c r="CB1185" i="4"/>
  <c r="CA1185" i="4"/>
  <c r="BZ1185" i="4"/>
  <c r="BX1185" i="4"/>
  <c r="BW1185" i="4"/>
  <c r="BY1185" i="4"/>
  <c r="BV1185" i="4"/>
  <c r="BU1185" i="4"/>
  <c r="BT1185" i="4"/>
  <c r="BS1185" i="4"/>
  <c r="BR1185" i="4"/>
  <c r="CH1161" i="4"/>
  <c r="CG1161" i="4"/>
  <c r="CF1161" i="4"/>
  <c r="CE1161" i="4"/>
  <c r="CD1161" i="4"/>
  <c r="CC1161" i="4"/>
  <c r="CB1161" i="4"/>
  <c r="CA1161" i="4"/>
  <c r="BZ1161" i="4"/>
  <c r="BX1161" i="4"/>
  <c r="BW1161" i="4"/>
  <c r="BY1161" i="4"/>
  <c r="BV1161" i="4"/>
  <c r="BU1161" i="4"/>
  <c r="BT1161" i="4"/>
  <c r="BS1161" i="4"/>
  <c r="BR1161" i="4"/>
  <c r="CH1121" i="4"/>
  <c r="CF1121" i="4"/>
  <c r="CG1121" i="4"/>
  <c r="CE1121" i="4"/>
  <c r="CD1121" i="4"/>
  <c r="CC1121" i="4"/>
  <c r="CB1121" i="4"/>
  <c r="CA1121" i="4"/>
  <c r="BZ1121" i="4"/>
  <c r="BX1121" i="4"/>
  <c r="BW1121" i="4"/>
  <c r="BY1121" i="4"/>
  <c r="BV1121" i="4"/>
  <c r="BU1121" i="4"/>
  <c r="BT1121" i="4"/>
  <c r="BS1121" i="4"/>
  <c r="BR1121" i="4"/>
  <c r="CH1097" i="4"/>
  <c r="CG1097" i="4"/>
  <c r="CF1097" i="4"/>
  <c r="CE1097" i="4"/>
  <c r="CD1097" i="4"/>
  <c r="CC1097" i="4"/>
  <c r="CB1097" i="4"/>
  <c r="CA1097" i="4"/>
  <c r="BZ1097" i="4"/>
  <c r="BX1097" i="4"/>
  <c r="BW1097" i="4"/>
  <c r="BY1097" i="4"/>
  <c r="BU1097" i="4"/>
  <c r="BT1097" i="4"/>
  <c r="BS1097" i="4"/>
  <c r="BV1097" i="4"/>
  <c r="BR1097" i="4"/>
  <c r="CH1057" i="4"/>
  <c r="CF1057" i="4"/>
  <c r="CG1057" i="4"/>
  <c r="CE1057" i="4"/>
  <c r="CD1057" i="4"/>
  <c r="CC1057" i="4"/>
  <c r="CB1057" i="4"/>
  <c r="CA1057" i="4"/>
  <c r="BZ1057" i="4"/>
  <c r="BX1057" i="4"/>
  <c r="BW1057" i="4"/>
  <c r="BY1057" i="4"/>
  <c r="BV1057" i="4"/>
  <c r="BU1057" i="4"/>
  <c r="BT1057" i="4"/>
  <c r="BS1057" i="4"/>
  <c r="BR1057" i="4"/>
  <c r="CH1033" i="4"/>
  <c r="CG1033" i="4"/>
  <c r="CF1033" i="4"/>
  <c r="CE1033" i="4"/>
  <c r="CC1033" i="4"/>
  <c r="CD1033" i="4"/>
  <c r="CB1033" i="4"/>
  <c r="CA1033" i="4"/>
  <c r="BZ1033" i="4"/>
  <c r="BX1033" i="4"/>
  <c r="BW1033" i="4"/>
  <c r="BY1033" i="4"/>
  <c r="BU1033" i="4"/>
  <c r="BT1033" i="4"/>
  <c r="BV1033" i="4"/>
  <c r="BS1033" i="4"/>
  <c r="BR1033" i="4"/>
  <c r="CH969" i="4"/>
  <c r="CG969" i="4"/>
  <c r="CF969" i="4"/>
  <c r="CE969" i="4"/>
  <c r="CD969" i="4"/>
  <c r="CC969" i="4"/>
  <c r="CB969" i="4"/>
  <c r="CA969" i="4"/>
  <c r="BZ969" i="4"/>
  <c r="BX969" i="4"/>
  <c r="BW969" i="4"/>
  <c r="BY969" i="4"/>
  <c r="BV969" i="4"/>
  <c r="BU969" i="4"/>
  <c r="BT969" i="4"/>
  <c r="BS969" i="4"/>
  <c r="BR969" i="4"/>
  <c r="CH905" i="4"/>
  <c r="CG905" i="4"/>
  <c r="CF905" i="4"/>
  <c r="CE905" i="4"/>
  <c r="CD905" i="4"/>
  <c r="CC905" i="4"/>
  <c r="CB905" i="4"/>
  <c r="CA905" i="4"/>
  <c r="BZ905" i="4"/>
  <c r="BX905" i="4"/>
  <c r="BW905" i="4"/>
  <c r="BV905" i="4"/>
  <c r="BY905" i="4"/>
  <c r="BU905" i="4"/>
  <c r="BT905" i="4"/>
  <c r="BS905" i="4"/>
  <c r="BR905" i="4"/>
  <c r="CH865" i="4"/>
  <c r="CG865" i="4"/>
  <c r="CF865" i="4"/>
  <c r="CE865" i="4"/>
  <c r="CD865" i="4"/>
  <c r="CC865" i="4"/>
  <c r="CB865" i="4"/>
  <c r="CA865" i="4"/>
  <c r="BZ865" i="4"/>
  <c r="BX865" i="4"/>
  <c r="BW865" i="4"/>
  <c r="BY865" i="4"/>
  <c r="BV865" i="4"/>
  <c r="BU865" i="4"/>
  <c r="BT865" i="4"/>
  <c r="BS865" i="4"/>
  <c r="BR865" i="4"/>
  <c r="CH841" i="4"/>
  <c r="CG841" i="4"/>
  <c r="CF841" i="4"/>
  <c r="CE841" i="4"/>
  <c r="CD841" i="4"/>
  <c r="CC841" i="4"/>
  <c r="CB841" i="4"/>
  <c r="CA841" i="4"/>
  <c r="BZ841" i="4"/>
  <c r="BX841" i="4"/>
  <c r="BW841" i="4"/>
  <c r="BV841" i="4"/>
  <c r="BY841" i="4"/>
  <c r="BU841" i="4"/>
  <c r="BT841" i="4"/>
  <c r="BS841" i="4"/>
  <c r="BR841" i="4"/>
  <c r="CH801" i="4"/>
  <c r="CG801" i="4"/>
  <c r="CF801" i="4"/>
  <c r="CE801" i="4"/>
  <c r="CD801" i="4"/>
  <c r="CC801" i="4"/>
  <c r="CB801" i="4"/>
  <c r="CA801" i="4"/>
  <c r="BZ801" i="4"/>
  <c r="BX801" i="4"/>
  <c r="BW801" i="4"/>
  <c r="BY801" i="4"/>
  <c r="BV801" i="4"/>
  <c r="BU801" i="4"/>
  <c r="BT801" i="4"/>
  <c r="BS801" i="4"/>
  <c r="BR801" i="4"/>
  <c r="CH777" i="4"/>
  <c r="CG777" i="4"/>
  <c r="CF777" i="4"/>
  <c r="CE777" i="4"/>
  <c r="CD777" i="4"/>
  <c r="CA777" i="4"/>
  <c r="CB777" i="4"/>
  <c r="CC777" i="4"/>
  <c r="BZ777" i="4"/>
  <c r="BX777" i="4"/>
  <c r="BW777" i="4"/>
  <c r="BV777" i="4"/>
  <c r="BY777" i="4"/>
  <c r="BU777" i="4"/>
  <c r="BT777" i="4"/>
  <c r="BS777" i="4"/>
  <c r="BR777" i="4"/>
  <c r="BR147" i="1"/>
  <c r="CH147" i="1"/>
  <c r="CG147" i="1"/>
  <c r="CF147" i="1"/>
  <c r="CE147" i="1"/>
  <c r="CD147" i="1"/>
  <c r="CB147" i="1"/>
  <c r="CC147" i="1"/>
  <c r="CA147" i="1"/>
  <c r="BX147" i="1"/>
  <c r="BZ147" i="1"/>
  <c r="BY147" i="1"/>
  <c r="BW147" i="1"/>
  <c r="BV147" i="1"/>
  <c r="BT147" i="1"/>
  <c r="BS147" i="1"/>
  <c r="BU147" i="1"/>
  <c r="BR211" i="1"/>
  <c r="CH211" i="1"/>
  <c r="CG211" i="1"/>
  <c r="CF211" i="1"/>
  <c r="CE211" i="1"/>
  <c r="CD211" i="1"/>
  <c r="CC211" i="1"/>
  <c r="CB211" i="1"/>
  <c r="CA211" i="1"/>
  <c r="BX211" i="1"/>
  <c r="BY211" i="1"/>
  <c r="BW211" i="1"/>
  <c r="BZ211" i="1"/>
  <c r="BV211" i="1"/>
  <c r="BT211" i="1"/>
  <c r="BU211" i="1"/>
  <c r="BS211" i="1"/>
  <c r="BR259" i="1"/>
  <c r="CH259" i="1"/>
  <c r="CG259" i="1"/>
  <c r="CF259" i="1"/>
  <c r="CE259" i="1"/>
  <c r="CD259" i="1"/>
  <c r="CB259" i="1"/>
  <c r="CC259" i="1"/>
  <c r="CA259" i="1"/>
  <c r="BZ259" i="1"/>
  <c r="BX259" i="1"/>
  <c r="BY259" i="1"/>
  <c r="BW259" i="1"/>
  <c r="BV259" i="1"/>
  <c r="BT259" i="1"/>
  <c r="BU259" i="1"/>
  <c r="BS259" i="1"/>
  <c r="BR323" i="1"/>
  <c r="CH323" i="1"/>
  <c r="CG323" i="1"/>
  <c r="CF323" i="1"/>
  <c r="CE323" i="1"/>
  <c r="CD323" i="1"/>
  <c r="CB323" i="1"/>
  <c r="CC323" i="1"/>
  <c r="CA323" i="1"/>
  <c r="BZ323" i="1"/>
  <c r="BX323" i="1"/>
  <c r="BY323" i="1"/>
  <c r="BW323" i="1"/>
  <c r="BV323" i="1"/>
  <c r="BT323" i="1"/>
  <c r="BU323" i="1"/>
  <c r="BS323" i="1"/>
  <c r="BR387" i="1"/>
  <c r="CH387" i="1"/>
  <c r="CG387" i="1"/>
  <c r="CF387" i="1"/>
  <c r="CE387" i="1"/>
  <c r="CD387" i="1"/>
  <c r="CB387" i="1"/>
  <c r="CC387" i="1"/>
  <c r="CA387" i="1"/>
  <c r="BZ387" i="1"/>
  <c r="BX387" i="1"/>
  <c r="BY387" i="1"/>
  <c r="BW387" i="1"/>
  <c r="BV387" i="1"/>
  <c r="BT387" i="1"/>
  <c r="BS387" i="1"/>
  <c r="BU387" i="1"/>
  <c r="BR451" i="1"/>
  <c r="CH451" i="1"/>
  <c r="CF451" i="1"/>
  <c r="CG451" i="1"/>
  <c r="CE451" i="1"/>
  <c r="CD451" i="1"/>
  <c r="CB451" i="1"/>
  <c r="CC451" i="1"/>
  <c r="CA451" i="1"/>
  <c r="BZ451" i="1"/>
  <c r="BX451" i="1"/>
  <c r="BY451" i="1"/>
  <c r="BW451" i="1"/>
  <c r="BV451" i="1"/>
  <c r="BT451" i="1"/>
  <c r="BU451" i="1"/>
  <c r="BS451" i="1"/>
  <c r="BR44" i="1"/>
  <c r="CH44" i="1"/>
  <c r="CF44" i="1"/>
  <c r="CG44" i="1"/>
  <c r="CE44" i="1"/>
  <c r="CC44" i="1"/>
  <c r="CD44" i="1"/>
  <c r="CA44" i="1"/>
  <c r="CB44" i="1"/>
  <c r="BZ44" i="1"/>
  <c r="BY44" i="1"/>
  <c r="BX44" i="1"/>
  <c r="BW44" i="1"/>
  <c r="BT44" i="1"/>
  <c r="BU44" i="1"/>
  <c r="BV44" i="1"/>
  <c r="BS44" i="1"/>
  <c r="BR108" i="1"/>
  <c r="CH108" i="1"/>
  <c r="CG108" i="1"/>
  <c r="CF108" i="1"/>
  <c r="CE108" i="1"/>
  <c r="CC108" i="1"/>
  <c r="CD108" i="1"/>
  <c r="CB108" i="1"/>
  <c r="CA108" i="1"/>
  <c r="BZ108" i="1"/>
  <c r="BY108" i="1"/>
  <c r="BX108" i="1"/>
  <c r="BW108" i="1"/>
  <c r="BT108" i="1"/>
  <c r="BU108" i="1"/>
  <c r="BV108" i="1"/>
  <c r="BS108" i="1"/>
  <c r="BR172" i="1"/>
  <c r="CH172" i="1"/>
  <c r="CG172" i="1"/>
  <c r="CF172" i="1"/>
  <c r="CE172" i="1"/>
  <c r="CC172" i="1"/>
  <c r="CD172" i="1"/>
  <c r="CB172" i="1"/>
  <c r="CA172" i="1"/>
  <c r="BZ172" i="1"/>
  <c r="BY172" i="1"/>
  <c r="BX172" i="1"/>
  <c r="BW172" i="1"/>
  <c r="BT172" i="1"/>
  <c r="BU172" i="1"/>
  <c r="BV172" i="1"/>
  <c r="BS172" i="1"/>
  <c r="BR236" i="1"/>
  <c r="CH236" i="1"/>
  <c r="CG236" i="1"/>
  <c r="CF236" i="1"/>
  <c r="CE236" i="1"/>
  <c r="CC236" i="1"/>
  <c r="CD236" i="1"/>
  <c r="CB236" i="1"/>
  <c r="CA236" i="1"/>
  <c r="BZ236" i="1"/>
  <c r="BY236" i="1"/>
  <c r="BX236" i="1"/>
  <c r="BW236" i="1"/>
  <c r="BT236" i="1"/>
  <c r="BU236" i="1"/>
  <c r="BV236" i="1"/>
  <c r="BS236" i="1"/>
  <c r="BR300" i="1"/>
  <c r="CH300" i="1"/>
  <c r="CG300" i="1"/>
  <c r="CF300" i="1"/>
  <c r="CE300" i="1"/>
  <c r="CC300" i="1"/>
  <c r="CD300" i="1"/>
  <c r="CA300" i="1"/>
  <c r="CB300" i="1"/>
  <c r="BZ300" i="1"/>
  <c r="BY300" i="1"/>
  <c r="BX300" i="1"/>
  <c r="BW300" i="1"/>
  <c r="BT300" i="1"/>
  <c r="BU300" i="1"/>
  <c r="BV300" i="1"/>
  <c r="BS300" i="1"/>
  <c r="BR364" i="1"/>
  <c r="CH364" i="1"/>
  <c r="CG364" i="1"/>
  <c r="CF364" i="1"/>
  <c r="CE364" i="1"/>
  <c r="CC364" i="1"/>
  <c r="CD364" i="1"/>
  <c r="CB364" i="1"/>
  <c r="CA364" i="1"/>
  <c r="BZ364" i="1"/>
  <c r="BY364" i="1"/>
  <c r="BX364" i="1"/>
  <c r="BW364" i="1"/>
  <c r="BT364" i="1"/>
  <c r="BU364" i="1"/>
  <c r="BV364" i="1"/>
  <c r="BS364" i="1"/>
  <c r="BR29" i="1"/>
  <c r="CH29" i="1"/>
  <c r="CG29" i="1"/>
  <c r="CF29" i="1"/>
  <c r="CE29" i="1"/>
  <c r="CD29" i="1"/>
  <c r="CC29" i="1"/>
  <c r="CB29" i="1"/>
  <c r="CA29" i="1"/>
  <c r="BZ29" i="1"/>
  <c r="BY29" i="1"/>
  <c r="BX29" i="1"/>
  <c r="BV29" i="1"/>
  <c r="BW29" i="1"/>
  <c r="BU29" i="1"/>
  <c r="BT29" i="1"/>
  <c r="BS29" i="1"/>
  <c r="BR93" i="1"/>
  <c r="CH93" i="1"/>
  <c r="CG93" i="1"/>
  <c r="CF93" i="1"/>
  <c r="CD93" i="1"/>
  <c r="CC93" i="1"/>
  <c r="CB93" i="1"/>
  <c r="CE93" i="1"/>
  <c r="CA93" i="1"/>
  <c r="BZ93" i="1"/>
  <c r="BY93" i="1"/>
  <c r="BX93" i="1"/>
  <c r="BV93" i="1"/>
  <c r="BW93" i="1"/>
  <c r="BU93" i="1"/>
  <c r="BT93" i="1"/>
  <c r="BS93" i="1"/>
  <c r="BR157" i="1"/>
  <c r="CH157" i="1"/>
  <c r="CG157" i="1"/>
  <c r="CF157" i="1"/>
  <c r="CD157" i="1"/>
  <c r="CC157" i="1"/>
  <c r="CE157" i="1"/>
  <c r="CB157" i="1"/>
  <c r="CA157" i="1"/>
  <c r="BZ157" i="1"/>
  <c r="BY157" i="1"/>
  <c r="BX157" i="1"/>
  <c r="BV157" i="1"/>
  <c r="BW157" i="1"/>
  <c r="BU157" i="1"/>
  <c r="BT157" i="1"/>
  <c r="BS157" i="1"/>
  <c r="BR181" i="1"/>
  <c r="CH181" i="1"/>
  <c r="CG181" i="1"/>
  <c r="CF181" i="1"/>
  <c r="CD181" i="1"/>
  <c r="CE181" i="1"/>
  <c r="CC181" i="1"/>
  <c r="CB181" i="1"/>
  <c r="CA181" i="1"/>
  <c r="BZ181" i="1"/>
  <c r="BY181" i="1"/>
  <c r="BX181" i="1"/>
  <c r="BV181" i="1"/>
  <c r="BW181" i="1"/>
  <c r="BU181" i="1"/>
  <c r="BT181" i="1"/>
  <c r="BS181" i="1"/>
  <c r="BR261" i="1"/>
  <c r="CH261" i="1"/>
  <c r="CF261" i="1"/>
  <c r="CG261" i="1"/>
  <c r="CD261" i="1"/>
  <c r="CE261" i="1"/>
  <c r="CC261" i="1"/>
  <c r="CB261" i="1"/>
  <c r="BZ261" i="1"/>
  <c r="CA261" i="1"/>
  <c r="BY261" i="1"/>
  <c r="BX261" i="1"/>
  <c r="BV261" i="1"/>
  <c r="BW261" i="1"/>
  <c r="BU261" i="1"/>
  <c r="BS261" i="1"/>
  <c r="BT261" i="1"/>
  <c r="BR6" i="1"/>
  <c r="CH6" i="1"/>
  <c r="CG6" i="1"/>
  <c r="CF6" i="1"/>
  <c r="CD6" i="1"/>
  <c r="CC6" i="1"/>
  <c r="CB6" i="1"/>
  <c r="CE6" i="1"/>
  <c r="BZ6" i="1"/>
  <c r="CA6" i="1"/>
  <c r="BX6" i="1"/>
  <c r="BW6" i="1"/>
  <c r="BY6" i="1"/>
  <c r="BV6" i="1"/>
  <c r="BT6" i="1"/>
  <c r="BU6" i="1"/>
  <c r="BS6" i="1"/>
  <c r="BR70" i="1"/>
  <c r="CH70" i="1"/>
  <c r="CG70" i="1"/>
  <c r="CD70" i="1"/>
  <c r="CF70" i="1"/>
  <c r="CE70" i="1"/>
  <c r="CC70" i="1"/>
  <c r="BZ70" i="1"/>
  <c r="CA70" i="1"/>
  <c r="CB70" i="1"/>
  <c r="BX70" i="1"/>
  <c r="BY70" i="1"/>
  <c r="BW70" i="1"/>
  <c r="BV70" i="1"/>
  <c r="BT70" i="1"/>
  <c r="BU70" i="1"/>
  <c r="BS70" i="1"/>
  <c r="BR134" i="1"/>
  <c r="CH134" i="1"/>
  <c r="CG134" i="1"/>
  <c r="CD134" i="1"/>
  <c r="CE134" i="1"/>
  <c r="CF134" i="1"/>
  <c r="CC134" i="1"/>
  <c r="CB134" i="1"/>
  <c r="BZ134" i="1"/>
  <c r="CA134" i="1"/>
  <c r="BX134" i="1"/>
  <c r="BW134" i="1"/>
  <c r="BY134" i="1"/>
  <c r="BV134" i="1"/>
  <c r="BT134" i="1"/>
  <c r="BU134" i="1"/>
  <c r="BS134" i="1"/>
  <c r="BR198" i="1"/>
  <c r="CH198" i="1"/>
  <c r="CG198" i="1"/>
  <c r="CF198" i="1"/>
  <c r="CD198" i="1"/>
  <c r="CE198" i="1"/>
  <c r="CC198" i="1"/>
  <c r="CB198" i="1"/>
  <c r="BZ198" i="1"/>
  <c r="CA198" i="1"/>
  <c r="BX198" i="1"/>
  <c r="BY198" i="1"/>
  <c r="BW198" i="1"/>
  <c r="BV198" i="1"/>
  <c r="BT198" i="1"/>
  <c r="BU198" i="1"/>
  <c r="BS198" i="1"/>
  <c r="BR278" i="1"/>
  <c r="CH278" i="1"/>
  <c r="CG278" i="1"/>
  <c r="CF278" i="1"/>
  <c r="CE278" i="1"/>
  <c r="CD278" i="1"/>
  <c r="CC278" i="1"/>
  <c r="CB278" i="1"/>
  <c r="BZ278" i="1"/>
  <c r="CA278" i="1"/>
  <c r="BX278" i="1"/>
  <c r="BW278" i="1"/>
  <c r="BY278" i="1"/>
  <c r="BV278" i="1"/>
  <c r="BT278" i="1"/>
  <c r="BU278" i="1"/>
  <c r="BS278" i="1"/>
  <c r="BR342" i="1"/>
  <c r="CH342" i="1"/>
  <c r="CG342" i="1"/>
  <c r="CF342" i="1"/>
  <c r="CE342" i="1"/>
  <c r="CD342" i="1"/>
  <c r="CC342" i="1"/>
  <c r="CB342" i="1"/>
  <c r="BZ342" i="1"/>
  <c r="CA342" i="1"/>
  <c r="BX342" i="1"/>
  <c r="BY342" i="1"/>
  <c r="BW342" i="1"/>
  <c r="BV342" i="1"/>
  <c r="BT342" i="1"/>
  <c r="BU342" i="1"/>
  <c r="BS342" i="1"/>
  <c r="BR470" i="1"/>
  <c r="CH470" i="1"/>
  <c r="CG470" i="1"/>
  <c r="CF470" i="1"/>
  <c r="CE470" i="1"/>
  <c r="CD470" i="1"/>
  <c r="CC470" i="1"/>
  <c r="BZ470" i="1"/>
  <c r="CB470" i="1"/>
  <c r="CA470" i="1"/>
  <c r="BX470" i="1"/>
  <c r="BY470" i="1"/>
  <c r="BW470" i="1"/>
  <c r="BV470" i="1"/>
  <c r="BT470" i="1"/>
  <c r="BU470" i="1"/>
  <c r="BS470" i="1"/>
  <c r="BR63" i="1"/>
  <c r="CH63" i="1"/>
  <c r="CG63" i="1"/>
  <c r="CE63" i="1"/>
  <c r="CF63" i="1"/>
  <c r="CD63" i="1"/>
  <c r="CC63" i="1"/>
  <c r="CB63" i="1"/>
  <c r="CA63" i="1"/>
  <c r="BZ63" i="1"/>
  <c r="BY63" i="1"/>
  <c r="BV63" i="1"/>
  <c r="BX63" i="1"/>
  <c r="BW63" i="1"/>
  <c r="BT63" i="1"/>
  <c r="BU63" i="1"/>
  <c r="BS63" i="1"/>
  <c r="BR127" i="1"/>
  <c r="CH127" i="1"/>
  <c r="CG127" i="1"/>
  <c r="CE127" i="1"/>
  <c r="CF127" i="1"/>
  <c r="CD127" i="1"/>
  <c r="CC127" i="1"/>
  <c r="CB127" i="1"/>
  <c r="CA127" i="1"/>
  <c r="BZ127" i="1"/>
  <c r="BY127" i="1"/>
  <c r="BV127" i="1"/>
  <c r="BX127" i="1"/>
  <c r="BW127" i="1"/>
  <c r="BT127" i="1"/>
  <c r="BU127" i="1"/>
  <c r="BS127" i="1"/>
  <c r="BR191" i="1"/>
  <c r="CH191" i="1"/>
  <c r="CG191" i="1"/>
  <c r="CE191" i="1"/>
  <c r="CD191" i="1"/>
  <c r="CC191" i="1"/>
  <c r="CF191" i="1"/>
  <c r="CB191" i="1"/>
  <c r="CA191" i="1"/>
  <c r="BZ191" i="1"/>
  <c r="BY191" i="1"/>
  <c r="BV191" i="1"/>
  <c r="BX191" i="1"/>
  <c r="BW191" i="1"/>
  <c r="BT191" i="1"/>
  <c r="BU191" i="1"/>
  <c r="BS191" i="1"/>
  <c r="BR255" i="1"/>
  <c r="CH255" i="1"/>
  <c r="CG255" i="1"/>
  <c r="CE255" i="1"/>
  <c r="CF255" i="1"/>
  <c r="CD255" i="1"/>
  <c r="CB255" i="1"/>
  <c r="CC255" i="1"/>
  <c r="CA255" i="1"/>
  <c r="BZ255" i="1"/>
  <c r="BY255" i="1"/>
  <c r="BV255" i="1"/>
  <c r="BX255" i="1"/>
  <c r="BW255" i="1"/>
  <c r="BT255" i="1"/>
  <c r="BU255" i="1"/>
  <c r="BS255" i="1"/>
  <c r="BR319" i="1"/>
  <c r="CH319" i="1"/>
  <c r="CG319" i="1"/>
  <c r="CE319" i="1"/>
  <c r="CF319" i="1"/>
  <c r="CD319" i="1"/>
  <c r="CB319" i="1"/>
  <c r="CC319" i="1"/>
  <c r="CA319" i="1"/>
  <c r="BZ319" i="1"/>
  <c r="BY319" i="1"/>
  <c r="BV319" i="1"/>
  <c r="BX319" i="1"/>
  <c r="BW319" i="1"/>
  <c r="BT319" i="1"/>
  <c r="BU319" i="1"/>
  <c r="BS319" i="1"/>
  <c r="BR343" i="1"/>
  <c r="CH343" i="1"/>
  <c r="CG343" i="1"/>
  <c r="CF343" i="1"/>
  <c r="CE343" i="1"/>
  <c r="CB343" i="1"/>
  <c r="CC343" i="1"/>
  <c r="CD343" i="1"/>
  <c r="CA343" i="1"/>
  <c r="BZ343" i="1"/>
  <c r="BV343" i="1"/>
  <c r="BY343" i="1"/>
  <c r="BW343" i="1"/>
  <c r="BX343" i="1"/>
  <c r="BT343" i="1"/>
  <c r="BU343" i="1"/>
  <c r="BS343" i="1"/>
  <c r="BR407" i="1"/>
  <c r="CH407" i="1"/>
  <c r="CG407" i="1"/>
  <c r="CE407" i="1"/>
  <c r="CF407" i="1"/>
  <c r="CB407" i="1"/>
  <c r="CC407" i="1"/>
  <c r="CD407" i="1"/>
  <c r="CA407" i="1"/>
  <c r="BZ407" i="1"/>
  <c r="BY407" i="1"/>
  <c r="BX407" i="1"/>
  <c r="BV407" i="1"/>
  <c r="BW407" i="1"/>
  <c r="BT407" i="1"/>
  <c r="BU407" i="1"/>
  <c r="BS407" i="1"/>
  <c r="BR725" i="1"/>
  <c r="CH725" i="1"/>
  <c r="CF725" i="1"/>
  <c r="CG725" i="1"/>
  <c r="CE725" i="1"/>
  <c r="CD725" i="1"/>
  <c r="CC725" i="1"/>
  <c r="CB725" i="1"/>
  <c r="CA725" i="1"/>
  <c r="BZ725" i="1"/>
  <c r="BX725" i="1"/>
  <c r="BV725" i="1"/>
  <c r="BY725" i="1"/>
  <c r="BW725" i="1"/>
  <c r="BU725" i="1"/>
  <c r="BT725" i="1"/>
  <c r="BS725" i="1"/>
  <c r="BR48" i="1"/>
  <c r="CH48" i="1"/>
  <c r="CG48" i="1"/>
  <c r="CF48" i="1"/>
  <c r="CD48" i="1"/>
  <c r="CE48" i="1"/>
  <c r="CC48" i="1"/>
  <c r="CA48" i="1"/>
  <c r="BZ48" i="1"/>
  <c r="CB48" i="1"/>
  <c r="BY48" i="1"/>
  <c r="BV48" i="1"/>
  <c r="BW48" i="1"/>
  <c r="BX48" i="1"/>
  <c r="BU48" i="1"/>
  <c r="BS48" i="1"/>
  <c r="BT48" i="1"/>
  <c r="BR112" i="1"/>
  <c r="CH112" i="1"/>
  <c r="CG112" i="1"/>
  <c r="CF112" i="1"/>
  <c r="CE112" i="1"/>
  <c r="CD112" i="1"/>
  <c r="CC112" i="1"/>
  <c r="CB112" i="1"/>
  <c r="CA112" i="1"/>
  <c r="BZ112" i="1"/>
  <c r="BY112" i="1"/>
  <c r="BV112" i="1"/>
  <c r="BW112" i="1"/>
  <c r="BX112" i="1"/>
  <c r="BU112" i="1"/>
  <c r="BS112" i="1"/>
  <c r="BT112" i="1"/>
  <c r="BR176" i="1"/>
  <c r="CH176" i="1"/>
  <c r="CF176" i="1"/>
  <c r="CG176" i="1"/>
  <c r="CE176" i="1"/>
  <c r="CD176" i="1"/>
  <c r="CC176" i="1"/>
  <c r="CA176" i="1"/>
  <c r="CB176" i="1"/>
  <c r="BZ176" i="1"/>
  <c r="BY176" i="1"/>
  <c r="BV176" i="1"/>
  <c r="BW176" i="1"/>
  <c r="BX176" i="1"/>
  <c r="BU176" i="1"/>
  <c r="BS176" i="1"/>
  <c r="BT176" i="1"/>
  <c r="BR240" i="1"/>
  <c r="CH240" i="1"/>
  <c r="CF240" i="1"/>
  <c r="CE240" i="1"/>
  <c r="CG240" i="1"/>
  <c r="CD240" i="1"/>
  <c r="CA240" i="1"/>
  <c r="CC240" i="1"/>
  <c r="CB240" i="1"/>
  <c r="BZ240" i="1"/>
  <c r="BY240" i="1"/>
  <c r="BV240" i="1"/>
  <c r="BW240" i="1"/>
  <c r="BX240" i="1"/>
  <c r="BU240" i="1"/>
  <c r="BS240" i="1"/>
  <c r="BT240" i="1"/>
  <c r="BR304" i="1"/>
  <c r="CH304" i="1"/>
  <c r="CG304" i="1"/>
  <c r="CF304" i="1"/>
  <c r="CE304" i="1"/>
  <c r="CD304" i="1"/>
  <c r="CA304" i="1"/>
  <c r="CC304" i="1"/>
  <c r="BY304" i="1"/>
  <c r="CB304" i="1"/>
  <c r="BZ304" i="1"/>
  <c r="BV304" i="1"/>
  <c r="BW304" i="1"/>
  <c r="BX304" i="1"/>
  <c r="BU304" i="1"/>
  <c r="BS304" i="1"/>
  <c r="BT304" i="1"/>
  <c r="BR368" i="1"/>
  <c r="CH368" i="1"/>
  <c r="CG368" i="1"/>
  <c r="CF368" i="1"/>
  <c r="CE368" i="1"/>
  <c r="CD368" i="1"/>
  <c r="CB368" i="1"/>
  <c r="CA368" i="1"/>
  <c r="CC368" i="1"/>
  <c r="BY368" i="1"/>
  <c r="BZ368" i="1"/>
  <c r="BV368" i="1"/>
  <c r="BW368" i="1"/>
  <c r="BX368" i="1"/>
  <c r="BU368" i="1"/>
  <c r="BS368" i="1"/>
  <c r="BT368" i="1"/>
  <c r="BR432" i="1"/>
  <c r="CH432" i="1"/>
  <c r="CG432" i="1"/>
  <c r="CE432" i="1"/>
  <c r="CF432" i="1"/>
  <c r="CD432" i="1"/>
  <c r="CA432" i="1"/>
  <c r="CB432" i="1"/>
  <c r="CC432" i="1"/>
  <c r="BY432" i="1"/>
  <c r="BZ432" i="1"/>
  <c r="BV432" i="1"/>
  <c r="BX432" i="1"/>
  <c r="BW432" i="1"/>
  <c r="BU432" i="1"/>
  <c r="BS432" i="1"/>
  <c r="BT432" i="1"/>
  <c r="BR456" i="1"/>
  <c r="CH456" i="1"/>
  <c r="CG456" i="1"/>
  <c r="CF456" i="1"/>
  <c r="CE456" i="1"/>
  <c r="CC456" i="1"/>
  <c r="CB456" i="1"/>
  <c r="CA456" i="1"/>
  <c r="CD456" i="1"/>
  <c r="BY456" i="1"/>
  <c r="BZ456" i="1"/>
  <c r="BX456" i="1"/>
  <c r="BV456" i="1"/>
  <c r="BW456" i="1"/>
  <c r="BU456" i="1"/>
  <c r="BT456" i="1"/>
  <c r="BS456" i="1"/>
  <c r="BR584" i="1"/>
  <c r="CH584" i="1"/>
  <c r="CG584" i="1"/>
  <c r="CF584" i="1"/>
  <c r="CE584" i="1"/>
  <c r="CC584" i="1"/>
  <c r="CD584" i="1"/>
  <c r="CB584" i="1"/>
  <c r="CA584" i="1"/>
  <c r="BZ584" i="1"/>
  <c r="BX584" i="1"/>
  <c r="BV584" i="1"/>
  <c r="BW584" i="1"/>
  <c r="BY584" i="1"/>
  <c r="BU584" i="1"/>
  <c r="BT584" i="1"/>
  <c r="BS584" i="1"/>
  <c r="BR608" i="1"/>
  <c r="CH608" i="1"/>
  <c r="CG608" i="1"/>
  <c r="CE608" i="1"/>
  <c r="CF608" i="1"/>
  <c r="CD608" i="1"/>
  <c r="CC608" i="1"/>
  <c r="CB608" i="1"/>
  <c r="CA608" i="1"/>
  <c r="BZ608" i="1"/>
  <c r="BV608" i="1"/>
  <c r="BX608" i="1"/>
  <c r="BW608" i="1"/>
  <c r="BY608" i="1"/>
  <c r="BU608" i="1"/>
  <c r="BS608" i="1"/>
  <c r="BT608" i="1"/>
  <c r="BR656" i="1"/>
  <c r="CH656" i="1"/>
  <c r="CG656" i="1"/>
  <c r="CF656" i="1"/>
  <c r="CE656" i="1"/>
  <c r="CD656" i="1"/>
  <c r="CB656" i="1"/>
  <c r="CC656" i="1"/>
  <c r="BZ656" i="1"/>
  <c r="CA656" i="1"/>
  <c r="BY656" i="1"/>
  <c r="BV656" i="1"/>
  <c r="BX656" i="1"/>
  <c r="BW656" i="1"/>
  <c r="BU656" i="1"/>
  <c r="BS656" i="1"/>
  <c r="BT656" i="1"/>
  <c r="BR680" i="1"/>
  <c r="CH680" i="1"/>
  <c r="CG680" i="1"/>
  <c r="CE680" i="1"/>
  <c r="CF680" i="1"/>
  <c r="CC680" i="1"/>
  <c r="CD680" i="1"/>
  <c r="CB680" i="1"/>
  <c r="CA680" i="1"/>
  <c r="BZ680" i="1"/>
  <c r="BX680" i="1"/>
  <c r="BY680" i="1"/>
  <c r="BV680" i="1"/>
  <c r="BW680" i="1"/>
  <c r="BU680" i="1"/>
  <c r="BS680" i="1"/>
  <c r="BT680" i="1"/>
  <c r="BR720" i="1"/>
  <c r="CH720" i="1"/>
  <c r="CG720" i="1"/>
  <c r="CF720" i="1"/>
  <c r="CE720" i="1"/>
  <c r="CB720" i="1"/>
  <c r="CD720" i="1"/>
  <c r="CA720" i="1"/>
  <c r="CC720" i="1"/>
  <c r="BZ720" i="1"/>
  <c r="BY720" i="1"/>
  <c r="BV720" i="1"/>
  <c r="BX720" i="1"/>
  <c r="BW720" i="1"/>
  <c r="BU720" i="1"/>
  <c r="BS720" i="1"/>
  <c r="BT720" i="1"/>
  <c r="BR744" i="1"/>
  <c r="CH744" i="1"/>
  <c r="CG744" i="1"/>
  <c r="CF744" i="1"/>
  <c r="CE744" i="1"/>
  <c r="CC744" i="1"/>
  <c r="CB744" i="1"/>
  <c r="CD744" i="1"/>
  <c r="CA744" i="1"/>
  <c r="BZ744" i="1"/>
  <c r="BX744" i="1"/>
  <c r="BY744" i="1"/>
  <c r="BV744" i="1"/>
  <c r="BW744" i="1"/>
  <c r="BU744" i="1"/>
  <c r="BS744" i="1"/>
  <c r="BT744" i="1"/>
  <c r="BR792" i="1"/>
  <c r="CH792" i="1"/>
  <c r="CG792" i="1"/>
  <c r="CF792" i="1"/>
  <c r="CE792" i="1"/>
  <c r="CC792" i="1"/>
  <c r="CD792" i="1"/>
  <c r="CB792" i="1"/>
  <c r="CA792" i="1"/>
  <c r="BZ792" i="1"/>
  <c r="BX792" i="1"/>
  <c r="BV792" i="1"/>
  <c r="BY792" i="1"/>
  <c r="BW792" i="1"/>
  <c r="BU792" i="1"/>
  <c r="BS792" i="1"/>
  <c r="BT792" i="1"/>
  <c r="BR832" i="1"/>
  <c r="CH832" i="1"/>
  <c r="CG832" i="1"/>
  <c r="CF832" i="1"/>
  <c r="CE832" i="1"/>
  <c r="CD832" i="1"/>
  <c r="CC832" i="1"/>
  <c r="CB832" i="1"/>
  <c r="CA832" i="1"/>
  <c r="BZ832" i="1"/>
  <c r="BY832" i="1"/>
  <c r="BV832" i="1"/>
  <c r="BX832" i="1"/>
  <c r="BW832" i="1"/>
  <c r="BU832" i="1"/>
  <c r="BS832" i="1"/>
  <c r="BT832" i="1"/>
  <c r="BR880" i="1"/>
  <c r="CH880" i="1"/>
  <c r="CG880" i="1"/>
  <c r="CF880" i="1"/>
  <c r="CE880" i="1"/>
  <c r="CD880" i="1"/>
  <c r="CB880" i="1"/>
  <c r="CC880" i="1"/>
  <c r="CA880" i="1"/>
  <c r="BZ880" i="1"/>
  <c r="BV880" i="1"/>
  <c r="BY880" i="1"/>
  <c r="BW880" i="1"/>
  <c r="BX880" i="1"/>
  <c r="BU880" i="1"/>
  <c r="BT880" i="1"/>
  <c r="BS880" i="1"/>
  <c r="BR738" i="1"/>
  <c r="CH738" i="1"/>
  <c r="CE738" i="1"/>
  <c r="CG738" i="1"/>
  <c r="CF738" i="1"/>
  <c r="CD738" i="1"/>
  <c r="CC738" i="1"/>
  <c r="CB738" i="1"/>
  <c r="CA738" i="1"/>
  <c r="BZ738" i="1"/>
  <c r="BY738" i="1"/>
  <c r="BV738" i="1"/>
  <c r="BX738" i="1"/>
  <c r="BW738" i="1"/>
  <c r="BU738" i="1"/>
  <c r="BS738" i="1"/>
  <c r="BT738" i="1"/>
  <c r="BR962" i="1"/>
  <c r="CH962" i="1"/>
  <c r="CG962" i="1"/>
  <c r="CF962" i="1"/>
  <c r="CD962" i="1"/>
  <c r="CE962" i="1"/>
  <c r="CC962" i="1"/>
  <c r="CB962" i="1"/>
  <c r="BZ962" i="1"/>
  <c r="BY962" i="1"/>
  <c r="CA962" i="1"/>
  <c r="BX962" i="1"/>
  <c r="BU962" i="1"/>
  <c r="BV962" i="1"/>
  <c r="BS962" i="1"/>
  <c r="BW962" i="1"/>
  <c r="BT962" i="1"/>
  <c r="BR860" i="1"/>
  <c r="CH860" i="1"/>
  <c r="CG860" i="1"/>
  <c r="CF860" i="1"/>
  <c r="CE860" i="1"/>
  <c r="CD860" i="1"/>
  <c r="CC860" i="1"/>
  <c r="CB860" i="1"/>
  <c r="CA860" i="1"/>
  <c r="BX860" i="1"/>
  <c r="BY860" i="1"/>
  <c r="BZ860" i="1"/>
  <c r="BW860" i="1"/>
  <c r="BT860" i="1"/>
  <c r="BU860" i="1"/>
  <c r="BV860" i="1"/>
  <c r="BS860" i="1"/>
  <c r="BR9" i="1"/>
  <c r="CH9" i="1"/>
  <c r="CG9" i="1"/>
  <c r="CE9" i="1"/>
  <c r="CF9" i="1"/>
  <c r="CD9" i="1"/>
  <c r="CC9" i="1"/>
  <c r="CB9" i="1"/>
  <c r="CA9" i="1"/>
  <c r="BZ9" i="1"/>
  <c r="BY9" i="1"/>
  <c r="BX9" i="1"/>
  <c r="BT9" i="1"/>
  <c r="BV9" i="1"/>
  <c r="BU9" i="1"/>
  <c r="BW9" i="1"/>
  <c r="BS9" i="1"/>
  <c r="BR73" i="1"/>
  <c r="CH73" i="1"/>
  <c r="CG73" i="1"/>
  <c r="CF73" i="1"/>
  <c r="CE73" i="1"/>
  <c r="CD73" i="1"/>
  <c r="CC73" i="1"/>
  <c r="CB73" i="1"/>
  <c r="CA73" i="1"/>
  <c r="BZ73" i="1"/>
  <c r="BY73" i="1"/>
  <c r="BX73" i="1"/>
  <c r="BT73" i="1"/>
  <c r="BV73" i="1"/>
  <c r="BU73" i="1"/>
  <c r="BW73" i="1"/>
  <c r="BS73" i="1"/>
  <c r="BR137" i="1"/>
  <c r="CH137" i="1"/>
  <c r="CG137" i="1"/>
  <c r="CE137" i="1"/>
  <c r="CF137" i="1"/>
  <c r="CD137" i="1"/>
  <c r="CC137" i="1"/>
  <c r="CB137" i="1"/>
  <c r="CA137" i="1"/>
  <c r="BZ137" i="1"/>
  <c r="BY137" i="1"/>
  <c r="BX137" i="1"/>
  <c r="BT137" i="1"/>
  <c r="BV137" i="1"/>
  <c r="BU137" i="1"/>
  <c r="BW137" i="1"/>
  <c r="BS137" i="1"/>
  <c r="BR201" i="1"/>
  <c r="CH201" i="1"/>
  <c r="CG201" i="1"/>
  <c r="CF201" i="1"/>
  <c r="CE201" i="1"/>
  <c r="CD201" i="1"/>
  <c r="CC201" i="1"/>
  <c r="CB201" i="1"/>
  <c r="CA201" i="1"/>
  <c r="BZ201" i="1"/>
  <c r="BY201" i="1"/>
  <c r="BX201" i="1"/>
  <c r="BT201" i="1"/>
  <c r="BV201" i="1"/>
  <c r="BU201" i="1"/>
  <c r="BW201" i="1"/>
  <c r="BS201" i="1"/>
  <c r="BR265" i="1"/>
  <c r="CH265" i="1"/>
  <c r="CG265" i="1"/>
  <c r="CE265" i="1"/>
  <c r="CF265" i="1"/>
  <c r="CD265" i="1"/>
  <c r="CC265" i="1"/>
  <c r="CB265" i="1"/>
  <c r="CA265" i="1"/>
  <c r="BZ265" i="1"/>
  <c r="BY265" i="1"/>
  <c r="BX265" i="1"/>
  <c r="BT265" i="1"/>
  <c r="BV265" i="1"/>
  <c r="BU265" i="1"/>
  <c r="BW265" i="1"/>
  <c r="BS265" i="1"/>
  <c r="BR329" i="1"/>
  <c r="CH329" i="1"/>
  <c r="CG329" i="1"/>
  <c r="CE329" i="1"/>
  <c r="CF329" i="1"/>
  <c r="CD329" i="1"/>
  <c r="CC329" i="1"/>
  <c r="CB329" i="1"/>
  <c r="CA329" i="1"/>
  <c r="BZ329" i="1"/>
  <c r="BY329" i="1"/>
  <c r="BX329" i="1"/>
  <c r="BT329" i="1"/>
  <c r="BV329" i="1"/>
  <c r="BU329" i="1"/>
  <c r="BW329" i="1"/>
  <c r="BS329" i="1"/>
  <c r="BR393" i="1"/>
  <c r="CH393" i="1"/>
  <c r="CG393" i="1"/>
  <c r="CF393" i="1"/>
  <c r="CE393" i="1"/>
  <c r="CD393" i="1"/>
  <c r="CC393" i="1"/>
  <c r="CB393" i="1"/>
  <c r="CA393" i="1"/>
  <c r="BZ393" i="1"/>
  <c r="BY393" i="1"/>
  <c r="BX393" i="1"/>
  <c r="BT393" i="1"/>
  <c r="BV393" i="1"/>
  <c r="BU393" i="1"/>
  <c r="BW393" i="1"/>
  <c r="BS393" i="1"/>
  <c r="BR457" i="1"/>
  <c r="CH457" i="1"/>
  <c r="CG457" i="1"/>
  <c r="CF457" i="1"/>
  <c r="CE457" i="1"/>
  <c r="CD457" i="1"/>
  <c r="CC457" i="1"/>
  <c r="CB457" i="1"/>
  <c r="CA457" i="1"/>
  <c r="BZ457" i="1"/>
  <c r="BY457" i="1"/>
  <c r="BX457" i="1"/>
  <c r="BW457" i="1"/>
  <c r="BT457" i="1"/>
  <c r="BV457" i="1"/>
  <c r="BU457" i="1"/>
  <c r="BS457" i="1"/>
  <c r="BR521" i="1"/>
  <c r="CH521" i="1"/>
  <c r="CG521" i="1"/>
  <c r="CF521" i="1"/>
  <c r="CE521" i="1"/>
  <c r="CD521" i="1"/>
  <c r="CC521" i="1"/>
  <c r="CB521" i="1"/>
  <c r="CA521" i="1"/>
  <c r="BZ521" i="1"/>
  <c r="BY521" i="1"/>
  <c r="BX521" i="1"/>
  <c r="BW521" i="1"/>
  <c r="BT521" i="1"/>
  <c r="BV521" i="1"/>
  <c r="BU521" i="1"/>
  <c r="BS521" i="1"/>
  <c r="BR545" i="1"/>
  <c r="CH545" i="1"/>
  <c r="CG545" i="1"/>
  <c r="CE545" i="1"/>
  <c r="CF545" i="1"/>
  <c r="CD545" i="1"/>
  <c r="CC545" i="1"/>
  <c r="CA545" i="1"/>
  <c r="CB545" i="1"/>
  <c r="BZ545" i="1"/>
  <c r="BY545" i="1"/>
  <c r="BX545" i="1"/>
  <c r="BW545" i="1"/>
  <c r="BV545" i="1"/>
  <c r="BT545" i="1"/>
  <c r="BU545" i="1"/>
  <c r="BS545" i="1"/>
  <c r="BR609" i="1"/>
  <c r="CH609" i="1"/>
  <c r="CG609" i="1"/>
  <c r="CF609" i="1"/>
  <c r="CE609" i="1"/>
  <c r="CD609" i="1"/>
  <c r="CC609" i="1"/>
  <c r="CB609" i="1"/>
  <c r="CA609" i="1"/>
  <c r="BZ609" i="1"/>
  <c r="BY609" i="1"/>
  <c r="BW609" i="1"/>
  <c r="BV609" i="1"/>
  <c r="BT609" i="1"/>
  <c r="BX609" i="1"/>
  <c r="BU609" i="1"/>
  <c r="BS609" i="1"/>
  <c r="BR673" i="1"/>
  <c r="CH673" i="1"/>
  <c r="CG673" i="1"/>
  <c r="CF673" i="1"/>
  <c r="CE673" i="1"/>
  <c r="CD673" i="1"/>
  <c r="CC673" i="1"/>
  <c r="CB673" i="1"/>
  <c r="CA673" i="1"/>
  <c r="BY673" i="1"/>
  <c r="BZ673" i="1"/>
  <c r="BX673" i="1"/>
  <c r="BW673" i="1"/>
  <c r="BV673" i="1"/>
  <c r="BT673" i="1"/>
  <c r="BU673" i="1"/>
  <c r="BS673" i="1"/>
  <c r="BR697" i="1"/>
  <c r="CH697" i="1"/>
  <c r="CG697" i="1"/>
  <c r="CE697" i="1"/>
  <c r="CF697" i="1"/>
  <c r="CC697" i="1"/>
  <c r="CD697" i="1"/>
  <c r="CB697" i="1"/>
  <c r="CA697" i="1"/>
  <c r="BY697" i="1"/>
  <c r="BZ697" i="1"/>
  <c r="BX697" i="1"/>
  <c r="BW697" i="1"/>
  <c r="BT697" i="1"/>
  <c r="BV697" i="1"/>
  <c r="BU697" i="1"/>
  <c r="BS697" i="1"/>
  <c r="BR721" i="1"/>
  <c r="CH721" i="1"/>
  <c r="CG721" i="1"/>
  <c r="CE721" i="1"/>
  <c r="CF721" i="1"/>
  <c r="CD721" i="1"/>
  <c r="CC721" i="1"/>
  <c r="CB721" i="1"/>
  <c r="CA721" i="1"/>
  <c r="BY721" i="1"/>
  <c r="BZ721" i="1"/>
  <c r="BV721" i="1"/>
  <c r="BW721" i="1"/>
  <c r="BT721" i="1"/>
  <c r="BX721" i="1"/>
  <c r="BU721" i="1"/>
  <c r="BS721" i="1"/>
  <c r="BR825" i="1"/>
  <c r="CH825" i="1"/>
  <c r="CG825" i="1"/>
  <c r="CF825" i="1"/>
  <c r="CE825" i="1"/>
  <c r="CC825" i="1"/>
  <c r="CD825" i="1"/>
  <c r="CB825" i="1"/>
  <c r="CA825" i="1"/>
  <c r="BY825" i="1"/>
  <c r="BZ825" i="1"/>
  <c r="BX825" i="1"/>
  <c r="BW825" i="1"/>
  <c r="BV825" i="1"/>
  <c r="BU825" i="1"/>
  <c r="BT825" i="1"/>
  <c r="BS825" i="1"/>
  <c r="BR450" i="1"/>
  <c r="CH450" i="1"/>
  <c r="CE450" i="1"/>
  <c r="CF450" i="1"/>
  <c r="CD450" i="1"/>
  <c r="CG450" i="1"/>
  <c r="CB450" i="1"/>
  <c r="CC450" i="1"/>
  <c r="CA450" i="1"/>
  <c r="BZ450" i="1"/>
  <c r="BY450" i="1"/>
  <c r="BV450" i="1"/>
  <c r="BX450" i="1"/>
  <c r="BW450" i="1"/>
  <c r="BT450" i="1"/>
  <c r="BU450" i="1"/>
  <c r="BS450" i="1"/>
  <c r="BR562" i="1"/>
  <c r="CH562" i="1"/>
  <c r="CG562" i="1"/>
  <c r="CE562" i="1"/>
  <c r="CF562" i="1"/>
  <c r="CD562" i="1"/>
  <c r="CB562" i="1"/>
  <c r="CC562" i="1"/>
  <c r="CA562" i="1"/>
  <c r="BZ562" i="1"/>
  <c r="BY562" i="1"/>
  <c r="BV562" i="1"/>
  <c r="BX562" i="1"/>
  <c r="BT562" i="1"/>
  <c r="BU562" i="1"/>
  <c r="BW562" i="1"/>
  <c r="BS562" i="1"/>
  <c r="BR850" i="1"/>
  <c r="CH850" i="1"/>
  <c r="CG850" i="1"/>
  <c r="CF850" i="1"/>
  <c r="CD850" i="1"/>
  <c r="CE850" i="1"/>
  <c r="CB850" i="1"/>
  <c r="CC850" i="1"/>
  <c r="CA850" i="1"/>
  <c r="BZ850" i="1"/>
  <c r="BY850" i="1"/>
  <c r="BV850" i="1"/>
  <c r="BX850" i="1"/>
  <c r="BU850" i="1"/>
  <c r="BT850" i="1"/>
  <c r="BS850" i="1"/>
  <c r="BW850" i="1"/>
  <c r="BR946" i="1"/>
  <c r="CH946" i="1"/>
  <c r="CG946" i="1"/>
  <c r="CF946" i="1"/>
  <c r="CD946" i="1"/>
  <c r="CE946" i="1"/>
  <c r="CC946" i="1"/>
  <c r="CB946" i="1"/>
  <c r="CA946" i="1"/>
  <c r="BZ946" i="1"/>
  <c r="BY946" i="1"/>
  <c r="BX946" i="1"/>
  <c r="BV946" i="1"/>
  <c r="BU946" i="1"/>
  <c r="BS946" i="1"/>
  <c r="BW946" i="1"/>
  <c r="BT946" i="1"/>
  <c r="BR869" i="1"/>
  <c r="CH869" i="1"/>
  <c r="CG869" i="1"/>
  <c r="CF869" i="1"/>
  <c r="CE869" i="1"/>
  <c r="CD869" i="1"/>
  <c r="CC869" i="1"/>
  <c r="CB869" i="1"/>
  <c r="CA869" i="1"/>
  <c r="BZ869" i="1"/>
  <c r="BY869" i="1"/>
  <c r="BX869" i="1"/>
  <c r="BV869" i="1"/>
  <c r="BW869" i="1"/>
  <c r="BU869" i="1"/>
  <c r="BT869" i="1"/>
  <c r="BS869" i="1"/>
  <c r="BR50" i="1"/>
  <c r="CH50" i="1"/>
  <c r="CG50" i="1"/>
  <c r="CF50" i="1"/>
  <c r="CE50" i="1"/>
  <c r="CD50" i="1"/>
  <c r="CB50" i="1"/>
  <c r="CC50" i="1"/>
  <c r="CA50" i="1"/>
  <c r="BZ50" i="1"/>
  <c r="BY50" i="1"/>
  <c r="BX50" i="1"/>
  <c r="BV50" i="1"/>
  <c r="BW50" i="1"/>
  <c r="BT50" i="1"/>
  <c r="BU50" i="1"/>
  <c r="BS50" i="1"/>
  <c r="BR114" i="1"/>
  <c r="CH114" i="1"/>
  <c r="CG114" i="1"/>
  <c r="CF114" i="1"/>
  <c r="CE114" i="1"/>
  <c r="CD114" i="1"/>
  <c r="CB114" i="1"/>
  <c r="CC114" i="1"/>
  <c r="CA114" i="1"/>
  <c r="BZ114" i="1"/>
  <c r="BY114" i="1"/>
  <c r="BX114" i="1"/>
  <c r="BV114" i="1"/>
  <c r="BW114" i="1"/>
  <c r="BT114" i="1"/>
  <c r="BU114" i="1"/>
  <c r="BS114" i="1"/>
  <c r="BR178" i="1"/>
  <c r="CH178" i="1"/>
  <c r="CG178" i="1"/>
  <c r="CF178" i="1"/>
  <c r="CE178" i="1"/>
  <c r="CD178" i="1"/>
  <c r="CB178" i="1"/>
  <c r="CC178" i="1"/>
  <c r="CA178" i="1"/>
  <c r="BZ178" i="1"/>
  <c r="BY178" i="1"/>
  <c r="BX178" i="1"/>
  <c r="BV178" i="1"/>
  <c r="BW178" i="1"/>
  <c r="BT178" i="1"/>
  <c r="BU178" i="1"/>
  <c r="BS178" i="1"/>
  <c r="BR202" i="1"/>
  <c r="CG202" i="1"/>
  <c r="CH202" i="1"/>
  <c r="CF202" i="1"/>
  <c r="CE202" i="1"/>
  <c r="CD202" i="1"/>
  <c r="CB202" i="1"/>
  <c r="CC202" i="1"/>
  <c r="CA202" i="1"/>
  <c r="BZ202" i="1"/>
  <c r="BY202" i="1"/>
  <c r="BX202" i="1"/>
  <c r="BV202" i="1"/>
  <c r="BW202" i="1"/>
  <c r="BT202" i="1"/>
  <c r="BU202" i="1"/>
  <c r="BS202" i="1"/>
  <c r="BR226" i="1"/>
  <c r="CH226" i="1"/>
  <c r="CG226" i="1"/>
  <c r="CE226" i="1"/>
  <c r="CF226" i="1"/>
  <c r="CD226" i="1"/>
  <c r="CB226" i="1"/>
  <c r="CC226" i="1"/>
  <c r="CA226" i="1"/>
  <c r="BZ226" i="1"/>
  <c r="BY226" i="1"/>
  <c r="BX226" i="1"/>
  <c r="BV226" i="1"/>
  <c r="BW226" i="1"/>
  <c r="BT226" i="1"/>
  <c r="BU226" i="1"/>
  <c r="BS226" i="1"/>
  <c r="BR290" i="1"/>
  <c r="CH290" i="1"/>
  <c r="CG290" i="1"/>
  <c r="CE290" i="1"/>
  <c r="CF290" i="1"/>
  <c r="CD290" i="1"/>
  <c r="CB290" i="1"/>
  <c r="CC290" i="1"/>
  <c r="CA290" i="1"/>
  <c r="BZ290" i="1"/>
  <c r="BY290" i="1"/>
  <c r="BX290" i="1"/>
  <c r="BV290" i="1"/>
  <c r="BW290" i="1"/>
  <c r="BT290" i="1"/>
  <c r="BU290" i="1"/>
  <c r="BS290" i="1"/>
  <c r="BR442" i="1"/>
  <c r="CH442" i="1"/>
  <c r="CG442" i="1"/>
  <c r="CF442" i="1"/>
  <c r="CE442" i="1"/>
  <c r="CD442" i="1"/>
  <c r="CC442" i="1"/>
  <c r="CA442" i="1"/>
  <c r="BZ442" i="1"/>
  <c r="CB442" i="1"/>
  <c r="BY442" i="1"/>
  <c r="BX442" i="1"/>
  <c r="BV442" i="1"/>
  <c r="BT442" i="1"/>
  <c r="BU442" i="1"/>
  <c r="BW442" i="1"/>
  <c r="BS442" i="1"/>
  <c r="BR578" i="1"/>
  <c r="CG578" i="1"/>
  <c r="CH578" i="1"/>
  <c r="CE578" i="1"/>
  <c r="CD578" i="1"/>
  <c r="CF578" i="1"/>
  <c r="CB578" i="1"/>
  <c r="CC578" i="1"/>
  <c r="CA578" i="1"/>
  <c r="BZ578" i="1"/>
  <c r="BY578" i="1"/>
  <c r="BV578" i="1"/>
  <c r="BX578" i="1"/>
  <c r="BT578" i="1"/>
  <c r="BW578" i="1"/>
  <c r="BU578" i="1"/>
  <c r="BS578" i="1"/>
  <c r="BR618" i="1"/>
  <c r="CH618" i="1"/>
  <c r="CG618" i="1"/>
  <c r="CF618" i="1"/>
  <c r="CE618" i="1"/>
  <c r="CD618" i="1"/>
  <c r="CB618" i="1"/>
  <c r="CC618" i="1"/>
  <c r="CA618" i="1"/>
  <c r="BZ618" i="1"/>
  <c r="BY618" i="1"/>
  <c r="BX618" i="1"/>
  <c r="BV618" i="1"/>
  <c r="BW618" i="1"/>
  <c r="BU618" i="1"/>
  <c r="BS618" i="1"/>
  <c r="BT618" i="1"/>
  <c r="BR507" i="1"/>
  <c r="CH507" i="1"/>
  <c r="CG507" i="1"/>
  <c r="CF507" i="1"/>
  <c r="CE507" i="1"/>
  <c r="CD507" i="1"/>
  <c r="CB507" i="1"/>
  <c r="CC507" i="1"/>
  <c r="CA507" i="1"/>
  <c r="BZ507" i="1"/>
  <c r="BX507" i="1"/>
  <c r="BW507" i="1"/>
  <c r="BY507" i="1"/>
  <c r="BT507" i="1"/>
  <c r="BV507" i="1"/>
  <c r="BU507" i="1"/>
  <c r="BS507" i="1"/>
  <c r="BR571" i="1"/>
  <c r="CH571" i="1"/>
  <c r="CG571" i="1"/>
  <c r="CF571" i="1"/>
  <c r="CE571" i="1"/>
  <c r="CD571" i="1"/>
  <c r="CB571" i="1"/>
  <c r="CC571" i="1"/>
  <c r="CA571" i="1"/>
  <c r="BZ571" i="1"/>
  <c r="BX571" i="1"/>
  <c r="BY571" i="1"/>
  <c r="BW571" i="1"/>
  <c r="BT571" i="1"/>
  <c r="BV571" i="1"/>
  <c r="BU571" i="1"/>
  <c r="BS571" i="1"/>
  <c r="BR651" i="1"/>
  <c r="CH651" i="1"/>
  <c r="CG651" i="1"/>
  <c r="CF651" i="1"/>
  <c r="CE651" i="1"/>
  <c r="CD651" i="1"/>
  <c r="CC651" i="1"/>
  <c r="CA651" i="1"/>
  <c r="CB651" i="1"/>
  <c r="BZ651" i="1"/>
  <c r="BX651" i="1"/>
  <c r="BY651" i="1"/>
  <c r="BW651" i="1"/>
  <c r="BV651" i="1"/>
  <c r="BS651" i="1"/>
  <c r="BT651" i="1"/>
  <c r="BU651" i="1"/>
  <c r="BR699" i="1"/>
  <c r="CH699" i="1"/>
  <c r="CG699" i="1"/>
  <c r="CF699" i="1"/>
  <c r="CE699" i="1"/>
  <c r="CD699" i="1"/>
  <c r="CC699" i="1"/>
  <c r="CB699" i="1"/>
  <c r="CA699" i="1"/>
  <c r="BZ699" i="1"/>
  <c r="BX699" i="1"/>
  <c r="BY699" i="1"/>
  <c r="BW699" i="1"/>
  <c r="BV699" i="1"/>
  <c r="BU699" i="1"/>
  <c r="BS699" i="1"/>
  <c r="BT699" i="1"/>
  <c r="BR763" i="1"/>
  <c r="CH763" i="1"/>
  <c r="CG763" i="1"/>
  <c r="CF763" i="1"/>
  <c r="CE763" i="1"/>
  <c r="CD763" i="1"/>
  <c r="CC763" i="1"/>
  <c r="CB763" i="1"/>
  <c r="CA763" i="1"/>
  <c r="BZ763" i="1"/>
  <c r="BX763" i="1"/>
  <c r="BY763" i="1"/>
  <c r="BW763" i="1"/>
  <c r="BV763" i="1"/>
  <c r="BS763" i="1"/>
  <c r="BU763" i="1"/>
  <c r="BT763" i="1"/>
  <c r="BR835" i="1"/>
  <c r="CH835" i="1"/>
  <c r="CG835" i="1"/>
  <c r="CF835" i="1"/>
  <c r="CE835" i="1"/>
  <c r="CD835" i="1"/>
  <c r="CC835" i="1"/>
  <c r="CB835" i="1"/>
  <c r="BZ835" i="1"/>
  <c r="CA835" i="1"/>
  <c r="BX835" i="1"/>
  <c r="BY835" i="1"/>
  <c r="BW835" i="1"/>
  <c r="BV835" i="1"/>
  <c r="BU835" i="1"/>
  <c r="BS835" i="1"/>
  <c r="BT835" i="1"/>
  <c r="BR558" i="1"/>
  <c r="CH558" i="1"/>
  <c r="CG558" i="1"/>
  <c r="CF558" i="1"/>
  <c r="CD558" i="1"/>
  <c r="CE558" i="1"/>
  <c r="CC558" i="1"/>
  <c r="CB558" i="1"/>
  <c r="BZ558" i="1"/>
  <c r="CA558" i="1"/>
  <c r="BX558" i="1"/>
  <c r="BW558" i="1"/>
  <c r="BY558" i="1"/>
  <c r="BV558" i="1"/>
  <c r="BT558" i="1"/>
  <c r="BU558" i="1"/>
  <c r="BS558" i="1"/>
  <c r="BR774" i="1"/>
  <c r="CH774" i="1"/>
  <c r="CG774" i="1"/>
  <c r="CF774" i="1"/>
  <c r="CE774" i="1"/>
  <c r="CD774" i="1"/>
  <c r="CC774" i="1"/>
  <c r="CB774" i="1"/>
  <c r="CA774" i="1"/>
  <c r="BZ774" i="1"/>
  <c r="BX774" i="1"/>
  <c r="BW774" i="1"/>
  <c r="BY774" i="1"/>
  <c r="BV774" i="1"/>
  <c r="BT774" i="1"/>
  <c r="BU774" i="1"/>
  <c r="BS774" i="1"/>
  <c r="BR908" i="1"/>
  <c r="CH908" i="1"/>
  <c r="CG908" i="1"/>
  <c r="CE908" i="1"/>
  <c r="CF908" i="1"/>
  <c r="CD908" i="1"/>
  <c r="CC908" i="1"/>
  <c r="CA908" i="1"/>
  <c r="CB908" i="1"/>
  <c r="BX908" i="1"/>
  <c r="BY908" i="1"/>
  <c r="BZ908" i="1"/>
  <c r="BW908" i="1"/>
  <c r="BU908" i="1"/>
  <c r="BS908" i="1"/>
  <c r="BV908" i="1"/>
  <c r="BT908" i="1"/>
  <c r="BR468" i="1"/>
  <c r="CH468" i="1"/>
  <c r="CG468" i="1"/>
  <c r="CF468" i="1"/>
  <c r="CE468" i="1"/>
  <c r="CC468" i="1"/>
  <c r="CD468" i="1"/>
  <c r="CB468" i="1"/>
  <c r="BY468" i="1"/>
  <c r="CA468" i="1"/>
  <c r="BZ468" i="1"/>
  <c r="BX468" i="1"/>
  <c r="BW468" i="1"/>
  <c r="BV468" i="1"/>
  <c r="BT468" i="1"/>
  <c r="BU468" i="1"/>
  <c r="BS468" i="1"/>
  <c r="BR532" i="1"/>
  <c r="CH532" i="1"/>
  <c r="CG532" i="1"/>
  <c r="CF532" i="1"/>
  <c r="CE532" i="1"/>
  <c r="CC532" i="1"/>
  <c r="CD532" i="1"/>
  <c r="CB532" i="1"/>
  <c r="CA532" i="1"/>
  <c r="BZ532" i="1"/>
  <c r="BX532" i="1"/>
  <c r="BY532" i="1"/>
  <c r="BW532" i="1"/>
  <c r="BV532" i="1"/>
  <c r="BT532" i="1"/>
  <c r="BU532" i="1"/>
  <c r="BS532" i="1"/>
  <c r="BR596" i="1"/>
  <c r="CH596" i="1"/>
  <c r="CG596" i="1"/>
  <c r="CF596" i="1"/>
  <c r="CE596" i="1"/>
  <c r="CC596" i="1"/>
  <c r="CD596" i="1"/>
  <c r="CB596" i="1"/>
  <c r="BZ596" i="1"/>
  <c r="BX596" i="1"/>
  <c r="BY596" i="1"/>
  <c r="CA596" i="1"/>
  <c r="BV596" i="1"/>
  <c r="BW596" i="1"/>
  <c r="BT596" i="1"/>
  <c r="BU596" i="1"/>
  <c r="BS596" i="1"/>
  <c r="BR660" i="1"/>
  <c r="CH660" i="1"/>
  <c r="CG660" i="1"/>
  <c r="CF660" i="1"/>
  <c r="CE660" i="1"/>
  <c r="CC660" i="1"/>
  <c r="CD660" i="1"/>
  <c r="CB660" i="1"/>
  <c r="CA660" i="1"/>
  <c r="BX660" i="1"/>
  <c r="BY660" i="1"/>
  <c r="BZ660" i="1"/>
  <c r="BV660" i="1"/>
  <c r="BW660" i="1"/>
  <c r="BT660" i="1"/>
  <c r="BU660" i="1"/>
  <c r="BS660" i="1"/>
  <c r="BR812" i="1"/>
  <c r="CH812" i="1"/>
  <c r="CG812" i="1"/>
  <c r="CE812" i="1"/>
  <c r="CF812" i="1"/>
  <c r="CD812" i="1"/>
  <c r="CC812" i="1"/>
  <c r="CA812" i="1"/>
  <c r="CB812" i="1"/>
  <c r="BZ812" i="1"/>
  <c r="BX812" i="1"/>
  <c r="BY812" i="1"/>
  <c r="BW812" i="1"/>
  <c r="BT812" i="1"/>
  <c r="BU812" i="1"/>
  <c r="BV812" i="1"/>
  <c r="BS812" i="1"/>
  <c r="BR654" i="1"/>
  <c r="CH654" i="1"/>
  <c r="CG654" i="1"/>
  <c r="CF654" i="1"/>
  <c r="CE654" i="1"/>
  <c r="CD654" i="1"/>
  <c r="CC654" i="1"/>
  <c r="CB654" i="1"/>
  <c r="BZ654" i="1"/>
  <c r="BX654" i="1"/>
  <c r="BY654" i="1"/>
  <c r="BW654" i="1"/>
  <c r="CA654" i="1"/>
  <c r="BV654" i="1"/>
  <c r="BT654" i="1"/>
  <c r="BU654" i="1"/>
  <c r="BS654" i="1"/>
  <c r="BR806" i="1"/>
  <c r="CH806" i="1"/>
  <c r="CG806" i="1"/>
  <c r="CF806" i="1"/>
  <c r="CE806" i="1"/>
  <c r="CD806" i="1"/>
  <c r="CC806" i="1"/>
  <c r="CB806" i="1"/>
  <c r="CA806" i="1"/>
  <c r="BZ806" i="1"/>
  <c r="BX806" i="1"/>
  <c r="BY806" i="1"/>
  <c r="BW806" i="1"/>
  <c r="BV806" i="1"/>
  <c r="BT806" i="1"/>
  <c r="BU806" i="1"/>
  <c r="BS806" i="1"/>
  <c r="BR373" i="1"/>
  <c r="CH373" i="1"/>
  <c r="CG373" i="1"/>
  <c r="CF373" i="1"/>
  <c r="CD373" i="1"/>
  <c r="CE373" i="1"/>
  <c r="CC373" i="1"/>
  <c r="CB373" i="1"/>
  <c r="CA373" i="1"/>
  <c r="BY373" i="1"/>
  <c r="BZ373" i="1"/>
  <c r="BX373" i="1"/>
  <c r="BV373" i="1"/>
  <c r="BW373" i="1"/>
  <c r="BU373" i="1"/>
  <c r="BT373" i="1"/>
  <c r="BS373" i="1"/>
  <c r="BR389" i="1"/>
  <c r="CH389" i="1"/>
  <c r="CG389" i="1"/>
  <c r="CF389" i="1"/>
  <c r="CD389" i="1"/>
  <c r="CE389" i="1"/>
  <c r="CC389" i="1"/>
  <c r="CB389" i="1"/>
  <c r="CA389" i="1"/>
  <c r="BY389" i="1"/>
  <c r="BX389" i="1"/>
  <c r="BZ389" i="1"/>
  <c r="BV389" i="1"/>
  <c r="BW389" i="1"/>
  <c r="BU389" i="1"/>
  <c r="BS389" i="1"/>
  <c r="BT389" i="1"/>
  <c r="BR453" i="1"/>
  <c r="CH453" i="1"/>
  <c r="CG453" i="1"/>
  <c r="CF453" i="1"/>
  <c r="CE453" i="1"/>
  <c r="CD453" i="1"/>
  <c r="CC453" i="1"/>
  <c r="CB453" i="1"/>
  <c r="CA453" i="1"/>
  <c r="BY453" i="1"/>
  <c r="BX453" i="1"/>
  <c r="BZ453" i="1"/>
  <c r="BV453" i="1"/>
  <c r="BW453" i="1"/>
  <c r="BU453" i="1"/>
  <c r="BS453" i="1"/>
  <c r="BT453" i="1"/>
  <c r="BR501" i="1"/>
  <c r="CH501" i="1"/>
  <c r="CG501" i="1"/>
  <c r="CF501" i="1"/>
  <c r="CE501" i="1"/>
  <c r="CD501" i="1"/>
  <c r="CC501" i="1"/>
  <c r="CB501" i="1"/>
  <c r="CA501" i="1"/>
  <c r="BY501" i="1"/>
  <c r="BZ501" i="1"/>
  <c r="BX501" i="1"/>
  <c r="BV501" i="1"/>
  <c r="BW501" i="1"/>
  <c r="BU501" i="1"/>
  <c r="BT501" i="1"/>
  <c r="BS501" i="1"/>
  <c r="BR605" i="1"/>
  <c r="CH605" i="1"/>
  <c r="CG605" i="1"/>
  <c r="CF605" i="1"/>
  <c r="CD605" i="1"/>
  <c r="CE605" i="1"/>
  <c r="CC605" i="1"/>
  <c r="CB605" i="1"/>
  <c r="CA605" i="1"/>
  <c r="BZ605" i="1"/>
  <c r="BX605" i="1"/>
  <c r="BV605" i="1"/>
  <c r="BW605" i="1"/>
  <c r="BY605" i="1"/>
  <c r="BU605" i="1"/>
  <c r="BT605" i="1"/>
  <c r="BS605" i="1"/>
  <c r="BR629" i="1"/>
  <c r="CH629" i="1"/>
  <c r="CG629" i="1"/>
  <c r="CF629" i="1"/>
  <c r="CE629" i="1"/>
  <c r="CD629" i="1"/>
  <c r="CC629" i="1"/>
  <c r="CB629" i="1"/>
  <c r="CA629" i="1"/>
  <c r="BX629" i="1"/>
  <c r="BZ629" i="1"/>
  <c r="BV629" i="1"/>
  <c r="BW629" i="1"/>
  <c r="BU629" i="1"/>
  <c r="BY629" i="1"/>
  <c r="BT629" i="1"/>
  <c r="BS629" i="1"/>
  <c r="BR717" i="1"/>
  <c r="CH717" i="1"/>
  <c r="CG717" i="1"/>
  <c r="CF717" i="1"/>
  <c r="CE717" i="1"/>
  <c r="CD717" i="1"/>
  <c r="CC717" i="1"/>
  <c r="CB717" i="1"/>
  <c r="CA717" i="1"/>
  <c r="BX717" i="1"/>
  <c r="BV717" i="1"/>
  <c r="BW717" i="1"/>
  <c r="BZ717" i="1"/>
  <c r="BY717" i="1"/>
  <c r="BU717" i="1"/>
  <c r="BS717" i="1"/>
  <c r="BT717" i="1"/>
  <c r="BR741" i="1"/>
  <c r="CH741" i="1"/>
  <c r="CG741" i="1"/>
  <c r="CF741" i="1"/>
  <c r="CE741" i="1"/>
  <c r="CD741" i="1"/>
  <c r="CC741" i="1"/>
  <c r="CB741" i="1"/>
  <c r="CA741" i="1"/>
  <c r="BX741" i="1"/>
  <c r="BZ741" i="1"/>
  <c r="BY741" i="1"/>
  <c r="BV741" i="1"/>
  <c r="BW741" i="1"/>
  <c r="BU741" i="1"/>
  <c r="BS741" i="1"/>
  <c r="BT741" i="1"/>
  <c r="BR765" i="1"/>
  <c r="CH765" i="1"/>
  <c r="CG765" i="1"/>
  <c r="CF765" i="1"/>
  <c r="CE765" i="1"/>
  <c r="CD765" i="1"/>
  <c r="CC765" i="1"/>
  <c r="CB765" i="1"/>
  <c r="CA765" i="1"/>
  <c r="BX765" i="1"/>
  <c r="BV765" i="1"/>
  <c r="BY765" i="1"/>
  <c r="BZ765" i="1"/>
  <c r="BW765" i="1"/>
  <c r="BU765" i="1"/>
  <c r="BT765" i="1"/>
  <c r="BS765" i="1"/>
  <c r="BR893" i="1"/>
  <c r="CH893" i="1"/>
  <c r="CG893" i="1"/>
  <c r="CF893" i="1"/>
  <c r="CE893" i="1"/>
  <c r="CD893" i="1"/>
  <c r="CC893" i="1"/>
  <c r="CB893" i="1"/>
  <c r="CA893" i="1"/>
  <c r="BV893" i="1"/>
  <c r="BY893" i="1"/>
  <c r="BW893" i="1"/>
  <c r="BX893" i="1"/>
  <c r="BU893" i="1"/>
  <c r="BZ893" i="1"/>
  <c r="BT893" i="1"/>
  <c r="BS893" i="1"/>
  <c r="BR957" i="1"/>
  <c r="CH957" i="1"/>
  <c r="CF957" i="1"/>
  <c r="CG957" i="1"/>
  <c r="CE957" i="1"/>
  <c r="CD957" i="1"/>
  <c r="CC957" i="1"/>
  <c r="CB957" i="1"/>
  <c r="CA957" i="1"/>
  <c r="BY957" i="1"/>
  <c r="BZ957" i="1"/>
  <c r="BW957" i="1"/>
  <c r="BX957" i="1"/>
  <c r="BU957" i="1"/>
  <c r="BV957" i="1"/>
  <c r="BS957" i="1"/>
  <c r="BT957" i="1"/>
  <c r="BR494" i="1"/>
  <c r="CH494" i="1"/>
  <c r="CG494" i="1"/>
  <c r="CF494" i="1"/>
  <c r="CD494" i="1"/>
  <c r="CE494" i="1"/>
  <c r="CC494" i="1"/>
  <c r="CB494" i="1"/>
  <c r="BZ494" i="1"/>
  <c r="CA494" i="1"/>
  <c r="BY494" i="1"/>
  <c r="BX494" i="1"/>
  <c r="BW494" i="1"/>
  <c r="BV494" i="1"/>
  <c r="BT494" i="1"/>
  <c r="BU494" i="1"/>
  <c r="BS494" i="1"/>
  <c r="BR622" i="1"/>
  <c r="CH622" i="1"/>
  <c r="CG622" i="1"/>
  <c r="CE622" i="1"/>
  <c r="CD622" i="1"/>
  <c r="CF622" i="1"/>
  <c r="CC622" i="1"/>
  <c r="CB622" i="1"/>
  <c r="BZ622" i="1"/>
  <c r="CA622" i="1"/>
  <c r="BX622" i="1"/>
  <c r="BW622" i="1"/>
  <c r="BY622" i="1"/>
  <c r="BV622" i="1"/>
  <c r="BT622" i="1"/>
  <c r="BU622" i="1"/>
  <c r="BS622" i="1"/>
  <c r="BR790" i="1"/>
  <c r="CH790" i="1"/>
  <c r="CG790" i="1"/>
  <c r="CF790" i="1"/>
  <c r="CE790" i="1"/>
  <c r="CD790" i="1"/>
  <c r="CC790" i="1"/>
  <c r="CB790" i="1"/>
  <c r="CA790" i="1"/>
  <c r="BZ790" i="1"/>
  <c r="BX790" i="1"/>
  <c r="BY790" i="1"/>
  <c r="BW790" i="1"/>
  <c r="BV790" i="1"/>
  <c r="BU790" i="1"/>
  <c r="BT790" i="1"/>
  <c r="BS790" i="1"/>
  <c r="BR897" i="1"/>
  <c r="CH897" i="1"/>
  <c r="CG897" i="1"/>
  <c r="CE897" i="1"/>
  <c r="CD897" i="1"/>
  <c r="CF897" i="1"/>
  <c r="CC897" i="1"/>
  <c r="CB897" i="1"/>
  <c r="CA897" i="1"/>
  <c r="BY897" i="1"/>
  <c r="BX897" i="1"/>
  <c r="BZ897" i="1"/>
  <c r="BV897" i="1"/>
  <c r="BU897" i="1"/>
  <c r="BW897" i="1"/>
  <c r="BS897" i="1"/>
  <c r="BT897" i="1"/>
  <c r="BR961" i="1"/>
  <c r="CH961" i="1"/>
  <c r="CG961" i="1"/>
  <c r="CF961" i="1"/>
  <c r="CE961" i="1"/>
  <c r="CD961" i="1"/>
  <c r="CC961" i="1"/>
  <c r="CB961" i="1"/>
  <c r="CA961" i="1"/>
  <c r="BY961" i="1"/>
  <c r="BX961" i="1"/>
  <c r="BZ961" i="1"/>
  <c r="BU961" i="1"/>
  <c r="BW961" i="1"/>
  <c r="BS961" i="1"/>
  <c r="BV961" i="1"/>
  <c r="BT961" i="1"/>
  <c r="BR503" i="1"/>
  <c r="CH503" i="1"/>
  <c r="CG503" i="1"/>
  <c r="CF503" i="1"/>
  <c r="CE503" i="1"/>
  <c r="CD503" i="1"/>
  <c r="CB503" i="1"/>
  <c r="CC503" i="1"/>
  <c r="CA503" i="1"/>
  <c r="BZ503" i="1"/>
  <c r="BX503" i="1"/>
  <c r="BY503" i="1"/>
  <c r="BV503" i="1"/>
  <c r="BW503" i="1"/>
  <c r="BT503" i="1"/>
  <c r="BU503" i="1"/>
  <c r="BS503" i="1"/>
  <c r="BR615" i="1"/>
  <c r="CH615" i="1"/>
  <c r="CG615" i="1"/>
  <c r="CF615" i="1"/>
  <c r="CD615" i="1"/>
  <c r="CC615" i="1"/>
  <c r="CE615" i="1"/>
  <c r="CB615" i="1"/>
  <c r="CA615" i="1"/>
  <c r="BZ615" i="1"/>
  <c r="BY615" i="1"/>
  <c r="BX615" i="1"/>
  <c r="BV615" i="1"/>
  <c r="BW615" i="1"/>
  <c r="BT615" i="1"/>
  <c r="BU615" i="1"/>
  <c r="BS615" i="1"/>
  <c r="BR743" i="1"/>
  <c r="CH743" i="1"/>
  <c r="CG743" i="1"/>
  <c r="CF743" i="1"/>
  <c r="CE743" i="1"/>
  <c r="CD743" i="1"/>
  <c r="CC743" i="1"/>
  <c r="CB743" i="1"/>
  <c r="CA743" i="1"/>
  <c r="BZ743" i="1"/>
  <c r="BY743" i="1"/>
  <c r="BX743" i="1"/>
  <c r="BV743" i="1"/>
  <c r="BW743" i="1"/>
  <c r="BT743" i="1"/>
  <c r="BU743" i="1"/>
  <c r="BS743" i="1"/>
  <c r="BR823" i="1"/>
  <c r="CH823" i="1"/>
  <c r="CG823" i="1"/>
  <c r="CF823" i="1"/>
  <c r="CD823" i="1"/>
  <c r="CC823" i="1"/>
  <c r="CE823" i="1"/>
  <c r="CA823" i="1"/>
  <c r="CB823" i="1"/>
  <c r="BZ823" i="1"/>
  <c r="BY823" i="1"/>
  <c r="BX823" i="1"/>
  <c r="BV823" i="1"/>
  <c r="BW823" i="1"/>
  <c r="BT823" i="1"/>
  <c r="BU823" i="1"/>
  <c r="BS823" i="1"/>
  <c r="BR855" i="1"/>
  <c r="CH855" i="1"/>
  <c r="CG855" i="1"/>
  <c r="CF855" i="1"/>
  <c r="CE855" i="1"/>
  <c r="CD855" i="1"/>
  <c r="CC855" i="1"/>
  <c r="CA855" i="1"/>
  <c r="CB855" i="1"/>
  <c r="BZ855" i="1"/>
  <c r="BY855" i="1"/>
  <c r="BX855" i="1"/>
  <c r="BV855" i="1"/>
  <c r="BW855" i="1"/>
  <c r="BT855" i="1"/>
  <c r="BU855" i="1"/>
  <c r="BS855" i="1"/>
  <c r="BR856" i="1"/>
  <c r="CH856" i="1"/>
  <c r="CG856" i="1"/>
  <c r="CF856" i="1"/>
  <c r="CE856" i="1"/>
  <c r="CC856" i="1"/>
  <c r="CD856" i="1"/>
  <c r="CA856" i="1"/>
  <c r="CB856" i="1"/>
  <c r="BZ856" i="1"/>
  <c r="BX856" i="1"/>
  <c r="BV856" i="1"/>
  <c r="BY856" i="1"/>
  <c r="BW856" i="1"/>
  <c r="BU856" i="1"/>
  <c r="BS856" i="1"/>
  <c r="BT856" i="1"/>
  <c r="BR906" i="1"/>
  <c r="CH906" i="1"/>
  <c r="CG906" i="1"/>
  <c r="CF906" i="1"/>
  <c r="CD906" i="1"/>
  <c r="CE906" i="1"/>
  <c r="CC906" i="1"/>
  <c r="CB906" i="1"/>
  <c r="CA906" i="1"/>
  <c r="BZ906" i="1"/>
  <c r="BY906" i="1"/>
  <c r="BX906" i="1"/>
  <c r="BV906" i="1"/>
  <c r="BW906" i="1"/>
  <c r="BU906" i="1"/>
  <c r="BS906" i="1"/>
  <c r="BT906" i="1"/>
  <c r="BR857" i="1"/>
  <c r="CH857" i="1"/>
  <c r="CG857" i="1"/>
  <c r="CE857" i="1"/>
  <c r="CF857" i="1"/>
  <c r="CC857" i="1"/>
  <c r="CD857" i="1"/>
  <c r="CB857" i="1"/>
  <c r="BY857" i="1"/>
  <c r="CA857" i="1"/>
  <c r="BZ857" i="1"/>
  <c r="BX857" i="1"/>
  <c r="BW857" i="1"/>
  <c r="BV857" i="1"/>
  <c r="BU857" i="1"/>
  <c r="BS857" i="1"/>
  <c r="BT857" i="1"/>
  <c r="BR43" i="1"/>
  <c r="CH43" i="1"/>
  <c r="CG43" i="1"/>
  <c r="CF43" i="1"/>
  <c r="CE43" i="1"/>
  <c r="CD43" i="1"/>
  <c r="CC43" i="1"/>
  <c r="CB43" i="1"/>
  <c r="CA43" i="1"/>
  <c r="BZ43" i="1"/>
  <c r="BX43" i="1"/>
  <c r="BW43" i="1"/>
  <c r="BY43" i="1"/>
  <c r="BT43" i="1"/>
  <c r="BV43" i="1"/>
  <c r="BS43" i="1"/>
  <c r="BU43" i="1"/>
  <c r="BR4" i="1"/>
  <c r="CH4" i="1"/>
  <c r="CG4" i="1"/>
  <c r="CF4" i="1"/>
  <c r="CC4" i="1"/>
  <c r="CE4" i="1"/>
  <c r="CD4" i="1"/>
  <c r="CB4" i="1"/>
  <c r="CA4" i="1"/>
  <c r="BZ4" i="1"/>
  <c r="BY4" i="1"/>
  <c r="BX4" i="1"/>
  <c r="BW4" i="1"/>
  <c r="BV4" i="1"/>
  <c r="BT4" i="1"/>
  <c r="BU4" i="1"/>
  <c r="BS4" i="1"/>
  <c r="BR196" i="1"/>
  <c r="CH196" i="1"/>
  <c r="CG196" i="1"/>
  <c r="CF196" i="1"/>
  <c r="CC196" i="1"/>
  <c r="CE196" i="1"/>
  <c r="CD196" i="1"/>
  <c r="CB196" i="1"/>
  <c r="CA196" i="1"/>
  <c r="BZ196" i="1"/>
  <c r="BY196" i="1"/>
  <c r="BX196" i="1"/>
  <c r="BW196" i="1"/>
  <c r="BV196" i="1"/>
  <c r="BT196" i="1"/>
  <c r="BU196" i="1"/>
  <c r="BS196" i="1"/>
  <c r="BR30" i="1"/>
  <c r="CH30" i="1"/>
  <c r="CG30" i="1"/>
  <c r="CF30" i="1"/>
  <c r="CD30" i="1"/>
  <c r="CE30" i="1"/>
  <c r="CB30" i="1"/>
  <c r="CC30" i="1"/>
  <c r="BZ30" i="1"/>
  <c r="CA30" i="1"/>
  <c r="BY30" i="1"/>
  <c r="BX30" i="1"/>
  <c r="BW30" i="1"/>
  <c r="BV30" i="1"/>
  <c r="BT30" i="1"/>
  <c r="BU30" i="1"/>
  <c r="BS30" i="1"/>
  <c r="BR23" i="1"/>
  <c r="CH23" i="1"/>
  <c r="CG23" i="1"/>
  <c r="CF23" i="1"/>
  <c r="CE23" i="1"/>
  <c r="CD23" i="1"/>
  <c r="CC23" i="1"/>
  <c r="CB23" i="1"/>
  <c r="CA23" i="1"/>
  <c r="BZ23" i="1"/>
  <c r="BY23" i="1"/>
  <c r="BV23" i="1"/>
  <c r="BW23" i="1"/>
  <c r="BX23" i="1"/>
  <c r="BT23" i="1"/>
  <c r="BU23" i="1"/>
  <c r="BS23" i="1"/>
  <c r="BR391" i="1"/>
  <c r="CH391" i="1"/>
  <c r="CG391" i="1"/>
  <c r="CF391" i="1"/>
  <c r="CE391" i="1"/>
  <c r="CB391" i="1"/>
  <c r="CC391" i="1"/>
  <c r="CD391" i="1"/>
  <c r="CA391" i="1"/>
  <c r="BZ391" i="1"/>
  <c r="BX391" i="1"/>
  <c r="BV391" i="1"/>
  <c r="BW391" i="1"/>
  <c r="BY391" i="1"/>
  <c r="BT391" i="1"/>
  <c r="BU391" i="1"/>
  <c r="BS391" i="1"/>
  <c r="BR264" i="1"/>
  <c r="CH264" i="1"/>
  <c r="CG264" i="1"/>
  <c r="CF264" i="1"/>
  <c r="CE264" i="1"/>
  <c r="CD264" i="1"/>
  <c r="CC264" i="1"/>
  <c r="CB264" i="1"/>
  <c r="CA264" i="1"/>
  <c r="BZ264" i="1"/>
  <c r="BY264" i="1"/>
  <c r="BX264" i="1"/>
  <c r="BV264" i="1"/>
  <c r="BW264" i="1"/>
  <c r="BU264" i="1"/>
  <c r="BT264" i="1"/>
  <c r="BS264" i="1"/>
  <c r="BR225" i="1"/>
  <c r="CH225" i="1"/>
  <c r="CG225" i="1"/>
  <c r="CE225" i="1"/>
  <c r="CF225" i="1"/>
  <c r="CD225" i="1"/>
  <c r="CC225" i="1"/>
  <c r="CB225" i="1"/>
  <c r="CA225" i="1"/>
  <c r="BZ225" i="1"/>
  <c r="BY225" i="1"/>
  <c r="BX225" i="1"/>
  <c r="BV225" i="1"/>
  <c r="BW225" i="1"/>
  <c r="BT225" i="1"/>
  <c r="BU225" i="1"/>
  <c r="BS225" i="1"/>
  <c r="BR417" i="1"/>
  <c r="CH417" i="1"/>
  <c r="CG417" i="1"/>
  <c r="CE417" i="1"/>
  <c r="CF417" i="1"/>
  <c r="CC417" i="1"/>
  <c r="CD417" i="1"/>
  <c r="CA417" i="1"/>
  <c r="BZ417" i="1"/>
  <c r="CB417" i="1"/>
  <c r="BY417" i="1"/>
  <c r="BX417" i="1"/>
  <c r="BV417" i="1"/>
  <c r="BW417" i="1"/>
  <c r="BT417" i="1"/>
  <c r="BU417" i="1"/>
  <c r="BS417" i="1"/>
  <c r="BR745" i="1"/>
  <c r="CG745" i="1"/>
  <c r="CH745" i="1"/>
  <c r="CE745" i="1"/>
  <c r="CF745" i="1"/>
  <c r="CC745" i="1"/>
  <c r="CD745" i="1"/>
  <c r="CB745" i="1"/>
  <c r="CA745" i="1"/>
  <c r="BY745" i="1"/>
  <c r="BX745" i="1"/>
  <c r="BZ745" i="1"/>
  <c r="BT745" i="1"/>
  <c r="BW745" i="1"/>
  <c r="BV745" i="1"/>
  <c r="BU745" i="1"/>
  <c r="BS745" i="1"/>
  <c r="BR10" i="1"/>
  <c r="CH10" i="1"/>
  <c r="CG10" i="1"/>
  <c r="CF10" i="1"/>
  <c r="CE10" i="1"/>
  <c r="CD10" i="1"/>
  <c r="CC10" i="1"/>
  <c r="CB10" i="1"/>
  <c r="CA10" i="1"/>
  <c r="BZ10" i="1"/>
  <c r="BY10" i="1"/>
  <c r="BX10" i="1"/>
  <c r="BV10" i="1"/>
  <c r="BW10" i="1"/>
  <c r="BT10" i="1"/>
  <c r="BU10" i="1"/>
  <c r="BS10" i="1"/>
  <c r="BR250" i="1"/>
  <c r="CG250" i="1"/>
  <c r="CH250" i="1"/>
  <c r="CE250" i="1"/>
  <c r="CF250" i="1"/>
  <c r="CD250" i="1"/>
  <c r="CB250" i="1"/>
  <c r="CA250" i="1"/>
  <c r="BZ250" i="1"/>
  <c r="CC250" i="1"/>
  <c r="BY250" i="1"/>
  <c r="BX250" i="1"/>
  <c r="BV250" i="1"/>
  <c r="BW250" i="1"/>
  <c r="BT250" i="1"/>
  <c r="BU250" i="1"/>
  <c r="BS250" i="1"/>
  <c r="BR786" i="1"/>
  <c r="CH786" i="1"/>
  <c r="CG786" i="1"/>
  <c r="CF786" i="1"/>
  <c r="CD786" i="1"/>
  <c r="CE786" i="1"/>
  <c r="CC786" i="1"/>
  <c r="CB786" i="1"/>
  <c r="CA786" i="1"/>
  <c r="BZ786" i="1"/>
  <c r="BY786" i="1"/>
  <c r="BV786" i="1"/>
  <c r="BX786" i="1"/>
  <c r="BW786" i="1"/>
  <c r="BU786" i="1"/>
  <c r="BT786" i="1"/>
  <c r="BS786" i="1"/>
  <c r="BR907" i="1"/>
  <c r="CG907" i="1"/>
  <c r="CH907" i="1"/>
  <c r="CF907" i="1"/>
  <c r="CE907" i="1"/>
  <c r="CD907" i="1"/>
  <c r="CC907" i="1"/>
  <c r="CB907" i="1"/>
  <c r="CA907" i="1"/>
  <c r="BZ907" i="1"/>
  <c r="BX907" i="1"/>
  <c r="BY907" i="1"/>
  <c r="BW907" i="1"/>
  <c r="BV907" i="1"/>
  <c r="BS907" i="1"/>
  <c r="BT907" i="1"/>
  <c r="BU907" i="1"/>
  <c r="BR556" i="1"/>
  <c r="CH556" i="1"/>
  <c r="CG556" i="1"/>
  <c r="CF556" i="1"/>
  <c r="CE556" i="1"/>
  <c r="CC556" i="1"/>
  <c r="CD556" i="1"/>
  <c r="CB556" i="1"/>
  <c r="CA556" i="1"/>
  <c r="BZ556" i="1"/>
  <c r="BX556" i="1"/>
  <c r="BY556" i="1"/>
  <c r="BW556" i="1"/>
  <c r="BT556" i="1"/>
  <c r="BU556" i="1"/>
  <c r="BV556" i="1"/>
  <c r="BS556" i="1"/>
  <c r="BR836" i="1"/>
  <c r="CH836" i="1"/>
  <c r="CG836" i="1"/>
  <c r="CF836" i="1"/>
  <c r="CE836" i="1"/>
  <c r="CC836" i="1"/>
  <c r="CD836" i="1"/>
  <c r="CB836" i="1"/>
  <c r="CA836" i="1"/>
  <c r="BZ836" i="1"/>
  <c r="BX836" i="1"/>
  <c r="BY836" i="1"/>
  <c r="BV836" i="1"/>
  <c r="BT836" i="1"/>
  <c r="BW836" i="1"/>
  <c r="BU836" i="1"/>
  <c r="BS836" i="1"/>
  <c r="BR877" i="1"/>
  <c r="CH877" i="1"/>
  <c r="CG877" i="1"/>
  <c r="CF877" i="1"/>
  <c r="CE877" i="1"/>
  <c r="CD877" i="1"/>
  <c r="CC877" i="1"/>
  <c r="CB877" i="1"/>
  <c r="CA877" i="1"/>
  <c r="BV877" i="1"/>
  <c r="BW877" i="1"/>
  <c r="BZ877" i="1"/>
  <c r="BY877" i="1"/>
  <c r="BX877" i="1"/>
  <c r="BU877" i="1"/>
  <c r="BS877" i="1"/>
  <c r="BT877" i="1"/>
  <c r="BR686" i="1"/>
  <c r="CG686" i="1"/>
  <c r="CH686" i="1"/>
  <c r="CF686" i="1"/>
  <c r="CD686" i="1"/>
  <c r="CC686" i="1"/>
  <c r="CB686" i="1"/>
  <c r="CE686" i="1"/>
  <c r="BZ686" i="1"/>
  <c r="CA686" i="1"/>
  <c r="BX686" i="1"/>
  <c r="BW686" i="1"/>
  <c r="BY686" i="1"/>
  <c r="BV686" i="1"/>
  <c r="BT686" i="1"/>
  <c r="BU686" i="1"/>
  <c r="BS686" i="1"/>
  <c r="BR527" i="1"/>
  <c r="CH527" i="1"/>
  <c r="CG527" i="1"/>
  <c r="CF527" i="1"/>
  <c r="CE527" i="1"/>
  <c r="CD527" i="1"/>
  <c r="CB527" i="1"/>
  <c r="CC527" i="1"/>
  <c r="CA527" i="1"/>
  <c r="BZ527" i="1"/>
  <c r="BY527" i="1"/>
  <c r="BV527" i="1"/>
  <c r="BX527" i="1"/>
  <c r="BW527" i="1"/>
  <c r="BT527" i="1"/>
  <c r="BU527" i="1"/>
  <c r="BS527" i="1"/>
  <c r="BR808" i="1"/>
  <c r="CH808" i="1"/>
  <c r="CG808" i="1"/>
  <c r="CF808" i="1"/>
  <c r="CE808" i="1"/>
  <c r="CC808" i="1"/>
  <c r="CB808" i="1"/>
  <c r="CD808" i="1"/>
  <c r="CA808" i="1"/>
  <c r="BZ808" i="1"/>
  <c r="BX808" i="1"/>
  <c r="BY808" i="1"/>
  <c r="BV808" i="1"/>
  <c r="BW808" i="1"/>
  <c r="BU808" i="1"/>
  <c r="BS808" i="1"/>
  <c r="BT808" i="1"/>
  <c r="BR131" i="1"/>
  <c r="CH131" i="1"/>
  <c r="CG131" i="1"/>
  <c r="CF131" i="1"/>
  <c r="CE131" i="1"/>
  <c r="CD131" i="1"/>
  <c r="CB131" i="1"/>
  <c r="CC131" i="1"/>
  <c r="CA131" i="1"/>
  <c r="BZ131" i="1"/>
  <c r="BX131" i="1"/>
  <c r="BY131" i="1"/>
  <c r="BW131" i="1"/>
  <c r="BV131" i="1"/>
  <c r="BT131" i="1"/>
  <c r="BS131" i="1"/>
  <c r="BU131" i="1"/>
  <c r="BR371" i="1"/>
  <c r="CH371" i="1"/>
  <c r="CG371" i="1"/>
  <c r="CF371" i="1"/>
  <c r="CE371" i="1"/>
  <c r="CD371" i="1"/>
  <c r="CB371" i="1"/>
  <c r="CC371" i="1"/>
  <c r="CA371" i="1"/>
  <c r="BZ371" i="1"/>
  <c r="BX371" i="1"/>
  <c r="BY371" i="1"/>
  <c r="BW371" i="1"/>
  <c r="BV371" i="1"/>
  <c r="BT371" i="1"/>
  <c r="BU371" i="1"/>
  <c r="BS371" i="1"/>
  <c r="BR245" i="1"/>
  <c r="CH245" i="1"/>
  <c r="CG245" i="1"/>
  <c r="CF245" i="1"/>
  <c r="CD245" i="1"/>
  <c r="CE245" i="1"/>
  <c r="CC245" i="1"/>
  <c r="CB245" i="1"/>
  <c r="CA245" i="1"/>
  <c r="BZ245" i="1"/>
  <c r="BY245" i="1"/>
  <c r="BX245" i="1"/>
  <c r="BV245" i="1"/>
  <c r="BW245" i="1"/>
  <c r="BU245" i="1"/>
  <c r="BT245" i="1"/>
  <c r="BS245" i="1"/>
  <c r="BR454" i="1"/>
  <c r="CH454" i="1"/>
  <c r="CG454" i="1"/>
  <c r="CF454" i="1"/>
  <c r="CE454" i="1"/>
  <c r="CD454" i="1"/>
  <c r="CC454" i="1"/>
  <c r="CB454" i="1"/>
  <c r="BZ454" i="1"/>
  <c r="CA454" i="1"/>
  <c r="BX454" i="1"/>
  <c r="BY454" i="1"/>
  <c r="BW454" i="1"/>
  <c r="BV454" i="1"/>
  <c r="BT454" i="1"/>
  <c r="BU454" i="1"/>
  <c r="BS454" i="1"/>
  <c r="BR288" i="1"/>
  <c r="CH288" i="1"/>
  <c r="CG288" i="1"/>
  <c r="CF288" i="1"/>
  <c r="CD288" i="1"/>
  <c r="CE288" i="1"/>
  <c r="CB288" i="1"/>
  <c r="CA288" i="1"/>
  <c r="CC288" i="1"/>
  <c r="BZ288" i="1"/>
  <c r="BY288" i="1"/>
  <c r="BX288" i="1"/>
  <c r="BV288" i="1"/>
  <c r="BW288" i="1"/>
  <c r="BU288" i="1"/>
  <c r="BS288" i="1"/>
  <c r="BT288" i="1"/>
  <c r="BR480" i="1"/>
  <c r="CH480" i="1"/>
  <c r="CG480" i="1"/>
  <c r="CF480" i="1"/>
  <c r="CD480" i="1"/>
  <c r="CE480" i="1"/>
  <c r="CB480" i="1"/>
  <c r="CC480" i="1"/>
  <c r="CA480" i="1"/>
  <c r="BY480" i="1"/>
  <c r="BZ480" i="1"/>
  <c r="BV480" i="1"/>
  <c r="BX480" i="1"/>
  <c r="BW480" i="1"/>
  <c r="BU480" i="1"/>
  <c r="BS480" i="1"/>
  <c r="BT480" i="1"/>
  <c r="BR728" i="1"/>
  <c r="CH728" i="1"/>
  <c r="CG728" i="1"/>
  <c r="CF728" i="1"/>
  <c r="CE728" i="1"/>
  <c r="CC728" i="1"/>
  <c r="CD728" i="1"/>
  <c r="CA728" i="1"/>
  <c r="BZ728" i="1"/>
  <c r="CB728" i="1"/>
  <c r="BX728" i="1"/>
  <c r="BV728" i="1"/>
  <c r="BY728" i="1"/>
  <c r="BW728" i="1"/>
  <c r="BU728" i="1"/>
  <c r="BS728" i="1"/>
  <c r="BT728" i="1"/>
  <c r="BR185" i="1"/>
  <c r="CH185" i="1"/>
  <c r="CG185" i="1"/>
  <c r="CF185" i="1"/>
  <c r="CE185" i="1"/>
  <c r="CD185" i="1"/>
  <c r="CC185" i="1"/>
  <c r="CB185" i="1"/>
  <c r="CA185" i="1"/>
  <c r="BZ185" i="1"/>
  <c r="BY185" i="1"/>
  <c r="BX185" i="1"/>
  <c r="BT185" i="1"/>
  <c r="BV185" i="1"/>
  <c r="BU185" i="1"/>
  <c r="BW185" i="1"/>
  <c r="BS185" i="1"/>
  <c r="BR650" i="1"/>
  <c r="CH650" i="1"/>
  <c r="CF650" i="1"/>
  <c r="CG650" i="1"/>
  <c r="CE650" i="1"/>
  <c r="CD650" i="1"/>
  <c r="CB650" i="1"/>
  <c r="CC650" i="1"/>
  <c r="CA650" i="1"/>
  <c r="BZ650" i="1"/>
  <c r="BY650" i="1"/>
  <c r="BX650" i="1"/>
  <c r="BV650" i="1"/>
  <c r="BW650" i="1"/>
  <c r="BU650" i="1"/>
  <c r="BS650" i="1"/>
  <c r="BT650" i="1"/>
  <c r="BR426" i="1"/>
  <c r="CH426" i="1"/>
  <c r="CG426" i="1"/>
  <c r="CF426" i="1"/>
  <c r="CE426" i="1"/>
  <c r="CD426" i="1"/>
  <c r="CB426" i="1"/>
  <c r="CC426" i="1"/>
  <c r="CA426" i="1"/>
  <c r="BZ426" i="1"/>
  <c r="BY426" i="1"/>
  <c r="BX426" i="1"/>
  <c r="BV426" i="1"/>
  <c r="BW426" i="1"/>
  <c r="BT426" i="1"/>
  <c r="BU426" i="1"/>
  <c r="BS426" i="1"/>
  <c r="BR644" i="1"/>
  <c r="CH644" i="1"/>
  <c r="CG644" i="1"/>
  <c r="CF644" i="1"/>
  <c r="CC644" i="1"/>
  <c r="CE644" i="1"/>
  <c r="CD644" i="1"/>
  <c r="CB644" i="1"/>
  <c r="CA644" i="1"/>
  <c r="BZ644" i="1"/>
  <c r="BX644" i="1"/>
  <c r="BY644" i="1"/>
  <c r="BV644" i="1"/>
  <c r="BT644" i="1"/>
  <c r="BU644" i="1"/>
  <c r="BW644" i="1"/>
  <c r="BS644" i="1"/>
  <c r="BR487" i="1"/>
  <c r="CH487" i="1"/>
  <c r="CG487" i="1"/>
  <c r="CE487" i="1"/>
  <c r="CF487" i="1"/>
  <c r="CD487" i="1"/>
  <c r="CB487" i="1"/>
  <c r="CC487" i="1"/>
  <c r="CA487" i="1"/>
  <c r="BZ487" i="1"/>
  <c r="BX487" i="1"/>
  <c r="BV487" i="1"/>
  <c r="BW487" i="1"/>
  <c r="BY487" i="1"/>
  <c r="BT487" i="1"/>
  <c r="BU487" i="1"/>
  <c r="BS487" i="1"/>
  <c r="BR831" i="1"/>
  <c r="CH831" i="1"/>
  <c r="CG831" i="1"/>
  <c r="CF831" i="1"/>
  <c r="CD831" i="1"/>
  <c r="CE831" i="1"/>
  <c r="CC831" i="1"/>
  <c r="CB831" i="1"/>
  <c r="CA831" i="1"/>
  <c r="BZ831" i="1"/>
  <c r="BY831" i="1"/>
  <c r="BV831" i="1"/>
  <c r="BX831" i="1"/>
  <c r="BT831" i="1"/>
  <c r="BU831" i="1"/>
  <c r="BW831" i="1"/>
  <c r="BS831" i="1"/>
  <c r="BR83" i="1"/>
  <c r="CH83" i="1"/>
  <c r="CG83" i="1"/>
  <c r="CF83" i="1"/>
  <c r="CE83" i="1"/>
  <c r="CD83" i="1"/>
  <c r="CB83" i="1"/>
  <c r="CC83" i="1"/>
  <c r="CA83" i="1"/>
  <c r="BX83" i="1"/>
  <c r="BZ83" i="1"/>
  <c r="BY83" i="1"/>
  <c r="BW83" i="1"/>
  <c r="BV83" i="1"/>
  <c r="BT83" i="1"/>
  <c r="BS83" i="1"/>
  <c r="BU83" i="1"/>
  <c r="BR68" i="1"/>
  <c r="CH68" i="1"/>
  <c r="CG68" i="1"/>
  <c r="CF68" i="1"/>
  <c r="CC68" i="1"/>
  <c r="CE68" i="1"/>
  <c r="CD68" i="1"/>
  <c r="CB68" i="1"/>
  <c r="CA68" i="1"/>
  <c r="BZ68" i="1"/>
  <c r="BY68" i="1"/>
  <c r="BX68" i="1"/>
  <c r="BW68" i="1"/>
  <c r="BV68" i="1"/>
  <c r="BT68" i="1"/>
  <c r="BU68" i="1"/>
  <c r="BS68" i="1"/>
  <c r="BR53" i="1"/>
  <c r="CH53" i="1"/>
  <c r="CG53" i="1"/>
  <c r="CF53" i="1"/>
  <c r="CE53" i="1"/>
  <c r="CD53" i="1"/>
  <c r="CC53" i="1"/>
  <c r="CB53" i="1"/>
  <c r="CA53" i="1"/>
  <c r="BZ53" i="1"/>
  <c r="BY53" i="1"/>
  <c r="BX53" i="1"/>
  <c r="BV53" i="1"/>
  <c r="BW53" i="1"/>
  <c r="BU53" i="1"/>
  <c r="BT53" i="1"/>
  <c r="BS53" i="1"/>
  <c r="BR221" i="1"/>
  <c r="CH221" i="1"/>
  <c r="CF221" i="1"/>
  <c r="CG221" i="1"/>
  <c r="CD221" i="1"/>
  <c r="CE221" i="1"/>
  <c r="CC221" i="1"/>
  <c r="CB221" i="1"/>
  <c r="CA221" i="1"/>
  <c r="BZ221" i="1"/>
  <c r="BY221" i="1"/>
  <c r="BX221" i="1"/>
  <c r="BV221" i="1"/>
  <c r="BW221" i="1"/>
  <c r="BU221" i="1"/>
  <c r="BT221" i="1"/>
  <c r="BS221" i="1"/>
  <c r="BR158" i="1"/>
  <c r="CH158" i="1"/>
  <c r="CG158" i="1"/>
  <c r="CF158" i="1"/>
  <c r="CD158" i="1"/>
  <c r="CE158" i="1"/>
  <c r="CB158" i="1"/>
  <c r="CC158" i="1"/>
  <c r="BZ158" i="1"/>
  <c r="CA158" i="1"/>
  <c r="BY158" i="1"/>
  <c r="BX158" i="1"/>
  <c r="BW158" i="1"/>
  <c r="BV158" i="1"/>
  <c r="BT158" i="1"/>
  <c r="BU158" i="1"/>
  <c r="BS158" i="1"/>
  <c r="BR87" i="1"/>
  <c r="CH87" i="1"/>
  <c r="CG87" i="1"/>
  <c r="CF87" i="1"/>
  <c r="CE87" i="1"/>
  <c r="CC87" i="1"/>
  <c r="CD87" i="1"/>
  <c r="CB87" i="1"/>
  <c r="CA87" i="1"/>
  <c r="BZ87" i="1"/>
  <c r="BV87" i="1"/>
  <c r="BY87" i="1"/>
  <c r="BW87" i="1"/>
  <c r="BX87" i="1"/>
  <c r="BT87" i="1"/>
  <c r="BU87" i="1"/>
  <c r="BS87" i="1"/>
  <c r="BR215" i="1"/>
  <c r="CH215" i="1"/>
  <c r="CG215" i="1"/>
  <c r="CF215" i="1"/>
  <c r="CE215" i="1"/>
  <c r="CD215" i="1"/>
  <c r="CB215" i="1"/>
  <c r="CC215" i="1"/>
  <c r="CA215" i="1"/>
  <c r="BZ215" i="1"/>
  <c r="BV215" i="1"/>
  <c r="BY215" i="1"/>
  <c r="BW215" i="1"/>
  <c r="BX215" i="1"/>
  <c r="BT215" i="1"/>
  <c r="BU215" i="1"/>
  <c r="BS215" i="1"/>
  <c r="BR761" i="1"/>
  <c r="CH761" i="1"/>
  <c r="CG761" i="1"/>
  <c r="CF761" i="1"/>
  <c r="CE761" i="1"/>
  <c r="CC761" i="1"/>
  <c r="CD761" i="1"/>
  <c r="CB761" i="1"/>
  <c r="CA761" i="1"/>
  <c r="BY761" i="1"/>
  <c r="BZ761" i="1"/>
  <c r="BX761" i="1"/>
  <c r="BW761" i="1"/>
  <c r="BT761" i="1"/>
  <c r="BV761" i="1"/>
  <c r="BU761" i="1"/>
  <c r="BS761" i="1"/>
  <c r="BR33" i="1"/>
  <c r="CH33" i="1"/>
  <c r="CG33" i="1"/>
  <c r="CF33" i="1"/>
  <c r="CE33" i="1"/>
  <c r="CD33" i="1"/>
  <c r="CC33" i="1"/>
  <c r="CA33" i="1"/>
  <c r="CB33" i="1"/>
  <c r="BZ33" i="1"/>
  <c r="BY33" i="1"/>
  <c r="BX33" i="1"/>
  <c r="BV33" i="1"/>
  <c r="BW33" i="1"/>
  <c r="BT33" i="1"/>
  <c r="BU33" i="1"/>
  <c r="BS33" i="1"/>
  <c r="BR161" i="1"/>
  <c r="CH161" i="1"/>
  <c r="CG161" i="1"/>
  <c r="CF161" i="1"/>
  <c r="CE161" i="1"/>
  <c r="CD161" i="1"/>
  <c r="CC161" i="1"/>
  <c r="CA161" i="1"/>
  <c r="BZ161" i="1"/>
  <c r="CB161" i="1"/>
  <c r="BY161" i="1"/>
  <c r="BX161" i="1"/>
  <c r="BV161" i="1"/>
  <c r="BW161" i="1"/>
  <c r="BT161" i="1"/>
  <c r="BU161" i="1"/>
  <c r="BS161" i="1"/>
  <c r="BR490" i="1"/>
  <c r="CH490" i="1"/>
  <c r="CG490" i="1"/>
  <c r="CE490" i="1"/>
  <c r="CF490" i="1"/>
  <c r="CD490" i="1"/>
  <c r="CB490" i="1"/>
  <c r="CC490" i="1"/>
  <c r="CA490" i="1"/>
  <c r="BZ490" i="1"/>
  <c r="BY490" i="1"/>
  <c r="BX490" i="1"/>
  <c r="BV490" i="1"/>
  <c r="BW490" i="1"/>
  <c r="BT490" i="1"/>
  <c r="BU490" i="1"/>
  <c r="BS490" i="1"/>
  <c r="BR900" i="1"/>
  <c r="CH900" i="1"/>
  <c r="CG900" i="1"/>
  <c r="CF900" i="1"/>
  <c r="CE900" i="1"/>
  <c r="CC900" i="1"/>
  <c r="CD900" i="1"/>
  <c r="CB900" i="1"/>
  <c r="CA900" i="1"/>
  <c r="BZ900" i="1"/>
  <c r="BX900" i="1"/>
  <c r="BY900" i="1"/>
  <c r="BV900" i="1"/>
  <c r="BT900" i="1"/>
  <c r="BW900" i="1"/>
  <c r="BU900" i="1"/>
  <c r="BS900" i="1"/>
  <c r="BR867" i="1"/>
  <c r="CH867" i="1"/>
  <c r="CG867" i="1"/>
  <c r="CF867" i="1"/>
  <c r="CE867" i="1"/>
  <c r="CD867" i="1"/>
  <c r="CC867" i="1"/>
  <c r="CB867" i="1"/>
  <c r="CA867" i="1"/>
  <c r="BZ867" i="1"/>
  <c r="BX867" i="1"/>
  <c r="BY867" i="1"/>
  <c r="BW867" i="1"/>
  <c r="BS867" i="1"/>
  <c r="BV867" i="1"/>
  <c r="BU867" i="1"/>
  <c r="BT867" i="1"/>
  <c r="BR492" i="1"/>
  <c r="CH492" i="1"/>
  <c r="CG492" i="1"/>
  <c r="CF492" i="1"/>
  <c r="CE492" i="1"/>
  <c r="CC492" i="1"/>
  <c r="CD492" i="1"/>
  <c r="CB492" i="1"/>
  <c r="CA492" i="1"/>
  <c r="BZ492" i="1"/>
  <c r="BY492" i="1"/>
  <c r="BX492" i="1"/>
  <c r="BW492" i="1"/>
  <c r="BT492" i="1"/>
  <c r="BU492" i="1"/>
  <c r="BV492" i="1"/>
  <c r="BS492" i="1"/>
  <c r="BR708" i="1"/>
  <c r="CH708" i="1"/>
  <c r="CG708" i="1"/>
  <c r="CF708" i="1"/>
  <c r="CE708" i="1"/>
  <c r="CC708" i="1"/>
  <c r="CD708" i="1"/>
  <c r="CB708" i="1"/>
  <c r="CA708" i="1"/>
  <c r="BZ708" i="1"/>
  <c r="BX708" i="1"/>
  <c r="BY708" i="1"/>
  <c r="BV708" i="1"/>
  <c r="BT708" i="1"/>
  <c r="BU708" i="1"/>
  <c r="BS708" i="1"/>
  <c r="BW708" i="1"/>
  <c r="BR413" i="1"/>
  <c r="CH413" i="1"/>
  <c r="CG413" i="1"/>
  <c r="CD413" i="1"/>
  <c r="CF413" i="1"/>
  <c r="CC413" i="1"/>
  <c r="CE413" i="1"/>
  <c r="CB413" i="1"/>
  <c r="CA413" i="1"/>
  <c r="BZ413" i="1"/>
  <c r="BY413" i="1"/>
  <c r="BX413" i="1"/>
  <c r="BV413" i="1"/>
  <c r="BW413" i="1"/>
  <c r="BU413" i="1"/>
  <c r="BT413" i="1"/>
  <c r="BS413" i="1"/>
  <c r="BR541" i="1"/>
  <c r="CH541" i="1"/>
  <c r="CG541" i="1"/>
  <c r="CF541" i="1"/>
  <c r="CD541" i="1"/>
  <c r="CC541" i="1"/>
  <c r="CE541" i="1"/>
  <c r="CB541" i="1"/>
  <c r="CA541" i="1"/>
  <c r="BZ541" i="1"/>
  <c r="BX541" i="1"/>
  <c r="BV541" i="1"/>
  <c r="BW541" i="1"/>
  <c r="BY541" i="1"/>
  <c r="BU541" i="1"/>
  <c r="BS541" i="1"/>
  <c r="BT541" i="1"/>
  <c r="BR917" i="1"/>
  <c r="CH917" i="1"/>
  <c r="CG917" i="1"/>
  <c r="CF917" i="1"/>
  <c r="CE917" i="1"/>
  <c r="CD917" i="1"/>
  <c r="CC917" i="1"/>
  <c r="CB917" i="1"/>
  <c r="CA917" i="1"/>
  <c r="BZ917" i="1"/>
  <c r="BV917" i="1"/>
  <c r="BY917" i="1"/>
  <c r="BW917" i="1"/>
  <c r="BX917" i="1"/>
  <c r="BU917" i="1"/>
  <c r="BS917" i="1"/>
  <c r="BT917" i="1"/>
  <c r="BR814" i="1"/>
  <c r="CG814" i="1"/>
  <c r="CH814" i="1"/>
  <c r="CF814" i="1"/>
  <c r="CE814" i="1"/>
  <c r="CD814" i="1"/>
  <c r="CC814" i="1"/>
  <c r="CB814" i="1"/>
  <c r="CA814" i="1"/>
  <c r="BZ814" i="1"/>
  <c r="BX814" i="1"/>
  <c r="BW814" i="1"/>
  <c r="BY814" i="1"/>
  <c r="BV814" i="1"/>
  <c r="BU814" i="1"/>
  <c r="BT814" i="1"/>
  <c r="BS814" i="1"/>
  <c r="BR639" i="1"/>
  <c r="CH639" i="1"/>
  <c r="CG639" i="1"/>
  <c r="CF639" i="1"/>
  <c r="CE639" i="1"/>
  <c r="CD639" i="1"/>
  <c r="CC639" i="1"/>
  <c r="CB639" i="1"/>
  <c r="CA639" i="1"/>
  <c r="BZ639" i="1"/>
  <c r="BY639" i="1"/>
  <c r="BV639" i="1"/>
  <c r="BX639" i="1"/>
  <c r="BW639" i="1"/>
  <c r="BT639" i="1"/>
  <c r="BU639" i="1"/>
  <c r="BS639" i="1"/>
  <c r="BR307" i="1"/>
  <c r="CH307" i="1"/>
  <c r="CG307" i="1"/>
  <c r="CF307" i="1"/>
  <c r="CE307" i="1"/>
  <c r="CD307" i="1"/>
  <c r="CB307" i="1"/>
  <c r="CC307" i="1"/>
  <c r="CA307" i="1"/>
  <c r="BZ307" i="1"/>
  <c r="BX307" i="1"/>
  <c r="BY307" i="1"/>
  <c r="BW307" i="1"/>
  <c r="BV307" i="1"/>
  <c r="BT307" i="1"/>
  <c r="BU307" i="1"/>
  <c r="BS307" i="1"/>
  <c r="BR54" i="1"/>
  <c r="CH54" i="1"/>
  <c r="CF54" i="1"/>
  <c r="CG54" i="1"/>
  <c r="CD54" i="1"/>
  <c r="CE54" i="1"/>
  <c r="CC54" i="1"/>
  <c r="CB54" i="1"/>
  <c r="BZ54" i="1"/>
  <c r="CA54" i="1"/>
  <c r="BX54" i="1"/>
  <c r="BW54" i="1"/>
  <c r="BY54" i="1"/>
  <c r="BV54" i="1"/>
  <c r="BT54" i="1"/>
  <c r="BU54" i="1"/>
  <c r="BS54" i="1"/>
  <c r="BR326" i="1"/>
  <c r="CH326" i="1"/>
  <c r="CG326" i="1"/>
  <c r="CF326" i="1"/>
  <c r="CD326" i="1"/>
  <c r="CE326" i="1"/>
  <c r="CC326" i="1"/>
  <c r="BZ326" i="1"/>
  <c r="CB326" i="1"/>
  <c r="CA326" i="1"/>
  <c r="BX326" i="1"/>
  <c r="BY326" i="1"/>
  <c r="BW326" i="1"/>
  <c r="BV326" i="1"/>
  <c r="BT326" i="1"/>
  <c r="BU326" i="1"/>
  <c r="BS326" i="1"/>
  <c r="BR111" i="1"/>
  <c r="CH111" i="1"/>
  <c r="CG111" i="1"/>
  <c r="CF111" i="1"/>
  <c r="CE111" i="1"/>
  <c r="CD111" i="1"/>
  <c r="CC111" i="1"/>
  <c r="CB111" i="1"/>
  <c r="CA111" i="1"/>
  <c r="BZ111" i="1"/>
  <c r="BY111" i="1"/>
  <c r="BV111" i="1"/>
  <c r="BW111" i="1"/>
  <c r="BT111" i="1"/>
  <c r="BX111" i="1"/>
  <c r="BU111" i="1"/>
  <c r="BS111" i="1"/>
  <c r="BR239" i="1"/>
  <c r="CH239" i="1"/>
  <c r="CG239" i="1"/>
  <c r="CF239" i="1"/>
  <c r="CE239" i="1"/>
  <c r="CD239" i="1"/>
  <c r="CB239" i="1"/>
  <c r="CC239" i="1"/>
  <c r="CA239" i="1"/>
  <c r="BZ239" i="1"/>
  <c r="BY239" i="1"/>
  <c r="BV239" i="1"/>
  <c r="BW239" i="1"/>
  <c r="BT239" i="1"/>
  <c r="BU239" i="1"/>
  <c r="BX239" i="1"/>
  <c r="BS239" i="1"/>
  <c r="BR224" i="1"/>
  <c r="CH224" i="1"/>
  <c r="CG224" i="1"/>
  <c r="CF224" i="1"/>
  <c r="CD224" i="1"/>
  <c r="CE224" i="1"/>
  <c r="CB224" i="1"/>
  <c r="CC224" i="1"/>
  <c r="CA224" i="1"/>
  <c r="BZ224" i="1"/>
  <c r="BY224" i="1"/>
  <c r="BX224" i="1"/>
  <c r="BV224" i="1"/>
  <c r="BW224" i="1"/>
  <c r="BU224" i="1"/>
  <c r="BS224" i="1"/>
  <c r="BT224" i="1"/>
  <c r="BR544" i="1"/>
  <c r="CH544" i="1"/>
  <c r="CG544" i="1"/>
  <c r="CF544" i="1"/>
  <c r="CE544" i="1"/>
  <c r="CD544" i="1"/>
  <c r="CA544" i="1"/>
  <c r="CC544" i="1"/>
  <c r="CB544" i="1"/>
  <c r="BZ544" i="1"/>
  <c r="BV544" i="1"/>
  <c r="BX544" i="1"/>
  <c r="BW544" i="1"/>
  <c r="BY544" i="1"/>
  <c r="BU544" i="1"/>
  <c r="BS544" i="1"/>
  <c r="BT544" i="1"/>
  <c r="BR898" i="1"/>
  <c r="CH898" i="1"/>
  <c r="CG898" i="1"/>
  <c r="CD898" i="1"/>
  <c r="CF898" i="1"/>
  <c r="CE898" i="1"/>
  <c r="CC898" i="1"/>
  <c r="CB898" i="1"/>
  <c r="BZ898" i="1"/>
  <c r="BY898" i="1"/>
  <c r="CA898" i="1"/>
  <c r="BX898" i="1"/>
  <c r="BV898" i="1"/>
  <c r="BU898" i="1"/>
  <c r="BS898" i="1"/>
  <c r="BW898" i="1"/>
  <c r="BT898" i="1"/>
  <c r="BR57" i="1"/>
  <c r="CH57" i="1"/>
  <c r="CG57" i="1"/>
  <c r="CF57" i="1"/>
  <c r="CE57" i="1"/>
  <c r="CC57" i="1"/>
  <c r="CD57" i="1"/>
  <c r="CB57" i="1"/>
  <c r="CA57" i="1"/>
  <c r="BZ57" i="1"/>
  <c r="BY57" i="1"/>
  <c r="BX57" i="1"/>
  <c r="BT57" i="1"/>
  <c r="BV57" i="1"/>
  <c r="BU57" i="1"/>
  <c r="BW57" i="1"/>
  <c r="BS57" i="1"/>
  <c r="BR441" i="1"/>
  <c r="CH441" i="1"/>
  <c r="CG441" i="1"/>
  <c r="CF441" i="1"/>
  <c r="CE441" i="1"/>
  <c r="CC441" i="1"/>
  <c r="CD441" i="1"/>
  <c r="CB441" i="1"/>
  <c r="CA441" i="1"/>
  <c r="BZ441" i="1"/>
  <c r="BY441" i="1"/>
  <c r="BX441" i="1"/>
  <c r="BT441" i="1"/>
  <c r="BV441" i="1"/>
  <c r="BU441" i="1"/>
  <c r="BS441" i="1"/>
  <c r="BW441" i="1"/>
  <c r="BR777" i="1"/>
  <c r="CG777" i="1"/>
  <c r="CH777" i="1"/>
  <c r="CF777" i="1"/>
  <c r="CE777" i="1"/>
  <c r="CC777" i="1"/>
  <c r="CD777" i="1"/>
  <c r="CB777" i="1"/>
  <c r="CA777" i="1"/>
  <c r="BY777" i="1"/>
  <c r="BZ777" i="1"/>
  <c r="BX777" i="1"/>
  <c r="BV777" i="1"/>
  <c r="BU777" i="1"/>
  <c r="BW777" i="1"/>
  <c r="BT777" i="1"/>
  <c r="BS777" i="1"/>
  <c r="BR956" i="1"/>
  <c r="CH956" i="1"/>
  <c r="CG956" i="1"/>
  <c r="CE956" i="1"/>
  <c r="CF956" i="1"/>
  <c r="CD956" i="1"/>
  <c r="CC956" i="1"/>
  <c r="CA956" i="1"/>
  <c r="CB956" i="1"/>
  <c r="BY956" i="1"/>
  <c r="BZ956" i="1"/>
  <c r="BX956" i="1"/>
  <c r="BW956" i="1"/>
  <c r="BU956" i="1"/>
  <c r="BV956" i="1"/>
  <c r="BS956" i="1"/>
  <c r="BT956" i="1"/>
  <c r="BR210" i="1"/>
  <c r="CH210" i="1"/>
  <c r="CG210" i="1"/>
  <c r="CF210" i="1"/>
  <c r="CE210" i="1"/>
  <c r="CD210" i="1"/>
  <c r="CC210" i="1"/>
  <c r="CB210" i="1"/>
  <c r="CA210" i="1"/>
  <c r="BZ210" i="1"/>
  <c r="BY210" i="1"/>
  <c r="BX210" i="1"/>
  <c r="BV210" i="1"/>
  <c r="BW210" i="1"/>
  <c r="BT210" i="1"/>
  <c r="BU210" i="1"/>
  <c r="BS210" i="1"/>
  <c r="BR723" i="1"/>
  <c r="CH723" i="1"/>
  <c r="CG723" i="1"/>
  <c r="CF723" i="1"/>
  <c r="CD723" i="1"/>
  <c r="CE723" i="1"/>
  <c r="CC723" i="1"/>
  <c r="CB723" i="1"/>
  <c r="CA723" i="1"/>
  <c r="BZ723" i="1"/>
  <c r="BX723" i="1"/>
  <c r="BY723" i="1"/>
  <c r="BW723" i="1"/>
  <c r="BT723" i="1"/>
  <c r="BU723" i="1"/>
  <c r="BV723" i="1"/>
  <c r="BS723" i="1"/>
  <c r="BR863" i="1"/>
  <c r="CH863" i="1"/>
  <c r="CG863" i="1"/>
  <c r="CF863" i="1"/>
  <c r="CD863" i="1"/>
  <c r="CC863" i="1"/>
  <c r="CE863" i="1"/>
  <c r="CB863" i="1"/>
  <c r="CA863" i="1"/>
  <c r="BZ863" i="1"/>
  <c r="BY863" i="1"/>
  <c r="BV863" i="1"/>
  <c r="BX863" i="1"/>
  <c r="BT863" i="1"/>
  <c r="BU863" i="1"/>
  <c r="BW863" i="1"/>
  <c r="BS863" i="1"/>
  <c r="BR788" i="1"/>
  <c r="CH788" i="1"/>
  <c r="CG788" i="1"/>
  <c r="CE788" i="1"/>
  <c r="CF788" i="1"/>
  <c r="CC788" i="1"/>
  <c r="CD788" i="1"/>
  <c r="CB788" i="1"/>
  <c r="CA788" i="1"/>
  <c r="BX788" i="1"/>
  <c r="BY788" i="1"/>
  <c r="BZ788" i="1"/>
  <c r="BV788" i="1"/>
  <c r="BW788" i="1"/>
  <c r="BT788" i="1"/>
  <c r="BU788" i="1"/>
  <c r="BS788" i="1"/>
  <c r="BR916" i="1"/>
  <c r="CH916" i="1"/>
  <c r="CG916" i="1"/>
  <c r="CE916" i="1"/>
  <c r="CF916" i="1"/>
  <c r="CC916" i="1"/>
  <c r="CA916" i="1"/>
  <c r="CD916" i="1"/>
  <c r="CB916" i="1"/>
  <c r="BZ916" i="1"/>
  <c r="BX916" i="1"/>
  <c r="BY916" i="1"/>
  <c r="BV916" i="1"/>
  <c r="BW916" i="1"/>
  <c r="BU916" i="1"/>
  <c r="BS916" i="1"/>
  <c r="BT916" i="1"/>
  <c r="BR478" i="1"/>
  <c r="CH478" i="1"/>
  <c r="CG478" i="1"/>
  <c r="CF478" i="1"/>
  <c r="CE478" i="1"/>
  <c r="CD478" i="1"/>
  <c r="CB478" i="1"/>
  <c r="CC478" i="1"/>
  <c r="BZ478" i="1"/>
  <c r="CA478" i="1"/>
  <c r="BY478" i="1"/>
  <c r="BX478" i="1"/>
  <c r="BW478" i="1"/>
  <c r="BV478" i="1"/>
  <c r="BT478" i="1"/>
  <c r="BU478" i="1"/>
  <c r="BS478" i="1"/>
  <c r="BR703" i="1"/>
  <c r="CH703" i="1"/>
  <c r="CG703" i="1"/>
  <c r="CF703" i="1"/>
  <c r="CE703" i="1"/>
  <c r="CD703" i="1"/>
  <c r="CC703" i="1"/>
  <c r="CB703" i="1"/>
  <c r="CA703" i="1"/>
  <c r="BZ703" i="1"/>
  <c r="BY703" i="1"/>
  <c r="BV703" i="1"/>
  <c r="BX703" i="1"/>
  <c r="BW703" i="1"/>
  <c r="BT703" i="1"/>
  <c r="BU703" i="1"/>
  <c r="BS703" i="1"/>
  <c r="BR27" i="1"/>
  <c r="CH27" i="1"/>
  <c r="CG27" i="1"/>
  <c r="CE27" i="1"/>
  <c r="CF27" i="1"/>
  <c r="CC27" i="1"/>
  <c r="CB27" i="1"/>
  <c r="CA27" i="1"/>
  <c r="CD27" i="1"/>
  <c r="BZ27" i="1"/>
  <c r="BX27" i="1"/>
  <c r="BW27" i="1"/>
  <c r="BY27" i="1"/>
  <c r="BT27" i="1"/>
  <c r="BV27" i="1"/>
  <c r="BU27" i="1"/>
  <c r="BS27" i="1"/>
  <c r="BR91" i="1"/>
  <c r="CH91" i="1"/>
  <c r="CG91" i="1"/>
  <c r="CF91" i="1"/>
  <c r="CE91" i="1"/>
  <c r="CD91" i="1"/>
  <c r="CC91" i="1"/>
  <c r="CB91" i="1"/>
  <c r="CA91" i="1"/>
  <c r="BZ91" i="1"/>
  <c r="BX91" i="1"/>
  <c r="BW91" i="1"/>
  <c r="BY91" i="1"/>
  <c r="BT91" i="1"/>
  <c r="BV91" i="1"/>
  <c r="BU91" i="1"/>
  <c r="BS91" i="1"/>
  <c r="BR155" i="1"/>
  <c r="CH155" i="1"/>
  <c r="CG155" i="1"/>
  <c r="CF155" i="1"/>
  <c r="CE155" i="1"/>
  <c r="CD155" i="1"/>
  <c r="CC155" i="1"/>
  <c r="CB155" i="1"/>
  <c r="CA155" i="1"/>
  <c r="BZ155" i="1"/>
  <c r="BX155" i="1"/>
  <c r="BW155" i="1"/>
  <c r="BY155" i="1"/>
  <c r="BT155" i="1"/>
  <c r="BV155" i="1"/>
  <c r="BU155" i="1"/>
  <c r="BS155" i="1"/>
  <c r="BR219" i="1"/>
  <c r="CH219" i="1"/>
  <c r="CG219" i="1"/>
  <c r="CE219" i="1"/>
  <c r="CD219" i="1"/>
  <c r="CB219" i="1"/>
  <c r="CF219" i="1"/>
  <c r="CC219" i="1"/>
  <c r="CA219" i="1"/>
  <c r="BZ219" i="1"/>
  <c r="BX219" i="1"/>
  <c r="BW219" i="1"/>
  <c r="BY219" i="1"/>
  <c r="BT219" i="1"/>
  <c r="BV219" i="1"/>
  <c r="BU219" i="1"/>
  <c r="BS219" i="1"/>
  <c r="BR267" i="1"/>
  <c r="CH267" i="1"/>
  <c r="CG267" i="1"/>
  <c r="CF267" i="1"/>
  <c r="CE267" i="1"/>
  <c r="CD267" i="1"/>
  <c r="CB267" i="1"/>
  <c r="CC267" i="1"/>
  <c r="CA267" i="1"/>
  <c r="BZ267" i="1"/>
  <c r="BX267" i="1"/>
  <c r="BW267" i="1"/>
  <c r="BY267" i="1"/>
  <c r="BT267" i="1"/>
  <c r="BV267" i="1"/>
  <c r="BS267" i="1"/>
  <c r="BU267" i="1"/>
  <c r="BR331" i="1"/>
  <c r="CH331" i="1"/>
  <c r="CG331" i="1"/>
  <c r="CF331" i="1"/>
  <c r="CE331" i="1"/>
  <c r="CD331" i="1"/>
  <c r="CB331" i="1"/>
  <c r="CC331" i="1"/>
  <c r="CA331" i="1"/>
  <c r="BZ331" i="1"/>
  <c r="BX331" i="1"/>
  <c r="BW331" i="1"/>
  <c r="BY331" i="1"/>
  <c r="BT331" i="1"/>
  <c r="BV331" i="1"/>
  <c r="BS331" i="1"/>
  <c r="BU331" i="1"/>
  <c r="BR395" i="1"/>
  <c r="CH395" i="1"/>
  <c r="CG395" i="1"/>
  <c r="CE395" i="1"/>
  <c r="CF395" i="1"/>
  <c r="CD395" i="1"/>
  <c r="CB395" i="1"/>
  <c r="CC395" i="1"/>
  <c r="CA395" i="1"/>
  <c r="BZ395" i="1"/>
  <c r="BX395" i="1"/>
  <c r="BW395" i="1"/>
  <c r="BY395" i="1"/>
  <c r="BT395" i="1"/>
  <c r="BV395" i="1"/>
  <c r="BS395" i="1"/>
  <c r="BU395" i="1"/>
  <c r="BR459" i="1"/>
  <c r="CH459" i="1"/>
  <c r="CG459" i="1"/>
  <c r="CF459" i="1"/>
  <c r="CE459" i="1"/>
  <c r="CD459" i="1"/>
  <c r="CB459" i="1"/>
  <c r="CC459" i="1"/>
  <c r="CA459" i="1"/>
  <c r="BZ459" i="1"/>
  <c r="BX459" i="1"/>
  <c r="BW459" i="1"/>
  <c r="BY459" i="1"/>
  <c r="BT459" i="1"/>
  <c r="BV459" i="1"/>
  <c r="BS459" i="1"/>
  <c r="BU459" i="1"/>
  <c r="BR52" i="1"/>
  <c r="CH52" i="1"/>
  <c r="CG52" i="1"/>
  <c r="CF52" i="1"/>
  <c r="CC52" i="1"/>
  <c r="CD52" i="1"/>
  <c r="CE52" i="1"/>
  <c r="CB52" i="1"/>
  <c r="CA52" i="1"/>
  <c r="BZ52" i="1"/>
  <c r="BY52" i="1"/>
  <c r="BX52" i="1"/>
  <c r="BW52" i="1"/>
  <c r="BV52" i="1"/>
  <c r="BT52" i="1"/>
  <c r="BU52" i="1"/>
  <c r="BS52" i="1"/>
  <c r="BR116" i="1"/>
  <c r="CH116" i="1"/>
  <c r="CG116" i="1"/>
  <c r="CF116" i="1"/>
  <c r="CE116" i="1"/>
  <c r="CC116" i="1"/>
  <c r="CD116" i="1"/>
  <c r="CB116" i="1"/>
  <c r="CA116" i="1"/>
  <c r="BZ116" i="1"/>
  <c r="BY116" i="1"/>
  <c r="BX116" i="1"/>
  <c r="BW116" i="1"/>
  <c r="BV116" i="1"/>
  <c r="BT116" i="1"/>
  <c r="BU116" i="1"/>
  <c r="BS116" i="1"/>
  <c r="BR180" i="1"/>
  <c r="CH180" i="1"/>
  <c r="CG180" i="1"/>
  <c r="CF180" i="1"/>
  <c r="CE180" i="1"/>
  <c r="CC180" i="1"/>
  <c r="CD180" i="1"/>
  <c r="CB180" i="1"/>
  <c r="CA180" i="1"/>
  <c r="BZ180" i="1"/>
  <c r="BY180" i="1"/>
  <c r="BX180" i="1"/>
  <c r="BW180" i="1"/>
  <c r="BV180" i="1"/>
  <c r="BT180" i="1"/>
  <c r="BU180" i="1"/>
  <c r="BS180" i="1"/>
  <c r="BR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T244" i="1"/>
  <c r="BU244" i="1"/>
  <c r="BS244" i="1"/>
  <c r="BR308" i="1"/>
  <c r="CH308" i="1"/>
  <c r="CG308" i="1"/>
  <c r="CF308" i="1"/>
  <c r="CE308" i="1"/>
  <c r="CD308" i="1"/>
  <c r="CC308" i="1"/>
  <c r="CB308" i="1"/>
  <c r="CA308" i="1"/>
  <c r="BY308" i="1"/>
  <c r="BZ308" i="1"/>
  <c r="BX308" i="1"/>
  <c r="BW308" i="1"/>
  <c r="BV308" i="1"/>
  <c r="BT308" i="1"/>
  <c r="BU308" i="1"/>
  <c r="BS308" i="1"/>
  <c r="BR372" i="1"/>
  <c r="CH372" i="1"/>
  <c r="CG372" i="1"/>
  <c r="CF372" i="1"/>
  <c r="CE372" i="1"/>
  <c r="CD372" i="1"/>
  <c r="CC372" i="1"/>
  <c r="CB372" i="1"/>
  <c r="CA372" i="1"/>
  <c r="BY372" i="1"/>
  <c r="BZ372" i="1"/>
  <c r="BX372" i="1"/>
  <c r="BW372" i="1"/>
  <c r="BV372" i="1"/>
  <c r="BT372" i="1"/>
  <c r="BU372" i="1"/>
  <c r="BS372" i="1"/>
  <c r="BR37" i="1"/>
  <c r="CH37" i="1"/>
  <c r="CG37" i="1"/>
  <c r="CF37" i="1"/>
  <c r="CE37" i="1"/>
  <c r="CD37" i="1"/>
  <c r="CC37" i="1"/>
  <c r="CB37" i="1"/>
  <c r="CA37" i="1"/>
  <c r="BY37" i="1"/>
  <c r="BX37" i="1"/>
  <c r="BV37" i="1"/>
  <c r="BW37" i="1"/>
  <c r="BZ37" i="1"/>
  <c r="BU37" i="1"/>
  <c r="BS37" i="1"/>
  <c r="BT37" i="1"/>
  <c r="BR101" i="1"/>
  <c r="CH101" i="1"/>
  <c r="CF101" i="1"/>
  <c r="CG101" i="1"/>
  <c r="CD101" i="1"/>
  <c r="CE101" i="1"/>
  <c r="CC101" i="1"/>
  <c r="CB101" i="1"/>
  <c r="CA101" i="1"/>
  <c r="BY101" i="1"/>
  <c r="BX101" i="1"/>
  <c r="BZ101" i="1"/>
  <c r="BV101" i="1"/>
  <c r="BW101" i="1"/>
  <c r="BU101" i="1"/>
  <c r="BS101" i="1"/>
  <c r="BT101" i="1"/>
  <c r="BR165" i="1"/>
  <c r="CH165" i="1"/>
  <c r="CG165" i="1"/>
  <c r="CF165" i="1"/>
  <c r="CD165" i="1"/>
  <c r="CE165" i="1"/>
  <c r="CC165" i="1"/>
  <c r="CB165" i="1"/>
  <c r="BY165" i="1"/>
  <c r="CA165" i="1"/>
  <c r="BX165" i="1"/>
  <c r="BZ165" i="1"/>
  <c r="BV165" i="1"/>
  <c r="BW165" i="1"/>
  <c r="BU165" i="1"/>
  <c r="BS165" i="1"/>
  <c r="BT165" i="1"/>
  <c r="BR269" i="1"/>
  <c r="CH269" i="1"/>
  <c r="CG269" i="1"/>
  <c r="CF269" i="1"/>
  <c r="CD269" i="1"/>
  <c r="CE269" i="1"/>
  <c r="CC269" i="1"/>
  <c r="CB269" i="1"/>
  <c r="CA269" i="1"/>
  <c r="BZ269" i="1"/>
  <c r="BY269" i="1"/>
  <c r="BX269" i="1"/>
  <c r="BV269" i="1"/>
  <c r="BW269" i="1"/>
  <c r="BU269" i="1"/>
  <c r="BS269" i="1"/>
  <c r="BT269" i="1"/>
  <c r="BR14" i="1"/>
  <c r="CH14" i="1"/>
  <c r="CG14" i="1"/>
  <c r="CD14" i="1"/>
  <c r="CE14" i="1"/>
  <c r="CF14" i="1"/>
  <c r="CB14" i="1"/>
  <c r="CC14" i="1"/>
  <c r="BZ14" i="1"/>
  <c r="BY14" i="1"/>
  <c r="BX14" i="1"/>
  <c r="CA14" i="1"/>
  <c r="BW14" i="1"/>
  <c r="BV14" i="1"/>
  <c r="BT14" i="1"/>
  <c r="BU14" i="1"/>
  <c r="BS14" i="1"/>
  <c r="BR78" i="1"/>
  <c r="CH78" i="1"/>
  <c r="CG78" i="1"/>
  <c r="CF78" i="1"/>
  <c r="CD78" i="1"/>
  <c r="CE78" i="1"/>
  <c r="CB78" i="1"/>
  <c r="CC78" i="1"/>
  <c r="BZ78" i="1"/>
  <c r="CA78" i="1"/>
  <c r="BY78" i="1"/>
  <c r="BX78" i="1"/>
  <c r="BW78" i="1"/>
  <c r="BV78" i="1"/>
  <c r="BT78" i="1"/>
  <c r="BU78" i="1"/>
  <c r="BS78" i="1"/>
  <c r="BR142" i="1"/>
  <c r="CH142" i="1"/>
  <c r="CG142" i="1"/>
  <c r="CF142" i="1"/>
  <c r="CD142" i="1"/>
  <c r="CE142" i="1"/>
  <c r="CB142" i="1"/>
  <c r="CC142" i="1"/>
  <c r="BZ142" i="1"/>
  <c r="CA142" i="1"/>
  <c r="BY142" i="1"/>
  <c r="BX142" i="1"/>
  <c r="BW142" i="1"/>
  <c r="BV142" i="1"/>
  <c r="BT142" i="1"/>
  <c r="BU142" i="1"/>
  <c r="BS142" i="1"/>
  <c r="BR206" i="1"/>
  <c r="CH206" i="1"/>
  <c r="CG206" i="1"/>
  <c r="CF206" i="1"/>
  <c r="CE206" i="1"/>
  <c r="CD206" i="1"/>
  <c r="CC206" i="1"/>
  <c r="CB206" i="1"/>
  <c r="BZ206" i="1"/>
  <c r="CA206" i="1"/>
  <c r="BY206" i="1"/>
  <c r="BX206" i="1"/>
  <c r="BW206" i="1"/>
  <c r="BV206" i="1"/>
  <c r="BT206" i="1"/>
  <c r="BU206" i="1"/>
  <c r="BS206" i="1"/>
  <c r="BR222" i="1"/>
  <c r="CH222" i="1"/>
  <c r="CG222" i="1"/>
  <c r="CF222" i="1"/>
  <c r="CE222" i="1"/>
  <c r="CD222" i="1"/>
  <c r="CB222" i="1"/>
  <c r="CC222" i="1"/>
  <c r="BZ222" i="1"/>
  <c r="CA222" i="1"/>
  <c r="BY222" i="1"/>
  <c r="BX222" i="1"/>
  <c r="BW222" i="1"/>
  <c r="BV222" i="1"/>
  <c r="BT222" i="1"/>
  <c r="BU222" i="1"/>
  <c r="BS222" i="1"/>
  <c r="BR286" i="1"/>
  <c r="CH286" i="1"/>
  <c r="CG286" i="1"/>
  <c r="CF286" i="1"/>
  <c r="CE286" i="1"/>
  <c r="CD286" i="1"/>
  <c r="CB286" i="1"/>
  <c r="CC286" i="1"/>
  <c r="BZ286" i="1"/>
  <c r="CA286" i="1"/>
  <c r="BY286" i="1"/>
  <c r="BX286" i="1"/>
  <c r="BW286" i="1"/>
  <c r="BV286" i="1"/>
  <c r="BT286" i="1"/>
  <c r="BU286" i="1"/>
  <c r="BS286" i="1"/>
  <c r="BR350" i="1"/>
  <c r="CH350" i="1"/>
  <c r="CG350" i="1"/>
  <c r="CF350" i="1"/>
  <c r="CE350" i="1"/>
  <c r="CB350" i="1"/>
  <c r="CD350" i="1"/>
  <c r="CC350" i="1"/>
  <c r="BZ350" i="1"/>
  <c r="CA350" i="1"/>
  <c r="BY350" i="1"/>
  <c r="BX350" i="1"/>
  <c r="BW350" i="1"/>
  <c r="BV350" i="1"/>
  <c r="BT350" i="1"/>
  <c r="BU350" i="1"/>
  <c r="BS350" i="1"/>
  <c r="BR414" i="1"/>
  <c r="CH414" i="1"/>
  <c r="CG414" i="1"/>
  <c r="CF414" i="1"/>
  <c r="CE414" i="1"/>
  <c r="CD414" i="1"/>
  <c r="CB414" i="1"/>
  <c r="CC414" i="1"/>
  <c r="BZ414" i="1"/>
  <c r="CA414" i="1"/>
  <c r="BY414" i="1"/>
  <c r="BX414" i="1"/>
  <c r="BW414" i="1"/>
  <c r="BV414" i="1"/>
  <c r="BT414" i="1"/>
  <c r="BU414" i="1"/>
  <c r="BS414" i="1"/>
  <c r="BR7" i="1"/>
  <c r="CH7" i="1"/>
  <c r="CG7" i="1"/>
  <c r="CF7" i="1"/>
  <c r="CE7" i="1"/>
  <c r="CD7" i="1"/>
  <c r="CC7" i="1"/>
  <c r="CB7" i="1"/>
  <c r="CA7" i="1"/>
  <c r="BZ7" i="1"/>
  <c r="BV7" i="1"/>
  <c r="BW7" i="1"/>
  <c r="BY7" i="1"/>
  <c r="BX7" i="1"/>
  <c r="BT7" i="1"/>
  <c r="BU7" i="1"/>
  <c r="BS7" i="1"/>
  <c r="BR71" i="1"/>
  <c r="CH71" i="1"/>
  <c r="CG71" i="1"/>
  <c r="CF71" i="1"/>
  <c r="CE71" i="1"/>
  <c r="CD71" i="1"/>
  <c r="CC71" i="1"/>
  <c r="CB71" i="1"/>
  <c r="CA71" i="1"/>
  <c r="BZ71" i="1"/>
  <c r="BY71" i="1"/>
  <c r="BV71" i="1"/>
  <c r="BW71" i="1"/>
  <c r="BX71" i="1"/>
  <c r="BT71" i="1"/>
  <c r="BU71" i="1"/>
  <c r="BS71" i="1"/>
  <c r="BR135" i="1"/>
  <c r="CH135" i="1"/>
  <c r="CG135" i="1"/>
  <c r="CF135" i="1"/>
  <c r="CE135" i="1"/>
  <c r="CC135" i="1"/>
  <c r="CD135" i="1"/>
  <c r="CB135" i="1"/>
  <c r="CA135" i="1"/>
  <c r="BZ135" i="1"/>
  <c r="BV135" i="1"/>
  <c r="BW135" i="1"/>
  <c r="BY135" i="1"/>
  <c r="BX135" i="1"/>
  <c r="BT135" i="1"/>
  <c r="BU135" i="1"/>
  <c r="BS135" i="1"/>
  <c r="BR199" i="1"/>
  <c r="CH199" i="1"/>
  <c r="CG199" i="1"/>
  <c r="CF199" i="1"/>
  <c r="CE199" i="1"/>
  <c r="CC199" i="1"/>
  <c r="CB199" i="1"/>
  <c r="CD199" i="1"/>
  <c r="CA199" i="1"/>
  <c r="BZ199" i="1"/>
  <c r="BY199" i="1"/>
  <c r="BV199" i="1"/>
  <c r="BW199" i="1"/>
  <c r="BX199" i="1"/>
  <c r="BT199" i="1"/>
  <c r="BU199" i="1"/>
  <c r="BS199" i="1"/>
  <c r="BR263" i="1"/>
  <c r="CH263" i="1"/>
  <c r="CG263" i="1"/>
  <c r="CE263" i="1"/>
  <c r="CF263" i="1"/>
  <c r="CB263" i="1"/>
  <c r="CC263" i="1"/>
  <c r="CD263" i="1"/>
  <c r="CA263" i="1"/>
  <c r="BZ263" i="1"/>
  <c r="BV263" i="1"/>
  <c r="BW263" i="1"/>
  <c r="BY263" i="1"/>
  <c r="BX263" i="1"/>
  <c r="BT263" i="1"/>
  <c r="BU263" i="1"/>
  <c r="BS263" i="1"/>
  <c r="BR327" i="1"/>
  <c r="CH327" i="1"/>
  <c r="CG327" i="1"/>
  <c r="CE327" i="1"/>
  <c r="CF327" i="1"/>
  <c r="CD327" i="1"/>
  <c r="CB327" i="1"/>
  <c r="CC327" i="1"/>
  <c r="CA327" i="1"/>
  <c r="BZ327" i="1"/>
  <c r="BY327" i="1"/>
  <c r="BV327" i="1"/>
  <c r="BW327" i="1"/>
  <c r="BX327" i="1"/>
  <c r="BT327" i="1"/>
  <c r="BU327" i="1"/>
  <c r="BS327" i="1"/>
  <c r="BR351" i="1"/>
  <c r="CH351" i="1"/>
  <c r="CG351" i="1"/>
  <c r="CE351" i="1"/>
  <c r="CF351" i="1"/>
  <c r="CD351" i="1"/>
  <c r="CB351" i="1"/>
  <c r="CC351" i="1"/>
  <c r="CA351" i="1"/>
  <c r="BZ351" i="1"/>
  <c r="BY351" i="1"/>
  <c r="BX351" i="1"/>
  <c r="BV351" i="1"/>
  <c r="BW351" i="1"/>
  <c r="BT351" i="1"/>
  <c r="BU351" i="1"/>
  <c r="BS351" i="1"/>
  <c r="BR415" i="1"/>
  <c r="CH415" i="1"/>
  <c r="CG415" i="1"/>
  <c r="CF415" i="1"/>
  <c r="CE415" i="1"/>
  <c r="CD415" i="1"/>
  <c r="CB415" i="1"/>
  <c r="CC415" i="1"/>
  <c r="CA415" i="1"/>
  <c r="BZ415" i="1"/>
  <c r="BY415" i="1"/>
  <c r="BV415" i="1"/>
  <c r="BX415" i="1"/>
  <c r="BW415" i="1"/>
  <c r="BT415" i="1"/>
  <c r="BU415" i="1"/>
  <c r="BS415" i="1"/>
  <c r="BR56" i="1"/>
  <c r="CH56" i="1"/>
  <c r="CG56" i="1"/>
  <c r="CF56" i="1"/>
  <c r="CE56" i="1"/>
  <c r="CD56" i="1"/>
  <c r="CC56" i="1"/>
  <c r="CB56" i="1"/>
  <c r="CA56" i="1"/>
  <c r="BZ56" i="1"/>
  <c r="BY56" i="1"/>
  <c r="BX56" i="1"/>
  <c r="BV56" i="1"/>
  <c r="BW56" i="1"/>
  <c r="BU56" i="1"/>
  <c r="BS56" i="1"/>
  <c r="BT56" i="1"/>
  <c r="BR120" i="1"/>
  <c r="CH120" i="1"/>
  <c r="CG120" i="1"/>
  <c r="CF120" i="1"/>
  <c r="CD120" i="1"/>
  <c r="CE120" i="1"/>
  <c r="CC120" i="1"/>
  <c r="CB120" i="1"/>
  <c r="CA120" i="1"/>
  <c r="BZ120" i="1"/>
  <c r="BY120" i="1"/>
  <c r="BX120" i="1"/>
  <c r="BV120" i="1"/>
  <c r="BW120" i="1"/>
  <c r="BU120" i="1"/>
  <c r="BS120" i="1"/>
  <c r="BT120" i="1"/>
  <c r="BR184" i="1"/>
  <c r="CH184" i="1"/>
  <c r="CG184" i="1"/>
  <c r="CF184" i="1"/>
  <c r="CD184" i="1"/>
  <c r="CE184" i="1"/>
  <c r="CC184" i="1"/>
  <c r="CB184" i="1"/>
  <c r="CA184" i="1"/>
  <c r="BZ184" i="1"/>
  <c r="BY184" i="1"/>
  <c r="BX184" i="1"/>
  <c r="BV184" i="1"/>
  <c r="BW184" i="1"/>
  <c r="BU184" i="1"/>
  <c r="BS184" i="1"/>
  <c r="BT184" i="1"/>
  <c r="BR248" i="1"/>
  <c r="CH248" i="1"/>
  <c r="CG248" i="1"/>
  <c r="CF248" i="1"/>
  <c r="CE248" i="1"/>
  <c r="CD248" i="1"/>
  <c r="CC248" i="1"/>
  <c r="CB248" i="1"/>
  <c r="CA248" i="1"/>
  <c r="BZ248" i="1"/>
  <c r="BY248" i="1"/>
  <c r="BX248" i="1"/>
  <c r="BV248" i="1"/>
  <c r="BW248" i="1"/>
  <c r="BU248" i="1"/>
  <c r="BS248" i="1"/>
  <c r="BT248" i="1"/>
  <c r="BR312" i="1"/>
  <c r="CH312" i="1"/>
  <c r="CG312" i="1"/>
  <c r="CF312" i="1"/>
  <c r="CE312" i="1"/>
  <c r="CD312" i="1"/>
  <c r="CC312" i="1"/>
  <c r="CB312" i="1"/>
  <c r="CA312" i="1"/>
  <c r="BY312" i="1"/>
  <c r="BZ312" i="1"/>
  <c r="BX312" i="1"/>
  <c r="BV312" i="1"/>
  <c r="BW312" i="1"/>
  <c r="BU312" i="1"/>
  <c r="BS312" i="1"/>
  <c r="BT312" i="1"/>
  <c r="BR376" i="1"/>
  <c r="CH376" i="1"/>
  <c r="CG376" i="1"/>
  <c r="CE376" i="1"/>
  <c r="CD376" i="1"/>
  <c r="CF376" i="1"/>
  <c r="CC376" i="1"/>
  <c r="CB376" i="1"/>
  <c r="CA376" i="1"/>
  <c r="BY376" i="1"/>
  <c r="BZ376" i="1"/>
  <c r="BX376" i="1"/>
  <c r="BV376" i="1"/>
  <c r="BW376" i="1"/>
  <c r="BU376" i="1"/>
  <c r="BS376" i="1"/>
  <c r="BT376" i="1"/>
  <c r="BR440" i="1"/>
  <c r="CH440" i="1"/>
  <c r="CG440" i="1"/>
  <c r="CF440" i="1"/>
  <c r="CE440" i="1"/>
  <c r="CD440" i="1"/>
  <c r="CC440" i="1"/>
  <c r="CB440" i="1"/>
  <c r="CA440" i="1"/>
  <c r="BY440" i="1"/>
  <c r="BZ440" i="1"/>
  <c r="BX440" i="1"/>
  <c r="BV440" i="1"/>
  <c r="BW440" i="1"/>
  <c r="BU440" i="1"/>
  <c r="BS440" i="1"/>
  <c r="BT440" i="1"/>
  <c r="BR504" i="1"/>
  <c r="CH504" i="1"/>
  <c r="CF504" i="1"/>
  <c r="CG504" i="1"/>
  <c r="CE504" i="1"/>
  <c r="CD504" i="1"/>
  <c r="CC504" i="1"/>
  <c r="CB504" i="1"/>
  <c r="CA504" i="1"/>
  <c r="BY504" i="1"/>
  <c r="BZ504" i="1"/>
  <c r="BX504" i="1"/>
  <c r="BV504" i="1"/>
  <c r="BW504" i="1"/>
  <c r="BU504" i="1"/>
  <c r="BS504" i="1"/>
  <c r="BT504" i="1"/>
  <c r="BR592" i="1"/>
  <c r="CH592" i="1"/>
  <c r="CG592" i="1"/>
  <c r="CF592" i="1"/>
  <c r="CE592" i="1"/>
  <c r="CD592" i="1"/>
  <c r="CB592" i="1"/>
  <c r="CA592" i="1"/>
  <c r="CC592" i="1"/>
  <c r="BZ592" i="1"/>
  <c r="BY592" i="1"/>
  <c r="BV592" i="1"/>
  <c r="BX592" i="1"/>
  <c r="BW592" i="1"/>
  <c r="BU592" i="1"/>
  <c r="BS592" i="1"/>
  <c r="BT592" i="1"/>
  <c r="BR616" i="1"/>
  <c r="CH616" i="1"/>
  <c r="CG616" i="1"/>
  <c r="CF616" i="1"/>
  <c r="CE616" i="1"/>
  <c r="CD616" i="1"/>
  <c r="CC616" i="1"/>
  <c r="CB616" i="1"/>
  <c r="CA616" i="1"/>
  <c r="BZ616" i="1"/>
  <c r="BX616" i="1"/>
  <c r="BY616" i="1"/>
  <c r="BV616" i="1"/>
  <c r="BW616" i="1"/>
  <c r="BU616" i="1"/>
  <c r="BS616" i="1"/>
  <c r="BT616" i="1"/>
  <c r="BR688" i="1"/>
  <c r="CH688" i="1"/>
  <c r="CG688" i="1"/>
  <c r="CF688" i="1"/>
  <c r="CE688" i="1"/>
  <c r="CD688" i="1"/>
  <c r="CB688" i="1"/>
  <c r="CC688" i="1"/>
  <c r="CA688" i="1"/>
  <c r="BZ688" i="1"/>
  <c r="BV688" i="1"/>
  <c r="BY688" i="1"/>
  <c r="BX688" i="1"/>
  <c r="BW688" i="1"/>
  <c r="BU688" i="1"/>
  <c r="BS688" i="1"/>
  <c r="BT688" i="1"/>
  <c r="BR752" i="1"/>
  <c r="CG752" i="1"/>
  <c r="CH752" i="1"/>
  <c r="CF752" i="1"/>
  <c r="CE752" i="1"/>
  <c r="CD752" i="1"/>
  <c r="CB752" i="1"/>
  <c r="CC752" i="1"/>
  <c r="CA752" i="1"/>
  <c r="BZ752" i="1"/>
  <c r="BV752" i="1"/>
  <c r="BY752" i="1"/>
  <c r="BX752" i="1"/>
  <c r="BW752" i="1"/>
  <c r="BU752" i="1"/>
  <c r="BS752" i="1"/>
  <c r="BT752" i="1"/>
  <c r="BR800" i="1"/>
  <c r="CH800" i="1"/>
  <c r="CG800" i="1"/>
  <c r="CF800" i="1"/>
  <c r="CE800" i="1"/>
  <c r="CD800" i="1"/>
  <c r="CC800" i="1"/>
  <c r="CB800" i="1"/>
  <c r="CA800" i="1"/>
  <c r="BZ800" i="1"/>
  <c r="BV800" i="1"/>
  <c r="BX800" i="1"/>
  <c r="BW800" i="1"/>
  <c r="BY800" i="1"/>
  <c r="BU800" i="1"/>
  <c r="BS800" i="1"/>
  <c r="BT800" i="1"/>
  <c r="BR888" i="1"/>
  <c r="CH888" i="1"/>
  <c r="CF888" i="1"/>
  <c r="CG888" i="1"/>
  <c r="CE888" i="1"/>
  <c r="CC888" i="1"/>
  <c r="CD888" i="1"/>
  <c r="CA888" i="1"/>
  <c r="CB888" i="1"/>
  <c r="BZ888" i="1"/>
  <c r="BY888" i="1"/>
  <c r="BV888" i="1"/>
  <c r="BX888" i="1"/>
  <c r="BW888" i="1"/>
  <c r="BU888" i="1"/>
  <c r="BS888" i="1"/>
  <c r="BT888" i="1"/>
  <c r="BR778" i="1"/>
  <c r="CH778" i="1"/>
  <c r="CG778" i="1"/>
  <c r="CF778" i="1"/>
  <c r="CD778" i="1"/>
  <c r="CE778" i="1"/>
  <c r="CC778" i="1"/>
  <c r="CB778" i="1"/>
  <c r="CA778" i="1"/>
  <c r="BZ778" i="1"/>
  <c r="BY778" i="1"/>
  <c r="BX778" i="1"/>
  <c r="BV778" i="1"/>
  <c r="BW778" i="1"/>
  <c r="BU778" i="1"/>
  <c r="BS778" i="1"/>
  <c r="BT778" i="1"/>
  <c r="BR884" i="1"/>
  <c r="CH884" i="1"/>
  <c r="CG884" i="1"/>
  <c r="CE884" i="1"/>
  <c r="CF884" i="1"/>
  <c r="CC884" i="1"/>
  <c r="CD884" i="1"/>
  <c r="CB884" i="1"/>
  <c r="CA884" i="1"/>
  <c r="BZ884" i="1"/>
  <c r="BX884" i="1"/>
  <c r="BY884" i="1"/>
  <c r="BV884" i="1"/>
  <c r="BT884" i="1"/>
  <c r="BW884" i="1"/>
  <c r="BU884" i="1"/>
  <c r="BS884" i="1"/>
  <c r="BR948" i="1"/>
  <c r="CH948" i="1"/>
  <c r="CG948" i="1"/>
  <c r="CE948" i="1"/>
  <c r="CF948" i="1"/>
  <c r="CC948" i="1"/>
  <c r="CD948" i="1"/>
  <c r="CA948" i="1"/>
  <c r="CB948" i="1"/>
  <c r="BZ948" i="1"/>
  <c r="BY948" i="1"/>
  <c r="BX948" i="1"/>
  <c r="BV948" i="1"/>
  <c r="BW948" i="1"/>
  <c r="BU948" i="1"/>
  <c r="BS948" i="1"/>
  <c r="BT948" i="1"/>
  <c r="BR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T17" i="1"/>
  <c r="BU17" i="1"/>
  <c r="BS17" i="1"/>
  <c r="BR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T81" i="1"/>
  <c r="BU81" i="1"/>
  <c r="BS81" i="1"/>
  <c r="BR145" i="1"/>
  <c r="CH145" i="1"/>
  <c r="CG145" i="1"/>
  <c r="CF145" i="1"/>
  <c r="CE145" i="1"/>
  <c r="CD145" i="1"/>
  <c r="CC145" i="1"/>
  <c r="CA145" i="1"/>
  <c r="CB145" i="1"/>
  <c r="BZ145" i="1"/>
  <c r="BY145" i="1"/>
  <c r="BX145" i="1"/>
  <c r="BW145" i="1"/>
  <c r="BV145" i="1"/>
  <c r="BT145" i="1"/>
  <c r="BU145" i="1"/>
  <c r="BS145" i="1"/>
  <c r="BR273" i="1"/>
  <c r="CH273" i="1"/>
  <c r="CG273" i="1"/>
  <c r="CE273" i="1"/>
  <c r="CF273" i="1"/>
  <c r="CD273" i="1"/>
  <c r="CC273" i="1"/>
  <c r="CA273" i="1"/>
  <c r="BZ273" i="1"/>
  <c r="CB273" i="1"/>
  <c r="BY273" i="1"/>
  <c r="BX273" i="1"/>
  <c r="BW273" i="1"/>
  <c r="BV273" i="1"/>
  <c r="BT273" i="1"/>
  <c r="BU273" i="1"/>
  <c r="BS273" i="1"/>
  <c r="BR337" i="1"/>
  <c r="CH337" i="1"/>
  <c r="CG337" i="1"/>
  <c r="CE337" i="1"/>
  <c r="CF337" i="1"/>
  <c r="CD337" i="1"/>
  <c r="CC337" i="1"/>
  <c r="CB337" i="1"/>
  <c r="CA337" i="1"/>
  <c r="BZ337" i="1"/>
  <c r="BY337" i="1"/>
  <c r="BX337" i="1"/>
  <c r="BW337" i="1"/>
  <c r="BV337" i="1"/>
  <c r="BT337" i="1"/>
  <c r="BU337" i="1"/>
  <c r="BS337" i="1"/>
  <c r="BR401" i="1"/>
  <c r="CH401" i="1"/>
  <c r="CG401" i="1"/>
  <c r="CE401" i="1"/>
  <c r="CF401" i="1"/>
  <c r="CD401" i="1"/>
  <c r="CC401" i="1"/>
  <c r="CA401" i="1"/>
  <c r="CB401" i="1"/>
  <c r="BZ401" i="1"/>
  <c r="BY401" i="1"/>
  <c r="BW401" i="1"/>
  <c r="BV401" i="1"/>
  <c r="BT401" i="1"/>
  <c r="BU401" i="1"/>
  <c r="BX401" i="1"/>
  <c r="BS401" i="1"/>
  <c r="BR465" i="1"/>
  <c r="CH465" i="1"/>
  <c r="CG465" i="1"/>
  <c r="CE465" i="1"/>
  <c r="CF465" i="1"/>
  <c r="CD465" i="1"/>
  <c r="CC465" i="1"/>
  <c r="CA465" i="1"/>
  <c r="CB465" i="1"/>
  <c r="BZ465" i="1"/>
  <c r="BY465" i="1"/>
  <c r="BV465" i="1"/>
  <c r="BT465" i="1"/>
  <c r="BX465" i="1"/>
  <c r="BW465" i="1"/>
  <c r="BU465" i="1"/>
  <c r="BS465" i="1"/>
  <c r="BR529" i="1"/>
  <c r="CH529" i="1"/>
  <c r="CG529" i="1"/>
  <c r="CE529" i="1"/>
  <c r="CF529" i="1"/>
  <c r="CD529" i="1"/>
  <c r="CC529" i="1"/>
  <c r="CB529" i="1"/>
  <c r="CA529" i="1"/>
  <c r="BZ529" i="1"/>
  <c r="BY529" i="1"/>
  <c r="BV529" i="1"/>
  <c r="BT529" i="1"/>
  <c r="BW529" i="1"/>
  <c r="BU529" i="1"/>
  <c r="BX529" i="1"/>
  <c r="BS529" i="1"/>
  <c r="BR553" i="1"/>
  <c r="CH553" i="1"/>
  <c r="CG553" i="1"/>
  <c r="CF553" i="1"/>
  <c r="CE553" i="1"/>
  <c r="CD553" i="1"/>
  <c r="CC553" i="1"/>
  <c r="CB553" i="1"/>
  <c r="CA553" i="1"/>
  <c r="BZ553" i="1"/>
  <c r="BY553" i="1"/>
  <c r="BX553" i="1"/>
  <c r="BT553" i="1"/>
  <c r="BW553" i="1"/>
  <c r="BV553" i="1"/>
  <c r="BU553" i="1"/>
  <c r="BS553" i="1"/>
  <c r="BR617" i="1"/>
  <c r="CH617" i="1"/>
  <c r="CG617" i="1"/>
  <c r="CF617" i="1"/>
  <c r="CE617" i="1"/>
  <c r="CD617" i="1"/>
  <c r="CC617" i="1"/>
  <c r="CB617" i="1"/>
  <c r="CA617" i="1"/>
  <c r="BZ617" i="1"/>
  <c r="BY617" i="1"/>
  <c r="BX617" i="1"/>
  <c r="BT617" i="1"/>
  <c r="BW617" i="1"/>
  <c r="BV617" i="1"/>
  <c r="BU617" i="1"/>
  <c r="BS617" i="1"/>
  <c r="BR681" i="1"/>
  <c r="CH681" i="1"/>
  <c r="CG681" i="1"/>
  <c r="CF681" i="1"/>
  <c r="CE681" i="1"/>
  <c r="CC681" i="1"/>
  <c r="CB681" i="1"/>
  <c r="CD681" i="1"/>
  <c r="CA681" i="1"/>
  <c r="BY681" i="1"/>
  <c r="BX681" i="1"/>
  <c r="BT681" i="1"/>
  <c r="BW681" i="1"/>
  <c r="BV681" i="1"/>
  <c r="BU681" i="1"/>
  <c r="BZ681" i="1"/>
  <c r="BS681" i="1"/>
  <c r="BR705" i="1"/>
  <c r="CH705" i="1"/>
  <c r="CG705" i="1"/>
  <c r="CE705" i="1"/>
  <c r="CF705" i="1"/>
  <c r="CD705" i="1"/>
  <c r="CC705" i="1"/>
  <c r="CB705" i="1"/>
  <c r="CA705" i="1"/>
  <c r="BZ705" i="1"/>
  <c r="BY705" i="1"/>
  <c r="BV705" i="1"/>
  <c r="BX705" i="1"/>
  <c r="BT705" i="1"/>
  <c r="BW705" i="1"/>
  <c r="BU705" i="1"/>
  <c r="BS705" i="1"/>
  <c r="BR466" i="1"/>
  <c r="CH466" i="1"/>
  <c r="CG466" i="1"/>
  <c r="CF466" i="1"/>
  <c r="CE466" i="1"/>
  <c r="CD466" i="1"/>
  <c r="CB466" i="1"/>
  <c r="CC466" i="1"/>
  <c r="CA466" i="1"/>
  <c r="BZ466" i="1"/>
  <c r="BY466" i="1"/>
  <c r="BV466" i="1"/>
  <c r="BX466" i="1"/>
  <c r="BT466" i="1"/>
  <c r="BW466" i="1"/>
  <c r="BU466" i="1"/>
  <c r="BS466" i="1"/>
  <c r="BR586" i="1"/>
  <c r="CH586" i="1"/>
  <c r="CG586" i="1"/>
  <c r="CF586" i="1"/>
  <c r="CE586" i="1"/>
  <c r="CD586" i="1"/>
  <c r="CC586" i="1"/>
  <c r="CA586" i="1"/>
  <c r="CB586" i="1"/>
  <c r="BZ586" i="1"/>
  <c r="BY586" i="1"/>
  <c r="BX586" i="1"/>
  <c r="BV586" i="1"/>
  <c r="BW586" i="1"/>
  <c r="BT586" i="1"/>
  <c r="BU586" i="1"/>
  <c r="BS586" i="1"/>
  <c r="BR874" i="1"/>
  <c r="CH874" i="1"/>
  <c r="CG874" i="1"/>
  <c r="CD874" i="1"/>
  <c r="CE874" i="1"/>
  <c r="CF874" i="1"/>
  <c r="CC874" i="1"/>
  <c r="CB874" i="1"/>
  <c r="BZ874" i="1"/>
  <c r="CA874" i="1"/>
  <c r="BY874" i="1"/>
  <c r="BX874" i="1"/>
  <c r="BV874" i="1"/>
  <c r="BW874" i="1"/>
  <c r="BU874" i="1"/>
  <c r="BS874" i="1"/>
  <c r="BT874" i="1"/>
  <c r="BR764" i="1"/>
  <c r="CG764" i="1"/>
  <c r="CH764" i="1"/>
  <c r="CE764" i="1"/>
  <c r="CF764" i="1"/>
  <c r="CD764" i="1"/>
  <c r="CC764" i="1"/>
  <c r="CB764" i="1"/>
  <c r="CA764" i="1"/>
  <c r="BX764" i="1"/>
  <c r="BY764" i="1"/>
  <c r="BZ764" i="1"/>
  <c r="BW764" i="1"/>
  <c r="BT764" i="1"/>
  <c r="BU764" i="1"/>
  <c r="BS764" i="1"/>
  <c r="BV764" i="1"/>
  <c r="BR58" i="1"/>
  <c r="CH58" i="1"/>
  <c r="CG58" i="1"/>
  <c r="CF58" i="1"/>
  <c r="CE58" i="1"/>
  <c r="CD58" i="1"/>
  <c r="CC58" i="1"/>
  <c r="CB58" i="1"/>
  <c r="BZ58" i="1"/>
  <c r="CA58" i="1"/>
  <c r="BY58" i="1"/>
  <c r="BX58" i="1"/>
  <c r="BV58" i="1"/>
  <c r="BW58" i="1"/>
  <c r="BT58" i="1"/>
  <c r="BU58" i="1"/>
  <c r="BS58" i="1"/>
  <c r="BR122" i="1"/>
  <c r="CG122" i="1"/>
  <c r="CF122" i="1"/>
  <c r="CH122" i="1"/>
  <c r="CE122" i="1"/>
  <c r="CD122" i="1"/>
  <c r="CC122" i="1"/>
  <c r="CB122" i="1"/>
  <c r="CA122" i="1"/>
  <c r="BZ122" i="1"/>
  <c r="BY122" i="1"/>
  <c r="BX122" i="1"/>
  <c r="BV122" i="1"/>
  <c r="BW122" i="1"/>
  <c r="BT122" i="1"/>
  <c r="BU122" i="1"/>
  <c r="BS122" i="1"/>
  <c r="BR186" i="1"/>
  <c r="CG186" i="1"/>
  <c r="CH186" i="1"/>
  <c r="CF186" i="1"/>
  <c r="CE186" i="1"/>
  <c r="CD186" i="1"/>
  <c r="CC186" i="1"/>
  <c r="CA186" i="1"/>
  <c r="BZ186" i="1"/>
  <c r="CB186" i="1"/>
  <c r="BY186" i="1"/>
  <c r="BX186" i="1"/>
  <c r="BV186" i="1"/>
  <c r="BW186" i="1"/>
  <c r="BT186" i="1"/>
  <c r="BU186" i="1"/>
  <c r="BS186" i="1"/>
  <c r="BR234" i="1"/>
  <c r="CG234" i="1"/>
  <c r="CH234" i="1"/>
  <c r="CF234" i="1"/>
  <c r="CE234" i="1"/>
  <c r="CD234" i="1"/>
  <c r="CB234" i="1"/>
  <c r="CC234" i="1"/>
  <c r="CA234" i="1"/>
  <c r="BZ234" i="1"/>
  <c r="BY234" i="1"/>
  <c r="BX234" i="1"/>
  <c r="BV234" i="1"/>
  <c r="BW234" i="1"/>
  <c r="BT234" i="1"/>
  <c r="BU234" i="1"/>
  <c r="BS234" i="1"/>
  <c r="BR298" i="1"/>
  <c r="CG298" i="1"/>
  <c r="CH298" i="1"/>
  <c r="CF298" i="1"/>
  <c r="CE298" i="1"/>
  <c r="CD298" i="1"/>
  <c r="CB298" i="1"/>
  <c r="CA298" i="1"/>
  <c r="CC298" i="1"/>
  <c r="BZ298" i="1"/>
  <c r="BY298" i="1"/>
  <c r="BX298" i="1"/>
  <c r="BV298" i="1"/>
  <c r="BW298" i="1"/>
  <c r="BT298" i="1"/>
  <c r="BU298" i="1"/>
  <c r="BS298" i="1"/>
  <c r="BR338" i="1"/>
  <c r="CG338" i="1"/>
  <c r="CH338" i="1"/>
  <c r="CF338" i="1"/>
  <c r="CE338" i="1"/>
  <c r="CD338" i="1"/>
  <c r="CB338" i="1"/>
  <c r="CC338" i="1"/>
  <c r="CA338" i="1"/>
  <c r="BZ338" i="1"/>
  <c r="BY338" i="1"/>
  <c r="BX338" i="1"/>
  <c r="BV338" i="1"/>
  <c r="BW338" i="1"/>
  <c r="BT338" i="1"/>
  <c r="BU338" i="1"/>
  <c r="BS338" i="1"/>
  <c r="BR362" i="1"/>
  <c r="CG362" i="1"/>
  <c r="CH362" i="1"/>
  <c r="CF362" i="1"/>
  <c r="CE362" i="1"/>
  <c r="CD362" i="1"/>
  <c r="CB362" i="1"/>
  <c r="CC362" i="1"/>
  <c r="CA362" i="1"/>
  <c r="BZ362" i="1"/>
  <c r="BY362" i="1"/>
  <c r="BX362" i="1"/>
  <c r="BV362" i="1"/>
  <c r="BW362" i="1"/>
  <c r="BT362" i="1"/>
  <c r="BU362" i="1"/>
  <c r="BS362" i="1"/>
  <c r="BR378" i="1"/>
  <c r="CH378" i="1"/>
  <c r="CG378" i="1"/>
  <c r="CE378" i="1"/>
  <c r="CF378" i="1"/>
  <c r="CD378" i="1"/>
  <c r="CB378" i="1"/>
  <c r="CA378" i="1"/>
  <c r="BZ378" i="1"/>
  <c r="CC378" i="1"/>
  <c r="BY378" i="1"/>
  <c r="BX378" i="1"/>
  <c r="BV378" i="1"/>
  <c r="BW378" i="1"/>
  <c r="BT378" i="1"/>
  <c r="BU378" i="1"/>
  <c r="BS378" i="1"/>
  <c r="BR458" i="1"/>
  <c r="CH458" i="1"/>
  <c r="CG458" i="1"/>
  <c r="CF458" i="1"/>
  <c r="CE458" i="1"/>
  <c r="CD458" i="1"/>
  <c r="CB458" i="1"/>
  <c r="CC458" i="1"/>
  <c r="CA458" i="1"/>
  <c r="BZ458" i="1"/>
  <c r="BY458" i="1"/>
  <c r="BX458" i="1"/>
  <c r="BV458" i="1"/>
  <c r="BW458" i="1"/>
  <c r="BT458" i="1"/>
  <c r="BU458" i="1"/>
  <c r="BS458" i="1"/>
  <c r="BR642" i="1"/>
  <c r="CH642" i="1"/>
  <c r="CG642" i="1"/>
  <c r="CF642" i="1"/>
  <c r="CE642" i="1"/>
  <c r="CD642" i="1"/>
  <c r="CB642" i="1"/>
  <c r="CC642" i="1"/>
  <c r="CA642" i="1"/>
  <c r="BZ642" i="1"/>
  <c r="BY642" i="1"/>
  <c r="BV642" i="1"/>
  <c r="BX642" i="1"/>
  <c r="BW642" i="1"/>
  <c r="BU642" i="1"/>
  <c r="BS642" i="1"/>
  <c r="BT642" i="1"/>
  <c r="BR854" i="1"/>
  <c r="CH854" i="1"/>
  <c r="CG854" i="1"/>
  <c r="CF854" i="1"/>
  <c r="CE854" i="1"/>
  <c r="CD854" i="1"/>
  <c r="CC854" i="1"/>
  <c r="CB854" i="1"/>
  <c r="CA854" i="1"/>
  <c r="BZ854" i="1"/>
  <c r="BX854" i="1"/>
  <c r="BY854" i="1"/>
  <c r="BW854" i="1"/>
  <c r="BV854" i="1"/>
  <c r="BU854" i="1"/>
  <c r="BT854" i="1"/>
  <c r="BS854" i="1"/>
  <c r="BR515" i="1"/>
  <c r="CH515" i="1"/>
  <c r="CG515" i="1"/>
  <c r="CF515" i="1"/>
  <c r="CE515" i="1"/>
  <c r="CD515" i="1"/>
  <c r="CB515" i="1"/>
  <c r="CC515" i="1"/>
  <c r="CA515" i="1"/>
  <c r="BZ515" i="1"/>
  <c r="BX515" i="1"/>
  <c r="BY515" i="1"/>
  <c r="BW515" i="1"/>
  <c r="BV515" i="1"/>
  <c r="BT515" i="1"/>
  <c r="BU515" i="1"/>
  <c r="BS515" i="1"/>
  <c r="BR579" i="1"/>
  <c r="CH579" i="1"/>
  <c r="CG579" i="1"/>
  <c r="CF579" i="1"/>
  <c r="CE579" i="1"/>
  <c r="CD579" i="1"/>
  <c r="CB579" i="1"/>
  <c r="CC579" i="1"/>
  <c r="CA579" i="1"/>
  <c r="BZ579" i="1"/>
  <c r="BX579" i="1"/>
  <c r="BY579" i="1"/>
  <c r="BW579" i="1"/>
  <c r="BV579" i="1"/>
  <c r="BT579" i="1"/>
  <c r="BS579" i="1"/>
  <c r="BU579" i="1"/>
  <c r="BR659" i="1"/>
  <c r="CH659" i="1"/>
  <c r="CG659" i="1"/>
  <c r="CF659" i="1"/>
  <c r="CD659" i="1"/>
  <c r="CE659" i="1"/>
  <c r="CC659" i="1"/>
  <c r="CB659" i="1"/>
  <c r="CA659" i="1"/>
  <c r="BZ659" i="1"/>
  <c r="BX659" i="1"/>
  <c r="BY659" i="1"/>
  <c r="BW659" i="1"/>
  <c r="BT659" i="1"/>
  <c r="BU659" i="1"/>
  <c r="BV659" i="1"/>
  <c r="BS659" i="1"/>
  <c r="BR707" i="1"/>
  <c r="CH707" i="1"/>
  <c r="CG707" i="1"/>
  <c r="CF707" i="1"/>
  <c r="CE707" i="1"/>
  <c r="CD707" i="1"/>
  <c r="CC707" i="1"/>
  <c r="CB707" i="1"/>
  <c r="BZ707" i="1"/>
  <c r="BX707" i="1"/>
  <c r="BY707" i="1"/>
  <c r="BW707" i="1"/>
  <c r="CA707" i="1"/>
  <c r="BV707" i="1"/>
  <c r="BT707" i="1"/>
  <c r="BS707" i="1"/>
  <c r="BU707" i="1"/>
  <c r="BR819" i="1"/>
  <c r="CH819" i="1"/>
  <c r="CG819" i="1"/>
  <c r="CF819" i="1"/>
  <c r="CE819" i="1"/>
  <c r="CD819" i="1"/>
  <c r="CC819" i="1"/>
  <c r="CB819" i="1"/>
  <c r="CA819" i="1"/>
  <c r="BZ819" i="1"/>
  <c r="BX819" i="1"/>
  <c r="BY819" i="1"/>
  <c r="BW819" i="1"/>
  <c r="BT819" i="1"/>
  <c r="BS819" i="1"/>
  <c r="BU819" i="1"/>
  <c r="BV819" i="1"/>
  <c r="BR883" i="1"/>
  <c r="CH883" i="1"/>
  <c r="CG883" i="1"/>
  <c r="CF883" i="1"/>
  <c r="CE883" i="1"/>
  <c r="CD883" i="1"/>
  <c r="CC883" i="1"/>
  <c r="CB883" i="1"/>
  <c r="CA883" i="1"/>
  <c r="BZ883" i="1"/>
  <c r="BX883" i="1"/>
  <c r="BY883" i="1"/>
  <c r="BW883" i="1"/>
  <c r="BU883" i="1"/>
  <c r="BT883" i="1"/>
  <c r="BS883" i="1"/>
  <c r="BV883" i="1"/>
  <c r="BR915" i="1"/>
  <c r="CH915" i="1"/>
  <c r="CG915" i="1"/>
  <c r="CF915" i="1"/>
  <c r="CE915" i="1"/>
  <c r="CD915" i="1"/>
  <c r="CC915" i="1"/>
  <c r="CB915" i="1"/>
  <c r="CA915" i="1"/>
  <c r="BZ915" i="1"/>
  <c r="BY915" i="1"/>
  <c r="BW915" i="1"/>
  <c r="BX915" i="1"/>
  <c r="BV915" i="1"/>
  <c r="BS915" i="1"/>
  <c r="BT915" i="1"/>
  <c r="BU915" i="1"/>
  <c r="BR947" i="1"/>
  <c r="CH947" i="1"/>
  <c r="CG947" i="1"/>
  <c r="CF947" i="1"/>
  <c r="CE947" i="1"/>
  <c r="CD947" i="1"/>
  <c r="CC947" i="1"/>
  <c r="CB947" i="1"/>
  <c r="CA947" i="1"/>
  <c r="BZ947" i="1"/>
  <c r="BY947" i="1"/>
  <c r="BW947" i="1"/>
  <c r="BX947" i="1"/>
  <c r="BV947" i="1"/>
  <c r="BU947" i="1"/>
  <c r="BT947" i="1"/>
  <c r="BS947" i="1"/>
  <c r="BR590" i="1"/>
  <c r="CH590" i="1"/>
  <c r="CG590" i="1"/>
  <c r="CF590" i="1"/>
  <c r="CD590" i="1"/>
  <c r="CE590" i="1"/>
  <c r="CC590" i="1"/>
  <c r="CB590" i="1"/>
  <c r="CA590" i="1"/>
  <c r="BZ590" i="1"/>
  <c r="BX590" i="1"/>
  <c r="BY590" i="1"/>
  <c r="BW590" i="1"/>
  <c r="BV590" i="1"/>
  <c r="BT590" i="1"/>
  <c r="BU590" i="1"/>
  <c r="BS590" i="1"/>
  <c r="BR798" i="1"/>
  <c r="CH798" i="1"/>
  <c r="CG798" i="1"/>
  <c r="CF798" i="1"/>
  <c r="CE798" i="1"/>
  <c r="CD798" i="1"/>
  <c r="CC798" i="1"/>
  <c r="CB798" i="1"/>
  <c r="CA798" i="1"/>
  <c r="BZ798" i="1"/>
  <c r="BX798" i="1"/>
  <c r="BW798" i="1"/>
  <c r="BY798" i="1"/>
  <c r="BV798" i="1"/>
  <c r="BT798" i="1"/>
  <c r="BU798" i="1"/>
  <c r="BS798" i="1"/>
  <c r="BR943" i="1"/>
  <c r="CH943" i="1"/>
  <c r="CF943" i="1"/>
  <c r="CE943" i="1"/>
  <c r="CD943" i="1"/>
  <c r="CG943" i="1"/>
  <c r="CC943" i="1"/>
  <c r="CB943" i="1"/>
  <c r="CA943" i="1"/>
  <c r="BZ943" i="1"/>
  <c r="BY943" i="1"/>
  <c r="BU943" i="1"/>
  <c r="BX943" i="1"/>
  <c r="BW943" i="1"/>
  <c r="BV943" i="1"/>
  <c r="BS943" i="1"/>
  <c r="BT943" i="1"/>
  <c r="BR476" i="1"/>
  <c r="CH476" i="1"/>
  <c r="CG476" i="1"/>
  <c r="CF476" i="1"/>
  <c r="CE476" i="1"/>
  <c r="CC476" i="1"/>
  <c r="CD476" i="1"/>
  <c r="CB476" i="1"/>
  <c r="CA476" i="1"/>
  <c r="BZ476" i="1"/>
  <c r="BY476" i="1"/>
  <c r="BX476" i="1"/>
  <c r="BW476" i="1"/>
  <c r="BT476" i="1"/>
  <c r="BU476" i="1"/>
  <c r="BV476" i="1"/>
  <c r="BS476" i="1"/>
  <c r="BR540" i="1"/>
  <c r="CH540" i="1"/>
  <c r="CG540" i="1"/>
  <c r="CF540" i="1"/>
  <c r="CE540" i="1"/>
  <c r="CC540" i="1"/>
  <c r="CD540" i="1"/>
  <c r="CB540" i="1"/>
  <c r="CA540" i="1"/>
  <c r="BZ540" i="1"/>
  <c r="BX540" i="1"/>
  <c r="BY540" i="1"/>
  <c r="BW540" i="1"/>
  <c r="BT540" i="1"/>
  <c r="BU540" i="1"/>
  <c r="BS540" i="1"/>
  <c r="BV540" i="1"/>
  <c r="BR604" i="1"/>
  <c r="CH604" i="1"/>
  <c r="CG604" i="1"/>
  <c r="CF604" i="1"/>
  <c r="CE604" i="1"/>
  <c r="CC604" i="1"/>
  <c r="CD604" i="1"/>
  <c r="CA604" i="1"/>
  <c r="CB604" i="1"/>
  <c r="BX604" i="1"/>
  <c r="BY604" i="1"/>
  <c r="BZ604" i="1"/>
  <c r="BT604" i="1"/>
  <c r="BW604" i="1"/>
  <c r="BU604" i="1"/>
  <c r="BV604" i="1"/>
  <c r="BS604" i="1"/>
  <c r="BR668" i="1"/>
  <c r="CH668" i="1"/>
  <c r="CG668" i="1"/>
  <c r="CF668" i="1"/>
  <c r="CE668" i="1"/>
  <c r="CD668" i="1"/>
  <c r="CC668" i="1"/>
  <c r="CA668" i="1"/>
  <c r="BX668" i="1"/>
  <c r="BZ668" i="1"/>
  <c r="CB668" i="1"/>
  <c r="BY668" i="1"/>
  <c r="BT668" i="1"/>
  <c r="BW668" i="1"/>
  <c r="BU668" i="1"/>
  <c r="BV668" i="1"/>
  <c r="BS668" i="1"/>
  <c r="BR820" i="1"/>
  <c r="CH820" i="1"/>
  <c r="CG820" i="1"/>
  <c r="CE820" i="1"/>
  <c r="CF820" i="1"/>
  <c r="CC820" i="1"/>
  <c r="CD820" i="1"/>
  <c r="CB820" i="1"/>
  <c r="CA820" i="1"/>
  <c r="BX820" i="1"/>
  <c r="BZ820" i="1"/>
  <c r="BY820" i="1"/>
  <c r="BW820" i="1"/>
  <c r="BV820" i="1"/>
  <c r="BT820" i="1"/>
  <c r="BU820" i="1"/>
  <c r="BS820" i="1"/>
  <c r="BR678" i="1"/>
  <c r="CH678" i="1"/>
  <c r="CG678" i="1"/>
  <c r="CE678" i="1"/>
  <c r="CF678" i="1"/>
  <c r="CD678" i="1"/>
  <c r="CC678" i="1"/>
  <c r="CB678" i="1"/>
  <c r="BZ678" i="1"/>
  <c r="CA678" i="1"/>
  <c r="BX678" i="1"/>
  <c r="BY678" i="1"/>
  <c r="BW678" i="1"/>
  <c r="BV678" i="1"/>
  <c r="BT678" i="1"/>
  <c r="BU678" i="1"/>
  <c r="BS678" i="1"/>
  <c r="BR830" i="1"/>
  <c r="CH830" i="1"/>
  <c r="CG830" i="1"/>
  <c r="CF830" i="1"/>
  <c r="CE830" i="1"/>
  <c r="CD830" i="1"/>
  <c r="CC830" i="1"/>
  <c r="CB830" i="1"/>
  <c r="CA830" i="1"/>
  <c r="BZ830" i="1"/>
  <c r="BX830" i="1"/>
  <c r="BY830" i="1"/>
  <c r="BW830" i="1"/>
  <c r="BV830" i="1"/>
  <c r="BT830" i="1"/>
  <c r="BU830" i="1"/>
  <c r="BS830" i="1"/>
  <c r="BR397" i="1"/>
  <c r="CH397" i="1"/>
  <c r="CG397" i="1"/>
  <c r="CF397" i="1"/>
  <c r="CD397" i="1"/>
  <c r="CE397" i="1"/>
  <c r="CC397" i="1"/>
  <c r="CB397" i="1"/>
  <c r="CA397" i="1"/>
  <c r="BZ397" i="1"/>
  <c r="BY397" i="1"/>
  <c r="BX397" i="1"/>
  <c r="BV397" i="1"/>
  <c r="BW397" i="1"/>
  <c r="BU397" i="1"/>
  <c r="BT397" i="1"/>
  <c r="BS397" i="1"/>
  <c r="BR461" i="1"/>
  <c r="CH461" i="1"/>
  <c r="CG461" i="1"/>
  <c r="CF461" i="1"/>
  <c r="CE461" i="1"/>
  <c r="CD461" i="1"/>
  <c r="CC461" i="1"/>
  <c r="CB461" i="1"/>
  <c r="CA461" i="1"/>
  <c r="BZ461" i="1"/>
  <c r="BY461" i="1"/>
  <c r="BX461" i="1"/>
  <c r="BV461" i="1"/>
  <c r="BW461" i="1"/>
  <c r="BU461" i="1"/>
  <c r="BS461" i="1"/>
  <c r="BT461" i="1"/>
  <c r="BR549" i="1"/>
  <c r="CH549" i="1"/>
  <c r="CG549" i="1"/>
  <c r="CF549" i="1"/>
  <c r="CE549" i="1"/>
  <c r="CD549" i="1"/>
  <c r="CC549" i="1"/>
  <c r="CB549" i="1"/>
  <c r="CA549" i="1"/>
  <c r="BX549" i="1"/>
  <c r="BY549" i="1"/>
  <c r="BV549" i="1"/>
  <c r="BW549" i="1"/>
  <c r="BZ549" i="1"/>
  <c r="BU549" i="1"/>
  <c r="BS549" i="1"/>
  <c r="BT549" i="1"/>
  <c r="BR573" i="1"/>
  <c r="CH573" i="1"/>
  <c r="CG573" i="1"/>
  <c r="CF573" i="1"/>
  <c r="CE573" i="1"/>
  <c r="CD573" i="1"/>
  <c r="CC573" i="1"/>
  <c r="CB573" i="1"/>
  <c r="CA573" i="1"/>
  <c r="BZ573" i="1"/>
  <c r="BX573" i="1"/>
  <c r="BV573" i="1"/>
  <c r="BY573" i="1"/>
  <c r="BW573" i="1"/>
  <c r="BU573" i="1"/>
  <c r="BT573" i="1"/>
  <c r="BS573" i="1"/>
  <c r="BR589" i="1"/>
  <c r="CH589" i="1"/>
  <c r="CF589" i="1"/>
  <c r="CE589" i="1"/>
  <c r="CG589" i="1"/>
  <c r="CD589" i="1"/>
  <c r="CC589" i="1"/>
  <c r="CB589" i="1"/>
  <c r="CA589" i="1"/>
  <c r="BZ589" i="1"/>
  <c r="BX589" i="1"/>
  <c r="BV589" i="1"/>
  <c r="BW589" i="1"/>
  <c r="BY589" i="1"/>
  <c r="BU589" i="1"/>
  <c r="BT589" i="1"/>
  <c r="BS589" i="1"/>
  <c r="BR613" i="1"/>
  <c r="CH613" i="1"/>
  <c r="CG613" i="1"/>
  <c r="CF613" i="1"/>
  <c r="CE613" i="1"/>
  <c r="CD613" i="1"/>
  <c r="CC613" i="1"/>
  <c r="CB613" i="1"/>
  <c r="BZ613" i="1"/>
  <c r="CA613" i="1"/>
  <c r="BX613" i="1"/>
  <c r="BY613" i="1"/>
  <c r="BV613" i="1"/>
  <c r="BW613" i="1"/>
  <c r="BU613" i="1"/>
  <c r="BS613" i="1"/>
  <c r="BT613" i="1"/>
  <c r="BR637" i="1"/>
  <c r="CH637" i="1"/>
  <c r="CG637" i="1"/>
  <c r="CF637" i="1"/>
  <c r="CD637" i="1"/>
  <c r="CE637" i="1"/>
  <c r="CC637" i="1"/>
  <c r="CB637" i="1"/>
  <c r="CA637" i="1"/>
  <c r="BX637" i="1"/>
  <c r="BV637" i="1"/>
  <c r="BZ637" i="1"/>
  <c r="BY637" i="1"/>
  <c r="BW637" i="1"/>
  <c r="BU637" i="1"/>
  <c r="BT637" i="1"/>
  <c r="BS637" i="1"/>
  <c r="BR701" i="1"/>
  <c r="CH701" i="1"/>
  <c r="CG701" i="1"/>
  <c r="CF701" i="1"/>
  <c r="CD701" i="1"/>
  <c r="CE701" i="1"/>
  <c r="CC701" i="1"/>
  <c r="CB701" i="1"/>
  <c r="CA701" i="1"/>
  <c r="BX701" i="1"/>
  <c r="BV701" i="1"/>
  <c r="BZ701" i="1"/>
  <c r="BY701" i="1"/>
  <c r="BW701" i="1"/>
  <c r="BU701" i="1"/>
  <c r="BT701" i="1"/>
  <c r="BS701" i="1"/>
  <c r="BR781" i="1"/>
  <c r="CH781" i="1"/>
  <c r="CG781" i="1"/>
  <c r="CF781" i="1"/>
  <c r="CE781" i="1"/>
  <c r="CD781" i="1"/>
  <c r="CC781" i="1"/>
  <c r="CB781" i="1"/>
  <c r="CA781" i="1"/>
  <c r="BX781" i="1"/>
  <c r="BV781" i="1"/>
  <c r="BW781" i="1"/>
  <c r="BZ781" i="1"/>
  <c r="BY781" i="1"/>
  <c r="BU781" i="1"/>
  <c r="BS781" i="1"/>
  <c r="BT781" i="1"/>
  <c r="BR853" i="1"/>
  <c r="CH853" i="1"/>
  <c r="CG853" i="1"/>
  <c r="CF853" i="1"/>
  <c r="CE853" i="1"/>
  <c r="CD853" i="1"/>
  <c r="CC853" i="1"/>
  <c r="CB853" i="1"/>
  <c r="CA853" i="1"/>
  <c r="BZ853" i="1"/>
  <c r="BX853" i="1"/>
  <c r="BV853" i="1"/>
  <c r="BY853" i="1"/>
  <c r="BW853" i="1"/>
  <c r="BU853" i="1"/>
  <c r="BS853" i="1"/>
  <c r="BT853" i="1"/>
  <c r="BR901" i="1"/>
  <c r="CH901" i="1"/>
  <c r="CG901" i="1"/>
  <c r="CF901" i="1"/>
  <c r="CE901" i="1"/>
  <c r="CD901" i="1"/>
  <c r="CC901" i="1"/>
  <c r="CB901" i="1"/>
  <c r="CA901" i="1"/>
  <c r="BZ901" i="1"/>
  <c r="BV901" i="1"/>
  <c r="BW901" i="1"/>
  <c r="BY901" i="1"/>
  <c r="BX901" i="1"/>
  <c r="BU901" i="1"/>
  <c r="BT901" i="1"/>
  <c r="BS901" i="1"/>
  <c r="BR965" i="1"/>
  <c r="CH965" i="1"/>
  <c r="CG965" i="1"/>
  <c r="CF965" i="1"/>
  <c r="CE965" i="1"/>
  <c r="CD965" i="1"/>
  <c r="CC965" i="1"/>
  <c r="CB965" i="1"/>
  <c r="CA965" i="1"/>
  <c r="BZ965" i="1"/>
  <c r="BW965" i="1"/>
  <c r="BY965" i="1"/>
  <c r="BX965" i="1"/>
  <c r="BU965" i="1"/>
  <c r="BV965" i="1"/>
  <c r="BS965" i="1"/>
  <c r="BT965" i="1"/>
  <c r="BR510" i="1"/>
  <c r="CH510" i="1"/>
  <c r="CG510" i="1"/>
  <c r="CF510" i="1"/>
  <c r="CE510" i="1"/>
  <c r="CD510" i="1"/>
  <c r="CB510" i="1"/>
  <c r="CC510" i="1"/>
  <c r="BZ510" i="1"/>
  <c r="CA510" i="1"/>
  <c r="BY510" i="1"/>
  <c r="BX510" i="1"/>
  <c r="BW510" i="1"/>
  <c r="BV510" i="1"/>
  <c r="BT510" i="1"/>
  <c r="BU510" i="1"/>
  <c r="BS510" i="1"/>
  <c r="BR646" i="1"/>
  <c r="CH646" i="1"/>
  <c r="CG646" i="1"/>
  <c r="CF646" i="1"/>
  <c r="CD646" i="1"/>
  <c r="CE646" i="1"/>
  <c r="CC646" i="1"/>
  <c r="CB646" i="1"/>
  <c r="BZ646" i="1"/>
  <c r="CA646" i="1"/>
  <c r="BX646" i="1"/>
  <c r="BW646" i="1"/>
  <c r="BY646" i="1"/>
  <c r="BV646" i="1"/>
  <c r="BT646" i="1"/>
  <c r="BU646" i="1"/>
  <c r="BS646" i="1"/>
  <c r="BR511" i="1"/>
  <c r="CH511" i="1"/>
  <c r="CG511" i="1"/>
  <c r="CE511" i="1"/>
  <c r="CF511" i="1"/>
  <c r="CD511" i="1"/>
  <c r="CB511" i="1"/>
  <c r="CC511" i="1"/>
  <c r="CA511" i="1"/>
  <c r="BZ511" i="1"/>
  <c r="BY511" i="1"/>
  <c r="BV511" i="1"/>
  <c r="BX511" i="1"/>
  <c r="BW511" i="1"/>
  <c r="BT511" i="1"/>
  <c r="BU511" i="1"/>
  <c r="BS511" i="1"/>
  <c r="BR559" i="1"/>
  <c r="CH559" i="1"/>
  <c r="CG559" i="1"/>
  <c r="CF559" i="1"/>
  <c r="CE559" i="1"/>
  <c r="CD559" i="1"/>
  <c r="CB559" i="1"/>
  <c r="CC559" i="1"/>
  <c r="CA559" i="1"/>
  <c r="BZ559" i="1"/>
  <c r="BY559" i="1"/>
  <c r="BV559" i="1"/>
  <c r="BX559" i="1"/>
  <c r="BW559" i="1"/>
  <c r="BT559" i="1"/>
  <c r="BU559" i="1"/>
  <c r="BS559" i="1"/>
  <c r="BR575" i="1"/>
  <c r="CH575" i="1"/>
  <c r="CG575" i="1"/>
  <c r="CF575" i="1"/>
  <c r="CE575" i="1"/>
  <c r="CD575" i="1"/>
  <c r="CB575" i="1"/>
  <c r="CC575" i="1"/>
  <c r="CA575" i="1"/>
  <c r="BY575" i="1"/>
  <c r="BV575" i="1"/>
  <c r="BZ575" i="1"/>
  <c r="BX575" i="1"/>
  <c r="BW575" i="1"/>
  <c r="BT575" i="1"/>
  <c r="BU575" i="1"/>
  <c r="BS575" i="1"/>
  <c r="BR623" i="1"/>
  <c r="CH623" i="1"/>
  <c r="CG623" i="1"/>
  <c r="CF623" i="1"/>
  <c r="CE623" i="1"/>
  <c r="CD623" i="1"/>
  <c r="CC623" i="1"/>
  <c r="CB623" i="1"/>
  <c r="CA623" i="1"/>
  <c r="BZ623" i="1"/>
  <c r="BY623" i="1"/>
  <c r="BV623" i="1"/>
  <c r="BX623" i="1"/>
  <c r="BW623" i="1"/>
  <c r="BT623" i="1"/>
  <c r="BU623" i="1"/>
  <c r="BS623" i="1"/>
  <c r="BR687" i="1"/>
  <c r="CH687" i="1"/>
  <c r="CG687" i="1"/>
  <c r="CF687" i="1"/>
  <c r="CE687" i="1"/>
  <c r="CD687" i="1"/>
  <c r="CC687" i="1"/>
  <c r="CB687" i="1"/>
  <c r="CA687" i="1"/>
  <c r="BZ687" i="1"/>
  <c r="BY687" i="1"/>
  <c r="BV687" i="1"/>
  <c r="BX687" i="1"/>
  <c r="BW687" i="1"/>
  <c r="BT687" i="1"/>
  <c r="BU687" i="1"/>
  <c r="BS687" i="1"/>
  <c r="BR824" i="1"/>
  <c r="CH824" i="1"/>
  <c r="CG824" i="1"/>
  <c r="CF824" i="1"/>
  <c r="CE824" i="1"/>
  <c r="CC824" i="1"/>
  <c r="CB824" i="1"/>
  <c r="CA824" i="1"/>
  <c r="CD824" i="1"/>
  <c r="BZ824" i="1"/>
  <c r="BY824" i="1"/>
  <c r="BX824" i="1"/>
  <c r="BV824" i="1"/>
  <c r="BW824" i="1"/>
  <c r="BU824" i="1"/>
  <c r="BS824" i="1"/>
  <c r="BT824" i="1"/>
  <c r="BR896" i="1"/>
  <c r="CH896" i="1"/>
  <c r="CG896" i="1"/>
  <c r="CF896" i="1"/>
  <c r="CE896" i="1"/>
  <c r="CD896" i="1"/>
  <c r="CB896" i="1"/>
  <c r="CA896" i="1"/>
  <c r="BZ896" i="1"/>
  <c r="CC896" i="1"/>
  <c r="BX896" i="1"/>
  <c r="BY896" i="1"/>
  <c r="BV896" i="1"/>
  <c r="BW896" i="1"/>
  <c r="BU896" i="1"/>
  <c r="BS896" i="1"/>
  <c r="BT896" i="1"/>
  <c r="BR762" i="1"/>
  <c r="CH762" i="1"/>
  <c r="CG762" i="1"/>
  <c r="CD762" i="1"/>
  <c r="CE762" i="1"/>
  <c r="CF762" i="1"/>
  <c r="CB762" i="1"/>
  <c r="CC762" i="1"/>
  <c r="CA762" i="1"/>
  <c r="BZ762" i="1"/>
  <c r="BY762" i="1"/>
  <c r="BX762" i="1"/>
  <c r="BV762" i="1"/>
  <c r="BW762" i="1"/>
  <c r="BU762" i="1"/>
  <c r="BS762" i="1"/>
  <c r="BT762" i="1"/>
  <c r="BR930" i="1"/>
  <c r="CH930" i="1"/>
  <c r="CG930" i="1"/>
  <c r="CF930" i="1"/>
  <c r="CE930" i="1"/>
  <c r="CD930" i="1"/>
  <c r="CB930" i="1"/>
  <c r="CC930" i="1"/>
  <c r="CA930" i="1"/>
  <c r="BZ930" i="1"/>
  <c r="BY930" i="1"/>
  <c r="BX930" i="1"/>
  <c r="BV930" i="1"/>
  <c r="BU930" i="1"/>
  <c r="BS930" i="1"/>
  <c r="BW930" i="1"/>
  <c r="BT930" i="1"/>
  <c r="BR107" i="1"/>
  <c r="CH107" i="1"/>
  <c r="CG107" i="1"/>
  <c r="CF107" i="1"/>
  <c r="CD107" i="1"/>
  <c r="CE107" i="1"/>
  <c r="CC107" i="1"/>
  <c r="CB107" i="1"/>
  <c r="CA107" i="1"/>
  <c r="BX107" i="1"/>
  <c r="BZ107" i="1"/>
  <c r="BY107" i="1"/>
  <c r="BW107" i="1"/>
  <c r="BT107" i="1"/>
  <c r="BV107" i="1"/>
  <c r="BS107" i="1"/>
  <c r="BU107" i="1"/>
  <c r="BR283" i="1"/>
  <c r="CH283" i="1"/>
  <c r="CG283" i="1"/>
  <c r="CF283" i="1"/>
  <c r="CE283" i="1"/>
  <c r="CD283" i="1"/>
  <c r="CB283" i="1"/>
  <c r="CC283" i="1"/>
  <c r="CA283" i="1"/>
  <c r="BZ283" i="1"/>
  <c r="BX283" i="1"/>
  <c r="BW283" i="1"/>
  <c r="BY283" i="1"/>
  <c r="BT283" i="1"/>
  <c r="BV283" i="1"/>
  <c r="BU283" i="1"/>
  <c r="BS283" i="1"/>
  <c r="BR117" i="1"/>
  <c r="CH117" i="1"/>
  <c r="CG117" i="1"/>
  <c r="CF117" i="1"/>
  <c r="CD117" i="1"/>
  <c r="CE117" i="1"/>
  <c r="CC117" i="1"/>
  <c r="CB117" i="1"/>
  <c r="CA117" i="1"/>
  <c r="BZ117" i="1"/>
  <c r="BY117" i="1"/>
  <c r="BX117" i="1"/>
  <c r="BV117" i="1"/>
  <c r="BW117" i="1"/>
  <c r="BU117" i="1"/>
  <c r="BT117" i="1"/>
  <c r="BS117" i="1"/>
  <c r="BR285" i="1"/>
  <c r="CH285" i="1"/>
  <c r="CG285" i="1"/>
  <c r="CF285" i="1"/>
  <c r="CD285" i="1"/>
  <c r="CE285" i="1"/>
  <c r="CC285" i="1"/>
  <c r="CB285" i="1"/>
  <c r="CA285" i="1"/>
  <c r="BZ285" i="1"/>
  <c r="BY285" i="1"/>
  <c r="BX285" i="1"/>
  <c r="BV285" i="1"/>
  <c r="BW285" i="1"/>
  <c r="BU285" i="1"/>
  <c r="BS285" i="1"/>
  <c r="BT285" i="1"/>
  <c r="BR238" i="1"/>
  <c r="CH238" i="1"/>
  <c r="CG238" i="1"/>
  <c r="CF238" i="1"/>
  <c r="CD238" i="1"/>
  <c r="CE238" i="1"/>
  <c r="CC238" i="1"/>
  <c r="CB238" i="1"/>
  <c r="BZ238" i="1"/>
  <c r="CA238" i="1"/>
  <c r="BY238" i="1"/>
  <c r="BX238" i="1"/>
  <c r="BW238" i="1"/>
  <c r="BV238" i="1"/>
  <c r="BT238" i="1"/>
  <c r="BU238" i="1"/>
  <c r="BS238" i="1"/>
  <c r="BR430" i="1"/>
  <c r="CH430" i="1"/>
  <c r="CG430" i="1"/>
  <c r="CF430" i="1"/>
  <c r="CD430" i="1"/>
  <c r="CE430" i="1"/>
  <c r="CC430" i="1"/>
  <c r="CB430" i="1"/>
  <c r="BZ430" i="1"/>
  <c r="CA430" i="1"/>
  <c r="BY430" i="1"/>
  <c r="BX430" i="1"/>
  <c r="BW430" i="1"/>
  <c r="BV430" i="1"/>
  <c r="BT430" i="1"/>
  <c r="BU430" i="1"/>
  <c r="BS430" i="1"/>
  <c r="BR367" i="1"/>
  <c r="CH367" i="1"/>
  <c r="CG367" i="1"/>
  <c r="CF367" i="1"/>
  <c r="CE367" i="1"/>
  <c r="CD367" i="1"/>
  <c r="CB367" i="1"/>
  <c r="CC367" i="1"/>
  <c r="CA367" i="1"/>
  <c r="BZ367" i="1"/>
  <c r="BY367" i="1"/>
  <c r="BV367" i="1"/>
  <c r="BW367" i="1"/>
  <c r="BT367" i="1"/>
  <c r="BU367" i="1"/>
  <c r="BX367" i="1"/>
  <c r="BS367" i="1"/>
  <c r="BR72" i="1"/>
  <c r="CH72" i="1"/>
  <c r="CG72" i="1"/>
  <c r="CF72" i="1"/>
  <c r="CE72" i="1"/>
  <c r="CD72" i="1"/>
  <c r="CC72" i="1"/>
  <c r="CB72" i="1"/>
  <c r="CA72" i="1"/>
  <c r="BZ72" i="1"/>
  <c r="BY72" i="1"/>
  <c r="BX72" i="1"/>
  <c r="BV72" i="1"/>
  <c r="BW72" i="1"/>
  <c r="BU72" i="1"/>
  <c r="BT72" i="1"/>
  <c r="BS72" i="1"/>
  <c r="BR920" i="1"/>
  <c r="CH920" i="1"/>
  <c r="CG920" i="1"/>
  <c r="CF920" i="1"/>
  <c r="CE920" i="1"/>
  <c r="CC920" i="1"/>
  <c r="CD920" i="1"/>
  <c r="CA920" i="1"/>
  <c r="CB920" i="1"/>
  <c r="BZ920" i="1"/>
  <c r="BX920" i="1"/>
  <c r="BV920" i="1"/>
  <c r="BY920" i="1"/>
  <c r="BW920" i="1"/>
  <c r="BU920" i="1"/>
  <c r="BT920" i="1"/>
  <c r="BS920" i="1"/>
  <c r="BR209" i="1"/>
  <c r="CH209" i="1"/>
  <c r="CG209" i="1"/>
  <c r="CF209" i="1"/>
  <c r="CE209" i="1"/>
  <c r="CC209" i="1"/>
  <c r="CA209" i="1"/>
  <c r="CD209" i="1"/>
  <c r="CB209" i="1"/>
  <c r="BZ209" i="1"/>
  <c r="BY209" i="1"/>
  <c r="BX209" i="1"/>
  <c r="BW209" i="1"/>
  <c r="BV209" i="1"/>
  <c r="BT209" i="1"/>
  <c r="BU209" i="1"/>
  <c r="BS209" i="1"/>
  <c r="BR353" i="1"/>
  <c r="CH353" i="1"/>
  <c r="CG353" i="1"/>
  <c r="CF353" i="1"/>
  <c r="CE353" i="1"/>
  <c r="CD353" i="1"/>
  <c r="CC353" i="1"/>
  <c r="CA353" i="1"/>
  <c r="CB353" i="1"/>
  <c r="BZ353" i="1"/>
  <c r="BY353" i="1"/>
  <c r="BX353" i="1"/>
  <c r="BV353" i="1"/>
  <c r="BW353" i="1"/>
  <c r="BT353" i="1"/>
  <c r="BU353" i="1"/>
  <c r="BS353" i="1"/>
  <c r="BR633" i="1"/>
  <c r="CH633" i="1"/>
  <c r="CG633" i="1"/>
  <c r="CF633" i="1"/>
  <c r="CE633" i="1"/>
  <c r="CC633" i="1"/>
  <c r="CB633" i="1"/>
  <c r="CD633" i="1"/>
  <c r="CA633" i="1"/>
  <c r="BY633" i="1"/>
  <c r="BZ633" i="1"/>
  <c r="BX633" i="1"/>
  <c r="BW633" i="1"/>
  <c r="BT633" i="1"/>
  <c r="BV633" i="1"/>
  <c r="BU633" i="1"/>
  <c r="BS633" i="1"/>
  <c r="BR610" i="1"/>
  <c r="CH610" i="1"/>
  <c r="CE610" i="1"/>
  <c r="CG610" i="1"/>
  <c r="CD610" i="1"/>
  <c r="CF610" i="1"/>
  <c r="CB610" i="1"/>
  <c r="CC610" i="1"/>
  <c r="CA610" i="1"/>
  <c r="BZ610" i="1"/>
  <c r="BY610" i="1"/>
  <c r="BV610" i="1"/>
  <c r="BX610" i="1"/>
  <c r="BW610" i="1"/>
  <c r="BU610" i="1"/>
  <c r="BS610" i="1"/>
  <c r="BT610" i="1"/>
  <c r="BR314" i="1"/>
  <c r="CH314" i="1"/>
  <c r="CG314" i="1"/>
  <c r="CE314" i="1"/>
  <c r="CD314" i="1"/>
  <c r="CF314" i="1"/>
  <c r="CC314" i="1"/>
  <c r="CB314" i="1"/>
  <c r="CA314" i="1"/>
  <c r="BZ314" i="1"/>
  <c r="BY314" i="1"/>
  <c r="BX314" i="1"/>
  <c r="BV314" i="1"/>
  <c r="BW314" i="1"/>
  <c r="BT314" i="1"/>
  <c r="BU314" i="1"/>
  <c r="BS314" i="1"/>
  <c r="BR611" i="1"/>
  <c r="CH611" i="1"/>
  <c r="CG611" i="1"/>
  <c r="CF611" i="1"/>
  <c r="CE611" i="1"/>
  <c r="CD611" i="1"/>
  <c r="CC611" i="1"/>
  <c r="CB611" i="1"/>
  <c r="CA611" i="1"/>
  <c r="BZ611" i="1"/>
  <c r="BX611" i="1"/>
  <c r="BY611" i="1"/>
  <c r="BW611" i="1"/>
  <c r="BT611" i="1"/>
  <c r="BS611" i="1"/>
  <c r="BV611" i="1"/>
  <c r="BU611" i="1"/>
  <c r="BR811" i="1"/>
  <c r="CH811" i="1"/>
  <c r="CG811" i="1"/>
  <c r="CF811" i="1"/>
  <c r="CE811" i="1"/>
  <c r="CD811" i="1"/>
  <c r="CC811" i="1"/>
  <c r="CB811" i="1"/>
  <c r="BZ811" i="1"/>
  <c r="BX811" i="1"/>
  <c r="BY811" i="1"/>
  <c r="CA811" i="1"/>
  <c r="BW811" i="1"/>
  <c r="BV811" i="1"/>
  <c r="BS811" i="1"/>
  <c r="BT811" i="1"/>
  <c r="BU811" i="1"/>
  <c r="BR620" i="1"/>
  <c r="CH620" i="1"/>
  <c r="CG620" i="1"/>
  <c r="CF620" i="1"/>
  <c r="CE620" i="1"/>
  <c r="CC620" i="1"/>
  <c r="CD620" i="1"/>
  <c r="CB620" i="1"/>
  <c r="CA620" i="1"/>
  <c r="BZ620" i="1"/>
  <c r="BX620" i="1"/>
  <c r="BY620" i="1"/>
  <c r="BW620" i="1"/>
  <c r="BT620" i="1"/>
  <c r="BU620" i="1"/>
  <c r="BV620" i="1"/>
  <c r="BS620" i="1"/>
  <c r="BR839" i="1"/>
  <c r="CH839" i="1"/>
  <c r="CG839" i="1"/>
  <c r="CF839" i="1"/>
  <c r="CE839" i="1"/>
  <c r="CD839" i="1"/>
  <c r="CC839" i="1"/>
  <c r="CB839" i="1"/>
  <c r="CA839" i="1"/>
  <c r="BZ839" i="1"/>
  <c r="BY839" i="1"/>
  <c r="BX839" i="1"/>
  <c r="BV839" i="1"/>
  <c r="BW839" i="1"/>
  <c r="BT839" i="1"/>
  <c r="BU839" i="1"/>
  <c r="BS839" i="1"/>
  <c r="BR525" i="1"/>
  <c r="CH525" i="1"/>
  <c r="CG525" i="1"/>
  <c r="CE525" i="1"/>
  <c r="CF525" i="1"/>
  <c r="CD525" i="1"/>
  <c r="CC525" i="1"/>
  <c r="CB525" i="1"/>
  <c r="CA525" i="1"/>
  <c r="BZ525" i="1"/>
  <c r="BX525" i="1"/>
  <c r="BV525" i="1"/>
  <c r="BW525" i="1"/>
  <c r="BY525" i="1"/>
  <c r="BU525" i="1"/>
  <c r="BT525" i="1"/>
  <c r="BS525" i="1"/>
  <c r="BR653" i="1"/>
  <c r="CH653" i="1"/>
  <c r="CG653" i="1"/>
  <c r="CF653" i="1"/>
  <c r="CE653" i="1"/>
  <c r="CD653" i="1"/>
  <c r="CC653" i="1"/>
  <c r="CB653" i="1"/>
  <c r="CA653" i="1"/>
  <c r="BX653" i="1"/>
  <c r="BZ653" i="1"/>
  <c r="BV653" i="1"/>
  <c r="BW653" i="1"/>
  <c r="BY653" i="1"/>
  <c r="BU653" i="1"/>
  <c r="BT653" i="1"/>
  <c r="BS653" i="1"/>
  <c r="BR967" i="1"/>
  <c r="CH967" i="1"/>
  <c r="CG967" i="1"/>
  <c r="CF967" i="1"/>
  <c r="CE967" i="1"/>
  <c r="CD967" i="1"/>
  <c r="CC967" i="1"/>
  <c r="CB967" i="1"/>
  <c r="CA967" i="1"/>
  <c r="BZ967" i="1"/>
  <c r="BY967" i="1"/>
  <c r="BW967" i="1"/>
  <c r="BU967" i="1"/>
  <c r="BV967" i="1"/>
  <c r="BX967" i="1"/>
  <c r="BS967" i="1"/>
  <c r="BT967" i="1"/>
  <c r="BR928" i="1"/>
  <c r="CH928" i="1"/>
  <c r="CG928" i="1"/>
  <c r="CF928" i="1"/>
  <c r="CE928" i="1"/>
  <c r="CD928" i="1"/>
  <c r="CC928" i="1"/>
  <c r="CB928" i="1"/>
  <c r="CA928" i="1"/>
  <c r="BZ928" i="1"/>
  <c r="BX928" i="1"/>
  <c r="BV928" i="1"/>
  <c r="BW928" i="1"/>
  <c r="BY928" i="1"/>
  <c r="BU928" i="1"/>
  <c r="BS928" i="1"/>
  <c r="BT928" i="1"/>
  <c r="BR3" i="1"/>
  <c r="CH3" i="1"/>
  <c r="CG3" i="1"/>
  <c r="CF3" i="1"/>
  <c r="CE3" i="1"/>
  <c r="CD3" i="1"/>
  <c r="CB3" i="1"/>
  <c r="CC3" i="1"/>
  <c r="CA3" i="1"/>
  <c r="BZ3" i="1"/>
  <c r="BX3" i="1"/>
  <c r="BY3" i="1"/>
  <c r="BW3" i="1"/>
  <c r="BV3" i="1"/>
  <c r="BT3" i="1"/>
  <c r="BU3" i="1"/>
  <c r="BS3" i="1"/>
  <c r="BR195" i="1"/>
  <c r="CH195" i="1"/>
  <c r="CG195" i="1"/>
  <c r="CF195" i="1"/>
  <c r="CE195" i="1"/>
  <c r="CD195" i="1"/>
  <c r="CB195" i="1"/>
  <c r="CC195" i="1"/>
  <c r="CA195" i="1"/>
  <c r="BZ195" i="1"/>
  <c r="BX195" i="1"/>
  <c r="BY195" i="1"/>
  <c r="BW195" i="1"/>
  <c r="BV195" i="1"/>
  <c r="BT195" i="1"/>
  <c r="BS195" i="1"/>
  <c r="BU195" i="1"/>
  <c r="BR435" i="1"/>
  <c r="CH435" i="1"/>
  <c r="CF435" i="1"/>
  <c r="CE435" i="1"/>
  <c r="CG435" i="1"/>
  <c r="CD435" i="1"/>
  <c r="CB435" i="1"/>
  <c r="CC435" i="1"/>
  <c r="CA435" i="1"/>
  <c r="BZ435" i="1"/>
  <c r="BX435" i="1"/>
  <c r="BY435" i="1"/>
  <c r="BW435" i="1"/>
  <c r="BV435" i="1"/>
  <c r="BT435" i="1"/>
  <c r="BU435" i="1"/>
  <c r="BS435" i="1"/>
  <c r="BR92" i="1"/>
  <c r="CH92" i="1"/>
  <c r="CG92" i="1"/>
  <c r="CF92" i="1"/>
  <c r="CE92" i="1"/>
  <c r="CC92" i="1"/>
  <c r="CD92" i="1"/>
  <c r="CB92" i="1"/>
  <c r="CA92" i="1"/>
  <c r="BZ92" i="1"/>
  <c r="BY92" i="1"/>
  <c r="BX92" i="1"/>
  <c r="BW92" i="1"/>
  <c r="BT92" i="1"/>
  <c r="BU92" i="1"/>
  <c r="BV92" i="1"/>
  <c r="BS92" i="1"/>
  <c r="BR77" i="1"/>
  <c r="CH77" i="1"/>
  <c r="CG77" i="1"/>
  <c r="CF77" i="1"/>
  <c r="CE77" i="1"/>
  <c r="CD77" i="1"/>
  <c r="CC77" i="1"/>
  <c r="CB77" i="1"/>
  <c r="CA77" i="1"/>
  <c r="BZ77" i="1"/>
  <c r="BY77" i="1"/>
  <c r="BX77" i="1"/>
  <c r="BV77" i="1"/>
  <c r="BW77" i="1"/>
  <c r="BU77" i="1"/>
  <c r="BT77" i="1"/>
  <c r="BS77" i="1"/>
  <c r="BR309" i="1"/>
  <c r="CH309" i="1"/>
  <c r="CG309" i="1"/>
  <c r="CF309" i="1"/>
  <c r="CD309" i="1"/>
  <c r="CE309" i="1"/>
  <c r="CC309" i="1"/>
  <c r="CB309" i="1"/>
  <c r="CA309" i="1"/>
  <c r="BY309" i="1"/>
  <c r="BZ309" i="1"/>
  <c r="BX309" i="1"/>
  <c r="BV309" i="1"/>
  <c r="BW309" i="1"/>
  <c r="BU309" i="1"/>
  <c r="BS309" i="1"/>
  <c r="BT309" i="1"/>
  <c r="BR175" i="1"/>
  <c r="CH175" i="1"/>
  <c r="CG175" i="1"/>
  <c r="CF175" i="1"/>
  <c r="CE175" i="1"/>
  <c r="CD175" i="1"/>
  <c r="CC175" i="1"/>
  <c r="CB175" i="1"/>
  <c r="CA175" i="1"/>
  <c r="BZ175" i="1"/>
  <c r="BY175" i="1"/>
  <c r="BV175" i="1"/>
  <c r="BW175" i="1"/>
  <c r="BT175" i="1"/>
  <c r="BU175" i="1"/>
  <c r="BX175" i="1"/>
  <c r="BS175" i="1"/>
  <c r="BR32" i="1"/>
  <c r="CH32" i="1"/>
  <c r="CG32" i="1"/>
  <c r="CF32" i="1"/>
  <c r="CD32" i="1"/>
  <c r="CE32" i="1"/>
  <c r="CC32" i="1"/>
  <c r="CB32" i="1"/>
  <c r="CA32" i="1"/>
  <c r="BZ32" i="1"/>
  <c r="BY32" i="1"/>
  <c r="BX32" i="1"/>
  <c r="BV32" i="1"/>
  <c r="BW32" i="1"/>
  <c r="BU32" i="1"/>
  <c r="BS32" i="1"/>
  <c r="BT32" i="1"/>
  <c r="BR352" i="1"/>
  <c r="CH352" i="1"/>
  <c r="CG352" i="1"/>
  <c r="CF352" i="1"/>
  <c r="CD352" i="1"/>
  <c r="CE352" i="1"/>
  <c r="CB352" i="1"/>
  <c r="CC352" i="1"/>
  <c r="CA352" i="1"/>
  <c r="BY352" i="1"/>
  <c r="BZ352" i="1"/>
  <c r="BX352" i="1"/>
  <c r="BV352" i="1"/>
  <c r="BW352" i="1"/>
  <c r="BU352" i="1"/>
  <c r="BS352" i="1"/>
  <c r="BT352" i="1"/>
  <c r="BR848" i="1"/>
  <c r="CH848" i="1"/>
  <c r="CG848" i="1"/>
  <c r="CF848" i="1"/>
  <c r="CE848" i="1"/>
  <c r="CD848" i="1"/>
  <c r="CB848" i="1"/>
  <c r="CC848" i="1"/>
  <c r="CA848" i="1"/>
  <c r="BZ848" i="1"/>
  <c r="BY848" i="1"/>
  <c r="BV848" i="1"/>
  <c r="BX848" i="1"/>
  <c r="BW848" i="1"/>
  <c r="BU848" i="1"/>
  <c r="BT848" i="1"/>
  <c r="BS848" i="1"/>
  <c r="BR377" i="1"/>
  <c r="CH377" i="1"/>
  <c r="CG377" i="1"/>
  <c r="CF377" i="1"/>
  <c r="CE377" i="1"/>
  <c r="CD377" i="1"/>
  <c r="CC377" i="1"/>
  <c r="CB377" i="1"/>
  <c r="CA377" i="1"/>
  <c r="BZ377" i="1"/>
  <c r="BY377" i="1"/>
  <c r="BX377" i="1"/>
  <c r="BT377" i="1"/>
  <c r="BV377" i="1"/>
  <c r="BU377" i="1"/>
  <c r="BW377" i="1"/>
  <c r="BS377" i="1"/>
  <c r="BR833" i="1"/>
  <c r="CH833" i="1"/>
  <c r="CG833" i="1"/>
  <c r="CF833" i="1"/>
  <c r="CE833" i="1"/>
  <c r="CD833" i="1"/>
  <c r="CC833" i="1"/>
  <c r="CB833" i="1"/>
  <c r="CA833" i="1"/>
  <c r="BZ833" i="1"/>
  <c r="BY833" i="1"/>
  <c r="BV833" i="1"/>
  <c r="BX833" i="1"/>
  <c r="BU833" i="1"/>
  <c r="BW833" i="1"/>
  <c r="BS833" i="1"/>
  <c r="BT833" i="1"/>
  <c r="BR770" i="1"/>
  <c r="CH770" i="1"/>
  <c r="CG770" i="1"/>
  <c r="CD770" i="1"/>
  <c r="CF770" i="1"/>
  <c r="CE770" i="1"/>
  <c r="CC770" i="1"/>
  <c r="CB770" i="1"/>
  <c r="BZ770" i="1"/>
  <c r="CA770" i="1"/>
  <c r="BY770" i="1"/>
  <c r="BV770" i="1"/>
  <c r="BX770" i="1"/>
  <c r="BW770" i="1"/>
  <c r="BU770" i="1"/>
  <c r="BS770" i="1"/>
  <c r="BT770" i="1"/>
  <c r="BR34" i="1"/>
  <c r="CH34" i="1"/>
  <c r="CG34" i="1"/>
  <c r="CF34" i="1"/>
  <c r="CE34" i="1"/>
  <c r="CD34" i="1"/>
  <c r="CB34" i="1"/>
  <c r="CC34" i="1"/>
  <c r="BZ34" i="1"/>
  <c r="CA34" i="1"/>
  <c r="BY34" i="1"/>
  <c r="BX34" i="1"/>
  <c r="BV34" i="1"/>
  <c r="BW34" i="1"/>
  <c r="BT34" i="1"/>
  <c r="BU34" i="1"/>
  <c r="BS34" i="1"/>
  <c r="BR635" i="1"/>
  <c r="CH635" i="1"/>
  <c r="CG635" i="1"/>
  <c r="CF635" i="1"/>
  <c r="CE635" i="1"/>
  <c r="CD635" i="1"/>
  <c r="CC635" i="1"/>
  <c r="CA635" i="1"/>
  <c r="CB635" i="1"/>
  <c r="BZ635" i="1"/>
  <c r="BX635" i="1"/>
  <c r="BY635" i="1"/>
  <c r="BW635" i="1"/>
  <c r="BV635" i="1"/>
  <c r="BS635" i="1"/>
  <c r="BU635" i="1"/>
  <c r="BT635" i="1"/>
  <c r="BR516" i="1"/>
  <c r="CH516" i="1"/>
  <c r="CG516" i="1"/>
  <c r="CF516" i="1"/>
  <c r="CC516" i="1"/>
  <c r="CE516" i="1"/>
  <c r="CB516" i="1"/>
  <c r="CD516" i="1"/>
  <c r="CA516" i="1"/>
  <c r="BY516" i="1"/>
  <c r="BZ516" i="1"/>
  <c r="BX516" i="1"/>
  <c r="BW516" i="1"/>
  <c r="BV516" i="1"/>
  <c r="BT516" i="1"/>
  <c r="BU516" i="1"/>
  <c r="BS516" i="1"/>
  <c r="BR692" i="1"/>
  <c r="CH692" i="1"/>
  <c r="CG692" i="1"/>
  <c r="CF692" i="1"/>
  <c r="CE692" i="1"/>
  <c r="CC692" i="1"/>
  <c r="CD692" i="1"/>
  <c r="CB692" i="1"/>
  <c r="CA692" i="1"/>
  <c r="BX692" i="1"/>
  <c r="BZ692" i="1"/>
  <c r="BY692" i="1"/>
  <c r="BW692" i="1"/>
  <c r="BV692" i="1"/>
  <c r="BT692" i="1"/>
  <c r="BU692" i="1"/>
  <c r="BS692" i="1"/>
  <c r="BR598" i="1"/>
  <c r="CH598" i="1"/>
  <c r="CG598" i="1"/>
  <c r="CF598" i="1"/>
  <c r="CE598" i="1"/>
  <c r="CD598" i="1"/>
  <c r="CC598" i="1"/>
  <c r="CB598" i="1"/>
  <c r="CA598" i="1"/>
  <c r="BZ598" i="1"/>
  <c r="BX598" i="1"/>
  <c r="BY598" i="1"/>
  <c r="BW598" i="1"/>
  <c r="BV598" i="1"/>
  <c r="BT598" i="1"/>
  <c r="BU598" i="1"/>
  <c r="BS598" i="1"/>
  <c r="BR565" i="1"/>
  <c r="CH565" i="1"/>
  <c r="CG565" i="1"/>
  <c r="CE565" i="1"/>
  <c r="CD565" i="1"/>
  <c r="CC565" i="1"/>
  <c r="CF565" i="1"/>
  <c r="CB565" i="1"/>
  <c r="CA565" i="1"/>
  <c r="BZ565" i="1"/>
  <c r="BX565" i="1"/>
  <c r="BV565" i="1"/>
  <c r="BW565" i="1"/>
  <c r="BU565" i="1"/>
  <c r="BY565" i="1"/>
  <c r="BS565" i="1"/>
  <c r="BT565" i="1"/>
  <c r="BR749" i="1"/>
  <c r="CH749" i="1"/>
  <c r="CG749" i="1"/>
  <c r="CF749" i="1"/>
  <c r="CE749" i="1"/>
  <c r="CD749" i="1"/>
  <c r="CC749" i="1"/>
  <c r="CB749" i="1"/>
  <c r="CA749" i="1"/>
  <c r="BZ749" i="1"/>
  <c r="BX749" i="1"/>
  <c r="BV749" i="1"/>
  <c r="BW749" i="1"/>
  <c r="BY749" i="1"/>
  <c r="BU749" i="1"/>
  <c r="BS749" i="1"/>
  <c r="BT749" i="1"/>
  <c r="BR941" i="1"/>
  <c r="CH941" i="1"/>
  <c r="CG941" i="1"/>
  <c r="CF941" i="1"/>
  <c r="CE941" i="1"/>
  <c r="CD941" i="1"/>
  <c r="CC941" i="1"/>
  <c r="CB941" i="1"/>
  <c r="CA941" i="1"/>
  <c r="BV941" i="1"/>
  <c r="BW941" i="1"/>
  <c r="BY941" i="1"/>
  <c r="BX941" i="1"/>
  <c r="BZ941" i="1"/>
  <c r="BU941" i="1"/>
  <c r="BS941" i="1"/>
  <c r="BT941" i="1"/>
  <c r="BR750" i="1"/>
  <c r="CH750" i="1"/>
  <c r="CG750" i="1"/>
  <c r="CF750" i="1"/>
  <c r="CE750" i="1"/>
  <c r="CD750" i="1"/>
  <c r="CC750" i="1"/>
  <c r="CB750" i="1"/>
  <c r="CA750" i="1"/>
  <c r="BZ750" i="1"/>
  <c r="BX750" i="1"/>
  <c r="BW750" i="1"/>
  <c r="BY750" i="1"/>
  <c r="BV750" i="1"/>
  <c r="BT750" i="1"/>
  <c r="BU750" i="1"/>
  <c r="BS750" i="1"/>
  <c r="BR551" i="1"/>
  <c r="CH551" i="1"/>
  <c r="CG551" i="1"/>
  <c r="CF551" i="1"/>
  <c r="CE551" i="1"/>
  <c r="CD551" i="1"/>
  <c r="CB551" i="1"/>
  <c r="CC551" i="1"/>
  <c r="CA551" i="1"/>
  <c r="BZ551" i="1"/>
  <c r="BY551" i="1"/>
  <c r="BX551" i="1"/>
  <c r="BV551" i="1"/>
  <c r="BW551" i="1"/>
  <c r="BT551" i="1"/>
  <c r="BU551" i="1"/>
  <c r="BS551" i="1"/>
  <c r="BR807" i="1"/>
  <c r="CH807" i="1"/>
  <c r="CG807" i="1"/>
  <c r="CF807" i="1"/>
  <c r="CE807" i="1"/>
  <c r="CD807" i="1"/>
  <c r="CC807" i="1"/>
  <c r="CB807" i="1"/>
  <c r="CA807" i="1"/>
  <c r="BZ807" i="1"/>
  <c r="BY807" i="1"/>
  <c r="BX807" i="1"/>
  <c r="BV807" i="1"/>
  <c r="BW807" i="1"/>
  <c r="BT807" i="1"/>
  <c r="BU807" i="1"/>
  <c r="BS807" i="1"/>
  <c r="BR115" i="1"/>
  <c r="CH115" i="1"/>
  <c r="CG115" i="1"/>
  <c r="CF115" i="1"/>
  <c r="CE115" i="1"/>
  <c r="CD115" i="1"/>
  <c r="CB115" i="1"/>
  <c r="CC115" i="1"/>
  <c r="CA115" i="1"/>
  <c r="BZ115" i="1"/>
  <c r="BX115" i="1"/>
  <c r="BY115" i="1"/>
  <c r="BW115" i="1"/>
  <c r="BV115" i="1"/>
  <c r="BT115" i="1"/>
  <c r="BU115" i="1"/>
  <c r="BS115" i="1"/>
  <c r="BR179" i="1"/>
  <c r="CH179" i="1"/>
  <c r="CG179" i="1"/>
  <c r="CF179" i="1"/>
  <c r="CE179" i="1"/>
  <c r="CD179" i="1"/>
  <c r="CB179" i="1"/>
  <c r="CC179" i="1"/>
  <c r="CA179" i="1"/>
  <c r="BZ179" i="1"/>
  <c r="BX179" i="1"/>
  <c r="BY179" i="1"/>
  <c r="BW179" i="1"/>
  <c r="BV179" i="1"/>
  <c r="BT179" i="1"/>
  <c r="BU179" i="1"/>
  <c r="BS179" i="1"/>
  <c r="BR227" i="1"/>
  <c r="CH227" i="1"/>
  <c r="CG227" i="1"/>
  <c r="CF227" i="1"/>
  <c r="CD227" i="1"/>
  <c r="CE227" i="1"/>
  <c r="CB227" i="1"/>
  <c r="CC227" i="1"/>
  <c r="CA227" i="1"/>
  <c r="BZ227" i="1"/>
  <c r="BX227" i="1"/>
  <c r="BY227" i="1"/>
  <c r="BW227" i="1"/>
  <c r="BV227" i="1"/>
  <c r="BT227" i="1"/>
  <c r="BU227" i="1"/>
  <c r="BS227" i="1"/>
  <c r="BR291" i="1"/>
  <c r="CH291" i="1"/>
  <c r="CG291" i="1"/>
  <c r="CF291" i="1"/>
  <c r="CD291" i="1"/>
  <c r="CE291" i="1"/>
  <c r="CB291" i="1"/>
  <c r="CC291" i="1"/>
  <c r="CA291" i="1"/>
  <c r="BZ291" i="1"/>
  <c r="BX291" i="1"/>
  <c r="BY291" i="1"/>
  <c r="BW291" i="1"/>
  <c r="BV291" i="1"/>
  <c r="BT291" i="1"/>
  <c r="BS291" i="1"/>
  <c r="BU291" i="1"/>
  <c r="BR355" i="1"/>
  <c r="CH355" i="1"/>
  <c r="CG355" i="1"/>
  <c r="CF355" i="1"/>
  <c r="CD355" i="1"/>
  <c r="CE355" i="1"/>
  <c r="CB355" i="1"/>
  <c r="CC355" i="1"/>
  <c r="CA355" i="1"/>
  <c r="BZ355" i="1"/>
  <c r="BX355" i="1"/>
  <c r="BY355" i="1"/>
  <c r="BW355" i="1"/>
  <c r="BV355" i="1"/>
  <c r="BT355" i="1"/>
  <c r="BS355" i="1"/>
  <c r="BU355" i="1"/>
  <c r="BR419" i="1"/>
  <c r="CH419" i="1"/>
  <c r="CG419" i="1"/>
  <c r="CF419" i="1"/>
  <c r="CD419" i="1"/>
  <c r="CE419" i="1"/>
  <c r="CB419" i="1"/>
  <c r="CC419" i="1"/>
  <c r="CA419" i="1"/>
  <c r="BZ419" i="1"/>
  <c r="BX419" i="1"/>
  <c r="BY419" i="1"/>
  <c r="BW419" i="1"/>
  <c r="BV419" i="1"/>
  <c r="BT419" i="1"/>
  <c r="BS419" i="1"/>
  <c r="BU419" i="1"/>
  <c r="BR483" i="1"/>
  <c r="CH483" i="1"/>
  <c r="CG483" i="1"/>
  <c r="CF483" i="1"/>
  <c r="CD483" i="1"/>
  <c r="CE483" i="1"/>
  <c r="CB483" i="1"/>
  <c r="CC483" i="1"/>
  <c r="CA483" i="1"/>
  <c r="BZ483" i="1"/>
  <c r="BX483" i="1"/>
  <c r="BY483" i="1"/>
  <c r="BW483" i="1"/>
  <c r="BV483" i="1"/>
  <c r="BT483" i="1"/>
  <c r="BS483" i="1"/>
  <c r="BU483" i="1"/>
  <c r="BR12" i="1"/>
  <c r="CH12" i="1"/>
  <c r="CG12" i="1"/>
  <c r="CF12" i="1"/>
  <c r="CE12" i="1"/>
  <c r="CC12" i="1"/>
  <c r="CD12" i="1"/>
  <c r="CA12" i="1"/>
  <c r="CB12" i="1"/>
  <c r="BZ12" i="1"/>
  <c r="BY12" i="1"/>
  <c r="BX12" i="1"/>
  <c r="BW12" i="1"/>
  <c r="BT12" i="1"/>
  <c r="BU12" i="1"/>
  <c r="BS12" i="1"/>
  <c r="BV12" i="1"/>
  <c r="BR76" i="1"/>
  <c r="CH76" i="1"/>
  <c r="CG76" i="1"/>
  <c r="CF76" i="1"/>
  <c r="CE76" i="1"/>
  <c r="CC76" i="1"/>
  <c r="CD76" i="1"/>
  <c r="CA76" i="1"/>
  <c r="CB76" i="1"/>
  <c r="BZ76" i="1"/>
  <c r="BY76" i="1"/>
  <c r="BX76" i="1"/>
  <c r="BW76" i="1"/>
  <c r="BT76" i="1"/>
  <c r="BU76" i="1"/>
  <c r="BV76" i="1"/>
  <c r="BS76" i="1"/>
  <c r="BR140" i="1"/>
  <c r="CH140" i="1"/>
  <c r="CG140" i="1"/>
  <c r="CF140" i="1"/>
  <c r="CE140" i="1"/>
  <c r="CC140" i="1"/>
  <c r="CD140" i="1"/>
  <c r="CB140" i="1"/>
  <c r="CA140" i="1"/>
  <c r="BZ140" i="1"/>
  <c r="BY140" i="1"/>
  <c r="BX140" i="1"/>
  <c r="BW140" i="1"/>
  <c r="BT140" i="1"/>
  <c r="BU140" i="1"/>
  <c r="BS140" i="1"/>
  <c r="BV140" i="1"/>
  <c r="BR204" i="1"/>
  <c r="CH204" i="1"/>
  <c r="CG204" i="1"/>
  <c r="CF204" i="1"/>
  <c r="CE204" i="1"/>
  <c r="CD204" i="1"/>
  <c r="CB204" i="1"/>
  <c r="CA204" i="1"/>
  <c r="CC204" i="1"/>
  <c r="BZ204" i="1"/>
  <c r="BY204" i="1"/>
  <c r="BX204" i="1"/>
  <c r="BW204" i="1"/>
  <c r="BT204" i="1"/>
  <c r="BU204" i="1"/>
  <c r="BV204" i="1"/>
  <c r="BS204" i="1"/>
  <c r="BR268" i="1"/>
  <c r="CH268" i="1"/>
  <c r="CG268" i="1"/>
  <c r="CE268" i="1"/>
  <c r="CF268" i="1"/>
  <c r="CD268" i="1"/>
  <c r="CC268" i="1"/>
  <c r="CB268" i="1"/>
  <c r="CA268" i="1"/>
  <c r="BZ268" i="1"/>
  <c r="BY268" i="1"/>
  <c r="BX268" i="1"/>
  <c r="BW268" i="1"/>
  <c r="BT268" i="1"/>
  <c r="BU268" i="1"/>
  <c r="BV268" i="1"/>
  <c r="BS268" i="1"/>
  <c r="BR332" i="1"/>
  <c r="CH332" i="1"/>
  <c r="CG332" i="1"/>
  <c r="CE332" i="1"/>
  <c r="CF332" i="1"/>
  <c r="CC332" i="1"/>
  <c r="CD332" i="1"/>
  <c r="CB332" i="1"/>
  <c r="CA332" i="1"/>
  <c r="BZ332" i="1"/>
  <c r="BY332" i="1"/>
  <c r="BX332" i="1"/>
  <c r="BW332" i="1"/>
  <c r="BT332" i="1"/>
  <c r="BU332" i="1"/>
  <c r="BV332" i="1"/>
  <c r="BS332" i="1"/>
  <c r="BR396" i="1"/>
  <c r="CH396" i="1"/>
  <c r="CG396" i="1"/>
  <c r="CF396" i="1"/>
  <c r="CE396" i="1"/>
  <c r="CC396" i="1"/>
  <c r="CD396" i="1"/>
  <c r="CB396" i="1"/>
  <c r="CA396" i="1"/>
  <c r="BZ396" i="1"/>
  <c r="BY396" i="1"/>
  <c r="BX396" i="1"/>
  <c r="BW396" i="1"/>
  <c r="BT396" i="1"/>
  <c r="BU396" i="1"/>
  <c r="BS396" i="1"/>
  <c r="BV396" i="1"/>
  <c r="BR61" i="1"/>
  <c r="CH61" i="1"/>
  <c r="CG61" i="1"/>
  <c r="CF61" i="1"/>
  <c r="CE61" i="1"/>
  <c r="CD61" i="1"/>
  <c r="CC61" i="1"/>
  <c r="CB61" i="1"/>
  <c r="CA61" i="1"/>
  <c r="BY61" i="1"/>
  <c r="BZ61" i="1"/>
  <c r="BX61" i="1"/>
  <c r="BV61" i="1"/>
  <c r="BW61" i="1"/>
  <c r="BU61" i="1"/>
  <c r="BS61" i="1"/>
  <c r="BT61" i="1"/>
  <c r="BR125" i="1"/>
  <c r="CH125" i="1"/>
  <c r="CG125" i="1"/>
  <c r="CF125" i="1"/>
  <c r="CE125" i="1"/>
  <c r="CD125" i="1"/>
  <c r="CC125" i="1"/>
  <c r="CB125" i="1"/>
  <c r="CA125" i="1"/>
  <c r="BY125" i="1"/>
  <c r="BZ125" i="1"/>
  <c r="BX125" i="1"/>
  <c r="BV125" i="1"/>
  <c r="BW125" i="1"/>
  <c r="BU125" i="1"/>
  <c r="BT125" i="1"/>
  <c r="BS125" i="1"/>
  <c r="BR213" i="1"/>
  <c r="CH213" i="1"/>
  <c r="CF213" i="1"/>
  <c r="CG213" i="1"/>
  <c r="CD213" i="1"/>
  <c r="CC213" i="1"/>
  <c r="CE213" i="1"/>
  <c r="CB213" i="1"/>
  <c r="BZ213" i="1"/>
  <c r="CA213" i="1"/>
  <c r="BY213" i="1"/>
  <c r="BX213" i="1"/>
  <c r="BV213" i="1"/>
  <c r="BW213" i="1"/>
  <c r="BU213" i="1"/>
  <c r="BT213" i="1"/>
  <c r="BS213" i="1"/>
  <c r="BR229" i="1"/>
  <c r="CH229" i="1"/>
  <c r="CG229" i="1"/>
  <c r="CF229" i="1"/>
  <c r="CD229" i="1"/>
  <c r="CE229" i="1"/>
  <c r="CC229" i="1"/>
  <c r="CB229" i="1"/>
  <c r="CA229" i="1"/>
  <c r="BY229" i="1"/>
  <c r="BZ229" i="1"/>
  <c r="BX229" i="1"/>
  <c r="BV229" i="1"/>
  <c r="BW229" i="1"/>
  <c r="BU229" i="1"/>
  <c r="BS229" i="1"/>
  <c r="BT229" i="1"/>
  <c r="BR293" i="1"/>
  <c r="CH293" i="1"/>
  <c r="CG293" i="1"/>
  <c r="CF293" i="1"/>
  <c r="CD293" i="1"/>
  <c r="CE293" i="1"/>
  <c r="CC293" i="1"/>
  <c r="CB293" i="1"/>
  <c r="CA293" i="1"/>
  <c r="BY293" i="1"/>
  <c r="BX293" i="1"/>
  <c r="BV293" i="1"/>
  <c r="BW293" i="1"/>
  <c r="BZ293" i="1"/>
  <c r="BU293" i="1"/>
  <c r="BS293" i="1"/>
  <c r="BT293" i="1"/>
  <c r="BR38" i="1"/>
  <c r="CH38" i="1"/>
  <c r="CG38" i="1"/>
  <c r="CF38" i="1"/>
  <c r="CD38" i="1"/>
  <c r="CE38" i="1"/>
  <c r="CC38" i="1"/>
  <c r="CB38" i="1"/>
  <c r="BZ38" i="1"/>
  <c r="CA38" i="1"/>
  <c r="BX38" i="1"/>
  <c r="BY38" i="1"/>
  <c r="BW38" i="1"/>
  <c r="BV38" i="1"/>
  <c r="BT38" i="1"/>
  <c r="BU38" i="1"/>
  <c r="BS38" i="1"/>
  <c r="BR102" i="1"/>
  <c r="CH102" i="1"/>
  <c r="CG102" i="1"/>
  <c r="CF102" i="1"/>
  <c r="CD102" i="1"/>
  <c r="CE102" i="1"/>
  <c r="CC102" i="1"/>
  <c r="CB102" i="1"/>
  <c r="BZ102" i="1"/>
  <c r="CA102" i="1"/>
  <c r="BX102" i="1"/>
  <c r="BW102" i="1"/>
  <c r="BV102" i="1"/>
  <c r="BY102" i="1"/>
  <c r="BT102" i="1"/>
  <c r="BU102" i="1"/>
  <c r="BS102" i="1"/>
  <c r="BR166" i="1"/>
  <c r="CH166" i="1"/>
  <c r="CF166" i="1"/>
  <c r="CG166" i="1"/>
  <c r="CD166" i="1"/>
  <c r="CE166" i="1"/>
  <c r="CC166" i="1"/>
  <c r="CB166" i="1"/>
  <c r="BZ166" i="1"/>
  <c r="CA166" i="1"/>
  <c r="BX166" i="1"/>
  <c r="BY166" i="1"/>
  <c r="BW166" i="1"/>
  <c r="BV166" i="1"/>
  <c r="BT166" i="1"/>
  <c r="BU166" i="1"/>
  <c r="BS166" i="1"/>
  <c r="BR246" i="1"/>
  <c r="CH246" i="1"/>
  <c r="CG246" i="1"/>
  <c r="CF246" i="1"/>
  <c r="CD246" i="1"/>
  <c r="CE246" i="1"/>
  <c r="CC246" i="1"/>
  <c r="BZ246" i="1"/>
  <c r="CB246" i="1"/>
  <c r="CA246" i="1"/>
  <c r="BX246" i="1"/>
  <c r="BY246" i="1"/>
  <c r="BW246" i="1"/>
  <c r="BV246" i="1"/>
  <c r="BT246" i="1"/>
  <c r="BU246" i="1"/>
  <c r="BS246" i="1"/>
  <c r="BR310" i="1"/>
  <c r="CH310" i="1"/>
  <c r="CG310" i="1"/>
  <c r="CF310" i="1"/>
  <c r="CD310" i="1"/>
  <c r="CE310" i="1"/>
  <c r="CC310" i="1"/>
  <c r="CB310" i="1"/>
  <c r="BZ310" i="1"/>
  <c r="CA310" i="1"/>
  <c r="BX310" i="1"/>
  <c r="BW310" i="1"/>
  <c r="BY310" i="1"/>
  <c r="BV310" i="1"/>
  <c r="BT310" i="1"/>
  <c r="BU310" i="1"/>
  <c r="BS310" i="1"/>
  <c r="BR374" i="1"/>
  <c r="CH374" i="1"/>
  <c r="CG374" i="1"/>
  <c r="CF374" i="1"/>
  <c r="CE374" i="1"/>
  <c r="CD374" i="1"/>
  <c r="CC374" i="1"/>
  <c r="CB374" i="1"/>
  <c r="BZ374" i="1"/>
  <c r="CA374" i="1"/>
  <c r="BX374" i="1"/>
  <c r="BY374" i="1"/>
  <c r="BW374" i="1"/>
  <c r="BV374" i="1"/>
  <c r="BT374" i="1"/>
  <c r="BU374" i="1"/>
  <c r="BS374" i="1"/>
  <c r="BR438" i="1"/>
  <c r="CH438" i="1"/>
  <c r="CG438" i="1"/>
  <c r="CF438" i="1"/>
  <c r="CE438" i="1"/>
  <c r="CD438" i="1"/>
  <c r="CC438" i="1"/>
  <c r="CB438" i="1"/>
  <c r="BZ438" i="1"/>
  <c r="CA438" i="1"/>
  <c r="BX438" i="1"/>
  <c r="BW438" i="1"/>
  <c r="BY438" i="1"/>
  <c r="BV438" i="1"/>
  <c r="BT438" i="1"/>
  <c r="BU438" i="1"/>
  <c r="BS438" i="1"/>
  <c r="BR95" i="1"/>
  <c r="CH95" i="1"/>
  <c r="CG95" i="1"/>
  <c r="CF95" i="1"/>
  <c r="CE95" i="1"/>
  <c r="CD95" i="1"/>
  <c r="CC95" i="1"/>
  <c r="CB95" i="1"/>
  <c r="CA95" i="1"/>
  <c r="BZ95" i="1"/>
  <c r="BY95" i="1"/>
  <c r="BX95" i="1"/>
  <c r="BV95" i="1"/>
  <c r="BW95" i="1"/>
  <c r="BT95" i="1"/>
  <c r="BU95" i="1"/>
  <c r="BS95" i="1"/>
  <c r="BR159" i="1"/>
  <c r="CH159" i="1"/>
  <c r="CG159" i="1"/>
  <c r="CF159" i="1"/>
  <c r="CE159" i="1"/>
  <c r="CD159" i="1"/>
  <c r="CC159" i="1"/>
  <c r="CB159" i="1"/>
  <c r="CA159" i="1"/>
  <c r="BZ159" i="1"/>
  <c r="BY159" i="1"/>
  <c r="BX159" i="1"/>
  <c r="BV159" i="1"/>
  <c r="BW159" i="1"/>
  <c r="BT159" i="1"/>
  <c r="BU159" i="1"/>
  <c r="BS159" i="1"/>
  <c r="BR223" i="1"/>
  <c r="CH223" i="1"/>
  <c r="CG223" i="1"/>
  <c r="CF223" i="1"/>
  <c r="CE223" i="1"/>
  <c r="CD223" i="1"/>
  <c r="CB223" i="1"/>
  <c r="CC223" i="1"/>
  <c r="CA223" i="1"/>
  <c r="BZ223" i="1"/>
  <c r="BY223" i="1"/>
  <c r="BX223" i="1"/>
  <c r="BV223" i="1"/>
  <c r="BW223" i="1"/>
  <c r="BT223" i="1"/>
  <c r="BU223" i="1"/>
  <c r="BS223" i="1"/>
  <c r="BR287" i="1"/>
  <c r="CH287" i="1"/>
  <c r="CG287" i="1"/>
  <c r="CE287" i="1"/>
  <c r="CF287" i="1"/>
  <c r="CD287" i="1"/>
  <c r="CB287" i="1"/>
  <c r="CC287" i="1"/>
  <c r="CA287" i="1"/>
  <c r="BZ287" i="1"/>
  <c r="BY287" i="1"/>
  <c r="BX287" i="1"/>
  <c r="BV287" i="1"/>
  <c r="BW287" i="1"/>
  <c r="BT287" i="1"/>
  <c r="BU287" i="1"/>
  <c r="BS287" i="1"/>
  <c r="BR375" i="1"/>
  <c r="CH375" i="1"/>
  <c r="CG375" i="1"/>
  <c r="CF375" i="1"/>
  <c r="CE375" i="1"/>
  <c r="CB375" i="1"/>
  <c r="CC375" i="1"/>
  <c r="CD375" i="1"/>
  <c r="CA375" i="1"/>
  <c r="BZ375" i="1"/>
  <c r="BX375" i="1"/>
  <c r="BY375" i="1"/>
  <c r="BV375" i="1"/>
  <c r="BW375" i="1"/>
  <c r="BT375" i="1"/>
  <c r="BU375" i="1"/>
  <c r="BS375" i="1"/>
  <c r="BR439" i="1"/>
  <c r="CH439" i="1"/>
  <c r="CG439" i="1"/>
  <c r="CF439" i="1"/>
  <c r="CE439" i="1"/>
  <c r="CD439" i="1"/>
  <c r="CB439" i="1"/>
  <c r="CC439" i="1"/>
  <c r="CA439" i="1"/>
  <c r="BZ439" i="1"/>
  <c r="BX439" i="1"/>
  <c r="BV439" i="1"/>
  <c r="BW439" i="1"/>
  <c r="BT439" i="1"/>
  <c r="BU439" i="1"/>
  <c r="BY439" i="1"/>
  <c r="BS439" i="1"/>
  <c r="BR16" i="1"/>
  <c r="CH16" i="1"/>
  <c r="CG16" i="1"/>
  <c r="CF16" i="1"/>
  <c r="CD16" i="1"/>
  <c r="CE16" i="1"/>
  <c r="CC16" i="1"/>
  <c r="CB16" i="1"/>
  <c r="CA16" i="1"/>
  <c r="BZ16" i="1"/>
  <c r="BY16" i="1"/>
  <c r="BX16" i="1"/>
  <c r="BV16" i="1"/>
  <c r="BW16" i="1"/>
  <c r="BU16" i="1"/>
  <c r="BS16" i="1"/>
  <c r="BT16" i="1"/>
  <c r="BR80" i="1"/>
  <c r="CH80" i="1"/>
  <c r="CG80" i="1"/>
  <c r="CF80" i="1"/>
  <c r="CD80" i="1"/>
  <c r="CE80" i="1"/>
  <c r="CC80" i="1"/>
  <c r="CA80" i="1"/>
  <c r="CB80" i="1"/>
  <c r="BZ80" i="1"/>
  <c r="BY80" i="1"/>
  <c r="BX80" i="1"/>
  <c r="BV80" i="1"/>
  <c r="BW80" i="1"/>
  <c r="BU80" i="1"/>
  <c r="BS80" i="1"/>
  <c r="BT80" i="1"/>
  <c r="BR144" i="1"/>
  <c r="CH144" i="1"/>
  <c r="CG144" i="1"/>
  <c r="CF144" i="1"/>
  <c r="CD144" i="1"/>
  <c r="CE144" i="1"/>
  <c r="CC144" i="1"/>
  <c r="CA144" i="1"/>
  <c r="CB144" i="1"/>
  <c r="BZ144" i="1"/>
  <c r="BY144" i="1"/>
  <c r="BX144" i="1"/>
  <c r="BV144" i="1"/>
  <c r="BW144" i="1"/>
  <c r="BU144" i="1"/>
  <c r="BS144" i="1"/>
  <c r="BT144" i="1"/>
  <c r="BR208" i="1"/>
  <c r="CG208" i="1"/>
  <c r="CH208" i="1"/>
  <c r="CF208" i="1"/>
  <c r="CD208" i="1"/>
  <c r="CE208" i="1"/>
  <c r="CA208" i="1"/>
  <c r="CB208" i="1"/>
  <c r="BZ208" i="1"/>
  <c r="BY208" i="1"/>
  <c r="CC208" i="1"/>
  <c r="BX208" i="1"/>
  <c r="BV208" i="1"/>
  <c r="BW208" i="1"/>
  <c r="BU208" i="1"/>
  <c r="BS208" i="1"/>
  <c r="BT208" i="1"/>
  <c r="BR272" i="1"/>
  <c r="CH272" i="1"/>
  <c r="CG272" i="1"/>
  <c r="CF272" i="1"/>
  <c r="CE272" i="1"/>
  <c r="CD272" i="1"/>
  <c r="CA272" i="1"/>
  <c r="CC272" i="1"/>
  <c r="BZ272" i="1"/>
  <c r="CB272" i="1"/>
  <c r="BY272" i="1"/>
  <c r="BX272" i="1"/>
  <c r="BV272" i="1"/>
  <c r="BW272" i="1"/>
  <c r="BU272" i="1"/>
  <c r="BS272" i="1"/>
  <c r="BT272" i="1"/>
  <c r="BR336" i="1"/>
  <c r="CH336" i="1"/>
  <c r="CG336" i="1"/>
  <c r="CE336" i="1"/>
  <c r="CF336" i="1"/>
  <c r="CD336" i="1"/>
  <c r="CA336" i="1"/>
  <c r="CB336" i="1"/>
  <c r="CC336" i="1"/>
  <c r="BY336" i="1"/>
  <c r="BZ336" i="1"/>
  <c r="BX336" i="1"/>
  <c r="BV336" i="1"/>
  <c r="BW336" i="1"/>
  <c r="BU336" i="1"/>
  <c r="BS336" i="1"/>
  <c r="BT336" i="1"/>
  <c r="BR400" i="1"/>
  <c r="CH400" i="1"/>
  <c r="CG400" i="1"/>
  <c r="CF400" i="1"/>
  <c r="CD400" i="1"/>
  <c r="CE400" i="1"/>
  <c r="CA400" i="1"/>
  <c r="CC400" i="1"/>
  <c r="CB400" i="1"/>
  <c r="BY400" i="1"/>
  <c r="BZ400" i="1"/>
  <c r="BV400" i="1"/>
  <c r="BX400" i="1"/>
  <c r="BW400" i="1"/>
  <c r="BU400" i="1"/>
  <c r="BS400" i="1"/>
  <c r="BT400" i="1"/>
  <c r="BR424" i="1"/>
  <c r="CH424" i="1"/>
  <c r="CG424" i="1"/>
  <c r="CF424" i="1"/>
  <c r="CE424" i="1"/>
  <c r="CD424" i="1"/>
  <c r="CC424" i="1"/>
  <c r="CB424" i="1"/>
  <c r="CA424" i="1"/>
  <c r="BY424" i="1"/>
  <c r="BZ424" i="1"/>
  <c r="BX424" i="1"/>
  <c r="BV424" i="1"/>
  <c r="BW424" i="1"/>
  <c r="BU424" i="1"/>
  <c r="BT424" i="1"/>
  <c r="BS424" i="1"/>
  <c r="BR464" i="1"/>
  <c r="CH464" i="1"/>
  <c r="CG464" i="1"/>
  <c r="CF464" i="1"/>
  <c r="CA464" i="1"/>
  <c r="CB464" i="1"/>
  <c r="CC464" i="1"/>
  <c r="CE464" i="1"/>
  <c r="CD464" i="1"/>
  <c r="BY464" i="1"/>
  <c r="BZ464" i="1"/>
  <c r="BV464" i="1"/>
  <c r="BX464" i="1"/>
  <c r="BW464" i="1"/>
  <c r="BU464" i="1"/>
  <c r="BS464" i="1"/>
  <c r="BT464" i="1"/>
  <c r="BR528" i="1"/>
  <c r="CH528" i="1"/>
  <c r="CG528" i="1"/>
  <c r="CF528" i="1"/>
  <c r="CE528" i="1"/>
  <c r="CD528" i="1"/>
  <c r="CA528" i="1"/>
  <c r="CC528" i="1"/>
  <c r="CB528" i="1"/>
  <c r="BZ528" i="1"/>
  <c r="BY528" i="1"/>
  <c r="BV528" i="1"/>
  <c r="BX528" i="1"/>
  <c r="BW528" i="1"/>
  <c r="BU528" i="1"/>
  <c r="BS528" i="1"/>
  <c r="BT528" i="1"/>
  <c r="BR936" i="1"/>
  <c r="CH936" i="1"/>
  <c r="CG936" i="1"/>
  <c r="CF936" i="1"/>
  <c r="CE936" i="1"/>
  <c r="CC936" i="1"/>
  <c r="CD936" i="1"/>
  <c r="CA936" i="1"/>
  <c r="CB936" i="1"/>
  <c r="BZ936" i="1"/>
  <c r="BX936" i="1"/>
  <c r="BY936" i="1"/>
  <c r="BV936" i="1"/>
  <c r="BW936" i="1"/>
  <c r="BU936" i="1"/>
  <c r="BT936" i="1"/>
  <c r="BS936" i="1"/>
  <c r="BR690" i="1"/>
  <c r="CH690" i="1"/>
  <c r="CG690" i="1"/>
  <c r="CE690" i="1"/>
  <c r="CF690" i="1"/>
  <c r="CD690" i="1"/>
  <c r="CB690" i="1"/>
  <c r="CC690" i="1"/>
  <c r="CA690" i="1"/>
  <c r="BZ690" i="1"/>
  <c r="BY690" i="1"/>
  <c r="BV690" i="1"/>
  <c r="BX690" i="1"/>
  <c r="BU690" i="1"/>
  <c r="BW690" i="1"/>
  <c r="BS690" i="1"/>
  <c r="BT690" i="1"/>
  <c r="BR41" i="1"/>
  <c r="CH41" i="1"/>
  <c r="CG41" i="1"/>
  <c r="CF41" i="1"/>
  <c r="CE41" i="1"/>
  <c r="CD41" i="1"/>
  <c r="CC41" i="1"/>
  <c r="CB41" i="1"/>
  <c r="CA41" i="1"/>
  <c r="BZ41" i="1"/>
  <c r="BY41" i="1"/>
  <c r="BX41" i="1"/>
  <c r="BT41" i="1"/>
  <c r="BW41" i="1"/>
  <c r="BV41" i="1"/>
  <c r="BU41" i="1"/>
  <c r="BS41" i="1"/>
  <c r="BR105" i="1"/>
  <c r="CH105" i="1"/>
  <c r="CG105" i="1"/>
  <c r="CF105" i="1"/>
  <c r="CE105" i="1"/>
  <c r="CD105" i="1"/>
  <c r="CC105" i="1"/>
  <c r="CB105" i="1"/>
  <c r="CA105" i="1"/>
  <c r="BZ105" i="1"/>
  <c r="BY105" i="1"/>
  <c r="BX105" i="1"/>
  <c r="BT105" i="1"/>
  <c r="BW105" i="1"/>
  <c r="BV105" i="1"/>
  <c r="BU105" i="1"/>
  <c r="BS105" i="1"/>
  <c r="BR169" i="1"/>
  <c r="CH169" i="1"/>
  <c r="CG169" i="1"/>
  <c r="CE169" i="1"/>
  <c r="CF169" i="1"/>
  <c r="CD169" i="1"/>
  <c r="CC169" i="1"/>
  <c r="CB169" i="1"/>
  <c r="CA169" i="1"/>
  <c r="BZ169" i="1"/>
  <c r="BY169" i="1"/>
  <c r="BX169" i="1"/>
  <c r="BT169" i="1"/>
  <c r="BW169" i="1"/>
  <c r="BV169" i="1"/>
  <c r="BU169" i="1"/>
  <c r="BS169" i="1"/>
  <c r="BR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T217" i="1"/>
  <c r="BV217" i="1"/>
  <c r="BU217" i="1"/>
  <c r="BS217" i="1"/>
  <c r="BR233" i="1"/>
  <c r="CH233" i="1"/>
  <c r="CG233" i="1"/>
  <c r="CF233" i="1"/>
  <c r="CE233" i="1"/>
  <c r="CD233" i="1"/>
  <c r="CC233" i="1"/>
  <c r="CB233" i="1"/>
  <c r="CA233" i="1"/>
  <c r="BZ233" i="1"/>
  <c r="BY233" i="1"/>
  <c r="BX233" i="1"/>
  <c r="BT233" i="1"/>
  <c r="BW233" i="1"/>
  <c r="BV233" i="1"/>
  <c r="BU233" i="1"/>
  <c r="BS233" i="1"/>
  <c r="BR297" i="1"/>
  <c r="CH297" i="1"/>
  <c r="CG297" i="1"/>
  <c r="CE297" i="1"/>
  <c r="CF297" i="1"/>
  <c r="CD297" i="1"/>
  <c r="CC297" i="1"/>
  <c r="CB297" i="1"/>
  <c r="CA297" i="1"/>
  <c r="BZ297" i="1"/>
  <c r="BY297" i="1"/>
  <c r="BX297" i="1"/>
  <c r="BT297" i="1"/>
  <c r="BW297" i="1"/>
  <c r="BV297" i="1"/>
  <c r="BU297" i="1"/>
  <c r="BS297" i="1"/>
  <c r="BR361" i="1"/>
  <c r="CH361" i="1"/>
  <c r="CG361" i="1"/>
  <c r="CE361" i="1"/>
  <c r="CF361" i="1"/>
  <c r="CD361" i="1"/>
  <c r="CC361" i="1"/>
  <c r="CB361" i="1"/>
  <c r="CA361" i="1"/>
  <c r="BZ361" i="1"/>
  <c r="BY361" i="1"/>
  <c r="BX361" i="1"/>
  <c r="BT361" i="1"/>
  <c r="BW361" i="1"/>
  <c r="BV361" i="1"/>
  <c r="BU361" i="1"/>
  <c r="BS361" i="1"/>
  <c r="BR425" i="1"/>
  <c r="CH425" i="1"/>
  <c r="CG425" i="1"/>
  <c r="CF425" i="1"/>
  <c r="CE425" i="1"/>
  <c r="CD425" i="1"/>
  <c r="CC425" i="1"/>
  <c r="CB425" i="1"/>
  <c r="CA425" i="1"/>
  <c r="BZ425" i="1"/>
  <c r="BY425" i="1"/>
  <c r="BX425" i="1"/>
  <c r="BT425" i="1"/>
  <c r="BW425" i="1"/>
  <c r="BV425" i="1"/>
  <c r="BU425" i="1"/>
  <c r="BS425" i="1"/>
  <c r="BR489" i="1"/>
  <c r="CH489" i="1"/>
  <c r="CG489" i="1"/>
  <c r="CE489" i="1"/>
  <c r="CF489" i="1"/>
  <c r="CD489" i="1"/>
  <c r="CC489" i="1"/>
  <c r="CB489" i="1"/>
  <c r="CA489" i="1"/>
  <c r="BZ489" i="1"/>
  <c r="BY489" i="1"/>
  <c r="BX489" i="1"/>
  <c r="BW489" i="1"/>
  <c r="BT489" i="1"/>
  <c r="BV489" i="1"/>
  <c r="BU489" i="1"/>
  <c r="BS489" i="1"/>
  <c r="BR577" i="1"/>
  <c r="CH577" i="1"/>
  <c r="CG577" i="1"/>
  <c r="CF577" i="1"/>
  <c r="CE577" i="1"/>
  <c r="CD577" i="1"/>
  <c r="CC577" i="1"/>
  <c r="CA577" i="1"/>
  <c r="CB577" i="1"/>
  <c r="BZ577" i="1"/>
  <c r="BY577" i="1"/>
  <c r="BV577" i="1"/>
  <c r="BX577" i="1"/>
  <c r="BT577" i="1"/>
  <c r="BW577" i="1"/>
  <c r="BU577" i="1"/>
  <c r="BS577" i="1"/>
  <c r="BR641" i="1"/>
  <c r="CH641" i="1"/>
  <c r="CG641" i="1"/>
  <c r="CF641" i="1"/>
  <c r="CE641" i="1"/>
  <c r="CD641" i="1"/>
  <c r="CC641" i="1"/>
  <c r="CB641" i="1"/>
  <c r="CA641" i="1"/>
  <c r="BZ641" i="1"/>
  <c r="BY641" i="1"/>
  <c r="BV641" i="1"/>
  <c r="BT641" i="1"/>
  <c r="BW641" i="1"/>
  <c r="BU641" i="1"/>
  <c r="BS641" i="1"/>
  <c r="BX641" i="1"/>
  <c r="BR729" i="1"/>
  <c r="CH729" i="1"/>
  <c r="CG729" i="1"/>
  <c r="CE729" i="1"/>
  <c r="CF729" i="1"/>
  <c r="CC729" i="1"/>
  <c r="CD729" i="1"/>
  <c r="CB729" i="1"/>
  <c r="BY729" i="1"/>
  <c r="BZ729" i="1"/>
  <c r="CA729" i="1"/>
  <c r="BX729" i="1"/>
  <c r="BT729" i="1"/>
  <c r="BV729" i="1"/>
  <c r="BU729" i="1"/>
  <c r="BW729" i="1"/>
  <c r="BS729" i="1"/>
  <c r="BR753" i="1"/>
  <c r="CH753" i="1"/>
  <c r="CG753" i="1"/>
  <c r="CF753" i="1"/>
  <c r="CD753" i="1"/>
  <c r="CE753" i="1"/>
  <c r="CC753" i="1"/>
  <c r="CB753" i="1"/>
  <c r="CA753" i="1"/>
  <c r="BY753" i="1"/>
  <c r="BZ753" i="1"/>
  <c r="BV753" i="1"/>
  <c r="BT753" i="1"/>
  <c r="BU753" i="1"/>
  <c r="BX753" i="1"/>
  <c r="BS753" i="1"/>
  <c r="BW753" i="1"/>
  <c r="BR785" i="1"/>
  <c r="CH785" i="1"/>
  <c r="CG785" i="1"/>
  <c r="CE785" i="1"/>
  <c r="CD785" i="1"/>
  <c r="CC785" i="1"/>
  <c r="CF785" i="1"/>
  <c r="CB785" i="1"/>
  <c r="CA785" i="1"/>
  <c r="BY785" i="1"/>
  <c r="BZ785" i="1"/>
  <c r="BV785" i="1"/>
  <c r="BW785" i="1"/>
  <c r="BU785" i="1"/>
  <c r="BX785" i="1"/>
  <c r="BS785" i="1"/>
  <c r="BT785" i="1"/>
  <c r="BR809" i="1"/>
  <c r="CG809" i="1"/>
  <c r="CH809" i="1"/>
  <c r="CF809" i="1"/>
  <c r="CE809" i="1"/>
  <c r="CC809" i="1"/>
  <c r="CD809" i="1"/>
  <c r="CB809" i="1"/>
  <c r="CA809" i="1"/>
  <c r="BY809" i="1"/>
  <c r="BZ809" i="1"/>
  <c r="BX809" i="1"/>
  <c r="BW809" i="1"/>
  <c r="BV809" i="1"/>
  <c r="BU809" i="1"/>
  <c r="BS809" i="1"/>
  <c r="BT809" i="1"/>
  <c r="BR506" i="1"/>
  <c r="CH506" i="1"/>
  <c r="CF506" i="1"/>
  <c r="CG506" i="1"/>
  <c r="CE506" i="1"/>
  <c r="CD506" i="1"/>
  <c r="CB506" i="1"/>
  <c r="CA506" i="1"/>
  <c r="CC506" i="1"/>
  <c r="BZ506" i="1"/>
  <c r="BY506" i="1"/>
  <c r="BX506" i="1"/>
  <c r="BV506" i="1"/>
  <c r="BT506" i="1"/>
  <c r="BU506" i="1"/>
  <c r="BW506" i="1"/>
  <c r="BS506" i="1"/>
  <c r="BR626" i="1"/>
  <c r="CH626" i="1"/>
  <c r="CG626" i="1"/>
  <c r="CE626" i="1"/>
  <c r="CF626" i="1"/>
  <c r="CD626" i="1"/>
  <c r="CB626" i="1"/>
  <c r="CC626" i="1"/>
  <c r="CA626" i="1"/>
  <c r="BZ626" i="1"/>
  <c r="BY626" i="1"/>
  <c r="BV626" i="1"/>
  <c r="BX626" i="1"/>
  <c r="BU626" i="1"/>
  <c r="BW626" i="1"/>
  <c r="BS626" i="1"/>
  <c r="BT626" i="1"/>
  <c r="BR18" i="1"/>
  <c r="CH18" i="1"/>
  <c r="CG18" i="1"/>
  <c r="CF18" i="1"/>
  <c r="CE18" i="1"/>
  <c r="CD18" i="1"/>
  <c r="CB18" i="1"/>
  <c r="CC18" i="1"/>
  <c r="BZ18" i="1"/>
  <c r="CA18" i="1"/>
  <c r="BY18" i="1"/>
  <c r="BX18" i="1"/>
  <c r="BV18" i="1"/>
  <c r="BW18" i="1"/>
  <c r="BT18" i="1"/>
  <c r="BU18" i="1"/>
  <c r="BS18" i="1"/>
  <c r="BR82" i="1"/>
  <c r="CH82" i="1"/>
  <c r="CG82" i="1"/>
  <c r="CF82" i="1"/>
  <c r="CE82" i="1"/>
  <c r="CD82" i="1"/>
  <c r="CB82" i="1"/>
  <c r="CC82" i="1"/>
  <c r="BZ82" i="1"/>
  <c r="CA82" i="1"/>
  <c r="BY82" i="1"/>
  <c r="BX82" i="1"/>
  <c r="BV82" i="1"/>
  <c r="BW82" i="1"/>
  <c r="BT82" i="1"/>
  <c r="BU82" i="1"/>
  <c r="BS82" i="1"/>
  <c r="BR146" i="1"/>
  <c r="CH146" i="1"/>
  <c r="CG146" i="1"/>
  <c r="CF146" i="1"/>
  <c r="CE146" i="1"/>
  <c r="CD146" i="1"/>
  <c r="CB146" i="1"/>
  <c r="CC146" i="1"/>
  <c r="CA146" i="1"/>
  <c r="BZ146" i="1"/>
  <c r="BY146" i="1"/>
  <c r="BX146" i="1"/>
  <c r="BV146" i="1"/>
  <c r="BW146" i="1"/>
  <c r="BT146" i="1"/>
  <c r="BU146" i="1"/>
  <c r="BS146" i="1"/>
  <c r="BR258" i="1"/>
  <c r="CH258" i="1"/>
  <c r="CG258" i="1"/>
  <c r="CF258" i="1"/>
  <c r="CE258" i="1"/>
  <c r="CD258" i="1"/>
  <c r="CB258" i="1"/>
  <c r="CC258" i="1"/>
  <c r="CA258" i="1"/>
  <c r="BZ258" i="1"/>
  <c r="BY258" i="1"/>
  <c r="BV258" i="1"/>
  <c r="BW258" i="1"/>
  <c r="BX258" i="1"/>
  <c r="BT258" i="1"/>
  <c r="BU258" i="1"/>
  <c r="BS258" i="1"/>
  <c r="BR322" i="1"/>
  <c r="CH322" i="1"/>
  <c r="CG322" i="1"/>
  <c r="CF322" i="1"/>
  <c r="CE322" i="1"/>
  <c r="CD322" i="1"/>
  <c r="CB322" i="1"/>
  <c r="CC322" i="1"/>
  <c r="CA322" i="1"/>
  <c r="BZ322" i="1"/>
  <c r="BY322" i="1"/>
  <c r="BV322" i="1"/>
  <c r="BW322" i="1"/>
  <c r="BX322" i="1"/>
  <c r="BT322" i="1"/>
  <c r="BU322" i="1"/>
  <c r="BS322" i="1"/>
  <c r="BR410" i="1"/>
  <c r="CH410" i="1"/>
  <c r="CG410" i="1"/>
  <c r="CF410" i="1"/>
  <c r="CE410" i="1"/>
  <c r="CD410" i="1"/>
  <c r="CC410" i="1"/>
  <c r="CB410" i="1"/>
  <c r="CA410" i="1"/>
  <c r="BZ410" i="1"/>
  <c r="BY410" i="1"/>
  <c r="BX410" i="1"/>
  <c r="BV410" i="1"/>
  <c r="BW410" i="1"/>
  <c r="BT410" i="1"/>
  <c r="BU410" i="1"/>
  <c r="BS410" i="1"/>
  <c r="BR514" i="1"/>
  <c r="CH514" i="1"/>
  <c r="CG514" i="1"/>
  <c r="CF514" i="1"/>
  <c r="CE514" i="1"/>
  <c r="CD514" i="1"/>
  <c r="CB514" i="1"/>
  <c r="CC514" i="1"/>
  <c r="CA514" i="1"/>
  <c r="BZ514" i="1"/>
  <c r="BY514" i="1"/>
  <c r="BV514" i="1"/>
  <c r="BX514" i="1"/>
  <c r="BW514" i="1"/>
  <c r="BT514" i="1"/>
  <c r="BU514" i="1"/>
  <c r="BS514" i="1"/>
  <c r="BR834" i="1"/>
  <c r="CG834" i="1"/>
  <c r="CH834" i="1"/>
  <c r="CD834" i="1"/>
  <c r="CE834" i="1"/>
  <c r="CF834" i="1"/>
  <c r="CC834" i="1"/>
  <c r="CB834" i="1"/>
  <c r="BZ834" i="1"/>
  <c r="BY834" i="1"/>
  <c r="CA834" i="1"/>
  <c r="BV834" i="1"/>
  <c r="BX834" i="1"/>
  <c r="BU834" i="1"/>
  <c r="BS834" i="1"/>
  <c r="BW834" i="1"/>
  <c r="BT834" i="1"/>
  <c r="BR539" i="1"/>
  <c r="CH539" i="1"/>
  <c r="CG539" i="1"/>
  <c r="CF539" i="1"/>
  <c r="CE539" i="1"/>
  <c r="CD539" i="1"/>
  <c r="CB539" i="1"/>
  <c r="CC539" i="1"/>
  <c r="CA539" i="1"/>
  <c r="BZ539" i="1"/>
  <c r="BX539" i="1"/>
  <c r="BY539" i="1"/>
  <c r="BW539" i="1"/>
  <c r="BT539" i="1"/>
  <c r="BV539" i="1"/>
  <c r="BS539" i="1"/>
  <c r="BU539" i="1"/>
  <c r="BR619" i="1"/>
  <c r="CH619" i="1"/>
  <c r="CG619" i="1"/>
  <c r="CF619" i="1"/>
  <c r="CE619" i="1"/>
  <c r="CD619" i="1"/>
  <c r="CC619" i="1"/>
  <c r="CA619" i="1"/>
  <c r="CB619" i="1"/>
  <c r="BZ619" i="1"/>
  <c r="BX619" i="1"/>
  <c r="BY619" i="1"/>
  <c r="BW619" i="1"/>
  <c r="BV619" i="1"/>
  <c r="BS619" i="1"/>
  <c r="BT619" i="1"/>
  <c r="BU619" i="1"/>
  <c r="BR683" i="1"/>
  <c r="CH683" i="1"/>
  <c r="CG683" i="1"/>
  <c r="CF683" i="1"/>
  <c r="CE683" i="1"/>
  <c r="CD683" i="1"/>
  <c r="CC683" i="1"/>
  <c r="CA683" i="1"/>
  <c r="CB683" i="1"/>
  <c r="BZ683" i="1"/>
  <c r="BX683" i="1"/>
  <c r="BY683" i="1"/>
  <c r="BW683" i="1"/>
  <c r="BV683" i="1"/>
  <c r="BS683" i="1"/>
  <c r="BT683" i="1"/>
  <c r="BU683" i="1"/>
  <c r="BR731" i="1"/>
  <c r="CH731" i="1"/>
  <c r="CG731" i="1"/>
  <c r="CF731" i="1"/>
  <c r="CE731" i="1"/>
  <c r="CD731" i="1"/>
  <c r="CC731" i="1"/>
  <c r="CB731" i="1"/>
  <c r="CA731" i="1"/>
  <c r="BZ731" i="1"/>
  <c r="BX731" i="1"/>
  <c r="BY731" i="1"/>
  <c r="BW731" i="1"/>
  <c r="BV731" i="1"/>
  <c r="BS731" i="1"/>
  <c r="BU731" i="1"/>
  <c r="BT731" i="1"/>
  <c r="BR771" i="1"/>
  <c r="CH771" i="1"/>
  <c r="CG771" i="1"/>
  <c r="CF771" i="1"/>
  <c r="CE771" i="1"/>
  <c r="CD771" i="1"/>
  <c r="CC771" i="1"/>
  <c r="CB771" i="1"/>
  <c r="BZ771" i="1"/>
  <c r="BX771" i="1"/>
  <c r="CA771" i="1"/>
  <c r="BY771" i="1"/>
  <c r="BW771" i="1"/>
  <c r="BV771" i="1"/>
  <c r="BT771" i="1"/>
  <c r="BS771" i="1"/>
  <c r="BU771" i="1"/>
  <c r="BR843" i="1"/>
  <c r="CH843" i="1"/>
  <c r="CG843" i="1"/>
  <c r="CF843" i="1"/>
  <c r="CE843" i="1"/>
  <c r="CD843" i="1"/>
  <c r="CC843" i="1"/>
  <c r="CB843" i="1"/>
  <c r="CA843" i="1"/>
  <c r="BZ843" i="1"/>
  <c r="BX843" i="1"/>
  <c r="BY843" i="1"/>
  <c r="BW843" i="1"/>
  <c r="BV843" i="1"/>
  <c r="BS843" i="1"/>
  <c r="BT843" i="1"/>
  <c r="BU843" i="1"/>
  <c r="BR662" i="1"/>
  <c r="CH662" i="1"/>
  <c r="CG662" i="1"/>
  <c r="CF662" i="1"/>
  <c r="CE662" i="1"/>
  <c r="CD662" i="1"/>
  <c r="CC662" i="1"/>
  <c r="CB662" i="1"/>
  <c r="CA662" i="1"/>
  <c r="BZ662" i="1"/>
  <c r="BX662" i="1"/>
  <c r="BY662" i="1"/>
  <c r="BW662" i="1"/>
  <c r="BV662" i="1"/>
  <c r="BT662" i="1"/>
  <c r="BU662" i="1"/>
  <c r="BS662" i="1"/>
  <c r="BR822" i="1"/>
  <c r="CG822" i="1"/>
  <c r="CH822" i="1"/>
  <c r="CF822" i="1"/>
  <c r="CE822" i="1"/>
  <c r="CD822" i="1"/>
  <c r="CC822" i="1"/>
  <c r="CB822" i="1"/>
  <c r="CA822" i="1"/>
  <c r="BZ822" i="1"/>
  <c r="BX822" i="1"/>
  <c r="BW822" i="1"/>
  <c r="BY822" i="1"/>
  <c r="BV822" i="1"/>
  <c r="BU822" i="1"/>
  <c r="BT822" i="1"/>
  <c r="BS822" i="1"/>
  <c r="BR870" i="1"/>
  <c r="CH870" i="1"/>
  <c r="CF870" i="1"/>
  <c r="CE870" i="1"/>
  <c r="CG870" i="1"/>
  <c r="CD870" i="1"/>
  <c r="CC870" i="1"/>
  <c r="CB870" i="1"/>
  <c r="CA870" i="1"/>
  <c r="BZ870" i="1"/>
  <c r="BX870" i="1"/>
  <c r="BY870" i="1"/>
  <c r="BW870" i="1"/>
  <c r="BV870" i="1"/>
  <c r="BT870" i="1"/>
  <c r="BU870" i="1"/>
  <c r="BS870" i="1"/>
  <c r="BR436" i="1"/>
  <c r="CH436" i="1"/>
  <c r="CG436" i="1"/>
  <c r="CF436" i="1"/>
  <c r="CE436" i="1"/>
  <c r="CD436" i="1"/>
  <c r="CC436" i="1"/>
  <c r="CB436" i="1"/>
  <c r="CA436" i="1"/>
  <c r="BY436" i="1"/>
  <c r="BZ436" i="1"/>
  <c r="BX436" i="1"/>
  <c r="BW436" i="1"/>
  <c r="BV436" i="1"/>
  <c r="BT436" i="1"/>
  <c r="BU436" i="1"/>
  <c r="BS436" i="1"/>
  <c r="BR500" i="1"/>
  <c r="CH500" i="1"/>
  <c r="CG500" i="1"/>
  <c r="CF500" i="1"/>
  <c r="CE500" i="1"/>
  <c r="CD500" i="1"/>
  <c r="CC500" i="1"/>
  <c r="CB500" i="1"/>
  <c r="CA500" i="1"/>
  <c r="BY500" i="1"/>
  <c r="BZ500" i="1"/>
  <c r="BX500" i="1"/>
  <c r="BW500" i="1"/>
  <c r="BV500" i="1"/>
  <c r="BT500" i="1"/>
  <c r="BU500" i="1"/>
  <c r="BS500" i="1"/>
  <c r="BR628" i="1"/>
  <c r="CH628" i="1"/>
  <c r="CG628" i="1"/>
  <c r="CF628" i="1"/>
  <c r="CE628" i="1"/>
  <c r="CD628" i="1"/>
  <c r="CC628" i="1"/>
  <c r="CB628" i="1"/>
  <c r="CA628" i="1"/>
  <c r="BX628" i="1"/>
  <c r="BZ628" i="1"/>
  <c r="BY628" i="1"/>
  <c r="BW628" i="1"/>
  <c r="BV628" i="1"/>
  <c r="BT628" i="1"/>
  <c r="BU628" i="1"/>
  <c r="BS628" i="1"/>
  <c r="BR716" i="1"/>
  <c r="CH716" i="1"/>
  <c r="CG716" i="1"/>
  <c r="CE716" i="1"/>
  <c r="CF716" i="1"/>
  <c r="CD716" i="1"/>
  <c r="CC716" i="1"/>
  <c r="CA716" i="1"/>
  <c r="CB716" i="1"/>
  <c r="BX716" i="1"/>
  <c r="BY716" i="1"/>
  <c r="BZ716" i="1"/>
  <c r="BW716" i="1"/>
  <c r="BT716" i="1"/>
  <c r="BU716" i="1"/>
  <c r="BS716" i="1"/>
  <c r="BV716" i="1"/>
  <c r="BR740" i="1"/>
  <c r="CH740" i="1"/>
  <c r="CG740" i="1"/>
  <c r="CE740" i="1"/>
  <c r="CF740" i="1"/>
  <c r="CC740" i="1"/>
  <c r="CD740" i="1"/>
  <c r="CB740" i="1"/>
  <c r="CA740" i="1"/>
  <c r="BX740" i="1"/>
  <c r="BY740" i="1"/>
  <c r="BW740" i="1"/>
  <c r="BV740" i="1"/>
  <c r="BT740" i="1"/>
  <c r="BU740" i="1"/>
  <c r="BS740" i="1"/>
  <c r="BZ740" i="1"/>
  <c r="BR772" i="1"/>
  <c r="CH772" i="1"/>
  <c r="CG772" i="1"/>
  <c r="CF772" i="1"/>
  <c r="CE772" i="1"/>
  <c r="CC772" i="1"/>
  <c r="CD772" i="1"/>
  <c r="CB772" i="1"/>
  <c r="CA772" i="1"/>
  <c r="BZ772" i="1"/>
  <c r="BX772" i="1"/>
  <c r="BY772" i="1"/>
  <c r="BV772" i="1"/>
  <c r="BT772" i="1"/>
  <c r="BU772" i="1"/>
  <c r="BW772" i="1"/>
  <c r="BS772" i="1"/>
  <c r="BR796" i="1"/>
  <c r="CH796" i="1"/>
  <c r="CG796" i="1"/>
  <c r="CF796" i="1"/>
  <c r="CE796" i="1"/>
  <c r="CD796" i="1"/>
  <c r="CC796" i="1"/>
  <c r="CB796" i="1"/>
  <c r="CA796" i="1"/>
  <c r="BX796" i="1"/>
  <c r="BZ796" i="1"/>
  <c r="BY796" i="1"/>
  <c r="BT796" i="1"/>
  <c r="BW796" i="1"/>
  <c r="BU796" i="1"/>
  <c r="BV796" i="1"/>
  <c r="BS796" i="1"/>
  <c r="BR758" i="1"/>
  <c r="CH758" i="1"/>
  <c r="CG758" i="1"/>
  <c r="CF758" i="1"/>
  <c r="CE758" i="1"/>
  <c r="CD758" i="1"/>
  <c r="CC758" i="1"/>
  <c r="CB758" i="1"/>
  <c r="CA758" i="1"/>
  <c r="BZ758" i="1"/>
  <c r="BX758" i="1"/>
  <c r="BW758" i="1"/>
  <c r="BY758" i="1"/>
  <c r="BV758" i="1"/>
  <c r="BT758" i="1"/>
  <c r="BU758" i="1"/>
  <c r="BS758" i="1"/>
  <c r="BR421" i="1"/>
  <c r="CH421" i="1"/>
  <c r="CG421" i="1"/>
  <c r="CF421" i="1"/>
  <c r="CD421" i="1"/>
  <c r="CE421" i="1"/>
  <c r="CC421" i="1"/>
  <c r="CB421" i="1"/>
  <c r="CA421" i="1"/>
  <c r="BY421" i="1"/>
  <c r="BX421" i="1"/>
  <c r="BV421" i="1"/>
  <c r="BW421" i="1"/>
  <c r="BZ421" i="1"/>
  <c r="BU421" i="1"/>
  <c r="BS421" i="1"/>
  <c r="BT421" i="1"/>
  <c r="BR485" i="1"/>
  <c r="CH485" i="1"/>
  <c r="CG485" i="1"/>
  <c r="CF485" i="1"/>
  <c r="CE485" i="1"/>
  <c r="CD485" i="1"/>
  <c r="CC485" i="1"/>
  <c r="CB485" i="1"/>
  <c r="CA485" i="1"/>
  <c r="BY485" i="1"/>
  <c r="BX485" i="1"/>
  <c r="BV485" i="1"/>
  <c r="BZ485" i="1"/>
  <c r="BW485" i="1"/>
  <c r="BU485" i="1"/>
  <c r="BS485" i="1"/>
  <c r="BT485" i="1"/>
  <c r="BR661" i="1"/>
  <c r="CH661" i="1"/>
  <c r="CG661" i="1"/>
  <c r="CF661" i="1"/>
  <c r="CE661" i="1"/>
  <c r="CD661" i="1"/>
  <c r="CC661" i="1"/>
  <c r="CB661" i="1"/>
  <c r="CA661" i="1"/>
  <c r="BZ661" i="1"/>
  <c r="BX661" i="1"/>
  <c r="BV661" i="1"/>
  <c r="BY661" i="1"/>
  <c r="BW661" i="1"/>
  <c r="BU661" i="1"/>
  <c r="BS661" i="1"/>
  <c r="BT661" i="1"/>
  <c r="BR733" i="1"/>
  <c r="CH733" i="1"/>
  <c r="CG733" i="1"/>
  <c r="CF733" i="1"/>
  <c r="CE733" i="1"/>
  <c r="CD733" i="1"/>
  <c r="CC733" i="1"/>
  <c r="CB733" i="1"/>
  <c r="CA733" i="1"/>
  <c r="BX733" i="1"/>
  <c r="BZ733" i="1"/>
  <c r="BV733" i="1"/>
  <c r="BW733" i="1"/>
  <c r="BY733" i="1"/>
  <c r="BU733" i="1"/>
  <c r="BT733" i="1"/>
  <c r="BS733" i="1"/>
  <c r="BR829" i="1"/>
  <c r="CH829" i="1"/>
  <c r="CG829" i="1"/>
  <c r="CF829" i="1"/>
  <c r="CE829" i="1"/>
  <c r="CD829" i="1"/>
  <c r="CC829" i="1"/>
  <c r="CB829" i="1"/>
  <c r="CA829" i="1"/>
  <c r="BX829" i="1"/>
  <c r="BV829" i="1"/>
  <c r="BY829" i="1"/>
  <c r="BW829" i="1"/>
  <c r="BZ829" i="1"/>
  <c r="BU829" i="1"/>
  <c r="BT829" i="1"/>
  <c r="BS829" i="1"/>
  <c r="BR925" i="1"/>
  <c r="CH925" i="1"/>
  <c r="CF925" i="1"/>
  <c r="CG925" i="1"/>
  <c r="CE925" i="1"/>
  <c r="CD925" i="1"/>
  <c r="CC925" i="1"/>
  <c r="CB925" i="1"/>
  <c r="CA925" i="1"/>
  <c r="BV925" i="1"/>
  <c r="BW925" i="1"/>
  <c r="BZ925" i="1"/>
  <c r="BY925" i="1"/>
  <c r="BU925" i="1"/>
  <c r="BX925" i="1"/>
  <c r="BS925" i="1"/>
  <c r="BT925" i="1"/>
  <c r="BR550" i="1"/>
  <c r="CH550" i="1"/>
  <c r="CG550" i="1"/>
  <c r="CF550" i="1"/>
  <c r="CE550" i="1"/>
  <c r="CD550" i="1"/>
  <c r="CC550" i="1"/>
  <c r="CB550" i="1"/>
  <c r="BZ550" i="1"/>
  <c r="CA550" i="1"/>
  <c r="BX550" i="1"/>
  <c r="BY550" i="1"/>
  <c r="BW550" i="1"/>
  <c r="BV550" i="1"/>
  <c r="BT550" i="1"/>
  <c r="BU550" i="1"/>
  <c r="BS550" i="1"/>
  <c r="BR702" i="1"/>
  <c r="CH702" i="1"/>
  <c r="CG702" i="1"/>
  <c r="CF702" i="1"/>
  <c r="CE702" i="1"/>
  <c r="CD702" i="1"/>
  <c r="CC702" i="1"/>
  <c r="CB702" i="1"/>
  <c r="CA702" i="1"/>
  <c r="BZ702" i="1"/>
  <c r="BX702" i="1"/>
  <c r="BY702" i="1"/>
  <c r="BW702" i="1"/>
  <c r="BV702" i="1"/>
  <c r="BT702" i="1"/>
  <c r="BU702" i="1"/>
  <c r="BS702" i="1"/>
  <c r="BR866" i="1"/>
  <c r="CH866" i="1"/>
  <c r="CG866" i="1"/>
  <c r="CF866" i="1"/>
  <c r="CE866" i="1"/>
  <c r="CD866" i="1"/>
  <c r="CC866" i="1"/>
  <c r="CB866" i="1"/>
  <c r="CA866" i="1"/>
  <c r="BZ866" i="1"/>
  <c r="BY866" i="1"/>
  <c r="BV866" i="1"/>
  <c r="BX866" i="1"/>
  <c r="BU866" i="1"/>
  <c r="BS866" i="1"/>
  <c r="BW866" i="1"/>
  <c r="BT866" i="1"/>
  <c r="BR471" i="1"/>
  <c r="CH471" i="1"/>
  <c r="CG471" i="1"/>
  <c r="CE471" i="1"/>
  <c r="CF471" i="1"/>
  <c r="CD471" i="1"/>
  <c r="CB471" i="1"/>
  <c r="CC471" i="1"/>
  <c r="CA471" i="1"/>
  <c r="BZ471" i="1"/>
  <c r="BX471" i="1"/>
  <c r="BV471" i="1"/>
  <c r="BY471" i="1"/>
  <c r="BW471" i="1"/>
  <c r="BT471" i="1"/>
  <c r="BU471" i="1"/>
  <c r="BS471" i="1"/>
  <c r="BR535" i="1"/>
  <c r="CH535" i="1"/>
  <c r="CG535" i="1"/>
  <c r="CF535" i="1"/>
  <c r="CE535" i="1"/>
  <c r="CD535" i="1"/>
  <c r="CB535" i="1"/>
  <c r="CC535" i="1"/>
  <c r="CA535" i="1"/>
  <c r="BZ535" i="1"/>
  <c r="BY535" i="1"/>
  <c r="BX535" i="1"/>
  <c r="BV535" i="1"/>
  <c r="BW535" i="1"/>
  <c r="BT535" i="1"/>
  <c r="BU535" i="1"/>
  <c r="BS535" i="1"/>
  <c r="BR599" i="1"/>
  <c r="CH599" i="1"/>
  <c r="CG599" i="1"/>
  <c r="CF599" i="1"/>
  <c r="CE599" i="1"/>
  <c r="CD599" i="1"/>
  <c r="CC599" i="1"/>
  <c r="CB599" i="1"/>
  <c r="CA599" i="1"/>
  <c r="BZ599" i="1"/>
  <c r="BY599" i="1"/>
  <c r="BX599" i="1"/>
  <c r="BV599" i="1"/>
  <c r="BW599" i="1"/>
  <c r="BT599" i="1"/>
  <c r="BU599" i="1"/>
  <c r="BS599" i="1"/>
  <c r="BR647" i="1"/>
  <c r="CH647" i="1"/>
  <c r="CG647" i="1"/>
  <c r="CF647" i="1"/>
  <c r="CE647" i="1"/>
  <c r="CD647" i="1"/>
  <c r="CC647" i="1"/>
  <c r="CB647" i="1"/>
  <c r="CA647" i="1"/>
  <c r="BZ647" i="1"/>
  <c r="BY647" i="1"/>
  <c r="BX647" i="1"/>
  <c r="BV647" i="1"/>
  <c r="BW647" i="1"/>
  <c r="BT647" i="1"/>
  <c r="BU647" i="1"/>
  <c r="BS647" i="1"/>
  <c r="BR791" i="1"/>
  <c r="CH791" i="1"/>
  <c r="CG791" i="1"/>
  <c r="CF791" i="1"/>
  <c r="CE791" i="1"/>
  <c r="CD791" i="1"/>
  <c r="CC791" i="1"/>
  <c r="CB791" i="1"/>
  <c r="CA791" i="1"/>
  <c r="BZ791" i="1"/>
  <c r="BY791" i="1"/>
  <c r="BX791" i="1"/>
  <c r="BV791" i="1"/>
  <c r="BW791" i="1"/>
  <c r="BT791" i="1"/>
  <c r="BU791" i="1"/>
  <c r="BS791" i="1"/>
  <c r="BR944" i="1"/>
  <c r="CH944" i="1"/>
  <c r="CG944" i="1"/>
  <c r="CF944" i="1"/>
  <c r="CE944" i="1"/>
  <c r="CD944" i="1"/>
  <c r="CC944" i="1"/>
  <c r="CB944" i="1"/>
  <c r="CA944" i="1"/>
  <c r="BZ944" i="1"/>
  <c r="BV944" i="1"/>
  <c r="BY944" i="1"/>
  <c r="BW944" i="1"/>
  <c r="BX944" i="1"/>
  <c r="BU944" i="1"/>
  <c r="BS944" i="1"/>
  <c r="BT944" i="1"/>
  <c r="BR682" i="1"/>
  <c r="CH682" i="1"/>
  <c r="CF682" i="1"/>
  <c r="CG682" i="1"/>
  <c r="CE682" i="1"/>
  <c r="CD682" i="1"/>
  <c r="CB682" i="1"/>
  <c r="CA682" i="1"/>
  <c r="CC682" i="1"/>
  <c r="BZ682" i="1"/>
  <c r="BY682" i="1"/>
  <c r="BX682" i="1"/>
  <c r="BV682" i="1"/>
  <c r="BW682" i="1"/>
  <c r="BU682" i="1"/>
  <c r="BS682" i="1"/>
  <c r="BT682" i="1"/>
  <c r="BR953" i="1"/>
  <c r="CH953" i="1"/>
  <c r="CG953" i="1"/>
  <c r="CF953" i="1"/>
  <c r="CE953" i="1"/>
  <c r="CC953" i="1"/>
  <c r="CD953" i="1"/>
  <c r="CB953" i="1"/>
  <c r="CA953" i="1"/>
  <c r="BY953" i="1"/>
  <c r="BZ953" i="1"/>
  <c r="BX953" i="1"/>
  <c r="BW953" i="1"/>
  <c r="BU953" i="1"/>
  <c r="BV953" i="1"/>
  <c r="BT953" i="1"/>
  <c r="BS953" i="1"/>
  <c r="BR171" i="1"/>
  <c r="CH171" i="1"/>
  <c r="CG171" i="1"/>
  <c r="CF171" i="1"/>
  <c r="CE171" i="1"/>
  <c r="CD171" i="1"/>
  <c r="CC171" i="1"/>
  <c r="CB171" i="1"/>
  <c r="CA171" i="1"/>
  <c r="BX171" i="1"/>
  <c r="BZ171" i="1"/>
  <c r="BW171" i="1"/>
  <c r="BY171" i="1"/>
  <c r="BT171" i="1"/>
  <c r="BV171" i="1"/>
  <c r="BS171" i="1"/>
  <c r="BU171" i="1"/>
  <c r="BR347" i="1"/>
  <c r="CH347" i="1"/>
  <c r="CG347" i="1"/>
  <c r="CF347" i="1"/>
  <c r="CE347" i="1"/>
  <c r="CD347" i="1"/>
  <c r="CB347" i="1"/>
  <c r="CC347" i="1"/>
  <c r="CA347" i="1"/>
  <c r="BZ347" i="1"/>
  <c r="BX347" i="1"/>
  <c r="BW347" i="1"/>
  <c r="BY347" i="1"/>
  <c r="BT347" i="1"/>
  <c r="BV347" i="1"/>
  <c r="BU347" i="1"/>
  <c r="BS347" i="1"/>
  <c r="BR475" i="1"/>
  <c r="CH475" i="1"/>
  <c r="CG475" i="1"/>
  <c r="CF475" i="1"/>
  <c r="CE475" i="1"/>
  <c r="CD475" i="1"/>
  <c r="CB475" i="1"/>
  <c r="CC475" i="1"/>
  <c r="CA475" i="1"/>
  <c r="BZ475" i="1"/>
  <c r="BX475" i="1"/>
  <c r="BW475" i="1"/>
  <c r="BY475" i="1"/>
  <c r="BT475" i="1"/>
  <c r="BV475" i="1"/>
  <c r="BU475" i="1"/>
  <c r="BS475" i="1"/>
  <c r="BR260" i="1"/>
  <c r="CH260" i="1"/>
  <c r="CG260" i="1"/>
  <c r="CF260" i="1"/>
  <c r="CD260" i="1"/>
  <c r="CC260" i="1"/>
  <c r="CE260" i="1"/>
  <c r="CB260" i="1"/>
  <c r="CA260" i="1"/>
  <c r="BZ260" i="1"/>
  <c r="BY260" i="1"/>
  <c r="BX260" i="1"/>
  <c r="BW260" i="1"/>
  <c r="BV260" i="1"/>
  <c r="BT260" i="1"/>
  <c r="BU260" i="1"/>
  <c r="BS260" i="1"/>
  <c r="BR366" i="1"/>
  <c r="CH366" i="1"/>
  <c r="CG366" i="1"/>
  <c r="CF366" i="1"/>
  <c r="CE366" i="1"/>
  <c r="CD366" i="1"/>
  <c r="CC366" i="1"/>
  <c r="CB366" i="1"/>
  <c r="BZ366" i="1"/>
  <c r="CA366" i="1"/>
  <c r="BY366" i="1"/>
  <c r="BX366" i="1"/>
  <c r="BW366" i="1"/>
  <c r="BV366" i="1"/>
  <c r="BT366" i="1"/>
  <c r="BU366" i="1"/>
  <c r="BS366" i="1"/>
  <c r="BR279" i="1"/>
  <c r="CH279" i="1"/>
  <c r="CG279" i="1"/>
  <c r="CF279" i="1"/>
  <c r="CE279" i="1"/>
  <c r="CB279" i="1"/>
  <c r="CD279" i="1"/>
  <c r="CC279" i="1"/>
  <c r="CA279" i="1"/>
  <c r="BZ279" i="1"/>
  <c r="BY279" i="1"/>
  <c r="BV279" i="1"/>
  <c r="BW279" i="1"/>
  <c r="BX279" i="1"/>
  <c r="BT279" i="1"/>
  <c r="BU279" i="1"/>
  <c r="BS279" i="1"/>
  <c r="BR431" i="1"/>
  <c r="CH431" i="1"/>
  <c r="CG431" i="1"/>
  <c r="CF431" i="1"/>
  <c r="CE431" i="1"/>
  <c r="CD431" i="1"/>
  <c r="CB431" i="1"/>
  <c r="CC431" i="1"/>
  <c r="CA431" i="1"/>
  <c r="BZ431" i="1"/>
  <c r="BY431" i="1"/>
  <c r="BV431" i="1"/>
  <c r="BX431" i="1"/>
  <c r="BW431" i="1"/>
  <c r="BT431" i="1"/>
  <c r="BU431" i="1"/>
  <c r="BS431" i="1"/>
  <c r="BR328" i="1"/>
  <c r="CH328" i="1"/>
  <c r="CG328" i="1"/>
  <c r="CF328" i="1"/>
  <c r="CD328" i="1"/>
  <c r="CE328" i="1"/>
  <c r="CC328" i="1"/>
  <c r="CB328" i="1"/>
  <c r="CA328" i="1"/>
  <c r="BY328" i="1"/>
  <c r="BX328" i="1"/>
  <c r="BV328" i="1"/>
  <c r="BZ328" i="1"/>
  <c r="BW328" i="1"/>
  <c r="BU328" i="1"/>
  <c r="BT328" i="1"/>
  <c r="BS328" i="1"/>
  <c r="BR520" i="1"/>
  <c r="CH520" i="1"/>
  <c r="CG520" i="1"/>
  <c r="CF520" i="1"/>
  <c r="CE520" i="1"/>
  <c r="CC520" i="1"/>
  <c r="CB520" i="1"/>
  <c r="CD520" i="1"/>
  <c r="CA520" i="1"/>
  <c r="BX520" i="1"/>
  <c r="BZ520" i="1"/>
  <c r="BV520" i="1"/>
  <c r="BW520" i="1"/>
  <c r="BU520" i="1"/>
  <c r="BY520" i="1"/>
  <c r="BT520" i="1"/>
  <c r="BS520" i="1"/>
  <c r="BR289" i="1"/>
  <c r="CH289" i="1"/>
  <c r="CG289" i="1"/>
  <c r="CF289" i="1"/>
  <c r="CE289" i="1"/>
  <c r="CC289" i="1"/>
  <c r="CA289" i="1"/>
  <c r="CB289" i="1"/>
  <c r="BZ289" i="1"/>
  <c r="CD289" i="1"/>
  <c r="BY289" i="1"/>
  <c r="BX289" i="1"/>
  <c r="BV289" i="1"/>
  <c r="BW289" i="1"/>
  <c r="BT289" i="1"/>
  <c r="BU289" i="1"/>
  <c r="BS289" i="1"/>
  <c r="BR569" i="1"/>
  <c r="CH569" i="1"/>
  <c r="CG569" i="1"/>
  <c r="CF569" i="1"/>
  <c r="CE569" i="1"/>
  <c r="CC569" i="1"/>
  <c r="CB569" i="1"/>
  <c r="CA569" i="1"/>
  <c r="CD569" i="1"/>
  <c r="BZ569" i="1"/>
  <c r="BY569" i="1"/>
  <c r="BX569" i="1"/>
  <c r="BW569" i="1"/>
  <c r="BT569" i="1"/>
  <c r="BV569" i="1"/>
  <c r="BU569" i="1"/>
  <c r="BS569" i="1"/>
  <c r="BR498" i="1"/>
  <c r="CH498" i="1"/>
  <c r="CG498" i="1"/>
  <c r="CF498" i="1"/>
  <c r="CE498" i="1"/>
  <c r="CD498" i="1"/>
  <c r="CB498" i="1"/>
  <c r="CC498" i="1"/>
  <c r="CA498" i="1"/>
  <c r="BZ498" i="1"/>
  <c r="BY498" i="1"/>
  <c r="BV498" i="1"/>
  <c r="BX498" i="1"/>
  <c r="BT498" i="1"/>
  <c r="BW498" i="1"/>
  <c r="BU498" i="1"/>
  <c r="BS498" i="1"/>
  <c r="BR531" i="1"/>
  <c r="CH531" i="1"/>
  <c r="CF531" i="1"/>
  <c r="CG531" i="1"/>
  <c r="CD531" i="1"/>
  <c r="CB531" i="1"/>
  <c r="CE531" i="1"/>
  <c r="CC531" i="1"/>
  <c r="CA531" i="1"/>
  <c r="BZ531" i="1"/>
  <c r="BX531" i="1"/>
  <c r="BY531" i="1"/>
  <c r="BW531" i="1"/>
  <c r="BV531" i="1"/>
  <c r="BT531" i="1"/>
  <c r="BS531" i="1"/>
  <c r="BU531" i="1"/>
  <c r="BR675" i="1"/>
  <c r="CH675" i="1"/>
  <c r="CG675" i="1"/>
  <c r="CF675" i="1"/>
  <c r="CE675" i="1"/>
  <c r="CD675" i="1"/>
  <c r="CC675" i="1"/>
  <c r="CB675" i="1"/>
  <c r="CA675" i="1"/>
  <c r="BZ675" i="1"/>
  <c r="BX675" i="1"/>
  <c r="BY675" i="1"/>
  <c r="BW675" i="1"/>
  <c r="BT675" i="1"/>
  <c r="BS675" i="1"/>
  <c r="BU675" i="1"/>
  <c r="BV675" i="1"/>
  <c r="BR638" i="1"/>
  <c r="CH638" i="1"/>
  <c r="CG638" i="1"/>
  <c r="CE638" i="1"/>
  <c r="CF638" i="1"/>
  <c r="CD638" i="1"/>
  <c r="CC638" i="1"/>
  <c r="CB638" i="1"/>
  <c r="CA638" i="1"/>
  <c r="BZ638" i="1"/>
  <c r="BX638" i="1"/>
  <c r="BY638" i="1"/>
  <c r="BW638" i="1"/>
  <c r="BV638" i="1"/>
  <c r="BT638" i="1"/>
  <c r="BU638" i="1"/>
  <c r="BS638" i="1"/>
  <c r="BR428" i="1"/>
  <c r="CH428" i="1"/>
  <c r="CG428" i="1"/>
  <c r="CF428" i="1"/>
  <c r="CE428" i="1"/>
  <c r="CC428" i="1"/>
  <c r="CD428" i="1"/>
  <c r="CB428" i="1"/>
  <c r="CA428" i="1"/>
  <c r="BZ428" i="1"/>
  <c r="BY428" i="1"/>
  <c r="BX428" i="1"/>
  <c r="BW428" i="1"/>
  <c r="BT428" i="1"/>
  <c r="BU428" i="1"/>
  <c r="BV428" i="1"/>
  <c r="BS428" i="1"/>
  <c r="BR756" i="1"/>
  <c r="CH756" i="1"/>
  <c r="CG756" i="1"/>
  <c r="CE756" i="1"/>
  <c r="CF756" i="1"/>
  <c r="CC756" i="1"/>
  <c r="CB756" i="1"/>
  <c r="CA756" i="1"/>
  <c r="CD756" i="1"/>
  <c r="BX756" i="1"/>
  <c r="BZ756" i="1"/>
  <c r="BY756" i="1"/>
  <c r="BW756" i="1"/>
  <c r="BV756" i="1"/>
  <c r="BT756" i="1"/>
  <c r="BU756" i="1"/>
  <c r="BS756" i="1"/>
  <c r="BR477" i="1"/>
  <c r="CH477" i="1"/>
  <c r="CG477" i="1"/>
  <c r="CF477" i="1"/>
  <c r="CE477" i="1"/>
  <c r="CD477" i="1"/>
  <c r="CC477" i="1"/>
  <c r="CB477" i="1"/>
  <c r="CA477" i="1"/>
  <c r="BZ477" i="1"/>
  <c r="BY477" i="1"/>
  <c r="BX477" i="1"/>
  <c r="BV477" i="1"/>
  <c r="BW477" i="1"/>
  <c r="BU477" i="1"/>
  <c r="BT477" i="1"/>
  <c r="BS477" i="1"/>
  <c r="BR679" i="1"/>
  <c r="CH679" i="1"/>
  <c r="CG679" i="1"/>
  <c r="CF679" i="1"/>
  <c r="CE679" i="1"/>
  <c r="CD679" i="1"/>
  <c r="CC679" i="1"/>
  <c r="CB679" i="1"/>
  <c r="CA679" i="1"/>
  <c r="BZ679" i="1"/>
  <c r="BY679" i="1"/>
  <c r="BX679" i="1"/>
  <c r="BV679" i="1"/>
  <c r="BW679" i="1"/>
  <c r="BT679" i="1"/>
  <c r="BU679" i="1"/>
  <c r="BS679" i="1"/>
  <c r="BR220" i="1"/>
  <c r="CH220" i="1"/>
  <c r="CG220" i="1"/>
  <c r="CF220" i="1"/>
  <c r="CE220" i="1"/>
  <c r="CC220" i="1"/>
  <c r="CD220" i="1"/>
  <c r="CB220" i="1"/>
  <c r="CA220" i="1"/>
  <c r="BZ220" i="1"/>
  <c r="BY220" i="1"/>
  <c r="BX220" i="1"/>
  <c r="BW220" i="1"/>
  <c r="BT220" i="1"/>
  <c r="BU220" i="1"/>
  <c r="BV220" i="1"/>
  <c r="BS220" i="1"/>
  <c r="BR13" i="1"/>
  <c r="CH13" i="1"/>
  <c r="CG13" i="1"/>
  <c r="CF13" i="1"/>
  <c r="CE13" i="1"/>
  <c r="CD13" i="1"/>
  <c r="CC13" i="1"/>
  <c r="CB13" i="1"/>
  <c r="CA13" i="1"/>
  <c r="BZ13" i="1"/>
  <c r="BY13" i="1"/>
  <c r="BX13" i="1"/>
  <c r="BV13" i="1"/>
  <c r="BW13" i="1"/>
  <c r="BU13" i="1"/>
  <c r="BS13" i="1"/>
  <c r="BT13" i="1"/>
  <c r="BR118" i="1"/>
  <c r="CH118" i="1"/>
  <c r="CG118" i="1"/>
  <c r="CF118" i="1"/>
  <c r="CD118" i="1"/>
  <c r="CE118" i="1"/>
  <c r="CC118" i="1"/>
  <c r="CB118" i="1"/>
  <c r="BZ118" i="1"/>
  <c r="CA118" i="1"/>
  <c r="BX118" i="1"/>
  <c r="BY118" i="1"/>
  <c r="BW118" i="1"/>
  <c r="BV118" i="1"/>
  <c r="BT118" i="1"/>
  <c r="BU118" i="1"/>
  <c r="BS118" i="1"/>
  <c r="BR390" i="1"/>
  <c r="CH390" i="1"/>
  <c r="CG390" i="1"/>
  <c r="CF390" i="1"/>
  <c r="CE390" i="1"/>
  <c r="CD390" i="1"/>
  <c r="CC390" i="1"/>
  <c r="CB390" i="1"/>
  <c r="BZ390" i="1"/>
  <c r="CA390" i="1"/>
  <c r="BX390" i="1"/>
  <c r="BW390" i="1"/>
  <c r="BY390" i="1"/>
  <c r="BV390" i="1"/>
  <c r="BT390" i="1"/>
  <c r="BU390" i="1"/>
  <c r="BS390" i="1"/>
  <c r="BR303" i="1"/>
  <c r="CH303" i="1"/>
  <c r="CG303" i="1"/>
  <c r="CF303" i="1"/>
  <c r="CE303" i="1"/>
  <c r="CD303" i="1"/>
  <c r="CB303" i="1"/>
  <c r="CC303" i="1"/>
  <c r="CA303" i="1"/>
  <c r="BZ303" i="1"/>
  <c r="BY303" i="1"/>
  <c r="BV303" i="1"/>
  <c r="BW303" i="1"/>
  <c r="BT303" i="1"/>
  <c r="BX303" i="1"/>
  <c r="BU303" i="1"/>
  <c r="BS303" i="1"/>
  <c r="BR455" i="1"/>
  <c r="CH455" i="1"/>
  <c r="CG455" i="1"/>
  <c r="CF455" i="1"/>
  <c r="CE455" i="1"/>
  <c r="CD455" i="1"/>
  <c r="CB455" i="1"/>
  <c r="CC455" i="1"/>
  <c r="CA455" i="1"/>
  <c r="BZ455" i="1"/>
  <c r="BX455" i="1"/>
  <c r="BY455" i="1"/>
  <c r="BV455" i="1"/>
  <c r="BW455" i="1"/>
  <c r="BT455" i="1"/>
  <c r="BU455" i="1"/>
  <c r="BS455" i="1"/>
  <c r="BR96" i="1"/>
  <c r="CH96" i="1"/>
  <c r="CG96" i="1"/>
  <c r="CF96" i="1"/>
  <c r="CD96" i="1"/>
  <c r="CE96" i="1"/>
  <c r="CC96" i="1"/>
  <c r="CB96" i="1"/>
  <c r="CA96" i="1"/>
  <c r="BZ96" i="1"/>
  <c r="BY96" i="1"/>
  <c r="BX96" i="1"/>
  <c r="BV96" i="1"/>
  <c r="BW96" i="1"/>
  <c r="BU96" i="1"/>
  <c r="BS96" i="1"/>
  <c r="BT96" i="1"/>
  <c r="BR640" i="1"/>
  <c r="CH640" i="1"/>
  <c r="CG640" i="1"/>
  <c r="CF640" i="1"/>
  <c r="CE640" i="1"/>
  <c r="CD640" i="1"/>
  <c r="CB640" i="1"/>
  <c r="CC640" i="1"/>
  <c r="CA640" i="1"/>
  <c r="BZ640" i="1"/>
  <c r="BY640" i="1"/>
  <c r="BV640" i="1"/>
  <c r="BX640" i="1"/>
  <c r="BW640" i="1"/>
  <c r="BU640" i="1"/>
  <c r="BS640" i="1"/>
  <c r="BT640" i="1"/>
  <c r="BR776" i="1"/>
  <c r="CH776" i="1"/>
  <c r="CG776" i="1"/>
  <c r="CF776" i="1"/>
  <c r="CE776" i="1"/>
  <c r="CC776" i="1"/>
  <c r="CD776" i="1"/>
  <c r="CB776" i="1"/>
  <c r="CA776" i="1"/>
  <c r="BZ776" i="1"/>
  <c r="BX776" i="1"/>
  <c r="BV776" i="1"/>
  <c r="BW776" i="1"/>
  <c r="BY776" i="1"/>
  <c r="BU776" i="1"/>
  <c r="BS776" i="1"/>
  <c r="BT776" i="1"/>
  <c r="BR505" i="1"/>
  <c r="CH505" i="1"/>
  <c r="CG505" i="1"/>
  <c r="CE505" i="1"/>
  <c r="CF505" i="1"/>
  <c r="CC505" i="1"/>
  <c r="CD505" i="1"/>
  <c r="CB505" i="1"/>
  <c r="CA505" i="1"/>
  <c r="BZ505" i="1"/>
  <c r="BY505" i="1"/>
  <c r="BX505" i="1"/>
  <c r="BT505" i="1"/>
  <c r="BV505" i="1"/>
  <c r="BU505" i="1"/>
  <c r="BS505" i="1"/>
  <c r="BW505" i="1"/>
  <c r="BR657" i="1"/>
  <c r="CH657" i="1"/>
  <c r="CG657" i="1"/>
  <c r="CF657" i="1"/>
  <c r="CE657" i="1"/>
  <c r="CD657" i="1"/>
  <c r="CC657" i="1"/>
  <c r="CB657" i="1"/>
  <c r="CA657" i="1"/>
  <c r="BY657" i="1"/>
  <c r="BZ657" i="1"/>
  <c r="BV657" i="1"/>
  <c r="BW657" i="1"/>
  <c r="BT657" i="1"/>
  <c r="BU657" i="1"/>
  <c r="BX657" i="1"/>
  <c r="BS657" i="1"/>
  <c r="BR873" i="1"/>
  <c r="CH873" i="1"/>
  <c r="CG873" i="1"/>
  <c r="CF873" i="1"/>
  <c r="CC873" i="1"/>
  <c r="CD873" i="1"/>
  <c r="CE873" i="1"/>
  <c r="CB873" i="1"/>
  <c r="CA873" i="1"/>
  <c r="BY873" i="1"/>
  <c r="BZ873" i="1"/>
  <c r="BX873" i="1"/>
  <c r="BW873" i="1"/>
  <c r="BV873" i="1"/>
  <c r="BU873" i="1"/>
  <c r="BT873" i="1"/>
  <c r="BS873" i="1"/>
  <c r="BR914" i="1"/>
  <c r="CG914" i="1"/>
  <c r="CH914" i="1"/>
  <c r="CF914" i="1"/>
  <c r="CD914" i="1"/>
  <c r="CE914" i="1"/>
  <c r="CC914" i="1"/>
  <c r="CB914" i="1"/>
  <c r="CA914" i="1"/>
  <c r="BZ914" i="1"/>
  <c r="BY914" i="1"/>
  <c r="BX914" i="1"/>
  <c r="BV914" i="1"/>
  <c r="BU914" i="1"/>
  <c r="BW914" i="1"/>
  <c r="BS914" i="1"/>
  <c r="BT914" i="1"/>
  <c r="BR98" i="1"/>
  <c r="CH98" i="1"/>
  <c r="CG98" i="1"/>
  <c r="CE98" i="1"/>
  <c r="CD98" i="1"/>
  <c r="CF98" i="1"/>
  <c r="CB98" i="1"/>
  <c r="CC98" i="1"/>
  <c r="BZ98" i="1"/>
  <c r="CA98" i="1"/>
  <c r="BY98" i="1"/>
  <c r="BX98" i="1"/>
  <c r="BV98" i="1"/>
  <c r="BW98" i="1"/>
  <c r="BT98" i="1"/>
  <c r="BU98" i="1"/>
  <c r="BS98" i="1"/>
  <c r="BR491" i="1"/>
  <c r="CH491" i="1"/>
  <c r="CG491" i="1"/>
  <c r="CF491" i="1"/>
  <c r="CD491" i="1"/>
  <c r="CE491" i="1"/>
  <c r="CB491" i="1"/>
  <c r="CC491" i="1"/>
  <c r="CA491" i="1"/>
  <c r="BZ491" i="1"/>
  <c r="BX491" i="1"/>
  <c r="BY491" i="1"/>
  <c r="BW491" i="1"/>
  <c r="BT491" i="1"/>
  <c r="BV491" i="1"/>
  <c r="BS491" i="1"/>
  <c r="BU491" i="1"/>
  <c r="BR787" i="1"/>
  <c r="CH787" i="1"/>
  <c r="CG787" i="1"/>
  <c r="CF787" i="1"/>
  <c r="CE787" i="1"/>
  <c r="CD787" i="1"/>
  <c r="CC787" i="1"/>
  <c r="CB787" i="1"/>
  <c r="CA787" i="1"/>
  <c r="BZ787" i="1"/>
  <c r="BX787" i="1"/>
  <c r="BY787" i="1"/>
  <c r="BW787" i="1"/>
  <c r="BU787" i="1"/>
  <c r="BV787" i="1"/>
  <c r="BT787" i="1"/>
  <c r="BS787" i="1"/>
  <c r="BR452" i="1"/>
  <c r="CH452" i="1"/>
  <c r="CG452" i="1"/>
  <c r="CF452" i="1"/>
  <c r="CE452" i="1"/>
  <c r="CC452" i="1"/>
  <c r="CD452" i="1"/>
  <c r="CB452" i="1"/>
  <c r="CA452" i="1"/>
  <c r="BY452" i="1"/>
  <c r="BZ452" i="1"/>
  <c r="BX452" i="1"/>
  <c r="BW452" i="1"/>
  <c r="BV452" i="1"/>
  <c r="BT452" i="1"/>
  <c r="BU452" i="1"/>
  <c r="BS452" i="1"/>
  <c r="BR502" i="1"/>
  <c r="CH502" i="1"/>
  <c r="CG502" i="1"/>
  <c r="CF502" i="1"/>
  <c r="CD502" i="1"/>
  <c r="CE502" i="1"/>
  <c r="CC502" i="1"/>
  <c r="BZ502" i="1"/>
  <c r="CB502" i="1"/>
  <c r="CA502" i="1"/>
  <c r="BX502" i="1"/>
  <c r="BY502" i="1"/>
  <c r="BW502" i="1"/>
  <c r="BV502" i="1"/>
  <c r="BT502" i="1"/>
  <c r="BU502" i="1"/>
  <c r="BS502" i="1"/>
  <c r="BR677" i="1"/>
  <c r="CH677" i="1"/>
  <c r="CG677" i="1"/>
  <c r="CF677" i="1"/>
  <c r="CE677" i="1"/>
  <c r="CD677" i="1"/>
  <c r="CC677" i="1"/>
  <c r="CB677" i="1"/>
  <c r="CA677" i="1"/>
  <c r="BX677" i="1"/>
  <c r="BZ677" i="1"/>
  <c r="BY677" i="1"/>
  <c r="BV677" i="1"/>
  <c r="BW677" i="1"/>
  <c r="BU677" i="1"/>
  <c r="BT677" i="1"/>
  <c r="BS677" i="1"/>
  <c r="BR582" i="1"/>
  <c r="CH582" i="1"/>
  <c r="CG582" i="1"/>
  <c r="CF582" i="1"/>
  <c r="CD582" i="1"/>
  <c r="CE582" i="1"/>
  <c r="CC582" i="1"/>
  <c r="CB582" i="1"/>
  <c r="CA582" i="1"/>
  <c r="BX582" i="1"/>
  <c r="BZ582" i="1"/>
  <c r="BW582" i="1"/>
  <c r="BY582" i="1"/>
  <c r="BV582" i="1"/>
  <c r="BT582" i="1"/>
  <c r="BU582" i="1"/>
  <c r="BS582" i="1"/>
  <c r="BR871" i="1"/>
  <c r="CH871" i="1"/>
  <c r="CG871" i="1"/>
  <c r="CF871" i="1"/>
  <c r="CE871" i="1"/>
  <c r="CD871" i="1"/>
  <c r="CC871" i="1"/>
  <c r="CB871" i="1"/>
  <c r="CA871" i="1"/>
  <c r="BZ871" i="1"/>
  <c r="BY871" i="1"/>
  <c r="BX871" i="1"/>
  <c r="BV871" i="1"/>
  <c r="BW871" i="1"/>
  <c r="BT871" i="1"/>
  <c r="BU871" i="1"/>
  <c r="BS871" i="1"/>
  <c r="BR11" i="1"/>
  <c r="CH11" i="1"/>
  <c r="CG11" i="1"/>
  <c r="CF11" i="1"/>
  <c r="CE11" i="1"/>
  <c r="CD11" i="1"/>
  <c r="CC11" i="1"/>
  <c r="CB11" i="1"/>
  <c r="CA11" i="1"/>
  <c r="BZ11" i="1"/>
  <c r="BX11" i="1"/>
  <c r="BW11" i="1"/>
  <c r="BY11" i="1"/>
  <c r="BT11" i="1"/>
  <c r="BV11" i="1"/>
  <c r="BS11" i="1"/>
  <c r="BU11" i="1"/>
  <c r="BR139" i="1"/>
  <c r="CH139" i="1"/>
  <c r="CG139" i="1"/>
  <c r="CF139" i="1"/>
  <c r="CE139" i="1"/>
  <c r="CD139" i="1"/>
  <c r="CC139" i="1"/>
  <c r="CB139" i="1"/>
  <c r="CA139" i="1"/>
  <c r="BZ139" i="1"/>
  <c r="BX139" i="1"/>
  <c r="BW139" i="1"/>
  <c r="BT139" i="1"/>
  <c r="BV139" i="1"/>
  <c r="BY139" i="1"/>
  <c r="BS139" i="1"/>
  <c r="BU139" i="1"/>
  <c r="BR203" i="1"/>
  <c r="CH203" i="1"/>
  <c r="CG203" i="1"/>
  <c r="CF203" i="1"/>
  <c r="CE203" i="1"/>
  <c r="CD203" i="1"/>
  <c r="CC203" i="1"/>
  <c r="CB203" i="1"/>
  <c r="CA203" i="1"/>
  <c r="BZ203" i="1"/>
  <c r="BX203" i="1"/>
  <c r="BW203" i="1"/>
  <c r="BY203" i="1"/>
  <c r="BT203" i="1"/>
  <c r="BV203" i="1"/>
  <c r="BS203" i="1"/>
  <c r="BU203" i="1"/>
  <c r="BR251" i="1"/>
  <c r="CH251" i="1"/>
  <c r="CG251" i="1"/>
  <c r="CF251" i="1"/>
  <c r="CE251" i="1"/>
  <c r="CD251" i="1"/>
  <c r="CB251" i="1"/>
  <c r="CC251" i="1"/>
  <c r="CA251" i="1"/>
  <c r="BZ251" i="1"/>
  <c r="BX251" i="1"/>
  <c r="BW251" i="1"/>
  <c r="BY251" i="1"/>
  <c r="BT251" i="1"/>
  <c r="BV251" i="1"/>
  <c r="BU251" i="1"/>
  <c r="BS251" i="1"/>
  <c r="BR315" i="1"/>
  <c r="CH315" i="1"/>
  <c r="CG315" i="1"/>
  <c r="CF315" i="1"/>
  <c r="CE315" i="1"/>
  <c r="CD315" i="1"/>
  <c r="CB315" i="1"/>
  <c r="CC315" i="1"/>
  <c r="CA315" i="1"/>
  <c r="BZ315" i="1"/>
  <c r="BX315" i="1"/>
  <c r="BW315" i="1"/>
  <c r="BY315" i="1"/>
  <c r="BT315" i="1"/>
  <c r="BV315" i="1"/>
  <c r="BU315" i="1"/>
  <c r="BS315" i="1"/>
  <c r="BR379" i="1"/>
  <c r="CH379" i="1"/>
  <c r="CG379" i="1"/>
  <c r="CF379" i="1"/>
  <c r="CD379" i="1"/>
  <c r="CE379" i="1"/>
  <c r="CB379" i="1"/>
  <c r="CC379" i="1"/>
  <c r="CA379" i="1"/>
  <c r="BZ379" i="1"/>
  <c r="BX379" i="1"/>
  <c r="BW379" i="1"/>
  <c r="BY379" i="1"/>
  <c r="BT379" i="1"/>
  <c r="BV379" i="1"/>
  <c r="BU379" i="1"/>
  <c r="BS379" i="1"/>
  <c r="BR443" i="1"/>
  <c r="CH443" i="1"/>
  <c r="CG443" i="1"/>
  <c r="CF443" i="1"/>
  <c r="CE443" i="1"/>
  <c r="CD443" i="1"/>
  <c r="CB443" i="1"/>
  <c r="CC443" i="1"/>
  <c r="CA443" i="1"/>
  <c r="BZ443" i="1"/>
  <c r="BX443" i="1"/>
  <c r="BW443" i="1"/>
  <c r="BY443" i="1"/>
  <c r="BT443" i="1"/>
  <c r="BV443" i="1"/>
  <c r="BU443" i="1"/>
  <c r="BS443" i="1"/>
  <c r="BR36" i="1"/>
  <c r="CH36" i="1"/>
  <c r="CG36" i="1"/>
  <c r="CF36" i="1"/>
  <c r="CC36" i="1"/>
  <c r="CD36" i="1"/>
  <c r="CE36" i="1"/>
  <c r="CB36" i="1"/>
  <c r="CA36" i="1"/>
  <c r="BY36" i="1"/>
  <c r="BZ36" i="1"/>
  <c r="BX36" i="1"/>
  <c r="BW36" i="1"/>
  <c r="BV36" i="1"/>
  <c r="BT36" i="1"/>
  <c r="BU36" i="1"/>
  <c r="BS36" i="1"/>
  <c r="BR100" i="1"/>
  <c r="CH100" i="1"/>
  <c r="CG100" i="1"/>
  <c r="CF100" i="1"/>
  <c r="CE100" i="1"/>
  <c r="CC100" i="1"/>
  <c r="CB100" i="1"/>
  <c r="CA100" i="1"/>
  <c r="CD100" i="1"/>
  <c r="BY100" i="1"/>
  <c r="BZ100" i="1"/>
  <c r="BX100" i="1"/>
  <c r="BW100" i="1"/>
  <c r="BV100" i="1"/>
  <c r="BT100" i="1"/>
  <c r="BU100" i="1"/>
  <c r="BS100" i="1"/>
  <c r="BR164" i="1"/>
  <c r="CH164" i="1"/>
  <c r="CG164" i="1"/>
  <c r="CE164" i="1"/>
  <c r="CF164" i="1"/>
  <c r="CC164" i="1"/>
  <c r="CB164" i="1"/>
  <c r="CD164" i="1"/>
  <c r="CA164" i="1"/>
  <c r="BY164" i="1"/>
  <c r="BZ164" i="1"/>
  <c r="BX164" i="1"/>
  <c r="BW164" i="1"/>
  <c r="BV164" i="1"/>
  <c r="BT164" i="1"/>
  <c r="BU164" i="1"/>
  <c r="BS164" i="1"/>
  <c r="BR228" i="1"/>
  <c r="CH228" i="1"/>
  <c r="CG228" i="1"/>
  <c r="CE228" i="1"/>
  <c r="CF228" i="1"/>
  <c r="CD228" i="1"/>
  <c r="CC228" i="1"/>
  <c r="CB228" i="1"/>
  <c r="CA228" i="1"/>
  <c r="BY228" i="1"/>
  <c r="BZ228" i="1"/>
  <c r="BX228" i="1"/>
  <c r="BW228" i="1"/>
  <c r="BV228" i="1"/>
  <c r="BT228" i="1"/>
  <c r="BU228" i="1"/>
  <c r="BS228" i="1"/>
  <c r="BR292" i="1"/>
  <c r="CH292" i="1"/>
  <c r="CG292" i="1"/>
  <c r="CE292" i="1"/>
  <c r="CF292" i="1"/>
  <c r="CD292" i="1"/>
  <c r="CC292" i="1"/>
  <c r="CB292" i="1"/>
  <c r="BY292" i="1"/>
  <c r="BZ292" i="1"/>
  <c r="BX292" i="1"/>
  <c r="CA292" i="1"/>
  <c r="BW292" i="1"/>
  <c r="BV292" i="1"/>
  <c r="BT292" i="1"/>
  <c r="BU292" i="1"/>
  <c r="BS292" i="1"/>
  <c r="BR356" i="1"/>
  <c r="CH356" i="1"/>
  <c r="CG356" i="1"/>
  <c r="CE356" i="1"/>
  <c r="CF356" i="1"/>
  <c r="CD356" i="1"/>
  <c r="CC356" i="1"/>
  <c r="CB356" i="1"/>
  <c r="BY356" i="1"/>
  <c r="BZ356" i="1"/>
  <c r="BX356" i="1"/>
  <c r="BW356" i="1"/>
  <c r="CA356" i="1"/>
  <c r="BV356" i="1"/>
  <c r="BT356" i="1"/>
  <c r="BU356" i="1"/>
  <c r="BS356" i="1"/>
  <c r="BR420" i="1"/>
  <c r="CH420" i="1"/>
  <c r="CG420" i="1"/>
  <c r="CF420" i="1"/>
  <c r="CE420" i="1"/>
  <c r="CD420" i="1"/>
  <c r="CC420" i="1"/>
  <c r="CB420" i="1"/>
  <c r="BY420" i="1"/>
  <c r="BZ420" i="1"/>
  <c r="BX420" i="1"/>
  <c r="CA420" i="1"/>
  <c r="BW420" i="1"/>
  <c r="BV420" i="1"/>
  <c r="BT420" i="1"/>
  <c r="BU420" i="1"/>
  <c r="BS420" i="1"/>
  <c r="BR21" i="1"/>
  <c r="CH21" i="1"/>
  <c r="CG21" i="1"/>
  <c r="CF21" i="1"/>
  <c r="CE21" i="1"/>
  <c r="CD21" i="1"/>
  <c r="CC21" i="1"/>
  <c r="CB21" i="1"/>
  <c r="CA21" i="1"/>
  <c r="BZ21" i="1"/>
  <c r="BY21" i="1"/>
  <c r="BX21" i="1"/>
  <c r="BV21" i="1"/>
  <c r="BW21" i="1"/>
  <c r="BU21" i="1"/>
  <c r="BT21" i="1"/>
  <c r="BS21" i="1"/>
  <c r="BR85" i="1"/>
  <c r="CH85" i="1"/>
  <c r="CG85" i="1"/>
  <c r="CF85" i="1"/>
  <c r="CD85" i="1"/>
  <c r="CC85" i="1"/>
  <c r="CE85" i="1"/>
  <c r="CB85" i="1"/>
  <c r="CA85" i="1"/>
  <c r="BZ85" i="1"/>
  <c r="BY85" i="1"/>
  <c r="BX85" i="1"/>
  <c r="BV85" i="1"/>
  <c r="BW85" i="1"/>
  <c r="BU85" i="1"/>
  <c r="BS85" i="1"/>
  <c r="BT85" i="1"/>
  <c r="BR149" i="1"/>
  <c r="CH149" i="1"/>
  <c r="CG149" i="1"/>
  <c r="CF149" i="1"/>
  <c r="CD149" i="1"/>
  <c r="CC149" i="1"/>
  <c r="CE149" i="1"/>
  <c r="CB149" i="1"/>
  <c r="BZ149" i="1"/>
  <c r="BY149" i="1"/>
  <c r="BX149" i="1"/>
  <c r="BV149" i="1"/>
  <c r="CA149" i="1"/>
  <c r="BW149" i="1"/>
  <c r="BU149" i="1"/>
  <c r="BS149" i="1"/>
  <c r="BT149" i="1"/>
  <c r="BR173" i="1"/>
  <c r="CH173" i="1"/>
  <c r="CG173" i="1"/>
  <c r="CF173" i="1"/>
  <c r="CD173" i="1"/>
  <c r="CC173" i="1"/>
  <c r="CE173" i="1"/>
  <c r="CB173" i="1"/>
  <c r="CA173" i="1"/>
  <c r="BZ173" i="1"/>
  <c r="BY173" i="1"/>
  <c r="BX173" i="1"/>
  <c r="BV173" i="1"/>
  <c r="BW173" i="1"/>
  <c r="BU173" i="1"/>
  <c r="BS173" i="1"/>
  <c r="BT173" i="1"/>
  <c r="BR253" i="1"/>
  <c r="CH253" i="1"/>
  <c r="CG253" i="1"/>
  <c r="CF253" i="1"/>
  <c r="CE253" i="1"/>
  <c r="CD253" i="1"/>
  <c r="CC253" i="1"/>
  <c r="CB253" i="1"/>
  <c r="CA253" i="1"/>
  <c r="BY253" i="1"/>
  <c r="BX253" i="1"/>
  <c r="BV253" i="1"/>
  <c r="BZ253" i="1"/>
  <c r="BW253" i="1"/>
  <c r="BU253" i="1"/>
  <c r="BT253" i="1"/>
  <c r="BS253" i="1"/>
  <c r="BR317" i="1"/>
  <c r="CH317" i="1"/>
  <c r="CG317" i="1"/>
  <c r="CF317" i="1"/>
  <c r="CE317" i="1"/>
  <c r="CD317" i="1"/>
  <c r="CC317" i="1"/>
  <c r="CB317" i="1"/>
  <c r="CA317" i="1"/>
  <c r="BZ317" i="1"/>
  <c r="BY317" i="1"/>
  <c r="BX317" i="1"/>
  <c r="BV317" i="1"/>
  <c r="BW317" i="1"/>
  <c r="BU317" i="1"/>
  <c r="BT317" i="1"/>
  <c r="BS317" i="1"/>
  <c r="BR341" i="1"/>
  <c r="CH341" i="1"/>
  <c r="CG341" i="1"/>
  <c r="CF341" i="1"/>
  <c r="CD341" i="1"/>
  <c r="CC341" i="1"/>
  <c r="CE341" i="1"/>
  <c r="CB341" i="1"/>
  <c r="BY341" i="1"/>
  <c r="BX341" i="1"/>
  <c r="CA341" i="1"/>
  <c r="BZ341" i="1"/>
  <c r="BV341" i="1"/>
  <c r="BW341" i="1"/>
  <c r="BU341" i="1"/>
  <c r="BT341" i="1"/>
  <c r="BS341" i="1"/>
  <c r="BR62" i="1"/>
  <c r="CH62" i="1"/>
  <c r="CG62" i="1"/>
  <c r="CF62" i="1"/>
  <c r="CD62" i="1"/>
  <c r="CE62" i="1"/>
  <c r="CB62" i="1"/>
  <c r="CC62" i="1"/>
  <c r="CA62" i="1"/>
  <c r="BZ62" i="1"/>
  <c r="BY62" i="1"/>
  <c r="BX62" i="1"/>
  <c r="BW62" i="1"/>
  <c r="BV62" i="1"/>
  <c r="BT62" i="1"/>
  <c r="BU62" i="1"/>
  <c r="BS62" i="1"/>
  <c r="BR126" i="1"/>
  <c r="CH126" i="1"/>
  <c r="CG126" i="1"/>
  <c r="CF126" i="1"/>
  <c r="CE126" i="1"/>
  <c r="CD126" i="1"/>
  <c r="CB126" i="1"/>
  <c r="CC126" i="1"/>
  <c r="BZ126" i="1"/>
  <c r="CA126" i="1"/>
  <c r="BY126" i="1"/>
  <c r="BX126" i="1"/>
  <c r="BW126" i="1"/>
  <c r="BV126" i="1"/>
  <c r="BT126" i="1"/>
  <c r="BU126" i="1"/>
  <c r="BS126" i="1"/>
  <c r="BR190" i="1"/>
  <c r="CH190" i="1"/>
  <c r="CG190" i="1"/>
  <c r="CF190" i="1"/>
  <c r="CE190" i="1"/>
  <c r="CD190" i="1"/>
  <c r="CB190" i="1"/>
  <c r="CC190" i="1"/>
  <c r="BZ190" i="1"/>
  <c r="CA190" i="1"/>
  <c r="BY190" i="1"/>
  <c r="BX190" i="1"/>
  <c r="BW190" i="1"/>
  <c r="BV190" i="1"/>
  <c r="BT190" i="1"/>
  <c r="BU190" i="1"/>
  <c r="BS190" i="1"/>
  <c r="BR270" i="1"/>
  <c r="CH270" i="1"/>
  <c r="CG270" i="1"/>
  <c r="CF270" i="1"/>
  <c r="CE270" i="1"/>
  <c r="CD270" i="1"/>
  <c r="CC270" i="1"/>
  <c r="CB270" i="1"/>
  <c r="BZ270" i="1"/>
  <c r="CA270" i="1"/>
  <c r="BY270" i="1"/>
  <c r="BX270" i="1"/>
  <c r="BW270" i="1"/>
  <c r="BV270" i="1"/>
  <c r="BT270" i="1"/>
  <c r="BU270" i="1"/>
  <c r="BS270" i="1"/>
  <c r="BR334" i="1"/>
  <c r="CH334" i="1"/>
  <c r="CG334" i="1"/>
  <c r="CF334" i="1"/>
  <c r="CE334" i="1"/>
  <c r="CD334" i="1"/>
  <c r="CC334" i="1"/>
  <c r="CB334" i="1"/>
  <c r="BZ334" i="1"/>
  <c r="CA334" i="1"/>
  <c r="BY334" i="1"/>
  <c r="BX334" i="1"/>
  <c r="BW334" i="1"/>
  <c r="BV334" i="1"/>
  <c r="BT334" i="1"/>
  <c r="BU334" i="1"/>
  <c r="BS334" i="1"/>
  <c r="BR398" i="1"/>
  <c r="CH398" i="1"/>
  <c r="CG398" i="1"/>
  <c r="CF398" i="1"/>
  <c r="CE398" i="1"/>
  <c r="CD398" i="1"/>
  <c r="CC398" i="1"/>
  <c r="CB398" i="1"/>
  <c r="BZ398" i="1"/>
  <c r="CA398" i="1"/>
  <c r="BY398" i="1"/>
  <c r="BX398" i="1"/>
  <c r="BW398" i="1"/>
  <c r="BV398" i="1"/>
  <c r="BT398" i="1"/>
  <c r="BU398" i="1"/>
  <c r="BS398" i="1"/>
  <c r="BR462" i="1"/>
  <c r="CH462" i="1"/>
  <c r="CG462" i="1"/>
  <c r="CF462" i="1"/>
  <c r="CE462" i="1"/>
  <c r="CD462" i="1"/>
  <c r="CC462" i="1"/>
  <c r="CB462" i="1"/>
  <c r="BZ462" i="1"/>
  <c r="CA462" i="1"/>
  <c r="BY462" i="1"/>
  <c r="BX462" i="1"/>
  <c r="BW462" i="1"/>
  <c r="BV462" i="1"/>
  <c r="BT462" i="1"/>
  <c r="BU462" i="1"/>
  <c r="BS462" i="1"/>
  <c r="BR55" i="1"/>
  <c r="CH55" i="1"/>
  <c r="CG55" i="1"/>
  <c r="CF55" i="1"/>
  <c r="CE55" i="1"/>
  <c r="CD55" i="1"/>
  <c r="CC55" i="1"/>
  <c r="CB55" i="1"/>
  <c r="CA55" i="1"/>
  <c r="BZ55" i="1"/>
  <c r="BX55" i="1"/>
  <c r="BV55" i="1"/>
  <c r="BW55" i="1"/>
  <c r="BT55" i="1"/>
  <c r="BU55" i="1"/>
  <c r="BY55" i="1"/>
  <c r="BS55" i="1"/>
  <c r="BR119" i="1"/>
  <c r="CH119" i="1"/>
  <c r="CG119" i="1"/>
  <c r="CF119" i="1"/>
  <c r="CE119" i="1"/>
  <c r="CC119" i="1"/>
  <c r="CB119" i="1"/>
  <c r="CD119" i="1"/>
  <c r="CA119" i="1"/>
  <c r="BZ119" i="1"/>
  <c r="BX119" i="1"/>
  <c r="BY119" i="1"/>
  <c r="BV119" i="1"/>
  <c r="BW119" i="1"/>
  <c r="BT119" i="1"/>
  <c r="BU119" i="1"/>
  <c r="BS119" i="1"/>
  <c r="BR183" i="1"/>
  <c r="CH183" i="1"/>
  <c r="CG183" i="1"/>
  <c r="CF183" i="1"/>
  <c r="CE183" i="1"/>
  <c r="CC183" i="1"/>
  <c r="CB183" i="1"/>
  <c r="CD183" i="1"/>
  <c r="CA183" i="1"/>
  <c r="BZ183" i="1"/>
  <c r="BX183" i="1"/>
  <c r="BV183" i="1"/>
  <c r="BW183" i="1"/>
  <c r="BT183" i="1"/>
  <c r="BU183" i="1"/>
  <c r="BY183" i="1"/>
  <c r="BS183" i="1"/>
  <c r="BR247" i="1"/>
  <c r="CH247" i="1"/>
  <c r="CG247" i="1"/>
  <c r="CF247" i="1"/>
  <c r="CE247" i="1"/>
  <c r="CB247" i="1"/>
  <c r="CC247" i="1"/>
  <c r="CD247" i="1"/>
  <c r="CA247" i="1"/>
  <c r="BZ247" i="1"/>
  <c r="BX247" i="1"/>
  <c r="BY247" i="1"/>
  <c r="BV247" i="1"/>
  <c r="BW247" i="1"/>
  <c r="BT247" i="1"/>
  <c r="BU247" i="1"/>
  <c r="BS247" i="1"/>
  <c r="BR311" i="1"/>
  <c r="CH311" i="1"/>
  <c r="CG311" i="1"/>
  <c r="CF311" i="1"/>
  <c r="CE311" i="1"/>
  <c r="CB311" i="1"/>
  <c r="CC311" i="1"/>
  <c r="CD311" i="1"/>
  <c r="CA311" i="1"/>
  <c r="BZ311" i="1"/>
  <c r="BX311" i="1"/>
  <c r="BV311" i="1"/>
  <c r="BW311" i="1"/>
  <c r="BT311" i="1"/>
  <c r="BY311" i="1"/>
  <c r="BU311" i="1"/>
  <c r="BS311" i="1"/>
  <c r="BR399" i="1"/>
  <c r="CH399" i="1"/>
  <c r="CG399" i="1"/>
  <c r="CE399" i="1"/>
  <c r="CF399" i="1"/>
  <c r="CD399" i="1"/>
  <c r="CB399" i="1"/>
  <c r="CC399" i="1"/>
  <c r="CA399" i="1"/>
  <c r="BZ399" i="1"/>
  <c r="BY399" i="1"/>
  <c r="BV399" i="1"/>
  <c r="BX399" i="1"/>
  <c r="BW399" i="1"/>
  <c r="BT399" i="1"/>
  <c r="BU399" i="1"/>
  <c r="BS399" i="1"/>
  <c r="BR463" i="1"/>
  <c r="CH463" i="1"/>
  <c r="CG463" i="1"/>
  <c r="CE463" i="1"/>
  <c r="CF463" i="1"/>
  <c r="CD463" i="1"/>
  <c r="CB463" i="1"/>
  <c r="CC463" i="1"/>
  <c r="CA463" i="1"/>
  <c r="BZ463" i="1"/>
  <c r="BY463" i="1"/>
  <c r="BV463" i="1"/>
  <c r="BX463" i="1"/>
  <c r="BW463" i="1"/>
  <c r="BT463" i="1"/>
  <c r="BU463" i="1"/>
  <c r="BS463" i="1"/>
  <c r="BR842" i="1"/>
  <c r="CH842" i="1"/>
  <c r="CG842" i="1"/>
  <c r="CF842" i="1"/>
  <c r="CD842" i="1"/>
  <c r="CE842" i="1"/>
  <c r="CC842" i="1"/>
  <c r="CB842" i="1"/>
  <c r="CA842" i="1"/>
  <c r="BZ842" i="1"/>
  <c r="BY842" i="1"/>
  <c r="BX842" i="1"/>
  <c r="BV842" i="1"/>
  <c r="BW842" i="1"/>
  <c r="BU842" i="1"/>
  <c r="BS842" i="1"/>
  <c r="BT842" i="1"/>
  <c r="BR40" i="1"/>
  <c r="CH40" i="1"/>
  <c r="CG40" i="1"/>
  <c r="CF40" i="1"/>
  <c r="CE40" i="1"/>
  <c r="CD40" i="1"/>
  <c r="CC40" i="1"/>
  <c r="CB40" i="1"/>
  <c r="CA40" i="1"/>
  <c r="BZ40" i="1"/>
  <c r="BY40" i="1"/>
  <c r="BV40" i="1"/>
  <c r="BX40" i="1"/>
  <c r="BW40" i="1"/>
  <c r="BU40" i="1"/>
  <c r="BT40" i="1"/>
  <c r="BS40" i="1"/>
  <c r="BR104" i="1"/>
  <c r="CH104" i="1"/>
  <c r="CG104" i="1"/>
  <c r="CF104" i="1"/>
  <c r="CE104" i="1"/>
  <c r="CD104" i="1"/>
  <c r="CC104" i="1"/>
  <c r="CB104" i="1"/>
  <c r="CA104" i="1"/>
  <c r="BZ104" i="1"/>
  <c r="BY104" i="1"/>
  <c r="BV104" i="1"/>
  <c r="BX104" i="1"/>
  <c r="BW104" i="1"/>
  <c r="BU104" i="1"/>
  <c r="BT104" i="1"/>
  <c r="BS104" i="1"/>
  <c r="BR168" i="1"/>
  <c r="CH168" i="1"/>
  <c r="CG168" i="1"/>
  <c r="CF168" i="1"/>
  <c r="CE168" i="1"/>
  <c r="CD168" i="1"/>
  <c r="CC168" i="1"/>
  <c r="CB168" i="1"/>
  <c r="CA168" i="1"/>
  <c r="BZ168" i="1"/>
  <c r="BY168" i="1"/>
  <c r="BV168" i="1"/>
  <c r="BX168" i="1"/>
  <c r="BW168" i="1"/>
  <c r="BU168" i="1"/>
  <c r="BT168" i="1"/>
  <c r="BS168" i="1"/>
  <c r="BR232" i="1"/>
  <c r="CH232" i="1"/>
  <c r="CG232" i="1"/>
  <c r="CF232" i="1"/>
  <c r="CE232" i="1"/>
  <c r="CC232" i="1"/>
  <c r="CD232" i="1"/>
  <c r="CB232" i="1"/>
  <c r="CA232" i="1"/>
  <c r="BZ232" i="1"/>
  <c r="BY232" i="1"/>
  <c r="BV232" i="1"/>
  <c r="BX232" i="1"/>
  <c r="BW232" i="1"/>
  <c r="BU232" i="1"/>
  <c r="BT232" i="1"/>
  <c r="BS232" i="1"/>
  <c r="BR296" i="1"/>
  <c r="CH296" i="1"/>
  <c r="CG296" i="1"/>
  <c r="CF296" i="1"/>
  <c r="CE296" i="1"/>
  <c r="CD296" i="1"/>
  <c r="CC296" i="1"/>
  <c r="CB296" i="1"/>
  <c r="CA296" i="1"/>
  <c r="BY296" i="1"/>
  <c r="BZ296" i="1"/>
  <c r="BV296" i="1"/>
  <c r="BX296" i="1"/>
  <c r="BW296" i="1"/>
  <c r="BU296" i="1"/>
  <c r="BT296" i="1"/>
  <c r="BS296" i="1"/>
  <c r="BR360" i="1"/>
  <c r="CH360" i="1"/>
  <c r="CG360" i="1"/>
  <c r="CF360" i="1"/>
  <c r="CE360" i="1"/>
  <c r="CC360" i="1"/>
  <c r="CB360" i="1"/>
  <c r="CD360" i="1"/>
  <c r="CA360" i="1"/>
  <c r="BY360" i="1"/>
  <c r="BZ360" i="1"/>
  <c r="BV360" i="1"/>
  <c r="BX360" i="1"/>
  <c r="BW360" i="1"/>
  <c r="BU360" i="1"/>
  <c r="BT360" i="1"/>
  <c r="BS360" i="1"/>
  <c r="BR384" i="1"/>
  <c r="CH384" i="1"/>
  <c r="CG384" i="1"/>
  <c r="CF384" i="1"/>
  <c r="CE384" i="1"/>
  <c r="CD384" i="1"/>
  <c r="CB384" i="1"/>
  <c r="CA384" i="1"/>
  <c r="BY384" i="1"/>
  <c r="BZ384" i="1"/>
  <c r="CC384" i="1"/>
  <c r="BV384" i="1"/>
  <c r="BX384" i="1"/>
  <c r="BW384" i="1"/>
  <c r="BU384" i="1"/>
  <c r="BS384" i="1"/>
  <c r="BT384" i="1"/>
  <c r="BR488" i="1"/>
  <c r="CH488" i="1"/>
  <c r="CF488" i="1"/>
  <c r="CE488" i="1"/>
  <c r="CG488" i="1"/>
  <c r="CD488" i="1"/>
  <c r="CC488" i="1"/>
  <c r="CB488" i="1"/>
  <c r="CA488" i="1"/>
  <c r="BY488" i="1"/>
  <c r="BZ488" i="1"/>
  <c r="BX488" i="1"/>
  <c r="BV488" i="1"/>
  <c r="BW488" i="1"/>
  <c r="BU488" i="1"/>
  <c r="BT488" i="1"/>
  <c r="BS488" i="1"/>
  <c r="BR552" i="1"/>
  <c r="CH552" i="1"/>
  <c r="CF552" i="1"/>
  <c r="CG552" i="1"/>
  <c r="CE552" i="1"/>
  <c r="CD552" i="1"/>
  <c r="CC552" i="1"/>
  <c r="CB552" i="1"/>
  <c r="CA552" i="1"/>
  <c r="BZ552" i="1"/>
  <c r="BX552" i="1"/>
  <c r="BY552" i="1"/>
  <c r="BV552" i="1"/>
  <c r="BW552" i="1"/>
  <c r="BU552" i="1"/>
  <c r="BT552" i="1"/>
  <c r="BS552" i="1"/>
  <c r="BR576" i="1"/>
  <c r="CH576" i="1"/>
  <c r="CG576" i="1"/>
  <c r="CE576" i="1"/>
  <c r="CF576" i="1"/>
  <c r="CD576" i="1"/>
  <c r="CA576" i="1"/>
  <c r="CB576" i="1"/>
  <c r="CC576" i="1"/>
  <c r="BZ576" i="1"/>
  <c r="BY576" i="1"/>
  <c r="BV576" i="1"/>
  <c r="BX576" i="1"/>
  <c r="BW576" i="1"/>
  <c r="BU576" i="1"/>
  <c r="BS576" i="1"/>
  <c r="BT576" i="1"/>
  <c r="BR648" i="1"/>
  <c r="CH648" i="1"/>
  <c r="CG648" i="1"/>
  <c r="CE648" i="1"/>
  <c r="CF648" i="1"/>
  <c r="CD648" i="1"/>
  <c r="CC648" i="1"/>
  <c r="CB648" i="1"/>
  <c r="CA648" i="1"/>
  <c r="BZ648" i="1"/>
  <c r="BX648" i="1"/>
  <c r="BV648" i="1"/>
  <c r="BW648" i="1"/>
  <c r="BU648" i="1"/>
  <c r="BY648" i="1"/>
  <c r="BS648" i="1"/>
  <c r="BT648" i="1"/>
  <c r="BR672" i="1"/>
  <c r="CH672" i="1"/>
  <c r="CG672" i="1"/>
  <c r="CF672" i="1"/>
  <c r="CE672" i="1"/>
  <c r="CD672" i="1"/>
  <c r="CB672" i="1"/>
  <c r="CC672" i="1"/>
  <c r="CA672" i="1"/>
  <c r="BZ672" i="1"/>
  <c r="BV672" i="1"/>
  <c r="BX672" i="1"/>
  <c r="BW672" i="1"/>
  <c r="BY672" i="1"/>
  <c r="BU672" i="1"/>
  <c r="BS672" i="1"/>
  <c r="BT672" i="1"/>
  <c r="BR712" i="1"/>
  <c r="CH712" i="1"/>
  <c r="CG712" i="1"/>
  <c r="CF712" i="1"/>
  <c r="CE712" i="1"/>
  <c r="CC712" i="1"/>
  <c r="CD712" i="1"/>
  <c r="CB712" i="1"/>
  <c r="CA712" i="1"/>
  <c r="BZ712" i="1"/>
  <c r="BX712" i="1"/>
  <c r="BV712" i="1"/>
  <c r="BW712" i="1"/>
  <c r="BY712" i="1"/>
  <c r="BU712" i="1"/>
  <c r="BS712" i="1"/>
  <c r="BT712" i="1"/>
  <c r="BR736" i="1"/>
  <c r="CH736" i="1"/>
  <c r="CG736" i="1"/>
  <c r="CF736" i="1"/>
  <c r="CE736" i="1"/>
  <c r="CD736" i="1"/>
  <c r="CC736" i="1"/>
  <c r="CB736" i="1"/>
  <c r="CA736" i="1"/>
  <c r="BZ736" i="1"/>
  <c r="BV736" i="1"/>
  <c r="BX736" i="1"/>
  <c r="BW736" i="1"/>
  <c r="BY736" i="1"/>
  <c r="BU736" i="1"/>
  <c r="BS736" i="1"/>
  <c r="BT736" i="1"/>
  <c r="BR784" i="1"/>
  <c r="CH784" i="1"/>
  <c r="CG784" i="1"/>
  <c r="CF784" i="1"/>
  <c r="CE784" i="1"/>
  <c r="CD784" i="1"/>
  <c r="CB784" i="1"/>
  <c r="CC784" i="1"/>
  <c r="CA784" i="1"/>
  <c r="BZ784" i="1"/>
  <c r="BY784" i="1"/>
  <c r="BV784" i="1"/>
  <c r="BX784" i="1"/>
  <c r="BW784" i="1"/>
  <c r="BU784" i="1"/>
  <c r="BT784" i="1"/>
  <c r="BS784" i="1"/>
  <c r="BR864" i="1"/>
  <c r="CH864" i="1"/>
  <c r="CG864" i="1"/>
  <c r="CF864" i="1"/>
  <c r="CE864" i="1"/>
  <c r="CD864" i="1"/>
  <c r="CC864" i="1"/>
  <c r="CB864" i="1"/>
  <c r="CA864" i="1"/>
  <c r="BZ864" i="1"/>
  <c r="BV864" i="1"/>
  <c r="BX864" i="1"/>
  <c r="BW864" i="1"/>
  <c r="BY864" i="1"/>
  <c r="BU864" i="1"/>
  <c r="BS864" i="1"/>
  <c r="BT864" i="1"/>
  <c r="BR810" i="1"/>
  <c r="CH810" i="1"/>
  <c r="CG810" i="1"/>
  <c r="CD810" i="1"/>
  <c r="CE810" i="1"/>
  <c r="CF810" i="1"/>
  <c r="CB810" i="1"/>
  <c r="CC810" i="1"/>
  <c r="BZ810" i="1"/>
  <c r="CA810" i="1"/>
  <c r="BY810" i="1"/>
  <c r="BX810" i="1"/>
  <c r="BV810" i="1"/>
  <c r="BW810" i="1"/>
  <c r="BU810" i="1"/>
  <c r="BS810" i="1"/>
  <c r="BT810" i="1"/>
  <c r="BR938" i="1"/>
  <c r="CH938" i="1"/>
  <c r="CG938" i="1"/>
  <c r="CF938" i="1"/>
  <c r="CD938" i="1"/>
  <c r="CE938" i="1"/>
  <c r="CB938" i="1"/>
  <c r="CC938" i="1"/>
  <c r="BZ938" i="1"/>
  <c r="CA938" i="1"/>
  <c r="BY938" i="1"/>
  <c r="BX938" i="1"/>
  <c r="BW938" i="1"/>
  <c r="BV938" i="1"/>
  <c r="BU938" i="1"/>
  <c r="BS938" i="1"/>
  <c r="BT938" i="1"/>
  <c r="BR65" i="1"/>
  <c r="CH65" i="1"/>
  <c r="CG65" i="1"/>
  <c r="CF65" i="1"/>
  <c r="CE65" i="1"/>
  <c r="CD65" i="1"/>
  <c r="CC65" i="1"/>
  <c r="CA65" i="1"/>
  <c r="CB65" i="1"/>
  <c r="BZ65" i="1"/>
  <c r="BY65" i="1"/>
  <c r="BX65" i="1"/>
  <c r="BV65" i="1"/>
  <c r="BT65" i="1"/>
  <c r="BU65" i="1"/>
  <c r="BS65" i="1"/>
  <c r="BW65" i="1"/>
  <c r="BR129" i="1"/>
  <c r="CH129" i="1"/>
  <c r="CG129" i="1"/>
  <c r="CF129" i="1"/>
  <c r="CE129" i="1"/>
  <c r="CD129" i="1"/>
  <c r="CC129" i="1"/>
  <c r="CA129" i="1"/>
  <c r="CB129" i="1"/>
  <c r="BZ129" i="1"/>
  <c r="BY129" i="1"/>
  <c r="BX129" i="1"/>
  <c r="BV129" i="1"/>
  <c r="BT129" i="1"/>
  <c r="BU129" i="1"/>
  <c r="BS129" i="1"/>
  <c r="BW129" i="1"/>
  <c r="BR193" i="1"/>
  <c r="CH193" i="1"/>
  <c r="CG193" i="1"/>
  <c r="CF193" i="1"/>
  <c r="CE193" i="1"/>
  <c r="CD193" i="1"/>
  <c r="CC193" i="1"/>
  <c r="CA193" i="1"/>
  <c r="CB193" i="1"/>
  <c r="BZ193" i="1"/>
  <c r="BY193" i="1"/>
  <c r="BX193" i="1"/>
  <c r="BV193" i="1"/>
  <c r="BT193" i="1"/>
  <c r="BU193" i="1"/>
  <c r="BW193" i="1"/>
  <c r="BS193" i="1"/>
  <c r="BR257" i="1"/>
  <c r="CH257" i="1"/>
  <c r="CG257" i="1"/>
  <c r="CF257" i="1"/>
  <c r="CE257" i="1"/>
  <c r="CD257" i="1"/>
  <c r="CC257" i="1"/>
  <c r="CB257" i="1"/>
  <c r="CA257" i="1"/>
  <c r="BZ257" i="1"/>
  <c r="BY257" i="1"/>
  <c r="BX257" i="1"/>
  <c r="BV257" i="1"/>
  <c r="BT257" i="1"/>
  <c r="BU257" i="1"/>
  <c r="BW257" i="1"/>
  <c r="BS257" i="1"/>
  <c r="BR321" i="1"/>
  <c r="CH321" i="1"/>
  <c r="CG321" i="1"/>
  <c r="CF321" i="1"/>
  <c r="CE321" i="1"/>
  <c r="CC321" i="1"/>
  <c r="CA321" i="1"/>
  <c r="CB321" i="1"/>
  <c r="CD321" i="1"/>
  <c r="BZ321" i="1"/>
  <c r="BY321" i="1"/>
  <c r="BX321" i="1"/>
  <c r="BV321" i="1"/>
  <c r="BT321" i="1"/>
  <c r="BU321" i="1"/>
  <c r="BS321" i="1"/>
  <c r="BW321" i="1"/>
  <c r="BR385" i="1"/>
  <c r="CH385" i="1"/>
  <c r="CG385" i="1"/>
  <c r="CF385" i="1"/>
  <c r="CE385" i="1"/>
  <c r="CD385" i="1"/>
  <c r="CC385" i="1"/>
  <c r="CA385" i="1"/>
  <c r="CB385" i="1"/>
  <c r="BZ385" i="1"/>
  <c r="BY385" i="1"/>
  <c r="BV385" i="1"/>
  <c r="BT385" i="1"/>
  <c r="BU385" i="1"/>
  <c r="BX385" i="1"/>
  <c r="BS385" i="1"/>
  <c r="BW385" i="1"/>
  <c r="BR449" i="1"/>
  <c r="CH449" i="1"/>
  <c r="CG449" i="1"/>
  <c r="CF449" i="1"/>
  <c r="CE449" i="1"/>
  <c r="CD449" i="1"/>
  <c r="CC449" i="1"/>
  <c r="CA449" i="1"/>
  <c r="CB449" i="1"/>
  <c r="BZ449" i="1"/>
  <c r="BY449" i="1"/>
  <c r="BW449" i="1"/>
  <c r="BV449" i="1"/>
  <c r="BX449" i="1"/>
  <c r="BT449" i="1"/>
  <c r="BU449" i="1"/>
  <c r="BS449" i="1"/>
  <c r="BR513" i="1"/>
  <c r="CH513" i="1"/>
  <c r="CG513" i="1"/>
  <c r="CF513" i="1"/>
  <c r="CE513" i="1"/>
  <c r="CD513" i="1"/>
  <c r="CC513" i="1"/>
  <c r="CA513" i="1"/>
  <c r="CB513" i="1"/>
  <c r="BZ513" i="1"/>
  <c r="BY513" i="1"/>
  <c r="BW513" i="1"/>
  <c r="BV513" i="1"/>
  <c r="BT513" i="1"/>
  <c r="BU513" i="1"/>
  <c r="BX513" i="1"/>
  <c r="BS513" i="1"/>
  <c r="BR601" i="1"/>
  <c r="CH601" i="1"/>
  <c r="CG601" i="1"/>
  <c r="CF601" i="1"/>
  <c r="CE601" i="1"/>
  <c r="CC601" i="1"/>
  <c r="CD601" i="1"/>
  <c r="CB601" i="1"/>
  <c r="CA601" i="1"/>
  <c r="BZ601" i="1"/>
  <c r="BY601" i="1"/>
  <c r="BX601" i="1"/>
  <c r="BT601" i="1"/>
  <c r="BV601" i="1"/>
  <c r="BU601" i="1"/>
  <c r="BW601" i="1"/>
  <c r="BS601" i="1"/>
  <c r="BR665" i="1"/>
  <c r="CH665" i="1"/>
  <c r="CG665" i="1"/>
  <c r="CF665" i="1"/>
  <c r="CE665" i="1"/>
  <c r="CC665" i="1"/>
  <c r="CD665" i="1"/>
  <c r="CB665" i="1"/>
  <c r="CA665" i="1"/>
  <c r="BY665" i="1"/>
  <c r="BZ665" i="1"/>
  <c r="BX665" i="1"/>
  <c r="BT665" i="1"/>
  <c r="BV665" i="1"/>
  <c r="BU665" i="1"/>
  <c r="BW665" i="1"/>
  <c r="BS665" i="1"/>
  <c r="BR849" i="1"/>
  <c r="CH849" i="1"/>
  <c r="CG849" i="1"/>
  <c r="CE849" i="1"/>
  <c r="CF849" i="1"/>
  <c r="CD849" i="1"/>
  <c r="CC849" i="1"/>
  <c r="CB849" i="1"/>
  <c r="CA849" i="1"/>
  <c r="BY849" i="1"/>
  <c r="BZ849" i="1"/>
  <c r="BV849" i="1"/>
  <c r="BX849" i="1"/>
  <c r="BU849" i="1"/>
  <c r="BW849" i="1"/>
  <c r="BT849" i="1"/>
  <c r="BS849" i="1"/>
  <c r="BR386" i="1"/>
  <c r="CG386" i="1"/>
  <c r="CH386" i="1"/>
  <c r="CF386" i="1"/>
  <c r="CE386" i="1"/>
  <c r="CD386" i="1"/>
  <c r="CB386" i="1"/>
  <c r="CC386" i="1"/>
  <c r="CA386" i="1"/>
  <c r="BZ386" i="1"/>
  <c r="BY386" i="1"/>
  <c r="BV386" i="1"/>
  <c r="BX386" i="1"/>
  <c r="BW386" i="1"/>
  <c r="BT386" i="1"/>
  <c r="BU386" i="1"/>
  <c r="BS386" i="1"/>
  <c r="BR546" i="1"/>
  <c r="CH546" i="1"/>
  <c r="CG546" i="1"/>
  <c r="CF546" i="1"/>
  <c r="CE546" i="1"/>
  <c r="CD546" i="1"/>
  <c r="CB546" i="1"/>
  <c r="CA546" i="1"/>
  <c r="BZ546" i="1"/>
  <c r="CC546" i="1"/>
  <c r="BY546" i="1"/>
  <c r="BV546" i="1"/>
  <c r="BX546" i="1"/>
  <c r="BW546" i="1"/>
  <c r="BT546" i="1"/>
  <c r="BU546" i="1"/>
  <c r="BS546" i="1"/>
  <c r="BR658" i="1"/>
  <c r="CH658" i="1"/>
  <c r="CG658" i="1"/>
  <c r="CE658" i="1"/>
  <c r="CF658" i="1"/>
  <c r="CD658" i="1"/>
  <c r="CB658" i="1"/>
  <c r="CC658" i="1"/>
  <c r="CA658" i="1"/>
  <c r="BZ658" i="1"/>
  <c r="BY658" i="1"/>
  <c r="BV658" i="1"/>
  <c r="BX658" i="1"/>
  <c r="BW658" i="1"/>
  <c r="BU658" i="1"/>
  <c r="BS658" i="1"/>
  <c r="BT658" i="1"/>
  <c r="BR802" i="1"/>
  <c r="CH802" i="1"/>
  <c r="CG802" i="1"/>
  <c r="CF802" i="1"/>
  <c r="CE802" i="1"/>
  <c r="CD802" i="1"/>
  <c r="CC802" i="1"/>
  <c r="CB802" i="1"/>
  <c r="CA802" i="1"/>
  <c r="BZ802" i="1"/>
  <c r="BY802" i="1"/>
  <c r="BV802" i="1"/>
  <c r="BX802" i="1"/>
  <c r="BW802" i="1"/>
  <c r="BU802" i="1"/>
  <c r="BS802" i="1"/>
  <c r="BT802" i="1"/>
  <c r="BR922" i="1"/>
  <c r="CH922" i="1"/>
  <c r="CG922" i="1"/>
  <c r="CF922" i="1"/>
  <c r="CD922" i="1"/>
  <c r="CE922" i="1"/>
  <c r="CC922" i="1"/>
  <c r="CB922" i="1"/>
  <c r="BZ922" i="1"/>
  <c r="CA922" i="1"/>
  <c r="BY922" i="1"/>
  <c r="BX922" i="1"/>
  <c r="BW922" i="1"/>
  <c r="BU922" i="1"/>
  <c r="BS922" i="1"/>
  <c r="BV922" i="1"/>
  <c r="BT922" i="1"/>
  <c r="BR42" i="1"/>
  <c r="CG42" i="1"/>
  <c r="CH42" i="1"/>
  <c r="CF42" i="1"/>
  <c r="CE42" i="1"/>
  <c r="CD42" i="1"/>
  <c r="CB42" i="1"/>
  <c r="CC42" i="1"/>
  <c r="CA42" i="1"/>
  <c r="BZ42" i="1"/>
  <c r="BY42" i="1"/>
  <c r="BX42" i="1"/>
  <c r="BV42" i="1"/>
  <c r="BW42" i="1"/>
  <c r="BT42" i="1"/>
  <c r="BU42" i="1"/>
  <c r="BS42" i="1"/>
  <c r="BR106" i="1"/>
  <c r="CH106" i="1"/>
  <c r="CG106" i="1"/>
  <c r="CF106" i="1"/>
  <c r="CE106" i="1"/>
  <c r="CD106" i="1"/>
  <c r="CB106" i="1"/>
  <c r="CC106" i="1"/>
  <c r="CA106" i="1"/>
  <c r="BZ106" i="1"/>
  <c r="BY106" i="1"/>
  <c r="BX106" i="1"/>
  <c r="BV106" i="1"/>
  <c r="BW106" i="1"/>
  <c r="BT106" i="1"/>
  <c r="BU106" i="1"/>
  <c r="BS106" i="1"/>
  <c r="BR170" i="1"/>
  <c r="CG170" i="1"/>
  <c r="CH170" i="1"/>
  <c r="CF170" i="1"/>
  <c r="CE170" i="1"/>
  <c r="CD170" i="1"/>
  <c r="CB170" i="1"/>
  <c r="CC170" i="1"/>
  <c r="CA170" i="1"/>
  <c r="BZ170" i="1"/>
  <c r="BY170" i="1"/>
  <c r="BX170" i="1"/>
  <c r="BV170" i="1"/>
  <c r="BW170" i="1"/>
  <c r="BT170" i="1"/>
  <c r="BU170" i="1"/>
  <c r="BS170" i="1"/>
  <c r="BR282" i="1"/>
  <c r="CG282" i="1"/>
  <c r="CH282" i="1"/>
  <c r="CF282" i="1"/>
  <c r="CE282" i="1"/>
  <c r="CD282" i="1"/>
  <c r="CB282" i="1"/>
  <c r="CC282" i="1"/>
  <c r="CA282" i="1"/>
  <c r="BZ282" i="1"/>
  <c r="BY282" i="1"/>
  <c r="BV282" i="1"/>
  <c r="BX282" i="1"/>
  <c r="BW282" i="1"/>
  <c r="BT282" i="1"/>
  <c r="BU282" i="1"/>
  <c r="BS282" i="1"/>
  <c r="BR434" i="1"/>
  <c r="CH434" i="1"/>
  <c r="CG434" i="1"/>
  <c r="CE434" i="1"/>
  <c r="CD434" i="1"/>
  <c r="CF434" i="1"/>
  <c r="CB434" i="1"/>
  <c r="CC434" i="1"/>
  <c r="CA434" i="1"/>
  <c r="BZ434" i="1"/>
  <c r="BY434" i="1"/>
  <c r="BV434" i="1"/>
  <c r="BX434" i="1"/>
  <c r="BT434" i="1"/>
  <c r="BW434" i="1"/>
  <c r="BU434" i="1"/>
  <c r="BS434" i="1"/>
  <c r="BR594" i="1"/>
  <c r="CH594" i="1"/>
  <c r="CG594" i="1"/>
  <c r="CE594" i="1"/>
  <c r="CF594" i="1"/>
  <c r="CD594" i="1"/>
  <c r="CB594" i="1"/>
  <c r="CC594" i="1"/>
  <c r="CA594" i="1"/>
  <c r="BZ594" i="1"/>
  <c r="BY594" i="1"/>
  <c r="BV594" i="1"/>
  <c r="BX594" i="1"/>
  <c r="BW594" i="1"/>
  <c r="BT594" i="1"/>
  <c r="BU594" i="1"/>
  <c r="BS594" i="1"/>
  <c r="BR666" i="1"/>
  <c r="CH666" i="1"/>
  <c r="CG666" i="1"/>
  <c r="CE666" i="1"/>
  <c r="CF666" i="1"/>
  <c r="CD666" i="1"/>
  <c r="CB666" i="1"/>
  <c r="CC666" i="1"/>
  <c r="CA666" i="1"/>
  <c r="BZ666" i="1"/>
  <c r="BY666" i="1"/>
  <c r="BX666" i="1"/>
  <c r="BV666" i="1"/>
  <c r="BU666" i="1"/>
  <c r="BS666" i="1"/>
  <c r="BT666" i="1"/>
  <c r="BW666" i="1"/>
  <c r="BR935" i="1"/>
  <c r="CH935" i="1"/>
  <c r="CG935" i="1"/>
  <c r="CF935" i="1"/>
  <c r="CE935" i="1"/>
  <c r="CD935" i="1"/>
  <c r="CC935" i="1"/>
  <c r="CB935" i="1"/>
  <c r="CA935" i="1"/>
  <c r="BZ935" i="1"/>
  <c r="BY935" i="1"/>
  <c r="BX935" i="1"/>
  <c r="BW935" i="1"/>
  <c r="BV935" i="1"/>
  <c r="BU935" i="1"/>
  <c r="BT935" i="1"/>
  <c r="BS935" i="1"/>
  <c r="BR499" i="1"/>
  <c r="CH499" i="1"/>
  <c r="CG499" i="1"/>
  <c r="CF499" i="1"/>
  <c r="CE499" i="1"/>
  <c r="CD499" i="1"/>
  <c r="CB499" i="1"/>
  <c r="CC499" i="1"/>
  <c r="CA499" i="1"/>
  <c r="BZ499" i="1"/>
  <c r="BX499" i="1"/>
  <c r="BY499" i="1"/>
  <c r="BW499" i="1"/>
  <c r="BV499" i="1"/>
  <c r="BT499" i="1"/>
  <c r="BU499" i="1"/>
  <c r="BS499" i="1"/>
  <c r="BR563" i="1"/>
  <c r="CH563" i="1"/>
  <c r="CG563" i="1"/>
  <c r="CF563" i="1"/>
  <c r="CE563" i="1"/>
  <c r="CD563" i="1"/>
  <c r="CB563" i="1"/>
  <c r="CC563" i="1"/>
  <c r="CA563" i="1"/>
  <c r="BZ563" i="1"/>
  <c r="BX563" i="1"/>
  <c r="BY563" i="1"/>
  <c r="BW563" i="1"/>
  <c r="BV563" i="1"/>
  <c r="BT563" i="1"/>
  <c r="BU563" i="1"/>
  <c r="BS563" i="1"/>
  <c r="BR643" i="1"/>
  <c r="CH643" i="1"/>
  <c r="CG643" i="1"/>
  <c r="CF643" i="1"/>
  <c r="CE643" i="1"/>
  <c r="CD643" i="1"/>
  <c r="CC643" i="1"/>
  <c r="CB643" i="1"/>
  <c r="CA643" i="1"/>
  <c r="BZ643" i="1"/>
  <c r="BX643" i="1"/>
  <c r="BY643" i="1"/>
  <c r="BW643" i="1"/>
  <c r="BV643" i="1"/>
  <c r="BT643" i="1"/>
  <c r="BS643" i="1"/>
  <c r="BU643" i="1"/>
  <c r="BR755" i="1"/>
  <c r="CH755" i="1"/>
  <c r="CG755" i="1"/>
  <c r="CF755" i="1"/>
  <c r="CE755" i="1"/>
  <c r="CD755" i="1"/>
  <c r="CC755" i="1"/>
  <c r="CB755" i="1"/>
  <c r="CA755" i="1"/>
  <c r="BZ755" i="1"/>
  <c r="BX755" i="1"/>
  <c r="BY755" i="1"/>
  <c r="BW755" i="1"/>
  <c r="BT755" i="1"/>
  <c r="BS755" i="1"/>
  <c r="BV755" i="1"/>
  <c r="BU755" i="1"/>
  <c r="BR795" i="1"/>
  <c r="CH795" i="1"/>
  <c r="CG795" i="1"/>
  <c r="CF795" i="1"/>
  <c r="CE795" i="1"/>
  <c r="CD795" i="1"/>
  <c r="CC795" i="1"/>
  <c r="CB795" i="1"/>
  <c r="CA795" i="1"/>
  <c r="BZ795" i="1"/>
  <c r="BX795" i="1"/>
  <c r="BY795" i="1"/>
  <c r="BW795" i="1"/>
  <c r="BV795" i="1"/>
  <c r="BT795" i="1"/>
  <c r="BS795" i="1"/>
  <c r="BU795" i="1"/>
  <c r="BR891" i="1"/>
  <c r="CH891" i="1"/>
  <c r="CG891" i="1"/>
  <c r="CF891" i="1"/>
  <c r="CE891" i="1"/>
  <c r="CD891" i="1"/>
  <c r="CC891" i="1"/>
  <c r="CB891" i="1"/>
  <c r="CA891" i="1"/>
  <c r="BZ891" i="1"/>
  <c r="BX891" i="1"/>
  <c r="BY891" i="1"/>
  <c r="BW891" i="1"/>
  <c r="BV891" i="1"/>
  <c r="BS891" i="1"/>
  <c r="BU891" i="1"/>
  <c r="BT891" i="1"/>
  <c r="BR923" i="1"/>
  <c r="CH923" i="1"/>
  <c r="CG923" i="1"/>
  <c r="CF923" i="1"/>
  <c r="CE923" i="1"/>
  <c r="CD923" i="1"/>
  <c r="CC923" i="1"/>
  <c r="CB923" i="1"/>
  <c r="CA923" i="1"/>
  <c r="BZ923" i="1"/>
  <c r="BY923" i="1"/>
  <c r="BW923" i="1"/>
  <c r="BX923" i="1"/>
  <c r="BV923" i="1"/>
  <c r="BS923" i="1"/>
  <c r="BT923" i="1"/>
  <c r="BU923" i="1"/>
  <c r="BR955" i="1"/>
  <c r="CH955" i="1"/>
  <c r="CG955" i="1"/>
  <c r="CF955" i="1"/>
  <c r="CE955" i="1"/>
  <c r="CD955" i="1"/>
  <c r="CC955" i="1"/>
  <c r="CB955" i="1"/>
  <c r="CA955" i="1"/>
  <c r="BZ955" i="1"/>
  <c r="BY955" i="1"/>
  <c r="BW955" i="1"/>
  <c r="BX955" i="1"/>
  <c r="BV955" i="1"/>
  <c r="BS955" i="1"/>
  <c r="BU955" i="1"/>
  <c r="BT955" i="1"/>
  <c r="BR518" i="1"/>
  <c r="CH518" i="1"/>
  <c r="CG518" i="1"/>
  <c r="CF518" i="1"/>
  <c r="CE518" i="1"/>
  <c r="CD518" i="1"/>
  <c r="CC518" i="1"/>
  <c r="CB518" i="1"/>
  <c r="BZ518" i="1"/>
  <c r="CA518" i="1"/>
  <c r="BX518" i="1"/>
  <c r="BW518" i="1"/>
  <c r="BY518" i="1"/>
  <c r="BV518" i="1"/>
  <c r="BT518" i="1"/>
  <c r="BU518" i="1"/>
  <c r="BS518" i="1"/>
  <c r="BR742" i="1"/>
  <c r="CH742" i="1"/>
  <c r="CG742" i="1"/>
  <c r="CF742" i="1"/>
  <c r="CE742" i="1"/>
  <c r="CD742" i="1"/>
  <c r="CC742" i="1"/>
  <c r="CB742" i="1"/>
  <c r="CA742" i="1"/>
  <c r="BZ742" i="1"/>
  <c r="BX742" i="1"/>
  <c r="BY742" i="1"/>
  <c r="BW742" i="1"/>
  <c r="BV742" i="1"/>
  <c r="BT742" i="1"/>
  <c r="BU742" i="1"/>
  <c r="BS742" i="1"/>
  <c r="BR460" i="1"/>
  <c r="CH460" i="1"/>
  <c r="CG460" i="1"/>
  <c r="CF460" i="1"/>
  <c r="CE460" i="1"/>
  <c r="CC460" i="1"/>
  <c r="CD460" i="1"/>
  <c r="CB460" i="1"/>
  <c r="CA460" i="1"/>
  <c r="BZ460" i="1"/>
  <c r="BY460" i="1"/>
  <c r="BX460" i="1"/>
  <c r="BW460" i="1"/>
  <c r="BT460" i="1"/>
  <c r="BU460" i="1"/>
  <c r="BV460" i="1"/>
  <c r="BS460" i="1"/>
  <c r="BR524" i="1"/>
  <c r="CH524" i="1"/>
  <c r="CG524" i="1"/>
  <c r="CF524" i="1"/>
  <c r="CE524" i="1"/>
  <c r="CC524" i="1"/>
  <c r="CD524" i="1"/>
  <c r="CA524" i="1"/>
  <c r="BZ524" i="1"/>
  <c r="CB524" i="1"/>
  <c r="BX524" i="1"/>
  <c r="BY524" i="1"/>
  <c r="BW524" i="1"/>
  <c r="BT524" i="1"/>
  <c r="BU524" i="1"/>
  <c r="BS524" i="1"/>
  <c r="BV524" i="1"/>
  <c r="BR588" i="1"/>
  <c r="CH588" i="1"/>
  <c r="CG588" i="1"/>
  <c r="CF588" i="1"/>
  <c r="CE588" i="1"/>
  <c r="CC588" i="1"/>
  <c r="CD588" i="1"/>
  <c r="CA588" i="1"/>
  <c r="CB588" i="1"/>
  <c r="BZ588" i="1"/>
  <c r="BX588" i="1"/>
  <c r="BY588" i="1"/>
  <c r="BW588" i="1"/>
  <c r="BT588" i="1"/>
  <c r="BU588" i="1"/>
  <c r="BV588" i="1"/>
  <c r="BS588" i="1"/>
  <c r="BR652" i="1"/>
  <c r="CH652" i="1"/>
  <c r="CG652" i="1"/>
  <c r="CF652" i="1"/>
  <c r="CE652" i="1"/>
  <c r="CC652" i="1"/>
  <c r="CD652" i="1"/>
  <c r="CA652" i="1"/>
  <c r="CB652" i="1"/>
  <c r="BX652" i="1"/>
  <c r="BY652" i="1"/>
  <c r="BZ652" i="1"/>
  <c r="BW652" i="1"/>
  <c r="BT652" i="1"/>
  <c r="BU652" i="1"/>
  <c r="BS652" i="1"/>
  <c r="BV652" i="1"/>
  <c r="BR724" i="1"/>
  <c r="CH724" i="1"/>
  <c r="CG724" i="1"/>
  <c r="CE724" i="1"/>
  <c r="CC724" i="1"/>
  <c r="CF724" i="1"/>
  <c r="CD724" i="1"/>
  <c r="CB724" i="1"/>
  <c r="CA724" i="1"/>
  <c r="BX724" i="1"/>
  <c r="BY724" i="1"/>
  <c r="BZ724" i="1"/>
  <c r="BV724" i="1"/>
  <c r="BW724" i="1"/>
  <c r="BT724" i="1"/>
  <c r="BU724" i="1"/>
  <c r="BS724" i="1"/>
  <c r="BR852" i="1"/>
  <c r="CH852" i="1"/>
  <c r="CG852" i="1"/>
  <c r="CE852" i="1"/>
  <c r="CF852" i="1"/>
  <c r="CC852" i="1"/>
  <c r="CB852" i="1"/>
  <c r="CD852" i="1"/>
  <c r="CA852" i="1"/>
  <c r="BZ852" i="1"/>
  <c r="BX852" i="1"/>
  <c r="BY852" i="1"/>
  <c r="BV852" i="1"/>
  <c r="BT852" i="1"/>
  <c r="BW852" i="1"/>
  <c r="BU852" i="1"/>
  <c r="BS852" i="1"/>
  <c r="BR542" i="1"/>
  <c r="CH542" i="1"/>
  <c r="CG542" i="1"/>
  <c r="CF542" i="1"/>
  <c r="CE542" i="1"/>
  <c r="CD542" i="1"/>
  <c r="CB542" i="1"/>
  <c r="CC542" i="1"/>
  <c r="BZ542" i="1"/>
  <c r="CA542" i="1"/>
  <c r="BX542" i="1"/>
  <c r="BW542" i="1"/>
  <c r="BY542" i="1"/>
  <c r="BV542" i="1"/>
  <c r="BT542" i="1"/>
  <c r="BU542" i="1"/>
  <c r="BS542" i="1"/>
  <c r="BR630" i="1"/>
  <c r="CH630" i="1"/>
  <c r="CG630" i="1"/>
  <c r="CF630" i="1"/>
  <c r="CE630" i="1"/>
  <c r="CD630" i="1"/>
  <c r="CC630" i="1"/>
  <c r="CB630" i="1"/>
  <c r="CA630" i="1"/>
  <c r="BZ630" i="1"/>
  <c r="BX630" i="1"/>
  <c r="BW630" i="1"/>
  <c r="BY630" i="1"/>
  <c r="BV630" i="1"/>
  <c r="BT630" i="1"/>
  <c r="BU630" i="1"/>
  <c r="BS630" i="1"/>
  <c r="BR951" i="1"/>
  <c r="CH951" i="1"/>
  <c r="CG951" i="1"/>
  <c r="CF951" i="1"/>
  <c r="CD951" i="1"/>
  <c r="CE951" i="1"/>
  <c r="CC951" i="1"/>
  <c r="CB951" i="1"/>
  <c r="CA951" i="1"/>
  <c r="BZ951" i="1"/>
  <c r="BY951" i="1"/>
  <c r="BW951" i="1"/>
  <c r="BU951" i="1"/>
  <c r="BX951" i="1"/>
  <c r="BV951" i="1"/>
  <c r="BT951" i="1"/>
  <c r="BS951" i="1"/>
  <c r="BR381" i="1"/>
  <c r="CH381" i="1"/>
  <c r="CG381" i="1"/>
  <c r="CF381" i="1"/>
  <c r="CE381" i="1"/>
  <c r="CD381" i="1"/>
  <c r="CC381" i="1"/>
  <c r="CB381" i="1"/>
  <c r="CA381" i="1"/>
  <c r="BZ381" i="1"/>
  <c r="BY381" i="1"/>
  <c r="BX381" i="1"/>
  <c r="BV381" i="1"/>
  <c r="BW381" i="1"/>
  <c r="BU381" i="1"/>
  <c r="BS381" i="1"/>
  <c r="BT381" i="1"/>
  <c r="BR405" i="1"/>
  <c r="CG405" i="1"/>
  <c r="CH405" i="1"/>
  <c r="CF405" i="1"/>
  <c r="CD405" i="1"/>
  <c r="CE405" i="1"/>
  <c r="CC405" i="1"/>
  <c r="CB405" i="1"/>
  <c r="BY405" i="1"/>
  <c r="BX405" i="1"/>
  <c r="CA405" i="1"/>
  <c r="BZ405" i="1"/>
  <c r="BV405" i="1"/>
  <c r="BW405" i="1"/>
  <c r="BU405" i="1"/>
  <c r="BT405" i="1"/>
  <c r="BS405" i="1"/>
  <c r="BR445" i="1"/>
  <c r="CG445" i="1"/>
  <c r="CH445" i="1"/>
  <c r="CF445" i="1"/>
  <c r="CE445" i="1"/>
  <c r="CD445" i="1"/>
  <c r="CC445" i="1"/>
  <c r="CB445" i="1"/>
  <c r="CA445" i="1"/>
  <c r="BZ445" i="1"/>
  <c r="BY445" i="1"/>
  <c r="BX445" i="1"/>
  <c r="BV445" i="1"/>
  <c r="BW445" i="1"/>
  <c r="BU445" i="1"/>
  <c r="BT445" i="1"/>
  <c r="BS445" i="1"/>
  <c r="BR509" i="1"/>
  <c r="CH509" i="1"/>
  <c r="CG509" i="1"/>
  <c r="CF509" i="1"/>
  <c r="CE509" i="1"/>
  <c r="CD509" i="1"/>
  <c r="CC509" i="1"/>
  <c r="CB509" i="1"/>
  <c r="CA509" i="1"/>
  <c r="BZ509" i="1"/>
  <c r="BY509" i="1"/>
  <c r="BX509" i="1"/>
  <c r="BV509" i="1"/>
  <c r="BW509" i="1"/>
  <c r="BU509" i="1"/>
  <c r="BT509" i="1"/>
  <c r="BS509" i="1"/>
  <c r="BR621" i="1"/>
  <c r="CH621" i="1"/>
  <c r="CG621" i="1"/>
  <c r="CF621" i="1"/>
  <c r="CE621" i="1"/>
  <c r="CD621" i="1"/>
  <c r="CC621" i="1"/>
  <c r="CB621" i="1"/>
  <c r="CA621" i="1"/>
  <c r="BZ621" i="1"/>
  <c r="BX621" i="1"/>
  <c r="BV621" i="1"/>
  <c r="BW621" i="1"/>
  <c r="BY621" i="1"/>
  <c r="BU621" i="1"/>
  <c r="BT621" i="1"/>
  <c r="BS621" i="1"/>
  <c r="BR685" i="1"/>
  <c r="CH685" i="1"/>
  <c r="CG685" i="1"/>
  <c r="CF685" i="1"/>
  <c r="CE685" i="1"/>
  <c r="CD685" i="1"/>
  <c r="CC685" i="1"/>
  <c r="CB685" i="1"/>
  <c r="CA685" i="1"/>
  <c r="BZ685" i="1"/>
  <c r="BX685" i="1"/>
  <c r="BV685" i="1"/>
  <c r="BW685" i="1"/>
  <c r="BY685" i="1"/>
  <c r="BU685" i="1"/>
  <c r="BT685" i="1"/>
  <c r="BS685" i="1"/>
  <c r="BR709" i="1"/>
  <c r="CH709" i="1"/>
  <c r="CG709" i="1"/>
  <c r="CF709" i="1"/>
  <c r="CE709" i="1"/>
  <c r="CD709" i="1"/>
  <c r="CC709" i="1"/>
  <c r="CB709" i="1"/>
  <c r="CA709" i="1"/>
  <c r="BZ709" i="1"/>
  <c r="BX709" i="1"/>
  <c r="BV709" i="1"/>
  <c r="BW709" i="1"/>
  <c r="BY709" i="1"/>
  <c r="BU709" i="1"/>
  <c r="BS709" i="1"/>
  <c r="BT709" i="1"/>
  <c r="BR757" i="1"/>
  <c r="CH757" i="1"/>
  <c r="CG757" i="1"/>
  <c r="CF757" i="1"/>
  <c r="CE757" i="1"/>
  <c r="CD757" i="1"/>
  <c r="CC757" i="1"/>
  <c r="CB757" i="1"/>
  <c r="CA757" i="1"/>
  <c r="BX757" i="1"/>
  <c r="BZ757" i="1"/>
  <c r="BV757" i="1"/>
  <c r="BW757" i="1"/>
  <c r="BU757" i="1"/>
  <c r="BY757" i="1"/>
  <c r="BT757" i="1"/>
  <c r="BS757" i="1"/>
  <c r="BR885" i="1"/>
  <c r="CH885" i="1"/>
  <c r="CG885" i="1"/>
  <c r="CF885" i="1"/>
  <c r="CE885" i="1"/>
  <c r="CD885" i="1"/>
  <c r="CC885" i="1"/>
  <c r="CB885" i="1"/>
  <c r="CA885" i="1"/>
  <c r="BZ885" i="1"/>
  <c r="BV885" i="1"/>
  <c r="BX885" i="1"/>
  <c r="BW885" i="1"/>
  <c r="BY885" i="1"/>
  <c r="BU885" i="1"/>
  <c r="BS885" i="1"/>
  <c r="BT885" i="1"/>
  <c r="BR949" i="1"/>
  <c r="CH949" i="1"/>
  <c r="CG949" i="1"/>
  <c r="CF949" i="1"/>
  <c r="CE949" i="1"/>
  <c r="CD949" i="1"/>
  <c r="CC949" i="1"/>
  <c r="CB949" i="1"/>
  <c r="CA949" i="1"/>
  <c r="BZ949" i="1"/>
  <c r="BV949" i="1"/>
  <c r="BW949" i="1"/>
  <c r="BX949" i="1"/>
  <c r="BU949" i="1"/>
  <c r="BY949" i="1"/>
  <c r="BS949" i="1"/>
  <c r="BT949" i="1"/>
  <c r="BR486" i="1"/>
  <c r="CH486" i="1"/>
  <c r="CG486" i="1"/>
  <c r="CF486" i="1"/>
  <c r="CE486" i="1"/>
  <c r="CD486" i="1"/>
  <c r="CC486" i="1"/>
  <c r="CB486" i="1"/>
  <c r="BZ486" i="1"/>
  <c r="CA486" i="1"/>
  <c r="BX486" i="1"/>
  <c r="BW486" i="1"/>
  <c r="BV486" i="1"/>
  <c r="BT486" i="1"/>
  <c r="BY486" i="1"/>
  <c r="BU486" i="1"/>
  <c r="BS486" i="1"/>
  <c r="BR606" i="1"/>
  <c r="CH606" i="1"/>
  <c r="CG606" i="1"/>
  <c r="CF606" i="1"/>
  <c r="CE606" i="1"/>
  <c r="CD606" i="1"/>
  <c r="CC606" i="1"/>
  <c r="CB606" i="1"/>
  <c r="CA606" i="1"/>
  <c r="BZ606" i="1"/>
  <c r="BX606" i="1"/>
  <c r="BW606" i="1"/>
  <c r="BY606" i="1"/>
  <c r="BV606" i="1"/>
  <c r="BT606" i="1"/>
  <c r="BU606" i="1"/>
  <c r="BS606" i="1"/>
  <c r="BR766" i="1"/>
  <c r="CH766" i="1"/>
  <c r="CG766" i="1"/>
  <c r="CF766" i="1"/>
  <c r="CE766" i="1"/>
  <c r="CD766" i="1"/>
  <c r="CC766" i="1"/>
  <c r="CB766" i="1"/>
  <c r="CA766" i="1"/>
  <c r="BZ766" i="1"/>
  <c r="BX766" i="1"/>
  <c r="BY766" i="1"/>
  <c r="BW766" i="1"/>
  <c r="BV766" i="1"/>
  <c r="BT766" i="1"/>
  <c r="BU766" i="1"/>
  <c r="BS766" i="1"/>
  <c r="BR875" i="1"/>
  <c r="CH875" i="1"/>
  <c r="CG875" i="1"/>
  <c r="CF875" i="1"/>
  <c r="CE875" i="1"/>
  <c r="CD875" i="1"/>
  <c r="CC875" i="1"/>
  <c r="CB875" i="1"/>
  <c r="BZ875" i="1"/>
  <c r="BX875" i="1"/>
  <c r="BY875" i="1"/>
  <c r="CA875" i="1"/>
  <c r="BW875" i="1"/>
  <c r="BV875" i="1"/>
  <c r="BS875" i="1"/>
  <c r="BT875" i="1"/>
  <c r="BU875" i="1"/>
  <c r="BR932" i="1"/>
  <c r="CH932" i="1"/>
  <c r="CG932" i="1"/>
  <c r="CE932" i="1"/>
  <c r="CC932" i="1"/>
  <c r="CD932" i="1"/>
  <c r="CF932" i="1"/>
  <c r="CA932" i="1"/>
  <c r="CB932" i="1"/>
  <c r="BZ932" i="1"/>
  <c r="BX932" i="1"/>
  <c r="BY932" i="1"/>
  <c r="BW932" i="1"/>
  <c r="BU932" i="1"/>
  <c r="BS932" i="1"/>
  <c r="BV932" i="1"/>
  <c r="BT932" i="1"/>
  <c r="BR495" i="1"/>
  <c r="CH495" i="1"/>
  <c r="CG495" i="1"/>
  <c r="CF495" i="1"/>
  <c r="CE495" i="1"/>
  <c r="CD495" i="1"/>
  <c r="CB495" i="1"/>
  <c r="CC495" i="1"/>
  <c r="CA495" i="1"/>
  <c r="BZ495" i="1"/>
  <c r="BY495" i="1"/>
  <c r="BV495" i="1"/>
  <c r="BX495" i="1"/>
  <c r="BW495" i="1"/>
  <c r="BT495" i="1"/>
  <c r="BU495" i="1"/>
  <c r="BS495" i="1"/>
  <c r="BR607" i="1"/>
  <c r="CH607" i="1"/>
  <c r="CG607" i="1"/>
  <c r="CF607" i="1"/>
  <c r="CE607" i="1"/>
  <c r="CD607" i="1"/>
  <c r="CC607" i="1"/>
  <c r="CB607" i="1"/>
  <c r="CA607" i="1"/>
  <c r="BZ607" i="1"/>
  <c r="BY607" i="1"/>
  <c r="BV607" i="1"/>
  <c r="BX607" i="1"/>
  <c r="BW607" i="1"/>
  <c r="BT607" i="1"/>
  <c r="BU607" i="1"/>
  <c r="BS607" i="1"/>
  <c r="BR671" i="1"/>
  <c r="CH671" i="1"/>
  <c r="CG671" i="1"/>
  <c r="CF671" i="1"/>
  <c r="CE671" i="1"/>
  <c r="CD671" i="1"/>
  <c r="CC671" i="1"/>
  <c r="CB671" i="1"/>
  <c r="CA671" i="1"/>
  <c r="BZ671" i="1"/>
  <c r="BY671" i="1"/>
  <c r="BV671" i="1"/>
  <c r="BX671" i="1"/>
  <c r="BW671" i="1"/>
  <c r="BT671" i="1"/>
  <c r="BU671" i="1"/>
  <c r="BS671" i="1"/>
  <c r="BR735" i="1"/>
  <c r="CH735" i="1"/>
  <c r="CG735" i="1"/>
  <c r="CF735" i="1"/>
  <c r="CE735" i="1"/>
  <c r="CD735" i="1"/>
  <c r="CC735" i="1"/>
  <c r="CB735" i="1"/>
  <c r="CA735" i="1"/>
  <c r="BZ735" i="1"/>
  <c r="BY735" i="1"/>
  <c r="BV735" i="1"/>
  <c r="BX735" i="1"/>
  <c r="BW735" i="1"/>
  <c r="BT735" i="1"/>
  <c r="BU735" i="1"/>
  <c r="BS735" i="1"/>
  <c r="BR759" i="1"/>
  <c r="CH759" i="1"/>
  <c r="CG759" i="1"/>
  <c r="CF759" i="1"/>
  <c r="CD759" i="1"/>
  <c r="CC759" i="1"/>
  <c r="CE759" i="1"/>
  <c r="CB759" i="1"/>
  <c r="CA759" i="1"/>
  <c r="BZ759" i="1"/>
  <c r="BY759" i="1"/>
  <c r="BX759" i="1"/>
  <c r="BV759" i="1"/>
  <c r="BW759" i="1"/>
  <c r="BT759" i="1"/>
  <c r="BU759" i="1"/>
  <c r="BS759" i="1"/>
  <c r="BR815" i="1"/>
  <c r="CH815" i="1"/>
  <c r="CG815" i="1"/>
  <c r="CF815" i="1"/>
  <c r="CE815" i="1"/>
  <c r="CD815" i="1"/>
  <c r="CC815" i="1"/>
  <c r="CB815" i="1"/>
  <c r="CA815" i="1"/>
  <c r="BZ815" i="1"/>
  <c r="BY815" i="1"/>
  <c r="BV815" i="1"/>
  <c r="BX815" i="1"/>
  <c r="BW815" i="1"/>
  <c r="BT815" i="1"/>
  <c r="BU815" i="1"/>
  <c r="BS815" i="1"/>
  <c r="BR879" i="1"/>
  <c r="CH879" i="1"/>
  <c r="CG879" i="1"/>
  <c r="CF879" i="1"/>
  <c r="CE879" i="1"/>
  <c r="CD879" i="1"/>
  <c r="CC879" i="1"/>
  <c r="CB879" i="1"/>
  <c r="CA879" i="1"/>
  <c r="BZ879" i="1"/>
  <c r="BY879" i="1"/>
  <c r="BV879" i="1"/>
  <c r="BT879" i="1"/>
  <c r="BU879" i="1"/>
  <c r="BW879" i="1"/>
  <c r="BX879" i="1"/>
  <c r="BS879" i="1"/>
  <c r="BR794" i="1"/>
  <c r="CH794" i="1"/>
  <c r="CG794" i="1"/>
  <c r="CF794" i="1"/>
  <c r="CD794" i="1"/>
  <c r="CE794" i="1"/>
  <c r="CB794" i="1"/>
  <c r="CC794" i="1"/>
  <c r="BZ794" i="1"/>
  <c r="BY794" i="1"/>
  <c r="CA794" i="1"/>
  <c r="BX794" i="1"/>
  <c r="BV794" i="1"/>
  <c r="BU794" i="1"/>
  <c r="BT794" i="1"/>
  <c r="BS794" i="1"/>
  <c r="BW794" i="1"/>
  <c r="BR882" i="1"/>
  <c r="CH882" i="1"/>
  <c r="CG882" i="1"/>
  <c r="CF882" i="1"/>
  <c r="CD882" i="1"/>
  <c r="CE882" i="1"/>
  <c r="CC882" i="1"/>
  <c r="CB882" i="1"/>
  <c r="CA882" i="1"/>
  <c r="BZ882" i="1"/>
  <c r="BY882" i="1"/>
  <c r="BX882" i="1"/>
  <c r="BV882" i="1"/>
  <c r="BU882" i="1"/>
  <c r="BW882" i="1"/>
  <c r="BT882" i="1"/>
  <c r="BS882" i="1"/>
  <c r="BR889" i="1"/>
  <c r="CH889" i="1"/>
  <c r="CG889" i="1"/>
  <c r="CF889" i="1"/>
  <c r="CE889" i="1"/>
  <c r="CC889" i="1"/>
  <c r="CD889" i="1"/>
  <c r="CB889" i="1"/>
  <c r="CA889" i="1"/>
  <c r="BY889" i="1"/>
  <c r="BZ889" i="1"/>
  <c r="BX889" i="1"/>
  <c r="BW889" i="1"/>
  <c r="BV889" i="1"/>
  <c r="BU889" i="1"/>
  <c r="BT889" i="1"/>
  <c r="BS889" i="1"/>
  <c r="BR132" i="1"/>
  <c r="CH132" i="1"/>
  <c r="CG132" i="1"/>
  <c r="CF132" i="1"/>
  <c r="CE132" i="1"/>
  <c r="CC132" i="1"/>
  <c r="CD132" i="1"/>
  <c r="CB132" i="1"/>
  <c r="CA132" i="1"/>
  <c r="BZ132" i="1"/>
  <c r="BY132" i="1"/>
  <c r="BX132" i="1"/>
  <c r="BW132" i="1"/>
  <c r="BV132" i="1"/>
  <c r="BT132" i="1"/>
  <c r="BU132" i="1"/>
  <c r="BS132" i="1"/>
  <c r="BR205" i="1"/>
  <c r="CH205" i="1"/>
  <c r="CF205" i="1"/>
  <c r="CG205" i="1"/>
  <c r="CD205" i="1"/>
  <c r="CE205" i="1"/>
  <c r="CC205" i="1"/>
  <c r="CB205" i="1"/>
  <c r="CA205" i="1"/>
  <c r="BZ205" i="1"/>
  <c r="BY205" i="1"/>
  <c r="BX205" i="1"/>
  <c r="BV205" i="1"/>
  <c r="BW205" i="1"/>
  <c r="BU205" i="1"/>
  <c r="BT205" i="1"/>
  <c r="BS205" i="1"/>
  <c r="BR94" i="1"/>
  <c r="CH94" i="1"/>
  <c r="CG94" i="1"/>
  <c r="CF94" i="1"/>
  <c r="CD94" i="1"/>
  <c r="CE94" i="1"/>
  <c r="CB94" i="1"/>
  <c r="CC94" i="1"/>
  <c r="BZ94" i="1"/>
  <c r="CA94" i="1"/>
  <c r="BY94" i="1"/>
  <c r="BX94" i="1"/>
  <c r="BW94" i="1"/>
  <c r="BV94" i="1"/>
  <c r="BT94" i="1"/>
  <c r="BU94" i="1"/>
  <c r="BS94" i="1"/>
  <c r="BR302" i="1"/>
  <c r="CH302" i="1"/>
  <c r="CG302" i="1"/>
  <c r="CF302" i="1"/>
  <c r="CE302" i="1"/>
  <c r="CD302" i="1"/>
  <c r="CC302" i="1"/>
  <c r="CB302" i="1"/>
  <c r="BZ302" i="1"/>
  <c r="CA302" i="1"/>
  <c r="BY302" i="1"/>
  <c r="BX302" i="1"/>
  <c r="BW302" i="1"/>
  <c r="BV302" i="1"/>
  <c r="BT302" i="1"/>
  <c r="BU302" i="1"/>
  <c r="BS302" i="1"/>
  <c r="BR136" i="1"/>
  <c r="CH136" i="1"/>
  <c r="CG136" i="1"/>
  <c r="CD136" i="1"/>
  <c r="CF136" i="1"/>
  <c r="CC136" i="1"/>
  <c r="CE136" i="1"/>
  <c r="CB136" i="1"/>
  <c r="CA136" i="1"/>
  <c r="BZ136" i="1"/>
  <c r="BY136" i="1"/>
  <c r="BX136" i="1"/>
  <c r="BV136" i="1"/>
  <c r="BW136" i="1"/>
  <c r="BU136" i="1"/>
  <c r="BT136" i="1"/>
  <c r="BS136" i="1"/>
  <c r="BR138" i="1"/>
  <c r="CG138" i="1"/>
  <c r="CH138" i="1"/>
  <c r="CF138" i="1"/>
  <c r="CE138" i="1"/>
  <c r="CD138" i="1"/>
  <c r="CB138" i="1"/>
  <c r="CC138" i="1"/>
  <c r="CA138" i="1"/>
  <c r="BZ138" i="1"/>
  <c r="BY138" i="1"/>
  <c r="BX138" i="1"/>
  <c r="BV138" i="1"/>
  <c r="BW138" i="1"/>
  <c r="BT138" i="1"/>
  <c r="BU138" i="1"/>
  <c r="BS138" i="1"/>
  <c r="BR354" i="1"/>
  <c r="CH354" i="1"/>
  <c r="CG354" i="1"/>
  <c r="CE354" i="1"/>
  <c r="CF354" i="1"/>
  <c r="CD354" i="1"/>
  <c r="CB354" i="1"/>
  <c r="CC354" i="1"/>
  <c r="CA354" i="1"/>
  <c r="BZ354" i="1"/>
  <c r="BY354" i="1"/>
  <c r="BX354" i="1"/>
  <c r="BV354" i="1"/>
  <c r="BW354" i="1"/>
  <c r="BT354" i="1"/>
  <c r="BU354" i="1"/>
  <c r="BS354" i="1"/>
  <c r="BR722" i="1"/>
  <c r="CH722" i="1"/>
  <c r="CG722" i="1"/>
  <c r="CE722" i="1"/>
  <c r="CF722" i="1"/>
  <c r="CD722" i="1"/>
  <c r="CB722" i="1"/>
  <c r="CA722" i="1"/>
  <c r="BZ722" i="1"/>
  <c r="CC722" i="1"/>
  <c r="BY722" i="1"/>
  <c r="BV722" i="1"/>
  <c r="BX722" i="1"/>
  <c r="BW722" i="1"/>
  <c r="BU722" i="1"/>
  <c r="BS722" i="1"/>
  <c r="BT722" i="1"/>
  <c r="BR846" i="1"/>
  <c r="CH846" i="1"/>
  <c r="CG846" i="1"/>
  <c r="CF846" i="1"/>
  <c r="CE846" i="1"/>
  <c r="CD846" i="1"/>
  <c r="CC846" i="1"/>
  <c r="CB846" i="1"/>
  <c r="CA846" i="1"/>
  <c r="BZ846" i="1"/>
  <c r="BX846" i="1"/>
  <c r="BY846" i="1"/>
  <c r="BW846" i="1"/>
  <c r="BV846" i="1"/>
  <c r="BU846" i="1"/>
  <c r="BT846" i="1"/>
  <c r="BS846" i="1"/>
  <c r="BR732" i="1"/>
  <c r="CG732" i="1"/>
  <c r="CH732" i="1"/>
  <c r="CF732" i="1"/>
  <c r="CD732" i="1"/>
  <c r="CC732" i="1"/>
  <c r="CE732" i="1"/>
  <c r="CB732" i="1"/>
  <c r="CA732" i="1"/>
  <c r="BX732" i="1"/>
  <c r="BZ732" i="1"/>
  <c r="BY732" i="1"/>
  <c r="BT732" i="1"/>
  <c r="BW732" i="1"/>
  <c r="BU732" i="1"/>
  <c r="BV732" i="1"/>
  <c r="BS732" i="1"/>
  <c r="BR797" i="1"/>
  <c r="CH797" i="1"/>
  <c r="CG797" i="1"/>
  <c r="CF797" i="1"/>
  <c r="CE797" i="1"/>
  <c r="CD797" i="1"/>
  <c r="CC797" i="1"/>
  <c r="CB797" i="1"/>
  <c r="CA797" i="1"/>
  <c r="BX797" i="1"/>
  <c r="BZ797" i="1"/>
  <c r="BV797" i="1"/>
  <c r="BW797" i="1"/>
  <c r="BY797" i="1"/>
  <c r="BU797" i="1"/>
  <c r="BT797" i="1"/>
  <c r="BS797" i="1"/>
  <c r="BR591" i="1"/>
  <c r="CH591" i="1"/>
  <c r="CG591" i="1"/>
  <c r="CF591" i="1"/>
  <c r="CE591" i="1"/>
  <c r="CD591" i="1"/>
  <c r="CC591" i="1"/>
  <c r="CB591" i="1"/>
  <c r="CA591" i="1"/>
  <c r="BZ591" i="1"/>
  <c r="BY591" i="1"/>
  <c r="BV591" i="1"/>
  <c r="BX591" i="1"/>
  <c r="BW591" i="1"/>
  <c r="BT591" i="1"/>
  <c r="BU591" i="1"/>
  <c r="BS591" i="1"/>
  <c r="BR156" i="1"/>
  <c r="CH156" i="1"/>
  <c r="CG156" i="1"/>
  <c r="CF156" i="1"/>
  <c r="CE156" i="1"/>
  <c r="CC156" i="1"/>
  <c r="CD156" i="1"/>
  <c r="CA156" i="1"/>
  <c r="CB156" i="1"/>
  <c r="BZ156" i="1"/>
  <c r="BY156" i="1"/>
  <c r="BX156" i="1"/>
  <c r="BW156" i="1"/>
  <c r="BT156" i="1"/>
  <c r="BU156" i="1"/>
  <c r="BS156" i="1"/>
  <c r="BV156" i="1"/>
  <c r="BR348" i="1"/>
  <c r="CH348" i="1"/>
  <c r="CG348" i="1"/>
  <c r="CF348" i="1"/>
  <c r="CE348" i="1"/>
  <c r="CC348" i="1"/>
  <c r="CD348" i="1"/>
  <c r="CB348" i="1"/>
  <c r="CA348" i="1"/>
  <c r="BZ348" i="1"/>
  <c r="BY348" i="1"/>
  <c r="BX348" i="1"/>
  <c r="BW348" i="1"/>
  <c r="BT348" i="1"/>
  <c r="BU348" i="1"/>
  <c r="BV348" i="1"/>
  <c r="BS348" i="1"/>
  <c r="BR141" i="1"/>
  <c r="CH141" i="1"/>
  <c r="CG141" i="1"/>
  <c r="CF141" i="1"/>
  <c r="CD141" i="1"/>
  <c r="CE141" i="1"/>
  <c r="CC141" i="1"/>
  <c r="CB141" i="1"/>
  <c r="CA141" i="1"/>
  <c r="BZ141" i="1"/>
  <c r="BY141" i="1"/>
  <c r="BX141" i="1"/>
  <c r="BV141" i="1"/>
  <c r="BW141" i="1"/>
  <c r="BU141" i="1"/>
  <c r="BT141" i="1"/>
  <c r="BS141" i="1"/>
  <c r="BR333" i="1"/>
  <c r="CH333" i="1"/>
  <c r="CG333" i="1"/>
  <c r="CF333" i="1"/>
  <c r="CD333" i="1"/>
  <c r="CE333" i="1"/>
  <c r="CC333" i="1"/>
  <c r="CB333" i="1"/>
  <c r="CA333" i="1"/>
  <c r="BZ333" i="1"/>
  <c r="BY333" i="1"/>
  <c r="BX333" i="1"/>
  <c r="BV333" i="1"/>
  <c r="BW333" i="1"/>
  <c r="BU333" i="1"/>
  <c r="BT333" i="1"/>
  <c r="BS333" i="1"/>
  <c r="BR182" i="1"/>
  <c r="CH182" i="1"/>
  <c r="CG182" i="1"/>
  <c r="CF182" i="1"/>
  <c r="CD182" i="1"/>
  <c r="CE182" i="1"/>
  <c r="CC182" i="1"/>
  <c r="CB182" i="1"/>
  <c r="BZ182" i="1"/>
  <c r="CA182" i="1"/>
  <c r="BX182" i="1"/>
  <c r="BW182" i="1"/>
  <c r="BY182" i="1"/>
  <c r="BV182" i="1"/>
  <c r="BT182" i="1"/>
  <c r="BU182" i="1"/>
  <c r="BS182" i="1"/>
  <c r="BR911" i="1"/>
  <c r="CH911" i="1"/>
  <c r="CG911" i="1"/>
  <c r="CF911" i="1"/>
  <c r="CE911" i="1"/>
  <c r="CD911" i="1"/>
  <c r="CC911" i="1"/>
  <c r="CB911" i="1"/>
  <c r="CA911" i="1"/>
  <c r="BZ911" i="1"/>
  <c r="BY911" i="1"/>
  <c r="BX911" i="1"/>
  <c r="BV911" i="1"/>
  <c r="BU911" i="1"/>
  <c r="BW911" i="1"/>
  <c r="BT911" i="1"/>
  <c r="BS911" i="1"/>
  <c r="BR416" i="1"/>
  <c r="CH416" i="1"/>
  <c r="CG416" i="1"/>
  <c r="CF416" i="1"/>
  <c r="CD416" i="1"/>
  <c r="CE416" i="1"/>
  <c r="CB416" i="1"/>
  <c r="CA416" i="1"/>
  <c r="CC416" i="1"/>
  <c r="BY416" i="1"/>
  <c r="BZ416" i="1"/>
  <c r="BV416" i="1"/>
  <c r="BX416" i="1"/>
  <c r="BW416" i="1"/>
  <c r="BU416" i="1"/>
  <c r="BS416" i="1"/>
  <c r="BT416" i="1"/>
  <c r="BR570" i="1"/>
  <c r="CH570" i="1"/>
  <c r="CG570" i="1"/>
  <c r="CF570" i="1"/>
  <c r="CE570" i="1"/>
  <c r="CD570" i="1"/>
  <c r="CC570" i="1"/>
  <c r="CB570" i="1"/>
  <c r="CA570" i="1"/>
  <c r="BZ570" i="1"/>
  <c r="BY570" i="1"/>
  <c r="BX570" i="1"/>
  <c r="BV570" i="1"/>
  <c r="BW570" i="1"/>
  <c r="BT570" i="1"/>
  <c r="BU570" i="1"/>
  <c r="BS570" i="1"/>
  <c r="BR121" i="1"/>
  <c r="CH121" i="1"/>
  <c r="CG121" i="1"/>
  <c r="CF121" i="1"/>
  <c r="CE121" i="1"/>
  <c r="CD121" i="1"/>
  <c r="CC121" i="1"/>
  <c r="CB121" i="1"/>
  <c r="CA121" i="1"/>
  <c r="BZ121" i="1"/>
  <c r="BY121" i="1"/>
  <c r="BX121" i="1"/>
  <c r="BT121" i="1"/>
  <c r="BV121" i="1"/>
  <c r="BU121" i="1"/>
  <c r="BW121" i="1"/>
  <c r="BS121" i="1"/>
  <c r="BR313" i="1"/>
  <c r="CH313" i="1"/>
  <c r="CG313" i="1"/>
  <c r="CF313" i="1"/>
  <c r="CE313" i="1"/>
  <c r="CD313" i="1"/>
  <c r="CC313" i="1"/>
  <c r="CB313" i="1"/>
  <c r="CA313" i="1"/>
  <c r="BZ313" i="1"/>
  <c r="BY313" i="1"/>
  <c r="BX313" i="1"/>
  <c r="BT313" i="1"/>
  <c r="BV313" i="1"/>
  <c r="BU313" i="1"/>
  <c r="BW313" i="1"/>
  <c r="BS313" i="1"/>
  <c r="BR530" i="1"/>
  <c r="CH530" i="1"/>
  <c r="CF530" i="1"/>
  <c r="CG530" i="1"/>
  <c r="CE530" i="1"/>
  <c r="CD530" i="1"/>
  <c r="CB530" i="1"/>
  <c r="CC530" i="1"/>
  <c r="CA530" i="1"/>
  <c r="BZ530" i="1"/>
  <c r="BY530" i="1"/>
  <c r="BV530" i="1"/>
  <c r="BX530" i="1"/>
  <c r="BT530" i="1"/>
  <c r="BW530" i="1"/>
  <c r="BU530" i="1"/>
  <c r="BS530" i="1"/>
  <c r="BR892" i="1"/>
  <c r="CH892" i="1"/>
  <c r="CG892" i="1"/>
  <c r="CE892" i="1"/>
  <c r="CF892" i="1"/>
  <c r="CD892" i="1"/>
  <c r="CC892" i="1"/>
  <c r="CA892" i="1"/>
  <c r="CB892" i="1"/>
  <c r="BX892" i="1"/>
  <c r="BY892" i="1"/>
  <c r="BZ892" i="1"/>
  <c r="BW892" i="1"/>
  <c r="BT892" i="1"/>
  <c r="BU892" i="1"/>
  <c r="BS892" i="1"/>
  <c r="BV892" i="1"/>
  <c r="BR162" i="1"/>
  <c r="CH162" i="1"/>
  <c r="CG162" i="1"/>
  <c r="CE162" i="1"/>
  <c r="CF162" i="1"/>
  <c r="CD162" i="1"/>
  <c r="CB162" i="1"/>
  <c r="CC162" i="1"/>
  <c r="CA162" i="1"/>
  <c r="BZ162" i="1"/>
  <c r="BY162" i="1"/>
  <c r="BX162" i="1"/>
  <c r="BV162" i="1"/>
  <c r="BW162" i="1"/>
  <c r="BT162" i="1"/>
  <c r="BU162" i="1"/>
  <c r="BS162" i="1"/>
  <c r="BR555" i="1"/>
  <c r="CH555" i="1"/>
  <c r="CG555" i="1"/>
  <c r="CF555" i="1"/>
  <c r="CE555" i="1"/>
  <c r="CD555" i="1"/>
  <c r="CB555" i="1"/>
  <c r="CC555" i="1"/>
  <c r="CA555" i="1"/>
  <c r="BZ555" i="1"/>
  <c r="BX555" i="1"/>
  <c r="BY555" i="1"/>
  <c r="BW555" i="1"/>
  <c r="BT555" i="1"/>
  <c r="BV555" i="1"/>
  <c r="BS555" i="1"/>
  <c r="BU555" i="1"/>
  <c r="BR747" i="1"/>
  <c r="CH747" i="1"/>
  <c r="CG747" i="1"/>
  <c r="CF747" i="1"/>
  <c r="CE747" i="1"/>
  <c r="CD747" i="1"/>
  <c r="CC747" i="1"/>
  <c r="CB747" i="1"/>
  <c r="BZ747" i="1"/>
  <c r="BX747" i="1"/>
  <c r="BY747" i="1"/>
  <c r="BW747" i="1"/>
  <c r="CA747" i="1"/>
  <c r="BV747" i="1"/>
  <c r="BS747" i="1"/>
  <c r="BT747" i="1"/>
  <c r="BU747" i="1"/>
  <c r="BR876" i="1"/>
  <c r="CH876" i="1"/>
  <c r="CG876" i="1"/>
  <c r="CE876" i="1"/>
  <c r="CF876" i="1"/>
  <c r="CD876" i="1"/>
  <c r="CC876" i="1"/>
  <c r="CA876" i="1"/>
  <c r="CB876" i="1"/>
  <c r="BX876" i="1"/>
  <c r="BY876" i="1"/>
  <c r="BZ876" i="1"/>
  <c r="BW876" i="1"/>
  <c r="BT876" i="1"/>
  <c r="BU876" i="1"/>
  <c r="BV876" i="1"/>
  <c r="BS876" i="1"/>
  <c r="BR564" i="1"/>
  <c r="CH564" i="1"/>
  <c r="CG564" i="1"/>
  <c r="CF564" i="1"/>
  <c r="CE564" i="1"/>
  <c r="CD564" i="1"/>
  <c r="CC564" i="1"/>
  <c r="CB564" i="1"/>
  <c r="CA564" i="1"/>
  <c r="BZ564" i="1"/>
  <c r="BX564" i="1"/>
  <c r="BY564" i="1"/>
  <c r="BW564" i="1"/>
  <c r="BV564" i="1"/>
  <c r="BT564" i="1"/>
  <c r="BU564" i="1"/>
  <c r="BS564" i="1"/>
  <c r="BR437" i="1"/>
  <c r="CH437" i="1"/>
  <c r="CG437" i="1"/>
  <c r="CE437" i="1"/>
  <c r="CF437" i="1"/>
  <c r="CD437" i="1"/>
  <c r="CC437" i="1"/>
  <c r="CB437" i="1"/>
  <c r="CA437" i="1"/>
  <c r="BY437" i="1"/>
  <c r="BZ437" i="1"/>
  <c r="BX437" i="1"/>
  <c r="BV437" i="1"/>
  <c r="BW437" i="1"/>
  <c r="BU437" i="1"/>
  <c r="BS437" i="1"/>
  <c r="BT437" i="1"/>
  <c r="BR663" i="1"/>
  <c r="CH663" i="1"/>
  <c r="CG663" i="1"/>
  <c r="CF663" i="1"/>
  <c r="CE663" i="1"/>
  <c r="CD663" i="1"/>
  <c r="CC663" i="1"/>
  <c r="CB663" i="1"/>
  <c r="CA663" i="1"/>
  <c r="BZ663" i="1"/>
  <c r="BY663" i="1"/>
  <c r="BX663" i="1"/>
  <c r="BV663" i="1"/>
  <c r="BW663" i="1"/>
  <c r="BT663" i="1"/>
  <c r="BU663" i="1"/>
  <c r="BS663" i="1"/>
  <c r="BR75" i="1"/>
  <c r="CH75" i="1"/>
  <c r="CG75" i="1"/>
  <c r="CF75" i="1"/>
  <c r="CE75" i="1"/>
  <c r="CD75" i="1"/>
  <c r="CC75" i="1"/>
  <c r="CB75" i="1"/>
  <c r="CA75" i="1"/>
  <c r="BZ75" i="1"/>
  <c r="BX75" i="1"/>
  <c r="BW75" i="1"/>
  <c r="BY75" i="1"/>
  <c r="BT75" i="1"/>
  <c r="BV75" i="1"/>
  <c r="BS75" i="1"/>
  <c r="BU75" i="1"/>
  <c r="BR35" i="1"/>
  <c r="CH35" i="1"/>
  <c r="CG35" i="1"/>
  <c r="CF35" i="1"/>
  <c r="CE35" i="1"/>
  <c r="CD35" i="1"/>
  <c r="CB35" i="1"/>
  <c r="CC35" i="1"/>
  <c r="CA35" i="1"/>
  <c r="BZ35" i="1"/>
  <c r="BX35" i="1"/>
  <c r="BY35" i="1"/>
  <c r="BW35" i="1"/>
  <c r="BV35" i="1"/>
  <c r="BT35" i="1"/>
  <c r="BS35" i="1"/>
  <c r="BU35" i="1"/>
  <c r="BR99" i="1"/>
  <c r="CH99" i="1"/>
  <c r="CG99" i="1"/>
  <c r="CF99" i="1"/>
  <c r="CE99" i="1"/>
  <c r="CD99" i="1"/>
  <c r="CB99" i="1"/>
  <c r="CC99" i="1"/>
  <c r="CA99" i="1"/>
  <c r="BZ99" i="1"/>
  <c r="BX99" i="1"/>
  <c r="BY99" i="1"/>
  <c r="BW99" i="1"/>
  <c r="BV99" i="1"/>
  <c r="BT99" i="1"/>
  <c r="BS99" i="1"/>
  <c r="BU99" i="1"/>
  <c r="BR467" i="1"/>
  <c r="CH467" i="1"/>
  <c r="CG467" i="1"/>
  <c r="CF467" i="1"/>
  <c r="CE467" i="1"/>
  <c r="CD467" i="1"/>
  <c r="CB467" i="1"/>
  <c r="CC467" i="1"/>
  <c r="CA467" i="1"/>
  <c r="BZ467" i="1"/>
  <c r="BX467" i="1"/>
  <c r="BY467" i="1"/>
  <c r="BW467" i="1"/>
  <c r="BV467" i="1"/>
  <c r="BT467" i="1"/>
  <c r="BS467" i="1"/>
  <c r="BU467" i="1"/>
  <c r="BR60" i="1"/>
  <c r="CH60" i="1"/>
  <c r="CG60" i="1"/>
  <c r="CF60" i="1"/>
  <c r="CE60" i="1"/>
  <c r="CC60" i="1"/>
  <c r="CD60" i="1"/>
  <c r="CB60" i="1"/>
  <c r="CA60" i="1"/>
  <c r="BY60" i="1"/>
  <c r="BZ60" i="1"/>
  <c r="BX60" i="1"/>
  <c r="BW60" i="1"/>
  <c r="BT60" i="1"/>
  <c r="BU60" i="1"/>
  <c r="BV60" i="1"/>
  <c r="BS60" i="1"/>
  <c r="BR124" i="1"/>
  <c r="CH124" i="1"/>
  <c r="CG124" i="1"/>
  <c r="CF124" i="1"/>
  <c r="CC124" i="1"/>
  <c r="CE124" i="1"/>
  <c r="CD124" i="1"/>
  <c r="CB124" i="1"/>
  <c r="CA124" i="1"/>
  <c r="BY124" i="1"/>
  <c r="BX124" i="1"/>
  <c r="BW124" i="1"/>
  <c r="BZ124" i="1"/>
  <c r="BT124" i="1"/>
  <c r="BU124" i="1"/>
  <c r="BS124" i="1"/>
  <c r="BV124" i="1"/>
  <c r="BR188" i="1"/>
  <c r="CH188" i="1"/>
  <c r="CG188" i="1"/>
  <c r="CF188" i="1"/>
  <c r="CC188" i="1"/>
  <c r="CD188" i="1"/>
  <c r="CE188" i="1"/>
  <c r="CA188" i="1"/>
  <c r="CB188" i="1"/>
  <c r="BY188" i="1"/>
  <c r="BX188" i="1"/>
  <c r="BZ188" i="1"/>
  <c r="BW188" i="1"/>
  <c r="BT188" i="1"/>
  <c r="BU188" i="1"/>
  <c r="BS188" i="1"/>
  <c r="BV188" i="1"/>
  <c r="BR252" i="1"/>
  <c r="CH252" i="1"/>
  <c r="CG252" i="1"/>
  <c r="CF252" i="1"/>
  <c r="CE252" i="1"/>
  <c r="CC252" i="1"/>
  <c r="CD252" i="1"/>
  <c r="CB252" i="1"/>
  <c r="CA252" i="1"/>
  <c r="BY252" i="1"/>
  <c r="BX252" i="1"/>
  <c r="BZ252" i="1"/>
  <c r="BW252" i="1"/>
  <c r="BT252" i="1"/>
  <c r="BU252" i="1"/>
  <c r="BV252" i="1"/>
  <c r="BS252" i="1"/>
  <c r="BR316" i="1"/>
  <c r="CH316" i="1"/>
  <c r="CG316" i="1"/>
  <c r="CF316" i="1"/>
  <c r="CE316" i="1"/>
  <c r="CC316" i="1"/>
  <c r="CD316" i="1"/>
  <c r="CB316" i="1"/>
  <c r="CA316" i="1"/>
  <c r="BZ316" i="1"/>
  <c r="BY316" i="1"/>
  <c r="BX316" i="1"/>
  <c r="BW316" i="1"/>
  <c r="BT316" i="1"/>
  <c r="BU316" i="1"/>
  <c r="BV316" i="1"/>
  <c r="BS316" i="1"/>
  <c r="BR380" i="1"/>
  <c r="CH380" i="1"/>
  <c r="CG380" i="1"/>
  <c r="CF380" i="1"/>
  <c r="CE380" i="1"/>
  <c r="CC380" i="1"/>
  <c r="CD380" i="1"/>
  <c r="CB380" i="1"/>
  <c r="CA380" i="1"/>
  <c r="BZ380" i="1"/>
  <c r="BY380" i="1"/>
  <c r="BX380" i="1"/>
  <c r="BW380" i="1"/>
  <c r="BT380" i="1"/>
  <c r="BU380" i="1"/>
  <c r="BV380" i="1"/>
  <c r="BS380" i="1"/>
  <c r="BR45" i="1"/>
  <c r="CH45" i="1"/>
  <c r="CG45" i="1"/>
  <c r="CF45" i="1"/>
  <c r="CE45" i="1"/>
  <c r="CD45" i="1"/>
  <c r="CC45" i="1"/>
  <c r="CB45" i="1"/>
  <c r="CA45" i="1"/>
  <c r="BZ45" i="1"/>
  <c r="BY45" i="1"/>
  <c r="BX45" i="1"/>
  <c r="BV45" i="1"/>
  <c r="BW45" i="1"/>
  <c r="BU45" i="1"/>
  <c r="BT45" i="1"/>
  <c r="BS45" i="1"/>
  <c r="BR109" i="1"/>
  <c r="CH109" i="1"/>
  <c r="CG109" i="1"/>
  <c r="CF109" i="1"/>
  <c r="CD109" i="1"/>
  <c r="CC109" i="1"/>
  <c r="CE109" i="1"/>
  <c r="CB109" i="1"/>
  <c r="CA109" i="1"/>
  <c r="BZ109" i="1"/>
  <c r="BY109" i="1"/>
  <c r="BX109" i="1"/>
  <c r="BV109" i="1"/>
  <c r="BW109" i="1"/>
  <c r="BU109" i="1"/>
  <c r="BS109" i="1"/>
  <c r="BT109" i="1"/>
  <c r="BR197" i="1"/>
  <c r="CH197" i="1"/>
  <c r="CF197" i="1"/>
  <c r="CG197" i="1"/>
  <c r="CD197" i="1"/>
  <c r="CE197" i="1"/>
  <c r="CC197" i="1"/>
  <c r="CB197" i="1"/>
  <c r="CA197" i="1"/>
  <c r="BZ197" i="1"/>
  <c r="BY197" i="1"/>
  <c r="BX197" i="1"/>
  <c r="BV197" i="1"/>
  <c r="BW197" i="1"/>
  <c r="BU197" i="1"/>
  <c r="BS197" i="1"/>
  <c r="BT197" i="1"/>
  <c r="BR277" i="1"/>
  <c r="CH277" i="1"/>
  <c r="CF277" i="1"/>
  <c r="CG277" i="1"/>
  <c r="CD277" i="1"/>
  <c r="CE277" i="1"/>
  <c r="CC277" i="1"/>
  <c r="CB277" i="1"/>
  <c r="BZ277" i="1"/>
  <c r="BY277" i="1"/>
  <c r="CA277" i="1"/>
  <c r="BX277" i="1"/>
  <c r="BV277" i="1"/>
  <c r="BW277" i="1"/>
  <c r="BU277" i="1"/>
  <c r="BT277" i="1"/>
  <c r="BS277" i="1"/>
  <c r="BR365" i="1"/>
  <c r="CH365" i="1"/>
  <c r="CG365" i="1"/>
  <c r="CF365" i="1"/>
  <c r="CD365" i="1"/>
  <c r="CC365" i="1"/>
  <c r="CE365" i="1"/>
  <c r="CB365" i="1"/>
  <c r="CA365" i="1"/>
  <c r="BZ365" i="1"/>
  <c r="BY365" i="1"/>
  <c r="BX365" i="1"/>
  <c r="BV365" i="1"/>
  <c r="BW365" i="1"/>
  <c r="BU365" i="1"/>
  <c r="BS365" i="1"/>
  <c r="BT365" i="1"/>
  <c r="BR22" i="1"/>
  <c r="CH22" i="1"/>
  <c r="CG22" i="1"/>
  <c r="CF22" i="1"/>
  <c r="CD22" i="1"/>
  <c r="CC22" i="1"/>
  <c r="CB22" i="1"/>
  <c r="CE22" i="1"/>
  <c r="BZ22" i="1"/>
  <c r="CA22" i="1"/>
  <c r="BX22" i="1"/>
  <c r="BW22" i="1"/>
  <c r="BY22" i="1"/>
  <c r="BV22" i="1"/>
  <c r="BT22" i="1"/>
  <c r="BU22" i="1"/>
  <c r="BS22" i="1"/>
  <c r="BR86" i="1"/>
  <c r="CH86" i="1"/>
  <c r="CG86" i="1"/>
  <c r="CF86" i="1"/>
  <c r="CE86" i="1"/>
  <c r="CD86" i="1"/>
  <c r="CC86" i="1"/>
  <c r="CB86" i="1"/>
  <c r="BZ86" i="1"/>
  <c r="CA86" i="1"/>
  <c r="BX86" i="1"/>
  <c r="BY86" i="1"/>
  <c r="BW86" i="1"/>
  <c r="BV86" i="1"/>
  <c r="BT86" i="1"/>
  <c r="BU86" i="1"/>
  <c r="BS86" i="1"/>
  <c r="BR150" i="1"/>
  <c r="CH150" i="1"/>
  <c r="CG150" i="1"/>
  <c r="CF150" i="1"/>
  <c r="CE150" i="1"/>
  <c r="CD150" i="1"/>
  <c r="CC150" i="1"/>
  <c r="CB150" i="1"/>
  <c r="BZ150" i="1"/>
  <c r="CA150" i="1"/>
  <c r="BX150" i="1"/>
  <c r="BW150" i="1"/>
  <c r="BY150" i="1"/>
  <c r="BV150" i="1"/>
  <c r="BT150" i="1"/>
  <c r="BU150" i="1"/>
  <c r="BS150" i="1"/>
  <c r="BR230" i="1"/>
  <c r="CH230" i="1"/>
  <c r="CG230" i="1"/>
  <c r="CF230" i="1"/>
  <c r="CE230" i="1"/>
  <c r="CD230" i="1"/>
  <c r="CC230" i="1"/>
  <c r="CB230" i="1"/>
  <c r="BZ230" i="1"/>
  <c r="CA230" i="1"/>
  <c r="BX230" i="1"/>
  <c r="BW230" i="1"/>
  <c r="BY230" i="1"/>
  <c r="BV230" i="1"/>
  <c r="BT230" i="1"/>
  <c r="BU230" i="1"/>
  <c r="BS230" i="1"/>
  <c r="BR294" i="1"/>
  <c r="CH294" i="1"/>
  <c r="CG294" i="1"/>
  <c r="CF294" i="1"/>
  <c r="CE294" i="1"/>
  <c r="CD294" i="1"/>
  <c r="CC294" i="1"/>
  <c r="CB294" i="1"/>
  <c r="BZ294" i="1"/>
  <c r="CA294" i="1"/>
  <c r="BX294" i="1"/>
  <c r="BY294" i="1"/>
  <c r="BW294" i="1"/>
  <c r="BV294" i="1"/>
  <c r="BT294" i="1"/>
  <c r="BU294" i="1"/>
  <c r="BS294" i="1"/>
  <c r="BR358" i="1"/>
  <c r="CH358" i="1"/>
  <c r="CG358" i="1"/>
  <c r="CF358" i="1"/>
  <c r="CE358" i="1"/>
  <c r="CD358" i="1"/>
  <c r="CC358" i="1"/>
  <c r="BZ358" i="1"/>
  <c r="CB358" i="1"/>
  <c r="CA358" i="1"/>
  <c r="BX358" i="1"/>
  <c r="BW358" i="1"/>
  <c r="BY358" i="1"/>
  <c r="BV358" i="1"/>
  <c r="BT358" i="1"/>
  <c r="BU358" i="1"/>
  <c r="BS358" i="1"/>
  <c r="BR422" i="1"/>
  <c r="CH422" i="1"/>
  <c r="CG422" i="1"/>
  <c r="CF422" i="1"/>
  <c r="CE422" i="1"/>
  <c r="CD422" i="1"/>
  <c r="CC422" i="1"/>
  <c r="CB422" i="1"/>
  <c r="BZ422" i="1"/>
  <c r="CA422" i="1"/>
  <c r="BX422" i="1"/>
  <c r="BY422" i="1"/>
  <c r="BW422" i="1"/>
  <c r="BV422" i="1"/>
  <c r="BT422" i="1"/>
  <c r="BU422" i="1"/>
  <c r="BS422" i="1"/>
  <c r="BR15" i="1"/>
  <c r="CH15" i="1"/>
  <c r="CG15" i="1"/>
  <c r="CF15" i="1"/>
  <c r="CE15" i="1"/>
  <c r="CD15" i="1"/>
  <c r="CC15" i="1"/>
  <c r="CB15" i="1"/>
  <c r="CA15" i="1"/>
  <c r="BZ15" i="1"/>
  <c r="BY15" i="1"/>
  <c r="BX15" i="1"/>
  <c r="BV15" i="1"/>
  <c r="BW15" i="1"/>
  <c r="BT15" i="1"/>
  <c r="BU15" i="1"/>
  <c r="BS15" i="1"/>
  <c r="BR79" i="1"/>
  <c r="CH79" i="1"/>
  <c r="CG79" i="1"/>
  <c r="CF79" i="1"/>
  <c r="CE79" i="1"/>
  <c r="CD79" i="1"/>
  <c r="CC79" i="1"/>
  <c r="CB79" i="1"/>
  <c r="CA79" i="1"/>
  <c r="BZ79" i="1"/>
  <c r="BY79" i="1"/>
  <c r="BX79" i="1"/>
  <c r="BV79" i="1"/>
  <c r="BW79" i="1"/>
  <c r="BT79" i="1"/>
  <c r="BU79" i="1"/>
  <c r="BS79" i="1"/>
  <c r="BR143" i="1"/>
  <c r="CH143" i="1"/>
  <c r="CG143" i="1"/>
  <c r="CE143" i="1"/>
  <c r="CF143" i="1"/>
  <c r="CD143" i="1"/>
  <c r="CC143" i="1"/>
  <c r="CB143" i="1"/>
  <c r="CA143" i="1"/>
  <c r="BZ143" i="1"/>
  <c r="BY143" i="1"/>
  <c r="BX143" i="1"/>
  <c r="BV143" i="1"/>
  <c r="BW143" i="1"/>
  <c r="BT143" i="1"/>
  <c r="BU143" i="1"/>
  <c r="BS143" i="1"/>
  <c r="BR207" i="1"/>
  <c r="CH207" i="1"/>
  <c r="CG207" i="1"/>
  <c r="CF207" i="1"/>
  <c r="CE207" i="1"/>
  <c r="CC207" i="1"/>
  <c r="CD207" i="1"/>
  <c r="CB207" i="1"/>
  <c r="CA207" i="1"/>
  <c r="BZ207" i="1"/>
  <c r="BY207" i="1"/>
  <c r="BX207" i="1"/>
  <c r="BV207" i="1"/>
  <c r="BW207" i="1"/>
  <c r="BT207" i="1"/>
  <c r="BU207" i="1"/>
  <c r="BS207" i="1"/>
  <c r="BR271" i="1"/>
  <c r="CH271" i="1"/>
  <c r="CG271" i="1"/>
  <c r="CF271" i="1"/>
  <c r="CE271" i="1"/>
  <c r="CD271" i="1"/>
  <c r="CB271" i="1"/>
  <c r="CC271" i="1"/>
  <c r="CA271" i="1"/>
  <c r="BZ271" i="1"/>
  <c r="BY271" i="1"/>
  <c r="BX271" i="1"/>
  <c r="BV271" i="1"/>
  <c r="BW271" i="1"/>
  <c r="BT271" i="1"/>
  <c r="BU271" i="1"/>
  <c r="BS271" i="1"/>
  <c r="BR335" i="1"/>
  <c r="CH335" i="1"/>
  <c r="CG335" i="1"/>
  <c r="CF335" i="1"/>
  <c r="CE335" i="1"/>
  <c r="CD335" i="1"/>
  <c r="CB335" i="1"/>
  <c r="CC335" i="1"/>
  <c r="CA335" i="1"/>
  <c r="BZ335" i="1"/>
  <c r="BY335" i="1"/>
  <c r="BX335" i="1"/>
  <c r="BV335" i="1"/>
  <c r="BW335" i="1"/>
  <c r="BT335" i="1"/>
  <c r="BU335" i="1"/>
  <c r="BS335" i="1"/>
  <c r="BR359" i="1"/>
  <c r="CH359" i="1"/>
  <c r="CG359" i="1"/>
  <c r="CE359" i="1"/>
  <c r="CF359" i="1"/>
  <c r="CD359" i="1"/>
  <c r="CB359" i="1"/>
  <c r="CC359" i="1"/>
  <c r="CA359" i="1"/>
  <c r="BZ359" i="1"/>
  <c r="BV359" i="1"/>
  <c r="BX359" i="1"/>
  <c r="BW359" i="1"/>
  <c r="BY359" i="1"/>
  <c r="BT359" i="1"/>
  <c r="BU359" i="1"/>
  <c r="BS359" i="1"/>
  <c r="BR423" i="1"/>
  <c r="CH423" i="1"/>
  <c r="CG423" i="1"/>
  <c r="CF423" i="1"/>
  <c r="CE423" i="1"/>
  <c r="CB423" i="1"/>
  <c r="CD423" i="1"/>
  <c r="CC423" i="1"/>
  <c r="CA423" i="1"/>
  <c r="BZ423" i="1"/>
  <c r="BX423" i="1"/>
  <c r="BV423" i="1"/>
  <c r="BY423" i="1"/>
  <c r="BW423" i="1"/>
  <c r="BT423" i="1"/>
  <c r="BU423" i="1"/>
  <c r="BS423" i="1"/>
  <c r="BR851" i="1"/>
  <c r="CH851" i="1"/>
  <c r="CG851" i="1"/>
  <c r="CF851" i="1"/>
  <c r="CE851" i="1"/>
  <c r="CD851" i="1"/>
  <c r="CC851" i="1"/>
  <c r="CB851" i="1"/>
  <c r="CA851" i="1"/>
  <c r="BZ851" i="1"/>
  <c r="BX851" i="1"/>
  <c r="BY851" i="1"/>
  <c r="BW851" i="1"/>
  <c r="BU851" i="1"/>
  <c r="BV851" i="1"/>
  <c r="BT851" i="1"/>
  <c r="BS851" i="1"/>
  <c r="BR940" i="1"/>
  <c r="CG940" i="1"/>
  <c r="CH940" i="1"/>
  <c r="CE940" i="1"/>
  <c r="CF940" i="1"/>
  <c r="CD940" i="1"/>
  <c r="CC940" i="1"/>
  <c r="CA940" i="1"/>
  <c r="CB940" i="1"/>
  <c r="BX940" i="1"/>
  <c r="BY940" i="1"/>
  <c r="BZ940" i="1"/>
  <c r="BW940" i="1"/>
  <c r="BV940" i="1"/>
  <c r="BU940" i="1"/>
  <c r="BS940" i="1"/>
  <c r="BT940" i="1"/>
  <c r="BR64" i="1"/>
  <c r="CH64" i="1"/>
  <c r="CG64" i="1"/>
  <c r="CF64" i="1"/>
  <c r="CD64" i="1"/>
  <c r="CE64" i="1"/>
  <c r="CC64" i="1"/>
  <c r="CB64" i="1"/>
  <c r="CA64" i="1"/>
  <c r="BZ64" i="1"/>
  <c r="BY64" i="1"/>
  <c r="BV64" i="1"/>
  <c r="BX64" i="1"/>
  <c r="BW64" i="1"/>
  <c r="BU64" i="1"/>
  <c r="BS64" i="1"/>
  <c r="BT64" i="1"/>
  <c r="BR128" i="1"/>
  <c r="CH128" i="1"/>
  <c r="CG128" i="1"/>
  <c r="CF128" i="1"/>
  <c r="CE128" i="1"/>
  <c r="CD128" i="1"/>
  <c r="CC128" i="1"/>
  <c r="CB128" i="1"/>
  <c r="CA128" i="1"/>
  <c r="BZ128" i="1"/>
  <c r="BY128" i="1"/>
  <c r="BV128" i="1"/>
  <c r="BX128" i="1"/>
  <c r="BW128" i="1"/>
  <c r="BU128" i="1"/>
  <c r="BS128" i="1"/>
  <c r="BT128" i="1"/>
  <c r="BR192" i="1"/>
  <c r="CH192" i="1"/>
  <c r="CG192" i="1"/>
  <c r="CF192" i="1"/>
  <c r="CE192" i="1"/>
  <c r="CD192" i="1"/>
  <c r="CC192" i="1"/>
  <c r="CB192" i="1"/>
  <c r="CA192" i="1"/>
  <c r="BZ192" i="1"/>
  <c r="BY192" i="1"/>
  <c r="BV192" i="1"/>
  <c r="BX192" i="1"/>
  <c r="BW192" i="1"/>
  <c r="BU192" i="1"/>
  <c r="BS192" i="1"/>
  <c r="BT192" i="1"/>
  <c r="BR256" i="1"/>
  <c r="CH256" i="1"/>
  <c r="CG256" i="1"/>
  <c r="CF256" i="1"/>
  <c r="CE256" i="1"/>
  <c r="CD256" i="1"/>
  <c r="CB256" i="1"/>
  <c r="CA256" i="1"/>
  <c r="CC256" i="1"/>
  <c r="BZ256" i="1"/>
  <c r="BY256" i="1"/>
  <c r="BV256" i="1"/>
  <c r="BX256" i="1"/>
  <c r="BW256" i="1"/>
  <c r="BU256" i="1"/>
  <c r="BS256" i="1"/>
  <c r="BT256" i="1"/>
  <c r="BR320" i="1"/>
  <c r="CH320" i="1"/>
  <c r="CF320" i="1"/>
  <c r="CG320" i="1"/>
  <c r="CE320" i="1"/>
  <c r="CD320" i="1"/>
  <c r="CB320" i="1"/>
  <c r="CA320" i="1"/>
  <c r="CC320" i="1"/>
  <c r="BY320" i="1"/>
  <c r="BZ320" i="1"/>
  <c r="BV320" i="1"/>
  <c r="BX320" i="1"/>
  <c r="BW320" i="1"/>
  <c r="BU320" i="1"/>
  <c r="BS320" i="1"/>
  <c r="BT320" i="1"/>
  <c r="BR448" i="1"/>
  <c r="CH448" i="1"/>
  <c r="CG448" i="1"/>
  <c r="CF448" i="1"/>
  <c r="CE448" i="1"/>
  <c r="CD448" i="1"/>
  <c r="CB448" i="1"/>
  <c r="CA448" i="1"/>
  <c r="CC448" i="1"/>
  <c r="BY448" i="1"/>
  <c r="BZ448" i="1"/>
  <c r="BV448" i="1"/>
  <c r="BX448" i="1"/>
  <c r="BW448" i="1"/>
  <c r="BU448" i="1"/>
  <c r="BS448" i="1"/>
  <c r="BT448" i="1"/>
  <c r="BR512" i="1"/>
  <c r="CG512" i="1"/>
  <c r="CF512" i="1"/>
  <c r="CH512" i="1"/>
  <c r="CE512" i="1"/>
  <c r="CD512" i="1"/>
  <c r="CA512" i="1"/>
  <c r="CB512" i="1"/>
  <c r="CC512" i="1"/>
  <c r="BY512" i="1"/>
  <c r="BZ512" i="1"/>
  <c r="BV512" i="1"/>
  <c r="BX512" i="1"/>
  <c r="BW512" i="1"/>
  <c r="BU512" i="1"/>
  <c r="BS512" i="1"/>
  <c r="BT512" i="1"/>
  <c r="BR536" i="1"/>
  <c r="CH536" i="1"/>
  <c r="CG536" i="1"/>
  <c r="CF536" i="1"/>
  <c r="CE536" i="1"/>
  <c r="CD536" i="1"/>
  <c r="CC536" i="1"/>
  <c r="CB536" i="1"/>
  <c r="CA536" i="1"/>
  <c r="BZ536" i="1"/>
  <c r="BX536" i="1"/>
  <c r="BV536" i="1"/>
  <c r="BY536" i="1"/>
  <c r="BW536" i="1"/>
  <c r="BU536" i="1"/>
  <c r="BS536" i="1"/>
  <c r="BT536" i="1"/>
  <c r="BR600" i="1"/>
  <c r="CH600" i="1"/>
  <c r="CG600" i="1"/>
  <c r="CF600" i="1"/>
  <c r="CE600" i="1"/>
  <c r="CD600" i="1"/>
  <c r="CC600" i="1"/>
  <c r="CA600" i="1"/>
  <c r="CB600" i="1"/>
  <c r="BZ600" i="1"/>
  <c r="BX600" i="1"/>
  <c r="BV600" i="1"/>
  <c r="BY600" i="1"/>
  <c r="BW600" i="1"/>
  <c r="BU600" i="1"/>
  <c r="BS600" i="1"/>
  <c r="BT600" i="1"/>
  <c r="BR760" i="1"/>
  <c r="CH760" i="1"/>
  <c r="CG760" i="1"/>
  <c r="CF760" i="1"/>
  <c r="CE760" i="1"/>
  <c r="CC760" i="1"/>
  <c r="CD760" i="1"/>
  <c r="CB760" i="1"/>
  <c r="CA760" i="1"/>
  <c r="BZ760" i="1"/>
  <c r="BY760" i="1"/>
  <c r="BX760" i="1"/>
  <c r="BV760" i="1"/>
  <c r="BW760" i="1"/>
  <c r="BU760" i="1"/>
  <c r="BS760" i="1"/>
  <c r="BT760" i="1"/>
  <c r="BR816" i="1"/>
  <c r="CH816" i="1"/>
  <c r="CG816" i="1"/>
  <c r="CF816" i="1"/>
  <c r="CE816" i="1"/>
  <c r="CD816" i="1"/>
  <c r="CB816" i="1"/>
  <c r="CC816" i="1"/>
  <c r="CA816" i="1"/>
  <c r="BZ816" i="1"/>
  <c r="BV816" i="1"/>
  <c r="BY816" i="1"/>
  <c r="BX816" i="1"/>
  <c r="BW816" i="1"/>
  <c r="BU816" i="1"/>
  <c r="BT816" i="1"/>
  <c r="BS816" i="1"/>
  <c r="BR904" i="1"/>
  <c r="CH904" i="1"/>
  <c r="CG904" i="1"/>
  <c r="CF904" i="1"/>
  <c r="CE904" i="1"/>
  <c r="CC904" i="1"/>
  <c r="CD904" i="1"/>
  <c r="CB904" i="1"/>
  <c r="CA904" i="1"/>
  <c r="BZ904" i="1"/>
  <c r="BV904" i="1"/>
  <c r="BW904" i="1"/>
  <c r="BY904" i="1"/>
  <c r="BU904" i="1"/>
  <c r="BX904" i="1"/>
  <c r="BT904" i="1"/>
  <c r="BS904" i="1"/>
  <c r="BR25" i="1"/>
  <c r="CH25" i="1"/>
  <c r="CG25" i="1"/>
  <c r="CF25" i="1"/>
  <c r="CE25" i="1"/>
  <c r="CC25" i="1"/>
  <c r="CB25" i="1"/>
  <c r="CA25" i="1"/>
  <c r="CD25" i="1"/>
  <c r="BZ25" i="1"/>
  <c r="BY25" i="1"/>
  <c r="BX25" i="1"/>
  <c r="BW25" i="1"/>
  <c r="BT25" i="1"/>
  <c r="BV25" i="1"/>
  <c r="BU25" i="1"/>
  <c r="BS25" i="1"/>
  <c r="BR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T89" i="1"/>
  <c r="BV89" i="1"/>
  <c r="BU89" i="1"/>
  <c r="BS89" i="1"/>
  <c r="BR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T153" i="1"/>
  <c r="BV153" i="1"/>
  <c r="BU153" i="1"/>
  <c r="BS153" i="1"/>
  <c r="BR281" i="1"/>
  <c r="CH281" i="1"/>
  <c r="CG281" i="1"/>
  <c r="CF281" i="1"/>
  <c r="CE281" i="1"/>
  <c r="CD281" i="1"/>
  <c r="CC281" i="1"/>
  <c r="CB281" i="1"/>
  <c r="CA281" i="1"/>
  <c r="BZ281" i="1"/>
  <c r="BY281" i="1"/>
  <c r="BX281" i="1"/>
  <c r="BW281" i="1"/>
  <c r="BT281" i="1"/>
  <c r="BV281" i="1"/>
  <c r="BU281" i="1"/>
  <c r="BS281" i="1"/>
  <c r="BR345" i="1"/>
  <c r="CH345" i="1"/>
  <c r="CF345" i="1"/>
  <c r="CG345" i="1"/>
  <c r="CE345" i="1"/>
  <c r="CD345" i="1"/>
  <c r="CC345" i="1"/>
  <c r="CB345" i="1"/>
  <c r="CA345" i="1"/>
  <c r="BZ345" i="1"/>
  <c r="BY345" i="1"/>
  <c r="BX345" i="1"/>
  <c r="BW345" i="1"/>
  <c r="BT345" i="1"/>
  <c r="BV345" i="1"/>
  <c r="BU345" i="1"/>
  <c r="BS345" i="1"/>
  <c r="BR409" i="1"/>
  <c r="CH409" i="1"/>
  <c r="CG409" i="1"/>
  <c r="CF409" i="1"/>
  <c r="CE409" i="1"/>
  <c r="CD409" i="1"/>
  <c r="CC409" i="1"/>
  <c r="CB409" i="1"/>
  <c r="CA409" i="1"/>
  <c r="BZ409" i="1"/>
  <c r="BY409" i="1"/>
  <c r="BX409" i="1"/>
  <c r="BW409" i="1"/>
  <c r="BT409" i="1"/>
  <c r="BV409" i="1"/>
  <c r="BU409" i="1"/>
  <c r="BS409" i="1"/>
  <c r="BR473" i="1"/>
  <c r="CH473" i="1"/>
  <c r="CG473" i="1"/>
  <c r="CF473" i="1"/>
  <c r="CE473" i="1"/>
  <c r="CC473" i="1"/>
  <c r="CB473" i="1"/>
  <c r="CD473" i="1"/>
  <c r="CA473" i="1"/>
  <c r="BZ473" i="1"/>
  <c r="BY473" i="1"/>
  <c r="BX473" i="1"/>
  <c r="BT473" i="1"/>
  <c r="BV473" i="1"/>
  <c r="BU473" i="1"/>
  <c r="BW473" i="1"/>
  <c r="BS473" i="1"/>
  <c r="BR537" i="1"/>
  <c r="CH537" i="1"/>
  <c r="CG537" i="1"/>
  <c r="CF537" i="1"/>
  <c r="CE537" i="1"/>
  <c r="CC537" i="1"/>
  <c r="CD537" i="1"/>
  <c r="CB537" i="1"/>
  <c r="CA537" i="1"/>
  <c r="BZ537" i="1"/>
  <c r="BY537" i="1"/>
  <c r="BX537" i="1"/>
  <c r="BT537" i="1"/>
  <c r="BV537" i="1"/>
  <c r="BU537" i="1"/>
  <c r="BW537" i="1"/>
  <c r="BS537" i="1"/>
  <c r="BR561" i="1"/>
  <c r="CH561" i="1"/>
  <c r="CG561" i="1"/>
  <c r="CF561" i="1"/>
  <c r="CE561" i="1"/>
  <c r="CC561" i="1"/>
  <c r="CD561" i="1"/>
  <c r="CA561" i="1"/>
  <c r="CB561" i="1"/>
  <c r="BZ561" i="1"/>
  <c r="BY561" i="1"/>
  <c r="BV561" i="1"/>
  <c r="BX561" i="1"/>
  <c r="BT561" i="1"/>
  <c r="BU561" i="1"/>
  <c r="BW561" i="1"/>
  <c r="BS561" i="1"/>
  <c r="BR625" i="1"/>
  <c r="CH625" i="1"/>
  <c r="CG625" i="1"/>
  <c r="CF625" i="1"/>
  <c r="CE625" i="1"/>
  <c r="CC625" i="1"/>
  <c r="CB625" i="1"/>
  <c r="CD625" i="1"/>
  <c r="BZ625" i="1"/>
  <c r="BY625" i="1"/>
  <c r="CA625" i="1"/>
  <c r="BV625" i="1"/>
  <c r="BT625" i="1"/>
  <c r="BU625" i="1"/>
  <c r="BX625" i="1"/>
  <c r="BS625" i="1"/>
  <c r="BW625" i="1"/>
  <c r="BR689" i="1"/>
  <c r="CH689" i="1"/>
  <c r="CG689" i="1"/>
  <c r="CF689" i="1"/>
  <c r="CE689" i="1"/>
  <c r="CD689" i="1"/>
  <c r="CC689" i="1"/>
  <c r="CB689" i="1"/>
  <c r="CA689" i="1"/>
  <c r="BY689" i="1"/>
  <c r="BZ689" i="1"/>
  <c r="BV689" i="1"/>
  <c r="BX689" i="1"/>
  <c r="BT689" i="1"/>
  <c r="BU689" i="1"/>
  <c r="BS689" i="1"/>
  <c r="BW689" i="1"/>
  <c r="BR713" i="1"/>
  <c r="CH713" i="1"/>
  <c r="CG713" i="1"/>
  <c r="CE713" i="1"/>
  <c r="CF713" i="1"/>
  <c r="CC713" i="1"/>
  <c r="CD713" i="1"/>
  <c r="CB713" i="1"/>
  <c r="CA713" i="1"/>
  <c r="BY713" i="1"/>
  <c r="BZ713" i="1"/>
  <c r="BX713" i="1"/>
  <c r="BT713" i="1"/>
  <c r="BV713" i="1"/>
  <c r="BU713" i="1"/>
  <c r="BW713" i="1"/>
  <c r="BS713" i="1"/>
  <c r="BR737" i="1"/>
  <c r="CG737" i="1"/>
  <c r="CH737" i="1"/>
  <c r="CE737" i="1"/>
  <c r="CF737" i="1"/>
  <c r="CD737" i="1"/>
  <c r="CC737" i="1"/>
  <c r="CB737" i="1"/>
  <c r="CA737" i="1"/>
  <c r="BY737" i="1"/>
  <c r="BZ737" i="1"/>
  <c r="BW737" i="1"/>
  <c r="BV737" i="1"/>
  <c r="BT737" i="1"/>
  <c r="BX737" i="1"/>
  <c r="BU737" i="1"/>
  <c r="BS737" i="1"/>
  <c r="BR793" i="1"/>
  <c r="CH793" i="1"/>
  <c r="CG793" i="1"/>
  <c r="CF793" i="1"/>
  <c r="CE793" i="1"/>
  <c r="CC793" i="1"/>
  <c r="CD793" i="1"/>
  <c r="CB793" i="1"/>
  <c r="BY793" i="1"/>
  <c r="BZ793" i="1"/>
  <c r="CA793" i="1"/>
  <c r="BX793" i="1"/>
  <c r="BV793" i="1"/>
  <c r="BU793" i="1"/>
  <c r="BW793" i="1"/>
  <c r="BS793" i="1"/>
  <c r="BT793" i="1"/>
  <c r="BR817" i="1"/>
  <c r="CH817" i="1"/>
  <c r="CG817" i="1"/>
  <c r="CF817" i="1"/>
  <c r="CE817" i="1"/>
  <c r="CD817" i="1"/>
  <c r="CC817" i="1"/>
  <c r="CB817" i="1"/>
  <c r="BY817" i="1"/>
  <c r="BZ817" i="1"/>
  <c r="CA817" i="1"/>
  <c r="BV817" i="1"/>
  <c r="BX817" i="1"/>
  <c r="BU817" i="1"/>
  <c r="BT817" i="1"/>
  <c r="BS817" i="1"/>
  <c r="BW817" i="1"/>
  <c r="BR482" i="1"/>
  <c r="CH482" i="1"/>
  <c r="CG482" i="1"/>
  <c r="CF482" i="1"/>
  <c r="CE482" i="1"/>
  <c r="CD482" i="1"/>
  <c r="CB482" i="1"/>
  <c r="CC482" i="1"/>
  <c r="CA482" i="1"/>
  <c r="BZ482" i="1"/>
  <c r="BY482" i="1"/>
  <c r="BV482" i="1"/>
  <c r="BX482" i="1"/>
  <c r="BW482" i="1"/>
  <c r="BT482" i="1"/>
  <c r="BU482" i="1"/>
  <c r="BS482" i="1"/>
  <c r="BR602" i="1"/>
  <c r="CH602" i="1"/>
  <c r="CF602" i="1"/>
  <c r="CE602" i="1"/>
  <c r="CG602" i="1"/>
  <c r="CD602" i="1"/>
  <c r="CB602" i="1"/>
  <c r="CC602" i="1"/>
  <c r="CA602" i="1"/>
  <c r="BZ602" i="1"/>
  <c r="BY602" i="1"/>
  <c r="BX602" i="1"/>
  <c r="BV602" i="1"/>
  <c r="BT602" i="1"/>
  <c r="BU602" i="1"/>
  <c r="BW602" i="1"/>
  <c r="BS602" i="1"/>
  <c r="BR927" i="1"/>
  <c r="CH927" i="1"/>
  <c r="CF927" i="1"/>
  <c r="CG927" i="1"/>
  <c r="CD927" i="1"/>
  <c r="CC927" i="1"/>
  <c r="CE927" i="1"/>
  <c r="CB927" i="1"/>
  <c r="CA927" i="1"/>
  <c r="BZ927" i="1"/>
  <c r="BY927" i="1"/>
  <c r="BX927" i="1"/>
  <c r="BV927" i="1"/>
  <c r="BU927" i="1"/>
  <c r="BW927" i="1"/>
  <c r="BS927" i="1"/>
  <c r="BT927" i="1"/>
  <c r="CH2" i="1"/>
  <c r="CG2" i="1"/>
  <c r="CF2" i="1"/>
  <c r="CE2" i="1"/>
  <c r="CD2" i="1"/>
  <c r="CB2" i="1"/>
  <c r="CC2" i="1"/>
  <c r="CA2" i="1"/>
  <c r="BZ2" i="1"/>
  <c r="BY2" i="1"/>
  <c r="BV2" i="1"/>
  <c r="BW2" i="1"/>
  <c r="BT2" i="1"/>
  <c r="BX2" i="1"/>
  <c r="BU2" i="1"/>
  <c r="BS2" i="1"/>
  <c r="BR2" i="1"/>
  <c r="BR66" i="1"/>
  <c r="CH66" i="1"/>
  <c r="CG66" i="1"/>
  <c r="CF66" i="1"/>
  <c r="CE66" i="1"/>
  <c r="CD66" i="1"/>
  <c r="CB66" i="1"/>
  <c r="CC66" i="1"/>
  <c r="CA66" i="1"/>
  <c r="BZ66" i="1"/>
  <c r="BY66" i="1"/>
  <c r="BV66" i="1"/>
  <c r="BW66" i="1"/>
  <c r="BT66" i="1"/>
  <c r="BU66" i="1"/>
  <c r="BX66" i="1"/>
  <c r="BS66" i="1"/>
  <c r="BR130" i="1"/>
  <c r="CH130" i="1"/>
  <c r="CG130" i="1"/>
  <c r="CF130" i="1"/>
  <c r="CE130" i="1"/>
  <c r="CD130" i="1"/>
  <c r="CB130" i="1"/>
  <c r="CC130" i="1"/>
  <c r="CA130" i="1"/>
  <c r="BZ130" i="1"/>
  <c r="BY130" i="1"/>
  <c r="BV130" i="1"/>
  <c r="BW130" i="1"/>
  <c r="BX130" i="1"/>
  <c r="BT130" i="1"/>
  <c r="BU130" i="1"/>
  <c r="BS130" i="1"/>
  <c r="BR194" i="1"/>
  <c r="CH194" i="1"/>
  <c r="CG194" i="1"/>
  <c r="CF194" i="1"/>
  <c r="CE194" i="1"/>
  <c r="CD194" i="1"/>
  <c r="CB194" i="1"/>
  <c r="CC194" i="1"/>
  <c r="CA194" i="1"/>
  <c r="BZ194" i="1"/>
  <c r="BY194" i="1"/>
  <c r="BV194" i="1"/>
  <c r="BW194" i="1"/>
  <c r="BT194" i="1"/>
  <c r="BX194" i="1"/>
  <c r="BU194" i="1"/>
  <c r="BS194" i="1"/>
  <c r="BR218" i="1"/>
  <c r="CG218" i="1"/>
  <c r="CH218" i="1"/>
  <c r="CF218" i="1"/>
  <c r="CE218" i="1"/>
  <c r="CD218" i="1"/>
  <c r="CC218" i="1"/>
  <c r="CB218" i="1"/>
  <c r="CA218" i="1"/>
  <c r="BZ218" i="1"/>
  <c r="BY218" i="1"/>
  <c r="BV218" i="1"/>
  <c r="BX218" i="1"/>
  <c r="BW218" i="1"/>
  <c r="BT218" i="1"/>
  <c r="BU218" i="1"/>
  <c r="BS218" i="1"/>
  <c r="BR242" i="1"/>
  <c r="CH242" i="1"/>
  <c r="CG242" i="1"/>
  <c r="CF242" i="1"/>
  <c r="CE242" i="1"/>
  <c r="CD242" i="1"/>
  <c r="CB242" i="1"/>
  <c r="CC242" i="1"/>
  <c r="CA242" i="1"/>
  <c r="BZ242" i="1"/>
  <c r="BY242" i="1"/>
  <c r="BX242" i="1"/>
  <c r="BV242" i="1"/>
  <c r="BW242" i="1"/>
  <c r="BT242" i="1"/>
  <c r="BU242" i="1"/>
  <c r="BS242" i="1"/>
  <c r="BR306" i="1"/>
  <c r="CG306" i="1"/>
  <c r="CH306" i="1"/>
  <c r="CF306" i="1"/>
  <c r="CE306" i="1"/>
  <c r="CD306" i="1"/>
  <c r="CB306" i="1"/>
  <c r="CC306" i="1"/>
  <c r="CA306" i="1"/>
  <c r="BZ306" i="1"/>
  <c r="BY306" i="1"/>
  <c r="BX306" i="1"/>
  <c r="BV306" i="1"/>
  <c r="BW306" i="1"/>
  <c r="BT306" i="1"/>
  <c r="BU306" i="1"/>
  <c r="BS306" i="1"/>
  <c r="BR346" i="1"/>
  <c r="CH346" i="1"/>
  <c r="CG346" i="1"/>
  <c r="CF346" i="1"/>
  <c r="CE346" i="1"/>
  <c r="CD346" i="1"/>
  <c r="CB346" i="1"/>
  <c r="CC346" i="1"/>
  <c r="CA346" i="1"/>
  <c r="BZ346" i="1"/>
  <c r="BY346" i="1"/>
  <c r="BV346" i="1"/>
  <c r="BX346" i="1"/>
  <c r="BW346" i="1"/>
  <c r="BT346" i="1"/>
  <c r="BU346" i="1"/>
  <c r="BS346" i="1"/>
  <c r="BR370" i="1"/>
  <c r="CG370" i="1"/>
  <c r="CH370" i="1"/>
  <c r="CF370" i="1"/>
  <c r="CE370" i="1"/>
  <c r="CD370" i="1"/>
  <c r="CB370" i="1"/>
  <c r="CC370" i="1"/>
  <c r="CA370" i="1"/>
  <c r="BZ370" i="1"/>
  <c r="BY370" i="1"/>
  <c r="BX370" i="1"/>
  <c r="BV370" i="1"/>
  <c r="BW370" i="1"/>
  <c r="BT370" i="1"/>
  <c r="BU370" i="1"/>
  <c r="BS370" i="1"/>
  <c r="BR394" i="1"/>
  <c r="CH394" i="1"/>
  <c r="CG394" i="1"/>
  <c r="CF394" i="1"/>
  <c r="CE394" i="1"/>
  <c r="CD394" i="1"/>
  <c r="CB394" i="1"/>
  <c r="CC394" i="1"/>
  <c r="CA394" i="1"/>
  <c r="BZ394" i="1"/>
  <c r="BY394" i="1"/>
  <c r="BX394" i="1"/>
  <c r="BV394" i="1"/>
  <c r="BW394" i="1"/>
  <c r="BT394" i="1"/>
  <c r="BU394" i="1"/>
  <c r="BS394" i="1"/>
  <c r="BR474" i="1"/>
  <c r="CH474" i="1"/>
  <c r="CG474" i="1"/>
  <c r="CE474" i="1"/>
  <c r="CF474" i="1"/>
  <c r="CD474" i="1"/>
  <c r="CC474" i="1"/>
  <c r="CA474" i="1"/>
  <c r="CB474" i="1"/>
  <c r="BZ474" i="1"/>
  <c r="BY474" i="1"/>
  <c r="BX474" i="1"/>
  <c r="BV474" i="1"/>
  <c r="BT474" i="1"/>
  <c r="BU474" i="1"/>
  <c r="BW474" i="1"/>
  <c r="BS474" i="1"/>
  <c r="BR698" i="1"/>
  <c r="CH698" i="1"/>
  <c r="CE698" i="1"/>
  <c r="CG698" i="1"/>
  <c r="CD698" i="1"/>
  <c r="CF698" i="1"/>
  <c r="CB698" i="1"/>
  <c r="CC698" i="1"/>
  <c r="CA698" i="1"/>
  <c r="BZ698" i="1"/>
  <c r="BY698" i="1"/>
  <c r="BX698" i="1"/>
  <c r="BV698" i="1"/>
  <c r="BW698" i="1"/>
  <c r="BU698" i="1"/>
  <c r="BS698" i="1"/>
  <c r="BT698" i="1"/>
  <c r="BR754" i="1"/>
  <c r="CH754" i="1"/>
  <c r="CG754" i="1"/>
  <c r="CE754" i="1"/>
  <c r="CF754" i="1"/>
  <c r="CD754" i="1"/>
  <c r="CB754" i="1"/>
  <c r="CC754" i="1"/>
  <c r="CA754" i="1"/>
  <c r="BZ754" i="1"/>
  <c r="BY754" i="1"/>
  <c r="BV754" i="1"/>
  <c r="BX754" i="1"/>
  <c r="BU754" i="1"/>
  <c r="BW754" i="1"/>
  <c r="BS754" i="1"/>
  <c r="BT754" i="1"/>
  <c r="BR523" i="1"/>
  <c r="CH523" i="1"/>
  <c r="CG523" i="1"/>
  <c r="CE523" i="1"/>
  <c r="CD523" i="1"/>
  <c r="CF523" i="1"/>
  <c r="CB523" i="1"/>
  <c r="CC523" i="1"/>
  <c r="CA523" i="1"/>
  <c r="BZ523" i="1"/>
  <c r="BX523" i="1"/>
  <c r="BY523" i="1"/>
  <c r="BW523" i="1"/>
  <c r="BT523" i="1"/>
  <c r="BV523" i="1"/>
  <c r="BS523" i="1"/>
  <c r="BU523" i="1"/>
  <c r="BR603" i="1"/>
  <c r="CH603" i="1"/>
  <c r="CG603" i="1"/>
  <c r="CF603" i="1"/>
  <c r="CE603" i="1"/>
  <c r="CD603" i="1"/>
  <c r="CC603" i="1"/>
  <c r="CA603" i="1"/>
  <c r="CB603" i="1"/>
  <c r="BZ603" i="1"/>
  <c r="BX603" i="1"/>
  <c r="BY603" i="1"/>
  <c r="BW603" i="1"/>
  <c r="BT603" i="1"/>
  <c r="BV603" i="1"/>
  <c r="BU603" i="1"/>
  <c r="BS603" i="1"/>
  <c r="BR667" i="1"/>
  <c r="CH667" i="1"/>
  <c r="CG667" i="1"/>
  <c r="CF667" i="1"/>
  <c r="CE667" i="1"/>
  <c r="CD667" i="1"/>
  <c r="CC667" i="1"/>
  <c r="CA667" i="1"/>
  <c r="CB667" i="1"/>
  <c r="BZ667" i="1"/>
  <c r="BX667" i="1"/>
  <c r="BY667" i="1"/>
  <c r="BW667" i="1"/>
  <c r="BV667" i="1"/>
  <c r="BU667" i="1"/>
  <c r="BS667" i="1"/>
  <c r="BT667" i="1"/>
  <c r="BR715" i="1"/>
  <c r="CH715" i="1"/>
  <c r="CG715" i="1"/>
  <c r="CF715" i="1"/>
  <c r="CE715" i="1"/>
  <c r="CD715" i="1"/>
  <c r="CC715" i="1"/>
  <c r="CB715" i="1"/>
  <c r="CA715" i="1"/>
  <c r="BZ715" i="1"/>
  <c r="BX715" i="1"/>
  <c r="BY715" i="1"/>
  <c r="BW715" i="1"/>
  <c r="BV715" i="1"/>
  <c r="BS715" i="1"/>
  <c r="BT715" i="1"/>
  <c r="BU715" i="1"/>
  <c r="BR827" i="1"/>
  <c r="CH827" i="1"/>
  <c r="CG827" i="1"/>
  <c r="CF827" i="1"/>
  <c r="CE827" i="1"/>
  <c r="CD827" i="1"/>
  <c r="CC827" i="1"/>
  <c r="CB827" i="1"/>
  <c r="CA827" i="1"/>
  <c r="BZ827" i="1"/>
  <c r="BX827" i="1"/>
  <c r="BY827" i="1"/>
  <c r="BW827" i="1"/>
  <c r="BV827" i="1"/>
  <c r="BT827" i="1"/>
  <c r="BS827" i="1"/>
  <c r="BU827" i="1"/>
  <c r="BR859" i="1"/>
  <c r="CH859" i="1"/>
  <c r="CG859" i="1"/>
  <c r="CF859" i="1"/>
  <c r="CE859" i="1"/>
  <c r="CD859" i="1"/>
  <c r="CC859" i="1"/>
  <c r="CB859" i="1"/>
  <c r="CA859" i="1"/>
  <c r="BZ859" i="1"/>
  <c r="BX859" i="1"/>
  <c r="BY859" i="1"/>
  <c r="BW859" i="1"/>
  <c r="BV859" i="1"/>
  <c r="BS859" i="1"/>
  <c r="BU859" i="1"/>
  <c r="BT859" i="1"/>
  <c r="BR614" i="1"/>
  <c r="CH614" i="1"/>
  <c r="CG614" i="1"/>
  <c r="CF614" i="1"/>
  <c r="CD614" i="1"/>
  <c r="CC614" i="1"/>
  <c r="CB614" i="1"/>
  <c r="CE614" i="1"/>
  <c r="CA614" i="1"/>
  <c r="BX614" i="1"/>
  <c r="BY614" i="1"/>
  <c r="BW614" i="1"/>
  <c r="BZ614" i="1"/>
  <c r="BV614" i="1"/>
  <c r="BT614" i="1"/>
  <c r="BU614" i="1"/>
  <c r="BS614" i="1"/>
  <c r="BR773" i="1"/>
  <c r="CH773" i="1"/>
  <c r="CG773" i="1"/>
  <c r="CF773" i="1"/>
  <c r="CE773" i="1"/>
  <c r="CD773" i="1"/>
  <c r="CC773" i="1"/>
  <c r="CB773" i="1"/>
  <c r="CA773" i="1"/>
  <c r="BZ773" i="1"/>
  <c r="BX773" i="1"/>
  <c r="BV773" i="1"/>
  <c r="BW773" i="1"/>
  <c r="BY773" i="1"/>
  <c r="BU773" i="1"/>
  <c r="BT773" i="1"/>
  <c r="BS773" i="1"/>
  <c r="BR484" i="1"/>
  <c r="CH484" i="1"/>
  <c r="CG484" i="1"/>
  <c r="CF484" i="1"/>
  <c r="CE484" i="1"/>
  <c r="CC484" i="1"/>
  <c r="CD484" i="1"/>
  <c r="CB484" i="1"/>
  <c r="BY484" i="1"/>
  <c r="BZ484" i="1"/>
  <c r="CA484" i="1"/>
  <c r="BX484" i="1"/>
  <c r="BW484" i="1"/>
  <c r="BV484" i="1"/>
  <c r="BT484" i="1"/>
  <c r="BU484" i="1"/>
  <c r="BS484" i="1"/>
  <c r="BR548" i="1"/>
  <c r="CH548" i="1"/>
  <c r="CG548" i="1"/>
  <c r="CF548" i="1"/>
  <c r="CE548" i="1"/>
  <c r="CC548" i="1"/>
  <c r="CB548" i="1"/>
  <c r="CD548" i="1"/>
  <c r="BZ548" i="1"/>
  <c r="BX548" i="1"/>
  <c r="CA548" i="1"/>
  <c r="BY548" i="1"/>
  <c r="BW548" i="1"/>
  <c r="BV548" i="1"/>
  <c r="BT548" i="1"/>
  <c r="BU548" i="1"/>
  <c r="BS548" i="1"/>
  <c r="BR612" i="1"/>
  <c r="CH612" i="1"/>
  <c r="CG612" i="1"/>
  <c r="CF612" i="1"/>
  <c r="CE612" i="1"/>
  <c r="CC612" i="1"/>
  <c r="CD612" i="1"/>
  <c r="CB612" i="1"/>
  <c r="BZ612" i="1"/>
  <c r="CA612" i="1"/>
  <c r="BX612" i="1"/>
  <c r="BY612" i="1"/>
  <c r="BW612" i="1"/>
  <c r="BV612" i="1"/>
  <c r="BT612" i="1"/>
  <c r="BU612" i="1"/>
  <c r="BS612" i="1"/>
  <c r="BR676" i="1"/>
  <c r="CH676" i="1"/>
  <c r="CG676" i="1"/>
  <c r="CF676" i="1"/>
  <c r="CC676" i="1"/>
  <c r="CD676" i="1"/>
  <c r="CE676" i="1"/>
  <c r="CB676" i="1"/>
  <c r="CA676" i="1"/>
  <c r="BX676" i="1"/>
  <c r="BY676" i="1"/>
  <c r="BZ676" i="1"/>
  <c r="BW676" i="1"/>
  <c r="BV676" i="1"/>
  <c r="BT676" i="1"/>
  <c r="BU676" i="1"/>
  <c r="BS676" i="1"/>
  <c r="BR700" i="1"/>
  <c r="CG700" i="1"/>
  <c r="CH700" i="1"/>
  <c r="CF700" i="1"/>
  <c r="CD700" i="1"/>
  <c r="CC700" i="1"/>
  <c r="CE700" i="1"/>
  <c r="CA700" i="1"/>
  <c r="CB700" i="1"/>
  <c r="BX700" i="1"/>
  <c r="BY700" i="1"/>
  <c r="BZ700" i="1"/>
  <c r="BW700" i="1"/>
  <c r="BT700" i="1"/>
  <c r="BU700" i="1"/>
  <c r="BS700" i="1"/>
  <c r="BV700" i="1"/>
  <c r="BR748" i="1"/>
  <c r="CH748" i="1"/>
  <c r="CG748" i="1"/>
  <c r="CE748" i="1"/>
  <c r="CD748" i="1"/>
  <c r="CC748" i="1"/>
  <c r="CF748" i="1"/>
  <c r="CA748" i="1"/>
  <c r="CB748" i="1"/>
  <c r="BZ748" i="1"/>
  <c r="BX748" i="1"/>
  <c r="BY748" i="1"/>
  <c r="BW748" i="1"/>
  <c r="BT748" i="1"/>
  <c r="BU748" i="1"/>
  <c r="BS748" i="1"/>
  <c r="BV748" i="1"/>
  <c r="BR804" i="1"/>
  <c r="CH804" i="1"/>
  <c r="CE804" i="1"/>
  <c r="CG804" i="1"/>
  <c r="CF804" i="1"/>
  <c r="CC804" i="1"/>
  <c r="CD804" i="1"/>
  <c r="CB804" i="1"/>
  <c r="CA804" i="1"/>
  <c r="BX804" i="1"/>
  <c r="BY804" i="1"/>
  <c r="BZ804" i="1"/>
  <c r="BW804" i="1"/>
  <c r="BV804" i="1"/>
  <c r="BT804" i="1"/>
  <c r="BU804" i="1"/>
  <c r="BS804" i="1"/>
  <c r="BR828" i="1"/>
  <c r="CH828" i="1"/>
  <c r="CG828" i="1"/>
  <c r="CE828" i="1"/>
  <c r="CF828" i="1"/>
  <c r="CD828" i="1"/>
  <c r="CC828" i="1"/>
  <c r="CB828" i="1"/>
  <c r="CA828" i="1"/>
  <c r="BX828" i="1"/>
  <c r="BY828" i="1"/>
  <c r="BZ828" i="1"/>
  <c r="BW828" i="1"/>
  <c r="BT828" i="1"/>
  <c r="BU828" i="1"/>
  <c r="BS828" i="1"/>
  <c r="BV828" i="1"/>
  <c r="BR710" i="1"/>
  <c r="CH710" i="1"/>
  <c r="CG710" i="1"/>
  <c r="CF710" i="1"/>
  <c r="CE710" i="1"/>
  <c r="CD710" i="1"/>
  <c r="CC710" i="1"/>
  <c r="CB710" i="1"/>
  <c r="CA710" i="1"/>
  <c r="BZ710" i="1"/>
  <c r="BX710" i="1"/>
  <c r="BW710" i="1"/>
  <c r="BY710" i="1"/>
  <c r="BV710" i="1"/>
  <c r="BT710" i="1"/>
  <c r="BU710" i="1"/>
  <c r="BS710" i="1"/>
  <c r="BR711" i="1"/>
  <c r="CH711" i="1"/>
  <c r="CG711" i="1"/>
  <c r="CF711" i="1"/>
  <c r="CD711" i="1"/>
  <c r="CE711" i="1"/>
  <c r="CC711" i="1"/>
  <c r="CB711" i="1"/>
  <c r="CA711" i="1"/>
  <c r="BZ711" i="1"/>
  <c r="BY711" i="1"/>
  <c r="BX711" i="1"/>
  <c r="BV711" i="1"/>
  <c r="BW711" i="1"/>
  <c r="BT711" i="1"/>
  <c r="BU711" i="1"/>
  <c r="BS711" i="1"/>
  <c r="BR887" i="1"/>
  <c r="CH887" i="1"/>
  <c r="CG887" i="1"/>
  <c r="CF887" i="1"/>
  <c r="CD887" i="1"/>
  <c r="CE887" i="1"/>
  <c r="CC887" i="1"/>
  <c r="CA887" i="1"/>
  <c r="CB887" i="1"/>
  <c r="BZ887" i="1"/>
  <c r="BY887" i="1"/>
  <c r="BV887" i="1"/>
  <c r="BX887" i="1"/>
  <c r="BW887" i="1"/>
  <c r="BT887" i="1"/>
  <c r="BU887" i="1"/>
  <c r="BS887" i="1"/>
  <c r="BR469" i="1"/>
  <c r="CH469" i="1"/>
  <c r="CG469" i="1"/>
  <c r="CF469" i="1"/>
  <c r="CE469" i="1"/>
  <c r="CD469" i="1"/>
  <c r="CC469" i="1"/>
  <c r="CB469" i="1"/>
  <c r="BY469" i="1"/>
  <c r="BX469" i="1"/>
  <c r="BZ469" i="1"/>
  <c r="BV469" i="1"/>
  <c r="BW469" i="1"/>
  <c r="CA469" i="1"/>
  <c r="BU469" i="1"/>
  <c r="BT469" i="1"/>
  <c r="BS469" i="1"/>
  <c r="BR533" i="1"/>
  <c r="CH533" i="1"/>
  <c r="CG533" i="1"/>
  <c r="CF533" i="1"/>
  <c r="CE533" i="1"/>
  <c r="CD533" i="1"/>
  <c r="CC533" i="1"/>
  <c r="CB533" i="1"/>
  <c r="CA533" i="1"/>
  <c r="BX533" i="1"/>
  <c r="BZ533" i="1"/>
  <c r="BV533" i="1"/>
  <c r="BY533" i="1"/>
  <c r="BW533" i="1"/>
  <c r="BU533" i="1"/>
  <c r="BT533" i="1"/>
  <c r="BS533" i="1"/>
  <c r="BR597" i="1"/>
  <c r="CG597" i="1"/>
  <c r="CH597" i="1"/>
  <c r="CE597" i="1"/>
  <c r="CF597" i="1"/>
  <c r="CD597" i="1"/>
  <c r="CC597" i="1"/>
  <c r="CB597" i="1"/>
  <c r="CA597" i="1"/>
  <c r="BZ597" i="1"/>
  <c r="BX597" i="1"/>
  <c r="BV597" i="1"/>
  <c r="BY597" i="1"/>
  <c r="BW597" i="1"/>
  <c r="BU597" i="1"/>
  <c r="BT597" i="1"/>
  <c r="BS597" i="1"/>
  <c r="BR645" i="1"/>
  <c r="CH645" i="1"/>
  <c r="CG645" i="1"/>
  <c r="CE645" i="1"/>
  <c r="CF645" i="1"/>
  <c r="CD645" i="1"/>
  <c r="CC645" i="1"/>
  <c r="CB645" i="1"/>
  <c r="CA645" i="1"/>
  <c r="BZ645" i="1"/>
  <c r="BX645" i="1"/>
  <c r="BV645" i="1"/>
  <c r="BW645" i="1"/>
  <c r="BY645" i="1"/>
  <c r="BU645" i="1"/>
  <c r="BT645" i="1"/>
  <c r="BS645" i="1"/>
  <c r="BR789" i="1"/>
  <c r="CH789" i="1"/>
  <c r="CG789" i="1"/>
  <c r="CF789" i="1"/>
  <c r="CE789" i="1"/>
  <c r="CD789" i="1"/>
  <c r="CC789" i="1"/>
  <c r="CB789" i="1"/>
  <c r="CA789" i="1"/>
  <c r="BZ789" i="1"/>
  <c r="BX789" i="1"/>
  <c r="BV789" i="1"/>
  <c r="BY789" i="1"/>
  <c r="BW789" i="1"/>
  <c r="BU789" i="1"/>
  <c r="BT789" i="1"/>
  <c r="BS789" i="1"/>
  <c r="BR813" i="1"/>
  <c r="CH813" i="1"/>
  <c r="CF813" i="1"/>
  <c r="CE813" i="1"/>
  <c r="CG813" i="1"/>
  <c r="CD813" i="1"/>
  <c r="CC813" i="1"/>
  <c r="CB813" i="1"/>
  <c r="CA813" i="1"/>
  <c r="BZ813" i="1"/>
  <c r="BX813" i="1"/>
  <c r="BV813" i="1"/>
  <c r="BW813" i="1"/>
  <c r="BY813" i="1"/>
  <c r="BU813" i="1"/>
  <c r="BS813" i="1"/>
  <c r="BT813" i="1"/>
  <c r="BR861" i="1"/>
  <c r="CH861" i="1"/>
  <c r="CG861" i="1"/>
  <c r="CF861" i="1"/>
  <c r="CE861" i="1"/>
  <c r="CD861" i="1"/>
  <c r="CC861" i="1"/>
  <c r="CB861" i="1"/>
  <c r="CA861" i="1"/>
  <c r="BX861" i="1"/>
  <c r="BZ861" i="1"/>
  <c r="BV861" i="1"/>
  <c r="BW861" i="1"/>
  <c r="BY861" i="1"/>
  <c r="BU861" i="1"/>
  <c r="BT861" i="1"/>
  <c r="BS861" i="1"/>
  <c r="BR909" i="1"/>
  <c r="CH909" i="1"/>
  <c r="CF909" i="1"/>
  <c r="CG909" i="1"/>
  <c r="CE909" i="1"/>
  <c r="CD909" i="1"/>
  <c r="CC909" i="1"/>
  <c r="CB909" i="1"/>
  <c r="CA909" i="1"/>
  <c r="BV909" i="1"/>
  <c r="BZ909" i="1"/>
  <c r="BX909" i="1"/>
  <c r="BW909" i="1"/>
  <c r="BY909" i="1"/>
  <c r="BU909" i="1"/>
  <c r="BS909" i="1"/>
  <c r="BT909" i="1"/>
  <c r="BR526" i="1"/>
  <c r="CH526" i="1"/>
  <c r="CG526" i="1"/>
  <c r="CF526" i="1"/>
  <c r="CD526" i="1"/>
  <c r="CE526" i="1"/>
  <c r="CC526" i="1"/>
  <c r="CB526" i="1"/>
  <c r="BZ526" i="1"/>
  <c r="CA526" i="1"/>
  <c r="BX526" i="1"/>
  <c r="BY526" i="1"/>
  <c r="BW526" i="1"/>
  <c r="BV526" i="1"/>
  <c r="BT526" i="1"/>
  <c r="BU526" i="1"/>
  <c r="BS526" i="1"/>
  <c r="BR670" i="1"/>
  <c r="CH670" i="1"/>
  <c r="CG670" i="1"/>
  <c r="CE670" i="1"/>
  <c r="CF670" i="1"/>
  <c r="CD670" i="1"/>
  <c r="CC670" i="1"/>
  <c r="CB670" i="1"/>
  <c r="CA670" i="1"/>
  <c r="BZ670" i="1"/>
  <c r="BX670" i="1"/>
  <c r="BW670" i="1"/>
  <c r="BV670" i="1"/>
  <c r="BT670" i="1"/>
  <c r="BY670" i="1"/>
  <c r="BU670" i="1"/>
  <c r="BS670" i="1"/>
  <c r="BR519" i="1"/>
  <c r="CH519" i="1"/>
  <c r="CG519" i="1"/>
  <c r="CF519" i="1"/>
  <c r="CE519" i="1"/>
  <c r="CD519" i="1"/>
  <c r="CB519" i="1"/>
  <c r="CC519" i="1"/>
  <c r="CA519" i="1"/>
  <c r="BZ519" i="1"/>
  <c r="BY519" i="1"/>
  <c r="BX519" i="1"/>
  <c r="BV519" i="1"/>
  <c r="BW519" i="1"/>
  <c r="BT519" i="1"/>
  <c r="BU519" i="1"/>
  <c r="BS519" i="1"/>
  <c r="BR583" i="1"/>
  <c r="CH583" i="1"/>
  <c r="CG583" i="1"/>
  <c r="CF583" i="1"/>
  <c r="CD583" i="1"/>
  <c r="CB583" i="1"/>
  <c r="CE583" i="1"/>
  <c r="CC583" i="1"/>
  <c r="CA583" i="1"/>
  <c r="BZ583" i="1"/>
  <c r="BY583" i="1"/>
  <c r="BX583" i="1"/>
  <c r="BV583" i="1"/>
  <c r="BW583" i="1"/>
  <c r="BT583" i="1"/>
  <c r="BU583" i="1"/>
  <c r="BS583" i="1"/>
  <c r="BR631" i="1"/>
  <c r="CH631" i="1"/>
  <c r="CG631" i="1"/>
  <c r="CF631" i="1"/>
  <c r="CE631" i="1"/>
  <c r="CD631" i="1"/>
  <c r="CC631" i="1"/>
  <c r="CB631" i="1"/>
  <c r="CA631" i="1"/>
  <c r="BZ631" i="1"/>
  <c r="BY631" i="1"/>
  <c r="BX631" i="1"/>
  <c r="BV631" i="1"/>
  <c r="BW631" i="1"/>
  <c r="BT631" i="1"/>
  <c r="BU631" i="1"/>
  <c r="BS631" i="1"/>
  <c r="BR768" i="1"/>
  <c r="CH768" i="1"/>
  <c r="CG768" i="1"/>
  <c r="CF768" i="1"/>
  <c r="CE768" i="1"/>
  <c r="CD768" i="1"/>
  <c r="CB768" i="1"/>
  <c r="CC768" i="1"/>
  <c r="CA768" i="1"/>
  <c r="BZ768" i="1"/>
  <c r="BY768" i="1"/>
  <c r="BV768" i="1"/>
  <c r="BX768" i="1"/>
  <c r="BW768" i="1"/>
  <c r="BU768" i="1"/>
  <c r="BS768" i="1"/>
  <c r="BT768" i="1"/>
  <c r="BR840" i="1"/>
  <c r="CH840" i="1"/>
  <c r="CG840" i="1"/>
  <c r="CF840" i="1"/>
  <c r="CE840" i="1"/>
  <c r="CC840" i="1"/>
  <c r="CB840" i="1"/>
  <c r="CA840" i="1"/>
  <c r="CD840" i="1"/>
  <c r="BZ840" i="1"/>
  <c r="BX840" i="1"/>
  <c r="BV840" i="1"/>
  <c r="BW840" i="1"/>
  <c r="BU840" i="1"/>
  <c r="BS840" i="1"/>
  <c r="BT840" i="1"/>
  <c r="BY840" i="1"/>
  <c r="BR912" i="1"/>
  <c r="CH912" i="1"/>
  <c r="CG912" i="1"/>
  <c r="CF912" i="1"/>
  <c r="CE912" i="1"/>
  <c r="CD912" i="1"/>
  <c r="CC912" i="1"/>
  <c r="CB912" i="1"/>
  <c r="CA912" i="1"/>
  <c r="BZ912" i="1"/>
  <c r="BY912" i="1"/>
  <c r="BX912" i="1"/>
  <c r="BV912" i="1"/>
  <c r="BW912" i="1"/>
  <c r="BU912" i="1"/>
  <c r="BS912" i="1"/>
  <c r="BT912" i="1"/>
  <c r="BR954" i="1"/>
  <c r="CH954" i="1"/>
  <c r="CG954" i="1"/>
  <c r="CD954" i="1"/>
  <c r="CE954" i="1"/>
  <c r="CF954" i="1"/>
  <c r="CC954" i="1"/>
  <c r="CB954" i="1"/>
  <c r="CA954" i="1"/>
  <c r="BZ954" i="1"/>
  <c r="BY954" i="1"/>
  <c r="BX954" i="1"/>
  <c r="BW954" i="1"/>
  <c r="BU954" i="1"/>
  <c r="BV954" i="1"/>
  <c r="BS954" i="1"/>
  <c r="BT954" i="1"/>
  <c r="BR783" i="1"/>
  <c r="CH783" i="1"/>
  <c r="CG783" i="1"/>
  <c r="CF783" i="1"/>
  <c r="CE783" i="1"/>
  <c r="CD783" i="1"/>
  <c r="CC783" i="1"/>
  <c r="CB783" i="1"/>
  <c r="CA783" i="1"/>
  <c r="BZ783" i="1"/>
  <c r="BY783" i="1"/>
  <c r="BV783" i="1"/>
  <c r="BX783" i="1"/>
  <c r="BW783" i="1"/>
  <c r="BT783" i="1"/>
  <c r="BU783" i="1"/>
  <c r="BS783" i="1"/>
  <c r="BR19" i="1"/>
  <c r="CH19" i="1"/>
  <c r="CG19" i="1"/>
  <c r="CF19" i="1"/>
  <c r="CE19" i="1"/>
  <c r="CD19" i="1"/>
  <c r="CB19" i="1"/>
  <c r="CC19" i="1"/>
  <c r="CA19" i="1"/>
  <c r="BX19" i="1"/>
  <c r="BY19" i="1"/>
  <c r="BZ19" i="1"/>
  <c r="BW19" i="1"/>
  <c r="BV19" i="1"/>
  <c r="BT19" i="1"/>
  <c r="BS19" i="1"/>
  <c r="BU19" i="1"/>
  <c r="BR411" i="1"/>
  <c r="CH411" i="1"/>
  <c r="CG411" i="1"/>
  <c r="CF411" i="1"/>
  <c r="CE411" i="1"/>
  <c r="CD411" i="1"/>
  <c r="CB411" i="1"/>
  <c r="CC411" i="1"/>
  <c r="CA411" i="1"/>
  <c r="BZ411" i="1"/>
  <c r="BX411" i="1"/>
  <c r="BW411" i="1"/>
  <c r="BY411" i="1"/>
  <c r="BT411" i="1"/>
  <c r="BV411" i="1"/>
  <c r="BU411" i="1"/>
  <c r="BS411" i="1"/>
  <c r="BR324" i="1"/>
  <c r="CH324" i="1"/>
  <c r="CG324" i="1"/>
  <c r="CF324" i="1"/>
  <c r="CD324" i="1"/>
  <c r="CE324" i="1"/>
  <c r="CC324" i="1"/>
  <c r="CB324" i="1"/>
  <c r="CA324" i="1"/>
  <c r="BY324" i="1"/>
  <c r="BZ324" i="1"/>
  <c r="BX324" i="1"/>
  <c r="BW324" i="1"/>
  <c r="BV324" i="1"/>
  <c r="BT324" i="1"/>
  <c r="BU324" i="1"/>
  <c r="BS324" i="1"/>
  <c r="BR151" i="1"/>
  <c r="CH151" i="1"/>
  <c r="CG151" i="1"/>
  <c r="CF151" i="1"/>
  <c r="CE151" i="1"/>
  <c r="CC151" i="1"/>
  <c r="CB151" i="1"/>
  <c r="CD151" i="1"/>
  <c r="CA151" i="1"/>
  <c r="BZ151" i="1"/>
  <c r="BY151" i="1"/>
  <c r="BV151" i="1"/>
  <c r="BW151" i="1"/>
  <c r="BX151" i="1"/>
  <c r="BT151" i="1"/>
  <c r="BU151" i="1"/>
  <c r="BS151" i="1"/>
  <c r="BR8" i="1"/>
  <c r="CH8" i="1"/>
  <c r="CG8" i="1"/>
  <c r="CF8" i="1"/>
  <c r="CE8" i="1"/>
  <c r="CD8" i="1"/>
  <c r="CC8" i="1"/>
  <c r="CB8" i="1"/>
  <c r="CA8" i="1"/>
  <c r="BZ8" i="1"/>
  <c r="BY8" i="1"/>
  <c r="BX8" i="1"/>
  <c r="BV8" i="1"/>
  <c r="BW8" i="1"/>
  <c r="BU8" i="1"/>
  <c r="BT8" i="1"/>
  <c r="BS8" i="1"/>
  <c r="BR200" i="1"/>
  <c r="CH200" i="1"/>
  <c r="CG200" i="1"/>
  <c r="CD200" i="1"/>
  <c r="CE200" i="1"/>
  <c r="CC200" i="1"/>
  <c r="CF200" i="1"/>
  <c r="CB200" i="1"/>
  <c r="CA200" i="1"/>
  <c r="BZ200" i="1"/>
  <c r="BY200" i="1"/>
  <c r="BX200" i="1"/>
  <c r="BV200" i="1"/>
  <c r="BW200" i="1"/>
  <c r="BU200" i="1"/>
  <c r="BT200" i="1"/>
  <c r="BS200" i="1"/>
  <c r="BR392" i="1"/>
  <c r="CH392" i="1"/>
  <c r="CG392" i="1"/>
  <c r="CF392" i="1"/>
  <c r="CE392" i="1"/>
  <c r="CD392" i="1"/>
  <c r="CC392" i="1"/>
  <c r="CB392" i="1"/>
  <c r="CA392" i="1"/>
  <c r="BY392" i="1"/>
  <c r="BX392" i="1"/>
  <c r="BV392" i="1"/>
  <c r="BW392" i="1"/>
  <c r="BZ392" i="1"/>
  <c r="BU392" i="1"/>
  <c r="BT392" i="1"/>
  <c r="BS392" i="1"/>
  <c r="BR97" i="1"/>
  <c r="CH97" i="1"/>
  <c r="CG97" i="1"/>
  <c r="CF97" i="1"/>
  <c r="CE97" i="1"/>
  <c r="CD97" i="1"/>
  <c r="CC97" i="1"/>
  <c r="CA97" i="1"/>
  <c r="CB97" i="1"/>
  <c r="BZ97" i="1"/>
  <c r="BY97" i="1"/>
  <c r="BX97" i="1"/>
  <c r="BV97" i="1"/>
  <c r="BW97" i="1"/>
  <c r="BT97" i="1"/>
  <c r="BU97" i="1"/>
  <c r="BS97" i="1"/>
  <c r="BR481" i="1"/>
  <c r="CH481" i="1"/>
  <c r="CG481" i="1"/>
  <c r="CF481" i="1"/>
  <c r="CE481" i="1"/>
  <c r="CD481" i="1"/>
  <c r="CC481" i="1"/>
  <c r="CB481" i="1"/>
  <c r="CA481" i="1"/>
  <c r="BZ481" i="1"/>
  <c r="BY481" i="1"/>
  <c r="BW481" i="1"/>
  <c r="BV481" i="1"/>
  <c r="BT481" i="1"/>
  <c r="BX481" i="1"/>
  <c r="BU481" i="1"/>
  <c r="BS481" i="1"/>
  <c r="BR801" i="1"/>
  <c r="CG801" i="1"/>
  <c r="CH801" i="1"/>
  <c r="CF801" i="1"/>
  <c r="CD801" i="1"/>
  <c r="CE801" i="1"/>
  <c r="CC801" i="1"/>
  <c r="CB801" i="1"/>
  <c r="CA801" i="1"/>
  <c r="BY801" i="1"/>
  <c r="BX801" i="1"/>
  <c r="BW801" i="1"/>
  <c r="BV801" i="1"/>
  <c r="BU801" i="1"/>
  <c r="BZ801" i="1"/>
  <c r="BT801" i="1"/>
  <c r="BS801" i="1"/>
  <c r="BR706" i="1"/>
  <c r="CH706" i="1"/>
  <c r="CG706" i="1"/>
  <c r="CE706" i="1"/>
  <c r="CF706" i="1"/>
  <c r="CD706" i="1"/>
  <c r="CB706" i="1"/>
  <c r="CC706" i="1"/>
  <c r="BZ706" i="1"/>
  <c r="BY706" i="1"/>
  <c r="CA706" i="1"/>
  <c r="BV706" i="1"/>
  <c r="BX706" i="1"/>
  <c r="BW706" i="1"/>
  <c r="BU706" i="1"/>
  <c r="BS706" i="1"/>
  <c r="BT706" i="1"/>
  <c r="BR74" i="1"/>
  <c r="CG74" i="1"/>
  <c r="CH74" i="1"/>
  <c r="CF74" i="1"/>
  <c r="CE74" i="1"/>
  <c r="CD74" i="1"/>
  <c r="CB74" i="1"/>
  <c r="CC74" i="1"/>
  <c r="CA74" i="1"/>
  <c r="BZ74" i="1"/>
  <c r="BY74" i="1"/>
  <c r="BX74" i="1"/>
  <c r="BV74" i="1"/>
  <c r="BW74" i="1"/>
  <c r="BT74" i="1"/>
  <c r="BU74" i="1"/>
  <c r="BS74" i="1"/>
  <c r="BR964" i="1"/>
  <c r="CH964" i="1"/>
  <c r="CG964" i="1"/>
  <c r="CE964" i="1"/>
  <c r="CF964" i="1"/>
  <c r="CC964" i="1"/>
  <c r="CD964" i="1"/>
  <c r="CB964" i="1"/>
  <c r="CA964" i="1"/>
  <c r="BZ964" i="1"/>
  <c r="BY964" i="1"/>
  <c r="BX964" i="1"/>
  <c r="BW964" i="1"/>
  <c r="BU964" i="1"/>
  <c r="BV964" i="1"/>
  <c r="BS964" i="1"/>
  <c r="BT964" i="1"/>
  <c r="BR939" i="1"/>
  <c r="CH939" i="1"/>
  <c r="CG939" i="1"/>
  <c r="CF939" i="1"/>
  <c r="CE939" i="1"/>
  <c r="CD939" i="1"/>
  <c r="CC939" i="1"/>
  <c r="CB939" i="1"/>
  <c r="BZ939" i="1"/>
  <c r="CA939" i="1"/>
  <c r="BY939" i="1"/>
  <c r="BW939" i="1"/>
  <c r="BX939" i="1"/>
  <c r="BV939" i="1"/>
  <c r="BS939" i="1"/>
  <c r="BT939" i="1"/>
  <c r="BU939" i="1"/>
  <c r="BR684" i="1"/>
  <c r="CH684" i="1"/>
  <c r="CG684" i="1"/>
  <c r="CF684" i="1"/>
  <c r="CE684" i="1"/>
  <c r="CD684" i="1"/>
  <c r="CC684" i="1"/>
  <c r="CB684" i="1"/>
  <c r="CA684" i="1"/>
  <c r="BZ684" i="1"/>
  <c r="BX684" i="1"/>
  <c r="BY684" i="1"/>
  <c r="BW684" i="1"/>
  <c r="BT684" i="1"/>
  <c r="BU684" i="1"/>
  <c r="BV684" i="1"/>
  <c r="BS684" i="1"/>
  <c r="BR734" i="1"/>
  <c r="CH734" i="1"/>
  <c r="CG734" i="1"/>
  <c r="CF734" i="1"/>
  <c r="CE734" i="1"/>
  <c r="CD734" i="1"/>
  <c r="CC734" i="1"/>
  <c r="CB734" i="1"/>
  <c r="CA734" i="1"/>
  <c r="BZ734" i="1"/>
  <c r="BX734" i="1"/>
  <c r="BW734" i="1"/>
  <c r="BY734" i="1"/>
  <c r="BV734" i="1"/>
  <c r="BT734" i="1"/>
  <c r="BU734" i="1"/>
  <c r="BS734" i="1"/>
  <c r="BR821" i="1"/>
  <c r="CH821" i="1"/>
  <c r="CG821" i="1"/>
  <c r="CF821" i="1"/>
  <c r="CE821" i="1"/>
  <c r="CD821" i="1"/>
  <c r="CC821" i="1"/>
  <c r="CB821" i="1"/>
  <c r="CA821" i="1"/>
  <c r="BX821" i="1"/>
  <c r="BV821" i="1"/>
  <c r="BZ821" i="1"/>
  <c r="BW821" i="1"/>
  <c r="BU821" i="1"/>
  <c r="BY821" i="1"/>
  <c r="BT821" i="1"/>
  <c r="BS821" i="1"/>
  <c r="BR534" i="1"/>
  <c r="CH534" i="1"/>
  <c r="CG534" i="1"/>
  <c r="CF534" i="1"/>
  <c r="CE534" i="1"/>
  <c r="CD534" i="1"/>
  <c r="CC534" i="1"/>
  <c r="CB534" i="1"/>
  <c r="BZ534" i="1"/>
  <c r="CA534" i="1"/>
  <c r="BX534" i="1"/>
  <c r="BY534" i="1"/>
  <c r="BW534" i="1"/>
  <c r="BV534" i="1"/>
  <c r="BT534" i="1"/>
  <c r="BU534" i="1"/>
  <c r="BS534" i="1"/>
  <c r="BR903" i="1"/>
  <c r="CH903" i="1"/>
  <c r="CG903" i="1"/>
  <c r="CF903" i="1"/>
  <c r="CE903" i="1"/>
  <c r="CD903" i="1"/>
  <c r="CC903" i="1"/>
  <c r="CB903" i="1"/>
  <c r="CA903" i="1"/>
  <c r="BZ903" i="1"/>
  <c r="BY903" i="1"/>
  <c r="BV903" i="1"/>
  <c r="BX903" i="1"/>
  <c r="BW903" i="1"/>
  <c r="BT903" i="1"/>
  <c r="BU903" i="1"/>
  <c r="BS903" i="1"/>
  <c r="BR727" i="1"/>
  <c r="CH727" i="1"/>
  <c r="CG727" i="1"/>
  <c r="CF727" i="1"/>
  <c r="CE727" i="1"/>
  <c r="CD727" i="1"/>
  <c r="CC727" i="1"/>
  <c r="CA727" i="1"/>
  <c r="CB727" i="1"/>
  <c r="BZ727" i="1"/>
  <c r="BY727" i="1"/>
  <c r="BX727" i="1"/>
  <c r="BV727" i="1"/>
  <c r="BW727" i="1"/>
  <c r="BT727" i="1"/>
  <c r="BU727" i="1"/>
  <c r="BS727" i="1"/>
  <c r="BR858" i="1"/>
  <c r="CH858" i="1"/>
  <c r="CG858" i="1"/>
  <c r="CF858" i="1"/>
  <c r="CD858" i="1"/>
  <c r="CE858" i="1"/>
  <c r="CB858" i="1"/>
  <c r="CC858" i="1"/>
  <c r="BZ858" i="1"/>
  <c r="BY858" i="1"/>
  <c r="CA858" i="1"/>
  <c r="BX858" i="1"/>
  <c r="BV858" i="1"/>
  <c r="BW858" i="1"/>
  <c r="BU858" i="1"/>
  <c r="BT858" i="1"/>
  <c r="BS858" i="1"/>
  <c r="BR67" i="1"/>
  <c r="CH67" i="1"/>
  <c r="CG67" i="1"/>
  <c r="CF67" i="1"/>
  <c r="CE67" i="1"/>
  <c r="CD67" i="1"/>
  <c r="CB67" i="1"/>
  <c r="CC67" i="1"/>
  <c r="CA67" i="1"/>
  <c r="BZ67" i="1"/>
  <c r="BX67" i="1"/>
  <c r="BY67" i="1"/>
  <c r="BW67" i="1"/>
  <c r="BV67" i="1"/>
  <c r="BT67" i="1"/>
  <c r="BU67" i="1"/>
  <c r="BS67" i="1"/>
  <c r="BR243" i="1"/>
  <c r="CH243" i="1"/>
  <c r="CG243" i="1"/>
  <c r="CF243" i="1"/>
  <c r="CE243" i="1"/>
  <c r="CD243" i="1"/>
  <c r="CB243" i="1"/>
  <c r="CC243" i="1"/>
  <c r="CA243" i="1"/>
  <c r="BZ243" i="1"/>
  <c r="BX243" i="1"/>
  <c r="BY243" i="1"/>
  <c r="BW243" i="1"/>
  <c r="BV243" i="1"/>
  <c r="BT243" i="1"/>
  <c r="BS243" i="1"/>
  <c r="BU243" i="1"/>
  <c r="BR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T28" i="1"/>
  <c r="BU28" i="1"/>
  <c r="BS28" i="1"/>
  <c r="BV28" i="1"/>
  <c r="BR284" i="1"/>
  <c r="CH284" i="1"/>
  <c r="CG284" i="1"/>
  <c r="CF284" i="1"/>
  <c r="CE284" i="1"/>
  <c r="CC284" i="1"/>
  <c r="CD284" i="1"/>
  <c r="CB284" i="1"/>
  <c r="CA284" i="1"/>
  <c r="BZ284" i="1"/>
  <c r="BY284" i="1"/>
  <c r="BX284" i="1"/>
  <c r="BW284" i="1"/>
  <c r="BT284" i="1"/>
  <c r="BU284" i="1"/>
  <c r="BS284" i="1"/>
  <c r="BV284" i="1"/>
  <c r="BR412" i="1"/>
  <c r="CH412" i="1"/>
  <c r="CG412" i="1"/>
  <c r="CF412" i="1"/>
  <c r="CE412" i="1"/>
  <c r="CD412" i="1"/>
  <c r="CC412" i="1"/>
  <c r="CA412" i="1"/>
  <c r="CB412" i="1"/>
  <c r="BZ412" i="1"/>
  <c r="BY412" i="1"/>
  <c r="BX412" i="1"/>
  <c r="BW412" i="1"/>
  <c r="BT412" i="1"/>
  <c r="BU412" i="1"/>
  <c r="BS412" i="1"/>
  <c r="BV412" i="1"/>
  <c r="BR357" i="1"/>
  <c r="CH357" i="1"/>
  <c r="CG357" i="1"/>
  <c r="CF357" i="1"/>
  <c r="CD357" i="1"/>
  <c r="CE357" i="1"/>
  <c r="CC357" i="1"/>
  <c r="CB357" i="1"/>
  <c r="CA357" i="1"/>
  <c r="BY357" i="1"/>
  <c r="BX357" i="1"/>
  <c r="BV357" i="1"/>
  <c r="BW357" i="1"/>
  <c r="BZ357" i="1"/>
  <c r="BU357" i="1"/>
  <c r="BS357" i="1"/>
  <c r="BT357" i="1"/>
  <c r="BR262" i="1"/>
  <c r="CH262" i="1"/>
  <c r="CG262" i="1"/>
  <c r="CF262" i="1"/>
  <c r="CD262" i="1"/>
  <c r="CC262" i="1"/>
  <c r="CB262" i="1"/>
  <c r="CE262" i="1"/>
  <c r="BZ262" i="1"/>
  <c r="CA262" i="1"/>
  <c r="BX262" i="1"/>
  <c r="BW262" i="1"/>
  <c r="BY262" i="1"/>
  <c r="BV262" i="1"/>
  <c r="BT262" i="1"/>
  <c r="BU262" i="1"/>
  <c r="BS262" i="1"/>
  <c r="BR47" i="1"/>
  <c r="CH47" i="1"/>
  <c r="CG47" i="1"/>
  <c r="CF47" i="1"/>
  <c r="CE47" i="1"/>
  <c r="CD47" i="1"/>
  <c r="CC47" i="1"/>
  <c r="CB47" i="1"/>
  <c r="CA47" i="1"/>
  <c r="BZ47" i="1"/>
  <c r="BY47" i="1"/>
  <c r="BV47" i="1"/>
  <c r="BW47" i="1"/>
  <c r="BT47" i="1"/>
  <c r="BU47" i="1"/>
  <c r="BX47" i="1"/>
  <c r="BS47" i="1"/>
  <c r="BR160" i="1"/>
  <c r="CH160" i="1"/>
  <c r="CG160" i="1"/>
  <c r="CF160" i="1"/>
  <c r="CD160" i="1"/>
  <c r="CE160" i="1"/>
  <c r="CC160" i="1"/>
  <c r="CB160" i="1"/>
  <c r="CA160" i="1"/>
  <c r="BZ160" i="1"/>
  <c r="BY160" i="1"/>
  <c r="BX160" i="1"/>
  <c r="BV160" i="1"/>
  <c r="BW160" i="1"/>
  <c r="BU160" i="1"/>
  <c r="BS160" i="1"/>
  <c r="BT160" i="1"/>
  <c r="BR568" i="1"/>
  <c r="CH568" i="1"/>
  <c r="CG568" i="1"/>
  <c r="CF568" i="1"/>
  <c r="CE568" i="1"/>
  <c r="CD568" i="1"/>
  <c r="CC568" i="1"/>
  <c r="CB568" i="1"/>
  <c r="CA568" i="1"/>
  <c r="BZ568" i="1"/>
  <c r="BY568" i="1"/>
  <c r="BX568" i="1"/>
  <c r="BV568" i="1"/>
  <c r="BW568" i="1"/>
  <c r="BU568" i="1"/>
  <c r="BS568" i="1"/>
  <c r="BT568" i="1"/>
  <c r="BR704" i="1"/>
  <c r="CH704" i="1"/>
  <c r="CG704" i="1"/>
  <c r="CF704" i="1"/>
  <c r="CE704" i="1"/>
  <c r="CB704" i="1"/>
  <c r="CD704" i="1"/>
  <c r="CC704" i="1"/>
  <c r="CA704" i="1"/>
  <c r="BZ704" i="1"/>
  <c r="BY704" i="1"/>
  <c r="BV704" i="1"/>
  <c r="BX704" i="1"/>
  <c r="BW704" i="1"/>
  <c r="BU704" i="1"/>
  <c r="BS704" i="1"/>
  <c r="BT704" i="1"/>
  <c r="BR249" i="1"/>
  <c r="CH249" i="1"/>
  <c r="CG249" i="1"/>
  <c r="CF249" i="1"/>
  <c r="CE249" i="1"/>
  <c r="CD249" i="1"/>
  <c r="CC249" i="1"/>
  <c r="CB249" i="1"/>
  <c r="CA249" i="1"/>
  <c r="BZ249" i="1"/>
  <c r="BY249" i="1"/>
  <c r="BX249" i="1"/>
  <c r="BT249" i="1"/>
  <c r="BV249" i="1"/>
  <c r="BU249" i="1"/>
  <c r="BW249" i="1"/>
  <c r="BS249" i="1"/>
  <c r="BR593" i="1"/>
  <c r="CH593" i="1"/>
  <c r="CG593" i="1"/>
  <c r="CF593" i="1"/>
  <c r="CE593" i="1"/>
  <c r="CD593" i="1"/>
  <c r="CC593" i="1"/>
  <c r="CB593" i="1"/>
  <c r="CA593" i="1"/>
  <c r="BZ593" i="1"/>
  <c r="BY593" i="1"/>
  <c r="BV593" i="1"/>
  <c r="BW593" i="1"/>
  <c r="BT593" i="1"/>
  <c r="BX593" i="1"/>
  <c r="BU593" i="1"/>
  <c r="BS593" i="1"/>
  <c r="BR274" i="1"/>
  <c r="CH274" i="1"/>
  <c r="CG274" i="1"/>
  <c r="CF274" i="1"/>
  <c r="CE274" i="1"/>
  <c r="CD274" i="1"/>
  <c r="CB274" i="1"/>
  <c r="CC274" i="1"/>
  <c r="CA274" i="1"/>
  <c r="BZ274" i="1"/>
  <c r="BY274" i="1"/>
  <c r="BX274" i="1"/>
  <c r="BV274" i="1"/>
  <c r="BW274" i="1"/>
  <c r="BT274" i="1"/>
  <c r="BU274" i="1"/>
  <c r="BS274" i="1"/>
  <c r="BR845" i="1"/>
  <c r="CH845" i="1"/>
  <c r="CG845" i="1"/>
  <c r="CF845" i="1"/>
  <c r="CE845" i="1"/>
  <c r="CD845" i="1"/>
  <c r="CC845" i="1"/>
  <c r="CB845" i="1"/>
  <c r="CA845" i="1"/>
  <c r="BX845" i="1"/>
  <c r="BV845" i="1"/>
  <c r="BW845" i="1"/>
  <c r="BZ845" i="1"/>
  <c r="BY845" i="1"/>
  <c r="BU845" i="1"/>
  <c r="BS845" i="1"/>
  <c r="BT845" i="1"/>
  <c r="BR595" i="1"/>
  <c r="CH595" i="1"/>
  <c r="CG595" i="1"/>
  <c r="CF595" i="1"/>
  <c r="CE595" i="1"/>
  <c r="CD595" i="1"/>
  <c r="CC595" i="1"/>
  <c r="CB595" i="1"/>
  <c r="CA595" i="1"/>
  <c r="BZ595" i="1"/>
  <c r="BX595" i="1"/>
  <c r="BY595" i="1"/>
  <c r="BW595" i="1"/>
  <c r="BV595" i="1"/>
  <c r="BT595" i="1"/>
  <c r="BU595" i="1"/>
  <c r="BS595" i="1"/>
  <c r="BR718" i="1"/>
  <c r="CH718" i="1"/>
  <c r="CG718" i="1"/>
  <c r="CF718" i="1"/>
  <c r="CE718" i="1"/>
  <c r="CD718" i="1"/>
  <c r="CC718" i="1"/>
  <c r="CB718" i="1"/>
  <c r="CA718" i="1"/>
  <c r="BZ718" i="1"/>
  <c r="BX718" i="1"/>
  <c r="BY718" i="1"/>
  <c r="BW718" i="1"/>
  <c r="BV718" i="1"/>
  <c r="BT718" i="1"/>
  <c r="BU718" i="1"/>
  <c r="BS718" i="1"/>
  <c r="BR580" i="1"/>
  <c r="CH580" i="1"/>
  <c r="CG580" i="1"/>
  <c r="CF580" i="1"/>
  <c r="CE580" i="1"/>
  <c r="CC580" i="1"/>
  <c r="CB580" i="1"/>
  <c r="CD580" i="1"/>
  <c r="BZ580" i="1"/>
  <c r="CA580" i="1"/>
  <c r="BX580" i="1"/>
  <c r="BY580" i="1"/>
  <c r="BV580" i="1"/>
  <c r="BT580" i="1"/>
  <c r="BU580" i="1"/>
  <c r="BS580" i="1"/>
  <c r="BW580" i="1"/>
  <c r="BR751" i="1"/>
  <c r="CH751" i="1"/>
  <c r="CG751" i="1"/>
  <c r="CF751" i="1"/>
  <c r="CE751" i="1"/>
  <c r="CD751" i="1"/>
  <c r="CC751" i="1"/>
  <c r="CB751" i="1"/>
  <c r="CA751" i="1"/>
  <c r="BZ751" i="1"/>
  <c r="BY751" i="1"/>
  <c r="BV751" i="1"/>
  <c r="BX751" i="1"/>
  <c r="BW751" i="1"/>
  <c r="BT751" i="1"/>
  <c r="BU751" i="1"/>
  <c r="BS751" i="1"/>
  <c r="BR554" i="1"/>
  <c r="CH554" i="1"/>
  <c r="CG554" i="1"/>
  <c r="CF554" i="1"/>
  <c r="CE554" i="1"/>
  <c r="CD554" i="1"/>
  <c r="CB554" i="1"/>
  <c r="CA554" i="1"/>
  <c r="BZ554" i="1"/>
  <c r="CC554" i="1"/>
  <c r="BY554" i="1"/>
  <c r="BX554" i="1"/>
  <c r="BV554" i="1"/>
  <c r="BT554" i="1"/>
  <c r="BW554" i="1"/>
  <c r="BU554" i="1"/>
  <c r="BS554" i="1"/>
  <c r="BR51" i="1"/>
  <c r="CH51" i="1"/>
  <c r="CG51" i="1"/>
  <c r="CF51" i="1"/>
  <c r="CE51" i="1"/>
  <c r="CD51" i="1"/>
  <c r="CB51" i="1"/>
  <c r="CC51" i="1"/>
  <c r="CA51" i="1"/>
  <c r="BZ51" i="1"/>
  <c r="BX51" i="1"/>
  <c r="BY51" i="1"/>
  <c r="BW51" i="1"/>
  <c r="BV51" i="1"/>
  <c r="BT51" i="1"/>
  <c r="BU51" i="1"/>
  <c r="BS51" i="1"/>
  <c r="BR163" i="1"/>
  <c r="CH163" i="1"/>
  <c r="CG163" i="1"/>
  <c r="CF163" i="1"/>
  <c r="CE163" i="1"/>
  <c r="CD163" i="1"/>
  <c r="CB163" i="1"/>
  <c r="CC163" i="1"/>
  <c r="CA163" i="1"/>
  <c r="BZ163" i="1"/>
  <c r="BX163" i="1"/>
  <c r="BY163" i="1"/>
  <c r="BW163" i="1"/>
  <c r="BV163" i="1"/>
  <c r="BT163" i="1"/>
  <c r="BU163" i="1"/>
  <c r="BS163" i="1"/>
  <c r="BR275" i="1"/>
  <c r="CH275" i="1"/>
  <c r="CG275" i="1"/>
  <c r="CE275" i="1"/>
  <c r="CB275" i="1"/>
  <c r="CD275" i="1"/>
  <c r="CF275" i="1"/>
  <c r="CC275" i="1"/>
  <c r="CA275" i="1"/>
  <c r="BX275" i="1"/>
  <c r="BY275" i="1"/>
  <c r="BZ275" i="1"/>
  <c r="BW275" i="1"/>
  <c r="BV275" i="1"/>
  <c r="BT275" i="1"/>
  <c r="BU275" i="1"/>
  <c r="BS275" i="1"/>
  <c r="BR339" i="1"/>
  <c r="CH339" i="1"/>
  <c r="CG339" i="1"/>
  <c r="CF339" i="1"/>
  <c r="CE339" i="1"/>
  <c r="CD339" i="1"/>
  <c r="CB339" i="1"/>
  <c r="CC339" i="1"/>
  <c r="CA339" i="1"/>
  <c r="BZ339" i="1"/>
  <c r="BX339" i="1"/>
  <c r="BY339" i="1"/>
  <c r="BW339" i="1"/>
  <c r="BV339" i="1"/>
  <c r="BT339" i="1"/>
  <c r="BS339" i="1"/>
  <c r="BU339" i="1"/>
  <c r="BR403" i="1"/>
  <c r="CH403" i="1"/>
  <c r="CG403" i="1"/>
  <c r="CF403" i="1"/>
  <c r="CE403" i="1"/>
  <c r="CB403" i="1"/>
  <c r="CC403" i="1"/>
  <c r="CD403" i="1"/>
  <c r="CA403" i="1"/>
  <c r="BZ403" i="1"/>
  <c r="BX403" i="1"/>
  <c r="BY403" i="1"/>
  <c r="BW403" i="1"/>
  <c r="BV403" i="1"/>
  <c r="BT403" i="1"/>
  <c r="BU403" i="1"/>
  <c r="BS403" i="1"/>
  <c r="BR59" i="1"/>
  <c r="CH59" i="1"/>
  <c r="CG59" i="1"/>
  <c r="CF59" i="1"/>
  <c r="CE59" i="1"/>
  <c r="CD59" i="1"/>
  <c r="CC59" i="1"/>
  <c r="CB59" i="1"/>
  <c r="CA59" i="1"/>
  <c r="BZ59" i="1"/>
  <c r="BX59" i="1"/>
  <c r="BW59" i="1"/>
  <c r="BY59" i="1"/>
  <c r="BT59" i="1"/>
  <c r="BV59" i="1"/>
  <c r="BU59" i="1"/>
  <c r="BS59" i="1"/>
  <c r="BR123" i="1"/>
  <c r="CH123" i="1"/>
  <c r="CG123" i="1"/>
  <c r="CF123" i="1"/>
  <c r="CD123" i="1"/>
  <c r="CE123" i="1"/>
  <c r="CC123" i="1"/>
  <c r="CB123" i="1"/>
  <c r="CA123" i="1"/>
  <c r="BZ123" i="1"/>
  <c r="BX123" i="1"/>
  <c r="BW123" i="1"/>
  <c r="BY123" i="1"/>
  <c r="BT123" i="1"/>
  <c r="BV123" i="1"/>
  <c r="BU123" i="1"/>
  <c r="BS123" i="1"/>
  <c r="BR187" i="1"/>
  <c r="CH187" i="1"/>
  <c r="CG187" i="1"/>
  <c r="CF187" i="1"/>
  <c r="CD187" i="1"/>
  <c r="CE187" i="1"/>
  <c r="CC187" i="1"/>
  <c r="CB187" i="1"/>
  <c r="CA187" i="1"/>
  <c r="BZ187" i="1"/>
  <c r="BX187" i="1"/>
  <c r="BW187" i="1"/>
  <c r="BY187" i="1"/>
  <c r="BT187" i="1"/>
  <c r="BV187" i="1"/>
  <c r="BU187" i="1"/>
  <c r="BS187" i="1"/>
  <c r="BR235" i="1"/>
  <c r="CH235" i="1"/>
  <c r="CG235" i="1"/>
  <c r="CF235" i="1"/>
  <c r="CE235" i="1"/>
  <c r="CD235" i="1"/>
  <c r="CB235" i="1"/>
  <c r="CC235" i="1"/>
  <c r="CA235" i="1"/>
  <c r="BX235" i="1"/>
  <c r="BZ235" i="1"/>
  <c r="BY235" i="1"/>
  <c r="BW235" i="1"/>
  <c r="BT235" i="1"/>
  <c r="BV235" i="1"/>
  <c r="BS235" i="1"/>
  <c r="BU235" i="1"/>
  <c r="BR299" i="1"/>
  <c r="CH299" i="1"/>
  <c r="CG299" i="1"/>
  <c r="CF299" i="1"/>
  <c r="CD299" i="1"/>
  <c r="CE299" i="1"/>
  <c r="CB299" i="1"/>
  <c r="CC299" i="1"/>
  <c r="CA299" i="1"/>
  <c r="BZ299" i="1"/>
  <c r="BX299" i="1"/>
  <c r="BW299" i="1"/>
  <c r="BY299" i="1"/>
  <c r="BT299" i="1"/>
  <c r="BV299" i="1"/>
  <c r="BS299" i="1"/>
  <c r="BU299" i="1"/>
  <c r="BR363" i="1"/>
  <c r="CH363" i="1"/>
  <c r="CG363" i="1"/>
  <c r="CF363" i="1"/>
  <c r="CD363" i="1"/>
  <c r="CB363" i="1"/>
  <c r="CC363" i="1"/>
  <c r="CE363" i="1"/>
  <c r="CA363" i="1"/>
  <c r="BZ363" i="1"/>
  <c r="BX363" i="1"/>
  <c r="BY363" i="1"/>
  <c r="BW363" i="1"/>
  <c r="BT363" i="1"/>
  <c r="BV363" i="1"/>
  <c r="BS363" i="1"/>
  <c r="BU363" i="1"/>
  <c r="BR427" i="1"/>
  <c r="CH427" i="1"/>
  <c r="CG427" i="1"/>
  <c r="CF427" i="1"/>
  <c r="CD427" i="1"/>
  <c r="CE427" i="1"/>
  <c r="CB427" i="1"/>
  <c r="CC427" i="1"/>
  <c r="CA427" i="1"/>
  <c r="BZ427" i="1"/>
  <c r="BX427" i="1"/>
  <c r="BW427" i="1"/>
  <c r="BY427" i="1"/>
  <c r="BT427" i="1"/>
  <c r="BV427" i="1"/>
  <c r="BS427" i="1"/>
  <c r="BU427" i="1"/>
  <c r="BR20" i="1"/>
  <c r="CH20" i="1"/>
  <c r="CG20" i="1"/>
  <c r="CF20" i="1"/>
  <c r="CC20" i="1"/>
  <c r="CE20" i="1"/>
  <c r="CD20" i="1"/>
  <c r="CA20" i="1"/>
  <c r="CB20" i="1"/>
  <c r="BY20" i="1"/>
  <c r="BX20" i="1"/>
  <c r="BZ20" i="1"/>
  <c r="BW20" i="1"/>
  <c r="BV20" i="1"/>
  <c r="BT20" i="1"/>
  <c r="BU20" i="1"/>
  <c r="BS20" i="1"/>
  <c r="BR84" i="1"/>
  <c r="CH84" i="1"/>
  <c r="CG84" i="1"/>
  <c r="CF84" i="1"/>
  <c r="CC84" i="1"/>
  <c r="CE84" i="1"/>
  <c r="CB84" i="1"/>
  <c r="CD84" i="1"/>
  <c r="CA84" i="1"/>
  <c r="BY84" i="1"/>
  <c r="BX84" i="1"/>
  <c r="BW84" i="1"/>
  <c r="BZ84" i="1"/>
  <c r="BV84" i="1"/>
  <c r="BT84" i="1"/>
  <c r="BU84" i="1"/>
  <c r="BS84" i="1"/>
  <c r="BR148" i="1"/>
  <c r="CH148" i="1"/>
  <c r="CG148" i="1"/>
  <c r="CF148" i="1"/>
  <c r="CC148" i="1"/>
  <c r="CE148" i="1"/>
  <c r="CD148" i="1"/>
  <c r="CB148" i="1"/>
  <c r="CA148" i="1"/>
  <c r="BY148" i="1"/>
  <c r="BX148" i="1"/>
  <c r="BZ148" i="1"/>
  <c r="BW148" i="1"/>
  <c r="BV148" i="1"/>
  <c r="BT148" i="1"/>
  <c r="BU148" i="1"/>
  <c r="BS148" i="1"/>
  <c r="BR212" i="1"/>
  <c r="CH212" i="1"/>
  <c r="CG212" i="1"/>
  <c r="CF212" i="1"/>
  <c r="CD212" i="1"/>
  <c r="CE212" i="1"/>
  <c r="CC212" i="1"/>
  <c r="CB212" i="1"/>
  <c r="CA212" i="1"/>
  <c r="BY212" i="1"/>
  <c r="BZ212" i="1"/>
  <c r="BX212" i="1"/>
  <c r="BW212" i="1"/>
  <c r="BV212" i="1"/>
  <c r="BT212" i="1"/>
  <c r="BU212" i="1"/>
  <c r="BS212" i="1"/>
  <c r="BR276" i="1"/>
  <c r="CH276" i="1"/>
  <c r="CG276" i="1"/>
  <c r="CF276" i="1"/>
  <c r="CD276" i="1"/>
  <c r="CC276" i="1"/>
  <c r="CB276" i="1"/>
  <c r="CE276" i="1"/>
  <c r="CA276" i="1"/>
  <c r="BY276" i="1"/>
  <c r="BX276" i="1"/>
  <c r="BZ276" i="1"/>
  <c r="BW276" i="1"/>
  <c r="BV276" i="1"/>
  <c r="BT276" i="1"/>
  <c r="BU276" i="1"/>
  <c r="BS276" i="1"/>
  <c r="BR340" i="1"/>
  <c r="CH340" i="1"/>
  <c r="CG340" i="1"/>
  <c r="CF340" i="1"/>
  <c r="CD340" i="1"/>
  <c r="CE340" i="1"/>
  <c r="CC340" i="1"/>
  <c r="CB340" i="1"/>
  <c r="BY340" i="1"/>
  <c r="CA340" i="1"/>
  <c r="BZ340" i="1"/>
  <c r="BX340" i="1"/>
  <c r="BW340" i="1"/>
  <c r="BV340" i="1"/>
  <c r="BT340" i="1"/>
  <c r="BU340" i="1"/>
  <c r="BS340" i="1"/>
  <c r="BR388" i="1"/>
  <c r="CH388" i="1"/>
  <c r="CG388" i="1"/>
  <c r="CF388" i="1"/>
  <c r="CE388" i="1"/>
  <c r="CD388" i="1"/>
  <c r="CC388" i="1"/>
  <c r="CB388" i="1"/>
  <c r="CA388" i="1"/>
  <c r="BY388" i="1"/>
  <c r="BZ388" i="1"/>
  <c r="BX388" i="1"/>
  <c r="BW388" i="1"/>
  <c r="BV388" i="1"/>
  <c r="BT388" i="1"/>
  <c r="BU388" i="1"/>
  <c r="BS388" i="1"/>
  <c r="BR404" i="1"/>
  <c r="CH404" i="1"/>
  <c r="CG404" i="1"/>
  <c r="CF404" i="1"/>
  <c r="CE404" i="1"/>
  <c r="CD404" i="1"/>
  <c r="CC404" i="1"/>
  <c r="CB404" i="1"/>
  <c r="BY404" i="1"/>
  <c r="CA404" i="1"/>
  <c r="BZ404" i="1"/>
  <c r="BX404" i="1"/>
  <c r="BW404" i="1"/>
  <c r="BV404" i="1"/>
  <c r="BT404" i="1"/>
  <c r="BU404" i="1"/>
  <c r="BS404" i="1"/>
  <c r="BR5" i="1"/>
  <c r="CH5" i="1"/>
  <c r="CF5" i="1"/>
  <c r="CG5" i="1"/>
  <c r="CE5" i="1"/>
  <c r="CD5" i="1"/>
  <c r="CC5" i="1"/>
  <c r="CB5" i="1"/>
  <c r="CA5" i="1"/>
  <c r="BZ5" i="1"/>
  <c r="BY5" i="1"/>
  <c r="BX5" i="1"/>
  <c r="BV5" i="1"/>
  <c r="BW5" i="1"/>
  <c r="BU5" i="1"/>
  <c r="BS5" i="1"/>
  <c r="BT5" i="1"/>
  <c r="BR69" i="1"/>
  <c r="CH69" i="1"/>
  <c r="CG69" i="1"/>
  <c r="CF69" i="1"/>
  <c r="CE69" i="1"/>
  <c r="CD69" i="1"/>
  <c r="CC69" i="1"/>
  <c r="CB69" i="1"/>
  <c r="CA69" i="1"/>
  <c r="BZ69" i="1"/>
  <c r="BY69" i="1"/>
  <c r="BX69" i="1"/>
  <c r="BV69" i="1"/>
  <c r="BW69" i="1"/>
  <c r="BU69" i="1"/>
  <c r="BS69" i="1"/>
  <c r="BT69" i="1"/>
  <c r="BR133" i="1"/>
  <c r="CH133" i="1"/>
  <c r="CG133" i="1"/>
  <c r="CF133" i="1"/>
  <c r="CD133" i="1"/>
  <c r="CE133" i="1"/>
  <c r="CC133" i="1"/>
  <c r="CB133" i="1"/>
  <c r="BZ133" i="1"/>
  <c r="CA133" i="1"/>
  <c r="BY133" i="1"/>
  <c r="BX133" i="1"/>
  <c r="BV133" i="1"/>
  <c r="BW133" i="1"/>
  <c r="BU133" i="1"/>
  <c r="BS133" i="1"/>
  <c r="BT133" i="1"/>
  <c r="BR237" i="1"/>
  <c r="CH237" i="1"/>
  <c r="CG237" i="1"/>
  <c r="CF237" i="1"/>
  <c r="CD237" i="1"/>
  <c r="CE237" i="1"/>
  <c r="CC237" i="1"/>
  <c r="CB237" i="1"/>
  <c r="CA237" i="1"/>
  <c r="BZ237" i="1"/>
  <c r="BY237" i="1"/>
  <c r="BX237" i="1"/>
  <c r="BV237" i="1"/>
  <c r="BW237" i="1"/>
  <c r="BU237" i="1"/>
  <c r="BT237" i="1"/>
  <c r="BS237" i="1"/>
  <c r="BR301" i="1"/>
  <c r="CH301" i="1"/>
  <c r="CG301" i="1"/>
  <c r="CF301" i="1"/>
  <c r="CD301" i="1"/>
  <c r="CE301" i="1"/>
  <c r="CC301" i="1"/>
  <c r="CB301" i="1"/>
  <c r="CA301" i="1"/>
  <c r="BZ301" i="1"/>
  <c r="BY301" i="1"/>
  <c r="BX301" i="1"/>
  <c r="BV301" i="1"/>
  <c r="BW301" i="1"/>
  <c r="BU301" i="1"/>
  <c r="BT301" i="1"/>
  <c r="BS301" i="1"/>
  <c r="BR325" i="1"/>
  <c r="CH325" i="1"/>
  <c r="CF325" i="1"/>
  <c r="CG325" i="1"/>
  <c r="CD325" i="1"/>
  <c r="CE325" i="1"/>
  <c r="CC325" i="1"/>
  <c r="CB325" i="1"/>
  <c r="CA325" i="1"/>
  <c r="BY325" i="1"/>
  <c r="BX325" i="1"/>
  <c r="BZ325" i="1"/>
  <c r="BV325" i="1"/>
  <c r="BW325" i="1"/>
  <c r="BU325" i="1"/>
  <c r="BS325" i="1"/>
  <c r="BT325" i="1"/>
  <c r="BR349" i="1"/>
  <c r="CH349" i="1"/>
  <c r="CG349" i="1"/>
  <c r="CF349" i="1"/>
  <c r="CD349" i="1"/>
  <c r="CE349" i="1"/>
  <c r="CC349" i="1"/>
  <c r="CB349" i="1"/>
  <c r="CA349" i="1"/>
  <c r="BZ349" i="1"/>
  <c r="BY349" i="1"/>
  <c r="BX349" i="1"/>
  <c r="BV349" i="1"/>
  <c r="BW349" i="1"/>
  <c r="BU349" i="1"/>
  <c r="BT349" i="1"/>
  <c r="BS349" i="1"/>
  <c r="BR46" i="1"/>
  <c r="CH46" i="1"/>
  <c r="CG46" i="1"/>
  <c r="CF46" i="1"/>
  <c r="CD46" i="1"/>
  <c r="CE46" i="1"/>
  <c r="CB46" i="1"/>
  <c r="BZ46" i="1"/>
  <c r="CC46" i="1"/>
  <c r="CA46" i="1"/>
  <c r="BY46" i="1"/>
  <c r="BX46" i="1"/>
  <c r="BW46" i="1"/>
  <c r="BV46" i="1"/>
  <c r="BT46" i="1"/>
  <c r="BU46" i="1"/>
  <c r="BS46" i="1"/>
  <c r="BR110" i="1"/>
  <c r="CH110" i="1"/>
  <c r="CG110" i="1"/>
  <c r="CF110" i="1"/>
  <c r="CD110" i="1"/>
  <c r="CE110" i="1"/>
  <c r="CB110" i="1"/>
  <c r="CC110" i="1"/>
  <c r="BZ110" i="1"/>
  <c r="CA110" i="1"/>
  <c r="BY110" i="1"/>
  <c r="BX110" i="1"/>
  <c r="BW110" i="1"/>
  <c r="BV110" i="1"/>
  <c r="BT110" i="1"/>
  <c r="BU110" i="1"/>
  <c r="BS110" i="1"/>
  <c r="BR174" i="1"/>
  <c r="CH174" i="1"/>
  <c r="CG174" i="1"/>
  <c r="CF174" i="1"/>
  <c r="CD174" i="1"/>
  <c r="CE174" i="1"/>
  <c r="CB174" i="1"/>
  <c r="CC174" i="1"/>
  <c r="BZ174" i="1"/>
  <c r="CA174" i="1"/>
  <c r="BY174" i="1"/>
  <c r="BX174" i="1"/>
  <c r="BW174" i="1"/>
  <c r="BV174" i="1"/>
  <c r="BT174" i="1"/>
  <c r="BU174" i="1"/>
  <c r="BS174" i="1"/>
  <c r="BR214" i="1"/>
  <c r="CH214" i="1"/>
  <c r="CG214" i="1"/>
  <c r="CF214" i="1"/>
  <c r="CE214" i="1"/>
  <c r="CD214" i="1"/>
  <c r="CC214" i="1"/>
  <c r="BZ214" i="1"/>
  <c r="CB214" i="1"/>
  <c r="CA214" i="1"/>
  <c r="BX214" i="1"/>
  <c r="BY214" i="1"/>
  <c r="BW214" i="1"/>
  <c r="BV214" i="1"/>
  <c r="BT214" i="1"/>
  <c r="BU214" i="1"/>
  <c r="BS214" i="1"/>
  <c r="BR254" i="1"/>
  <c r="CH254" i="1"/>
  <c r="CG254" i="1"/>
  <c r="CF254" i="1"/>
  <c r="CE254" i="1"/>
  <c r="CD254" i="1"/>
  <c r="CB254" i="1"/>
  <c r="CC254" i="1"/>
  <c r="BZ254" i="1"/>
  <c r="CA254" i="1"/>
  <c r="BY254" i="1"/>
  <c r="BX254" i="1"/>
  <c r="BW254" i="1"/>
  <c r="BV254" i="1"/>
  <c r="BT254" i="1"/>
  <c r="BU254" i="1"/>
  <c r="BS254" i="1"/>
  <c r="BR318" i="1"/>
  <c r="CH318" i="1"/>
  <c r="CG318" i="1"/>
  <c r="CF318" i="1"/>
  <c r="CE318" i="1"/>
  <c r="CB318" i="1"/>
  <c r="CC318" i="1"/>
  <c r="BZ318" i="1"/>
  <c r="CA318" i="1"/>
  <c r="CD318" i="1"/>
  <c r="BY318" i="1"/>
  <c r="BX318" i="1"/>
  <c r="BW318" i="1"/>
  <c r="BV318" i="1"/>
  <c r="BT318" i="1"/>
  <c r="BU318" i="1"/>
  <c r="BS318" i="1"/>
  <c r="BR382" i="1"/>
  <c r="CH382" i="1"/>
  <c r="CG382" i="1"/>
  <c r="CF382" i="1"/>
  <c r="CE382" i="1"/>
  <c r="CD382" i="1"/>
  <c r="CB382" i="1"/>
  <c r="CC382" i="1"/>
  <c r="BZ382" i="1"/>
  <c r="CA382" i="1"/>
  <c r="BY382" i="1"/>
  <c r="BX382" i="1"/>
  <c r="BW382" i="1"/>
  <c r="BV382" i="1"/>
  <c r="BT382" i="1"/>
  <c r="BU382" i="1"/>
  <c r="BS382" i="1"/>
  <c r="BR406" i="1"/>
  <c r="CH406" i="1"/>
  <c r="CG406" i="1"/>
  <c r="CF406" i="1"/>
  <c r="CE406" i="1"/>
  <c r="CD406" i="1"/>
  <c r="CC406" i="1"/>
  <c r="CB406" i="1"/>
  <c r="BZ406" i="1"/>
  <c r="CA406" i="1"/>
  <c r="BX406" i="1"/>
  <c r="BW406" i="1"/>
  <c r="BY406" i="1"/>
  <c r="BV406" i="1"/>
  <c r="BT406" i="1"/>
  <c r="BU406" i="1"/>
  <c r="BS406" i="1"/>
  <c r="BR446" i="1"/>
  <c r="CH446" i="1"/>
  <c r="CG446" i="1"/>
  <c r="CF446" i="1"/>
  <c r="CE446" i="1"/>
  <c r="CD446" i="1"/>
  <c r="CB446" i="1"/>
  <c r="CC446" i="1"/>
  <c r="BZ446" i="1"/>
  <c r="CA446" i="1"/>
  <c r="BY446" i="1"/>
  <c r="BX446" i="1"/>
  <c r="BW446" i="1"/>
  <c r="BV446" i="1"/>
  <c r="BT446" i="1"/>
  <c r="BU446" i="1"/>
  <c r="BS446" i="1"/>
  <c r="BR39" i="1"/>
  <c r="CH39" i="1"/>
  <c r="CG39" i="1"/>
  <c r="CF39" i="1"/>
  <c r="CE39" i="1"/>
  <c r="CD39" i="1"/>
  <c r="CC39" i="1"/>
  <c r="CB39" i="1"/>
  <c r="CA39" i="1"/>
  <c r="BZ39" i="1"/>
  <c r="BV39" i="1"/>
  <c r="BY39" i="1"/>
  <c r="BX39" i="1"/>
  <c r="BW39" i="1"/>
  <c r="BT39" i="1"/>
  <c r="BU39" i="1"/>
  <c r="BS39" i="1"/>
  <c r="BR103" i="1"/>
  <c r="CH103" i="1"/>
  <c r="CG103" i="1"/>
  <c r="CF103" i="1"/>
  <c r="CE103" i="1"/>
  <c r="CC103" i="1"/>
  <c r="CB103" i="1"/>
  <c r="CD103" i="1"/>
  <c r="CA103" i="1"/>
  <c r="BZ103" i="1"/>
  <c r="BV103" i="1"/>
  <c r="BX103" i="1"/>
  <c r="BW103" i="1"/>
  <c r="BY103" i="1"/>
  <c r="BT103" i="1"/>
  <c r="BU103" i="1"/>
  <c r="BS103" i="1"/>
  <c r="BR167" i="1"/>
  <c r="CH167" i="1"/>
  <c r="CG167" i="1"/>
  <c r="CF167" i="1"/>
  <c r="CE167" i="1"/>
  <c r="CC167" i="1"/>
  <c r="CB167" i="1"/>
  <c r="CD167" i="1"/>
  <c r="CA167" i="1"/>
  <c r="BZ167" i="1"/>
  <c r="BV167" i="1"/>
  <c r="BY167" i="1"/>
  <c r="BX167" i="1"/>
  <c r="BW167" i="1"/>
  <c r="BT167" i="1"/>
  <c r="BU167" i="1"/>
  <c r="BS167" i="1"/>
  <c r="BR231" i="1"/>
  <c r="CH231" i="1"/>
  <c r="CG231" i="1"/>
  <c r="CF231" i="1"/>
  <c r="CE231" i="1"/>
  <c r="CB231" i="1"/>
  <c r="CC231" i="1"/>
  <c r="CD231" i="1"/>
  <c r="CA231" i="1"/>
  <c r="BZ231" i="1"/>
  <c r="BV231" i="1"/>
  <c r="BX231" i="1"/>
  <c r="BW231" i="1"/>
  <c r="BY231" i="1"/>
  <c r="BT231" i="1"/>
  <c r="BU231" i="1"/>
  <c r="BS231" i="1"/>
  <c r="BR295" i="1"/>
  <c r="CH295" i="1"/>
  <c r="CG295" i="1"/>
  <c r="CE295" i="1"/>
  <c r="CF295" i="1"/>
  <c r="CB295" i="1"/>
  <c r="CC295" i="1"/>
  <c r="CD295" i="1"/>
  <c r="CA295" i="1"/>
  <c r="BZ295" i="1"/>
  <c r="BV295" i="1"/>
  <c r="BY295" i="1"/>
  <c r="BX295" i="1"/>
  <c r="BW295" i="1"/>
  <c r="BT295" i="1"/>
  <c r="BU295" i="1"/>
  <c r="BS295" i="1"/>
  <c r="BR383" i="1"/>
  <c r="CH383" i="1"/>
  <c r="CG383" i="1"/>
  <c r="CE383" i="1"/>
  <c r="CD383" i="1"/>
  <c r="CF383" i="1"/>
  <c r="CB383" i="1"/>
  <c r="CC383" i="1"/>
  <c r="CA383" i="1"/>
  <c r="BZ383" i="1"/>
  <c r="BY383" i="1"/>
  <c r="BV383" i="1"/>
  <c r="BX383" i="1"/>
  <c r="BW383" i="1"/>
  <c r="BT383" i="1"/>
  <c r="BU383" i="1"/>
  <c r="BS383" i="1"/>
  <c r="BR447" i="1"/>
  <c r="CH447" i="1"/>
  <c r="CG447" i="1"/>
  <c r="CE447" i="1"/>
  <c r="CF447" i="1"/>
  <c r="CD447" i="1"/>
  <c r="CB447" i="1"/>
  <c r="CC447" i="1"/>
  <c r="CA447" i="1"/>
  <c r="BZ447" i="1"/>
  <c r="BY447" i="1"/>
  <c r="BV447" i="1"/>
  <c r="BX447" i="1"/>
  <c r="BW447" i="1"/>
  <c r="BT447" i="1"/>
  <c r="BU447" i="1"/>
  <c r="BS447" i="1"/>
  <c r="BR24" i="1"/>
  <c r="CH24" i="1"/>
  <c r="CG24" i="1"/>
  <c r="CF24" i="1"/>
  <c r="CE24" i="1"/>
  <c r="CD24" i="1"/>
  <c r="CC24" i="1"/>
  <c r="CB24" i="1"/>
  <c r="CA24" i="1"/>
  <c r="BZ24" i="1"/>
  <c r="BY24" i="1"/>
  <c r="BV24" i="1"/>
  <c r="BW24" i="1"/>
  <c r="BU24" i="1"/>
  <c r="BX24" i="1"/>
  <c r="BS24" i="1"/>
  <c r="BT24" i="1"/>
  <c r="BR88" i="1"/>
  <c r="CH88" i="1"/>
  <c r="CG88" i="1"/>
  <c r="CF88" i="1"/>
  <c r="CE88" i="1"/>
  <c r="CD88" i="1"/>
  <c r="CC88" i="1"/>
  <c r="CB88" i="1"/>
  <c r="CA88" i="1"/>
  <c r="BZ88" i="1"/>
  <c r="BY88" i="1"/>
  <c r="BV88" i="1"/>
  <c r="BW88" i="1"/>
  <c r="BX88" i="1"/>
  <c r="BU88" i="1"/>
  <c r="BS88" i="1"/>
  <c r="BT88" i="1"/>
  <c r="BR152" i="1"/>
  <c r="CH152" i="1"/>
  <c r="CG152" i="1"/>
  <c r="CF152" i="1"/>
  <c r="CE152" i="1"/>
  <c r="CD152" i="1"/>
  <c r="CC152" i="1"/>
  <c r="CB152" i="1"/>
  <c r="CA152" i="1"/>
  <c r="BZ152" i="1"/>
  <c r="BY152" i="1"/>
  <c r="BV152" i="1"/>
  <c r="BW152" i="1"/>
  <c r="BX152" i="1"/>
  <c r="BU152" i="1"/>
  <c r="BS152" i="1"/>
  <c r="BT152" i="1"/>
  <c r="BR216" i="1"/>
  <c r="CH216" i="1"/>
  <c r="CG216" i="1"/>
  <c r="CF216" i="1"/>
  <c r="CE216" i="1"/>
  <c r="CD216" i="1"/>
  <c r="CC216" i="1"/>
  <c r="CB216" i="1"/>
  <c r="CA216" i="1"/>
  <c r="BZ216" i="1"/>
  <c r="BY216" i="1"/>
  <c r="BV216" i="1"/>
  <c r="BW216" i="1"/>
  <c r="BU216" i="1"/>
  <c r="BS216" i="1"/>
  <c r="BT216" i="1"/>
  <c r="BX216" i="1"/>
  <c r="BR280" i="1"/>
  <c r="CH280" i="1"/>
  <c r="CG280" i="1"/>
  <c r="CF280" i="1"/>
  <c r="CE280" i="1"/>
  <c r="CD280" i="1"/>
  <c r="CC280" i="1"/>
  <c r="CB280" i="1"/>
  <c r="CA280" i="1"/>
  <c r="BZ280" i="1"/>
  <c r="BY280" i="1"/>
  <c r="BV280" i="1"/>
  <c r="BW280" i="1"/>
  <c r="BX280" i="1"/>
  <c r="BU280" i="1"/>
  <c r="BS280" i="1"/>
  <c r="BT280" i="1"/>
  <c r="BR344" i="1"/>
  <c r="CH344" i="1"/>
  <c r="CG344" i="1"/>
  <c r="CF344" i="1"/>
  <c r="CE344" i="1"/>
  <c r="CD344" i="1"/>
  <c r="CC344" i="1"/>
  <c r="CB344" i="1"/>
  <c r="CA344" i="1"/>
  <c r="BY344" i="1"/>
  <c r="BZ344" i="1"/>
  <c r="BV344" i="1"/>
  <c r="BW344" i="1"/>
  <c r="BU344" i="1"/>
  <c r="BX344" i="1"/>
  <c r="BS344" i="1"/>
  <c r="BT344" i="1"/>
  <c r="BR408" i="1"/>
  <c r="CH408" i="1"/>
  <c r="CG408" i="1"/>
  <c r="CF408" i="1"/>
  <c r="CE408" i="1"/>
  <c r="CD408" i="1"/>
  <c r="CC408" i="1"/>
  <c r="CB408" i="1"/>
  <c r="CA408" i="1"/>
  <c r="BY408" i="1"/>
  <c r="BZ408" i="1"/>
  <c r="BX408" i="1"/>
  <c r="BV408" i="1"/>
  <c r="BW408" i="1"/>
  <c r="BU408" i="1"/>
  <c r="BS408" i="1"/>
  <c r="BT408" i="1"/>
  <c r="BR472" i="1"/>
  <c r="CH472" i="1"/>
  <c r="CG472" i="1"/>
  <c r="CF472" i="1"/>
  <c r="CE472" i="1"/>
  <c r="CD472" i="1"/>
  <c r="CC472" i="1"/>
  <c r="CB472" i="1"/>
  <c r="CA472" i="1"/>
  <c r="BY472" i="1"/>
  <c r="BZ472" i="1"/>
  <c r="BX472" i="1"/>
  <c r="BV472" i="1"/>
  <c r="BW472" i="1"/>
  <c r="BU472" i="1"/>
  <c r="BS472" i="1"/>
  <c r="BT472" i="1"/>
  <c r="BR496" i="1"/>
  <c r="CH496" i="1"/>
  <c r="CG496" i="1"/>
  <c r="CF496" i="1"/>
  <c r="CE496" i="1"/>
  <c r="CA496" i="1"/>
  <c r="CC496" i="1"/>
  <c r="CB496" i="1"/>
  <c r="CD496" i="1"/>
  <c r="BY496" i="1"/>
  <c r="BZ496" i="1"/>
  <c r="BV496" i="1"/>
  <c r="BX496" i="1"/>
  <c r="BW496" i="1"/>
  <c r="BU496" i="1"/>
  <c r="BS496" i="1"/>
  <c r="BT496" i="1"/>
  <c r="BR696" i="1"/>
  <c r="CH696" i="1"/>
  <c r="CG696" i="1"/>
  <c r="CF696" i="1"/>
  <c r="CE696" i="1"/>
  <c r="CD696" i="1"/>
  <c r="CC696" i="1"/>
  <c r="CB696" i="1"/>
  <c r="CA696" i="1"/>
  <c r="BZ696" i="1"/>
  <c r="BY696" i="1"/>
  <c r="BX696" i="1"/>
  <c r="BV696" i="1"/>
  <c r="BW696" i="1"/>
  <c r="BU696" i="1"/>
  <c r="BS696" i="1"/>
  <c r="BT696" i="1"/>
  <c r="BR952" i="1"/>
  <c r="CH952" i="1"/>
  <c r="CG952" i="1"/>
  <c r="CF952" i="1"/>
  <c r="CE952" i="1"/>
  <c r="CC952" i="1"/>
  <c r="CD952" i="1"/>
  <c r="CB952" i="1"/>
  <c r="CA952" i="1"/>
  <c r="BZ952" i="1"/>
  <c r="BY952" i="1"/>
  <c r="BW952" i="1"/>
  <c r="BX952" i="1"/>
  <c r="BU952" i="1"/>
  <c r="BV952" i="1"/>
  <c r="BT952" i="1"/>
  <c r="BS952" i="1"/>
  <c r="BR919" i="1"/>
  <c r="CH919" i="1"/>
  <c r="CG919" i="1"/>
  <c r="CF919" i="1"/>
  <c r="CE919" i="1"/>
  <c r="CD919" i="1"/>
  <c r="CC919" i="1"/>
  <c r="CB919" i="1"/>
  <c r="CA919" i="1"/>
  <c r="BZ919" i="1"/>
  <c r="BY919" i="1"/>
  <c r="BX919" i="1"/>
  <c r="BW919" i="1"/>
  <c r="BU919" i="1"/>
  <c r="BV919" i="1"/>
  <c r="BT919" i="1"/>
  <c r="BS919" i="1"/>
  <c r="BR49" i="1"/>
  <c r="CH49" i="1"/>
  <c r="CG49" i="1"/>
  <c r="CF49" i="1"/>
  <c r="CE49" i="1"/>
  <c r="CC49" i="1"/>
  <c r="CD49" i="1"/>
  <c r="CA49" i="1"/>
  <c r="CB49" i="1"/>
  <c r="BZ49" i="1"/>
  <c r="BY49" i="1"/>
  <c r="BX49" i="1"/>
  <c r="BV49" i="1"/>
  <c r="BT49" i="1"/>
  <c r="BW49" i="1"/>
  <c r="BU49" i="1"/>
  <c r="BS49" i="1"/>
  <c r="BR113" i="1"/>
  <c r="CH113" i="1"/>
  <c r="CG113" i="1"/>
  <c r="CF113" i="1"/>
  <c r="CE113" i="1"/>
  <c r="CD113" i="1"/>
  <c r="CC113" i="1"/>
  <c r="CB113" i="1"/>
  <c r="CA113" i="1"/>
  <c r="BZ113" i="1"/>
  <c r="BY113" i="1"/>
  <c r="BX113" i="1"/>
  <c r="BV113" i="1"/>
  <c r="BT113" i="1"/>
  <c r="BW113" i="1"/>
  <c r="BU113" i="1"/>
  <c r="BS113" i="1"/>
  <c r="BR177" i="1"/>
  <c r="CH177" i="1"/>
  <c r="CG177" i="1"/>
  <c r="CF177" i="1"/>
  <c r="CE177" i="1"/>
  <c r="CD177" i="1"/>
  <c r="CC177" i="1"/>
  <c r="CA177" i="1"/>
  <c r="CB177" i="1"/>
  <c r="BZ177" i="1"/>
  <c r="BY177" i="1"/>
  <c r="BX177" i="1"/>
  <c r="BV177" i="1"/>
  <c r="BT177" i="1"/>
  <c r="BW177" i="1"/>
  <c r="BU177" i="1"/>
  <c r="BS177" i="1"/>
  <c r="BR241" i="1"/>
  <c r="CH241" i="1"/>
  <c r="CG241" i="1"/>
  <c r="CF241" i="1"/>
  <c r="CE241" i="1"/>
  <c r="CD241" i="1"/>
  <c r="CC241" i="1"/>
  <c r="CA241" i="1"/>
  <c r="CB241" i="1"/>
  <c r="BZ241" i="1"/>
  <c r="BY241" i="1"/>
  <c r="BX241" i="1"/>
  <c r="BV241" i="1"/>
  <c r="BT241" i="1"/>
  <c r="BW241" i="1"/>
  <c r="BU241" i="1"/>
  <c r="BS241" i="1"/>
  <c r="BR305" i="1"/>
  <c r="CH305" i="1"/>
  <c r="CG305" i="1"/>
  <c r="CF305" i="1"/>
  <c r="CE305" i="1"/>
  <c r="CC305" i="1"/>
  <c r="CD305" i="1"/>
  <c r="CA305" i="1"/>
  <c r="CB305" i="1"/>
  <c r="BZ305" i="1"/>
  <c r="BY305" i="1"/>
  <c r="BX305" i="1"/>
  <c r="BV305" i="1"/>
  <c r="BT305" i="1"/>
  <c r="BW305" i="1"/>
  <c r="BU305" i="1"/>
  <c r="BS305" i="1"/>
  <c r="BR369" i="1"/>
  <c r="CH369" i="1"/>
  <c r="CG369" i="1"/>
  <c r="CF369" i="1"/>
  <c r="CE369" i="1"/>
  <c r="CD369" i="1"/>
  <c r="CC369" i="1"/>
  <c r="CB369" i="1"/>
  <c r="CA369" i="1"/>
  <c r="BZ369" i="1"/>
  <c r="BY369" i="1"/>
  <c r="BX369" i="1"/>
  <c r="BV369" i="1"/>
  <c r="BT369" i="1"/>
  <c r="BW369" i="1"/>
  <c r="BU369" i="1"/>
  <c r="BS369" i="1"/>
  <c r="BR433" i="1"/>
  <c r="CH433" i="1"/>
  <c r="CG433" i="1"/>
  <c r="CF433" i="1"/>
  <c r="CE433" i="1"/>
  <c r="CC433" i="1"/>
  <c r="CA433" i="1"/>
  <c r="CD433" i="1"/>
  <c r="CB433" i="1"/>
  <c r="BZ433" i="1"/>
  <c r="BY433" i="1"/>
  <c r="BV433" i="1"/>
  <c r="BX433" i="1"/>
  <c r="BT433" i="1"/>
  <c r="BW433" i="1"/>
  <c r="BU433" i="1"/>
  <c r="BS433" i="1"/>
  <c r="BR497" i="1"/>
  <c r="CH497" i="1"/>
  <c r="CG497" i="1"/>
  <c r="CF497" i="1"/>
  <c r="CE497" i="1"/>
  <c r="CC497" i="1"/>
  <c r="CD497" i="1"/>
  <c r="CA497" i="1"/>
  <c r="CB497" i="1"/>
  <c r="BZ497" i="1"/>
  <c r="BY497" i="1"/>
  <c r="BV497" i="1"/>
  <c r="BT497" i="1"/>
  <c r="BW497" i="1"/>
  <c r="BU497" i="1"/>
  <c r="BX497" i="1"/>
  <c r="BS497" i="1"/>
  <c r="BR585" i="1"/>
  <c r="CH585" i="1"/>
  <c r="CG585" i="1"/>
  <c r="CF585" i="1"/>
  <c r="CE585" i="1"/>
  <c r="CD585" i="1"/>
  <c r="CC585" i="1"/>
  <c r="CB585" i="1"/>
  <c r="CA585" i="1"/>
  <c r="BZ585" i="1"/>
  <c r="BY585" i="1"/>
  <c r="BX585" i="1"/>
  <c r="BT585" i="1"/>
  <c r="BV585" i="1"/>
  <c r="BU585" i="1"/>
  <c r="BW585" i="1"/>
  <c r="BS585" i="1"/>
  <c r="BR649" i="1"/>
  <c r="CH649" i="1"/>
  <c r="CG649" i="1"/>
  <c r="CF649" i="1"/>
  <c r="CE649" i="1"/>
  <c r="CD649" i="1"/>
  <c r="CC649" i="1"/>
  <c r="CB649" i="1"/>
  <c r="CA649" i="1"/>
  <c r="BY649" i="1"/>
  <c r="BZ649" i="1"/>
  <c r="BX649" i="1"/>
  <c r="BT649" i="1"/>
  <c r="BV649" i="1"/>
  <c r="BU649" i="1"/>
  <c r="BW649" i="1"/>
  <c r="BS649" i="1"/>
  <c r="BR769" i="1"/>
  <c r="CH769" i="1"/>
  <c r="CG769" i="1"/>
  <c r="CF769" i="1"/>
  <c r="CE769" i="1"/>
  <c r="CD769" i="1"/>
  <c r="CC769" i="1"/>
  <c r="CB769" i="1"/>
  <c r="CA769" i="1"/>
  <c r="BZ769" i="1"/>
  <c r="BY769" i="1"/>
  <c r="BV769" i="1"/>
  <c r="BT769" i="1"/>
  <c r="BW769" i="1"/>
  <c r="BU769" i="1"/>
  <c r="BS769" i="1"/>
  <c r="BX769" i="1"/>
  <c r="BR865" i="1"/>
  <c r="CH865" i="1"/>
  <c r="CG865" i="1"/>
  <c r="CF865" i="1"/>
  <c r="CD865" i="1"/>
  <c r="CE865" i="1"/>
  <c r="CC865" i="1"/>
  <c r="CB865" i="1"/>
  <c r="CA865" i="1"/>
  <c r="BY865" i="1"/>
  <c r="BZ865" i="1"/>
  <c r="BV865" i="1"/>
  <c r="BX865" i="1"/>
  <c r="BU865" i="1"/>
  <c r="BW865" i="1"/>
  <c r="BS865" i="1"/>
  <c r="BT865" i="1"/>
  <c r="BR522" i="1"/>
  <c r="CH522" i="1"/>
  <c r="CG522" i="1"/>
  <c r="CF522" i="1"/>
  <c r="CE522" i="1"/>
  <c r="CD522" i="1"/>
  <c r="CC522" i="1"/>
  <c r="CA522" i="1"/>
  <c r="BZ522" i="1"/>
  <c r="CB522" i="1"/>
  <c r="BY522" i="1"/>
  <c r="BX522" i="1"/>
  <c r="BV522" i="1"/>
  <c r="BW522" i="1"/>
  <c r="BT522" i="1"/>
  <c r="BU522" i="1"/>
  <c r="BS522" i="1"/>
  <c r="BR634" i="1"/>
  <c r="CH634" i="1"/>
  <c r="CG634" i="1"/>
  <c r="CE634" i="1"/>
  <c r="CF634" i="1"/>
  <c r="CD634" i="1"/>
  <c r="CB634" i="1"/>
  <c r="CC634" i="1"/>
  <c r="CA634" i="1"/>
  <c r="BZ634" i="1"/>
  <c r="BY634" i="1"/>
  <c r="BX634" i="1"/>
  <c r="BV634" i="1"/>
  <c r="BW634" i="1"/>
  <c r="BU634" i="1"/>
  <c r="BS634" i="1"/>
  <c r="BT634" i="1"/>
  <c r="BR674" i="1"/>
  <c r="CH674" i="1"/>
  <c r="CG674" i="1"/>
  <c r="CF674" i="1"/>
  <c r="CE674" i="1"/>
  <c r="CD674" i="1"/>
  <c r="CB674" i="1"/>
  <c r="CC674" i="1"/>
  <c r="CA674" i="1"/>
  <c r="BZ674" i="1"/>
  <c r="BY674" i="1"/>
  <c r="BV674" i="1"/>
  <c r="BX674" i="1"/>
  <c r="BW674" i="1"/>
  <c r="BU674" i="1"/>
  <c r="BS674" i="1"/>
  <c r="BT674" i="1"/>
  <c r="BR746" i="1"/>
  <c r="CH746" i="1"/>
  <c r="CG746" i="1"/>
  <c r="CE746" i="1"/>
  <c r="CD746" i="1"/>
  <c r="CF746" i="1"/>
  <c r="CC746" i="1"/>
  <c r="CB746" i="1"/>
  <c r="BZ746" i="1"/>
  <c r="CA746" i="1"/>
  <c r="BY746" i="1"/>
  <c r="BX746" i="1"/>
  <c r="BV746" i="1"/>
  <c r="BW746" i="1"/>
  <c r="BU746" i="1"/>
  <c r="BS746" i="1"/>
  <c r="BT746" i="1"/>
  <c r="BR826" i="1"/>
  <c r="CH826" i="1"/>
  <c r="CG826" i="1"/>
  <c r="CF826" i="1"/>
  <c r="CD826" i="1"/>
  <c r="CE826" i="1"/>
  <c r="CB826" i="1"/>
  <c r="CC826" i="1"/>
  <c r="CA826" i="1"/>
  <c r="BZ826" i="1"/>
  <c r="BY826" i="1"/>
  <c r="BX826" i="1"/>
  <c r="BV826" i="1"/>
  <c r="BW826" i="1"/>
  <c r="BU826" i="1"/>
  <c r="BT826" i="1"/>
  <c r="BS826" i="1"/>
  <c r="BR890" i="1"/>
  <c r="CH890" i="1"/>
  <c r="CG890" i="1"/>
  <c r="CD890" i="1"/>
  <c r="CF890" i="1"/>
  <c r="CE890" i="1"/>
  <c r="CB890" i="1"/>
  <c r="CC890" i="1"/>
  <c r="CA890" i="1"/>
  <c r="BZ890" i="1"/>
  <c r="BY890" i="1"/>
  <c r="BV890" i="1"/>
  <c r="BW890" i="1"/>
  <c r="BU890" i="1"/>
  <c r="BT890" i="1"/>
  <c r="BS890" i="1"/>
  <c r="BX890" i="1"/>
  <c r="BR26" i="1"/>
  <c r="CH26" i="1"/>
  <c r="CG26" i="1"/>
  <c r="CF26" i="1"/>
  <c r="CE26" i="1"/>
  <c r="CD26" i="1"/>
  <c r="CC26" i="1"/>
  <c r="CB26" i="1"/>
  <c r="CA26" i="1"/>
  <c r="BZ26" i="1"/>
  <c r="BY26" i="1"/>
  <c r="BV26" i="1"/>
  <c r="BX26" i="1"/>
  <c r="BW26" i="1"/>
  <c r="BT26" i="1"/>
  <c r="BU26" i="1"/>
  <c r="BS26" i="1"/>
  <c r="BR90" i="1"/>
  <c r="CH90" i="1"/>
  <c r="CG90" i="1"/>
  <c r="CF90" i="1"/>
  <c r="CE90" i="1"/>
  <c r="CD90" i="1"/>
  <c r="CC90" i="1"/>
  <c r="CB90" i="1"/>
  <c r="CA90" i="1"/>
  <c r="BZ90" i="1"/>
  <c r="BY90" i="1"/>
  <c r="BV90" i="1"/>
  <c r="BX90" i="1"/>
  <c r="BW90" i="1"/>
  <c r="BT90" i="1"/>
  <c r="BU90" i="1"/>
  <c r="BS90" i="1"/>
  <c r="BR154" i="1"/>
  <c r="CG154" i="1"/>
  <c r="CH154" i="1"/>
  <c r="CF154" i="1"/>
  <c r="CE154" i="1"/>
  <c r="CD154" i="1"/>
  <c r="CC154" i="1"/>
  <c r="CB154" i="1"/>
  <c r="CA154" i="1"/>
  <c r="BZ154" i="1"/>
  <c r="BY154" i="1"/>
  <c r="BV154" i="1"/>
  <c r="BX154" i="1"/>
  <c r="BW154" i="1"/>
  <c r="BT154" i="1"/>
  <c r="BU154" i="1"/>
  <c r="BS154" i="1"/>
  <c r="BR266" i="1"/>
  <c r="CH266" i="1"/>
  <c r="CG266" i="1"/>
  <c r="CF266" i="1"/>
  <c r="CE266" i="1"/>
  <c r="CD266" i="1"/>
  <c r="CB266" i="1"/>
  <c r="CC266" i="1"/>
  <c r="CA266" i="1"/>
  <c r="BZ266" i="1"/>
  <c r="BY266" i="1"/>
  <c r="BX266" i="1"/>
  <c r="BV266" i="1"/>
  <c r="BW266" i="1"/>
  <c r="BT266" i="1"/>
  <c r="BU266" i="1"/>
  <c r="BS266" i="1"/>
  <c r="BR330" i="1"/>
  <c r="CH330" i="1"/>
  <c r="CG330" i="1"/>
  <c r="CF330" i="1"/>
  <c r="CE330" i="1"/>
  <c r="CD330" i="1"/>
  <c r="CB330" i="1"/>
  <c r="CC330" i="1"/>
  <c r="CA330" i="1"/>
  <c r="BZ330" i="1"/>
  <c r="BY330" i="1"/>
  <c r="BX330" i="1"/>
  <c r="BV330" i="1"/>
  <c r="BW330" i="1"/>
  <c r="BT330" i="1"/>
  <c r="BU330" i="1"/>
  <c r="BS330" i="1"/>
  <c r="BR402" i="1"/>
  <c r="CG402" i="1"/>
  <c r="CH402" i="1"/>
  <c r="CF402" i="1"/>
  <c r="CE402" i="1"/>
  <c r="CD402" i="1"/>
  <c r="CB402" i="1"/>
  <c r="CC402" i="1"/>
  <c r="CA402" i="1"/>
  <c r="BZ402" i="1"/>
  <c r="BY402" i="1"/>
  <c r="BV402" i="1"/>
  <c r="BX402" i="1"/>
  <c r="BW402" i="1"/>
  <c r="BT402" i="1"/>
  <c r="BU402" i="1"/>
  <c r="BS402" i="1"/>
  <c r="BR418" i="1"/>
  <c r="CH418" i="1"/>
  <c r="CG418" i="1"/>
  <c r="CF418" i="1"/>
  <c r="CE418" i="1"/>
  <c r="CD418" i="1"/>
  <c r="CB418" i="1"/>
  <c r="CA418" i="1"/>
  <c r="BZ418" i="1"/>
  <c r="CC418" i="1"/>
  <c r="BY418" i="1"/>
  <c r="BV418" i="1"/>
  <c r="BX418" i="1"/>
  <c r="BW418" i="1"/>
  <c r="BT418" i="1"/>
  <c r="BU418" i="1"/>
  <c r="BS418" i="1"/>
  <c r="BR538" i="1"/>
  <c r="CH538" i="1"/>
  <c r="CG538" i="1"/>
  <c r="CF538" i="1"/>
  <c r="CE538" i="1"/>
  <c r="CD538" i="1"/>
  <c r="CC538" i="1"/>
  <c r="CB538" i="1"/>
  <c r="CA538" i="1"/>
  <c r="BZ538" i="1"/>
  <c r="BY538" i="1"/>
  <c r="BX538" i="1"/>
  <c r="BV538" i="1"/>
  <c r="BT538" i="1"/>
  <c r="BU538" i="1"/>
  <c r="BW538" i="1"/>
  <c r="BS538" i="1"/>
  <c r="BR547" i="1"/>
  <c r="CH547" i="1"/>
  <c r="CG547" i="1"/>
  <c r="CF547" i="1"/>
  <c r="CE547" i="1"/>
  <c r="CD547" i="1"/>
  <c r="CB547" i="1"/>
  <c r="CC547" i="1"/>
  <c r="CA547" i="1"/>
  <c r="BZ547" i="1"/>
  <c r="BX547" i="1"/>
  <c r="BY547" i="1"/>
  <c r="BW547" i="1"/>
  <c r="BV547" i="1"/>
  <c r="BT547" i="1"/>
  <c r="BS547" i="1"/>
  <c r="BU547" i="1"/>
  <c r="BR587" i="1"/>
  <c r="CH587" i="1"/>
  <c r="CG587" i="1"/>
  <c r="CF587" i="1"/>
  <c r="CE587" i="1"/>
  <c r="CD587" i="1"/>
  <c r="CB587" i="1"/>
  <c r="CC587" i="1"/>
  <c r="CA587" i="1"/>
  <c r="BX587" i="1"/>
  <c r="BY587" i="1"/>
  <c r="BW587" i="1"/>
  <c r="BZ587" i="1"/>
  <c r="BT587" i="1"/>
  <c r="BV587" i="1"/>
  <c r="BS587" i="1"/>
  <c r="BU587" i="1"/>
  <c r="BR627" i="1"/>
  <c r="CH627" i="1"/>
  <c r="CG627" i="1"/>
  <c r="CF627" i="1"/>
  <c r="CD627" i="1"/>
  <c r="CE627" i="1"/>
  <c r="CC627" i="1"/>
  <c r="CB627" i="1"/>
  <c r="CA627" i="1"/>
  <c r="BZ627" i="1"/>
  <c r="BX627" i="1"/>
  <c r="BY627" i="1"/>
  <c r="BW627" i="1"/>
  <c r="BT627" i="1"/>
  <c r="BS627" i="1"/>
  <c r="BU627" i="1"/>
  <c r="BV627" i="1"/>
  <c r="BR691" i="1"/>
  <c r="CH691" i="1"/>
  <c r="CG691" i="1"/>
  <c r="CF691" i="1"/>
  <c r="CD691" i="1"/>
  <c r="CE691" i="1"/>
  <c r="CC691" i="1"/>
  <c r="CB691" i="1"/>
  <c r="CA691" i="1"/>
  <c r="BZ691" i="1"/>
  <c r="BX691" i="1"/>
  <c r="BY691" i="1"/>
  <c r="BW691" i="1"/>
  <c r="BT691" i="1"/>
  <c r="BU691" i="1"/>
  <c r="BS691" i="1"/>
  <c r="BV691" i="1"/>
  <c r="BR739" i="1"/>
  <c r="CH739" i="1"/>
  <c r="CG739" i="1"/>
  <c r="CF739" i="1"/>
  <c r="CE739" i="1"/>
  <c r="CD739" i="1"/>
  <c r="CC739" i="1"/>
  <c r="CB739" i="1"/>
  <c r="CA739" i="1"/>
  <c r="BZ739" i="1"/>
  <c r="BX739" i="1"/>
  <c r="BY739" i="1"/>
  <c r="BW739" i="1"/>
  <c r="BT739" i="1"/>
  <c r="BU739" i="1"/>
  <c r="BS739" i="1"/>
  <c r="BV739" i="1"/>
  <c r="BR779" i="1"/>
  <c r="CH779" i="1"/>
  <c r="CG779" i="1"/>
  <c r="CF779" i="1"/>
  <c r="CE779" i="1"/>
  <c r="CD779" i="1"/>
  <c r="CC779" i="1"/>
  <c r="CB779" i="1"/>
  <c r="CA779" i="1"/>
  <c r="BZ779" i="1"/>
  <c r="BX779" i="1"/>
  <c r="BY779" i="1"/>
  <c r="BW779" i="1"/>
  <c r="BV779" i="1"/>
  <c r="BS779" i="1"/>
  <c r="BT779" i="1"/>
  <c r="BU779" i="1"/>
  <c r="BR803" i="1"/>
  <c r="CH803" i="1"/>
  <c r="CG803" i="1"/>
  <c r="CF803" i="1"/>
  <c r="CE803" i="1"/>
  <c r="CD803" i="1"/>
  <c r="CC803" i="1"/>
  <c r="CB803" i="1"/>
  <c r="CA803" i="1"/>
  <c r="BZ803" i="1"/>
  <c r="BX803" i="1"/>
  <c r="BY803" i="1"/>
  <c r="BW803" i="1"/>
  <c r="BS803" i="1"/>
  <c r="BU803" i="1"/>
  <c r="BV803" i="1"/>
  <c r="BT803" i="1"/>
  <c r="BR899" i="1"/>
  <c r="CH899" i="1"/>
  <c r="CG899" i="1"/>
  <c r="CF899" i="1"/>
  <c r="CE899" i="1"/>
  <c r="CD899" i="1"/>
  <c r="CC899" i="1"/>
  <c r="CB899" i="1"/>
  <c r="BZ899" i="1"/>
  <c r="BX899" i="1"/>
  <c r="BY899" i="1"/>
  <c r="CA899" i="1"/>
  <c r="BW899" i="1"/>
  <c r="BV899" i="1"/>
  <c r="BU899" i="1"/>
  <c r="BS899" i="1"/>
  <c r="BT899" i="1"/>
  <c r="BR931" i="1"/>
  <c r="CH931" i="1"/>
  <c r="CG931" i="1"/>
  <c r="CF931" i="1"/>
  <c r="CE931" i="1"/>
  <c r="CD931" i="1"/>
  <c r="CC931" i="1"/>
  <c r="CB931" i="1"/>
  <c r="CA931" i="1"/>
  <c r="BZ931" i="1"/>
  <c r="BY931" i="1"/>
  <c r="BW931" i="1"/>
  <c r="BX931" i="1"/>
  <c r="BV931" i="1"/>
  <c r="BS931" i="1"/>
  <c r="BU931" i="1"/>
  <c r="BT931" i="1"/>
  <c r="BR963" i="1"/>
  <c r="CH963" i="1"/>
  <c r="CG963" i="1"/>
  <c r="CF963" i="1"/>
  <c r="CE963" i="1"/>
  <c r="CD963" i="1"/>
  <c r="CC963" i="1"/>
  <c r="CB963" i="1"/>
  <c r="BZ963" i="1"/>
  <c r="BY963" i="1"/>
  <c r="BW963" i="1"/>
  <c r="BX963" i="1"/>
  <c r="CA963" i="1"/>
  <c r="BV963" i="1"/>
  <c r="BS963" i="1"/>
  <c r="BU963" i="1"/>
  <c r="BT963" i="1"/>
  <c r="BR694" i="1"/>
  <c r="CH694" i="1"/>
  <c r="CG694" i="1"/>
  <c r="CF694" i="1"/>
  <c r="CE694" i="1"/>
  <c r="CD694" i="1"/>
  <c r="CC694" i="1"/>
  <c r="CB694" i="1"/>
  <c r="CA694" i="1"/>
  <c r="BZ694" i="1"/>
  <c r="BX694" i="1"/>
  <c r="BW694" i="1"/>
  <c r="BY694" i="1"/>
  <c r="BV694" i="1"/>
  <c r="BT694" i="1"/>
  <c r="BU694" i="1"/>
  <c r="BS694" i="1"/>
  <c r="BR838" i="1"/>
  <c r="CH838" i="1"/>
  <c r="CG838" i="1"/>
  <c r="CF838" i="1"/>
  <c r="CE838" i="1"/>
  <c r="CD838" i="1"/>
  <c r="CC838" i="1"/>
  <c r="CB838" i="1"/>
  <c r="CA838" i="1"/>
  <c r="BZ838" i="1"/>
  <c r="BX838" i="1"/>
  <c r="BW838" i="1"/>
  <c r="BY838" i="1"/>
  <c r="BV838" i="1"/>
  <c r="BU838" i="1"/>
  <c r="BT838" i="1"/>
  <c r="BS838" i="1"/>
  <c r="BR444" i="1"/>
  <c r="CH444" i="1"/>
  <c r="CG444" i="1"/>
  <c r="CF444" i="1"/>
  <c r="CC444" i="1"/>
  <c r="CD444" i="1"/>
  <c r="CE444" i="1"/>
  <c r="CB444" i="1"/>
  <c r="CA444" i="1"/>
  <c r="BZ444" i="1"/>
  <c r="BY444" i="1"/>
  <c r="BX444" i="1"/>
  <c r="BW444" i="1"/>
  <c r="BT444" i="1"/>
  <c r="BU444" i="1"/>
  <c r="BS444" i="1"/>
  <c r="BV444" i="1"/>
  <c r="BR508" i="1"/>
  <c r="CH508" i="1"/>
  <c r="CG508" i="1"/>
  <c r="CF508" i="1"/>
  <c r="CE508" i="1"/>
  <c r="CC508" i="1"/>
  <c r="CD508" i="1"/>
  <c r="CB508" i="1"/>
  <c r="CA508" i="1"/>
  <c r="BZ508" i="1"/>
  <c r="BY508" i="1"/>
  <c r="BX508" i="1"/>
  <c r="BW508" i="1"/>
  <c r="BT508" i="1"/>
  <c r="BU508" i="1"/>
  <c r="BS508" i="1"/>
  <c r="BV508" i="1"/>
  <c r="BR572" i="1"/>
  <c r="CH572" i="1"/>
  <c r="CG572" i="1"/>
  <c r="CF572" i="1"/>
  <c r="CC572" i="1"/>
  <c r="CE572" i="1"/>
  <c r="CD572" i="1"/>
  <c r="CB572" i="1"/>
  <c r="CA572" i="1"/>
  <c r="BX572" i="1"/>
  <c r="BZ572" i="1"/>
  <c r="BY572" i="1"/>
  <c r="BW572" i="1"/>
  <c r="BT572" i="1"/>
  <c r="BU572" i="1"/>
  <c r="BS572" i="1"/>
  <c r="BV572" i="1"/>
  <c r="BR636" i="1"/>
  <c r="CH636" i="1"/>
  <c r="CG636" i="1"/>
  <c r="CF636" i="1"/>
  <c r="CE636" i="1"/>
  <c r="CC636" i="1"/>
  <c r="CD636" i="1"/>
  <c r="CB636" i="1"/>
  <c r="CA636" i="1"/>
  <c r="BX636" i="1"/>
  <c r="BY636" i="1"/>
  <c r="BZ636" i="1"/>
  <c r="BW636" i="1"/>
  <c r="BT636" i="1"/>
  <c r="BU636" i="1"/>
  <c r="BS636" i="1"/>
  <c r="BV636" i="1"/>
  <c r="BR780" i="1"/>
  <c r="CH780" i="1"/>
  <c r="CG780" i="1"/>
  <c r="CE780" i="1"/>
  <c r="CF780" i="1"/>
  <c r="CD780" i="1"/>
  <c r="CC780" i="1"/>
  <c r="CB780" i="1"/>
  <c r="CA780" i="1"/>
  <c r="BX780" i="1"/>
  <c r="BY780" i="1"/>
  <c r="BZ780" i="1"/>
  <c r="BW780" i="1"/>
  <c r="BT780" i="1"/>
  <c r="BU780" i="1"/>
  <c r="BV780" i="1"/>
  <c r="BS780" i="1"/>
  <c r="BR868" i="1"/>
  <c r="CH868" i="1"/>
  <c r="CG868" i="1"/>
  <c r="CE868" i="1"/>
  <c r="CC868" i="1"/>
  <c r="CF868" i="1"/>
  <c r="CD868" i="1"/>
  <c r="CB868" i="1"/>
  <c r="CA868" i="1"/>
  <c r="BZ868" i="1"/>
  <c r="BX868" i="1"/>
  <c r="BY868" i="1"/>
  <c r="BV868" i="1"/>
  <c r="BT868" i="1"/>
  <c r="BW868" i="1"/>
  <c r="BU868" i="1"/>
  <c r="BS868" i="1"/>
  <c r="BR574" i="1"/>
  <c r="CH574" i="1"/>
  <c r="CG574" i="1"/>
  <c r="CF574" i="1"/>
  <c r="CE574" i="1"/>
  <c r="CD574" i="1"/>
  <c r="CB574" i="1"/>
  <c r="CC574" i="1"/>
  <c r="CA574" i="1"/>
  <c r="BZ574" i="1"/>
  <c r="BX574" i="1"/>
  <c r="BY574" i="1"/>
  <c r="BW574" i="1"/>
  <c r="BV574" i="1"/>
  <c r="BT574" i="1"/>
  <c r="BU574" i="1"/>
  <c r="BS574" i="1"/>
  <c r="BR782" i="1"/>
  <c r="CH782" i="1"/>
  <c r="CG782" i="1"/>
  <c r="CF782" i="1"/>
  <c r="CE782" i="1"/>
  <c r="CD782" i="1"/>
  <c r="CC782" i="1"/>
  <c r="CB782" i="1"/>
  <c r="CA782" i="1"/>
  <c r="BZ782" i="1"/>
  <c r="BX782" i="1"/>
  <c r="BY782" i="1"/>
  <c r="BW782" i="1"/>
  <c r="BV782" i="1"/>
  <c r="BU782" i="1"/>
  <c r="BT782" i="1"/>
  <c r="BS782" i="1"/>
  <c r="BR775" i="1"/>
  <c r="CH775" i="1"/>
  <c r="CG775" i="1"/>
  <c r="CF775" i="1"/>
  <c r="CE775" i="1"/>
  <c r="CD775" i="1"/>
  <c r="CC775" i="1"/>
  <c r="CB775" i="1"/>
  <c r="CA775" i="1"/>
  <c r="BZ775" i="1"/>
  <c r="BY775" i="1"/>
  <c r="BX775" i="1"/>
  <c r="BV775" i="1"/>
  <c r="BW775" i="1"/>
  <c r="BT775" i="1"/>
  <c r="BU775" i="1"/>
  <c r="BS775" i="1"/>
  <c r="BR429" i="1"/>
  <c r="CH429" i="1"/>
  <c r="CF429" i="1"/>
  <c r="CG429" i="1"/>
  <c r="CD429" i="1"/>
  <c r="CC429" i="1"/>
  <c r="CE429" i="1"/>
  <c r="CB429" i="1"/>
  <c r="CA429" i="1"/>
  <c r="BZ429" i="1"/>
  <c r="BY429" i="1"/>
  <c r="BX429" i="1"/>
  <c r="BV429" i="1"/>
  <c r="BW429" i="1"/>
  <c r="BU429" i="1"/>
  <c r="BT429" i="1"/>
  <c r="BS429" i="1"/>
  <c r="BR493" i="1"/>
  <c r="CH493" i="1"/>
  <c r="CG493" i="1"/>
  <c r="CF493" i="1"/>
  <c r="CD493" i="1"/>
  <c r="CE493" i="1"/>
  <c r="CC493" i="1"/>
  <c r="CB493" i="1"/>
  <c r="CA493" i="1"/>
  <c r="BZ493" i="1"/>
  <c r="BY493" i="1"/>
  <c r="BX493" i="1"/>
  <c r="BV493" i="1"/>
  <c r="BW493" i="1"/>
  <c r="BU493" i="1"/>
  <c r="BT493" i="1"/>
  <c r="BS493" i="1"/>
  <c r="BR517" i="1"/>
  <c r="CH517" i="1"/>
  <c r="CG517" i="1"/>
  <c r="CF517" i="1"/>
  <c r="CE517" i="1"/>
  <c r="CD517" i="1"/>
  <c r="CC517" i="1"/>
  <c r="CB517" i="1"/>
  <c r="CA517" i="1"/>
  <c r="BX517" i="1"/>
  <c r="BZ517" i="1"/>
  <c r="BV517" i="1"/>
  <c r="BW517" i="1"/>
  <c r="BY517" i="1"/>
  <c r="BU517" i="1"/>
  <c r="BS517" i="1"/>
  <c r="BT517" i="1"/>
  <c r="BR557" i="1"/>
  <c r="CH557" i="1"/>
  <c r="CF557" i="1"/>
  <c r="CE557" i="1"/>
  <c r="CD557" i="1"/>
  <c r="CG557" i="1"/>
  <c r="CC557" i="1"/>
  <c r="CB557" i="1"/>
  <c r="CA557" i="1"/>
  <c r="BZ557" i="1"/>
  <c r="BX557" i="1"/>
  <c r="BV557" i="1"/>
  <c r="BW557" i="1"/>
  <c r="BY557" i="1"/>
  <c r="BU557" i="1"/>
  <c r="BS557" i="1"/>
  <c r="BT557" i="1"/>
  <c r="BR581" i="1"/>
  <c r="CH581" i="1"/>
  <c r="CG581" i="1"/>
  <c r="CE581" i="1"/>
  <c r="CD581" i="1"/>
  <c r="CF581" i="1"/>
  <c r="CC581" i="1"/>
  <c r="CB581" i="1"/>
  <c r="BZ581" i="1"/>
  <c r="CA581" i="1"/>
  <c r="BX581" i="1"/>
  <c r="BV581" i="1"/>
  <c r="BW581" i="1"/>
  <c r="BY581" i="1"/>
  <c r="BU581" i="1"/>
  <c r="BS581" i="1"/>
  <c r="BT581" i="1"/>
  <c r="BR669" i="1"/>
  <c r="CH669" i="1"/>
  <c r="CG669" i="1"/>
  <c r="CF669" i="1"/>
  <c r="CD669" i="1"/>
  <c r="CC669" i="1"/>
  <c r="CE669" i="1"/>
  <c r="CB669" i="1"/>
  <c r="CA669" i="1"/>
  <c r="BX669" i="1"/>
  <c r="BZ669" i="1"/>
  <c r="BV669" i="1"/>
  <c r="BW669" i="1"/>
  <c r="BY669" i="1"/>
  <c r="BU669" i="1"/>
  <c r="BS669" i="1"/>
  <c r="BT669" i="1"/>
  <c r="BR693" i="1"/>
  <c r="CH693" i="1"/>
  <c r="CF693" i="1"/>
  <c r="CG693" i="1"/>
  <c r="CE693" i="1"/>
  <c r="CD693" i="1"/>
  <c r="CC693" i="1"/>
  <c r="CB693" i="1"/>
  <c r="CA693" i="1"/>
  <c r="BX693" i="1"/>
  <c r="BV693" i="1"/>
  <c r="BW693" i="1"/>
  <c r="BZ693" i="1"/>
  <c r="BU693" i="1"/>
  <c r="BY693" i="1"/>
  <c r="BT693" i="1"/>
  <c r="BS693" i="1"/>
  <c r="BR837" i="1"/>
  <c r="CH837" i="1"/>
  <c r="CF837" i="1"/>
  <c r="CE837" i="1"/>
  <c r="CD837" i="1"/>
  <c r="CG837" i="1"/>
  <c r="CC837" i="1"/>
  <c r="CB837" i="1"/>
  <c r="CA837" i="1"/>
  <c r="BZ837" i="1"/>
  <c r="BX837" i="1"/>
  <c r="BV837" i="1"/>
  <c r="BW837" i="1"/>
  <c r="BY837" i="1"/>
  <c r="BU837" i="1"/>
  <c r="BT837" i="1"/>
  <c r="BS837" i="1"/>
  <c r="BR933" i="1"/>
  <c r="CH933" i="1"/>
  <c r="CG933" i="1"/>
  <c r="CF933" i="1"/>
  <c r="CE933" i="1"/>
  <c r="CD933" i="1"/>
  <c r="CC933" i="1"/>
  <c r="CB933" i="1"/>
  <c r="CA933" i="1"/>
  <c r="BZ933" i="1"/>
  <c r="BY933" i="1"/>
  <c r="BV933" i="1"/>
  <c r="BW933" i="1"/>
  <c r="BX933" i="1"/>
  <c r="BU933" i="1"/>
  <c r="BS933" i="1"/>
  <c r="BT933" i="1"/>
  <c r="BR566" i="1"/>
  <c r="CH566" i="1"/>
  <c r="CG566" i="1"/>
  <c r="CF566" i="1"/>
  <c r="CE566" i="1"/>
  <c r="CD566" i="1"/>
  <c r="CC566" i="1"/>
  <c r="CB566" i="1"/>
  <c r="CA566" i="1"/>
  <c r="BZ566" i="1"/>
  <c r="BX566" i="1"/>
  <c r="BW566" i="1"/>
  <c r="BY566" i="1"/>
  <c r="BV566" i="1"/>
  <c r="BT566" i="1"/>
  <c r="BU566" i="1"/>
  <c r="BS566" i="1"/>
  <c r="BR726" i="1"/>
  <c r="CH726" i="1"/>
  <c r="CG726" i="1"/>
  <c r="CF726" i="1"/>
  <c r="CE726" i="1"/>
  <c r="CD726" i="1"/>
  <c r="CC726" i="1"/>
  <c r="CB726" i="1"/>
  <c r="CA726" i="1"/>
  <c r="BZ726" i="1"/>
  <c r="BX726" i="1"/>
  <c r="BY726" i="1"/>
  <c r="BW726" i="1"/>
  <c r="BV726" i="1"/>
  <c r="BT726" i="1"/>
  <c r="BU726" i="1"/>
  <c r="BS726" i="1"/>
  <c r="BR862" i="1"/>
  <c r="CH862" i="1"/>
  <c r="CF862" i="1"/>
  <c r="CG862" i="1"/>
  <c r="CE862" i="1"/>
  <c r="CD862" i="1"/>
  <c r="CC862" i="1"/>
  <c r="CB862" i="1"/>
  <c r="CA862" i="1"/>
  <c r="BZ862" i="1"/>
  <c r="BX862" i="1"/>
  <c r="BW862" i="1"/>
  <c r="BY862" i="1"/>
  <c r="BV862" i="1"/>
  <c r="BT862" i="1"/>
  <c r="BU862" i="1"/>
  <c r="BS862" i="1"/>
  <c r="BR479" i="1"/>
  <c r="CH479" i="1"/>
  <c r="CG479" i="1"/>
  <c r="CF479" i="1"/>
  <c r="CE479" i="1"/>
  <c r="CD479" i="1"/>
  <c r="CB479" i="1"/>
  <c r="CC479" i="1"/>
  <c r="CA479" i="1"/>
  <c r="BZ479" i="1"/>
  <c r="BY479" i="1"/>
  <c r="BV479" i="1"/>
  <c r="BX479" i="1"/>
  <c r="BW479" i="1"/>
  <c r="BT479" i="1"/>
  <c r="BU479" i="1"/>
  <c r="BS479" i="1"/>
  <c r="BR543" i="1"/>
  <c r="CH543" i="1"/>
  <c r="CG543" i="1"/>
  <c r="CF543" i="1"/>
  <c r="CE543" i="1"/>
  <c r="CD543" i="1"/>
  <c r="CB543" i="1"/>
  <c r="CC543" i="1"/>
  <c r="CA543" i="1"/>
  <c r="BZ543" i="1"/>
  <c r="BY543" i="1"/>
  <c r="BV543" i="1"/>
  <c r="BX543" i="1"/>
  <c r="BW543" i="1"/>
  <c r="BT543" i="1"/>
  <c r="BU543" i="1"/>
  <c r="BS543" i="1"/>
  <c r="BR567" i="1"/>
  <c r="CH567" i="1"/>
  <c r="CG567" i="1"/>
  <c r="CF567" i="1"/>
  <c r="CE567" i="1"/>
  <c r="CD567" i="1"/>
  <c r="CB567" i="1"/>
  <c r="CC567" i="1"/>
  <c r="CA567" i="1"/>
  <c r="BZ567" i="1"/>
  <c r="BY567" i="1"/>
  <c r="BX567" i="1"/>
  <c r="BV567" i="1"/>
  <c r="BW567" i="1"/>
  <c r="BT567" i="1"/>
  <c r="BU567" i="1"/>
  <c r="BS567" i="1"/>
  <c r="BR655" i="1"/>
  <c r="CH655" i="1"/>
  <c r="CG655" i="1"/>
  <c r="CE655" i="1"/>
  <c r="CD655" i="1"/>
  <c r="CF655" i="1"/>
  <c r="CC655" i="1"/>
  <c r="CB655" i="1"/>
  <c r="CA655" i="1"/>
  <c r="BZ655" i="1"/>
  <c r="BY655" i="1"/>
  <c r="BV655" i="1"/>
  <c r="BX655" i="1"/>
  <c r="BW655" i="1"/>
  <c r="BT655" i="1"/>
  <c r="BU655" i="1"/>
  <c r="BS655" i="1"/>
  <c r="BR695" i="1"/>
  <c r="CH695" i="1"/>
  <c r="CG695" i="1"/>
  <c r="CF695" i="1"/>
  <c r="CE695" i="1"/>
  <c r="CD695" i="1"/>
  <c r="CC695" i="1"/>
  <c r="CB695" i="1"/>
  <c r="CA695" i="1"/>
  <c r="BZ695" i="1"/>
  <c r="BY695" i="1"/>
  <c r="BX695" i="1"/>
  <c r="BV695" i="1"/>
  <c r="BW695" i="1"/>
  <c r="BT695" i="1"/>
  <c r="BU695" i="1"/>
  <c r="BS695" i="1"/>
  <c r="BR719" i="1"/>
  <c r="CH719" i="1"/>
  <c r="CG719" i="1"/>
  <c r="CF719" i="1"/>
  <c r="CE719" i="1"/>
  <c r="CD719" i="1"/>
  <c r="CC719" i="1"/>
  <c r="CB719" i="1"/>
  <c r="CA719" i="1"/>
  <c r="BZ719" i="1"/>
  <c r="BY719" i="1"/>
  <c r="BV719" i="1"/>
  <c r="BX719" i="1"/>
  <c r="BW719" i="1"/>
  <c r="BT719" i="1"/>
  <c r="BU719" i="1"/>
  <c r="BS719" i="1"/>
  <c r="BR767" i="1"/>
  <c r="CH767" i="1"/>
  <c r="CG767" i="1"/>
  <c r="CF767" i="1"/>
  <c r="CD767" i="1"/>
  <c r="CC767" i="1"/>
  <c r="CE767" i="1"/>
  <c r="CB767" i="1"/>
  <c r="CA767" i="1"/>
  <c r="BZ767" i="1"/>
  <c r="BY767" i="1"/>
  <c r="BV767" i="1"/>
  <c r="BX767" i="1"/>
  <c r="BW767" i="1"/>
  <c r="BT767" i="1"/>
  <c r="BU767" i="1"/>
  <c r="BS767" i="1"/>
  <c r="BR799" i="1"/>
  <c r="CH799" i="1"/>
  <c r="CG799" i="1"/>
  <c r="CF799" i="1"/>
  <c r="CD799" i="1"/>
  <c r="CE799" i="1"/>
  <c r="CC799" i="1"/>
  <c r="CB799" i="1"/>
  <c r="CA799" i="1"/>
  <c r="BZ799" i="1"/>
  <c r="BY799" i="1"/>
  <c r="BV799" i="1"/>
  <c r="BX799" i="1"/>
  <c r="BW799" i="1"/>
  <c r="BT799" i="1"/>
  <c r="BU799" i="1"/>
  <c r="BS799" i="1"/>
  <c r="BR960" i="1"/>
  <c r="CH960" i="1"/>
  <c r="CG960" i="1"/>
  <c r="CF960" i="1"/>
  <c r="CE960" i="1"/>
  <c r="CD960" i="1"/>
  <c r="CC960" i="1"/>
  <c r="CA960" i="1"/>
  <c r="BZ960" i="1"/>
  <c r="CB960" i="1"/>
  <c r="BY960" i="1"/>
  <c r="BW960" i="1"/>
  <c r="BX960" i="1"/>
  <c r="BU960" i="1"/>
  <c r="BV960" i="1"/>
  <c r="BS960" i="1"/>
  <c r="BT960" i="1"/>
  <c r="BR730" i="1"/>
  <c r="CH730" i="1"/>
  <c r="CG730" i="1"/>
  <c r="CE730" i="1"/>
  <c r="CF730" i="1"/>
  <c r="CD730" i="1"/>
  <c r="CB730" i="1"/>
  <c r="CC730" i="1"/>
  <c r="BZ730" i="1"/>
  <c r="BY730" i="1"/>
  <c r="CA730" i="1"/>
  <c r="BX730" i="1"/>
  <c r="BV730" i="1"/>
  <c r="BU730" i="1"/>
  <c r="BW730" i="1"/>
  <c r="BS730" i="1"/>
  <c r="BT730" i="1"/>
  <c r="BR818" i="1"/>
  <c r="CH818" i="1"/>
  <c r="CG818" i="1"/>
  <c r="CF818" i="1"/>
  <c r="CD818" i="1"/>
  <c r="CE818" i="1"/>
  <c r="CC818" i="1"/>
  <c r="CB818" i="1"/>
  <c r="CA818" i="1"/>
  <c r="BZ818" i="1"/>
  <c r="BY818" i="1"/>
  <c r="BV818" i="1"/>
  <c r="BX818" i="1"/>
  <c r="BU818" i="1"/>
  <c r="BW818" i="1"/>
  <c r="BT818" i="1"/>
  <c r="BS818" i="1"/>
  <c r="BR924" i="1"/>
  <c r="CH924" i="1"/>
  <c r="CG924" i="1"/>
  <c r="CF924" i="1"/>
  <c r="CE924" i="1"/>
  <c r="CD924" i="1"/>
  <c r="CC924" i="1"/>
  <c r="CA924" i="1"/>
  <c r="CB924" i="1"/>
  <c r="BX924" i="1"/>
  <c r="BY924" i="1"/>
  <c r="BZ924" i="1"/>
  <c r="BV924" i="1"/>
  <c r="BW924" i="1"/>
  <c r="BU924" i="1"/>
  <c r="BS924" i="1"/>
  <c r="BT924" i="1"/>
</calcChain>
</file>

<file path=xl/sharedStrings.xml><?xml version="1.0" encoding="utf-8"?>
<sst xmlns="http://schemas.openxmlformats.org/spreadsheetml/2006/main" count="19488" uniqueCount="2773">
  <si>
    <t>timestamp</t>
  </si>
  <si>
    <t>date_GMT</t>
  </si>
  <si>
    <t>status</t>
  </si>
  <si>
    <t>attendance</t>
  </si>
  <si>
    <t>home_team_name</t>
  </si>
  <si>
    <t>away_team_name</t>
  </si>
  <si>
    <t>referee</t>
  </si>
  <si>
    <t>Game Week</t>
  </si>
  <si>
    <t>Pre-Match PPG (Home)</t>
  </si>
  <si>
    <t>Pre-Match PPG (Away)</t>
  </si>
  <si>
    <t>home_ppg</t>
  </si>
  <si>
    <t>away_ppg</t>
  </si>
  <si>
    <t>home_team_goal_count</t>
  </si>
  <si>
    <t>away_team_goal_count</t>
  </si>
  <si>
    <t>total_goal_count</t>
  </si>
  <si>
    <t>total_goals_at_half_time</t>
  </si>
  <si>
    <t>home_team_goal_count_half_time</t>
  </si>
  <si>
    <t>away_team_goal_count_half_time</t>
  </si>
  <si>
    <t>home_team_goal_timings</t>
  </si>
  <si>
    <t>away_team_goal_timings</t>
  </si>
  <si>
    <t>home_team_corner_count</t>
  </si>
  <si>
    <t>away_team_corner_count</t>
  </si>
  <si>
    <t>home_team_yellow_cards</t>
  </si>
  <si>
    <t>home_team_red_cards</t>
  </si>
  <si>
    <t>away_team_yellow_cards</t>
  </si>
  <si>
    <t>away_team_red_cards</t>
  </si>
  <si>
    <t>home_team_first_half_cards</t>
  </si>
  <si>
    <t>home_team_second_half_cards</t>
  </si>
  <si>
    <t>away_team_first_half_cards</t>
  </si>
  <si>
    <t>away_team_second_half_cards</t>
  </si>
  <si>
    <t>home_team_shots</t>
  </si>
  <si>
    <t>away_team_shots</t>
  </si>
  <si>
    <t>home_team_shots_on_target</t>
  </si>
  <si>
    <t>away_team_shots_on_target</t>
  </si>
  <si>
    <t>home_team_shots_off_target</t>
  </si>
  <si>
    <t>away_team_shots_off_target</t>
  </si>
  <si>
    <t>home_team_fouls</t>
  </si>
  <si>
    <t>away_team_fouls</t>
  </si>
  <si>
    <t>home_team_possession</t>
  </si>
  <si>
    <t>away_team_possession</t>
  </si>
  <si>
    <t>team_a_xg</t>
  </si>
  <si>
    <t>team_b_xg</t>
  </si>
  <si>
    <t>average_goals_per_match_pre_match</t>
  </si>
  <si>
    <t>btts_percentage_pre_match</t>
  </si>
  <si>
    <t>over_15_percentage_pre_match</t>
  </si>
  <si>
    <t>over_25_percentage_pre_match</t>
  </si>
  <si>
    <t>over_35_percentage_pre_match</t>
  </si>
  <si>
    <t>over_45_percentage_pre_match</t>
  </si>
  <si>
    <t>over_15_HT_FHG_percentage_pre_match</t>
  </si>
  <si>
    <t>over_05_HT_FHG_percentage_pre_match</t>
  </si>
  <si>
    <t>over_15_2HG_percentage_pre_match</t>
  </si>
  <si>
    <t>over_05_2HG_percentage_pre_match</t>
  </si>
  <si>
    <t>average_corners_per_match_pre_match</t>
  </si>
  <si>
    <t>average_cards_per_match_pre_match</t>
  </si>
  <si>
    <t>odds_ft_home_team_win</t>
  </si>
  <si>
    <t>odds_ft_draw</t>
  </si>
  <si>
    <t>odds_ft_away_team_win</t>
  </si>
  <si>
    <t>odds_ft_over15</t>
  </si>
  <si>
    <t>odds_ft_over25</t>
  </si>
  <si>
    <t>odds_ft_over35</t>
  </si>
  <si>
    <t>odds_ft_over45</t>
  </si>
  <si>
    <t>odds_btts_yes</t>
  </si>
  <si>
    <t>odds_btts_no</t>
  </si>
  <si>
    <t>stadium_name</t>
  </si>
  <si>
    <t>complete</t>
  </si>
  <si>
    <t>N/A</t>
  </si>
  <si>
    <t>River Plate</t>
  </si>
  <si>
    <t>43,82</t>
  </si>
  <si>
    <t>90'5</t>
  </si>
  <si>
    <t>69,90'4</t>
  </si>
  <si>
    <t>80,84</t>
  </si>
  <si>
    <t>62,90'2</t>
  </si>
  <si>
    <t>90'2</t>
  </si>
  <si>
    <t>24,54</t>
  </si>
  <si>
    <t>58,69</t>
  </si>
  <si>
    <t>26,29</t>
  </si>
  <si>
    <t>88,90'2</t>
  </si>
  <si>
    <t>90'3</t>
  </si>
  <si>
    <t>86,90'1</t>
  </si>
  <si>
    <t>41,76</t>
  </si>
  <si>
    <t>47,53</t>
  </si>
  <si>
    <t>32,89</t>
  </si>
  <si>
    <t>22,64</t>
  </si>
  <si>
    <t>2,53</t>
  </si>
  <si>
    <t>45'2</t>
  </si>
  <si>
    <t>36,76</t>
  </si>
  <si>
    <t>13,33</t>
  </si>
  <si>
    <t>18,90'4</t>
  </si>
  <si>
    <t>80,86</t>
  </si>
  <si>
    <t>90'4</t>
  </si>
  <si>
    <t>16,51</t>
  </si>
  <si>
    <t>90'1</t>
  </si>
  <si>
    <t>45'1</t>
  </si>
  <si>
    <t>61,78</t>
  </si>
  <si>
    <t>53,63</t>
  </si>
  <si>
    <t>44,68</t>
  </si>
  <si>
    <t>11,89</t>
  </si>
  <si>
    <t>72,87</t>
  </si>
  <si>
    <t>21,90</t>
  </si>
  <si>
    <t>12,48</t>
  </si>
  <si>
    <t>31,72</t>
  </si>
  <si>
    <t>15,41</t>
  </si>
  <si>
    <t>18,45</t>
  </si>
  <si>
    <t>25,90'4</t>
  </si>
  <si>
    <t>32,90'2</t>
  </si>
  <si>
    <t>8,60</t>
  </si>
  <si>
    <t>3,26</t>
  </si>
  <si>
    <t>20,43</t>
  </si>
  <si>
    <t>38,69</t>
  </si>
  <si>
    <t>Guayaquil City FC</t>
  </si>
  <si>
    <t>Mushuc Runa SC</t>
  </si>
  <si>
    <t>Estadio Christian Benítez Betancourt</t>
  </si>
  <si>
    <t>CS Emelec</t>
  </si>
  <si>
    <t>CD Universidad Católica</t>
  </si>
  <si>
    <t>CSD Independiente del Valle</t>
  </si>
  <si>
    <t>Deportivo Cuenca</t>
  </si>
  <si>
    <t>57,74</t>
  </si>
  <si>
    <t>Estadio General Rumiñahui del Valle de Los Chillos</t>
  </si>
  <si>
    <t>CD El Nacional</t>
  </si>
  <si>
    <t>Barcelona</t>
  </si>
  <si>
    <t>27,83</t>
  </si>
  <si>
    <t>Estadio Olímpico Atahualpa</t>
  </si>
  <si>
    <t>Delfin SC</t>
  </si>
  <si>
    <t>LDU Quito</t>
  </si>
  <si>
    <t>58,80</t>
  </si>
  <si>
    <t>Estadio Jocay</t>
  </si>
  <si>
    <t>Fuerza Amarilla SC</t>
  </si>
  <si>
    <t>SD Aucas</t>
  </si>
  <si>
    <t>Estadio 9 de Mayo</t>
  </si>
  <si>
    <t>Estadio Alejandro Serrano Aguilar Banco del Austro</t>
  </si>
  <si>
    <t>Estadio Gonzalo Pozo Ripalda</t>
  </si>
  <si>
    <t>Estadio Bellavista de Ambato</t>
  </si>
  <si>
    <t>Estadio Monumental Isidro Romero Carbo</t>
  </si>
  <si>
    <t>Estadio de Liga Deportiva Universitaria</t>
  </si>
  <si>
    <t>47,74</t>
  </si>
  <si>
    <t>9,90'1</t>
  </si>
  <si>
    <t>32,77</t>
  </si>
  <si>
    <t>36,41</t>
  </si>
  <si>
    <t>33,83</t>
  </si>
  <si>
    <t>Estadio Banco del Pacífico</t>
  </si>
  <si>
    <t>13,20</t>
  </si>
  <si>
    <t>16,54</t>
  </si>
  <si>
    <t>45'3</t>
  </si>
  <si>
    <t>Macará</t>
  </si>
  <si>
    <t>56,75</t>
  </si>
  <si>
    <t>60,65</t>
  </si>
  <si>
    <t>Estadio Folke Anderson (Esmeraldas)</t>
  </si>
  <si>
    <t>35,64</t>
  </si>
  <si>
    <t>4,12</t>
  </si>
  <si>
    <t>44,85</t>
  </si>
  <si>
    <t>86,90'5</t>
  </si>
  <si>
    <t>39,82</t>
  </si>
  <si>
    <t>83,90'2</t>
  </si>
  <si>
    <t>43,60</t>
  </si>
  <si>
    <t>10,53</t>
  </si>
  <si>
    <t>41,85</t>
  </si>
  <si>
    <t>39,90'4</t>
  </si>
  <si>
    <t>12,25</t>
  </si>
  <si>
    <t>52,63</t>
  </si>
  <si>
    <t>Técnico Universitario</t>
  </si>
  <si>
    <t>Mar 10 2018 - 1:00am</t>
  </si>
  <si>
    <t>Mar 13 2018 - 12:30am</t>
  </si>
  <si>
    <t>38,88</t>
  </si>
  <si>
    <t>Mar 17 2018 - 1:00am</t>
  </si>
  <si>
    <t>10,24</t>
  </si>
  <si>
    <t>Mar 17 2018 - 9:00pm</t>
  </si>
  <si>
    <t>34,42,79,83</t>
  </si>
  <si>
    <t>Mar 17 2018 - 10:00pm</t>
  </si>
  <si>
    <t>Mar 18 2018 - 10:00pm</t>
  </si>
  <si>
    <t>2,5,39,79,83</t>
  </si>
  <si>
    <t>Mar 19 2018 - 12:30am</t>
  </si>
  <si>
    <t>Mar 20 2018 - 12:30am</t>
  </si>
  <si>
    <t>50,76</t>
  </si>
  <si>
    <t>Mar 24 2018 - 9:00pm</t>
  </si>
  <si>
    <t>1,14</t>
  </si>
  <si>
    <t>Mar 25 2018 - 5:00pm</t>
  </si>
  <si>
    <t>59,66,87</t>
  </si>
  <si>
    <t>19,43,62,78</t>
  </si>
  <si>
    <t>71,86</t>
  </si>
  <si>
    <t>Mar 25 2018 - 9:30pm</t>
  </si>
  <si>
    <t>Mar 31 2018 - 9:00pm</t>
  </si>
  <si>
    <t>25,61,64</t>
  </si>
  <si>
    <t>Apr 01 2018 - 4:30pm</t>
  </si>
  <si>
    <t>Apr 01 2018 - 5:00pm</t>
  </si>
  <si>
    <t>42,82</t>
  </si>
  <si>
    <t>Apr 01 2018 - 10:00pm</t>
  </si>
  <si>
    <t>27,39,57,63</t>
  </si>
  <si>
    <t>Apr 02 2018 - 12:30am</t>
  </si>
  <si>
    <t>35,80</t>
  </si>
  <si>
    <t>Apr 07 2018 - 10:00pm</t>
  </si>
  <si>
    <t>51,70,86</t>
  </si>
  <si>
    <t>Apr 08 2018 - 5:30pm</t>
  </si>
  <si>
    <t>11,24,54,59</t>
  </si>
  <si>
    <t>Apr 08 2018 - 10:00pm</t>
  </si>
  <si>
    <t>15,24,69</t>
  </si>
  <si>
    <t>Apr 10 2018 - 12:15am</t>
  </si>
  <si>
    <t>9,65</t>
  </si>
  <si>
    <t>Apr 14 2018 - 12:15am</t>
  </si>
  <si>
    <t>9,33,58</t>
  </si>
  <si>
    <t>12,30</t>
  </si>
  <si>
    <t>Apr 14 2018 - 9:00pm</t>
  </si>
  <si>
    <t>43,49</t>
  </si>
  <si>
    <t>Apr 14 2018 - 11:00pm</t>
  </si>
  <si>
    <t>Apr 15 2018 - 5:30pm</t>
  </si>
  <si>
    <t>Apr 15 2018 - 9:30pm</t>
  </si>
  <si>
    <t>32,80</t>
  </si>
  <si>
    <t>Apr 17 2018 - 12:15am</t>
  </si>
  <si>
    <t>Apr 19 2018 - 12:30am</t>
  </si>
  <si>
    <t>26,64</t>
  </si>
  <si>
    <t>Apr 21 2018 - 12:15am</t>
  </si>
  <si>
    <t>Apr 21 2018 - 9:00pm</t>
  </si>
  <si>
    <t>Apr 21 2018 - 11:00pm</t>
  </si>
  <si>
    <t>40,71</t>
  </si>
  <si>
    <t>Apr 22 2018 - 5:30pm</t>
  </si>
  <si>
    <t>Apr 22 2018 - 8:00pm</t>
  </si>
  <si>
    <t>33,38,47</t>
  </si>
  <si>
    <t>Apr 22 2018 - 10:00pm</t>
  </si>
  <si>
    <t>7,79</t>
  </si>
  <si>
    <t>Apr 28 2018 - 12:15am</t>
  </si>
  <si>
    <t>Apr 28 2018 - 9:00pm</t>
  </si>
  <si>
    <t>33,71,88</t>
  </si>
  <si>
    <t>Apr 28 2018 - 11:00pm</t>
  </si>
  <si>
    <t>Apr 29 2018 - 5:30pm</t>
  </si>
  <si>
    <t>32,54</t>
  </si>
  <si>
    <t>Apr 29 2018 - 9:00pm</t>
  </si>
  <si>
    <t>1,51</t>
  </si>
  <si>
    <t>May 01 2018 - 12:30am</t>
  </si>
  <si>
    <t>May 05 2018 - 12:45am</t>
  </si>
  <si>
    <t>May 05 2018 - 9:00pm</t>
  </si>
  <si>
    <t>3,11</t>
  </si>
  <si>
    <t>May 05 2018 - 11:30pm</t>
  </si>
  <si>
    <t>May 06 2018 - 5:00pm</t>
  </si>
  <si>
    <t>48,89</t>
  </si>
  <si>
    <t>May 06 2018 - 7:30pm</t>
  </si>
  <si>
    <t>10,61</t>
  </si>
  <si>
    <t>May 08 2018 - 12:15am</t>
  </si>
  <si>
    <t>14,45,84</t>
  </si>
  <si>
    <t>28,72</t>
  </si>
  <si>
    <t>May 12 2018 - 12:30am</t>
  </si>
  <si>
    <t>41,82</t>
  </si>
  <si>
    <t>May 12 2018 - 9:00pm</t>
  </si>
  <si>
    <t>22,37</t>
  </si>
  <si>
    <t>May 12 2018 - 11:30pm</t>
  </si>
  <si>
    <t>May 13 2018 - 5:00pm</t>
  </si>
  <si>
    <t>May 13 2018 - 9:00pm</t>
  </si>
  <si>
    <t>May 15 2018 - 12:15am</t>
  </si>
  <si>
    <t>25,71</t>
  </si>
  <si>
    <t>May 19 2018 - 12:15am</t>
  </si>
  <si>
    <t>23,70</t>
  </si>
  <si>
    <t>May 19 2018 - 5:00pm</t>
  </si>
  <si>
    <t>May 19 2018 - 7:30pm</t>
  </si>
  <si>
    <t>45,70</t>
  </si>
  <si>
    <t>May 19 2018 - 10:00pm</t>
  </si>
  <si>
    <t>52,55,90'3</t>
  </si>
  <si>
    <t>May 20 2018 - 5:00pm</t>
  </si>
  <si>
    <t>29,84</t>
  </si>
  <si>
    <t>May 26 2018 - 12:15am</t>
  </si>
  <si>
    <t>25,67</t>
  </si>
  <si>
    <t>May 26 2018 - 9:00pm</t>
  </si>
  <si>
    <t>May 27 2018 - 5:00pm</t>
  </si>
  <si>
    <t>May 27 2018 - 9:00pm</t>
  </si>
  <si>
    <t>25,77</t>
  </si>
  <si>
    <t>May 28 2018 - 12:30am</t>
  </si>
  <si>
    <t>10,90'4</t>
  </si>
  <si>
    <t>28,90'6</t>
  </si>
  <si>
    <t>May 29 2018 - 12:15am</t>
  </si>
  <si>
    <t>21,69,74</t>
  </si>
  <si>
    <t>May 31 2018 - 12:15am</t>
  </si>
  <si>
    <t>Jun 02 2018 - 12:15am</t>
  </si>
  <si>
    <t>Jun 02 2018 - 5:00pm</t>
  </si>
  <si>
    <t>45,57</t>
  </si>
  <si>
    <t>34,88,89</t>
  </si>
  <si>
    <t>Jun 02 2018 - 10:00pm</t>
  </si>
  <si>
    <t>24,55,89</t>
  </si>
  <si>
    <t>Jun 03 2018 - 5:00pm</t>
  </si>
  <si>
    <t>Jun 03 2018 - 10:00pm</t>
  </si>
  <si>
    <t>Jun 05 2018 - 12:15am</t>
  </si>
  <si>
    <t>5,10,35,75,90'4</t>
  </si>
  <si>
    <t>68,86</t>
  </si>
  <si>
    <t>Jun 09 2018 - 1:00am</t>
  </si>
  <si>
    <t>34,68</t>
  </si>
  <si>
    <t>Jun 09 2018 - 9:00pm</t>
  </si>
  <si>
    <t>16,42</t>
  </si>
  <si>
    <t>Jun 09 2018 - 11:30pm</t>
  </si>
  <si>
    <t>Jun 10 2018 - 5:00pm</t>
  </si>
  <si>
    <t>63,72</t>
  </si>
  <si>
    <t>Jun 10 2018 - 10:00pm</t>
  </si>
  <si>
    <t>Jun 12 2018 - 12:15am</t>
  </si>
  <si>
    <t>Jun 16 2018 - 1:00am</t>
  </si>
  <si>
    <t>Jun 16 2018 - 6:00pm</t>
  </si>
  <si>
    <t>45'4</t>
  </si>
  <si>
    <t>Jun 17 2018 - 12:30am</t>
  </si>
  <si>
    <t>Jun 17 2018 - 8:30pm</t>
  </si>
  <si>
    <t>54,60</t>
  </si>
  <si>
    <t>50,83</t>
  </si>
  <si>
    <t>Jun 17 2018 - 11:00pm</t>
  </si>
  <si>
    <t>70,72</t>
  </si>
  <si>
    <t>16,29,90</t>
  </si>
  <si>
    <t>Jun 19 2018 - 12:15am</t>
  </si>
  <si>
    <t>2,15,90'1</t>
  </si>
  <si>
    <t>Jun 23 2018 - 1:00am</t>
  </si>
  <si>
    <t>60,71</t>
  </si>
  <si>
    <t>Jun 23 2018 - 8:30pm</t>
  </si>
  <si>
    <t>Jun 23 2018 - 11:00pm</t>
  </si>
  <si>
    <t>7,37,68,90</t>
  </si>
  <si>
    <t>Jun 24 2018 - 8:00pm</t>
  </si>
  <si>
    <t>45'1,59</t>
  </si>
  <si>
    <t>Jun 24 2018 - 10:30pm</t>
  </si>
  <si>
    <t>1,12,25,52,90'1</t>
  </si>
  <si>
    <t>Jun 26 2018 - 12:15am</t>
  </si>
  <si>
    <t>Jun 30 2018 - 1:00am</t>
  </si>
  <si>
    <t>Jun 30 2018 - 8:00pm</t>
  </si>
  <si>
    <t>Jun 30 2018 - 11:00pm</t>
  </si>
  <si>
    <t>8,48</t>
  </si>
  <si>
    <t>Jul 01 2018 - 8:00pm</t>
  </si>
  <si>
    <t>18,83</t>
  </si>
  <si>
    <t>Jul 01 2018 - 10:30pm</t>
  </si>
  <si>
    <t>37,52</t>
  </si>
  <si>
    <t>Jul 03 2018 - 12:15am</t>
  </si>
  <si>
    <t>23,74</t>
  </si>
  <si>
    <t>Jul 07 2018 - 1:00am</t>
  </si>
  <si>
    <t>Jul 07 2018 - 9:00pm</t>
  </si>
  <si>
    <t>Jul 07 2018 - 11:30pm</t>
  </si>
  <si>
    <t>48,58,69</t>
  </si>
  <si>
    <t>Jul 08 2018 - 5:00pm</t>
  </si>
  <si>
    <t>61,72</t>
  </si>
  <si>
    <t>53,64</t>
  </si>
  <si>
    <t>Jul 08 2018 - 10:30pm</t>
  </si>
  <si>
    <t>51,86</t>
  </si>
  <si>
    <t>Jul 10 2018 - 12:15am</t>
  </si>
  <si>
    <t>23,56,72</t>
  </si>
  <si>
    <t>Jul 14 2018 - 12:15am</t>
  </si>
  <si>
    <t>44,73</t>
  </si>
  <si>
    <t>Jul 14 2018 - 9:00pm</t>
  </si>
  <si>
    <t>Jul 14 2018 - 11:30pm</t>
  </si>
  <si>
    <t>Jul 15 2018 - 8:00pm</t>
  </si>
  <si>
    <t>46,69</t>
  </si>
  <si>
    <t>Jul 15 2018 - 11:00pm</t>
  </si>
  <si>
    <t>48,90'2</t>
  </si>
  <si>
    <t>38,66,83</t>
  </si>
  <si>
    <t>Jul 17 2018 - 12:15am</t>
  </si>
  <si>
    <t>Jul 21 2018 - 12:15am</t>
  </si>
  <si>
    <t>Jul 21 2018 - 8:30pm</t>
  </si>
  <si>
    <t>55,77</t>
  </si>
  <si>
    <t>Jul 21 2018 - 11:00pm</t>
  </si>
  <si>
    <t>2,74,78</t>
  </si>
  <si>
    <t>Jul 22 2018 - 8:00pm</t>
  </si>
  <si>
    <t>12,59,90'5</t>
  </si>
  <si>
    <t>Jul 22 2018 - 10:30pm</t>
  </si>
  <si>
    <t>50,65,84</t>
  </si>
  <si>
    <t>Jul 24 2018 - 12:15am</t>
  </si>
  <si>
    <t>Jul 27 2018 - 8:00pm</t>
  </si>
  <si>
    <t>Jul 28 2018 - 1:00am</t>
  </si>
  <si>
    <t>31,54</t>
  </si>
  <si>
    <t>Jul 28 2018 - 8:00pm</t>
  </si>
  <si>
    <t>25,41,45'2</t>
  </si>
  <si>
    <t>76,86,90'2</t>
  </si>
  <si>
    <t>Jul 28 2018 - 10:30pm</t>
  </si>
  <si>
    <t>3,46</t>
  </si>
  <si>
    <t>Jul 29 2018 - 9:00pm</t>
  </si>
  <si>
    <t>70,90'3</t>
  </si>
  <si>
    <t>Jul 31 2018 - 12:15am</t>
  </si>
  <si>
    <t>Aug 04 2018 - 8:30pm</t>
  </si>
  <si>
    <t>62,90</t>
  </si>
  <si>
    <t>Aug 04 2018 - 11:00pm</t>
  </si>
  <si>
    <t>Aug 05 2018 - 5:30pm</t>
  </si>
  <si>
    <t>Aug 05 2018 - 8:30pm</t>
  </si>
  <si>
    <t>42,67,81</t>
  </si>
  <si>
    <t>Aug 05 2018 - 10:30pm</t>
  </si>
  <si>
    <t>33,75</t>
  </si>
  <si>
    <t>Aug 07 2018 - 12:15am</t>
  </si>
  <si>
    <t>49,66</t>
  </si>
  <si>
    <t>Aug 11 2018 - 1:00am</t>
  </si>
  <si>
    <t>8,22,45</t>
  </si>
  <si>
    <t>Aug 11 2018 - 8:30pm</t>
  </si>
  <si>
    <t>Aug 11 2018 - 11:00pm</t>
  </si>
  <si>
    <t>64,77,79</t>
  </si>
  <si>
    <t>Aug 12 2018 - 5:00pm</t>
  </si>
  <si>
    <t>Aug 12 2018 - 10:00pm</t>
  </si>
  <si>
    <t>51,90'3</t>
  </si>
  <si>
    <t>Aug 14 2018 - 12:15am</t>
  </si>
  <si>
    <t>Aug 18 2018 - 1:00am</t>
  </si>
  <si>
    <t>32,67</t>
  </si>
  <si>
    <t>Aug 18 2018 - 8:30pm</t>
  </si>
  <si>
    <t>Aug 18 2018 - 11:00pm</t>
  </si>
  <si>
    <t>45'1,49</t>
  </si>
  <si>
    <t>Aug 19 2018 - 5:00pm</t>
  </si>
  <si>
    <t>Aug 19 2018 - 10:00pm</t>
  </si>
  <si>
    <t>Aug 21 2018 - 12:15am</t>
  </si>
  <si>
    <t>Aug 25 2018 - 1:00am</t>
  </si>
  <si>
    <t>23,56,71</t>
  </si>
  <si>
    <t>Aug 25 2018 - 9:00pm</t>
  </si>
  <si>
    <t>16,38,56,69</t>
  </si>
  <si>
    <t>Aug 25 2018 - 11:30pm</t>
  </si>
  <si>
    <t>62,69,72,86</t>
  </si>
  <si>
    <t>46,61</t>
  </si>
  <si>
    <t>Aug 26 2018 - 5:00pm</t>
  </si>
  <si>
    <t>Aug 26 2018 - 8:30pm</t>
  </si>
  <si>
    <t>Aug 26 2018 - 11:00pm</t>
  </si>
  <si>
    <t>Aug 29 2018 - 5:30pm</t>
  </si>
  <si>
    <t>42,49,74</t>
  </si>
  <si>
    <t>24,88</t>
  </si>
  <si>
    <t>Aug 29 2018 - 7:30pm</t>
  </si>
  <si>
    <t>32,50</t>
  </si>
  <si>
    <t>Aug 29 2018 - 9:30pm</t>
  </si>
  <si>
    <t>Aug 29 2018 - 11:30pm</t>
  </si>
  <si>
    <t>Aug 30 2018 - 12:15am</t>
  </si>
  <si>
    <t>45'1,53,73</t>
  </si>
  <si>
    <t>Aug 30 2018 - 1:30am</t>
  </si>
  <si>
    <t>14,39</t>
  </si>
  <si>
    <t>Sep 01 2018 - 8:30pm</t>
  </si>
  <si>
    <t>Sep 01 2018 - 11:00pm</t>
  </si>
  <si>
    <t>9,90'3</t>
  </si>
  <si>
    <t>Sep 02 2018 - 5:00pm</t>
  </si>
  <si>
    <t>Sep 02 2018 - 7:30pm</t>
  </si>
  <si>
    <t>Sep 02 2018 - 10:00pm</t>
  </si>
  <si>
    <t>Sep 03 2018 - 12:00am</t>
  </si>
  <si>
    <t>51,89</t>
  </si>
  <si>
    <t>Sep 07 2018 - 11:00pm</t>
  </si>
  <si>
    <t>5,8</t>
  </si>
  <si>
    <t>Sep 08 2018 - 11:30pm</t>
  </si>
  <si>
    <t>5,85</t>
  </si>
  <si>
    <t>Sep 09 2018 - 5:00pm</t>
  </si>
  <si>
    <t>Sep 09 2018 - 11:00pm</t>
  </si>
  <si>
    <t>5,33</t>
  </si>
  <si>
    <t>Sep 15 2018 - 1:00am</t>
  </si>
  <si>
    <t>33,53,89</t>
  </si>
  <si>
    <t>Sep 15 2018 - 10:30pm</t>
  </si>
  <si>
    <t>52,59</t>
  </si>
  <si>
    <t>25,86</t>
  </si>
  <si>
    <t>Sep 16 2018 - 1:00am</t>
  </si>
  <si>
    <t>Sep 16 2018 - 9:00pm</t>
  </si>
  <si>
    <t>12,22,63</t>
  </si>
  <si>
    <t>Sep 18 2018 - 12:15am</t>
  </si>
  <si>
    <t>Sep 22 2018 - 9:30pm</t>
  </si>
  <si>
    <t>58,71</t>
  </si>
  <si>
    <t>Sep 23 2018 - 12:00am</t>
  </si>
  <si>
    <t>37,57</t>
  </si>
  <si>
    <t>Sep 23 2018 - 5:00pm</t>
  </si>
  <si>
    <t>Sep 23 2018 - 9:00pm</t>
  </si>
  <si>
    <t>2,88</t>
  </si>
  <si>
    <t>73,74,90'2</t>
  </si>
  <si>
    <t>Sep 25 2018 - 1:00am</t>
  </si>
  <si>
    <t>24,45,65,90'3</t>
  </si>
  <si>
    <t>27,33,60,75,90</t>
  </si>
  <si>
    <t>Sep 29 2018 - 12:30am</t>
  </si>
  <si>
    <t>Sep 29 2018 - 9:00pm</t>
  </si>
  <si>
    <t>Sep 29 2018 - 11:30pm</t>
  </si>
  <si>
    <t>Sep 30 2018 - 7:00pm</t>
  </si>
  <si>
    <t>11,56</t>
  </si>
  <si>
    <t>Sep 30 2018 - 9:30pm</t>
  </si>
  <si>
    <t>Oct 02 2018 - 12:30am</t>
  </si>
  <si>
    <t>59,69</t>
  </si>
  <si>
    <t>10,23</t>
  </si>
  <si>
    <t>Oct 03 2018 - 10:00pm</t>
  </si>
  <si>
    <t>Oct 04 2018 - 12:15am</t>
  </si>
  <si>
    <t>Oct 06 2018 - 1:00am</t>
  </si>
  <si>
    <t>29,63,86</t>
  </si>
  <si>
    <t>Oct 06 2018 - 9:00pm</t>
  </si>
  <si>
    <t>Oct 06 2018 - 11:30pm</t>
  </si>
  <si>
    <t>Oct 13 2018 - 9:00pm</t>
  </si>
  <si>
    <t>23,27,64</t>
  </si>
  <si>
    <t>13,86</t>
  </si>
  <si>
    <t>Oct 13 2018 - 11:30pm</t>
  </si>
  <si>
    <t>Oct 14 2018 - 7:00pm</t>
  </si>
  <si>
    <t>21,42,90'5</t>
  </si>
  <si>
    <t>Oct 14 2018 - 10:00pm</t>
  </si>
  <si>
    <t>Oct 20 2018 - 12:15am</t>
  </si>
  <si>
    <t>14,27,87</t>
  </si>
  <si>
    <t>Oct 20 2018 - 9:00pm</t>
  </si>
  <si>
    <t>10,48,79</t>
  </si>
  <si>
    <t>19,73,76,83</t>
  </si>
  <si>
    <t>Oct 20 2018 - 11:10pm</t>
  </si>
  <si>
    <t>Oct 21 2018 - 1:15am</t>
  </si>
  <si>
    <t>Oct 21 2018 - 9:30pm</t>
  </si>
  <si>
    <t>61,70,90'3</t>
  </si>
  <si>
    <t>Oct 23 2018 - 1:00am</t>
  </si>
  <si>
    <t>17,86</t>
  </si>
  <si>
    <t>Oct 27 2018 - 1:00am</t>
  </si>
  <si>
    <t>56,72</t>
  </si>
  <si>
    <t>Oct 27 2018 - 9:00pm</t>
  </si>
  <si>
    <t>45'2,67</t>
  </si>
  <si>
    <t>3,74</t>
  </si>
  <si>
    <t>Oct 27 2018 - 11:30pm</t>
  </si>
  <si>
    <t>28,84</t>
  </si>
  <si>
    <t>6,19,90'3</t>
  </si>
  <si>
    <t>Oct 28 2018 - 5:00pm</t>
  </si>
  <si>
    <t>Oct 28 2018 - 8:00pm</t>
  </si>
  <si>
    <t>Oct 28 2018 - 10:30pm</t>
  </si>
  <si>
    <t>Nov 01 2018 - 12:15am</t>
  </si>
  <si>
    <t>39,50,68,76</t>
  </si>
  <si>
    <t>Nov 03 2018 - 12:15am</t>
  </si>
  <si>
    <t>22,45'1,66</t>
  </si>
  <si>
    <t>Nov 03 2018 - 9:00pm</t>
  </si>
  <si>
    <t>25,47,68</t>
  </si>
  <si>
    <t>Nov 03 2018 - 11:30pm</t>
  </si>
  <si>
    <t>Nov 04 2018 - 7:30pm</t>
  </si>
  <si>
    <t>Nov 04 2018 - 10:00pm</t>
  </si>
  <si>
    <t>16,58,72</t>
  </si>
  <si>
    <t>Nov 06 2018 - 12:15am</t>
  </si>
  <si>
    <t>31,53,61,78</t>
  </si>
  <si>
    <t>Nov 10 2018 - 12:15am</t>
  </si>
  <si>
    <t>5,87,90'2</t>
  </si>
  <si>
    <t>Nov 10 2018 - 10:15pm</t>
  </si>
  <si>
    <t>Nov 11 2018 - 12:30am</t>
  </si>
  <si>
    <t>82,90'1</t>
  </si>
  <si>
    <t>Nov 11 2018 - 7:30pm</t>
  </si>
  <si>
    <t>48,59</t>
  </si>
  <si>
    <t>Nov 11 2018 - 10:00pm</t>
  </si>
  <si>
    <t>1,70</t>
  </si>
  <si>
    <t>Nov 13 2018 - 12:15am</t>
  </si>
  <si>
    <t>Nov 23 2018 - 9:00pm</t>
  </si>
  <si>
    <t>11,41</t>
  </si>
  <si>
    <t>23,88</t>
  </si>
  <si>
    <t>Nov 24 2018 - 1:10am</t>
  </si>
  <si>
    <t>Nov 24 2018 - 5:00pm</t>
  </si>
  <si>
    <t>6,56,60,89</t>
  </si>
  <si>
    <t>Nov 24 2018 - 11:25pm</t>
  </si>
  <si>
    <t>30,34,53,90'1</t>
  </si>
  <si>
    <t>Nov 25 2018 - 1:30am</t>
  </si>
  <si>
    <t>Nov 28 2018 - 5:00pm</t>
  </si>
  <si>
    <t>54,90'3</t>
  </si>
  <si>
    <t>Nov 28 2018 - 7:00pm</t>
  </si>
  <si>
    <t>3,64,87</t>
  </si>
  <si>
    <t>Nov 28 2018 - 9:15pm</t>
  </si>
  <si>
    <t>8,70,76</t>
  </si>
  <si>
    <t>Nov 28 2018 - 11:30pm</t>
  </si>
  <si>
    <t>53,86</t>
  </si>
  <si>
    <t>Nov 29 2018 - 12:15am</t>
  </si>
  <si>
    <t>40,62</t>
  </si>
  <si>
    <t>Nov 29 2018 - 1:30am</t>
  </si>
  <si>
    <t>Dec 02 2018 - 5:00pm</t>
  </si>
  <si>
    <t>85,90'1</t>
  </si>
  <si>
    <t>33,58</t>
  </si>
  <si>
    <t>1,6,25,26,45,67</t>
  </si>
  <si>
    <t>65,67,83,90'2,90'4</t>
  </si>
  <si>
    <t>Dec 08 2018 - 5:00pm</t>
  </si>
  <si>
    <t>31,90'2</t>
  </si>
  <si>
    <t>54,64</t>
  </si>
  <si>
    <t>Dec 13 2018 - 1:00am</t>
  </si>
  <si>
    <t>Dec 16 2018 - 5:00pm</t>
  </si>
  <si>
    <t>Luis Eduardo Quiroz Prado</t>
  </si>
  <si>
    <t>Feb 09 2019 - 8:00pm</t>
  </si>
  <si>
    <t>43,66</t>
  </si>
  <si>
    <t>Feb 09 2019 - 10:15pm</t>
  </si>
  <si>
    <t>CD Olmedo</t>
  </si>
  <si>
    <t>Roberto Paul Sánchez Rodríguez</t>
  </si>
  <si>
    <t>15,41,90'4</t>
  </si>
  <si>
    <t>Feb 10 2019 - 12:30am</t>
  </si>
  <si>
    <t>Juan Carlos Albarracín Cartagena</t>
  </si>
  <si>
    <t>3,22,48,90'2,90'4</t>
  </si>
  <si>
    <t>52,57</t>
  </si>
  <si>
    <t>Feb 10 2019 - 7:00pm</t>
  </si>
  <si>
    <t>Guillermo Enrique Guerrero Alcivar</t>
  </si>
  <si>
    <t>38,58,64</t>
  </si>
  <si>
    <t>17,40</t>
  </si>
  <si>
    <t>Feb 10 2019 - 9:05pm</t>
  </si>
  <si>
    <t>Roddy Alberto Zambrano Olmedo</t>
  </si>
  <si>
    <t>Feb 10 2019 - 11:05pm</t>
  </si>
  <si>
    <t>José Luis Espinel Mena</t>
  </si>
  <si>
    <t>51,90'1</t>
  </si>
  <si>
    <t>Feb 12 2019 - 12:15am</t>
  </si>
  <si>
    <t>América de Quito</t>
  </si>
  <si>
    <t>Augusto Bergelio Aragón Bautista</t>
  </si>
  <si>
    <t>Feb 16 2019 - 12:15am</t>
  </si>
  <si>
    <t>2,14,18</t>
  </si>
  <si>
    <t>Feb 16 2019 - 8:00pm</t>
  </si>
  <si>
    <t>Diego Jefferson Lara León</t>
  </si>
  <si>
    <t>Estadio Olímpico de Riobamba</t>
  </si>
  <si>
    <t>Feb 16 2019 - 10:15pm</t>
  </si>
  <si>
    <t>Franklin Andrés Congo Viteri</t>
  </si>
  <si>
    <t>Feb 17 2019 - 12:30am</t>
  </si>
  <si>
    <t>Vinício Eduardo Espinel Espín</t>
  </si>
  <si>
    <t>Feb 17 2019 - 7:00pm</t>
  </si>
  <si>
    <t>Marlon Gregorio Vera Solís</t>
  </si>
  <si>
    <t>Estadio del Mushuc Runa Sporting Club</t>
  </si>
  <si>
    <t>Feb 17 2019 - 9:15pm</t>
  </si>
  <si>
    <t>Roberto Israel Alarcón Sánchez</t>
  </si>
  <si>
    <t>77,90'4</t>
  </si>
  <si>
    <t>Feb 17 2019 - 11:30pm</t>
  </si>
  <si>
    <t>Mario Geovanny Romero Córdova</t>
  </si>
  <si>
    <t>Feb 19 2019 - 12:15am</t>
  </si>
  <si>
    <t>Feb 23 2019 - 12:15am</t>
  </si>
  <si>
    <t>Feb 23 2019 - 8:00pm</t>
  </si>
  <si>
    <t>9,65,87,90'3</t>
  </si>
  <si>
    <t>Feb 23 2019 - 10:15pm</t>
  </si>
  <si>
    <t>Feb 24 2019 - 12:30am</t>
  </si>
  <si>
    <t>Feb 24 2019 - 7:00pm</t>
  </si>
  <si>
    <t>45'2,46,79</t>
  </si>
  <si>
    <t>Feb 24 2019 - 9:15pm</t>
  </si>
  <si>
    <t>55,82</t>
  </si>
  <si>
    <t>Feb 24 2019 - 11:30pm</t>
  </si>
  <si>
    <t>Feb 26 2019 - 12:15am</t>
  </si>
  <si>
    <t>Mar 02 2019 - 12:15am</t>
  </si>
  <si>
    <t>74,79</t>
  </si>
  <si>
    <t>Mar 02 2019 - 8:00pm</t>
  </si>
  <si>
    <t>5,9,82,90'2</t>
  </si>
  <si>
    <t>13,90</t>
  </si>
  <si>
    <t>Mar 02 2019 - 10:30pm</t>
  </si>
  <si>
    <t>15,32,37,69</t>
  </si>
  <si>
    <t>Mar 03 2019 - 1:00am</t>
  </si>
  <si>
    <t>Mar 03 2019 - 7:00pm</t>
  </si>
  <si>
    <t>Mar 03 2019 - 9:15pm</t>
  </si>
  <si>
    <t>38,43,47</t>
  </si>
  <si>
    <t>Mar 05 2019 - 12:15am</t>
  </si>
  <si>
    <t>17,24,27,32,58,80</t>
  </si>
  <si>
    <t>Mar 09 2019 - 12:15am</t>
  </si>
  <si>
    <t>81,87,90'3</t>
  </si>
  <si>
    <t>Mar 09 2019 - 8:00pm</t>
  </si>
  <si>
    <t>Mar 09 2019 - 10:15pm</t>
  </si>
  <si>
    <t>Carlos Aníbal Orbe Ruiz</t>
  </si>
  <si>
    <t>45'2,49,79</t>
  </si>
  <si>
    <t>Mar 10 2019 - 12:30am</t>
  </si>
  <si>
    <t>Mar 10 2019 - 7:00pm</t>
  </si>
  <si>
    <t>Mar 10 2019 - 9:15pm</t>
  </si>
  <si>
    <t>2,38</t>
  </si>
  <si>
    <t>Mar 10 2019 - 11:30pm</t>
  </si>
  <si>
    <t>Mar 12 2019 - 12:15am</t>
  </si>
  <si>
    <t>Mar 15 2019 - 8:00pm</t>
  </si>
  <si>
    <t>22,53</t>
  </si>
  <si>
    <t>Mar 16 2019 - 8:00pm</t>
  </si>
  <si>
    <t>Mar 16 2019 - 10:15pm</t>
  </si>
  <si>
    <t>34,74</t>
  </si>
  <si>
    <t>Mar 17 2019 - 12:30am</t>
  </si>
  <si>
    <t>Mar 17 2019 - 5:00pm</t>
  </si>
  <si>
    <t>Mar 17 2019 - 8:00pm</t>
  </si>
  <si>
    <t>53,75,90'2</t>
  </si>
  <si>
    <t>Mar 17 2019 - 10:30pm</t>
  </si>
  <si>
    <t>Mar 19 2019 - 1:00am</t>
  </si>
  <si>
    <t>9,51,56,70</t>
  </si>
  <si>
    <t>11,26,75</t>
  </si>
  <si>
    <t>Mar 30 2019 - 6:00pm</t>
  </si>
  <si>
    <t>Mar 30 2019 - 8:10pm</t>
  </si>
  <si>
    <t>Mar 30 2019 - 10:30pm</t>
  </si>
  <si>
    <t>Mar 31 2019 - 1:00am</t>
  </si>
  <si>
    <t>Mar 31 2019 - 6:00pm</t>
  </si>
  <si>
    <t>Mar 31 2019 - 8:10pm</t>
  </si>
  <si>
    <t>Mar 31 2019 - 10:30pm</t>
  </si>
  <si>
    <t>23,86</t>
  </si>
  <si>
    <t>Apr 02 2019 - 12:15am</t>
  </si>
  <si>
    <t>Apr 06 2019 - 12:15am</t>
  </si>
  <si>
    <t>Apr 06 2019 - 8:00pm</t>
  </si>
  <si>
    <t>40,41,54</t>
  </si>
  <si>
    <t>45'1,64</t>
  </si>
  <si>
    <t>Apr 06 2019 - 10:30pm</t>
  </si>
  <si>
    <t>64,77</t>
  </si>
  <si>
    <t>39,52,58</t>
  </si>
  <si>
    <t>Apr 07 2019 - 1:00am</t>
  </si>
  <si>
    <t>63,90'1</t>
  </si>
  <si>
    <t>Apr 07 2019 - 7:00pm</t>
  </si>
  <si>
    <t>Apr 07 2019 - 9:15pm</t>
  </si>
  <si>
    <t>Apr 07 2019 - 11:30pm</t>
  </si>
  <si>
    <t>28,31,44</t>
  </si>
  <si>
    <t>Apr 09 2019 - 12:15am</t>
  </si>
  <si>
    <t>29,82</t>
  </si>
  <si>
    <t>Apr 13 2019 - 12:15am</t>
  </si>
  <si>
    <t>10,17,20,67,83,90'2</t>
  </si>
  <si>
    <t>28,42</t>
  </si>
  <si>
    <t>Apr 13 2019 - 8:00pm</t>
  </si>
  <si>
    <t>Jul 25 2020 - 12:30am</t>
  </si>
  <si>
    <t>Necaxa</t>
  </si>
  <si>
    <t>Tigres UANL</t>
  </si>
  <si>
    <t>Eduardo Galván Basulto</t>
  </si>
  <si>
    <t>13,39,78</t>
  </si>
  <si>
    <t>Estadio Victoria de Aguascalientes (Aguascalientes)</t>
  </si>
  <si>
    <t>Jul 26 2020 - 12:00am</t>
  </si>
  <si>
    <t>Guadalajara</t>
  </si>
  <si>
    <t>León</t>
  </si>
  <si>
    <t>Jorge Isaac Rojas Castillo</t>
  </si>
  <si>
    <t>Estadio AKRON (Zapopan)</t>
  </si>
  <si>
    <t>Jul 26 2020 - 2:00am</t>
  </si>
  <si>
    <t>Cruz Azul</t>
  </si>
  <si>
    <t>Santos Laguna</t>
  </si>
  <si>
    <t>Fernando Hernández Gómez</t>
  </si>
  <si>
    <t>44,72</t>
  </si>
  <si>
    <t>Estadio Olímpico de Universitario (Ciudad de México (D.F.))</t>
  </si>
  <si>
    <t>Tijuana</t>
  </si>
  <si>
    <t>Atlas</t>
  </si>
  <si>
    <t>César Arturo Ramos Palazuelos</t>
  </si>
  <si>
    <t>12,50,90'5</t>
  </si>
  <si>
    <t>Estadio Caliente (Tijuana)</t>
  </si>
  <si>
    <t>Jul 26 2020 - 5:00pm</t>
  </si>
  <si>
    <t>Pumas UNAM</t>
  </si>
  <si>
    <t>Querétaro</t>
  </si>
  <si>
    <t>Óscar Mejía García</t>
  </si>
  <si>
    <t>44,67,81</t>
  </si>
  <si>
    <t>61,73</t>
  </si>
  <si>
    <t>Jul 27 2020 - 11:00pm</t>
  </si>
  <si>
    <t>Atlético San Luis</t>
  </si>
  <si>
    <t>Juárez</t>
  </si>
  <si>
    <t>Saúl Alfredo Silva Pineda</t>
  </si>
  <si>
    <t>Estadio Alfonso Lastras Ramírez (San Luis Potosí)</t>
  </si>
  <si>
    <t>Jul 28 2020 - 1:00am</t>
  </si>
  <si>
    <t>Pachuca</t>
  </si>
  <si>
    <t>América</t>
  </si>
  <si>
    <t>Mario Humberto Vargas Mata</t>
  </si>
  <si>
    <t>90'7</t>
  </si>
  <si>
    <t>63,90</t>
  </si>
  <si>
    <t>Estadio Hidalgo (Pachuca de Soto)</t>
  </si>
  <si>
    <t>Mazatlán</t>
  </si>
  <si>
    <t>Puebla</t>
  </si>
  <si>
    <t>Edgar Ulises Rangel Araújo</t>
  </si>
  <si>
    <t>Estadio de Mazatlán (Mazatlán)</t>
  </si>
  <si>
    <t>Jul 29 2020 - 12:00am</t>
  </si>
  <si>
    <t>Monterrey</t>
  </si>
  <si>
    <t>Toluca</t>
  </si>
  <si>
    <t>Alejandro Funk Villafañe</t>
  </si>
  <si>
    <t>20,29,85</t>
  </si>
  <si>
    <t>Estadio BBVA Bancomer (Guadalupe)</t>
  </si>
  <si>
    <t>Aug 01 2020 - 12:30am</t>
  </si>
  <si>
    <t>Oscar Macias Romo</t>
  </si>
  <si>
    <t>Estadio Cuauhtémoc (Puebla)</t>
  </si>
  <si>
    <t>Aug 01 2020 - 2:30am</t>
  </si>
  <si>
    <t>Estadio Olímpico Benito Juárez (Ciudad Juárez)</t>
  </si>
  <si>
    <t>Aug 02 2020 - 12:00am</t>
  </si>
  <si>
    <t>Estadio Universitario de Nuevo León (San Nicolás de los Garza)</t>
  </si>
  <si>
    <t>Aug 02 2020 - 2:00am</t>
  </si>
  <si>
    <t>Adonai Escobedo González</t>
  </si>
  <si>
    <t>37,57,79,84</t>
  </si>
  <si>
    <t>Aug 02 2020 - 5:00pm</t>
  </si>
  <si>
    <t>Diego Montaño Robles</t>
  </si>
  <si>
    <t>7,28,49</t>
  </si>
  <si>
    <t>12,59</t>
  </si>
  <si>
    <t>Estadio Nemesio Díez (Toluca de Lerdo)</t>
  </si>
  <si>
    <t>Aug 02 2020 - 10:00pm</t>
  </si>
  <si>
    <t>Erick Yair Miranda Galindo</t>
  </si>
  <si>
    <t>Estadio La Corregidora (Santiago de Querétaro)</t>
  </si>
  <si>
    <t>Aug 03 2020 - 12:06am</t>
  </si>
  <si>
    <t>6,53</t>
  </si>
  <si>
    <t>Estadio Nuevo Corona (Torreón)</t>
  </si>
  <si>
    <t>Aug 04 2020 - 12:00am</t>
  </si>
  <si>
    <t>Jorge Antonio Pérez Durán</t>
  </si>
  <si>
    <t>42,89</t>
  </si>
  <si>
    <t>Estadio Jalisco (Guadalajara)</t>
  </si>
  <si>
    <t>Aug 04 2020 - 2:50am</t>
  </si>
  <si>
    <t>Fernando Guerrero Ramírez</t>
  </si>
  <si>
    <t>Estadio León (Nou Camp) (León de los Aldamas)</t>
  </si>
  <si>
    <t>Aug 07 2020 - 12:00am</t>
  </si>
  <si>
    <t>Aug 07 2020 - 2:06am</t>
  </si>
  <si>
    <t>Aug 08 2020 - 12:30am</t>
  </si>
  <si>
    <t>Aug 09 2020 - 12:00am</t>
  </si>
  <si>
    <t>4,90</t>
  </si>
  <si>
    <t>Aug 09 2020 - 12:06am</t>
  </si>
  <si>
    <t>Marco Antonio Ortíz Nava</t>
  </si>
  <si>
    <t>9,90</t>
  </si>
  <si>
    <t>24,76</t>
  </si>
  <si>
    <t>Aug 09 2020 - 2:00am</t>
  </si>
  <si>
    <t>Aug 09 2020 - 5:00pm</t>
  </si>
  <si>
    <t>Aug 10 2020 - 12:00am</t>
  </si>
  <si>
    <t>Aug 11 2020 - 10:00pm</t>
  </si>
  <si>
    <t>Aug 12 2020 - 12:00am</t>
  </si>
  <si>
    <t>Aug 12 2020 - 2:00am</t>
  </si>
  <si>
    <t>6,8</t>
  </si>
  <si>
    <t>Aug 12 2020 - 10:00pm</t>
  </si>
  <si>
    <t>Aug 13 2020 - 12:00am</t>
  </si>
  <si>
    <t>56,66</t>
  </si>
  <si>
    <t>Aug 13 2020 - 2:00am</t>
  </si>
  <si>
    <t>Aug 13 2020 - 2:06am</t>
  </si>
  <si>
    <t>25,51</t>
  </si>
  <si>
    <t>Aug 14 2020 - 12:00am</t>
  </si>
  <si>
    <t>Luis Enrique Santander Aguirre</t>
  </si>
  <si>
    <t>22,57</t>
  </si>
  <si>
    <t>Aug 14 2020 - 2:00am</t>
  </si>
  <si>
    <t>17,29,31</t>
  </si>
  <si>
    <t>Aug 15 2020 - 2:30am</t>
  </si>
  <si>
    <t>Aug 15 2020 - 10:00pm</t>
  </si>
  <si>
    <t>61,79</t>
  </si>
  <si>
    <t>Aug 16 2020 - 12:00am</t>
  </si>
  <si>
    <t>33,48,62</t>
  </si>
  <si>
    <t>1,87</t>
  </si>
  <si>
    <t>Estadio Azteca (Ciudad de México (D.F.))</t>
  </si>
  <si>
    <t>Aug 16 2020 - 2:06am</t>
  </si>
  <si>
    <t>Aug 16 2020 - 5:00pm</t>
  </si>
  <si>
    <t>44,57,90'3</t>
  </si>
  <si>
    <t>40,72</t>
  </si>
  <si>
    <t>Aug 17 2020 - 12:06am</t>
  </si>
  <si>
    <t>Aug 17 2020 - 2:00am</t>
  </si>
  <si>
    <t>34,61,67,90'2</t>
  </si>
  <si>
    <t>Aug 18 2020 - 2:00am</t>
  </si>
  <si>
    <t>Aug 22 2020 - 12:30am</t>
  </si>
  <si>
    <t>61,66</t>
  </si>
  <si>
    <t>Aug 22 2020 - 2:30am</t>
  </si>
  <si>
    <t>Aug 22 2020 - 10:00pm</t>
  </si>
  <si>
    <t>Aug 23 2020 - 12:00am</t>
  </si>
  <si>
    <t>Aug 23 2020 - 2:00am</t>
  </si>
  <si>
    <t>27,34,79</t>
  </si>
  <si>
    <t>Aug 23 2020 - 10:30pm</t>
  </si>
  <si>
    <t>Aug 24 2020 - 12:35am</t>
  </si>
  <si>
    <t>23,38,85</t>
  </si>
  <si>
    <t>Aug 24 2020 - 2:06am</t>
  </si>
  <si>
    <t>Aug 25 2020 - 2:05am</t>
  </si>
  <si>
    <t>16,21,67,90'2</t>
  </si>
  <si>
    <t>37,48,86</t>
  </si>
  <si>
    <t>Aug 29 2020 - 12:30am</t>
  </si>
  <si>
    <t>31,40,81,90</t>
  </si>
  <si>
    <t>Aug 29 2020 - 2:35am</t>
  </si>
  <si>
    <t>Aug 30 2020 - 12:00am</t>
  </si>
  <si>
    <t>31,49</t>
  </si>
  <si>
    <t>Aug 30 2020 - 2:00am</t>
  </si>
  <si>
    <t>36,51,59</t>
  </si>
  <si>
    <t>Aug 30 2020 - 5:00pm</t>
  </si>
  <si>
    <t>38,57,90'6</t>
  </si>
  <si>
    <t>Aug 31 2020 - 12:06am</t>
  </si>
  <si>
    <t>14,67</t>
  </si>
  <si>
    <t>Aug 31 2020 - 2:06am</t>
  </si>
  <si>
    <t>50,59</t>
  </si>
  <si>
    <t>Sep 01 2020 - 2:05am</t>
  </si>
  <si>
    <t>35,38</t>
  </si>
  <si>
    <t>Sep 03 2020 - 1:00am</t>
  </si>
  <si>
    <t>47,54,57</t>
  </si>
  <si>
    <t>Sep 04 2020 - 12:00am</t>
  </si>
  <si>
    <t>13,20,52,69</t>
  </si>
  <si>
    <t>Sep 04 2020 - 2:00am</t>
  </si>
  <si>
    <t>18,32,62</t>
  </si>
  <si>
    <t>Sep 05 2020 - 12:30am</t>
  </si>
  <si>
    <t>41,51</t>
  </si>
  <si>
    <t>Sep 05 2020 - 2:06am</t>
  </si>
  <si>
    <t>3,54</t>
  </si>
  <si>
    <t>Sep 05 2020 - 2:30am</t>
  </si>
  <si>
    <t>Sep 05 2020 - 10:00pm</t>
  </si>
  <si>
    <t>32,36,58,63</t>
  </si>
  <si>
    <t>Sep 06 2020 - 12:00am</t>
  </si>
  <si>
    <t>Sep 06 2020 - 2:00am</t>
  </si>
  <si>
    <t>21,54,90'3</t>
  </si>
  <si>
    <t>Sep 08 2020 - 10:00pm</t>
  </si>
  <si>
    <t>75,84</t>
  </si>
  <si>
    <t>Sep 09 2020 - 12:00am</t>
  </si>
  <si>
    <t>Sep 09 2020 - 12:06am</t>
  </si>
  <si>
    <t>Sep 09 2020 - 2:00am</t>
  </si>
  <si>
    <t>17,30</t>
  </si>
  <si>
    <t>52,56,65</t>
  </si>
  <si>
    <t>Sep 09 2020 - 10:00pm</t>
  </si>
  <si>
    <t>Sep 10 2020 - 12:00am</t>
  </si>
  <si>
    <t>Sep 10 2020 - 2:00am</t>
  </si>
  <si>
    <t>Sep 10 2020 - 2:06am</t>
  </si>
  <si>
    <t>29,50</t>
  </si>
  <si>
    <t>Sep 12 2020 - 12:30am</t>
  </si>
  <si>
    <t>67,90'4</t>
  </si>
  <si>
    <t>Sep 12 2020 - 2:30am</t>
  </si>
  <si>
    <t>Sep 12 2020 - 10:00pm</t>
  </si>
  <si>
    <t>Sep 13 2020 - 12:00am</t>
  </si>
  <si>
    <t>14,90'4</t>
  </si>
  <si>
    <t>Sep 13 2020 - 2:00am</t>
  </si>
  <si>
    <t>Sep 13 2020 - 5:00pm</t>
  </si>
  <si>
    <t>14,53,84</t>
  </si>
  <si>
    <t>Sep 14 2020 - 12:00am</t>
  </si>
  <si>
    <t>68,72</t>
  </si>
  <si>
    <t>19,76,80</t>
  </si>
  <si>
    <t>Sep 14 2020 - 2:06am</t>
  </si>
  <si>
    <t>48,82</t>
  </si>
  <si>
    <t>Sep 15 2020 - 2:00am</t>
  </si>
  <si>
    <t>Sep 19 2020 - 12:30am</t>
  </si>
  <si>
    <t>Sep 19 2020 - 2:30am</t>
  </si>
  <si>
    <t>1,90'5</t>
  </si>
  <si>
    <t>15,50,79</t>
  </si>
  <si>
    <t>Sep 19 2020 - 10:00pm</t>
  </si>
  <si>
    <t>Sep 20 2020 - 12:00am</t>
  </si>
  <si>
    <t>52,66,83</t>
  </si>
  <si>
    <t>Sep 20 2020 - 2:00am</t>
  </si>
  <si>
    <t>Sep 20 2020 - 5:00pm</t>
  </si>
  <si>
    <t>40,53</t>
  </si>
  <si>
    <t>Sep 21 2020 - 12:00am</t>
  </si>
  <si>
    <t>19,45'2</t>
  </si>
  <si>
    <t>Sep 22 2020 - 2:00am</t>
  </si>
  <si>
    <t>45'2,78</t>
  </si>
  <si>
    <t>Sep 25 2020 - 2:00am</t>
  </si>
  <si>
    <t>Sep 26 2020 - 12:30am</t>
  </si>
  <si>
    <t>27,68,90'1</t>
  </si>
  <si>
    <t>28,45'1,46</t>
  </si>
  <si>
    <t>Sep 26 2020 - 2:30am</t>
  </si>
  <si>
    <t>Sep 26 2020 - 10:00pm</t>
  </si>
  <si>
    <t>Sep 27 2020 - 12:00am</t>
  </si>
  <si>
    <t>Sep 27 2020 - 2:06am</t>
  </si>
  <si>
    <t>24,79</t>
  </si>
  <si>
    <t>Sep 27 2020 - 10:00pm</t>
  </si>
  <si>
    <t>20,71</t>
  </si>
  <si>
    <t>Sep 28 2020 - 1:45am</t>
  </si>
  <si>
    <t>Oct 01 2020 - 12:06am</t>
  </si>
  <si>
    <t>16,79</t>
  </si>
  <si>
    <t>Oct 03 2020 - 12:30am</t>
  </si>
  <si>
    <t>32,42</t>
  </si>
  <si>
    <t>Oct 03 2020 - 2:30am</t>
  </si>
  <si>
    <t>83,90'6</t>
  </si>
  <si>
    <t>Oct 03 2020 - 10:00pm</t>
  </si>
  <si>
    <t>Oct 04 2020 - 12:00am</t>
  </si>
  <si>
    <t>Oct 04 2020 - 2:00am</t>
  </si>
  <si>
    <t>39,81</t>
  </si>
  <si>
    <t>28,55</t>
  </si>
  <si>
    <t>Oct 04 2020 - 5:00pm</t>
  </si>
  <si>
    <t>24,49</t>
  </si>
  <si>
    <t>Oct 04 2020 - 10:00pm</t>
  </si>
  <si>
    <t>Oct 05 2020 - 12:00am</t>
  </si>
  <si>
    <t>Oct 05 2020 - 2:06am</t>
  </si>
  <si>
    <t>Oct 12 2020 - 12:06am</t>
  </si>
  <si>
    <t>23,36</t>
  </si>
  <si>
    <t>Oct 16 2020 - 2:00am</t>
  </si>
  <si>
    <t>Oct 17 2020 - 12:30am</t>
  </si>
  <si>
    <t>4,81</t>
  </si>
  <si>
    <t>Oct 17 2020 - 2:30am</t>
  </si>
  <si>
    <t>5,9,34</t>
  </si>
  <si>
    <t>40,80</t>
  </si>
  <si>
    <t>Oct 17 2020 - 10:06pm</t>
  </si>
  <si>
    <t>5,34,49</t>
  </si>
  <si>
    <t>Oct 18 2020 - 12:00am</t>
  </si>
  <si>
    <t>36,41,85</t>
  </si>
  <si>
    <t>87,90'6</t>
  </si>
  <si>
    <t>Oct 18 2020 - 2:00am</t>
  </si>
  <si>
    <t>69,78</t>
  </si>
  <si>
    <t>Oct 18 2020 - 5:00pm</t>
  </si>
  <si>
    <t>Oct 19 2020 - 12:06am</t>
  </si>
  <si>
    <t>45'5</t>
  </si>
  <si>
    <t>Oct 20 2020 - 2:00am</t>
  </si>
  <si>
    <t>24,45'3,52</t>
  </si>
  <si>
    <t>Oct 24 2020 - 12:30am</t>
  </si>
  <si>
    <t>53,69</t>
  </si>
  <si>
    <t>Oct 24 2020 - 10:00pm</t>
  </si>
  <si>
    <t>Oct 25 2020 - 1:00am</t>
  </si>
  <si>
    <t>Oct 25 2020 - 2:00am</t>
  </si>
  <si>
    <t>Oct 25 2020 - 6:00pm</t>
  </si>
  <si>
    <t>8,16</t>
  </si>
  <si>
    <t>Oct 25 2020 - 11:30pm</t>
  </si>
  <si>
    <t>41,90'2</t>
  </si>
  <si>
    <t>Oct 26 2020 - 1:06am</t>
  </si>
  <si>
    <t>25,52</t>
  </si>
  <si>
    <t>Oct 27 2020 - 3:00am</t>
  </si>
  <si>
    <t>Oct 30 2020 - 3:00am</t>
  </si>
  <si>
    <t>5,12,18,28,42</t>
  </si>
  <si>
    <t>Oct 31 2020 - 1:30am</t>
  </si>
  <si>
    <t>31,61,90'1</t>
  </si>
  <si>
    <t>18,72</t>
  </si>
  <si>
    <t>Oct 31 2020 - 3:06am</t>
  </si>
  <si>
    <t>36,73</t>
  </si>
  <si>
    <t>Oct 31 2020 - 3:30am</t>
  </si>
  <si>
    <t>Oct 31 2020 - 11:00pm</t>
  </si>
  <si>
    <t>Nov 01 2020 - 1:00am</t>
  </si>
  <si>
    <t>18,79</t>
  </si>
  <si>
    <t>6,38</t>
  </si>
  <si>
    <t>Nov 01 2020 - 3:06am</t>
  </si>
  <si>
    <t>Nov 01 2020 - 11:30pm</t>
  </si>
  <si>
    <t>42,86,90'5</t>
  </si>
  <si>
    <t>Nov 03 2020 - 3:00am</t>
  </si>
  <si>
    <t>52,71</t>
  </si>
  <si>
    <t>Nov 07 2020 - 1:30am</t>
  </si>
  <si>
    <t>Nov 07 2020 - 3:30am</t>
  </si>
  <si>
    <t>Nov 07 2020 - 11:00pm</t>
  </si>
  <si>
    <t>81,84,90'4</t>
  </si>
  <si>
    <t>Nov 08 2020 - 1:00am</t>
  </si>
  <si>
    <t>Nov 08 2020 - 3:00am</t>
  </si>
  <si>
    <t>86,90</t>
  </si>
  <si>
    <t>Nov 08 2020 - 6:00pm</t>
  </si>
  <si>
    <t>31,73</t>
  </si>
  <si>
    <t>Nov 09 2020 - 3:06am</t>
  </si>
  <si>
    <t>9,51</t>
  </si>
  <si>
    <t>55,58</t>
  </si>
  <si>
    <t>Nov 22 2020 - 1:00am</t>
  </si>
  <si>
    <t>36,55,85</t>
  </si>
  <si>
    <t>Nov 22 2020 - 3:10am</t>
  </si>
  <si>
    <t>Nov 23 2020 - 1:00am</t>
  </si>
  <si>
    <t>Nov 23 2020 - 3:10am</t>
  </si>
  <si>
    <t>44,50</t>
  </si>
  <si>
    <t>61,90</t>
  </si>
  <si>
    <t>Nov 26 2020 - 1:00am</t>
  </si>
  <si>
    <t>1,37</t>
  </si>
  <si>
    <t>Nov 26 2020 - 3:06am</t>
  </si>
  <si>
    <t>Nov 27 2020 - 1:00am</t>
  </si>
  <si>
    <t>30,54,71</t>
  </si>
  <si>
    <t>Nov 27 2020 - 3:06am</t>
  </si>
  <si>
    <t>Nov 29 2020 - 1:00am</t>
  </si>
  <si>
    <t>5,30</t>
  </si>
  <si>
    <t>Nov 29 2020 - 3:06am</t>
  </si>
  <si>
    <t>Nov 29 2020 - 6:00pm</t>
  </si>
  <si>
    <t>Nov 30 2020 - 12:30am</t>
  </si>
  <si>
    <t>Dec 03 2020 - 3:05am</t>
  </si>
  <si>
    <t>Dec 04 2020 - 3:00am</t>
  </si>
  <si>
    <t>2,8,13,90'5</t>
  </si>
  <si>
    <t>Dec 06 2020 - 3:00am</t>
  </si>
  <si>
    <t>Dec 07 2020 - 12:30am</t>
  </si>
  <si>
    <t>4,37,41,89</t>
  </si>
  <si>
    <t>Dec 11 2020 - 3:00am</t>
  </si>
  <si>
    <t>Dec 14 2020 - 2:30am</t>
  </si>
  <si>
    <t>12,83</t>
  </si>
  <si>
    <t>Jan 09 2021 - 1:30am</t>
  </si>
  <si>
    <t>Jan 09 2021 - 3:06am</t>
  </si>
  <si>
    <t>Víctor Alfonso Cáceres Hernández</t>
  </si>
  <si>
    <t>Jan 09 2021 - 11:00pm</t>
  </si>
  <si>
    <t>1,45'2</t>
  </si>
  <si>
    <t>Jan 10 2021 - 1:00am</t>
  </si>
  <si>
    <t>Juan Andrés Esquivel González</t>
  </si>
  <si>
    <t>40,68</t>
  </si>
  <si>
    <t>Jan 10 2021 - 3:00am</t>
  </si>
  <si>
    <t>26,89</t>
  </si>
  <si>
    <t>Jan 10 2021 - 6:00pm</t>
  </si>
  <si>
    <t>Adalid Maganda Villalva</t>
  </si>
  <si>
    <t>31,32,63</t>
  </si>
  <si>
    <t>Jan 11 2021 - 1:06am</t>
  </si>
  <si>
    <t>Jan 12 2021 - 3:00am</t>
  </si>
  <si>
    <t>Brian Omar González Veles</t>
  </si>
  <si>
    <t>Jan 16 2021 - 1:30am</t>
  </si>
  <si>
    <t>Jan 16 2021 - 3:30am</t>
  </si>
  <si>
    <t>Jan 16 2021 - 11:00pm</t>
  </si>
  <si>
    <t>Jan 17 2021 - 1:00am</t>
  </si>
  <si>
    <t>Jan 17 2021 - 3:06am</t>
  </si>
  <si>
    <t>Jan 18 2021 - 1:06am</t>
  </si>
  <si>
    <t>74,80</t>
  </si>
  <si>
    <t>Jan 18 2021 - 3:06am</t>
  </si>
  <si>
    <t>Jan 19 2021 - 3:00am</t>
  </si>
  <si>
    <t>Jan 22 2021 - 3:00am</t>
  </si>
  <si>
    <t>7,28,62</t>
  </si>
  <si>
    <t>Jan 23 2021 - 1:30am</t>
  </si>
  <si>
    <t>Jan 24 2021 - 1:00am</t>
  </si>
  <si>
    <t>17,90'1</t>
  </si>
  <si>
    <t>Jan 24 2021 - 6:00pm</t>
  </si>
  <si>
    <t>27,90'4</t>
  </si>
  <si>
    <t>Jan 25 2021 - 1:00am</t>
  </si>
  <si>
    <t>22,44</t>
  </si>
  <si>
    <t>Jan 26 2021 - 3:00am</t>
  </si>
  <si>
    <t>Edgar Allan Morales Olvera</t>
  </si>
  <si>
    <t>Jan 27 2021 - 2:30am</t>
  </si>
  <si>
    <t>29,74</t>
  </si>
  <si>
    <t>Jan 29 2021 - 3:00am</t>
  </si>
  <si>
    <t>Jan 31 2021 - 1:00am</t>
  </si>
  <si>
    <t>10,29</t>
  </si>
  <si>
    <t>Jan 31 2021 - 3:00am</t>
  </si>
  <si>
    <t>23,36,44,74</t>
  </si>
  <si>
    <t>Jan 31 2021 - 3:06am</t>
  </si>
  <si>
    <t>13,21,24</t>
  </si>
  <si>
    <t>37,53</t>
  </si>
  <si>
    <t>Jan 31 2021 - 6:00pm</t>
  </si>
  <si>
    <t>Feb 01 2021 - 1:06am</t>
  </si>
  <si>
    <t>Feb 02 2021 - 3:00am</t>
  </si>
  <si>
    <t>62,78,88</t>
  </si>
  <si>
    <t>Feb 03 2021 - 3:00am</t>
  </si>
  <si>
    <t>Feb 05 2021 - 1:00am</t>
  </si>
  <si>
    <t>3,90'5</t>
  </si>
  <si>
    <t>22,32</t>
  </si>
  <si>
    <t>Feb 05 2021 - 3:00am</t>
  </si>
  <si>
    <t>26,29,58</t>
  </si>
  <si>
    <t>Feb 06 2021 - 3:30am</t>
  </si>
  <si>
    <t>Feb 06 2021 - 11:00pm</t>
  </si>
  <si>
    <t>Feb 07 2021 - 1:00am</t>
  </si>
  <si>
    <t>Feb 07 2021 - 3:06am</t>
  </si>
  <si>
    <t>Feb 09 2021 - 3:00am</t>
  </si>
  <si>
    <t>23,45'1,84</t>
  </si>
  <si>
    <t>Feb 13 2021 - 1:30am</t>
  </si>
  <si>
    <t>5,43,51,70</t>
  </si>
  <si>
    <t>Feb 13 2021 - 3:06am</t>
  </si>
  <si>
    <t>6,90'5</t>
  </si>
  <si>
    <t>Feb 13 2021 - 3:30am</t>
  </si>
  <si>
    <t>16,38,62</t>
  </si>
  <si>
    <t>Feb 14 2021 - 1:00am</t>
  </si>
  <si>
    <t>45'1,90'4</t>
  </si>
  <si>
    <t>39,53</t>
  </si>
  <si>
    <t>Feb 14 2021 - 3:00am</t>
  </si>
  <si>
    <t>26,84</t>
  </si>
  <si>
    <t>Feb 14 2021 - 6:00pm</t>
  </si>
  <si>
    <t>Feb 15 2021 - 1:06am</t>
  </si>
  <si>
    <t>Feb 16 2021 - 3:00am</t>
  </si>
  <si>
    <t>Feb 18 2021 - 3:00am</t>
  </si>
  <si>
    <t>5,90'3</t>
  </si>
  <si>
    <t>Feb 19 2021 - 3:00am</t>
  </si>
  <si>
    <t>Feb 20 2021 - 1:30am</t>
  </si>
  <si>
    <t>Feb 20 2021 - 3:30am</t>
  </si>
  <si>
    <t>Feb 21 2021 - 1:00am</t>
  </si>
  <si>
    <t>6,27,63</t>
  </si>
  <si>
    <t>44,45'2</t>
  </si>
  <si>
    <t>Feb 21 2021 - 3:00am</t>
  </si>
  <si>
    <t>Feb 21 2021 - 6:00pm</t>
  </si>
  <si>
    <t>Feb 21 2021 - 11:00pm</t>
  </si>
  <si>
    <t>Feb 22 2021 - 1:00am</t>
  </si>
  <si>
    <t>3,15,52</t>
  </si>
  <si>
    <t>90,90'3</t>
  </si>
  <si>
    <t>Feb 23 2021 - 3:00am</t>
  </si>
  <si>
    <t>Feb 26 2021 - 3:00am</t>
  </si>
  <si>
    <t>25,90'3</t>
  </si>
  <si>
    <t>34,61</t>
  </si>
  <si>
    <t>Feb 27 2021 - 1:30am</t>
  </si>
  <si>
    <t>Feb 27 2021 - 3:30am</t>
  </si>
  <si>
    <t>18,35,80</t>
  </si>
  <si>
    <t>Feb 27 2021 - 11:00pm</t>
  </si>
  <si>
    <t>Feb 28 2021 - 1:00am</t>
  </si>
  <si>
    <t>29,42</t>
  </si>
  <si>
    <t>Feb 28 2021 - 3:00am</t>
  </si>
  <si>
    <t>Feb 28 2021 - 11:00pm</t>
  </si>
  <si>
    <t>Mar 01 2021 - 1:06am</t>
  </si>
  <si>
    <t>3,30,67</t>
  </si>
  <si>
    <t>76,81</t>
  </si>
  <si>
    <t>Mar 01 2021 - 3:00am</t>
  </si>
  <si>
    <t>28,37</t>
  </si>
  <si>
    <t>Mar 02 2021 - 11:00pm</t>
  </si>
  <si>
    <t>10,60,83</t>
  </si>
  <si>
    <t>Mar 03 2021 - 1:00am</t>
  </si>
  <si>
    <t>Mar 03 2021 - 3:00am</t>
  </si>
  <si>
    <t>85,90'5</t>
  </si>
  <si>
    <t>Mar 04 2021 - 1:00am</t>
  </si>
  <si>
    <t>38,75</t>
  </si>
  <si>
    <t>14,19,46,49,72,83</t>
  </si>
  <si>
    <t>Mar 04 2021 - 3:00am</t>
  </si>
  <si>
    <t>Mar 04 2021 - 3:06am</t>
  </si>
  <si>
    <t>65,83</t>
  </si>
  <si>
    <t>Mar 05 2021 - 1:00am</t>
  </si>
  <si>
    <t>6,49</t>
  </si>
  <si>
    <t>20,85</t>
  </si>
  <si>
    <t>Mar 05 2021 - 3:00am</t>
  </si>
  <si>
    <t>Mar 06 2021 - 1:30am</t>
  </si>
  <si>
    <t>Mar 06 2021 - 3:30am</t>
  </si>
  <si>
    <t>Mar 06 2021 - 11:00pm</t>
  </si>
  <si>
    <t>Mar 07 2021 - 1:00am</t>
  </si>
  <si>
    <t>6,90'2</t>
  </si>
  <si>
    <t>Mar 07 2021 - 1:06am</t>
  </si>
  <si>
    <t>16,21</t>
  </si>
  <si>
    <t>Mar 07 2021 - 3:00am</t>
  </si>
  <si>
    <t>Mar 08 2021 - 1:06am</t>
  </si>
  <si>
    <t>37,53,90'2</t>
  </si>
  <si>
    <t>Mar 08 2021 - 3:00am</t>
  </si>
  <si>
    <t>Mar 09 2021 - 3:00am</t>
  </si>
  <si>
    <t>40,42</t>
  </si>
  <si>
    <t>Mar 11 2021 - 3:00am</t>
  </si>
  <si>
    <t>Mar 13 2021 - 1:30am</t>
  </si>
  <si>
    <t>Mar 13 2021 - 3:30am</t>
  </si>
  <si>
    <t>Mar 14 2021 - 1:00am</t>
  </si>
  <si>
    <t>Mar 14 2021 - 3:00am</t>
  </si>
  <si>
    <t>Mar 14 2021 - 3:06am</t>
  </si>
  <si>
    <t>Mar 14 2021 - 6:00pm</t>
  </si>
  <si>
    <t>Mar 15 2021 - 12:00am</t>
  </si>
  <si>
    <t>23,45'2</t>
  </si>
  <si>
    <t>Mar 15 2021 - 2:00am</t>
  </si>
  <si>
    <t>45,75,79</t>
  </si>
  <si>
    <t>Mar 16 2021 - 3:00am</t>
  </si>
  <si>
    <t>16,26,66</t>
  </si>
  <si>
    <t>Mar 19 2021 - 2:00am</t>
  </si>
  <si>
    <t>Mar 20 2021 - 1:00am</t>
  </si>
  <si>
    <t>Mar 20 2021 - 3:00am</t>
  </si>
  <si>
    <t>Mar 20 2021 - 11:00pm</t>
  </si>
  <si>
    <t>Mar 21 2021 - 1:00am</t>
  </si>
  <si>
    <t>9,67,79</t>
  </si>
  <si>
    <t>38,90'6</t>
  </si>
  <si>
    <t>Mar 21 2021 - 3:06am</t>
  </si>
  <si>
    <t>2,5,31</t>
  </si>
  <si>
    <t>Mar 21 2021 - 6:00pm</t>
  </si>
  <si>
    <t>33,54,78,88</t>
  </si>
  <si>
    <t>58,61,87,90</t>
  </si>
  <si>
    <t>Mar 22 2021 - 1:06am</t>
  </si>
  <si>
    <t>24,59</t>
  </si>
  <si>
    <t>Apr 03 2021 - 1:30am</t>
  </si>
  <si>
    <t>45'6,64,72</t>
  </si>
  <si>
    <t>Apr 03 2021 - 3:30am</t>
  </si>
  <si>
    <t>Apr 03 2021 - 11:00pm</t>
  </si>
  <si>
    <t>Apr 04 2021 - 1:00am</t>
  </si>
  <si>
    <t>45'2,60</t>
  </si>
  <si>
    <t>Apr 04 2021 - 3:06am</t>
  </si>
  <si>
    <t>74,90'5</t>
  </si>
  <si>
    <t>Apr 04 2021 - 5:00pm</t>
  </si>
  <si>
    <t>90,90'4</t>
  </si>
  <si>
    <t>Apr 04 2021 - 10:00pm</t>
  </si>
  <si>
    <t>Apr 05 2021 - 12:00am</t>
  </si>
  <si>
    <t>Apr 05 2021 - 2:05am</t>
  </si>
  <si>
    <t>52,73</t>
  </si>
  <si>
    <t>Apr 10 2021 - 12:30am</t>
  </si>
  <si>
    <t>Apr 10 2021 - 2:30am</t>
  </si>
  <si>
    <t>34,63</t>
  </si>
  <si>
    <t>Apr 10 2021 - 10:00pm</t>
  </si>
  <si>
    <t>37,67,90'1</t>
  </si>
  <si>
    <t>Apr 11 2021 - 12:00am</t>
  </si>
  <si>
    <t>Apr 11 2021 - 2:05am</t>
  </si>
  <si>
    <t>6,55,69</t>
  </si>
  <si>
    <t>Apr 11 2021 - 5:00pm</t>
  </si>
  <si>
    <t>51,60</t>
  </si>
  <si>
    <t>Apr 12 2021 - 12:00am</t>
  </si>
  <si>
    <t>Apr 12 2021 - 2:06am</t>
  </si>
  <si>
    <t>5,22</t>
  </si>
  <si>
    <t>45'1,66,90'1</t>
  </si>
  <si>
    <t>Apr 13 2021 - 2:00am</t>
  </si>
  <si>
    <t>2,66,90'6</t>
  </si>
  <si>
    <t>Apr 15 2021 - 2:00am</t>
  </si>
  <si>
    <t>77,80</t>
  </si>
  <si>
    <t>70,86,88</t>
  </si>
  <si>
    <t>Apr 17 2021 - 12:30am</t>
  </si>
  <si>
    <t>Apr 17 2021 - 2:30am</t>
  </si>
  <si>
    <t>Apr 17 2021 - 10:00pm</t>
  </si>
  <si>
    <t>41,60,84,90'4</t>
  </si>
  <si>
    <t>Apr 18 2021 - 12:00am</t>
  </si>
  <si>
    <t>49,80</t>
  </si>
  <si>
    <t>Apr 18 2021 - 2:05am</t>
  </si>
  <si>
    <t>Apr 18 2021 - 5:00pm</t>
  </si>
  <si>
    <t>Apr 19 2021 - 12:00am</t>
  </si>
  <si>
    <t>4,17,53</t>
  </si>
  <si>
    <t>Apr 19 2021 - 2:06am</t>
  </si>
  <si>
    <t>Apr 20 2021 - 2:00am</t>
  </si>
  <si>
    <t>56,90'3</t>
  </si>
  <si>
    <t>Apr 22 2021 - 2:00am</t>
  </si>
  <si>
    <t>27,90</t>
  </si>
  <si>
    <t>Apr 24 2021 - 12:30am</t>
  </si>
  <si>
    <t>Apr 24 2021 - 2:06am</t>
  </si>
  <si>
    <t>Apr 24 2021 - 2:35am</t>
  </si>
  <si>
    <t>43,55,58,73</t>
  </si>
  <si>
    <t>11,29,90'6</t>
  </si>
  <si>
    <t>Apr 24 2021 - 10:00pm</t>
  </si>
  <si>
    <t>2,22,74</t>
  </si>
  <si>
    <t>Apr 25 2021 - 12:00am</t>
  </si>
  <si>
    <t>Apr 25 2021 - 2:10am</t>
  </si>
  <si>
    <t>Apr 25 2021 - 10:30pm</t>
  </si>
  <si>
    <t>8,11,73</t>
  </si>
  <si>
    <t>Apr 26 2021 - 12:30am</t>
  </si>
  <si>
    <t>Apr 27 2021 - 2:00am</t>
  </si>
  <si>
    <t>Apr 30 2021 - 2:00am</t>
  </si>
  <si>
    <t>2,20,59,62,65</t>
  </si>
  <si>
    <t>May 01 2021 - 12:30am</t>
  </si>
  <si>
    <t>23,45,47,88,90'3</t>
  </si>
  <si>
    <t>May 01 2021 - 2:30am</t>
  </si>
  <si>
    <t>May 01 2021 - 10:00pm</t>
  </si>
  <si>
    <t>39,64</t>
  </si>
  <si>
    <t>May 02 2021 - 12:00am</t>
  </si>
  <si>
    <t>May 02 2021 - 2:06am</t>
  </si>
  <si>
    <t>May 03 2021 - 12:06am</t>
  </si>
  <si>
    <t>May 03 2021 - 2:05am</t>
  </si>
  <si>
    <t>May 09 2021 - 12:00am</t>
  </si>
  <si>
    <t>May 09 2021 - 2:15am</t>
  </si>
  <si>
    <t>21,24,49,60,62</t>
  </si>
  <si>
    <t>May 10 2021 - 12:00am</t>
  </si>
  <si>
    <t>45'1,89</t>
  </si>
  <si>
    <t>17,58</t>
  </si>
  <si>
    <t>May 10 2021 - 2:15am</t>
  </si>
  <si>
    <t>51,69,80,89</t>
  </si>
  <si>
    <t>10,90'3</t>
  </si>
  <si>
    <t>May 13 2021 - 12:00am</t>
  </si>
  <si>
    <t>27,52</t>
  </si>
  <si>
    <t>May 13 2021 - 2:05am</t>
  </si>
  <si>
    <t>May 14 2021 - 12:00am</t>
  </si>
  <si>
    <t>29,65,90'4</t>
  </si>
  <si>
    <t>May 14 2021 - 2:05am</t>
  </si>
  <si>
    <t>May 15 2021 - 11:00pm</t>
  </si>
  <si>
    <t>May 16 2021 - 1:05am</t>
  </si>
  <si>
    <t>11,80,90'3</t>
  </si>
  <si>
    <t>May 16 2021 - 11:00pm</t>
  </si>
  <si>
    <t>May 17 2021 - 1:05am</t>
  </si>
  <si>
    <t>17,27,53,73</t>
  </si>
  <si>
    <t>5,63</t>
  </si>
  <si>
    <t>May 20 2021 - 1:30am</t>
  </si>
  <si>
    <t>May 21 2021 - 2:00am</t>
  </si>
  <si>
    <t>1,27,72</t>
  </si>
  <si>
    <t>May 23 2021 - 1:00am</t>
  </si>
  <si>
    <t>May 24 2021 - 12:00am</t>
  </si>
  <si>
    <t>May 28 2021 - 2:00am</t>
  </si>
  <si>
    <t>May 31 2021 - 1:15am</t>
  </si>
  <si>
    <t>Jul 23 2021 - 2:00am</t>
  </si>
  <si>
    <t>Jul 24 2021 - 12:00am</t>
  </si>
  <si>
    <t>23,42,57</t>
  </si>
  <si>
    <t>Jul 24 2021 - 2:00am</t>
  </si>
  <si>
    <t>6,64,89</t>
  </si>
  <si>
    <t>Jul 24 2021 - 9:00pm</t>
  </si>
  <si>
    <t>59,61,75,90'1</t>
  </si>
  <si>
    <t>Jul 25 2021 - 2:00am</t>
  </si>
  <si>
    <t>12,65</t>
  </si>
  <si>
    <t>Jul 25 2021 - 5:00pm</t>
  </si>
  <si>
    <t>Jul 26 2021 - 12:06am</t>
  </si>
  <si>
    <t>Estadio BBVA (Guadalupe)</t>
  </si>
  <si>
    <t>Jul 26 2021 - 2:06am</t>
  </si>
  <si>
    <t>8,56</t>
  </si>
  <si>
    <t>Jul 27 2021 - 1:00am</t>
  </si>
  <si>
    <t>45'1,66</t>
  </si>
  <si>
    <t>Jul 31 2021 - 12:00am</t>
  </si>
  <si>
    <t>45'2,83</t>
  </si>
  <si>
    <t>Jul 31 2021 - 2:05am</t>
  </si>
  <si>
    <t>55,90'4</t>
  </si>
  <si>
    <t>Jul 31 2021 - 10:00pm</t>
  </si>
  <si>
    <t>26,90</t>
  </si>
  <si>
    <t>90'8</t>
  </si>
  <si>
    <t>Aug 01 2021 - 12:00am</t>
  </si>
  <si>
    <t>40,76</t>
  </si>
  <si>
    <t>Aug 01 2021 - 2:00am</t>
  </si>
  <si>
    <t>69,90'3</t>
  </si>
  <si>
    <t>Aug 01 2021 - 5:00pm</t>
  </si>
  <si>
    <t>33,84,90'6</t>
  </si>
  <si>
    <t>Aug 01 2021 - 11:00pm</t>
  </si>
  <si>
    <t>Aug 03 2021 - 2:00am</t>
  </si>
  <si>
    <t>Aug 06 2021 - 2:05am</t>
  </si>
  <si>
    <t>Aug 07 2021 - 12:00am</t>
  </si>
  <si>
    <t>Aug 07 2021 - 2:05am</t>
  </si>
  <si>
    <t>Aug 07 2021 - 2:06am</t>
  </si>
  <si>
    <t>11,80</t>
  </si>
  <si>
    <t>Aug 07 2021 - 10:00pm</t>
  </si>
  <si>
    <t>15,89</t>
  </si>
  <si>
    <t>10,51</t>
  </si>
  <si>
    <t>Aug 08 2021 - 12:00am</t>
  </si>
  <si>
    <t>43,54</t>
  </si>
  <si>
    <t>Aug 08 2021 - 2:00am</t>
  </si>
  <si>
    <t>Aug 08 2021 - 5:00pm</t>
  </si>
  <si>
    <t>6,32,82</t>
  </si>
  <si>
    <t>Aug 10 2021 - 2:00am</t>
  </si>
  <si>
    <t>Guillermo Pacheco Larios</t>
  </si>
  <si>
    <t>Aug 13 2021 - 2:00am</t>
  </si>
  <si>
    <t>41,90'3</t>
  </si>
  <si>
    <t>Aug 14 2021 - 12:00am</t>
  </si>
  <si>
    <t>45'6</t>
  </si>
  <si>
    <t>Aug 14 2021 - 2:00am</t>
  </si>
  <si>
    <t>Aug 14 2021 - 10:00pm</t>
  </si>
  <si>
    <t>Aug 15 2021 - 12:00am</t>
  </si>
  <si>
    <t>42,68,80</t>
  </si>
  <si>
    <t>Aug 15 2021 - 2:00am</t>
  </si>
  <si>
    <t>4,5,34,71</t>
  </si>
  <si>
    <t>Aug 15 2021 - 2:06am</t>
  </si>
  <si>
    <t>36,73,79</t>
  </si>
  <si>
    <t>Aug 15 2021 - 10:00pm</t>
  </si>
  <si>
    <t>Aug 16 2021 - 12:06am</t>
  </si>
  <si>
    <t>Aug 17 2021 - 10:00pm</t>
  </si>
  <si>
    <t>9,38</t>
  </si>
  <si>
    <t>32,44</t>
  </si>
  <si>
    <t>Aug 18 2021 - 12:00am</t>
  </si>
  <si>
    <t>22,49,74</t>
  </si>
  <si>
    <t>Aug 18 2021 - 2:00am</t>
  </si>
  <si>
    <t>35,72,90'3</t>
  </si>
  <si>
    <t>Aug 18 2021 - 2:06am</t>
  </si>
  <si>
    <t>Aug 19 2021 - 12:00am</t>
  </si>
  <si>
    <t>Aug 19 2021 - 2:00am</t>
  </si>
  <si>
    <t>35,76,90'8</t>
  </si>
  <si>
    <t>32,52</t>
  </si>
  <si>
    <t>Aug 21 2021 - 2:00am</t>
  </si>
  <si>
    <t>48,54,81</t>
  </si>
  <si>
    <t>Aug 21 2021 - 10:00pm</t>
  </si>
  <si>
    <t>Aug 22 2021 - 12:00am</t>
  </si>
  <si>
    <t>90'15</t>
  </si>
  <si>
    <t>Aug 22 2021 - 2:00am</t>
  </si>
  <si>
    <t>Aug 22 2021 - 2:36am</t>
  </si>
  <si>
    <t>Aug 22 2021 - 5:00pm</t>
  </si>
  <si>
    <t>74,81</t>
  </si>
  <si>
    <t>Aug 22 2021 - 10:00pm</t>
  </si>
  <si>
    <t>90'1,90'4</t>
  </si>
  <si>
    <t>Aug 23 2021 - 12:00am</t>
  </si>
  <si>
    <t>Aug 23 2021 - 2:00am</t>
  </si>
  <si>
    <t>20,76</t>
  </si>
  <si>
    <t>Aug 28 2021 - 12:00am</t>
  </si>
  <si>
    <t>45'6,89</t>
  </si>
  <si>
    <t>39,90'6</t>
  </si>
  <si>
    <t>Aug 28 2021 - 2:00am</t>
  </si>
  <si>
    <t>Aug 28 2021 - 2:06am</t>
  </si>
  <si>
    <t>18,37</t>
  </si>
  <si>
    <t>Aug 28 2021 - 10:00pm</t>
  </si>
  <si>
    <t>43,90'13</t>
  </si>
  <si>
    <t>Aug 29 2021 - 12:00am</t>
  </si>
  <si>
    <t>Aug 29 2021 - 2:00am</t>
  </si>
  <si>
    <t>Aug 29 2021 - 5:00pm</t>
  </si>
  <si>
    <t>19,70</t>
  </si>
  <si>
    <t>Aug 29 2021 - 11:00pm</t>
  </si>
  <si>
    <t>56,90'1</t>
  </si>
  <si>
    <t>Aug 30 2021 - 1:00am</t>
  </si>
  <si>
    <t>Sep 11 2021 - 12:00am</t>
  </si>
  <si>
    <t>73,82</t>
  </si>
  <si>
    <t>44,90'6</t>
  </si>
  <si>
    <t>Sep 11 2021 - 2:00am</t>
  </si>
  <si>
    <t>19,35</t>
  </si>
  <si>
    <t>Sep 11 2021 - 2:06am</t>
  </si>
  <si>
    <t>22,90'7</t>
  </si>
  <si>
    <t>Sep 11 2021 - 10:00pm</t>
  </si>
  <si>
    <t>61,80</t>
  </si>
  <si>
    <t>Sep 12 2021 - 12:00am</t>
  </si>
  <si>
    <t>43,90'3</t>
  </si>
  <si>
    <t>31,33</t>
  </si>
  <si>
    <t>Sep 12 2021 - 2:00am</t>
  </si>
  <si>
    <t>29,72</t>
  </si>
  <si>
    <t>Sep 12 2021 - 10:00pm</t>
  </si>
  <si>
    <t>Sep 13 2021 - 12:00am</t>
  </si>
  <si>
    <t>16,43,90'1</t>
  </si>
  <si>
    <t>Sep 14 2021 - 2:00am</t>
  </si>
  <si>
    <t>Sep 17 2021 - 1:00am</t>
  </si>
  <si>
    <t>37,40,45'1,53</t>
  </si>
  <si>
    <t>Sep 18 2021 - 2:00am</t>
  </si>
  <si>
    <t>23,35,47</t>
  </si>
  <si>
    <t>Sep 18 2021 - 10:00pm</t>
  </si>
  <si>
    <t>Sep 19 2021 - 12:00am</t>
  </si>
  <si>
    <t>2,38,61</t>
  </si>
  <si>
    <t>Sep 19 2021 - 2:00am</t>
  </si>
  <si>
    <t>56,85</t>
  </si>
  <si>
    <t>Sep 20 2021 - 12:00am</t>
  </si>
  <si>
    <t>42,90'2</t>
  </si>
  <si>
    <t>Sep 20 2021 - 12:06am</t>
  </si>
  <si>
    <t>14,90'1</t>
  </si>
  <si>
    <t>Sep 20 2021 - 2:06am</t>
  </si>
  <si>
    <t>Sep 22 2021 - 2:00am</t>
  </si>
  <si>
    <t>Sep 23 2021 - 12:06am</t>
  </si>
  <si>
    <t>41,73</t>
  </si>
  <si>
    <t>Sep 24 2021 - 2:00am</t>
  </si>
  <si>
    <t>Sep 25 2021 - 1:00am</t>
  </si>
  <si>
    <t>Sep 25 2021 - 2:06am</t>
  </si>
  <si>
    <t>Sep 25 2021 - 10:00pm</t>
  </si>
  <si>
    <t>Sep 26 2021 - 12:00am</t>
  </si>
  <si>
    <t>Sep 26 2021 - 2:00am</t>
  </si>
  <si>
    <t>Sep 26 2021 - 5:00pm</t>
  </si>
  <si>
    <t>24,39</t>
  </si>
  <si>
    <t>Sep 27 2021 - 12:06am</t>
  </si>
  <si>
    <t>47,90'4</t>
  </si>
  <si>
    <t>Oct 02 2021 - 12:00am</t>
  </si>
  <si>
    <t>37,58</t>
  </si>
  <si>
    <t>Oct 02 2021 - 2:00am</t>
  </si>
  <si>
    <t>41,43,87</t>
  </si>
  <si>
    <t>Oct 02 2021 - 10:00pm</t>
  </si>
  <si>
    <t>Oct 03 2021 - 12:06am</t>
  </si>
  <si>
    <t>Oct 03 2021 - 2:00am</t>
  </si>
  <si>
    <t>Oct 03 2021 - 5:00pm</t>
  </si>
  <si>
    <t>Oct 03 2021 - 10:00pm</t>
  </si>
  <si>
    <t>36,90'8</t>
  </si>
  <si>
    <t>Oct 04 2021 - 12:00am</t>
  </si>
  <si>
    <t>Oct 04 2021 - 2:06am</t>
  </si>
  <si>
    <t>Oct 09 2021 - 12:00am</t>
  </si>
  <si>
    <t>Oct 15 2021 - 1:00am</t>
  </si>
  <si>
    <t>Oct 16 2021 - 12:00am</t>
  </si>
  <si>
    <t>Oct 16 2021 - 2:00am</t>
  </si>
  <si>
    <t>Oct 16 2021 - 10:00pm</t>
  </si>
  <si>
    <t>Oct 17 2021 - 12:00am</t>
  </si>
  <si>
    <t>Oct 17 2021 - 12:05am</t>
  </si>
  <si>
    <t>Oct 17 2021 - 2:00am</t>
  </si>
  <si>
    <t>Oct 17 2021 - 5:00pm</t>
  </si>
  <si>
    <t>Oct 17 2021 - 10:00pm</t>
  </si>
  <si>
    <t>45'5,90'5</t>
  </si>
  <si>
    <t>Oct 19 2021 - 10:00pm</t>
  </si>
  <si>
    <t>Oct 20 2021 - 12:00am</t>
  </si>
  <si>
    <t>69,90'5</t>
  </si>
  <si>
    <t>Oct 20 2021 - 12:05am</t>
  </si>
  <si>
    <t>67,87</t>
  </si>
  <si>
    <t>Oct 20 2021 - 2:05am</t>
  </si>
  <si>
    <t>Oct 21 2021 - 12:00am</t>
  </si>
  <si>
    <t>44,88</t>
  </si>
  <si>
    <t>Oct 21 2021 - 2:00am</t>
  </si>
  <si>
    <t>9,12,49</t>
  </si>
  <si>
    <t>Oct 21 2021 - 2:06am</t>
  </si>
  <si>
    <t>Oct 23 2021 - 2:00am</t>
  </si>
  <si>
    <t>50,52</t>
  </si>
  <si>
    <t>Oct 23 2021 - 10:00pm</t>
  </si>
  <si>
    <t>Oct 23 2021 - 10:06pm</t>
  </si>
  <si>
    <t>90'10</t>
  </si>
  <si>
    <t>Oct 24 2021 - 12:00am</t>
  </si>
  <si>
    <t>Oct 24 2021 - 2:00am</t>
  </si>
  <si>
    <t>Oct 24 2021 - 5:00pm</t>
  </si>
  <si>
    <t>45,47,56</t>
  </si>
  <si>
    <t>Oct 25 2021 - 12:00am</t>
  </si>
  <si>
    <t>57,80</t>
  </si>
  <si>
    <t>10,29,32,45,70,74</t>
  </si>
  <si>
    <t>Oct 25 2021 - 12:06am</t>
  </si>
  <si>
    <t>32,90'5</t>
  </si>
  <si>
    <t>56,76</t>
  </si>
  <si>
    <t>Oct 25 2021 - 2:00am</t>
  </si>
  <si>
    <t>Oct 29 2021 - 12:00am</t>
  </si>
  <si>
    <t>34,77</t>
  </si>
  <si>
    <t>Oct 30 2021 - 12:00am</t>
  </si>
  <si>
    <t>38,90'4</t>
  </si>
  <si>
    <t>Oct 30 2021 - 2:00am</t>
  </si>
  <si>
    <t>67,70</t>
  </si>
  <si>
    <t>Oct 30 2021 - 10:00pm</t>
  </si>
  <si>
    <t>55,61</t>
  </si>
  <si>
    <t>4,28,87</t>
  </si>
  <si>
    <t>Oct 31 2021 - 1:06am</t>
  </si>
  <si>
    <t>Oct 31 2021 - 2:10am</t>
  </si>
  <si>
    <t>4,79</t>
  </si>
  <si>
    <t>Oct 31 2021 - 6:00pm</t>
  </si>
  <si>
    <t>Oct 31 2021 - 11:05pm</t>
  </si>
  <si>
    <t>45'1,90'7</t>
  </si>
  <si>
    <t>Nov 01 2021 - 1:05am</t>
  </si>
  <si>
    <t>Nov 04 2021 - 1:00am</t>
  </si>
  <si>
    <t>Nov 04 2021 - 3:00am</t>
  </si>
  <si>
    <t>Nov 05 2021 - 1:00am</t>
  </si>
  <si>
    <t>17,53,64</t>
  </si>
  <si>
    <t>Nov 05 2021 - 3:00am</t>
  </si>
  <si>
    <t>73,90'4</t>
  </si>
  <si>
    <t>Nov 06 2021 - 1:00am</t>
  </si>
  <si>
    <t>Nov 06 2021 - 3:00am</t>
  </si>
  <si>
    <t>Nov 06 2021 - 11:00pm</t>
  </si>
  <si>
    <t>21,52,72</t>
  </si>
  <si>
    <t>Nov 07 2021 - 1:00am</t>
  </si>
  <si>
    <t>Nov 07 2021 - 3:00am</t>
  </si>
  <si>
    <t>6,47,83</t>
  </si>
  <si>
    <t>Nov 07 2021 - 3:06am</t>
  </si>
  <si>
    <t>45,57,83</t>
  </si>
  <si>
    <t>Nov 07 2021 - 11:00pm</t>
  </si>
  <si>
    <t>6,46,62,84</t>
  </si>
  <si>
    <t>12,21,44</t>
  </si>
  <si>
    <t>Nov 08 2021 - 1:06am</t>
  </si>
  <si>
    <t>Nov 21 2021 - 1:00am</t>
  </si>
  <si>
    <t>65,86</t>
  </si>
  <si>
    <t>Nov 21 2021 - 3:00am</t>
  </si>
  <si>
    <t>20,89</t>
  </si>
  <si>
    <t>6,62</t>
  </si>
  <si>
    <t>Nov 21 2021 - 11:00pm</t>
  </si>
  <si>
    <t>16,50</t>
  </si>
  <si>
    <t>Nov 22 2021 - 1:15am</t>
  </si>
  <si>
    <t>10,27,59,85</t>
  </si>
  <si>
    <t>Nov 25 2021 - 1:00am</t>
  </si>
  <si>
    <t>Nov 25 2021 - 3:05am</t>
  </si>
  <si>
    <t>Nov 26 2021 - 1:00am</t>
  </si>
  <si>
    <t>30,79</t>
  </si>
  <si>
    <t>Nov 26 2021 - 3:05am</t>
  </si>
  <si>
    <t>Nov 28 2021 - 1:00am</t>
  </si>
  <si>
    <t>29,42,82</t>
  </si>
  <si>
    <t>Nov 28 2021 - 3:05am</t>
  </si>
  <si>
    <t>Nov 29 2021 - 12:00am</t>
  </si>
  <si>
    <t>Nov 29 2021 - 2:05am</t>
  </si>
  <si>
    <t>25,80</t>
  </si>
  <si>
    <t>Dec 02 2021 - 3:00am</t>
  </si>
  <si>
    <t>90,90'5</t>
  </si>
  <si>
    <t>Dec 03 2021 - 3:00am</t>
  </si>
  <si>
    <t>Dec 05 2021 - 3:00am</t>
  </si>
  <si>
    <t>8,85</t>
  </si>
  <si>
    <t>Dec 06 2021 - 1:00am</t>
  </si>
  <si>
    <t>Dec 10 2021 - 3:00am</t>
  </si>
  <si>
    <t>37,78,86</t>
  </si>
  <si>
    <t>11,65</t>
  </si>
  <si>
    <t>Dec 13 2021 - 2:15am</t>
  </si>
  <si>
    <t>Jan 07 2022 - 3:00am</t>
  </si>
  <si>
    <t>60,90'5</t>
  </si>
  <si>
    <t>Jan 08 2022 - 1:00am</t>
  </si>
  <si>
    <t>2,57</t>
  </si>
  <si>
    <t>Jan 08 2022 - 3:00am</t>
  </si>
  <si>
    <t>Jan 09 2022 - 1:06am</t>
  </si>
  <si>
    <t>Jan 09 2022 - 3:00am</t>
  </si>
  <si>
    <t>Jan 10 2022 - 12:00am</t>
  </si>
  <si>
    <t>45,45'2,45'6</t>
  </si>
  <si>
    <t>Jan 11 2022 - 3:00am</t>
  </si>
  <si>
    <t>31,61,64,69,81</t>
  </si>
  <si>
    <t>Jan 13 2022 - 2:06am</t>
  </si>
  <si>
    <t>Jan 15 2022 - 1:00am</t>
  </si>
  <si>
    <t>16,45,68</t>
  </si>
  <si>
    <t>Jan 15 2022 - 3:00am</t>
  </si>
  <si>
    <t>4,23,43,67</t>
  </si>
  <si>
    <t>Jan 15 2022 - 11:00pm</t>
  </si>
  <si>
    <t>Jan 16 2022 - 1:00am</t>
  </si>
  <si>
    <t>27,45'4</t>
  </si>
  <si>
    <t>Jan 16 2022 - 3:00am</t>
  </si>
  <si>
    <t>Jan 16 2022 - 3:06am</t>
  </si>
  <si>
    <t>Jan 16 2022 - 6:00pm</t>
  </si>
  <si>
    <t>41,56,80</t>
  </si>
  <si>
    <t>Jan 16 2022 - 11:00pm</t>
  </si>
  <si>
    <t>20,37</t>
  </si>
  <si>
    <t>Jan 20 2022 - 3:00am</t>
  </si>
  <si>
    <t>Jan 21 2022 - 3:00am</t>
  </si>
  <si>
    <t>Jan 22 2022 - 3:00am</t>
  </si>
  <si>
    <t>68,80</t>
  </si>
  <si>
    <t>Jan 22 2022 - 11:00pm</t>
  </si>
  <si>
    <t>Jan 23 2022 - 1:00am</t>
  </si>
  <si>
    <t>2,58</t>
  </si>
  <si>
    <t>Jan 23 2022 - 3:00am</t>
  </si>
  <si>
    <t>70,90'5</t>
  </si>
  <si>
    <t>Jan 23 2022 - 3:06am</t>
  </si>
  <si>
    <t>90'2,90'7</t>
  </si>
  <si>
    <t>Jan 23 2022 - 6:00pm</t>
  </si>
  <si>
    <t>78,90'7</t>
  </si>
  <si>
    <t>Jan 24 2022 - 1:00am</t>
  </si>
  <si>
    <t>45'2,54,76,86</t>
  </si>
  <si>
    <t>Jan 29 2022 - 3:00am</t>
  </si>
  <si>
    <t>57,80,88</t>
  </si>
  <si>
    <t>Feb 05 2022 - 11:00pm</t>
  </si>
  <si>
    <t>4,10,75</t>
  </si>
  <si>
    <t>Feb 06 2022 - 1:00am</t>
  </si>
  <si>
    <t>6,54,61</t>
  </si>
  <si>
    <t>Feb 06 2022 - 3:06am</t>
  </si>
  <si>
    <t>Feb 06 2022 - 10:00pm</t>
  </si>
  <si>
    <t>2,32</t>
  </si>
  <si>
    <t>Feb 07 2022 - 12:00am</t>
  </si>
  <si>
    <t>28,45'1</t>
  </si>
  <si>
    <t>Feb 07 2022 - 2:00am</t>
  </si>
  <si>
    <t>11,24,76,78</t>
  </si>
  <si>
    <t>47,65,90'4</t>
  </si>
  <si>
    <t>Feb 08 2022 - 3:05am</t>
  </si>
  <si>
    <t>Feb 10 2022 - 1:00am</t>
  </si>
  <si>
    <t>44,83,87</t>
  </si>
  <si>
    <t>Feb 12 2022 - 1:00am</t>
  </si>
  <si>
    <t>43,88</t>
  </si>
  <si>
    <t>Feb 12 2022 - 3:00am</t>
  </si>
  <si>
    <t>Feb 12 2022 - 11:00pm</t>
  </si>
  <si>
    <t>6,45,70</t>
  </si>
  <si>
    <t>Feb 13 2022 - 1:00am</t>
  </si>
  <si>
    <t>84,90'5</t>
  </si>
  <si>
    <t>Feb 13 2022 - 3:00am</t>
  </si>
  <si>
    <t>10,41</t>
  </si>
  <si>
    <t>13,45'1,57</t>
  </si>
  <si>
    <t>Feb 13 2022 - 6:00pm</t>
  </si>
  <si>
    <t>24,45'2</t>
  </si>
  <si>
    <t>Feb 15 2022 - 3:00am</t>
  </si>
  <si>
    <t>Feb 17 2022 - 1:00am</t>
  </si>
  <si>
    <t>11,32</t>
  </si>
  <si>
    <t>Feb 19 2022 - 1:00am</t>
  </si>
  <si>
    <t>Feb 19 2022 - 3:00am</t>
  </si>
  <si>
    <t>Feb 19 2022 - 3:06am</t>
  </si>
  <si>
    <t>Feb 19 2022 - 11:00pm</t>
  </si>
  <si>
    <t>59,90'3</t>
  </si>
  <si>
    <t>Feb 20 2022 - 1:00am</t>
  </si>
  <si>
    <t>72,77</t>
  </si>
  <si>
    <t>Feb 20 2022 - 3:00am</t>
  </si>
  <si>
    <t>Feb 20 2022 - 10:00pm</t>
  </si>
  <si>
    <t>28,40,75</t>
  </si>
  <si>
    <t>Feb 21 2022 - 12:05am</t>
  </si>
  <si>
    <t>7,64,79,82</t>
  </si>
  <si>
    <t>Feb 21 2022 - 2:00am</t>
  </si>
  <si>
    <t>Feb 25 2022 - 1:00am</t>
  </si>
  <si>
    <t>27,45,71</t>
  </si>
  <si>
    <t>Feb 25 2022 - 3:05am</t>
  </si>
  <si>
    <t>Feb 26 2022 - 1:00am</t>
  </si>
  <si>
    <t>Feb 26 2022 - 3:00am</t>
  </si>
  <si>
    <t>15,17,43</t>
  </si>
  <si>
    <t>Feb 26 2022 - 3:06am</t>
  </si>
  <si>
    <t>Feb 26 2022 - 11:06pm</t>
  </si>
  <si>
    <t>24,82</t>
  </si>
  <si>
    <t>Feb 27 2022 - 1:00am</t>
  </si>
  <si>
    <t>26,41</t>
  </si>
  <si>
    <t>50,67,78</t>
  </si>
  <si>
    <t>Feb 27 2022 - 3:00am</t>
  </si>
  <si>
    <t>Feb 28 2022 - 1:00am</t>
  </si>
  <si>
    <t>5,90'4</t>
  </si>
  <si>
    <t>Mar 02 2022 - 1:00am</t>
  </si>
  <si>
    <t>17,85</t>
  </si>
  <si>
    <t>Mar 02 2022 - 3:00am</t>
  </si>
  <si>
    <t>Mar 03 2022 - 1:00am</t>
  </si>
  <si>
    <t>11,30</t>
  </si>
  <si>
    <t>45'4,90'2</t>
  </si>
  <si>
    <t>Mar 03 2022 - 3:00am</t>
  </si>
  <si>
    <t>21,43</t>
  </si>
  <si>
    <t>48,69</t>
  </si>
  <si>
    <t>39,73,79</t>
  </si>
  <si>
    <t>37,78</t>
  </si>
  <si>
    <t>Mar 05 2022 - 1:00am</t>
  </si>
  <si>
    <t>Mar 05 2022 - 3:00am</t>
  </si>
  <si>
    <t>Mar 05 2022 - 11:00pm</t>
  </si>
  <si>
    <t>Mar 06 2022 - 1:06am</t>
  </si>
  <si>
    <t>38,49</t>
  </si>
  <si>
    <t>Mar 06 2022 - 3:00am</t>
  </si>
  <si>
    <t>7,43,78</t>
  </si>
  <si>
    <t>Mar 12 2022 - 1:00am</t>
  </si>
  <si>
    <t>Mar 12 2022 - 3:00am</t>
  </si>
  <si>
    <t>Mar 12 2022 - 3:06am</t>
  </si>
  <si>
    <t>19,41</t>
  </si>
  <si>
    <t>Mar 12 2022 - 11:00pm</t>
  </si>
  <si>
    <t>22,27,72</t>
  </si>
  <si>
    <t>Mar 13 2022 - 1:00am</t>
  </si>
  <si>
    <t>29,70</t>
  </si>
  <si>
    <t>Mar 13 2022 - 3:00am</t>
  </si>
  <si>
    <t>Mar 13 2022 - 6:00pm</t>
  </si>
  <si>
    <t>12,70,85</t>
  </si>
  <si>
    <t>Mar 13 2022 - 11:00pm</t>
  </si>
  <si>
    <t>41,90'6</t>
  </si>
  <si>
    <t>Mar 14 2022 - 1:00am</t>
  </si>
  <si>
    <t>41,70,85,90'3</t>
  </si>
  <si>
    <t>Mar 16 2022 - 3:06am</t>
  </si>
  <si>
    <t>48,64,90'1</t>
  </si>
  <si>
    <t>Mar 18 2022 - 3:05am</t>
  </si>
  <si>
    <t>61,77</t>
  </si>
  <si>
    <t>Estadio Generalísimo José María Morelos y Pavón (Morelia)</t>
  </si>
  <si>
    <t>Mar 19 2022 - 3:00am</t>
  </si>
  <si>
    <t>78,80</t>
  </si>
  <si>
    <t>Mar 19 2022 - 11:00pm</t>
  </si>
  <si>
    <t>20,28,61</t>
  </si>
  <si>
    <t>Mar 20 2022 - 1:00am</t>
  </si>
  <si>
    <t>69,76</t>
  </si>
  <si>
    <t>Mar 20 2022 - 3:00am</t>
  </si>
  <si>
    <t>Mar 20 2022 - 11:00pm</t>
  </si>
  <si>
    <t>7,15,18</t>
  </si>
  <si>
    <t>Mar 21 2022 - 1:00am</t>
  </si>
  <si>
    <t>Mar 21 2022 - 3:00am</t>
  </si>
  <si>
    <t>40,45</t>
  </si>
  <si>
    <t>Mar 21 2022 - 3:06am</t>
  </si>
  <si>
    <t>Mar 26 2022 - 11:00pm</t>
  </si>
  <si>
    <t>Apr 02 2022 - 2:00am</t>
  </si>
  <si>
    <t>Apr 02 2022 - 11:00pm</t>
  </si>
  <si>
    <t>Apr 03 2022 - 1:00am</t>
  </si>
  <si>
    <t>Apr 03 2022 - 3:00am</t>
  </si>
  <si>
    <t>Apr 03 2022 - 5:00pm</t>
  </si>
  <si>
    <t>Apr 03 2022 - 10:00pm</t>
  </si>
  <si>
    <t>Apr 04 2022 - 12:00am</t>
  </si>
  <si>
    <t>59,74</t>
  </si>
  <si>
    <t>42,51,75</t>
  </si>
  <si>
    <t>Apr 07 2022 - 12:00am</t>
  </si>
  <si>
    <t>30,90'10</t>
  </si>
  <si>
    <t>13,36</t>
  </si>
  <si>
    <t>Apr 07 2022 - 2:06am</t>
  </si>
  <si>
    <t>Jesus Rafael Lopez Valle</t>
  </si>
  <si>
    <t>Apr 08 2022 - 12:00am</t>
  </si>
  <si>
    <t>55,86</t>
  </si>
  <si>
    <t>Apr 08 2022 - 2:00am</t>
  </si>
  <si>
    <t>43,72</t>
  </si>
  <si>
    <t>Apr 09 2022 - 12:00am</t>
  </si>
  <si>
    <t>12,42</t>
  </si>
  <si>
    <t>45'1,86</t>
  </si>
  <si>
    <t>Apr 09 2022 - 2:00am</t>
  </si>
  <si>
    <t>Apr 09 2022 - 10:00pm</t>
  </si>
  <si>
    <t>14,72</t>
  </si>
  <si>
    <t>Apr 10 2022 - 12:00am</t>
  </si>
  <si>
    <t>Apr 10 2022 - 12:06am</t>
  </si>
  <si>
    <t>Apr 10 2022 - 2:00am</t>
  </si>
  <si>
    <t>27,30,90'2</t>
  </si>
  <si>
    <t>Apr 11 2022 - 12:00am</t>
  </si>
  <si>
    <t>Apr 12 2022 - 2:00am</t>
  </si>
  <si>
    <t>Apr 14 2022 - 1:05am</t>
  </si>
  <si>
    <t>45'3,59,69</t>
  </si>
  <si>
    <t>Apr 15 2022 - 2:00am</t>
  </si>
  <si>
    <t>31,43</t>
  </si>
  <si>
    <t>Apr 16 2022 - 12:00am</t>
  </si>
  <si>
    <t>20,42,45,52</t>
  </si>
  <si>
    <t>34,81</t>
  </si>
  <si>
    <t>Apr 16 2022 - 2:00am</t>
  </si>
  <si>
    <t>23,65</t>
  </si>
  <si>
    <t>Apr 16 2022 - 2:06am</t>
  </si>
  <si>
    <t>7,10,84</t>
  </si>
  <si>
    <t>Apr 16 2022 - 10:00pm</t>
  </si>
  <si>
    <t>Apr 17 2022 - 12:00am</t>
  </si>
  <si>
    <t>58,67,71</t>
  </si>
  <si>
    <t>Apr 17 2022 - 2:00am</t>
  </si>
  <si>
    <t>Apr 17 2022 - 5:00pm</t>
  </si>
  <si>
    <t>Apr 20 2022 - 12:00am</t>
  </si>
  <si>
    <t>7,25</t>
  </si>
  <si>
    <t>Apr 20 2022 - 2:00am</t>
  </si>
  <si>
    <t>38,54</t>
  </si>
  <si>
    <t>Apr 21 2022 - 12:00am</t>
  </si>
  <si>
    <t>13,71</t>
  </si>
  <si>
    <t>Apr 21 2022 - 2:00am</t>
  </si>
  <si>
    <t>8,66</t>
  </si>
  <si>
    <t>Apr 21 2022 - 2:06am</t>
  </si>
  <si>
    <t>Apr 22 2022 - 2:00am</t>
  </si>
  <si>
    <t>Apr 23 2022 - 12:00am</t>
  </si>
  <si>
    <t>Apr 23 2022 - 2:00am</t>
  </si>
  <si>
    <t>21,46</t>
  </si>
  <si>
    <t>Apr 23 2022 - 10:00pm</t>
  </si>
  <si>
    <t>17,71,75</t>
  </si>
  <si>
    <t>Apr 24 2022 - 12:00am</t>
  </si>
  <si>
    <t>Apr 24 2022 - 2:00am</t>
  </si>
  <si>
    <t>11,45,61</t>
  </si>
  <si>
    <t>Apr 24 2022 - 5:00pm</t>
  </si>
  <si>
    <t>4,89</t>
  </si>
  <si>
    <t>8,45'1,59,90'7</t>
  </si>
  <si>
    <t>Apr 24 2022 - 10:00pm</t>
  </si>
  <si>
    <t>Apr 25 2022 - 12:00am</t>
  </si>
  <si>
    <t>Apr 25 2022 - 2:06am</t>
  </si>
  <si>
    <t>6,23</t>
  </si>
  <si>
    <t>77,90'3</t>
  </si>
  <si>
    <t>Apr 30 2022 - 12:00am</t>
  </si>
  <si>
    <t>Apr 30 2022 - 2:05am</t>
  </si>
  <si>
    <t>47,57</t>
  </si>
  <si>
    <t>Apr 30 2022 - 10:00pm</t>
  </si>
  <si>
    <t>13,25,80,83</t>
  </si>
  <si>
    <t>May 01 2022 - 12:00am</t>
  </si>
  <si>
    <t>May 01 2022 - 12:06am</t>
  </si>
  <si>
    <t>17,80</t>
  </si>
  <si>
    <t>May 01 2022 - 2:00am</t>
  </si>
  <si>
    <t>May 01 2022 - 5:00pm</t>
  </si>
  <si>
    <t>65,70</t>
  </si>
  <si>
    <t>May 01 2022 - 9:00pm</t>
  </si>
  <si>
    <t>52,62,89</t>
  </si>
  <si>
    <t>May 02 2022 - 1:06am</t>
  </si>
  <si>
    <t>18,23,37,90'1</t>
  </si>
  <si>
    <t>14,26,33,57</t>
  </si>
  <si>
    <t>May 07 2022 - 10:45pm</t>
  </si>
  <si>
    <t>May 08 2022 - 1:06am</t>
  </si>
  <si>
    <t>18,90'6</t>
  </si>
  <si>
    <t>May 08 2022 - 10:00pm</t>
  </si>
  <si>
    <t>4,14</t>
  </si>
  <si>
    <t>37,90'1</t>
  </si>
  <si>
    <t>May 09 2022 - 12:15am</t>
  </si>
  <si>
    <t>12,51,87,89</t>
  </si>
  <si>
    <t>May 12 2022 - 12:00am</t>
  </si>
  <si>
    <t>5,77</t>
  </si>
  <si>
    <t>May 12 2022 - 2:05am</t>
  </si>
  <si>
    <t>May 13 2022 - 12:00am</t>
  </si>
  <si>
    <t>May 13 2022 - 2:05am</t>
  </si>
  <si>
    <t>28,44</t>
  </si>
  <si>
    <t>May 14 2022 - 11:00pm</t>
  </si>
  <si>
    <t>42,58,73</t>
  </si>
  <si>
    <t>45'2,90'7</t>
  </si>
  <si>
    <t>May 15 2022 - 1:05am</t>
  </si>
  <si>
    <t>47,69,90'6</t>
  </si>
  <si>
    <t>52,90'3</t>
  </si>
  <si>
    <t>May 15 2022 - 11:00pm</t>
  </si>
  <si>
    <t>May 16 2022 - 1:05am</t>
  </si>
  <si>
    <t>May 19 2022 - 2:00am</t>
  </si>
  <si>
    <t>40,60,90</t>
  </si>
  <si>
    <t>May 20 2022 - 1:00am</t>
  </si>
  <si>
    <t>May 22 2022 - 1:00am</t>
  </si>
  <si>
    <t>54,59,74,81</t>
  </si>
  <si>
    <t>45,90'10</t>
  </si>
  <si>
    <t>Escenario</t>
  </si>
  <si>
    <t>OddH</t>
  </si>
  <si>
    <t>OddD</t>
  </si>
  <si>
    <t>OddA</t>
  </si>
  <si>
    <t>ProbH</t>
  </si>
  <si>
    <t>ProbD</t>
  </si>
  <si>
    <t>ProbA</t>
  </si>
  <si>
    <t>xPHome</t>
  </si>
  <si>
    <t>xPAway</t>
  </si>
  <si>
    <t>xGoals</t>
  </si>
  <si>
    <t>FTHG</t>
  </si>
  <si>
    <t>FTAG</t>
  </si>
  <si>
    <t>HTHG</t>
  </si>
  <si>
    <t>HTAG</t>
  </si>
  <si>
    <t>HS</t>
  </si>
  <si>
    <t>AS</t>
  </si>
  <si>
    <t>HST</t>
  </si>
  <si>
    <t>AST</t>
  </si>
  <si>
    <t>HSM</t>
  </si>
  <si>
    <t>ASM</t>
  </si>
  <si>
    <t>HF</t>
  </si>
  <si>
    <t>AF</t>
  </si>
  <si>
    <t>HY</t>
  </si>
  <si>
    <t>AY</t>
  </si>
  <si>
    <t>HR</t>
  </si>
  <si>
    <t>AR</t>
  </si>
  <si>
    <t>Margin/3</t>
  </si>
  <si>
    <t>Reference</t>
  </si>
  <si>
    <t>Jan 06 2018 - 1:00am</t>
  </si>
  <si>
    <t>26,79</t>
  </si>
  <si>
    <t>Estadio Cuauhtémoc</t>
  </si>
  <si>
    <t>Jan 06 2018 - 3:00am</t>
  </si>
  <si>
    <t>19,29</t>
  </si>
  <si>
    <t>Estadio Jalisco</t>
  </si>
  <si>
    <t>Jan 06 2018 - 11:00pm</t>
  </si>
  <si>
    <t>Estadio Azul (Ciudad de México (D.F.))</t>
  </si>
  <si>
    <t>Jan 07 2018 - 1:00am</t>
  </si>
  <si>
    <t>Morelia</t>
  </si>
  <si>
    <t>Estadio BBVA Bancomer</t>
  </si>
  <si>
    <t>Jan 07 2018 - 1:06am</t>
  </si>
  <si>
    <t>34,39</t>
  </si>
  <si>
    <t>45'1,53,76</t>
  </si>
  <si>
    <t>Estadio Hidalgo</t>
  </si>
  <si>
    <t>Jan 07 2018 - 3:00am</t>
  </si>
  <si>
    <t>Veracruz</t>
  </si>
  <si>
    <t>Estadio Victoria de Aguascalientes</t>
  </si>
  <si>
    <t>Jan 07 2018 - 6:00pm</t>
  </si>
  <si>
    <t>Estadio Nemesio Díez</t>
  </si>
  <si>
    <t>Jan 08 2018 - 12:00am</t>
  </si>
  <si>
    <t>Estadio La Corregidora</t>
  </si>
  <si>
    <t>Lobos BUAP</t>
  </si>
  <si>
    <t>9,27,44,57</t>
  </si>
  <si>
    <t>16,48</t>
  </si>
  <si>
    <t>Estadio Nuevo Corona</t>
  </si>
  <si>
    <t>Jan 13 2018 - 3:00am</t>
  </si>
  <si>
    <t>Estadio Generalísimo José María Morelos y Pavón</t>
  </si>
  <si>
    <t>Estadio Caliente</t>
  </si>
  <si>
    <t>Jan 13 2018 - 11:00pm</t>
  </si>
  <si>
    <t>44,89</t>
  </si>
  <si>
    <t>Estadio Universitario BUAP</t>
  </si>
  <si>
    <t>14,75</t>
  </si>
  <si>
    <t>47,89</t>
  </si>
  <si>
    <t>Estadio Azteca</t>
  </si>
  <si>
    <t>Jan 14 2018 - 1:00am</t>
  </si>
  <si>
    <t>22,69</t>
  </si>
  <si>
    <t>Estadio Universitario de Nuevo León</t>
  </si>
  <si>
    <t>Jan 14 2018 - 1:06am</t>
  </si>
  <si>
    <t>29,57,74</t>
  </si>
  <si>
    <t>Jan 14 2018 - 3:06am</t>
  </si>
  <si>
    <t>50,78,90'2</t>
  </si>
  <si>
    <t>Estadio AKRON</t>
  </si>
  <si>
    <t>Jan 14 2018 - 6:00pm</t>
  </si>
  <si>
    <t>6,33,65</t>
  </si>
  <si>
    <t>Estadio Olímpico de Universitario</t>
  </si>
  <si>
    <t>Jan 15 2018 - 12:00am</t>
  </si>
  <si>
    <t>34,85</t>
  </si>
  <si>
    <t>Estadio Luis de la Fuente</t>
  </si>
  <si>
    <t>Jan 20 2018 - 1:00am</t>
  </si>
  <si>
    <t>58,66</t>
  </si>
  <si>
    <t>Jan 20 2018 - 3:00am</t>
  </si>
  <si>
    <t>22,27,90</t>
  </si>
  <si>
    <t>Jan 20 2018 - 11:00pm</t>
  </si>
  <si>
    <t>Jan 21 2018 - 1:00am</t>
  </si>
  <si>
    <t>Jan 21 2018 - 1:06am</t>
  </si>
  <si>
    <t>10,24,40</t>
  </si>
  <si>
    <t>Jan 21 2018 - 3:00am</t>
  </si>
  <si>
    <t>10,65,89</t>
  </si>
  <si>
    <t>Jan 21 2018 - 6:00pm</t>
  </si>
  <si>
    <t>Jan 22 2018 - 12:00am</t>
  </si>
  <si>
    <t>Jan 27 2018 - 1:00am</t>
  </si>
  <si>
    <t>Jan 27 2018 - 3:00am</t>
  </si>
  <si>
    <t>11,71</t>
  </si>
  <si>
    <t>Jan 27 2018 - 11:00pm</t>
  </si>
  <si>
    <t>Jan 28 2018 - 1:00am</t>
  </si>
  <si>
    <t>36,42,84</t>
  </si>
  <si>
    <t>48,80</t>
  </si>
  <si>
    <t>Jan 28 2018 - 1:06am</t>
  </si>
  <si>
    <t>42,46,54,88</t>
  </si>
  <si>
    <t>Jan 28 2018 - 3:00am</t>
  </si>
  <si>
    <t>42,50</t>
  </si>
  <si>
    <t>Jan 28 2018 - 6:00pm</t>
  </si>
  <si>
    <t>Jan 29 2018 - 12:00am</t>
  </si>
  <si>
    <t>Feb 03 2018 - 1:00am</t>
  </si>
  <si>
    <t>3,45'1</t>
  </si>
  <si>
    <t>Feb 03 2018 - 3:00am</t>
  </si>
  <si>
    <t>45'2,72</t>
  </si>
  <si>
    <t>Feb 03 2018 - 11:00pm</t>
  </si>
  <si>
    <t>Feb 04 2018 - 1:00am</t>
  </si>
  <si>
    <t>16,22,47,66,70</t>
  </si>
  <si>
    <t>Feb 04 2018 - 1:06am</t>
  </si>
  <si>
    <t>19,60</t>
  </si>
  <si>
    <t>40,51,74</t>
  </si>
  <si>
    <t>Feb 04 2018 - 3:00am</t>
  </si>
  <si>
    <t>35,45'1,47,78,82</t>
  </si>
  <si>
    <t>Feb 04 2018 - 6:00pm</t>
  </si>
  <si>
    <t>Feb 10 2018 - 1:00am</t>
  </si>
  <si>
    <t>28,50</t>
  </si>
  <si>
    <t>Feb 10 2018 - 3:00am</t>
  </si>
  <si>
    <t>67,72</t>
  </si>
  <si>
    <t>Feb 10 2018 - 11:00pm</t>
  </si>
  <si>
    <t>72,76,90'5</t>
  </si>
  <si>
    <t>14,64</t>
  </si>
  <si>
    <t>Feb 11 2018 - 1:00am</t>
  </si>
  <si>
    <t>Feb 11 2018 - 1:06am</t>
  </si>
  <si>
    <t>3,20</t>
  </si>
  <si>
    <t>Feb 11 2018 - 3:06am</t>
  </si>
  <si>
    <t>32,58</t>
  </si>
  <si>
    <t>Feb 11 2018 - 6:00pm</t>
  </si>
  <si>
    <t>67,73</t>
  </si>
  <si>
    <t>Feb 12 2018 - 12:00am</t>
  </si>
  <si>
    <t>Feb 14 2018 - 1:00am</t>
  </si>
  <si>
    <t>Feb 14 2018 - 2:30am</t>
  </si>
  <si>
    <t>Feb 14 2018 - 2:45am</t>
  </si>
  <si>
    <t>5,23,37,78</t>
  </si>
  <si>
    <t>Feb 15 2018 - 1:00am</t>
  </si>
  <si>
    <t>25,31,35,39,66</t>
  </si>
  <si>
    <t>18,88</t>
  </si>
  <si>
    <t>46,90'2</t>
  </si>
  <si>
    <t>Feb 15 2018 - 2:45am</t>
  </si>
  <si>
    <t>30,67</t>
  </si>
  <si>
    <t>Feb 15 2018 - 3:00am</t>
  </si>
  <si>
    <t>19,24</t>
  </si>
  <si>
    <t>11,28</t>
  </si>
  <si>
    <t>Feb 15 2018 - 3:06am</t>
  </si>
  <si>
    <t>21,89</t>
  </si>
  <si>
    <t>Feb 17 2018 - 1:00am</t>
  </si>
  <si>
    <t>64,87</t>
  </si>
  <si>
    <t>Feb 17 2018 - 11:00pm</t>
  </si>
  <si>
    <t>Feb 18 2018 - 1:00am</t>
  </si>
  <si>
    <t>32,81</t>
  </si>
  <si>
    <t>Feb 18 2018 - 1:06am</t>
  </si>
  <si>
    <t>Feb 18 2018 - 3:00am</t>
  </si>
  <si>
    <t>10,43,51,90'3</t>
  </si>
  <si>
    <t>6,48,90'2</t>
  </si>
  <si>
    <t>Feb 18 2018 - 3:06am</t>
  </si>
  <si>
    <t>Feb 18 2018 - 6:00pm</t>
  </si>
  <si>
    <t>Feb 19 2018 - 12:00am</t>
  </si>
  <si>
    <t>Feb 24 2018 - 3:00am</t>
  </si>
  <si>
    <t>Feb 24 2018 - 11:00pm</t>
  </si>
  <si>
    <t>39,56,70,84,90</t>
  </si>
  <si>
    <t>Feb 25 2018 - 1:00am</t>
  </si>
  <si>
    <t>3,37</t>
  </si>
  <si>
    <t>Feb 25 2018 - 1:06am</t>
  </si>
  <si>
    <t>65,90'3</t>
  </si>
  <si>
    <t>Feb 25 2018 - 3:00am</t>
  </si>
  <si>
    <t>Feb 25 2018 - 6:00pm</t>
  </si>
  <si>
    <t>Feb 26 2018 - 12:00am</t>
  </si>
  <si>
    <t>Mar 03 2018 - 3:00am</t>
  </si>
  <si>
    <t>34,45</t>
  </si>
  <si>
    <t>35,63,73</t>
  </si>
  <si>
    <t>Mar 03 2018 - 11:00pm</t>
  </si>
  <si>
    <t>Mar 04 2018 - 1:00am</t>
  </si>
  <si>
    <t>26,45,89</t>
  </si>
  <si>
    <t>Mar 04 2018 - 1:06am</t>
  </si>
  <si>
    <t>8,27,58</t>
  </si>
  <si>
    <t>Mar 04 2018 - 3:00am</t>
  </si>
  <si>
    <t>Mar 04 2018 - 3:06am</t>
  </si>
  <si>
    <t>Mar 04 2018 - 6:00pm</t>
  </si>
  <si>
    <t>32,68</t>
  </si>
  <si>
    <t>Mar 05 2018 - 12:00am</t>
  </si>
  <si>
    <t>8,31</t>
  </si>
  <si>
    <t>10,28</t>
  </si>
  <si>
    <t>Mar 10 2018 - 3:00am</t>
  </si>
  <si>
    <t>Mar 10 2018 - 11:00pm</t>
  </si>
  <si>
    <t>4,8,9,66,78</t>
  </si>
  <si>
    <t>Mar 11 2018 - 1:00am</t>
  </si>
  <si>
    <t>Mar 11 2018 - 3:00am</t>
  </si>
  <si>
    <t>27,68</t>
  </si>
  <si>
    <t>Mar 11 2018 - 6:00pm</t>
  </si>
  <si>
    <t>Mar 12 2018 - 12:00am</t>
  </si>
  <si>
    <t>27,41,48</t>
  </si>
  <si>
    <t>2,72</t>
  </si>
  <si>
    <t>Mar 17 2018 - 2:00am</t>
  </si>
  <si>
    <t>Mar 17 2018 - 11:00pm</t>
  </si>
  <si>
    <t>Mar 18 2018 - 1:00am</t>
  </si>
  <si>
    <t>48,55,70</t>
  </si>
  <si>
    <t>Mar 18 2018 - 1:06am</t>
  </si>
  <si>
    <t>62,77</t>
  </si>
  <si>
    <t>35,60</t>
  </si>
  <si>
    <t>Mar 18 2018 - 3:00am</t>
  </si>
  <si>
    <t>10,81</t>
  </si>
  <si>
    <t>Mar 18 2018 - 3:06am</t>
  </si>
  <si>
    <t>Mar 19 2018 - 12:00am</t>
  </si>
  <si>
    <t>10,15,90'3</t>
  </si>
  <si>
    <t>Mar 31 2018 - 1:00am</t>
  </si>
  <si>
    <t>37,62</t>
  </si>
  <si>
    <t>Mar 31 2018 - 3:00am</t>
  </si>
  <si>
    <t>22,38,51</t>
  </si>
  <si>
    <t>68,70</t>
  </si>
  <si>
    <t>Mar 31 2018 - 11:00pm</t>
  </si>
  <si>
    <t>3,84</t>
  </si>
  <si>
    <t>Apr 01 2018 - 1:00am</t>
  </si>
  <si>
    <t>13,15,26,45'1</t>
  </si>
  <si>
    <t>Apr 01 2018 - 1:06am</t>
  </si>
  <si>
    <t>34,84</t>
  </si>
  <si>
    <t>Apr 01 2018 - 3:00am</t>
  </si>
  <si>
    <t>24,36</t>
  </si>
  <si>
    <t>Apr 01 2018 - 11:30pm</t>
  </si>
  <si>
    <t>Apr 07 2018 - 12:00am</t>
  </si>
  <si>
    <t>64,72</t>
  </si>
  <si>
    <t>23,38,47,50,66,90'2</t>
  </si>
  <si>
    <t>Apr 07 2018 - 2:00am</t>
  </si>
  <si>
    <t>10,13</t>
  </si>
  <si>
    <t>73,77</t>
  </si>
  <si>
    <t>Apr 08 2018 - 12:00am</t>
  </si>
  <si>
    <t>22,45</t>
  </si>
  <si>
    <t>Apr 08 2018 - 12:06am</t>
  </si>
  <si>
    <t>8,40,72</t>
  </si>
  <si>
    <t>Apr 08 2018 - 2:00am</t>
  </si>
  <si>
    <t>Apr 08 2018 - 2:06am</t>
  </si>
  <si>
    <t>Apr 08 2018 - 5:00pm</t>
  </si>
  <si>
    <t>Apr 08 2018 - 11:00pm</t>
  </si>
  <si>
    <t>75,80,88</t>
  </si>
  <si>
    <t>Apr 14 2018 - 2:00am</t>
  </si>
  <si>
    <t>7,41,84</t>
  </si>
  <si>
    <t>Apr 14 2018 - 10:00pm</t>
  </si>
  <si>
    <t>Apr 15 2018 - 12:00am</t>
  </si>
  <si>
    <t>49,79</t>
  </si>
  <si>
    <t>41,89</t>
  </si>
  <si>
    <t>Apr 15 2018 - 12:06am</t>
  </si>
  <si>
    <t>25,31,86</t>
  </si>
  <si>
    <t>Apr 15 2018 - 1:30am</t>
  </si>
  <si>
    <t>Apr 15 2018 - 2:00am</t>
  </si>
  <si>
    <t>Apr 15 2018 - 5:00pm</t>
  </si>
  <si>
    <t>45'3,55,80,90'3</t>
  </si>
  <si>
    <t>39,71</t>
  </si>
  <si>
    <t>Apr 15 2018 - 11:00pm</t>
  </si>
  <si>
    <t>Apr 21 2018 - 12:00am</t>
  </si>
  <si>
    <t>6,60,80</t>
  </si>
  <si>
    <t>Apr 21 2018 - 2:00am</t>
  </si>
  <si>
    <t>Apr 21 2018 - 10:00pm</t>
  </si>
  <si>
    <t>11,39</t>
  </si>
  <si>
    <t>Apr 22 2018 - 12:00am</t>
  </si>
  <si>
    <t>31,72,75,90'3</t>
  </si>
  <si>
    <t>Apr 22 2018 - 12:06am</t>
  </si>
  <si>
    <t>Apr 22 2018 - 2:00am</t>
  </si>
  <si>
    <t>Apr 22 2018 - 5:00pm</t>
  </si>
  <si>
    <t>5,79,90'2</t>
  </si>
  <si>
    <t>Apr 22 2018 - 11:00pm</t>
  </si>
  <si>
    <t>5,42</t>
  </si>
  <si>
    <t>Apr 28 2018 - 12:00am</t>
  </si>
  <si>
    <t>22,84</t>
  </si>
  <si>
    <t>19,81</t>
  </si>
  <si>
    <t>Apr 28 2018 - 2:00am</t>
  </si>
  <si>
    <t>Apr 28 2018 - 10:00pm</t>
  </si>
  <si>
    <t>Apr 29 2018 - 12:00am</t>
  </si>
  <si>
    <t>19,58</t>
  </si>
  <si>
    <t>11,52</t>
  </si>
  <si>
    <t>Apr 29 2018 - 12:06am</t>
  </si>
  <si>
    <t>Apr 29 2018 - 2:00am</t>
  </si>
  <si>
    <t>Apr 29 2018 - 2:06am</t>
  </si>
  <si>
    <t>44,71</t>
  </si>
  <si>
    <t>Apr 29 2018 - 5:00pm</t>
  </si>
  <si>
    <t>Apr 29 2018 - 11:00pm</t>
  </si>
  <si>
    <t>31,86</t>
  </si>
  <si>
    <t>May 03 2018 - 12:30am</t>
  </si>
  <si>
    <t>1,30,38,61</t>
  </si>
  <si>
    <t>May 03 2018 - 2:30am</t>
  </si>
  <si>
    <t>May 04 2018 - 12:30am</t>
  </si>
  <si>
    <t>22,79</t>
  </si>
  <si>
    <t>May 04 2018 - 2:30am</t>
  </si>
  <si>
    <t>56,63</t>
  </si>
  <si>
    <t>15,79</t>
  </si>
  <si>
    <t>May 06 2018 - 12:00am</t>
  </si>
  <si>
    <t>4,80</t>
  </si>
  <si>
    <t>May 06 2018 - 2:00am</t>
  </si>
  <si>
    <t>5,23</t>
  </si>
  <si>
    <t>2,86</t>
  </si>
  <si>
    <t>90'2,90'3</t>
  </si>
  <si>
    <t>May 06 2018 - 11:00pm</t>
  </si>
  <si>
    <t>17,73</t>
  </si>
  <si>
    <t>May 11 2018 - 12:30am</t>
  </si>
  <si>
    <t>15,38,54,79</t>
  </si>
  <si>
    <t>May 11 2018 - 2:30am</t>
  </si>
  <si>
    <t>27,50</t>
  </si>
  <si>
    <t>9,31,86,88</t>
  </si>
  <si>
    <t>May 14 2018 - 12:00am</t>
  </si>
  <si>
    <t>11,23</t>
  </si>
  <si>
    <t>May 18 2018 - 1:00am</t>
  </si>
  <si>
    <t>71,89</t>
  </si>
  <si>
    <t>May 21 2018 - 12:00am</t>
  </si>
  <si>
    <t>Jul 21 2018 - 12:00am</t>
  </si>
  <si>
    <t>37,45'1</t>
  </si>
  <si>
    <t>Jul 21 2018 - 2:00am</t>
  </si>
  <si>
    <t>Jul 21 2018 - 10:00pm</t>
  </si>
  <si>
    <t>81,90'2,90'4</t>
  </si>
  <si>
    <t>Jul 22 2018 - 12:00am</t>
  </si>
  <si>
    <t>Jul 22 2018 - 2:00am</t>
  </si>
  <si>
    <t>38,58</t>
  </si>
  <si>
    <t>54,75</t>
  </si>
  <si>
    <t>Jul 22 2018 - 5:00pm</t>
  </si>
  <si>
    <t>47,90'1</t>
  </si>
  <si>
    <t>Jul 22 2018 - 11:00pm</t>
  </si>
  <si>
    <t>Jul 23 2018 - 1:00am</t>
  </si>
  <si>
    <t>35,74</t>
  </si>
  <si>
    <t>Jul 28 2018 - 12:00am</t>
  </si>
  <si>
    <t>51,79,88</t>
  </si>
  <si>
    <t>Jul 28 2018 - 2:00am</t>
  </si>
  <si>
    <t>13,32</t>
  </si>
  <si>
    <t>Jul 28 2018 - 10:00pm</t>
  </si>
  <si>
    <t>Jul 29 2018 - 12:00am</t>
  </si>
  <si>
    <t>34,40,54</t>
  </si>
  <si>
    <t>Jul 29 2018 - 2:06am</t>
  </si>
  <si>
    <t>Jul 29 2018 - 5:00pm</t>
  </si>
  <si>
    <t>24,54,67,76,81</t>
  </si>
  <si>
    <t>13,53,78</t>
  </si>
  <si>
    <t>45'1,90'1</t>
  </si>
  <si>
    <t>Jul 29 2018 - 11:00pm</t>
  </si>
  <si>
    <t>Jul 30 2018 - 1:00am</t>
  </si>
  <si>
    <t>74,90'3</t>
  </si>
  <si>
    <t>Aug 04 2018 - 12:00am</t>
  </si>
  <si>
    <t>38,90'3</t>
  </si>
  <si>
    <t>Aug 04 2018 - 2:00am</t>
  </si>
  <si>
    <t>16,22,87</t>
  </si>
  <si>
    <t>Aug 04 2018 - 10:00pm</t>
  </si>
  <si>
    <t>Aug 05 2018 - 12:00am</t>
  </si>
  <si>
    <t>16,62,80</t>
  </si>
  <si>
    <t>Aug 05 2018 - 2:00am</t>
  </si>
  <si>
    <t>Aug 05 2018 - 2:06am</t>
  </si>
  <si>
    <t>29,90</t>
  </si>
  <si>
    <t>Aug 05 2018 - 5:00pm</t>
  </si>
  <si>
    <t>4,69</t>
  </si>
  <si>
    <t>43,51</t>
  </si>
  <si>
    <t>Aug 05 2018 - 11:00pm</t>
  </si>
  <si>
    <t>34,51</t>
  </si>
  <si>
    <t>Aug 06 2018 - 1:06am</t>
  </si>
  <si>
    <t>Aug 11 2018 - 12:00am</t>
  </si>
  <si>
    <t>83,84</t>
  </si>
  <si>
    <t>Aug 11 2018 - 2:00am</t>
  </si>
  <si>
    <t>19,56</t>
  </si>
  <si>
    <t>Aug 11 2018 - 10:00pm</t>
  </si>
  <si>
    <t>Aug 12 2018 - 12:00am</t>
  </si>
  <si>
    <t>10,35,54,90</t>
  </si>
  <si>
    <t>Aug 12 2018 - 2:00am</t>
  </si>
  <si>
    <t>23,50,84</t>
  </si>
  <si>
    <t>Aug 12 2018 - 9:00pm</t>
  </si>
  <si>
    <t>Aug 12 2018 - 11:00pm</t>
  </si>
  <si>
    <t>40,78</t>
  </si>
  <si>
    <t>Aug 13 2018 - 1:06am</t>
  </si>
  <si>
    <t>Aug 18 2018 - 12:00am</t>
  </si>
  <si>
    <t>Aug 18 2018 - 2:00am</t>
  </si>
  <si>
    <t>Aug 18 2018 - 10:00pm</t>
  </si>
  <si>
    <t>32,41,89</t>
  </si>
  <si>
    <t>Aug 19 2018 - 12:00am</t>
  </si>
  <si>
    <t>49,57,82</t>
  </si>
  <si>
    <t>Aug 19 2018 - 2:00am</t>
  </si>
  <si>
    <t>6,46</t>
  </si>
  <si>
    <t>Aug 19 2018 - 2:06am</t>
  </si>
  <si>
    <t>26,35,74</t>
  </si>
  <si>
    <t>Aug 19 2018 - 11:00pm</t>
  </si>
  <si>
    <t>34,59,65</t>
  </si>
  <si>
    <t>Aug 22 2018 - 12:00am</t>
  </si>
  <si>
    <t>Aug 22 2018 - 2:00am</t>
  </si>
  <si>
    <t>21,70</t>
  </si>
  <si>
    <t>Aug 23 2018 - 12:00am</t>
  </si>
  <si>
    <t>Aug 23 2018 - 2:00am</t>
  </si>
  <si>
    <t>22,52,81,90'1</t>
  </si>
  <si>
    <t>12,90'3</t>
  </si>
  <si>
    <t>Aug 23 2018 - 2:06am</t>
  </si>
  <si>
    <t>69,87</t>
  </si>
  <si>
    <t>48,90</t>
  </si>
  <si>
    <t>Aug 25 2018 - 2:00am</t>
  </si>
  <si>
    <t>Aug 25 2018 - 10:00pm</t>
  </si>
  <si>
    <t>47,77</t>
  </si>
  <si>
    <t>Aug 26 2018 - 12:00am</t>
  </si>
  <si>
    <t>1,73</t>
  </si>
  <si>
    <t>Aug 26 2018 - 1:30am</t>
  </si>
  <si>
    <t>Aug 26 2018 - 2:00am</t>
  </si>
  <si>
    <t>Aug 26 2018 - 2:06am</t>
  </si>
  <si>
    <t>7,29</t>
  </si>
  <si>
    <t>32,87</t>
  </si>
  <si>
    <t>42,65</t>
  </si>
  <si>
    <t>Aug 26 2018 - 9:00pm</t>
  </si>
  <si>
    <t>16,45</t>
  </si>
  <si>
    <t>Sep 01 2018 - 12:00am</t>
  </si>
  <si>
    <t>42,56,85,90'1</t>
  </si>
  <si>
    <t>Sep 01 2018 - 2:00am</t>
  </si>
  <si>
    <t>Sep 01 2018 - 2:06am</t>
  </si>
  <si>
    <t>Sep 01 2018 - 10:00pm</t>
  </si>
  <si>
    <t>33,56,70,77</t>
  </si>
  <si>
    <t>Sep 02 2018 - 12:00am</t>
  </si>
  <si>
    <t>44,57</t>
  </si>
  <si>
    <t>67,76,86</t>
  </si>
  <si>
    <t>Sep 02 2018 - 2:00am</t>
  </si>
  <si>
    <t>9,32,71</t>
  </si>
  <si>
    <t>14,62</t>
  </si>
  <si>
    <t>Sep 02 2018 - 9:00pm</t>
  </si>
  <si>
    <t>30,90'5</t>
  </si>
  <si>
    <t>Sep 15 2018 - 2:00am</t>
  </si>
  <si>
    <t>53,60</t>
  </si>
  <si>
    <t>14,41,87</t>
  </si>
  <si>
    <t>Sep 15 2018 - 10:00pm</t>
  </si>
  <si>
    <t>Sep 16 2018 - 12:00am</t>
  </si>
  <si>
    <t>29,54</t>
  </si>
  <si>
    <t>Sep 16 2018 - 1:45am</t>
  </si>
  <si>
    <t>18,85</t>
  </si>
  <si>
    <t>Sep 16 2018 - 2:06am</t>
  </si>
  <si>
    <t>50,66</t>
  </si>
  <si>
    <t>44,68,77,85</t>
  </si>
  <si>
    <t>Sep 16 2018 - 5:00pm</t>
  </si>
  <si>
    <t>7,66,68,84</t>
  </si>
  <si>
    <t>58,74</t>
  </si>
  <si>
    <t>37,63,86</t>
  </si>
  <si>
    <t>Sep 16 2018 - 11:00pm</t>
  </si>
  <si>
    <t>Sep 22 2018 - 12:00am</t>
  </si>
  <si>
    <t>Sep 22 2018 - 2:00am</t>
  </si>
  <si>
    <t>9,45,90'3</t>
  </si>
  <si>
    <t>Sep 22 2018 - 10:00pm</t>
  </si>
  <si>
    <t>50,60,80</t>
  </si>
  <si>
    <t>41,88</t>
  </si>
  <si>
    <t>Sep 23 2018 - 2:00am</t>
  </si>
  <si>
    <t>18,57</t>
  </si>
  <si>
    <t>Sep 23 2018 - 2:06am</t>
  </si>
  <si>
    <t>Sep 23 2018 - 11:00pm</t>
  </si>
  <si>
    <t>Sep 24 2018 - 1:00am</t>
  </si>
  <si>
    <t>Sep 29 2018 - 12:00am</t>
  </si>
  <si>
    <t>4,65,78,88</t>
  </si>
  <si>
    <t>Sep 29 2018 - 2:00am</t>
  </si>
  <si>
    <t>32,78</t>
  </si>
  <si>
    <t>Sep 29 2018 - 10:00pm</t>
  </si>
  <si>
    <t>49,84</t>
  </si>
  <si>
    <t>Sep 30 2018 - 12:00am</t>
  </si>
  <si>
    <t>8,31,43</t>
  </si>
  <si>
    <t>Sep 30 2018 - 2:00am</t>
  </si>
  <si>
    <t>Sep 30 2018 - 2:06am</t>
  </si>
  <si>
    <t>11,57,76</t>
  </si>
  <si>
    <t>Sep 30 2018 - 5:00pm</t>
  </si>
  <si>
    <t>6,14</t>
  </si>
  <si>
    <t>Sep 30 2018 - 9:00pm</t>
  </si>
  <si>
    <t>44,51,70</t>
  </si>
  <si>
    <t>Sep 30 2018 - 11:00pm</t>
  </si>
  <si>
    <t>Oct 06 2018 - 12:00am</t>
  </si>
  <si>
    <t>18,48,57</t>
  </si>
  <si>
    <t>Oct 06 2018 - 2:10am</t>
  </si>
  <si>
    <t>Oct 06 2018 - 10:00pm</t>
  </si>
  <si>
    <t>22,71</t>
  </si>
  <si>
    <t>Oct 07 2018 - 12:00am</t>
  </si>
  <si>
    <t>68,89</t>
  </si>
  <si>
    <t>9,47,57</t>
  </si>
  <si>
    <t>Oct 07 2018 - 2:06am</t>
  </si>
  <si>
    <t>16,66</t>
  </si>
  <si>
    <t>Oct 07 2018 - 2:36am</t>
  </si>
  <si>
    <t>Oct 07 2018 - 5:00pm</t>
  </si>
  <si>
    <t>4,85</t>
  </si>
  <si>
    <t>Oct 07 2018 - 11:00pm</t>
  </si>
  <si>
    <t>49,52</t>
  </si>
  <si>
    <t>Oct 20 2018 - 2:00am</t>
  </si>
  <si>
    <t>16,41,66,90'1</t>
  </si>
  <si>
    <t>3,34,82</t>
  </si>
  <si>
    <t>Oct 20 2018 - 10:00pm</t>
  </si>
  <si>
    <t>88,89</t>
  </si>
  <si>
    <t>Oct 21 2018 - 12:00am</t>
  </si>
  <si>
    <t>6,45'1,59</t>
  </si>
  <si>
    <t>Oct 21 2018 - 2:00am</t>
  </si>
  <si>
    <t>7,69</t>
  </si>
  <si>
    <t>Oct 21 2018 - 2:06am</t>
  </si>
  <si>
    <t>73,85</t>
  </si>
  <si>
    <t>Oct 21 2018 - 5:00pm</t>
  </si>
  <si>
    <t>7,45,62</t>
  </si>
  <si>
    <t>23,32,47</t>
  </si>
  <si>
    <t>Oct 21 2018 - 11:00pm</t>
  </si>
  <si>
    <t>57,60</t>
  </si>
  <si>
    <t>Oct 27 2018 - 12:00am</t>
  </si>
  <si>
    <t>Oct 27 2018 - 2:05am</t>
  </si>
  <si>
    <t>66,77</t>
  </si>
  <si>
    <t>36,62,64</t>
  </si>
  <si>
    <t>Oct 27 2018 - 10:00pm</t>
  </si>
  <si>
    <t>61,70</t>
  </si>
  <si>
    <t>25,87</t>
  </si>
  <si>
    <t>Oct 28 2018 - 1:00am</t>
  </si>
  <si>
    <t>58,79</t>
  </si>
  <si>
    <t>44,87</t>
  </si>
  <si>
    <t>49,68</t>
  </si>
  <si>
    <t>Oct 28 2018 - 2:00am</t>
  </si>
  <si>
    <t>Oct 28 2018 - 2:06am</t>
  </si>
  <si>
    <t>Oct 28 2018 - 6:00pm</t>
  </si>
  <si>
    <t>13,53,58,61</t>
  </si>
  <si>
    <t>Oct 29 2018 - 1:00am</t>
  </si>
  <si>
    <t>9,33,67,90'1</t>
  </si>
  <si>
    <t>Jul 27 2019 - 12:00am</t>
  </si>
  <si>
    <t>Racing Club</t>
  </si>
  <si>
    <t>Unión Santa Fe</t>
  </si>
  <si>
    <t>Nicolás Lamolina</t>
  </si>
  <si>
    <t>Estadio Presidente Juan Domingo Perón (Avellaneda- Provincia de Buenos Aires)</t>
  </si>
  <si>
    <t>Jul 27 2019 - 4:15pm</t>
  </si>
  <si>
    <t>Colón</t>
  </si>
  <si>
    <t>Patronato</t>
  </si>
  <si>
    <t>Silvio Trucco</t>
  </si>
  <si>
    <t>Estadio Brigadier General Estanislao López (Ciudad de Santa Fe- Provincia de Santa Fe)</t>
  </si>
  <si>
    <t>Jul 27 2019 - 6:30pm</t>
  </si>
  <si>
    <t>San Lorenzo</t>
  </si>
  <si>
    <t>Godoy Cruz</t>
  </si>
  <si>
    <t>Andrés Merlos</t>
  </si>
  <si>
    <t>5,73,90'1</t>
  </si>
  <si>
    <t>53,57</t>
  </si>
  <si>
    <t>Estadio Pedro Bidegaín (Capital Federal- Ciudad de Buenos Aires)</t>
  </si>
  <si>
    <t>Jul 27 2019 - 8:45pm</t>
  </si>
  <si>
    <t>Lanús</t>
  </si>
  <si>
    <t>Gimnasia La Plata</t>
  </si>
  <si>
    <t>Darío Herrera</t>
  </si>
  <si>
    <t>Estadio Ciudad de Lanús - Néstor Díaz Pérez (Lanús- Provincia de Buenos Aires)</t>
  </si>
  <si>
    <t>Jul 27 2019 - 11:00pm</t>
  </si>
  <si>
    <t>Argentinos Juniors</t>
  </si>
  <si>
    <t>Fernando Rapallini</t>
  </si>
  <si>
    <t>Estadio Diego Armando Maradona (Capital Federal- Ciudad de Buenos Aires)</t>
  </si>
  <si>
    <t>Jul 28 2019 - 2:00pm</t>
  </si>
  <si>
    <t>Estudiantes</t>
  </si>
  <si>
    <t>Aldosivi</t>
  </si>
  <si>
    <t>Fernando Espinoza</t>
  </si>
  <si>
    <t>Estadio Ciudad de La Plata (La Plata- Provincia de Buenos Aires)</t>
  </si>
  <si>
    <t>Jul 28 2019 - 4:15pm</t>
  </si>
  <si>
    <t>Newell's Old Boys</t>
  </si>
  <si>
    <t>Central Córdoba SdE</t>
  </si>
  <si>
    <t>Facundo Tello Figueroa</t>
  </si>
  <si>
    <t>45,86</t>
  </si>
  <si>
    <t>Estadio Marcelo Alberto Bielsa (Rosario- Provincia de Santa Fe)</t>
  </si>
  <si>
    <t>Jul 28 2019 - 6:30pm</t>
  </si>
  <si>
    <t>Talleres Córdoba</t>
  </si>
  <si>
    <t>Vélez Sarsfield</t>
  </si>
  <si>
    <t>Ariel Penel</t>
  </si>
  <si>
    <t>Estadio Mario Alberto Kempes (Ciudad de Córdoba- Provincia de Córdoba)</t>
  </si>
  <si>
    <t>Jul 28 2019 - 8:45pm</t>
  </si>
  <si>
    <t>Defensa y Justicia</t>
  </si>
  <si>
    <t>Independiente</t>
  </si>
  <si>
    <t>Patricio Loustau</t>
  </si>
  <si>
    <t>Estadio Norberto Tito Tomaghello (Florencio Varela- Provincia de Buenos Aires)</t>
  </si>
  <si>
    <t>Jul 28 2019 - 11:00pm</t>
  </si>
  <si>
    <t>Boca Juniors</t>
  </si>
  <si>
    <t>Huracán</t>
  </si>
  <si>
    <t>Diego Abal</t>
  </si>
  <si>
    <t>Estadio Alberto José Armando (Ciudad de Buenos Aires)</t>
  </si>
  <si>
    <t>Jul 29 2019 - 10:00pm</t>
  </si>
  <si>
    <t>Arsenal</t>
  </si>
  <si>
    <t>Banfield</t>
  </si>
  <si>
    <t>Hernán Mastrángelo</t>
  </si>
  <si>
    <t>Estadio Julio Humberto Grondona (Avellaneda- Provincia de Buenos Aires)</t>
  </si>
  <si>
    <t>Jul 30 2019 - 12:10am</t>
  </si>
  <si>
    <t>Atlético Tucumán</t>
  </si>
  <si>
    <t>Rosario Central</t>
  </si>
  <si>
    <t>Néstor Fabián Pitana</t>
  </si>
  <si>
    <t>27,66</t>
  </si>
  <si>
    <t>Estadio Monumental Presidente José Fierro (San Miguel de Tucumán- Provincia de Tucumán)</t>
  </si>
  <si>
    <t>Aug 03 2019 - 12:00am</t>
  </si>
  <si>
    <t>61,90'2</t>
  </si>
  <si>
    <t>Estadio Tomás Adolfo Ducó (Capital Federal- Ciudad de Buenos Aires)</t>
  </si>
  <si>
    <t>Aug 03 2019 - 4:15pm</t>
  </si>
  <si>
    <t>Estadio José María Minella (Mar del Plata- Provincia de Buenos Aires)</t>
  </si>
  <si>
    <t>Aug 03 2019 - 6:30pm</t>
  </si>
  <si>
    <t>Estadio Dr. Lisandro de la Torre (Rosario- Provincia de Santa Fe)</t>
  </si>
  <si>
    <t>Aug 03 2019 - 8:45pm</t>
  </si>
  <si>
    <t>Pablo Echavarría</t>
  </si>
  <si>
    <t>Estadio Alfredo Terrera (Santiago del Estero- Provincia de Santiago del Est)</t>
  </si>
  <si>
    <t>Aug 03 2019 - 11:00pm</t>
  </si>
  <si>
    <t>34,42</t>
  </si>
  <si>
    <t>57,88</t>
  </si>
  <si>
    <t>Estadio José Amalfitani (Capital Federal- Ciudad de Buenos Aires)</t>
  </si>
  <si>
    <t>Aug 04 2019 - 2:00pm</t>
  </si>
  <si>
    <t>33,56</t>
  </si>
  <si>
    <t>Estadio 15 de Abril (Ciudad de Santa Fe- Provincia de Santa Fe)</t>
  </si>
  <si>
    <t>Aug 04 2019 - 4:15pm</t>
  </si>
  <si>
    <t>Estadio Juan Carmelo Zerillo (La Plata- Provincia de Buenos Aires)</t>
  </si>
  <si>
    <t>Aug 04 2019 - 6:30pm</t>
  </si>
  <si>
    <t>Nazareno Arasa</t>
  </si>
  <si>
    <t>Estadio Florencio Solá (Lomas de Zamora- Provincia de Buenos Aires)</t>
  </si>
  <si>
    <t>Aug 04 2019 - 8:45pm</t>
  </si>
  <si>
    <t>Germán Delfino</t>
  </si>
  <si>
    <t>23,30,87</t>
  </si>
  <si>
    <t>Estadio Monumental Antonio Vespucio Liberti (Capital Federal- Ciudad de Buenos Aires)</t>
  </si>
  <si>
    <t>Aug 04 2019 - 11:00pm</t>
  </si>
  <si>
    <t>6,15</t>
  </si>
  <si>
    <t>Estadio Presbítero Bartolomé Grella (Paraná- Provincia de Entre Ríos)</t>
  </si>
  <si>
    <t>Aug 06 2019 - 12:10am</t>
  </si>
  <si>
    <t>Estadio Malvinas Argentinas (Mendoza- Provincia de Mendoza)</t>
  </si>
  <si>
    <t>Aug 16 2019 - 10:00pm</t>
  </si>
  <si>
    <t>22,41,70</t>
  </si>
  <si>
    <t>45'1,90</t>
  </si>
  <si>
    <t>Aug 17 2019 - 12:10am</t>
  </si>
  <si>
    <t>Aug 17 2019 - 6:30pm</t>
  </si>
  <si>
    <t>57,83</t>
  </si>
  <si>
    <t>Aug 17 2019 - 8:45pm</t>
  </si>
  <si>
    <t>23,42</t>
  </si>
  <si>
    <t>12,21</t>
  </si>
  <si>
    <t>Aug 17 2019 - 11:00pm</t>
  </si>
  <si>
    <t>35,36,38,64,68,71</t>
  </si>
  <si>
    <t>Aug 18 2019 - 2:00pm</t>
  </si>
  <si>
    <t>2,59</t>
  </si>
  <si>
    <t>Aug 18 2019 - 6:30pm</t>
  </si>
  <si>
    <t>10,37,74</t>
  </si>
  <si>
    <t>Aug 18 2019 - 8:45pm</t>
  </si>
  <si>
    <t>48,56,90</t>
  </si>
  <si>
    <t>Aug 18 2019 - 11:00pm</t>
  </si>
  <si>
    <t>Mauro Vigliano</t>
  </si>
  <si>
    <t>34,78</t>
  </si>
  <si>
    <t>Aug 19 2019 - 6:30pm</t>
  </si>
  <si>
    <t>Aug 19 2019 - 8:45pm</t>
  </si>
  <si>
    <t>Jorge Baliño</t>
  </si>
  <si>
    <t>40,90'4</t>
  </si>
  <si>
    <t>Aug 19 2019 - 11:00pm</t>
  </si>
  <si>
    <t>47,72,83</t>
  </si>
  <si>
    <t>Aug 24 2019 - 12:00am</t>
  </si>
  <si>
    <t>33,44</t>
  </si>
  <si>
    <t>Aug 24 2019 - 4:15pm</t>
  </si>
  <si>
    <t>Aug 24 2019 - 6:30pm</t>
  </si>
  <si>
    <t>30,62,71</t>
  </si>
  <si>
    <t>Aug 24 2019 - 8:45pm</t>
  </si>
  <si>
    <t>Aug 24 2019 - 11:00pm</t>
  </si>
  <si>
    <t>12,90'4</t>
  </si>
  <si>
    <t>Estadio Libertadores de América (Avellaneda- Provincia de Buenos Aires)</t>
  </si>
  <si>
    <t>Aug 25 2019 - 2:00pm</t>
  </si>
  <si>
    <t>57,65</t>
  </si>
  <si>
    <t>Aug 25 2019 - 4:15pm</t>
  </si>
  <si>
    <t>28,58</t>
  </si>
  <si>
    <t>Aug 25 2019 - 6:30pm</t>
  </si>
  <si>
    <t>Aug 25 2019 - 8:45pm</t>
  </si>
  <si>
    <t>Aug 25 2019 - 11:00pm</t>
  </si>
  <si>
    <t>Fernando Echenique</t>
  </si>
  <si>
    <t>Aug 26 2019 - 10:00pm</t>
  </si>
  <si>
    <t>59,66,90'4</t>
  </si>
  <si>
    <t>Aug 27 2019 - 12:10am</t>
  </si>
  <si>
    <t>Aug 30 2019 - 10:00pm</t>
  </si>
  <si>
    <t>Aug 31 2019 - 12:10am</t>
  </si>
  <si>
    <t>Aug 31 2019 - 4:15pm</t>
  </si>
  <si>
    <t>Aug 31 2019 - 6:30pm</t>
  </si>
  <si>
    <t>Aug 31 2019 - 8:45pm</t>
  </si>
  <si>
    <t>Aug 31 2019 - 11:00pm</t>
  </si>
  <si>
    <t>32,43,45'2</t>
  </si>
  <si>
    <t>Sep 01 2019 - 2:00pm</t>
  </si>
  <si>
    <t>Sep 01 2019 - 4:15pm</t>
  </si>
  <si>
    <t>6,33,68,90'5</t>
  </si>
  <si>
    <t>17,37</t>
  </si>
  <si>
    <t>Sep 01 2019 - 8:00pm</t>
  </si>
  <si>
    <t>Sep 14 2019 - 4:15pm</t>
  </si>
  <si>
    <t>4,5,53,90'4</t>
  </si>
  <si>
    <t>Sep 14 2019 - 6:30pm</t>
  </si>
  <si>
    <t>Sep 14 2019 - 8:45pm</t>
  </si>
  <si>
    <t>30,78</t>
  </si>
  <si>
    <t>Sep 14 2019 - 11:00pm</t>
  </si>
  <si>
    <t>19,33,45'2,50</t>
  </si>
  <si>
    <t>Sep 15 2019 - 2:00pm</t>
  </si>
  <si>
    <t>36,54</t>
  </si>
  <si>
    <t>Sep 15 2019 - 4:15pm</t>
  </si>
  <si>
    <t>Sep 15 2019 - 6:30pm</t>
  </si>
  <si>
    <t>Sep 15 2019 - 8:45pm</t>
  </si>
  <si>
    <t>24,46</t>
  </si>
  <si>
    <t>49,54</t>
  </si>
  <si>
    <t>Sep 15 2019 - 11:00pm</t>
  </si>
  <si>
    <t>Sep 16 2019 - 10:00pm</t>
  </si>
  <si>
    <t>Sep 17 2019 - 12:10am</t>
  </si>
  <si>
    <t>Sep 20 2019 - 10:00pm</t>
  </si>
  <si>
    <t>Sep 21 2019 - 12:10am</t>
  </si>
  <si>
    <t>47,51,87</t>
  </si>
  <si>
    <t>Sep 21 2019 - 4:15pm</t>
  </si>
  <si>
    <t>Sep 21 2019 - 6:30pm</t>
  </si>
  <si>
    <t>Sep 21 2019 - 8:45pm</t>
  </si>
  <si>
    <t>44,90'3</t>
  </si>
  <si>
    <t>Sep 21 2019 - 11:00pm</t>
  </si>
  <si>
    <t>Sep 22 2019 - 2:00pm</t>
  </si>
  <si>
    <t>3,81</t>
  </si>
  <si>
    <t>Sep 22 2019 - 4:15pm</t>
  </si>
  <si>
    <t>Pablo Dóvalo</t>
  </si>
  <si>
    <t>37,59</t>
  </si>
  <si>
    <t>Sep 22 2019 - 6:30pm</t>
  </si>
  <si>
    <t>4,14,21</t>
  </si>
  <si>
    <t>48,79</t>
  </si>
  <si>
    <t>Sep 22 2019 - 8:45pm</t>
  </si>
  <si>
    <t>Sep 22 2019 - 11:00pm</t>
  </si>
  <si>
    <t>38,83</t>
  </si>
  <si>
    <t>Sep 24 2019 - 12:00am</t>
  </si>
  <si>
    <t>11,78</t>
  </si>
  <si>
    <t>Sep 27 2019 - 10:00pm</t>
  </si>
  <si>
    <t>21,52</t>
  </si>
  <si>
    <t>Sep 28 2019 - 12:10am</t>
  </si>
  <si>
    <t>Damián Espinoza</t>
  </si>
  <si>
    <t>Sep 28 2019 - 6:30pm</t>
  </si>
  <si>
    <t>Leandro Rey Hilfer</t>
  </si>
  <si>
    <t>19,32,67</t>
  </si>
  <si>
    <t>Sep 28 2019 - 8:45pm</t>
  </si>
  <si>
    <t>22,74</t>
  </si>
  <si>
    <t>Sep 28 2019 - 11:00pm</t>
  </si>
  <si>
    <t>Sep 29 2019 - 2:00pm</t>
  </si>
  <si>
    <t>Sep 29 2019 - 4:15pm</t>
  </si>
  <si>
    <t>Sep 29 2019 - 6:30pm</t>
  </si>
  <si>
    <t>Sep 29 2019 - 8:45pm</t>
  </si>
  <si>
    <t>Sep 29 2019 - 11:00pm</t>
  </si>
  <si>
    <t>34,45'1,90'1</t>
  </si>
  <si>
    <t>Sep 30 2019 - 10:00pm</t>
  </si>
  <si>
    <t>Oct 01 2019 - 12:10am</t>
  </si>
  <si>
    <t>Yael Falcón Pérez</t>
  </si>
  <si>
    <t>Oct 04 2019 - 10:00pm</t>
  </si>
  <si>
    <t>Oct 05 2019 - 12:10am</t>
  </si>
  <si>
    <t>39,80</t>
  </si>
  <si>
    <t>Oct 05 2019 - 4:15pm</t>
  </si>
  <si>
    <t>15,76</t>
  </si>
  <si>
    <t>45,61</t>
  </si>
  <si>
    <t>2,44,83,87</t>
  </si>
  <si>
    <t>Oct 05 2019 - 6:30pm</t>
  </si>
  <si>
    <t>32,72,86,90'2</t>
  </si>
  <si>
    <t>Oct 05 2019 - 8:45pm</t>
  </si>
  <si>
    <t>Oct 05 2019 - 11:00pm</t>
  </si>
  <si>
    <t>34,58</t>
  </si>
  <si>
    <t>Oct 06 2019 - 2:00pm</t>
  </si>
  <si>
    <t>28,76</t>
  </si>
  <si>
    <t>Oct 06 2019 - 4:15pm</t>
  </si>
  <si>
    <t>Oct 06 2019 - 6:30pm</t>
  </si>
  <si>
    <t>Oct 06 2019 - 8:45pm</t>
  </si>
  <si>
    <t>59,60</t>
  </si>
  <si>
    <t>Oct 06 2019 - 11:00pm</t>
  </si>
  <si>
    <t>Oct 18 2019 - 10:00pm</t>
  </si>
  <si>
    <t>10,31,62</t>
  </si>
  <si>
    <t>58,68,87</t>
  </si>
  <si>
    <t>Oct 19 2019 - 12:10am</t>
  </si>
  <si>
    <t>Oct 19 2019 - 4:15pm</t>
  </si>
  <si>
    <t>Oct 19 2019 - 6:30pm</t>
  </si>
  <si>
    <t>Oct 19 2019 - 8:45pm</t>
  </si>
  <si>
    <t>19,80,83</t>
  </si>
  <si>
    <t>Oct 19 2019 - 11:00pm</t>
  </si>
  <si>
    <t>43,50</t>
  </si>
  <si>
    <t>3,6,46,55</t>
  </si>
  <si>
    <t>Oct 20 2019 - 2:00pm</t>
  </si>
  <si>
    <t>Oct 20 2019 - 4:15pm</t>
  </si>
  <si>
    <t>Oct 20 2019 - 6:30pm</t>
  </si>
  <si>
    <t>26,83</t>
  </si>
  <si>
    <t>Oct 20 2019 - 8:45pm</t>
  </si>
  <si>
    <t>Oct 21 2019 - 10:00pm</t>
  </si>
  <si>
    <t>Oct 22 2019 - 12:20am</t>
  </si>
  <si>
    <t>Lucas Comesaña</t>
  </si>
  <si>
    <t>Oct 29 2019 - 6:00pm</t>
  </si>
  <si>
    <t>10,71,78</t>
  </si>
  <si>
    <t>13,22</t>
  </si>
  <si>
    <t>Oct 29 2019 - 8:00pm</t>
  </si>
  <si>
    <t>25,51,84</t>
  </si>
  <si>
    <t>Oct 29 2019 - 10:10pm</t>
  </si>
  <si>
    <t>40,50,51,56</t>
  </si>
  <si>
    <t>19,90'5</t>
  </si>
  <si>
    <t>Oct 30 2019 - 12:20am</t>
  </si>
  <si>
    <t>Oct 30 2019 - 6:00pm</t>
  </si>
  <si>
    <t>Oct 30 2019 - 8:00pm</t>
  </si>
  <si>
    <t>5,25,47</t>
  </si>
  <si>
    <t>Oct 30 2019 - 10:10pm</t>
  </si>
  <si>
    <t>89,90'5</t>
  </si>
  <si>
    <t>25,44</t>
  </si>
  <si>
    <t>Oct 31 2019 - 12:20am</t>
  </si>
  <si>
    <t>Oct 31 2019 - 8:00pm</t>
  </si>
  <si>
    <t>5,60</t>
  </si>
  <si>
    <t>Oct 31 2019 - 10:10pm</t>
  </si>
  <si>
    <t>Nov 01 2019 - 12:20am</t>
  </si>
  <si>
    <t>9,49</t>
  </si>
  <si>
    <t>Nov 02 2019 - 4:15pm</t>
  </si>
  <si>
    <t>44,51</t>
  </si>
  <si>
    <t>Nov 02 2019 - 6:30pm</t>
  </si>
  <si>
    <t>Nov 02 2019 - 8:45pm</t>
  </si>
  <si>
    <t>2,15,29,76,87</t>
  </si>
  <si>
    <t>17,61</t>
  </si>
  <si>
    <t>Nov 02 2019 - 11:00pm</t>
  </si>
  <si>
    <t>34,55</t>
  </si>
  <si>
    <t>Nov 03 2019 - 2:00pm</t>
  </si>
  <si>
    <t>16,44,49,89,90'1</t>
  </si>
  <si>
    <t>Nov 03 2019 - 4:15pm</t>
  </si>
  <si>
    <t>25,75,81</t>
  </si>
  <si>
    <t>45'3,52,60</t>
  </si>
  <si>
    <t>Nov 03 2019 - 6:30pm</t>
  </si>
  <si>
    <t>Nov 03 2019 - 8:45pm</t>
  </si>
  <si>
    <t>Nov 03 2019 - 11:00pm</t>
  </si>
  <si>
    <t>43,62</t>
  </si>
  <si>
    <t>Nov 04 2019 - 10:00pm</t>
  </si>
  <si>
    <t>Nov 05 2019 - 12:10am</t>
  </si>
  <si>
    <t>Nov 08 2019 - 10:00pm</t>
  </si>
  <si>
    <t>Nov 09 2019 - 12:10am</t>
  </si>
  <si>
    <t>Nov 09 2019 - 6:30pm</t>
  </si>
  <si>
    <t>Nov 09 2019 - 8:45pm</t>
  </si>
  <si>
    <t>21,27,45'2</t>
  </si>
  <si>
    <t>Nov 09 2019 - 11:00pm</t>
  </si>
  <si>
    <t>59,64</t>
  </si>
  <si>
    <t>Nov 10 2019 - 12:10am</t>
  </si>
  <si>
    <t>46,73,90</t>
  </si>
  <si>
    <t>27,63</t>
  </si>
  <si>
    <t>Nov 10 2019 - 2:00pm</t>
  </si>
  <si>
    <t>Nov 10 2019 - 4:15pm</t>
  </si>
  <si>
    <t>24,35,70</t>
  </si>
  <si>
    <t>Nov 10 2019 - 6:30pm</t>
  </si>
  <si>
    <t>2,44</t>
  </si>
  <si>
    <t>Nov 10 2019 - 8:45pm</t>
  </si>
  <si>
    <t>Nov 10 2019 - 11:00pm</t>
  </si>
  <si>
    <t>Nov 23 2019 - 10:40pm</t>
  </si>
  <si>
    <t>Nov 24 2019 - 12:45am</t>
  </si>
  <si>
    <t>11,72</t>
  </si>
  <si>
    <t>55,85</t>
  </si>
  <si>
    <t>Nov 24 2019 - 8:10pm</t>
  </si>
  <si>
    <t>3,56</t>
  </si>
  <si>
    <t>Nov 24 2019 - 10:40pm</t>
  </si>
  <si>
    <t>Nov 25 2019 - 12:45am</t>
  </si>
  <si>
    <t>30,45'2,68</t>
  </si>
  <si>
    <t>11,41,84</t>
  </si>
  <si>
    <t>Nov 25 2019 - 10:00pm</t>
  </si>
  <si>
    <t>10,60,66</t>
  </si>
  <si>
    <t>23,35</t>
  </si>
  <si>
    <t>59,73</t>
  </si>
  <si>
    <t>Nov 26 2019 - 12:10am</t>
  </si>
  <si>
    <t>38,56,64,77,90'1</t>
  </si>
  <si>
    <t>Nov 29 2019 - 10:00pm</t>
  </si>
  <si>
    <t>Nov 30 2019 - 12:10am</t>
  </si>
  <si>
    <t>Nov 30 2019 - 8:35pm</t>
  </si>
  <si>
    <t>Estadio Jorge Luis Hirschi (La Plata- Provincia de Buenos Aires)</t>
  </si>
  <si>
    <t>Nov 30 2019 - 10:40pm</t>
  </si>
  <si>
    <t>Dec 01 2019 - 12:45am</t>
  </si>
  <si>
    <t>31,36</t>
  </si>
  <si>
    <t>38,65,71</t>
  </si>
  <si>
    <t>Dec 01 2019 - 8:10pm</t>
  </si>
  <si>
    <t>4,21</t>
  </si>
  <si>
    <t>Dec 01 2019 - 10:40pm</t>
  </si>
  <si>
    <t>22,26,52</t>
  </si>
  <si>
    <t>29,30,52,66,86</t>
  </si>
  <si>
    <t>Dec 02 2019 - 12:45am</t>
  </si>
  <si>
    <t>Dec 02 2019 - 10:00pm</t>
  </si>
  <si>
    <t>Dec 03 2019 - 12:10am</t>
  </si>
  <si>
    <t>Dec 06 2019 - 10:00pm</t>
  </si>
  <si>
    <t>42,90'4</t>
  </si>
  <si>
    <t>Dec 07 2019 - 12:10am</t>
  </si>
  <si>
    <t>Dec 07 2019 - 8:35pm</t>
  </si>
  <si>
    <t>47,88</t>
  </si>
  <si>
    <t>Dec 07 2019 - 10:40pm</t>
  </si>
  <si>
    <t>26,50</t>
  </si>
  <si>
    <t>39,67</t>
  </si>
  <si>
    <t>Dec 08 2019 - 12:45am</t>
  </si>
  <si>
    <t>Dec 08 2019 - 8:35pm</t>
  </si>
  <si>
    <t>52,77</t>
  </si>
  <si>
    <t>45,67</t>
  </si>
  <si>
    <t>Dec 08 2019 - 10:40pm</t>
  </si>
  <si>
    <t>Dec 09 2019 - 12:45am</t>
  </si>
  <si>
    <t>Dec 09 2019 - 10:00pm</t>
  </si>
  <si>
    <t>Dec 10 2019 - 12:10am</t>
  </si>
  <si>
    <t>Dec 13 2019 - 12:00am</t>
  </si>
  <si>
    <t>55,71</t>
  </si>
  <si>
    <t>Dec 13 2019 - 8:10pm</t>
  </si>
  <si>
    <t>9,45'3</t>
  </si>
  <si>
    <t>38,60,87</t>
  </si>
  <si>
    <t>Jan 19 2020 - 10:10pm</t>
  </si>
  <si>
    <t>23,69</t>
  </si>
  <si>
    <t>Jan 24 2020 - 8:35pm</t>
  </si>
  <si>
    <t>16,90'5</t>
  </si>
  <si>
    <t>Jan 24 2020 - 10:40pm</t>
  </si>
  <si>
    <t>Jan 25 2020 - 12:45am</t>
  </si>
  <si>
    <t>84,90'4</t>
  </si>
  <si>
    <t>Jan 25 2020 - 8:35pm</t>
  </si>
  <si>
    <t>Jan 25 2020 - 10:40pm</t>
  </si>
  <si>
    <t>Jan 26 2020 - 12:45am</t>
  </si>
  <si>
    <t>Jan 26 2020 - 8:35pm</t>
  </si>
  <si>
    <t>53,63,79</t>
  </si>
  <si>
    <t>24,77,90'6</t>
  </si>
  <si>
    <t>10,48,66,82</t>
  </si>
  <si>
    <t>Jan 26 2020 - 10:40pm</t>
  </si>
  <si>
    <t>Jan 27 2020 - 12:45am</t>
  </si>
  <si>
    <t>Jan 31 2020 - 12:10am</t>
  </si>
  <si>
    <t>Feb 01 2020 - 12:10am</t>
  </si>
  <si>
    <t>Feb 01 2020 - 8:35pm</t>
  </si>
  <si>
    <t>3,33,40,52,73</t>
  </si>
  <si>
    <t>Feb 01 2020 - 10:40pm</t>
  </si>
  <si>
    <t>36,52,87</t>
  </si>
  <si>
    <t>Feb 02 2020 - 12:45am</t>
  </si>
  <si>
    <t>Feb 02 2020 - 8:35pm</t>
  </si>
  <si>
    <t>45'3,90'2</t>
  </si>
  <si>
    <t>Feb 02 2020 - 10:40pm</t>
  </si>
  <si>
    <t>60,80</t>
  </si>
  <si>
    <t>Feb 03 2020 - 12:45am</t>
  </si>
  <si>
    <t>Feb 03 2020 - 10:00pm</t>
  </si>
  <si>
    <t>18,34</t>
  </si>
  <si>
    <t>Feb 04 2020 - 12:10am</t>
  </si>
  <si>
    <t>Feb 07 2020 - 10:00pm</t>
  </si>
  <si>
    <t>20,64</t>
  </si>
  <si>
    <t>Feb 08 2020 - 12:10am</t>
  </si>
  <si>
    <t>Feb 08 2020 - 8:35pm</t>
  </si>
  <si>
    <t>Feb 08 2020 - 10:40pm</t>
  </si>
  <si>
    <t>Feb 09 2020 - 12:45am</t>
  </si>
  <si>
    <t>22,90'6</t>
  </si>
  <si>
    <t>Feb 09 2020 - 8:35pm</t>
  </si>
  <si>
    <t>Feb 09 2020 - 10:40pm</t>
  </si>
  <si>
    <t>Feb 10 2020 - 12:45am</t>
  </si>
  <si>
    <t>55,65</t>
  </si>
  <si>
    <t>Feb 10 2020 - 10:00pm</t>
  </si>
  <si>
    <t>Feb 11 2020 - 12:10am</t>
  </si>
  <si>
    <t>41,47</t>
  </si>
  <si>
    <t>Feb 14 2020 - 10:00pm</t>
  </si>
  <si>
    <t>Feb 15 2020 - 12:10am</t>
  </si>
  <si>
    <t>Feb 15 2020 - 8:35pm</t>
  </si>
  <si>
    <t>23,63</t>
  </si>
  <si>
    <t>Feb 15 2020 - 10:40pm</t>
  </si>
  <si>
    <t>82,88</t>
  </si>
  <si>
    <t>Feb 15 2020 - 10:45pm</t>
  </si>
  <si>
    <t>Feb 16 2020 - 12:50am</t>
  </si>
  <si>
    <t>Feb 16 2020 - 10:40pm</t>
  </si>
  <si>
    <t>Feb 17 2020 - 12:50am</t>
  </si>
  <si>
    <t>4,26,53,59</t>
  </si>
  <si>
    <t>Feb 17 2020 - 10:00pm</t>
  </si>
  <si>
    <t>21,63</t>
  </si>
  <si>
    <t>Feb 18 2020 - 12:10am</t>
  </si>
  <si>
    <t>Feb 21 2020 - 10:00pm</t>
  </si>
  <si>
    <t>Feb 22 2020 - 12:10am</t>
  </si>
  <si>
    <t>Feb 22 2020 - 8:35pm</t>
  </si>
  <si>
    <t>Feb 22 2020 - 10:40pm</t>
  </si>
  <si>
    <t>Feb 23 2020 - 12:45am</t>
  </si>
  <si>
    <t>13,45,56,81</t>
  </si>
  <si>
    <t>Feb 23 2020 - 12:50am</t>
  </si>
  <si>
    <t>67,89</t>
  </si>
  <si>
    <t>Feb 23 2020 - 8:35pm</t>
  </si>
  <si>
    <t>13,16,47,64</t>
  </si>
  <si>
    <t>Feb 23 2020 - 10:40pm</t>
  </si>
  <si>
    <t>19,83,87</t>
  </si>
  <si>
    <t>Feb 24 2020 - 12:45am</t>
  </si>
  <si>
    <t>Feb 24 2020 - 10:40pm</t>
  </si>
  <si>
    <t>7,29,82</t>
  </si>
  <si>
    <t>Feb 25 2020 - 12:45am</t>
  </si>
  <si>
    <t>Feb 25 2020 - 12:50am</t>
  </si>
  <si>
    <t>42,45'1,49,80</t>
  </si>
  <si>
    <t>6,73</t>
  </si>
  <si>
    <t>Feb 28 2020 - 10:00pm</t>
  </si>
  <si>
    <t>Feb 29 2020 - 12:10am</t>
  </si>
  <si>
    <t>56,73,75,85</t>
  </si>
  <si>
    <t>Feb 29 2020 - 8:30pm</t>
  </si>
  <si>
    <t>Feb 29 2020 - 10:40pm</t>
  </si>
  <si>
    <t>Mar 01 2020 - 12:50am</t>
  </si>
  <si>
    <t>43,78,85</t>
  </si>
  <si>
    <t>Mar 01 2020 - 8:35pm</t>
  </si>
  <si>
    <t>15,51,90'2</t>
  </si>
  <si>
    <t>Mar 01 2020 - 10:40pm</t>
  </si>
  <si>
    <t>Mar 01 2020 - 10:45pm</t>
  </si>
  <si>
    <t>45'5,56,75</t>
  </si>
  <si>
    <t>Mar 02 2020 - 12:50am</t>
  </si>
  <si>
    <t>Mar 02 2020 - 10:00pm</t>
  </si>
  <si>
    <t>2,24,67</t>
  </si>
  <si>
    <t>70,87</t>
  </si>
  <si>
    <t>Mar 03 2020 - 12:10am</t>
  </si>
  <si>
    <t>Mar 04 2020 - 10:00pm</t>
  </si>
  <si>
    <t>Mar 06 2020 - 10:00pm</t>
  </si>
  <si>
    <t>8,27,76,78</t>
  </si>
  <si>
    <t>Mar 07 2020 - 12:10am</t>
  </si>
  <si>
    <t>Mar 07 2020 - 9:00pm</t>
  </si>
  <si>
    <t>32,63,78</t>
  </si>
  <si>
    <t>66,73</t>
  </si>
  <si>
    <t>Mar 08 2020 - 12:00am</t>
  </si>
  <si>
    <t>Mar 08 2020 - 8:35pm</t>
  </si>
  <si>
    <t>14,57,70,76</t>
  </si>
  <si>
    <t>45,51,64</t>
  </si>
  <si>
    <t>Mar 08 2020 - 10:40pm</t>
  </si>
  <si>
    <t>77,84,90'2</t>
  </si>
  <si>
    <t>Mar 09 2020 - 12:45am</t>
  </si>
  <si>
    <t>70,85</t>
  </si>
  <si>
    <t>Mar 09 2020 - 12:50am</t>
  </si>
  <si>
    <t>72,78</t>
  </si>
  <si>
    <t>Mar 09 2020 - 10:00pm</t>
  </si>
  <si>
    <t>21,23,74</t>
  </si>
  <si>
    <t>Mar 10 2020 - 12:10am</t>
  </si>
  <si>
    <t>Partidos</t>
  </si>
  <si>
    <t>Wins</t>
  </si>
  <si>
    <t>Draws</t>
  </si>
  <si>
    <t>Losses</t>
  </si>
  <si>
    <t>xWins</t>
  </si>
  <si>
    <t>xDraws</t>
  </si>
  <si>
    <t>xLosses</t>
  </si>
  <si>
    <t>Coach</t>
  </si>
  <si>
    <t>Diego Cocca</t>
  </si>
  <si>
    <t>H_Wins</t>
  </si>
  <si>
    <t>H_Draws</t>
  </si>
  <si>
    <t>H_Losses</t>
  </si>
  <si>
    <t>A_Wins</t>
  </si>
  <si>
    <t>A_Draws</t>
  </si>
  <si>
    <t>A_Losses</t>
  </si>
  <si>
    <t>Jan</t>
  </si>
  <si>
    <t>Feb</t>
  </si>
  <si>
    <t>Mar</t>
  </si>
  <si>
    <t>Apr</t>
  </si>
  <si>
    <t>Jul</t>
  </si>
  <si>
    <t>Aug</t>
  </si>
  <si>
    <t>Sep</t>
  </si>
  <si>
    <t>Oct</t>
  </si>
  <si>
    <t>Nov</t>
  </si>
  <si>
    <t>Dec</t>
  </si>
  <si>
    <t>May</t>
  </si>
  <si>
    <t>Month</t>
  </si>
  <si>
    <t>Number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</si>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</sst>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dd/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2" borderId="0" xfId="0" applyFont="1" applyFill="1"/>
    <xf numFmtId="0" fontId="3" fillId="3" borderId="0" xfId="0" applyFont="1" applyFill="1"/>
    <xf numFmtId="14" fontId="0" fillId="0" borderId="0" xfId="0" applyNumberFormat="1"/>
    <xf numFmtId="166" fontId="0" fillId="0" borderId="2" xfId="0" applyNumberFormat="1" applyFont="1" applyBorder="1"/>
  </cellXfs>
  <cellStyles count="1">
    <cellStyle name="Normal" xfId="0" builtinId="0"/>
  </cellStyles>
  <dxfs count="4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F65B6-AD62-40AF-BE73-783FFBEA1C87}" name="Table2" displayName="Table2" ref="A1:CH967" totalsRowShown="0">
  <autoFilter ref="A1:CH967" xr:uid="{5FDF65B6-AD62-40AF-BE73-783FFBEA1C87}">
    <filterColumn colId="5">
      <filters>
        <filter val="Pachuca"/>
      </filters>
    </filterColumn>
  </autoFilter>
  <tableColumns count="86">
    <tableColumn id="1" xr3:uid="{5FC2A062-9685-4603-8C81-1452ACC62E21}" name="timestamp"/>
    <tableColumn id="2" xr3:uid="{EE306740-D9B1-4C14-B1FA-6B3EAACF625F}" name="date_GMT"/>
    <tableColumn id="3" xr3:uid="{376AB4BF-6E00-40ED-B4B7-F4BECBD0BECE}" name="status"/>
    <tableColumn id="4" xr3:uid="{C4269039-ED5A-4CC0-BE38-5040D11B52DD}" name="attendance"/>
    <tableColumn id="5" xr3:uid="{F07BA991-47B4-4A94-85C3-B9ADFFB01038}" name="home_team_name"/>
    <tableColumn id="6" xr3:uid="{2E78C3A3-B821-4EB8-85AF-5B60BDD16457}" name="away_team_name"/>
    <tableColumn id="7" xr3:uid="{7CC0F7A9-D1F8-45EC-80AA-1CDDFE8768AE}" name="referee"/>
    <tableColumn id="8" xr3:uid="{F9EB0E37-AFB3-4DB4-843C-9978A1BDC7DA}" name="Game Week"/>
    <tableColumn id="9" xr3:uid="{1D4485A7-39D5-4752-B2D9-72E91123BEE4}" name="Pre-Match PPG (Home)"/>
    <tableColumn id="10" xr3:uid="{2093E6DD-BDA4-4ADF-81F3-C6C9FD9FB2FC}" name="Pre-Match PPG (Away)"/>
    <tableColumn id="11" xr3:uid="{A285C90F-E153-4068-8254-A8854E1A7418}" name="home_ppg"/>
    <tableColumn id="12" xr3:uid="{8F6E16B4-915B-446B-B994-5A2097D25619}" name="away_ppg"/>
    <tableColumn id="13" xr3:uid="{B41FB5B7-69DE-46BB-8AAF-CB509846AA0B}" name="home_team_goal_count"/>
    <tableColumn id="14" xr3:uid="{23416881-B562-496B-9C72-04F80AB838DD}" name="away_team_goal_count"/>
    <tableColumn id="15" xr3:uid="{03F1D799-5B38-4821-BBFF-5B6B27173BC4}" name="total_goal_count"/>
    <tableColumn id="16" xr3:uid="{2D220413-0323-4827-95BE-EE2F20FDE6DA}" name="total_goals_at_half_time"/>
    <tableColumn id="17" xr3:uid="{327FCA2E-0AC1-4EE8-8C81-C8D31C992FE7}" name="home_team_goal_count_half_time"/>
    <tableColumn id="18" xr3:uid="{FA38D518-7F84-4BBB-BB6B-E99788C5D8A9}" name="away_team_goal_count_half_time"/>
    <tableColumn id="19" xr3:uid="{7DA10CF8-B94D-4B21-B9EB-724BE1295D45}" name="home_team_goal_timings"/>
    <tableColumn id="20" xr3:uid="{FE9AF8D2-ABEC-4291-A6D2-606016EEEAD1}" name="away_team_goal_timings"/>
    <tableColumn id="21" xr3:uid="{18B5A112-3F5C-4E2F-8D3D-60712680BF2E}" name="home_team_corner_count"/>
    <tableColumn id="22" xr3:uid="{2462FC07-C984-455B-B4DF-A4131494CF18}" name="away_team_corner_count"/>
    <tableColumn id="23" xr3:uid="{9ECA3562-5DEA-4639-8C78-A2ED319C5318}" name="home_team_yellow_cards"/>
    <tableColumn id="24" xr3:uid="{6E6C23E1-2124-4C51-977A-1321EC8607D9}" name="home_team_red_cards"/>
    <tableColumn id="25" xr3:uid="{88A7CF5F-489B-426F-BA49-51EC824B6BD5}" name="away_team_yellow_cards"/>
    <tableColumn id="26" xr3:uid="{2792A91E-F250-4841-8AD1-C953BCDF4062}" name="away_team_red_cards"/>
    <tableColumn id="27" xr3:uid="{74D01728-D7D0-4CAD-A222-E47D8838BC1A}" name="home_team_first_half_cards"/>
    <tableColumn id="28" xr3:uid="{27B3A610-D9A1-4871-AB2C-591D8EE98D5E}" name="home_team_second_half_cards"/>
    <tableColumn id="29" xr3:uid="{AA09510A-3771-4094-9A38-F2B75868801C}" name="away_team_first_half_cards"/>
    <tableColumn id="30" xr3:uid="{4900C4CC-F2BB-4382-B9A1-0D1A7B3A89FC}" name="away_team_second_half_cards"/>
    <tableColumn id="31" xr3:uid="{1972B41D-CD26-4FCD-B937-83847BEE3566}" name="home_team_shots"/>
    <tableColumn id="32" xr3:uid="{B57538C4-B191-4DE5-A6CF-6E8BDA0F48E0}" name="away_team_shots"/>
    <tableColumn id="33" xr3:uid="{447F2EEE-919A-4A1B-851F-2285C5FFEBB6}" name="home_team_shots_on_target"/>
    <tableColumn id="34" xr3:uid="{5BB61918-CBF8-44CD-9612-CB3D17F31C08}" name="away_team_shots_on_target"/>
    <tableColumn id="35" xr3:uid="{6E664329-EF6F-4470-965A-4F06657A1BBF}" name="home_team_shots_off_target"/>
    <tableColumn id="36" xr3:uid="{FA129E46-26CE-4D9A-B8B0-88E225D86909}" name="away_team_shots_off_target"/>
    <tableColumn id="37" xr3:uid="{80BAD840-AB6C-4D17-A30F-59D5272C583A}" name="home_team_fouls"/>
    <tableColumn id="38" xr3:uid="{96D16EF7-1F8E-4D17-A53F-C8E37D04A8FE}" name="away_team_fouls"/>
    <tableColumn id="39" xr3:uid="{B9C3D94E-7C38-4B50-82BF-90CAA3670359}" name="home_team_possession"/>
    <tableColumn id="40" xr3:uid="{CE9C4B23-53F2-4A37-92ED-DA62E30FEF1D}" name="away_team_possession"/>
    <tableColumn id="41" xr3:uid="{B5C70DA8-C0BD-4760-9607-FA2E3E07008F}" name="team_a_xg"/>
    <tableColumn id="42" xr3:uid="{AAD6ECFD-D903-413A-A475-83158B3E5631}" name="team_b_xg"/>
    <tableColumn id="43" xr3:uid="{6845CFA7-8B8C-4133-B901-E6B075F4D90F}" name="average_goals_per_match_pre_match"/>
    <tableColumn id="44" xr3:uid="{06A1C6B1-1CBF-438C-A9DF-1AAFEB0FA524}" name="btts_percentage_pre_match"/>
    <tableColumn id="45" xr3:uid="{C963F3DD-FBEA-47C7-8A3D-977469E7F4B0}" name="over_15_percentage_pre_match"/>
    <tableColumn id="46" xr3:uid="{5C4B51AD-F724-4B7D-8BC4-5398DC7E2E98}" name="over_25_percentage_pre_match"/>
    <tableColumn id="47" xr3:uid="{EB3061C6-73D6-47D1-B0BB-2826CA694E93}" name="over_35_percentage_pre_match"/>
    <tableColumn id="48" xr3:uid="{0346AD5C-38D4-4D47-8E35-83459EF30378}" name="over_45_percentage_pre_match"/>
    <tableColumn id="49" xr3:uid="{A7BCD8CB-9838-406D-ABA7-37F1EFFDD5B7}" name="over_15_HT_FHG_percentage_pre_match"/>
    <tableColumn id="50" xr3:uid="{FBCCAF56-D2CD-43A1-A495-62B9FA388E28}" name="over_05_HT_FHG_percentage_pre_match"/>
    <tableColumn id="51" xr3:uid="{CEF2C915-6382-49EB-AF56-137E017D0E4B}" name="over_15_2HG_percentage_pre_match"/>
    <tableColumn id="52" xr3:uid="{4F47EF6E-FDD1-4EC3-A3EA-F6A9C5D4CC7B}" name="over_05_2HG_percentage_pre_match"/>
    <tableColumn id="53" xr3:uid="{BCDB0EA8-C04C-46EE-AA7D-4B3C90BE9AB5}" name="average_corners_per_match_pre_match"/>
    <tableColumn id="54" xr3:uid="{58E99B78-F46C-479D-A31D-94FD9480DC7C}" name="average_cards_per_match_pre_match"/>
    <tableColumn id="55" xr3:uid="{DA4C3535-1E61-4A22-B65F-C422D35475F0}" name="odds_ft_home_team_win"/>
    <tableColumn id="56" xr3:uid="{439621EE-C7BD-440B-9E59-77115045EE58}" name="odds_ft_draw"/>
    <tableColumn id="57" xr3:uid="{DFD5EDF5-6ADF-409F-AE55-56364ACF9CF6}" name="odds_ft_away_team_win"/>
    <tableColumn id="58" xr3:uid="{4E34D078-48E5-44BA-89A6-582593A6333D}" name="Margin/3">
      <calculatedColumnFormula>(1/BC2+1/BD2+1/BE2-1)/3</calculatedColumnFormula>
    </tableColumn>
    <tableColumn id="59" xr3:uid="{F9684560-3AED-4217-8D0C-00415DBFD1D6}" name="ProbH">
      <calculatedColumnFormula>1/BC2-BF2</calculatedColumnFormula>
    </tableColumn>
    <tableColumn id="60" xr3:uid="{6BCB47AA-811B-4B78-8611-6676EB54F405}" name="ProbD">
      <calculatedColumnFormula>1/BD2-BF2</calculatedColumnFormula>
    </tableColumn>
    <tableColumn id="61" xr3:uid="{43D0B954-03A3-46E4-BF6E-9203D1C8EDEE}" name="ProbA">
      <calculatedColumnFormula>1/BE2-BF2</calculatedColumnFormula>
    </tableColumn>
    <tableColumn id="62" xr3:uid="{7819E3FE-D31A-42B3-88C1-915A177C5D49}" name="Reference">
      <calculatedColumnFormula>MROUND(BG2*100,2)/100</calculatedColumnFormula>
    </tableColumn>
    <tableColumn id="63" xr3:uid="{BB9C442D-68ED-47DD-B0D2-FBB25EE5E4D0}" name="odds_ft_over15"/>
    <tableColumn id="64" xr3:uid="{E3E70A30-0154-4CBA-BA28-A67C6AE6B9F4}" name="odds_ft_over25"/>
    <tableColumn id="65" xr3:uid="{18DF821A-0CF4-49B9-8CDD-07830E4FBCDD}" name="odds_ft_over35"/>
    <tableColumn id="66" xr3:uid="{131D98A0-3140-42B8-89DA-86022C677055}" name="odds_ft_over45"/>
    <tableColumn id="67" xr3:uid="{CF6BBC3D-F7B0-4A0B-AC6B-A897D2BB928A}" name="odds_btts_yes"/>
    <tableColumn id="68" xr3:uid="{70070A63-B780-4041-B2DC-64581D0EFEE6}" name="odds_btts_no"/>
    <tableColumn id="69" xr3:uid="{EB6A7F56-9BBF-4B0C-B108-02E4CFB6B11C}" name="stadium_name"/>
    <tableColumn id="70" xr3:uid="{E031F1B3-595F-4029-A0A1-E89468CDF202}" name="xGoals" dataDxfId="38">
      <calculatedColumnFormula>VLOOKUP(Table2[[#This Row],[Reference]],metron,10,FALSE)</calculatedColumnFormula>
    </tableColumn>
    <tableColumn id="71" xr3:uid="{172FC95F-3DF9-4BB3-BB8C-5FD1835F01E7}" name="FTHG" dataDxfId="37">
      <calculatedColumnFormula>VLOOKUP(Table2[[#This Row],[Reference]],metron,11,FALSE)</calculatedColumnFormula>
    </tableColumn>
    <tableColumn id="72" xr3:uid="{1D967B84-E59C-4860-AB2E-1BC5E431B05B}" name="FTAG" dataDxfId="36">
      <calculatedColumnFormula>VLOOKUP(Table2[[#This Row],[Reference]],metron,12,FALSE)</calculatedColumnFormula>
    </tableColumn>
    <tableColumn id="73" xr3:uid="{065120FE-FA19-4690-A9F9-4409F9520550}" name="HTHG" dataDxfId="35">
      <calculatedColumnFormula>VLOOKUP(Table2[[#This Row],[Reference]],metron,13,FALSE)</calculatedColumnFormula>
    </tableColumn>
    <tableColumn id="74" xr3:uid="{A831B420-99AD-46C8-899D-20D1B218AA85}" name="HTAG" dataDxfId="34">
      <calculatedColumnFormula>VLOOKUP(Table2[[#This Row],[Reference]],metron,14,FALSE)</calculatedColumnFormula>
    </tableColumn>
    <tableColumn id="75" xr3:uid="{CD46334A-8ADA-4CA0-A7A6-C667383D3F18}" name="HS" dataDxfId="33">
      <calculatedColumnFormula>VLOOKUP(Table2[[#This Row],[Reference]],metron,15,FALSE)</calculatedColumnFormula>
    </tableColumn>
    <tableColumn id="76" xr3:uid="{9C9980C7-DAC2-4D75-8824-A9E4F9C80B27}" name="AS" dataDxfId="32">
      <calculatedColumnFormula>VLOOKUP(Table2[[#This Row],[Reference]],metron,16,FALSE)</calculatedColumnFormula>
    </tableColumn>
    <tableColumn id="77" xr3:uid="{EE9C229B-3AAC-4533-8CF1-D733A12CA6BD}" name="HST" dataDxfId="31">
      <calculatedColumnFormula>VLOOKUP(Table2[[#This Row],[Reference]],metron,17,FALSE)</calculatedColumnFormula>
    </tableColumn>
    <tableColumn id="78" xr3:uid="{89ACDCAD-25A5-4B1D-A286-99B1F1CEC04D}" name="AST" dataDxfId="30">
      <calculatedColumnFormula>VLOOKUP(Table2[[#This Row],[Reference]],metron,18,FALSE)</calculatedColumnFormula>
    </tableColumn>
    <tableColumn id="79" xr3:uid="{E766E5F8-8390-4B80-A896-4A84C74A8CAF}" name="HSM" dataDxfId="29">
      <calculatedColumnFormula>VLOOKUP(Table2[[#This Row],[Reference]],metron,19,FALSE)</calculatedColumnFormula>
    </tableColumn>
    <tableColumn id="80" xr3:uid="{FD98DD00-299C-4069-B0F2-B99DE6EBEE1E}" name="ASM" dataDxfId="28">
      <calculatedColumnFormula>VLOOKUP(Table2[[#This Row],[Reference]],metron,20,FALSE)</calculatedColumnFormula>
    </tableColumn>
    <tableColumn id="81" xr3:uid="{EDE18987-D2F3-4524-A8F3-A12273AE79E8}" name="HF" dataDxfId="27">
      <calculatedColumnFormula>VLOOKUP(Table2[[#This Row],[Reference]],metron,21,FALSE)</calculatedColumnFormula>
    </tableColumn>
    <tableColumn id="82" xr3:uid="{8F256A61-9ABD-4CAF-8DE4-0CC9EFAF42A8}" name="AF" dataDxfId="26">
      <calculatedColumnFormula>VLOOKUP(Table2[[#This Row],[Reference]],metron,22,FALSE)</calculatedColumnFormula>
    </tableColumn>
    <tableColumn id="83" xr3:uid="{9883DCC5-0A36-43CF-998E-170722849CED}" name="HY" dataDxfId="25">
      <calculatedColumnFormula>VLOOKUP(Table2[[#This Row],[Reference]],metron,23,FALSE)</calculatedColumnFormula>
    </tableColumn>
    <tableColumn id="84" xr3:uid="{CC552788-1D14-4842-8007-EEADB353FB10}" name="AY" dataDxfId="24">
      <calculatedColumnFormula>VLOOKUP(Table2[[#This Row],[Reference]],metron,24,FALSE)</calculatedColumnFormula>
    </tableColumn>
    <tableColumn id="85" xr3:uid="{9F149152-02D7-43B9-82FF-FC72FB6DDC6B}" name="HR" dataDxfId="23">
      <calculatedColumnFormula>VLOOKUP(Table2[[#This Row],[Reference]],metron,25,FALSE)</calculatedColumnFormula>
    </tableColumn>
    <tableColumn id="86" xr3:uid="{8D9295A1-FC9C-4CCA-91B2-829F23A84143}" name="AR" dataDxfId="22">
      <calculatedColumnFormula>VLOOKUP(Table2[[#This Row],[Reference]],metron,26,FALSE)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491F0F-0842-48BB-8E3A-E2FF759EADF0}" name="Table3" displayName="Table3" ref="A1:CH1210" totalsRowShown="0">
  <autoFilter ref="A1:CH1210" xr:uid="{D2491F0F-0842-48BB-8E3A-E2FF759EADF0}">
    <filterColumn colId="5">
      <filters>
        <filter val="Atlas"/>
      </filters>
    </filterColumn>
  </autoFilter>
  <tableColumns count="86">
    <tableColumn id="1" xr3:uid="{88D803BA-FE93-4F1E-BF0D-48A88B66247C}" name="timestamp"/>
    <tableColumn id="2" xr3:uid="{DBB8E462-4463-42D1-947E-4AF84A6E2ABB}" name="date_GMT"/>
    <tableColumn id="3" xr3:uid="{9A956E7F-707E-401D-9FA9-D517A4DF3185}" name="status"/>
    <tableColumn id="4" xr3:uid="{61AB47AE-A826-4DA2-BA5B-C44FCB65AF52}" name="attendance"/>
    <tableColumn id="5" xr3:uid="{A2948E01-5F1C-4066-8879-414B223E6A80}" name="home_team_name"/>
    <tableColumn id="6" xr3:uid="{C0DC4E0E-C996-47B3-9A40-4AED195A979E}" name="away_team_name"/>
    <tableColumn id="7" xr3:uid="{42C6A88C-CB17-439D-807B-C834805E9705}" name="referee"/>
    <tableColumn id="8" xr3:uid="{F3C4A40B-DBB3-4F40-B54B-4C8EE5ADAA19}" name="Game Week"/>
    <tableColumn id="9" xr3:uid="{2E7D2A9B-D28A-4CE5-A419-2281EBE60ED5}" name="Pre-Match PPG (Home)"/>
    <tableColumn id="10" xr3:uid="{C677DEB2-7B4A-40F9-996B-BCD57142F16E}" name="Pre-Match PPG (Away)"/>
    <tableColumn id="11" xr3:uid="{942DE891-6BAC-498B-BF56-1511DE053ECD}" name="home_ppg"/>
    <tableColumn id="12" xr3:uid="{7DE3E101-7DAE-49E9-9510-59F8377175DF}" name="away_ppg"/>
    <tableColumn id="13" xr3:uid="{E91E1CAD-365B-4969-9C15-DAEE062F53DF}" name="home_team_goal_count"/>
    <tableColumn id="14" xr3:uid="{2FE8C352-3A7B-4EF3-AB0E-8FE48B107E60}" name="away_team_goal_count"/>
    <tableColumn id="15" xr3:uid="{9AF7272B-0050-4D00-B5FA-7BC1C5CF2C3F}" name="total_goal_count"/>
    <tableColumn id="16" xr3:uid="{00665D60-8D2D-424E-8978-F33A09920411}" name="total_goals_at_half_time"/>
    <tableColumn id="17" xr3:uid="{F8BAB12F-9CD1-472A-94F7-AF5310CF5362}" name="home_team_goal_count_half_time"/>
    <tableColumn id="18" xr3:uid="{5FD3710F-7A3A-4EA5-BECF-32832C778B9D}" name="away_team_goal_count_half_time"/>
    <tableColumn id="19" xr3:uid="{BB1A96EB-F177-414C-B99C-1C0D9A5C8554}" name="home_team_goal_timings"/>
    <tableColumn id="20" xr3:uid="{D1ABECD7-F08A-4613-96F4-C7416F85FFA6}" name="away_team_goal_timings"/>
    <tableColumn id="21" xr3:uid="{00A60AED-3E3C-4665-81D6-0BB6ACD50F00}" name="home_team_corner_count"/>
    <tableColumn id="22" xr3:uid="{8E0CBC5B-6DFB-4B60-8733-0246419CF648}" name="away_team_corner_count"/>
    <tableColumn id="23" xr3:uid="{B886FF68-6602-41FD-90A7-2BE13CF0027F}" name="home_team_yellow_cards"/>
    <tableColumn id="24" xr3:uid="{6813C762-36E3-4171-B92B-869D34B7FDB2}" name="home_team_red_cards"/>
    <tableColumn id="25" xr3:uid="{EE5D91CD-D444-4DBB-9412-DCF288443525}" name="away_team_yellow_cards"/>
    <tableColumn id="26" xr3:uid="{F853D9D0-F25F-40AB-950F-1E1974BEA90E}" name="away_team_red_cards"/>
    <tableColumn id="27" xr3:uid="{55E9C4A0-6C9A-4454-8933-C73F03826538}" name="home_team_first_half_cards"/>
    <tableColumn id="28" xr3:uid="{E56D1733-F9C7-4384-A794-EC2292FBBAB8}" name="home_team_second_half_cards"/>
    <tableColumn id="29" xr3:uid="{4D814BAC-D98B-43D1-92E2-104B48D23904}" name="away_team_first_half_cards"/>
    <tableColumn id="30" xr3:uid="{8569808F-60C9-4819-A660-21B5AD598EFD}" name="away_team_second_half_cards"/>
    <tableColumn id="31" xr3:uid="{C2FECEBD-7251-472A-9A11-FB3D8AA412DC}" name="home_team_shots"/>
    <tableColumn id="32" xr3:uid="{BC9C489C-BA9F-45E3-831F-E3C46A70ED91}" name="away_team_shots"/>
    <tableColumn id="33" xr3:uid="{15AC7F30-B646-475C-8657-FC0C447CE080}" name="home_team_shots_on_target"/>
    <tableColumn id="34" xr3:uid="{2C19887F-A9CC-44C1-920E-06EF7C6E5DFA}" name="away_team_shots_on_target"/>
    <tableColumn id="35" xr3:uid="{2872A864-15EE-487E-A295-64D54F5E8B7A}" name="home_team_shots_off_target"/>
    <tableColumn id="36" xr3:uid="{1803D13F-3FBA-4720-8306-CF1303AED0A5}" name="away_team_shots_off_target"/>
    <tableColumn id="37" xr3:uid="{05907036-74BD-43DA-9CD6-4B437A2A776B}" name="home_team_fouls"/>
    <tableColumn id="38" xr3:uid="{4B066473-8665-43C4-B004-64100AAFC494}" name="away_team_fouls"/>
    <tableColumn id="39" xr3:uid="{0328D6CA-EE6C-483D-87B8-050E898F9542}" name="home_team_possession"/>
    <tableColumn id="40" xr3:uid="{C49AEF73-EED2-4E29-8559-F17CDF36F051}" name="away_team_possession"/>
    <tableColumn id="41" xr3:uid="{EE1CA26D-A47B-4472-B719-751F8CBD628E}" name="team_a_xg"/>
    <tableColumn id="42" xr3:uid="{8B0B4488-34A5-437A-9DE5-A52D6B7DCABD}" name="team_b_xg"/>
    <tableColumn id="43" xr3:uid="{6E815572-B192-4DFA-A255-65D3ED87820E}" name="average_goals_per_match_pre_match"/>
    <tableColumn id="44" xr3:uid="{AD0F100B-A3AF-43ED-BEF7-CC6A52F7B679}" name="btts_percentage_pre_match"/>
    <tableColumn id="45" xr3:uid="{2456ACDB-E6DB-4F44-AFFC-90434717CD60}" name="over_15_percentage_pre_match"/>
    <tableColumn id="46" xr3:uid="{6197FE05-9C8A-4CFB-8A33-9CE69B0CF6AA}" name="over_25_percentage_pre_match"/>
    <tableColumn id="47" xr3:uid="{B1275CAF-AB7D-4038-9627-03138431EB55}" name="over_35_percentage_pre_match"/>
    <tableColumn id="48" xr3:uid="{3C2C1DE4-D75C-4190-9825-BA2D98067982}" name="over_45_percentage_pre_match"/>
    <tableColumn id="49" xr3:uid="{E7503529-7D77-4D8E-A327-07BD1845DBAE}" name="over_15_HT_FHG_percentage_pre_match"/>
    <tableColumn id="50" xr3:uid="{60C690B6-6806-4FD0-99CE-50B231412BCA}" name="over_05_HT_FHG_percentage_pre_match"/>
    <tableColumn id="51" xr3:uid="{C3DC3B07-81C6-4FCA-8BF4-85B1F7F1B908}" name="over_15_2HG_percentage_pre_match"/>
    <tableColumn id="52" xr3:uid="{0F42931B-AA30-4362-90A0-325862E6C21C}" name="over_05_2HG_percentage_pre_match"/>
    <tableColumn id="53" xr3:uid="{29731068-E512-4907-9C23-D6ABFA1C72F1}" name="average_corners_per_match_pre_match"/>
    <tableColumn id="54" xr3:uid="{B645374C-BC18-457F-A7E7-2FB87EA04AAF}" name="average_cards_per_match_pre_match"/>
    <tableColumn id="55" xr3:uid="{7D9150A7-C7DD-4AAF-965B-F7B141644883}" name="odds_ft_home_team_win"/>
    <tableColumn id="56" xr3:uid="{DF3F3147-9E64-459C-8637-8D14382C5A2F}" name="odds_ft_draw"/>
    <tableColumn id="57" xr3:uid="{2224D296-AB15-495F-BDD1-F307C7020AE2}" name="odds_ft_away_team_win"/>
    <tableColumn id="58" xr3:uid="{7D4327AD-55A9-4166-914A-D44B0B045320}" name="Margin/3">
      <calculatedColumnFormula>(1/BC2+1/BD2+1/BE2-1)/3</calculatedColumnFormula>
    </tableColumn>
    <tableColumn id="59" xr3:uid="{9B231352-9829-49BD-BB88-98596B94587C}" name="ProbH" dataDxfId="20">
      <calculatedColumnFormula>1/Table3[[#This Row],[odds_ft_home_team_win]]-Table3[[#This Row],[Margin/3]]</calculatedColumnFormula>
    </tableColumn>
    <tableColumn id="60" xr3:uid="{2510CD80-4B74-46BB-A47F-BDFDF947F4E4}" name="ProbD" dataDxfId="19">
      <calculatedColumnFormula>1/Table3[[#This Row],[odds_ft_draw]]-Table3[[#This Row],[Margin/3]]</calculatedColumnFormula>
    </tableColumn>
    <tableColumn id="61" xr3:uid="{B2901CA4-E82F-43F9-AED4-94B5ED3D8E04}" name="ProbA" dataDxfId="18">
      <calculatedColumnFormula>1/Table3[[#This Row],[odds_ft_away_team_win]]-Table3[[#This Row],[Margin/3]]</calculatedColumnFormula>
    </tableColumn>
    <tableColumn id="62" xr3:uid="{BA442CC5-21BE-49A6-B77F-71BD0740CF47}" name="Reference" dataDxfId="17">
      <calculatedColumnFormula>MROUND(Table3[[#This Row],[ProbH]]*100,2)/100</calculatedColumnFormula>
    </tableColumn>
    <tableColumn id="63" xr3:uid="{B9A8126B-E49F-4DF1-83CD-FEB3149FF00D}" name="odds_ft_over15"/>
    <tableColumn id="64" xr3:uid="{C77CCA7F-D406-4E55-9E10-21871FA82252}" name="odds_ft_over25"/>
    <tableColumn id="65" xr3:uid="{99C78ABE-FFF5-457B-A77B-4928DB95A362}" name="odds_ft_over35"/>
    <tableColumn id="66" xr3:uid="{8D02034B-4013-451D-9FCA-2A223A2EBE35}" name="odds_ft_over45"/>
    <tableColumn id="67" xr3:uid="{51001E6D-85AF-4EB6-9B48-14E4E49B83B3}" name="odds_btts_yes"/>
    <tableColumn id="68" xr3:uid="{A3628F7E-A66D-46F7-BBD2-83E821DE5F65}" name="odds_btts_no"/>
    <tableColumn id="69" xr3:uid="{E7A4D19B-B67B-4778-89E9-D4F0B106B493}" name="stadium_name"/>
    <tableColumn id="70" xr3:uid="{B240A777-35E9-484D-9C88-B787E0D2A410}" name="xGoals" dataDxfId="21">
      <calculatedColumnFormula>VLOOKUP(Table3[[#This Row],[Reference]],metron,10,FALSE)</calculatedColumnFormula>
    </tableColumn>
    <tableColumn id="71" xr3:uid="{0BBBD1DC-F627-4B18-88E5-6663967FB020}" name="FTHG" dataDxfId="16">
      <calculatedColumnFormula>VLOOKUP(Table3[[#This Row],[Reference]],metron,11,FALSE)</calculatedColumnFormula>
    </tableColumn>
    <tableColumn id="72" xr3:uid="{6FAE48CB-6786-4564-9D95-99D8467DA642}" name="FTAG" dataDxfId="15">
      <calculatedColumnFormula>VLOOKUP(Table3[[#This Row],[Reference]],metron,12,FALSE)</calculatedColumnFormula>
    </tableColumn>
    <tableColumn id="73" xr3:uid="{5F4B7893-07A5-4F49-B13E-853BF0EE81D5}" name="HTHG" dataDxfId="14">
      <calculatedColumnFormula>VLOOKUP(Table3[[#This Row],[Reference]],metron,13,FALSE)</calculatedColumnFormula>
    </tableColumn>
    <tableColumn id="74" xr3:uid="{779C621C-AA74-42B7-994F-FE519C1A5A86}" name="HTAG" dataDxfId="13">
      <calculatedColumnFormula>VLOOKUP(Table3[[#This Row],[Reference]],metron,14,FALSE)</calculatedColumnFormula>
    </tableColumn>
    <tableColumn id="75" xr3:uid="{82AC5900-9E71-419E-966A-86999D4F33DB}" name="HS" dataDxfId="12">
      <calculatedColumnFormula>VLOOKUP(Table3[[#This Row],[Reference]],metron,15,FALSE)</calculatedColumnFormula>
    </tableColumn>
    <tableColumn id="76" xr3:uid="{8BF449AF-E052-4971-B69E-812A500F1FE3}" name="AS" dataDxfId="11">
      <calculatedColumnFormula>VLOOKUP(Table3[[#This Row],[Reference]],metron,16,FALSE)</calculatedColumnFormula>
    </tableColumn>
    <tableColumn id="77" xr3:uid="{E7A3F806-3A61-4EDE-960E-544539B0A537}" name="HST" dataDxfId="10">
      <calculatedColumnFormula>VLOOKUP(Table3[[#This Row],[Reference]],metron,17,FALSE)</calculatedColumnFormula>
    </tableColumn>
    <tableColumn id="78" xr3:uid="{43D18BB2-F0A2-4753-8365-F8D9E6FE1BEF}" name="AST" dataDxfId="9">
      <calculatedColumnFormula>VLOOKUP(Table3[[#This Row],[Reference]],metron,18,FALSE)</calculatedColumnFormula>
    </tableColumn>
    <tableColumn id="79" xr3:uid="{EE5BDCBF-B9C6-43E6-B416-0AF110A4FDAB}" name="HSM" dataDxfId="8">
      <calculatedColumnFormula>VLOOKUP(Table3[[#This Row],[Reference]],metron,19,FALSE)</calculatedColumnFormula>
    </tableColumn>
    <tableColumn id="80" xr3:uid="{B1EEF905-4691-435A-89CE-4AB444291AF0}" name="ASM" dataDxfId="7">
      <calculatedColumnFormula>VLOOKUP(Table3[[#This Row],[Reference]],metron,20,FALSE)</calculatedColumnFormula>
    </tableColumn>
    <tableColumn id="81" xr3:uid="{FB5FE724-33AA-47A5-9CE7-E84EDDA69F72}" name="HF" dataDxfId="6">
      <calculatedColumnFormula>VLOOKUP(Table3[[#This Row],[Reference]],metron,21,FALSE)</calculatedColumnFormula>
    </tableColumn>
    <tableColumn id="82" xr3:uid="{D09B7868-080C-45DC-81E2-412710463D21}" name="AF" dataDxfId="5">
      <calculatedColumnFormula>VLOOKUP(Table3[[#This Row],[Reference]],metron,22,FALSE)</calculatedColumnFormula>
    </tableColumn>
    <tableColumn id="83" xr3:uid="{8BAA9ABC-BE00-49A8-AD6B-564A169496C6}" name="HY" dataDxfId="4">
      <calculatedColumnFormula>VLOOKUP(Table3[[#This Row],[Reference]],metron,23,FALSE)</calculatedColumnFormula>
    </tableColumn>
    <tableColumn id="84" xr3:uid="{49D7F848-F309-4766-8CF5-329E4AED588E}" name="AY" dataDxfId="3">
      <calculatedColumnFormula>VLOOKUP(Table3[[#This Row],[Reference]],metron,24,FALSE)</calculatedColumnFormula>
    </tableColumn>
    <tableColumn id="85" xr3:uid="{2B79D0C9-3D9D-4F61-A258-6EF271C80DC3}" name="HR" dataDxfId="2">
      <calculatedColumnFormula>VLOOKUP(Table3[[#This Row],[Reference]],metron,25,FALSE)</calculatedColumnFormula>
    </tableColumn>
    <tableColumn id="86" xr3:uid="{EA4A0C30-7114-4981-A9B9-469B9417F968}" name="AR" dataDxfId="1">
      <calculatedColumnFormula>VLOOKUP(Table3[[#This Row],[Reference]],metron,26,FALSE)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CC55D0-6A09-4EFC-8611-6C1CFD60735D}" name="Table1" displayName="Table1" ref="A1:Z45" totalsRowShown="0" headerRowDxfId="39">
  <autoFilter ref="A1:Z45" xr:uid="{D9CC55D0-6A09-4EFC-8611-6C1CFD60735D}"/>
  <tableColumns count="26">
    <tableColumn id="1" xr3:uid="{C174F1EB-153A-422F-B36B-929DB3BB1F01}" name="Escenario" dataDxfId="40"/>
    <tableColumn id="2" xr3:uid="{6BA8EB2E-F6AF-4FB5-925C-ACD2ED75CAD5}" name="OddH"/>
    <tableColumn id="3" xr3:uid="{F18932B8-6184-4F49-AB3B-F100224C09AA}" name="OddD"/>
    <tableColumn id="4" xr3:uid="{12DD05B5-C2F6-4078-B5F3-A514EE8603B1}" name="OddA"/>
    <tableColumn id="5" xr3:uid="{B7355FE9-3B26-44A4-8F87-14820EE5458F}" name="ProbH"/>
    <tableColumn id="6" xr3:uid="{DAAE34C1-7957-47E3-BF15-FC7E8D995193}" name="ProbD"/>
    <tableColumn id="7" xr3:uid="{E28D167E-9D34-4900-82BF-5D9CE1A36555}" name="ProbA"/>
    <tableColumn id="8" xr3:uid="{8A5D071B-030C-420B-A4F7-34EA9D882B90}" name="xPHome">
      <calculatedColumnFormula>E2*3+F2*1</calculatedColumnFormula>
    </tableColumn>
    <tableColumn id="9" xr3:uid="{A9B3FA9D-A845-4F76-9A21-383B21B513CA}" name="xPAway">
      <calculatedColumnFormula>F2*1+G2*3</calculatedColumnFormula>
    </tableColumn>
    <tableColumn id="10" xr3:uid="{42B2C400-3B81-4DBA-B485-52B7650BFC16}" name="xGoals">
      <calculatedColumnFormula>K2+L2</calculatedColumnFormula>
    </tableColumn>
    <tableColumn id="11" xr3:uid="{7B09136F-9313-41C1-B4CD-0E162D83263E}" name="FTHG"/>
    <tableColumn id="12" xr3:uid="{4B4BB2EC-DA78-4B1E-B5AA-D9AF178E8B20}" name="FTAG"/>
    <tableColumn id="13" xr3:uid="{2DE24430-7A14-4049-A950-3D673722C3C0}" name="HTHG"/>
    <tableColumn id="14" xr3:uid="{DDCC8472-1655-4819-A3B6-28AC848E2D16}" name="HTAG"/>
    <tableColumn id="15" xr3:uid="{837D3FEE-8324-4731-AA14-FB1A44288B3D}" name="HS"/>
    <tableColumn id="16" xr3:uid="{8A6BBFA8-AE71-42F9-9689-655A24B49B6E}" name="AS"/>
    <tableColumn id="17" xr3:uid="{3ECE07FA-930D-4218-A924-793C76289DAC}" name="HST"/>
    <tableColumn id="18" xr3:uid="{6490B2EF-E9A5-4E93-9735-F095C13B1F69}" name="AST"/>
    <tableColumn id="19" xr3:uid="{CB1E39D1-F23E-4E7A-9DA0-46F5D42C71E8}" name="HSM">
      <calculatedColumnFormula>O2-Q2</calculatedColumnFormula>
    </tableColumn>
    <tableColumn id="20" xr3:uid="{06989C8D-C1ED-480A-BE9E-25540F7E15E5}" name="ASM">
      <calculatedColumnFormula>P2-R2</calculatedColumnFormula>
    </tableColumn>
    <tableColumn id="21" xr3:uid="{7A8F0A40-242D-4D7B-AE98-CEDFF2F32899}" name="HF"/>
    <tableColumn id="22" xr3:uid="{C1863CC7-5836-4AE2-AE27-33443DF5901C}" name="AF"/>
    <tableColumn id="23" xr3:uid="{DD34F0A3-BB79-4323-89A0-BEB61D0AE7F4}" name="HY"/>
    <tableColumn id="24" xr3:uid="{8E95C7E6-DA5A-4F5F-8D54-63FC05CDC4FF}" name="AY"/>
    <tableColumn id="25" xr3:uid="{656646BF-1277-4A1C-9AFF-67E66611C329}" name="HR"/>
    <tableColumn id="26" xr3:uid="{BDFCDA0B-15D0-4D50-9FAE-6AFC05BC7758}" name="AR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543F7-F62A-47FA-A709-210A0ACFD61C}" name="Table4" displayName="Table4" ref="A1:CH137" totalsRowCount="1">
  <autoFilter ref="A1:CH136" xr:uid="{660543F7-F62A-47FA-A709-210A0ACFD61C}">
    <filterColumn colId="7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2:CH134">
    <sortCondition ref="A1:A136"/>
  </sortState>
  <tableColumns count="86">
    <tableColumn id="1" xr3:uid="{4C460D5A-85C4-4E23-8BC5-AE16979D3E0C}" name="timestamp"/>
    <tableColumn id="2" xr3:uid="{110D2FDE-39B7-44A1-94EB-13EFA09D9F27}" name="date_GMT" totalsRowDxfId="0"/>
    <tableColumn id="3" xr3:uid="{4CE1B926-108D-42AA-8B3C-3F1196212725}" name="status" totalsRowFunction="count"/>
    <tableColumn id="4" xr3:uid="{02D5BC7B-DC03-4258-B263-6AF7039EF0DD}" name="attendance"/>
    <tableColumn id="5" xr3:uid="{E146B665-28DF-4F9F-BEB0-D1CD57212D53}" name="home_team_name"/>
    <tableColumn id="6" xr3:uid="{7513A457-FA3E-4654-A680-18163CD33A3A}" name="away_team_name"/>
    <tableColumn id="7" xr3:uid="{66D0C282-873B-4D36-A4DD-337CC2593E6F}" name="referee"/>
    <tableColumn id="8" xr3:uid="{D4FA734C-0E95-4F6C-948B-790E2C1CD349}" name="Game Week"/>
    <tableColumn id="9" xr3:uid="{970EB075-9B61-4B6B-85A3-C442A54F5A66}" name="Pre-Match PPG (Home)"/>
    <tableColumn id="10" xr3:uid="{9CD50989-EEEE-4B64-A2F5-26E765A9597D}" name="Pre-Match PPG (Away)"/>
    <tableColumn id="11" xr3:uid="{643BD87C-A6E4-4B18-AF92-0C3A6C128F57}" name="home_ppg"/>
    <tableColumn id="12" xr3:uid="{E75EAA48-DADD-4C5B-B337-20325DCC5A7B}" name="away_ppg"/>
    <tableColumn id="13" xr3:uid="{EEB688D7-933F-4D13-869D-9248470E84C5}" name="home_team_goal_count" totalsRowFunction="sum"/>
    <tableColumn id="14" xr3:uid="{B47AE63B-4CA4-462E-A92C-04143D6D0CE0}" name="away_team_goal_count" totalsRowFunction="sum"/>
    <tableColumn id="15" xr3:uid="{256BB797-600E-4102-AF9A-6FD5A5EE805B}" name="total_goal_count" totalsRowFunction="sum"/>
    <tableColumn id="16" xr3:uid="{9D2DDF1C-E2C6-465F-8652-1DA7FC906598}" name="total_goals_at_half_time" totalsRowFunction="sum"/>
    <tableColumn id="17" xr3:uid="{7F7665DC-2DEF-43BB-A6FF-02B06DD0977B}" name="home_team_goal_count_half_time" totalsRowFunction="sum"/>
    <tableColumn id="18" xr3:uid="{1E65FD2A-DD9B-4186-BD02-75753389D317}" name="away_team_goal_count_half_time" totalsRowFunction="sum"/>
    <tableColumn id="19" xr3:uid="{B8C43793-1E8D-4A46-8D24-77CDA70D051A}" name="home_team_goal_timings"/>
    <tableColumn id="20" xr3:uid="{7D777AA5-4B12-4456-A699-B893739AF48B}" name="away_team_goal_timings"/>
    <tableColumn id="21" xr3:uid="{84168530-87E5-4C2F-B85C-89F52E4D5EAF}" name="home_team_corner_count" totalsRowFunction="count"/>
    <tableColumn id="22" xr3:uid="{EC8CD4B1-A5C6-4F6E-A54E-DCBA6717C2E3}" name="away_team_corner_count"/>
    <tableColumn id="23" xr3:uid="{9DF86C51-1D4E-4EA8-B34F-CC5857D58205}" name="home_team_yellow_cards" totalsRowFunction="sum"/>
    <tableColumn id="24" xr3:uid="{5A4D63E3-9A79-4908-8FAA-B3B566231709}" name="home_team_red_cards" totalsRowFunction="sum"/>
    <tableColumn id="25" xr3:uid="{78545782-B464-4AF2-8BAC-DCEA14A54E79}" name="away_team_yellow_cards" totalsRowFunction="sum"/>
    <tableColumn id="26" xr3:uid="{4F409578-E16F-4722-A542-938DE2E0E097}" name="away_team_red_cards" totalsRowFunction="sum"/>
    <tableColumn id="27" xr3:uid="{5A4C0014-DF32-4FF7-B679-7A9612362701}" name="home_team_first_half_cards" totalsRowFunction="sum"/>
    <tableColumn id="28" xr3:uid="{2EFD915D-6EDF-4F08-AA54-A9CF1B6E67EE}" name="home_team_second_half_cards" totalsRowFunction="sum"/>
    <tableColumn id="29" xr3:uid="{8F9E8F8A-B08B-41CB-B8E7-2F50ED659180}" name="away_team_first_half_cards" totalsRowFunction="sum"/>
    <tableColumn id="30" xr3:uid="{500BE5E8-9C5B-4B29-8A44-84B12B98414F}" name="away_team_second_half_cards" totalsRowFunction="sum"/>
    <tableColumn id="31" xr3:uid="{83D1BF39-ADC4-4C59-8812-3E8140DFA786}" name="home_team_shots" totalsRowFunction="sum"/>
    <tableColumn id="32" xr3:uid="{6A0D7BB6-0F34-4F29-A48E-110F3A411039}" name="away_team_shots" totalsRowFunction="sum"/>
    <tableColumn id="33" xr3:uid="{C6CBF96D-BC90-4085-BACE-4AF3D1394CAB}" name="home_team_shots_on_target" totalsRowFunction="sum"/>
    <tableColumn id="34" xr3:uid="{D8940D9E-D9AD-41FB-A62D-3DFAF7211DA9}" name="away_team_shots_on_target" totalsRowFunction="sum"/>
    <tableColumn id="35" xr3:uid="{0DEF67F6-F76F-436F-A960-393061395AFD}" name="home_team_shots_off_target" totalsRowFunction="sum"/>
    <tableColumn id="36" xr3:uid="{D288F0DD-B368-4827-A9AF-0DD9756B6378}" name="away_team_shots_off_target" totalsRowFunction="sum"/>
    <tableColumn id="37" xr3:uid="{1B90B9C5-370E-4DE8-B1E3-05AC728C1C28}" name="home_team_fouls" totalsRowFunction="sum"/>
    <tableColumn id="38" xr3:uid="{05379370-4BFE-4E9E-BCFB-8FA75B551776}" name="away_team_fouls" totalsRowFunction="sum"/>
    <tableColumn id="39" xr3:uid="{921EB562-9D50-43B7-9FC9-4F21371179F5}" name="home_team_possession"/>
    <tableColumn id="40" xr3:uid="{FAF45822-55A0-4DFB-9487-C909835CAC1A}" name="away_team_possession"/>
    <tableColumn id="41" xr3:uid="{28FE22D1-A090-40F2-B38A-0DFDE630C676}" name="team_a_xg" totalsRowFunction="sum"/>
    <tableColumn id="42" xr3:uid="{1B5AE58D-83E9-4992-9037-DFA5E7B7C8C9}" name="team_b_xg" totalsRowFunction="sum"/>
    <tableColumn id="43" xr3:uid="{C5497D42-7801-43C7-92FB-64EF14122B28}" name="average_goals_per_match_pre_match"/>
    <tableColumn id="44" xr3:uid="{7857CEFD-F2E4-4178-9502-5BD9030171C8}" name="btts_percentage_pre_match"/>
    <tableColumn id="45" xr3:uid="{C54EC7B7-2C5E-4A4B-94B0-C9B7069A5D0F}" name="over_15_percentage_pre_match"/>
    <tableColumn id="46" xr3:uid="{B18E1CC9-7DAB-44AD-B4D6-67A5EF91D822}" name="over_25_percentage_pre_match"/>
    <tableColumn id="47" xr3:uid="{6861BC67-1B8F-43F8-A0AD-57F96BC8DEA9}" name="over_35_percentage_pre_match"/>
    <tableColumn id="48" xr3:uid="{09A0A340-7298-4D4D-B803-4231A3426CEE}" name="over_45_percentage_pre_match"/>
    <tableColumn id="49" xr3:uid="{6D7FD590-49E1-4850-841F-392E78E78EE5}" name="over_15_HT_FHG_percentage_pre_match"/>
    <tableColumn id="50" xr3:uid="{3C3D038B-2B02-49F3-942E-C7B35D1B3F28}" name="over_05_HT_FHG_percentage_pre_match"/>
    <tableColumn id="51" xr3:uid="{BA9BC994-BA74-478A-B0E5-7A5DB11F0DE6}" name="over_15_2HG_percentage_pre_match"/>
    <tableColumn id="52" xr3:uid="{ED684FC2-6813-4EB8-84CD-2884C6545257}" name="over_05_2HG_percentage_pre_match"/>
    <tableColumn id="53" xr3:uid="{B750A571-856A-42C0-8921-8DED3CAA1546}" name="average_corners_per_match_pre_match"/>
    <tableColumn id="54" xr3:uid="{A46E7476-4267-44A8-B156-C3056CE205DB}" name="average_cards_per_match_pre_match"/>
    <tableColumn id="55" xr3:uid="{B90C7914-2ADC-466D-8422-D3F04CCDD124}" name="odds_ft_home_team_win"/>
    <tableColumn id="56" xr3:uid="{D564896B-3164-4E3B-A4D2-3C80922E454A}" name="odds_ft_draw"/>
    <tableColumn id="57" xr3:uid="{04BA9BB9-A21E-4C83-86A8-9B180DD3931F}" name="odds_ft_away_team_win"/>
    <tableColumn id="58" xr3:uid="{5B12E674-1620-4F41-B59A-6E333D23A55F}" name="Margin/3"/>
    <tableColumn id="59" xr3:uid="{76FB8798-E932-4252-908C-1E8BCDED5D15}" name="ProbH"/>
    <tableColumn id="60" xr3:uid="{8815906F-46D7-4122-88B5-8D66838A4369}" name="ProbD"/>
    <tableColumn id="61" xr3:uid="{A7A01154-6DF4-4B64-82AB-3529DA8D9604}" name="ProbA"/>
    <tableColumn id="62" xr3:uid="{940D449C-9592-4C92-B465-0E493372560D}" name="Reference"/>
    <tableColumn id="63" xr3:uid="{BD025D06-5566-4F06-A845-D8EAC59C1ABB}" name="odds_ft_over15"/>
    <tableColumn id="64" xr3:uid="{70FAA566-7937-41E2-A723-500CCF84BCFB}" name="odds_ft_over25"/>
    <tableColumn id="65" xr3:uid="{7DBCF809-B015-46FF-8F0D-7C67C108E97B}" name="odds_ft_over35"/>
    <tableColumn id="66" xr3:uid="{B873F99A-3741-4C7F-A28F-D525D145FF75}" name="odds_ft_over45"/>
    <tableColumn id="67" xr3:uid="{4DCAEFC9-FBBA-47D1-B28F-671A9964DD7B}" name="odds_btts_yes"/>
    <tableColumn id="68" xr3:uid="{4158C553-4C3A-4CCA-A220-34C3DA0A9688}" name="odds_btts_no"/>
    <tableColumn id="69" xr3:uid="{1DA7BE19-C62B-4336-B5D1-28931144B3FD}" name="stadium_name"/>
    <tableColumn id="70" xr3:uid="{76767B73-4F68-4ABD-9548-9A9364795BFA}" name="xGoals" totalsRowFunction="sum"/>
    <tableColumn id="71" xr3:uid="{55314467-B612-424C-A1B2-2172437959F2}" name="FTHG" totalsRowFunction="sum"/>
    <tableColumn id="72" xr3:uid="{941BB94E-2D0B-4630-9DBE-C3F8DEC65414}" name="FTAG" totalsRowFunction="sum"/>
    <tableColumn id="73" xr3:uid="{482D58B5-2B01-4E3B-BFEA-F518B064F0B8}" name="HTHG" totalsRowFunction="sum"/>
    <tableColumn id="74" xr3:uid="{D165506C-92B3-4C43-B049-3FD1CB4C74A6}" name="HTAG" totalsRowFunction="sum"/>
    <tableColumn id="75" xr3:uid="{5C84691A-26AB-4C68-AC69-BCCA08B294E3}" name="HS" totalsRowFunction="sum"/>
    <tableColumn id="76" xr3:uid="{BCBEC772-1832-46EE-A670-68D572197474}" name="AS" totalsRowFunction="sum"/>
    <tableColumn id="77" xr3:uid="{CDBD9101-706B-4BCB-B770-6AF3C4D432F6}" name="HST" totalsRowFunction="sum"/>
    <tableColumn id="78" xr3:uid="{5BB5C0B2-5EF5-492F-B940-F49254B971C4}" name="AST" totalsRowFunction="sum"/>
    <tableColumn id="79" xr3:uid="{E35DC001-8794-4FF0-A6F4-56EB124CF558}" name="HSM" totalsRowFunction="sum"/>
    <tableColumn id="80" xr3:uid="{77128EBD-5CF0-4CFD-81BD-B7A6ECAD8A83}" name="ASM" totalsRowFunction="sum"/>
    <tableColumn id="81" xr3:uid="{B9434D09-F51A-4933-9CAF-4373E7269C48}" name="HF" totalsRowFunction="sum"/>
    <tableColumn id="82" xr3:uid="{5ACE3F94-1E6B-4701-8E55-2E07F5EA5EA8}" name="AF" totalsRowFunction="sum"/>
    <tableColumn id="83" xr3:uid="{9EDE0DFE-3543-4D73-8087-31592424C5FD}" name="HY" totalsRowFunction="sum"/>
    <tableColumn id="84" xr3:uid="{05238DB0-F627-4A10-A000-7770C1CE2E26}" name="AY" totalsRowFunction="sum"/>
    <tableColumn id="85" xr3:uid="{16382AFD-AC8B-4069-97D9-383274E78836}" name="HR" totalsRowFunction="sum"/>
    <tableColumn id="86" xr3:uid="{E75065BC-DF99-4F61-B6A6-0FAA509A5DAC}" name="AR" totalsRowFunction="su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3578-2983-4D42-A26D-CDEF57D8FC0A}">
  <dimension ref="A1:CH967"/>
  <sheetViews>
    <sheetView topLeftCell="BP378" workbookViewId="0">
      <selection activeCell="A800" sqref="A800:CH966"/>
    </sheetView>
  </sheetViews>
  <sheetFormatPr defaultRowHeight="14.25" x14ac:dyDescent="0.45"/>
  <cols>
    <col min="1" max="1" width="11.06640625" customWidth="1"/>
    <col min="2" max="2" width="19.6640625" bestFit="1" customWidth="1"/>
    <col min="4" max="4" width="11.46484375" customWidth="1"/>
    <col min="5" max="5" width="17.3984375" customWidth="1"/>
    <col min="6" max="6" width="15.53125" customWidth="1"/>
    <col min="8" max="8" width="12.1328125" customWidth="1"/>
    <col min="9" max="9" width="20.86328125" customWidth="1"/>
    <col min="10" max="10" width="20.53125" customWidth="1"/>
    <col min="11" max="11" width="10.9296875" customWidth="1"/>
    <col min="12" max="12" width="10.59765625" customWidth="1"/>
    <col min="13" max="13" width="21.73046875" customWidth="1"/>
    <col min="14" max="14" width="21.3984375" customWidth="1"/>
    <col min="15" max="15" width="16" customWidth="1"/>
    <col min="16" max="16" width="22.33203125" customWidth="1"/>
    <col min="17" max="17" width="30.19921875" customWidth="1"/>
    <col min="18" max="18" width="29.86328125" customWidth="1"/>
    <col min="19" max="19" width="23.06640625" customWidth="1"/>
    <col min="20" max="20" width="22.73046875" customWidth="1"/>
    <col min="21" max="21" width="23.46484375" customWidth="1"/>
    <col min="22" max="22" width="23.1328125" customWidth="1"/>
    <col min="23" max="23" width="23.19921875" customWidth="1"/>
    <col min="24" max="24" width="20.6640625" customWidth="1"/>
    <col min="25" max="25" width="22.86328125" customWidth="1"/>
    <col min="26" max="26" width="20.33203125" customWidth="1"/>
    <col min="27" max="27" width="25.1328125" customWidth="1"/>
    <col min="28" max="28" width="27.46484375" customWidth="1"/>
    <col min="29" max="29" width="24.796875" customWidth="1"/>
    <col min="30" max="30" width="27.1328125" customWidth="1"/>
    <col min="31" max="31" width="17.1328125" customWidth="1"/>
    <col min="32" max="32" width="16.796875" customWidth="1"/>
    <col min="33" max="33" width="25.796875" customWidth="1"/>
    <col min="34" max="34" width="25.46484375" customWidth="1"/>
    <col min="35" max="35" width="26" customWidth="1"/>
    <col min="36" max="36" width="25.6640625" customWidth="1"/>
    <col min="37" max="37" width="16.796875" customWidth="1"/>
    <col min="38" max="38" width="16.46484375" customWidth="1"/>
    <col min="39" max="39" width="21.33203125" customWidth="1"/>
    <col min="40" max="40" width="21" customWidth="1"/>
    <col min="41" max="41" width="11.265625" customWidth="1"/>
    <col min="42" max="42" width="11.33203125" customWidth="1"/>
    <col min="43" max="43" width="32.59765625" customWidth="1"/>
    <col min="44" max="44" width="24.796875" customWidth="1"/>
    <col min="45" max="48" width="28.1328125" customWidth="1"/>
    <col min="49" max="50" width="34.265625" customWidth="1"/>
    <col min="51" max="52" width="32.46484375" customWidth="1"/>
    <col min="53" max="53" width="34.265625" customWidth="1"/>
    <col min="54" max="54" width="32.6640625" customWidth="1"/>
    <col min="55" max="55" width="22.73046875" customWidth="1"/>
    <col min="56" max="56" width="13.46484375" customWidth="1"/>
    <col min="57" max="57" width="22.3984375" customWidth="1"/>
    <col min="58" max="58" width="10.33203125" bestFit="1" customWidth="1"/>
    <col min="62" max="62" width="10.796875" bestFit="1" customWidth="1"/>
    <col min="63" max="66" width="14.9296875" customWidth="1"/>
    <col min="67" max="67" width="13.796875" customWidth="1"/>
    <col min="68" max="68" width="13.265625" customWidth="1"/>
    <col min="69" max="69" width="14.265625" customWidth="1"/>
  </cols>
  <sheetData>
    <row r="1" spans="1:8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s="3" t="s">
        <v>54</v>
      </c>
      <c r="BD1" s="3" t="s">
        <v>55</v>
      </c>
      <c r="BE1" s="3" t="s">
        <v>56</v>
      </c>
      <c r="BF1" s="3" t="s">
        <v>1799</v>
      </c>
      <c r="BG1" s="3" t="s">
        <v>1777</v>
      </c>
      <c r="BH1" s="3" t="s">
        <v>1778</v>
      </c>
      <c r="BI1" s="3" t="s">
        <v>1779</v>
      </c>
      <c r="BJ1" s="4" t="s">
        <v>1800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1782</v>
      </c>
      <c r="BS1" t="s">
        <v>1783</v>
      </c>
      <c r="BT1" t="s">
        <v>1784</v>
      </c>
      <c r="BU1" t="s">
        <v>1785</v>
      </c>
      <c r="BV1" t="s">
        <v>1786</v>
      </c>
      <c r="BW1" t="s">
        <v>1787</v>
      </c>
      <c r="BX1" t="s">
        <v>1788</v>
      </c>
      <c r="BY1" t="s">
        <v>1789</v>
      </c>
      <c r="BZ1" t="s">
        <v>1790</v>
      </c>
      <c r="CA1" t="s">
        <v>1791</v>
      </c>
      <c r="CB1" t="s">
        <v>1792</v>
      </c>
      <c r="CC1" t="s">
        <v>1793</v>
      </c>
      <c r="CD1" t="s">
        <v>1794</v>
      </c>
      <c r="CE1" t="s">
        <v>1795</v>
      </c>
      <c r="CF1" t="s">
        <v>1796</v>
      </c>
      <c r="CG1" t="s">
        <v>1797</v>
      </c>
      <c r="CH1" t="s">
        <v>1798</v>
      </c>
    </row>
    <row r="2" spans="1:86" hidden="1" x14ac:dyDescent="0.45">
      <c r="A2">
        <v>1520901000</v>
      </c>
      <c r="B2" t="s">
        <v>161</v>
      </c>
      <c r="C2" t="s">
        <v>64</v>
      </c>
      <c r="D2" t="s">
        <v>65</v>
      </c>
      <c r="E2" t="s">
        <v>118</v>
      </c>
      <c r="F2" t="s">
        <v>143</v>
      </c>
      <c r="G2" t="s">
        <v>65</v>
      </c>
      <c r="H2">
        <v>4</v>
      </c>
      <c r="I2">
        <v>0</v>
      </c>
      <c r="J2">
        <v>0</v>
      </c>
      <c r="K2">
        <v>1.05</v>
      </c>
      <c r="L2">
        <v>1.41</v>
      </c>
      <c r="M2">
        <v>1</v>
      </c>
      <c r="N2">
        <v>2</v>
      </c>
      <c r="O2">
        <v>3</v>
      </c>
      <c r="P2">
        <v>2</v>
      </c>
      <c r="Q2">
        <v>1</v>
      </c>
      <c r="R2">
        <v>1</v>
      </c>
      <c r="S2">
        <v>17</v>
      </c>
      <c r="T2" t="s">
        <v>162</v>
      </c>
      <c r="U2">
        <v>5</v>
      </c>
      <c r="V2">
        <v>4</v>
      </c>
      <c r="W2">
        <v>2</v>
      </c>
      <c r="X2">
        <v>0</v>
      </c>
      <c r="Y2">
        <v>4</v>
      </c>
      <c r="Z2">
        <v>0</v>
      </c>
      <c r="AA2">
        <v>0</v>
      </c>
      <c r="AB2">
        <v>2</v>
      </c>
      <c r="AC2">
        <v>0</v>
      </c>
      <c r="AD2">
        <v>4</v>
      </c>
      <c r="AE2">
        <v>16</v>
      </c>
      <c r="AF2">
        <v>12</v>
      </c>
      <c r="AG2">
        <v>10</v>
      </c>
      <c r="AH2">
        <v>8</v>
      </c>
      <c r="AI2">
        <v>6</v>
      </c>
      <c r="AJ2">
        <v>4</v>
      </c>
      <c r="AK2">
        <v>14</v>
      </c>
      <c r="AL2">
        <v>26</v>
      </c>
      <c r="AM2">
        <v>63</v>
      </c>
      <c r="AN2">
        <v>37</v>
      </c>
      <c r="AO2">
        <v>2.0099999999999998</v>
      </c>
      <c r="AP2">
        <v>1.61</v>
      </c>
      <c r="AQ2">
        <v>2.5</v>
      </c>
      <c r="AR2">
        <v>50</v>
      </c>
      <c r="AS2">
        <v>100</v>
      </c>
      <c r="AT2">
        <v>50</v>
      </c>
      <c r="AU2">
        <v>0</v>
      </c>
      <c r="AV2">
        <v>0</v>
      </c>
      <c r="AW2">
        <v>0</v>
      </c>
      <c r="AX2">
        <v>50</v>
      </c>
      <c r="AY2">
        <v>100</v>
      </c>
      <c r="AZ2">
        <v>100</v>
      </c>
      <c r="BA2">
        <v>6</v>
      </c>
      <c r="BB2">
        <v>4</v>
      </c>
      <c r="BC2">
        <v>2.0499999999999998</v>
      </c>
      <c r="BD2">
        <v>3.2</v>
      </c>
      <c r="BE2">
        <v>3.4</v>
      </c>
      <c r="BF2">
        <f>(1/BC2+1/BD2+1/BE2-1)/3</f>
        <v>3.1474175035868024E-2</v>
      </c>
      <c r="BG2">
        <f>1/BC2-BF2</f>
        <v>0.45633070301291251</v>
      </c>
      <c r="BH2">
        <f>1/BD2-BF2</f>
        <v>0.28102582496413198</v>
      </c>
      <c r="BI2">
        <f>1/BE2-BF2</f>
        <v>0.26264347202295552</v>
      </c>
      <c r="BJ2">
        <f>MROUND(BG2*100,2)/100</f>
        <v>0.46</v>
      </c>
      <c r="BK2">
        <v>0</v>
      </c>
      <c r="BL2">
        <v>0</v>
      </c>
      <c r="BM2">
        <v>0</v>
      </c>
      <c r="BN2">
        <v>0</v>
      </c>
      <c r="BO2">
        <v>1.83</v>
      </c>
      <c r="BP2">
        <v>1.91</v>
      </c>
      <c r="BQ2" t="s">
        <v>121</v>
      </c>
      <c r="BR2">
        <f>VLOOKUP(Table2[[#This Row],[Reference]],metron,10,FALSE)</f>
        <v>2.5405629139072849</v>
      </c>
      <c r="BS2">
        <f>VLOOKUP(Table2[[#This Row],[Reference]],metron,11,FALSE)</f>
        <v>1.4888836329233679</v>
      </c>
      <c r="BT2">
        <f>VLOOKUP(Table2[[#This Row],[Reference]],metron,12,FALSE)</f>
        <v>1.0516792809839171</v>
      </c>
      <c r="BU2">
        <f>VLOOKUP(Table2[[#This Row],[Reference]],metron,13,FALSE)</f>
        <v>0.64581362346263005</v>
      </c>
      <c r="BV2">
        <f>VLOOKUP(Table2[[#This Row],[Reference]],metron,14,FALSE)</f>
        <v>0.45364238410596031</v>
      </c>
      <c r="BW2">
        <f>VLOOKUP(Table2[[#This Row],[Reference]],metron,15,FALSE)</f>
        <v>12.686892177589851</v>
      </c>
      <c r="BX2">
        <f>VLOOKUP(Table2[[#This Row],[Reference]],metron,16,FALSE)</f>
        <v>9.8059196617336148</v>
      </c>
      <c r="BY2">
        <f>VLOOKUP(Table2[[#This Row],[Reference]],metron,17,FALSE)</f>
        <v>5.3198121263877027</v>
      </c>
      <c r="BZ2">
        <f>VLOOKUP(Table2[[#This Row],[Reference]],metron,18,FALSE)</f>
        <v>4.0954312553373189</v>
      </c>
      <c r="CA2">
        <f>VLOOKUP(Table2[[#This Row],[Reference]],metron,19,FALSE)</f>
        <v>7.3670800512021479</v>
      </c>
      <c r="CB2">
        <f>VLOOKUP(Table2[[#This Row],[Reference]],metron,20,FALSE)</f>
        <v>5.710488406396296</v>
      </c>
      <c r="CC2">
        <f>VLOOKUP(Table2[[#This Row],[Reference]],metron,21,FALSE)</f>
        <v>13.0488908033599</v>
      </c>
      <c r="CD2">
        <f>VLOOKUP(Table2[[#This Row],[Reference]],metron,22,FALSE)</f>
        <v>13.714839543398661</v>
      </c>
      <c r="CE2">
        <f>VLOOKUP(Table2[[#This Row],[Reference]],metron,23,FALSE)</f>
        <v>1.567523459812322</v>
      </c>
      <c r="CF2">
        <f>VLOOKUP(Table2[[#This Row],[Reference]],metron,24,FALSE)</f>
        <v>1.951040391676867</v>
      </c>
      <c r="CG2">
        <f>VLOOKUP(Table2[[#This Row],[Reference]],metron,25,FALSE)</f>
        <v>8.3027335781313744E-2</v>
      </c>
      <c r="CH2">
        <f>VLOOKUP(Table2[[#This Row],[Reference]],metron,26,FALSE)</f>
        <v>0.13117095063239501</v>
      </c>
    </row>
    <row r="3" spans="1:86" hidden="1" x14ac:dyDescent="0.45">
      <c r="A3">
        <v>1521248400</v>
      </c>
      <c r="B3" t="s">
        <v>163</v>
      </c>
      <c r="C3" t="s">
        <v>64</v>
      </c>
      <c r="D3" t="s">
        <v>65</v>
      </c>
      <c r="E3" t="s">
        <v>115</v>
      </c>
      <c r="F3" t="s">
        <v>114</v>
      </c>
      <c r="G3" t="s">
        <v>65</v>
      </c>
      <c r="H3">
        <v>5</v>
      </c>
      <c r="I3">
        <v>2</v>
      </c>
      <c r="J3">
        <v>2</v>
      </c>
      <c r="K3">
        <v>1.1399999999999999</v>
      </c>
      <c r="L3">
        <v>1.36</v>
      </c>
      <c r="M3">
        <v>1</v>
      </c>
      <c r="N3">
        <v>2</v>
      </c>
      <c r="O3">
        <v>3</v>
      </c>
      <c r="P3">
        <v>3</v>
      </c>
      <c r="Q3">
        <v>1</v>
      </c>
      <c r="R3">
        <v>2</v>
      </c>
      <c r="S3">
        <v>13</v>
      </c>
      <c r="T3" t="s">
        <v>164</v>
      </c>
      <c r="U3">
        <v>5</v>
      </c>
      <c r="V3">
        <v>1</v>
      </c>
      <c r="W3">
        <v>3</v>
      </c>
      <c r="X3">
        <v>0</v>
      </c>
      <c r="Y3">
        <v>0</v>
      </c>
      <c r="Z3">
        <v>0</v>
      </c>
      <c r="AA3">
        <v>1</v>
      </c>
      <c r="AB3">
        <v>2</v>
      </c>
      <c r="AC3">
        <v>0</v>
      </c>
      <c r="AD3">
        <v>0</v>
      </c>
      <c r="AE3">
        <v>11</v>
      </c>
      <c r="AF3">
        <v>7</v>
      </c>
      <c r="AG3">
        <v>6</v>
      </c>
      <c r="AH3">
        <v>4</v>
      </c>
      <c r="AI3">
        <v>5</v>
      </c>
      <c r="AJ3">
        <v>3</v>
      </c>
      <c r="AK3">
        <v>10</v>
      </c>
      <c r="AL3">
        <v>16</v>
      </c>
      <c r="AM3">
        <v>56</v>
      </c>
      <c r="AN3">
        <v>44</v>
      </c>
      <c r="AO3">
        <v>1.46</v>
      </c>
      <c r="AP3">
        <v>0.94</v>
      </c>
      <c r="AQ3">
        <v>2.25</v>
      </c>
      <c r="AR3">
        <v>75</v>
      </c>
      <c r="AS3">
        <v>75</v>
      </c>
      <c r="AT3">
        <v>50</v>
      </c>
      <c r="AU3">
        <v>25</v>
      </c>
      <c r="AV3">
        <v>0</v>
      </c>
      <c r="AW3">
        <v>25</v>
      </c>
      <c r="AX3">
        <v>50</v>
      </c>
      <c r="AY3">
        <v>50</v>
      </c>
      <c r="AZ3">
        <v>75</v>
      </c>
      <c r="BA3">
        <v>6.5</v>
      </c>
      <c r="BB3">
        <v>6.5</v>
      </c>
      <c r="BC3">
        <v>3</v>
      </c>
      <c r="BD3">
        <v>3.15</v>
      </c>
      <c r="BE3">
        <v>2.25</v>
      </c>
      <c r="BF3">
        <f>(1/BC3+1/BD3+1/BE3-1)/3</f>
        <v>3.174603174603171E-2</v>
      </c>
      <c r="BG3">
        <f>1/BC3-BF3</f>
        <v>0.30158730158730163</v>
      </c>
      <c r="BH3">
        <f>1/BD3-BF3</f>
        <v>0.28571428571428575</v>
      </c>
      <c r="BI3">
        <f>1/BE3-BF3</f>
        <v>0.41269841269841273</v>
      </c>
      <c r="BJ3">
        <f>MROUND(BG3*100,2)/100</f>
        <v>0.3</v>
      </c>
      <c r="BK3">
        <v>1.29</v>
      </c>
      <c r="BL3">
        <v>1.95</v>
      </c>
      <c r="BM3">
        <v>3.4</v>
      </c>
      <c r="BN3">
        <v>0</v>
      </c>
      <c r="BO3">
        <v>1.83</v>
      </c>
      <c r="BP3">
        <v>1.95</v>
      </c>
      <c r="BQ3" t="s">
        <v>129</v>
      </c>
      <c r="BR3">
        <f>VLOOKUP(Table2[[#This Row],[Reference]],metron,10,FALSE)</f>
        <v>2.5726407816919519</v>
      </c>
      <c r="BS3">
        <f>VLOOKUP(Table2[[#This Row],[Reference]],metron,11,FALSE)</f>
        <v>1.1805091283106199</v>
      </c>
      <c r="BT3">
        <f>VLOOKUP(Table2[[#This Row],[Reference]],metron,12,FALSE)</f>
        <v>1.3921316533813319</v>
      </c>
      <c r="BU3">
        <f>VLOOKUP(Table2[[#This Row],[Reference]],metron,13,FALSE)</f>
        <v>0.5209673269873939</v>
      </c>
      <c r="BV3">
        <f>VLOOKUP(Table2[[#This Row],[Reference]],metron,14,FALSE)</f>
        <v>0.61847182917417032</v>
      </c>
      <c r="BW3">
        <f>VLOOKUP(Table2[[#This Row],[Reference]],metron,15,FALSE)</f>
        <v>11.149200710479571</v>
      </c>
      <c r="BX3">
        <f>VLOOKUP(Table2[[#This Row],[Reference]],metron,16,FALSE)</f>
        <v>11.444049733570161</v>
      </c>
      <c r="BY3">
        <f>VLOOKUP(Table2[[#This Row],[Reference]],metron,17,FALSE)</f>
        <v>4.5257270693512304</v>
      </c>
      <c r="BZ3">
        <f>VLOOKUP(Table2[[#This Row],[Reference]],metron,18,FALSE)</f>
        <v>4.8465324384787474</v>
      </c>
      <c r="CA3">
        <f>VLOOKUP(Table2[[#This Row],[Reference]],metron,19,FALSE)</f>
        <v>6.6234736411283404</v>
      </c>
      <c r="CB3">
        <f>VLOOKUP(Table2[[#This Row],[Reference]],metron,20,FALSE)</f>
        <v>6.5975172950914134</v>
      </c>
      <c r="CC3">
        <f>VLOOKUP(Table2[[#This Row],[Reference]],metron,21,FALSE)</f>
        <v>12.90081154192967</v>
      </c>
      <c r="CD3">
        <f>VLOOKUP(Table2[[#This Row],[Reference]],metron,22,FALSE)</f>
        <v>13.00360685302074</v>
      </c>
      <c r="CE3">
        <f>VLOOKUP(Table2[[#This Row],[Reference]],metron,23,FALSE)</f>
        <v>1.7502145922746779</v>
      </c>
      <c r="CF3">
        <f>VLOOKUP(Table2[[#This Row],[Reference]],metron,24,FALSE)</f>
        <v>1.831402831402831</v>
      </c>
      <c r="CG3">
        <f>VLOOKUP(Table2[[#This Row],[Reference]],metron,25,FALSE)</f>
        <v>9.6525096525096526E-2</v>
      </c>
      <c r="CH3">
        <f>VLOOKUP(Table2[[#This Row],[Reference]],metron,26,FALSE)</f>
        <v>0.1244101244101244</v>
      </c>
    </row>
    <row r="4" spans="1:86" hidden="1" x14ac:dyDescent="0.45">
      <c r="A4">
        <v>1521320400</v>
      </c>
      <c r="B4" t="s">
        <v>165</v>
      </c>
      <c r="C4" t="s">
        <v>64</v>
      </c>
      <c r="D4" t="s">
        <v>65</v>
      </c>
      <c r="E4" t="s">
        <v>123</v>
      </c>
      <c r="F4" t="s">
        <v>159</v>
      </c>
      <c r="G4" t="s">
        <v>65</v>
      </c>
      <c r="H4">
        <v>5</v>
      </c>
      <c r="I4">
        <v>2</v>
      </c>
      <c r="J4">
        <v>1</v>
      </c>
      <c r="K4">
        <v>2.2599999999999998</v>
      </c>
      <c r="L4">
        <v>0.86</v>
      </c>
      <c r="M4">
        <v>4</v>
      </c>
      <c r="N4">
        <v>0</v>
      </c>
      <c r="O4">
        <v>4</v>
      </c>
      <c r="P4">
        <v>2</v>
      </c>
      <c r="Q4">
        <v>2</v>
      </c>
      <c r="R4">
        <v>0</v>
      </c>
      <c r="S4" t="s">
        <v>166</v>
      </c>
      <c r="U4">
        <v>3</v>
      </c>
      <c r="V4">
        <v>1</v>
      </c>
      <c r="W4">
        <v>1</v>
      </c>
      <c r="X4">
        <v>0</v>
      </c>
      <c r="Y4">
        <v>3</v>
      </c>
      <c r="Z4">
        <v>0</v>
      </c>
      <c r="AA4">
        <v>1</v>
      </c>
      <c r="AB4">
        <v>0</v>
      </c>
      <c r="AC4">
        <v>2</v>
      </c>
      <c r="AD4">
        <v>1</v>
      </c>
      <c r="AE4">
        <v>13</v>
      </c>
      <c r="AF4">
        <v>8</v>
      </c>
      <c r="AG4">
        <v>8</v>
      </c>
      <c r="AH4">
        <v>3</v>
      </c>
      <c r="AI4">
        <v>5</v>
      </c>
      <c r="AJ4">
        <v>5</v>
      </c>
      <c r="AK4">
        <v>14</v>
      </c>
      <c r="AL4">
        <v>17</v>
      </c>
      <c r="AM4">
        <v>60</v>
      </c>
      <c r="AN4">
        <v>40</v>
      </c>
      <c r="AO4">
        <v>1.98</v>
      </c>
      <c r="AP4">
        <v>1.1599999999999999</v>
      </c>
      <c r="AQ4">
        <v>1.75</v>
      </c>
      <c r="AR4">
        <v>75</v>
      </c>
      <c r="AS4">
        <v>75</v>
      </c>
      <c r="AT4">
        <v>25</v>
      </c>
      <c r="AU4">
        <v>0</v>
      </c>
      <c r="AV4">
        <v>0</v>
      </c>
      <c r="AW4">
        <v>0</v>
      </c>
      <c r="AX4">
        <v>50</v>
      </c>
      <c r="AY4">
        <v>50</v>
      </c>
      <c r="AZ4">
        <v>75</v>
      </c>
      <c r="BA4">
        <v>7</v>
      </c>
      <c r="BB4">
        <v>6.5</v>
      </c>
      <c r="BC4">
        <v>1.34</v>
      </c>
      <c r="BD4">
        <v>4.5999999999999996</v>
      </c>
      <c r="BE4">
        <v>7.25</v>
      </c>
      <c r="BF4">
        <f>(1/BC4+1/BD4+1/BE4-1)/3</f>
        <v>3.3863665182334225E-2</v>
      </c>
      <c r="BG4">
        <f>1/BC4-BF4</f>
        <v>0.71240499153408365</v>
      </c>
      <c r="BH4">
        <f>1/BD4-BF4</f>
        <v>0.18352763916549189</v>
      </c>
      <c r="BI4">
        <f>1/BE4-BF4</f>
        <v>0.1040673693004244</v>
      </c>
      <c r="BJ4">
        <f>MROUND(BG4*100,2)/100</f>
        <v>0.72</v>
      </c>
      <c r="BK4">
        <v>1.17</v>
      </c>
      <c r="BL4">
        <v>1.59</v>
      </c>
      <c r="BM4">
        <v>2.5</v>
      </c>
      <c r="BN4">
        <v>0</v>
      </c>
      <c r="BO4">
        <v>1.83</v>
      </c>
      <c r="BP4">
        <v>1.91</v>
      </c>
      <c r="BQ4" t="s">
        <v>133</v>
      </c>
      <c r="BR4">
        <f>VLOOKUP(Table2[[#This Row],[Reference]],metron,10,FALSE)</f>
        <v>2.9969924812030078</v>
      </c>
      <c r="BS4">
        <f>VLOOKUP(Table2[[#This Row],[Reference]],metron,11,FALSE)</f>
        <v>2.2436090225563912</v>
      </c>
      <c r="BT4">
        <f>VLOOKUP(Table2[[#This Row],[Reference]],metron,12,FALSE)</f>
        <v>0.75338345864661649</v>
      </c>
      <c r="BU4">
        <f>VLOOKUP(Table2[[#This Row],[Reference]],metron,13,FALSE)</f>
        <v>1.018796992481203</v>
      </c>
      <c r="BV4">
        <f>VLOOKUP(Table2[[#This Row],[Reference]],metron,14,FALSE)</f>
        <v>0.35112781954887218</v>
      </c>
      <c r="BW4">
        <f>VLOOKUP(Table2[[#This Row],[Reference]],metron,15,FALSE)</f>
        <v>16.67069486404834</v>
      </c>
      <c r="BX4">
        <f>VLOOKUP(Table2[[#This Row],[Reference]],metron,16,FALSE)</f>
        <v>8.2024169184290034</v>
      </c>
      <c r="BY4">
        <f>VLOOKUP(Table2[[#This Row],[Reference]],metron,17,FALSE)</f>
        <v>7.274390243902439</v>
      </c>
      <c r="BZ4">
        <f>VLOOKUP(Table2[[#This Row],[Reference]],metron,18,FALSE)</f>
        <v>3.282012195121951</v>
      </c>
      <c r="CA4">
        <f>VLOOKUP(Table2[[#This Row],[Reference]],metron,19,FALSE)</f>
        <v>9.3963046201459015</v>
      </c>
      <c r="CB4">
        <f>VLOOKUP(Table2[[#This Row],[Reference]],metron,20,FALSE)</f>
        <v>4.9204047233070529</v>
      </c>
      <c r="CC4">
        <f>VLOOKUP(Table2[[#This Row],[Reference]],metron,21,FALSE)</f>
        <v>11.79352850539291</v>
      </c>
      <c r="CD4">
        <f>VLOOKUP(Table2[[#This Row],[Reference]],metron,22,FALSE)</f>
        <v>13.348228043143299</v>
      </c>
      <c r="CE4">
        <f>VLOOKUP(Table2[[#This Row],[Reference]],metron,23,FALSE)</f>
        <v>1.2705530642750369</v>
      </c>
      <c r="CF4">
        <f>VLOOKUP(Table2[[#This Row],[Reference]],metron,24,FALSE)</f>
        <v>2.0822122571001489</v>
      </c>
      <c r="CG4">
        <f>VLOOKUP(Table2[[#This Row],[Reference]],metron,25,FALSE)</f>
        <v>5.6801195814648729E-2</v>
      </c>
      <c r="CH4">
        <f>VLOOKUP(Table2[[#This Row],[Reference]],metron,26,FALSE)</f>
        <v>0.12257100149476829</v>
      </c>
    </row>
    <row r="5" spans="1:86" hidden="1" x14ac:dyDescent="0.45">
      <c r="A5">
        <v>1521324000</v>
      </c>
      <c r="B5" t="s">
        <v>167</v>
      </c>
      <c r="C5" t="s">
        <v>64</v>
      </c>
      <c r="D5" t="s">
        <v>65</v>
      </c>
      <c r="E5" t="s">
        <v>143</v>
      </c>
      <c r="F5" t="s">
        <v>127</v>
      </c>
      <c r="G5" t="s">
        <v>65</v>
      </c>
      <c r="H5">
        <v>5</v>
      </c>
      <c r="I5">
        <v>1.5</v>
      </c>
      <c r="J5">
        <v>0.5</v>
      </c>
      <c r="K5">
        <v>1.55</v>
      </c>
      <c r="L5">
        <v>1.27</v>
      </c>
      <c r="M5">
        <v>1</v>
      </c>
      <c r="N5">
        <v>1</v>
      </c>
      <c r="O5">
        <v>2</v>
      </c>
      <c r="P5">
        <v>1</v>
      </c>
      <c r="Q5">
        <v>1</v>
      </c>
      <c r="R5">
        <v>0</v>
      </c>
      <c r="S5">
        <v>42</v>
      </c>
      <c r="T5">
        <v>55</v>
      </c>
      <c r="U5">
        <v>10</v>
      </c>
      <c r="V5">
        <v>7</v>
      </c>
      <c r="W5">
        <v>2</v>
      </c>
      <c r="X5">
        <v>0</v>
      </c>
      <c r="Y5">
        <v>2</v>
      </c>
      <c r="Z5">
        <v>1</v>
      </c>
      <c r="AA5">
        <v>2</v>
      </c>
      <c r="AB5">
        <v>0</v>
      </c>
      <c r="AC5">
        <v>1</v>
      </c>
      <c r="AD5">
        <v>2</v>
      </c>
      <c r="AE5">
        <v>14</v>
      </c>
      <c r="AF5">
        <v>8</v>
      </c>
      <c r="AG5">
        <v>5</v>
      </c>
      <c r="AH5">
        <v>5</v>
      </c>
      <c r="AI5">
        <v>9</v>
      </c>
      <c r="AJ5">
        <v>3</v>
      </c>
      <c r="AK5">
        <v>-1</v>
      </c>
      <c r="AL5">
        <v>-1</v>
      </c>
      <c r="AM5">
        <v>51</v>
      </c>
      <c r="AN5">
        <v>49</v>
      </c>
      <c r="AO5">
        <v>2.11</v>
      </c>
      <c r="AP5">
        <v>1.63</v>
      </c>
      <c r="AQ5">
        <v>2.5</v>
      </c>
      <c r="AR5">
        <v>75</v>
      </c>
      <c r="AS5">
        <v>75</v>
      </c>
      <c r="AT5">
        <v>50</v>
      </c>
      <c r="AU5">
        <v>25</v>
      </c>
      <c r="AV5">
        <v>0</v>
      </c>
      <c r="AW5">
        <v>50</v>
      </c>
      <c r="AX5">
        <v>50</v>
      </c>
      <c r="AY5">
        <v>50</v>
      </c>
      <c r="AZ5">
        <v>100</v>
      </c>
      <c r="BA5">
        <v>10</v>
      </c>
      <c r="BB5">
        <v>4.5</v>
      </c>
      <c r="BC5">
        <v>2</v>
      </c>
      <c r="BD5">
        <v>3.15</v>
      </c>
      <c r="BE5">
        <v>3.55</v>
      </c>
      <c r="BF5">
        <f>(1/BC5+1/BD5+1/BE5-1)/3</f>
        <v>3.3050152768462647E-2</v>
      </c>
      <c r="BG5">
        <f>1/BC5-BF5</f>
        <v>0.46694984723153737</v>
      </c>
      <c r="BH5">
        <f>1/BD5-BF5</f>
        <v>0.28441016469185482</v>
      </c>
      <c r="BI5">
        <f>1/BE5-BF5</f>
        <v>0.24863998807660778</v>
      </c>
      <c r="BJ5">
        <f>MROUND(BG5*100,2)/100</f>
        <v>0.46</v>
      </c>
      <c r="BK5">
        <v>1.34</v>
      </c>
      <c r="BL5">
        <v>2.1</v>
      </c>
      <c r="BM5">
        <v>3.8</v>
      </c>
      <c r="BN5">
        <v>0</v>
      </c>
      <c r="BO5">
        <v>1.95</v>
      </c>
      <c r="BP5">
        <v>1.8</v>
      </c>
      <c r="BQ5" t="s">
        <v>131</v>
      </c>
      <c r="BR5">
        <f>VLOOKUP(Table2[[#This Row],[Reference]],metron,10,FALSE)</f>
        <v>2.5405629139072849</v>
      </c>
      <c r="BS5">
        <f>VLOOKUP(Table2[[#This Row],[Reference]],metron,11,FALSE)</f>
        <v>1.4888836329233679</v>
      </c>
      <c r="BT5">
        <f>VLOOKUP(Table2[[#This Row],[Reference]],metron,12,FALSE)</f>
        <v>1.0516792809839171</v>
      </c>
      <c r="BU5">
        <f>VLOOKUP(Table2[[#This Row],[Reference]],metron,13,FALSE)</f>
        <v>0.64581362346263005</v>
      </c>
      <c r="BV5">
        <f>VLOOKUP(Table2[[#This Row],[Reference]],metron,14,FALSE)</f>
        <v>0.45364238410596031</v>
      </c>
      <c r="BW5">
        <f>VLOOKUP(Table2[[#This Row],[Reference]],metron,15,FALSE)</f>
        <v>12.686892177589851</v>
      </c>
      <c r="BX5">
        <f>VLOOKUP(Table2[[#This Row],[Reference]],metron,16,FALSE)</f>
        <v>9.8059196617336148</v>
      </c>
      <c r="BY5">
        <f>VLOOKUP(Table2[[#This Row],[Reference]],metron,17,FALSE)</f>
        <v>5.3198121263877027</v>
      </c>
      <c r="BZ5">
        <f>VLOOKUP(Table2[[#This Row],[Reference]],metron,18,FALSE)</f>
        <v>4.0954312553373189</v>
      </c>
      <c r="CA5">
        <f>VLOOKUP(Table2[[#This Row],[Reference]],metron,19,FALSE)</f>
        <v>7.3670800512021479</v>
      </c>
      <c r="CB5">
        <f>VLOOKUP(Table2[[#This Row],[Reference]],metron,20,FALSE)</f>
        <v>5.710488406396296</v>
      </c>
      <c r="CC5">
        <f>VLOOKUP(Table2[[#This Row],[Reference]],metron,21,FALSE)</f>
        <v>13.0488908033599</v>
      </c>
      <c r="CD5">
        <f>VLOOKUP(Table2[[#This Row],[Reference]],metron,22,FALSE)</f>
        <v>13.714839543398661</v>
      </c>
      <c r="CE5">
        <f>VLOOKUP(Table2[[#This Row],[Reference]],metron,23,FALSE)</f>
        <v>1.567523459812322</v>
      </c>
      <c r="CF5">
        <f>VLOOKUP(Table2[[#This Row],[Reference]],metron,24,FALSE)</f>
        <v>1.951040391676867</v>
      </c>
      <c r="CG5">
        <f>VLOOKUP(Table2[[#This Row],[Reference]],metron,25,FALSE)</f>
        <v>8.3027335781313744E-2</v>
      </c>
      <c r="CH5">
        <f>VLOOKUP(Table2[[#This Row],[Reference]],metron,26,FALSE)</f>
        <v>0.13117095063239501</v>
      </c>
    </row>
    <row r="6" spans="1:86" hidden="1" x14ac:dyDescent="0.45">
      <c r="A6">
        <v>1521410400</v>
      </c>
      <c r="B6" t="s">
        <v>168</v>
      </c>
      <c r="C6" t="s">
        <v>64</v>
      </c>
      <c r="D6" t="s">
        <v>65</v>
      </c>
      <c r="E6" t="s">
        <v>119</v>
      </c>
      <c r="F6" t="s">
        <v>118</v>
      </c>
      <c r="G6" t="s">
        <v>65</v>
      </c>
      <c r="H6">
        <v>5</v>
      </c>
      <c r="I6">
        <v>2</v>
      </c>
      <c r="J6">
        <v>1.5</v>
      </c>
      <c r="K6">
        <v>2.14</v>
      </c>
      <c r="L6">
        <v>0.73</v>
      </c>
      <c r="M6">
        <v>5</v>
      </c>
      <c r="N6">
        <v>1</v>
      </c>
      <c r="O6">
        <v>6</v>
      </c>
      <c r="P6">
        <v>3</v>
      </c>
      <c r="Q6">
        <v>3</v>
      </c>
      <c r="R6">
        <v>0</v>
      </c>
      <c r="S6" t="s">
        <v>169</v>
      </c>
      <c r="T6">
        <v>51</v>
      </c>
      <c r="U6">
        <v>1</v>
      </c>
      <c r="V6">
        <v>7</v>
      </c>
      <c r="W6">
        <v>3</v>
      </c>
      <c r="X6">
        <v>0</v>
      </c>
      <c r="Y6">
        <v>0</v>
      </c>
      <c r="Z6">
        <v>0</v>
      </c>
      <c r="AA6">
        <v>0</v>
      </c>
      <c r="AB6">
        <v>3</v>
      </c>
      <c r="AC6">
        <v>0</v>
      </c>
      <c r="AD6">
        <v>0</v>
      </c>
      <c r="AE6">
        <v>18</v>
      </c>
      <c r="AF6">
        <v>10</v>
      </c>
      <c r="AG6">
        <v>10</v>
      </c>
      <c r="AH6">
        <v>7</v>
      </c>
      <c r="AI6">
        <v>8</v>
      </c>
      <c r="AJ6">
        <v>3</v>
      </c>
      <c r="AK6">
        <v>13</v>
      </c>
      <c r="AL6">
        <v>12</v>
      </c>
      <c r="AM6">
        <v>49</v>
      </c>
      <c r="AN6">
        <v>51</v>
      </c>
      <c r="AO6">
        <v>2.0499999999999998</v>
      </c>
      <c r="AP6">
        <v>1.29</v>
      </c>
      <c r="AQ6">
        <v>3</v>
      </c>
      <c r="AR6">
        <v>50</v>
      </c>
      <c r="AS6">
        <v>75</v>
      </c>
      <c r="AT6">
        <v>75</v>
      </c>
      <c r="AU6">
        <v>50</v>
      </c>
      <c r="AV6">
        <v>25</v>
      </c>
      <c r="AW6">
        <v>75</v>
      </c>
      <c r="AX6">
        <v>75</v>
      </c>
      <c r="AY6">
        <v>50</v>
      </c>
      <c r="AZ6">
        <v>75</v>
      </c>
      <c r="BA6">
        <v>10</v>
      </c>
      <c r="BB6">
        <v>8.5</v>
      </c>
      <c r="BC6">
        <v>1.34</v>
      </c>
      <c r="BD6">
        <v>4.6500000000000004</v>
      </c>
      <c r="BE6">
        <v>7.25</v>
      </c>
      <c r="BF6">
        <f>(1/BC6+1/BD6+1/BE6-1)/3</f>
        <v>3.3084484880012255E-2</v>
      </c>
      <c r="BG6">
        <f>1/BC6-BF6</f>
        <v>0.71318417183640559</v>
      </c>
      <c r="BH6">
        <f>1/BD6-BF6</f>
        <v>0.18196927856084794</v>
      </c>
      <c r="BI6">
        <f>1/BE6-BF6</f>
        <v>0.10484654960274636</v>
      </c>
      <c r="BJ6">
        <f>MROUND(BG6*100,2)/100</f>
        <v>0.72</v>
      </c>
      <c r="BK6">
        <v>1.17</v>
      </c>
      <c r="BL6">
        <v>1.61</v>
      </c>
      <c r="BM6">
        <v>2.5499999999999998</v>
      </c>
      <c r="BN6">
        <v>0</v>
      </c>
      <c r="BO6">
        <v>1.95</v>
      </c>
      <c r="BP6">
        <v>1.83</v>
      </c>
      <c r="BQ6" t="s">
        <v>132</v>
      </c>
      <c r="BR6">
        <f>VLOOKUP(Table2[[#This Row],[Reference]],metron,10,FALSE)</f>
        <v>2.9969924812030078</v>
      </c>
      <c r="BS6">
        <f>VLOOKUP(Table2[[#This Row],[Reference]],metron,11,FALSE)</f>
        <v>2.2436090225563912</v>
      </c>
      <c r="BT6">
        <f>VLOOKUP(Table2[[#This Row],[Reference]],metron,12,FALSE)</f>
        <v>0.75338345864661649</v>
      </c>
      <c r="BU6">
        <f>VLOOKUP(Table2[[#This Row],[Reference]],metron,13,FALSE)</f>
        <v>1.018796992481203</v>
      </c>
      <c r="BV6">
        <f>VLOOKUP(Table2[[#This Row],[Reference]],metron,14,FALSE)</f>
        <v>0.35112781954887218</v>
      </c>
      <c r="BW6">
        <f>VLOOKUP(Table2[[#This Row],[Reference]],metron,15,FALSE)</f>
        <v>16.67069486404834</v>
      </c>
      <c r="BX6">
        <f>VLOOKUP(Table2[[#This Row],[Reference]],metron,16,FALSE)</f>
        <v>8.2024169184290034</v>
      </c>
      <c r="BY6">
        <f>VLOOKUP(Table2[[#This Row],[Reference]],metron,17,FALSE)</f>
        <v>7.274390243902439</v>
      </c>
      <c r="BZ6">
        <f>VLOOKUP(Table2[[#This Row],[Reference]],metron,18,FALSE)</f>
        <v>3.282012195121951</v>
      </c>
      <c r="CA6">
        <f>VLOOKUP(Table2[[#This Row],[Reference]],metron,19,FALSE)</f>
        <v>9.3963046201459015</v>
      </c>
      <c r="CB6">
        <f>VLOOKUP(Table2[[#This Row],[Reference]],metron,20,FALSE)</f>
        <v>4.9204047233070529</v>
      </c>
      <c r="CC6">
        <f>VLOOKUP(Table2[[#This Row],[Reference]],metron,21,FALSE)</f>
        <v>11.79352850539291</v>
      </c>
      <c r="CD6">
        <f>VLOOKUP(Table2[[#This Row],[Reference]],metron,22,FALSE)</f>
        <v>13.348228043143299</v>
      </c>
      <c r="CE6">
        <f>VLOOKUP(Table2[[#This Row],[Reference]],metron,23,FALSE)</f>
        <v>1.2705530642750369</v>
      </c>
      <c r="CF6">
        <f>VLOOKUP(Table2[[#This Row],[Reference]],metron,24,FALSE)</f>
        <v>2.0822122571001489</v>
      </c>
      <c r="CG6">
        <f>VLOOKUP(Table2[[#This Row],[Reference]],metron,25,FALSE)</f>
        <v>5.6801195814648729E-2</v>
      </c>
      <c r="CH6">
        <f>VLOOKUP(Table2[[#This Row],[Reference]],metron,26,FALSE)</f>
        <v>0.12257100149476829</v>
      </c>
    </row>
    <row r="7" spans="1:86" hidden="1" x14ac:dyDescent="0.45">
      <c r="A7">
        <v>1521419400</v>
      </c>
      <c r="B7" t="s">
        <v>170</v>
      </c>
      <c r="C7" t="s">
        <v>64</v>
      </c>
      <c r="D7" t="s">
        <v>65</v>
      </c>
      <c r="E7" t="s">
        <v>109</v>
      </c>
      <c r="F7" t="s">
        <v>122</v>
      </c>
      <c r="G7" t="s">
        <v>65</v>
      </c>
      <c r="H7">
        <v>5</v>
      </c>
      <c r="I7">
        <v>0.5</v>
      </c>
      <c r="J7">
        <v>0.5</v>
      </c>
      <c r="K7">
        <v>0.82</v>
      </c>
      <c r="L7">
        <v>1</v>
      </c>
      <c r="M7">
        <v>0</v>
      </c>
      <c r="N7">
        <v>1</v>
      </c>
      <c r="O7">
        <v>1</v>
      </c>
      <c r="P7">
        <v>1</v>
      </c>
      <c r="Q7">
        <v>0</v>
      </c>
      <c r="R7">
        <v>1</v>
      </c>
      <c r="T7">
        <v>9</v>
      </c>
      <c r="U7">
        <v>4</v>
      </c>
      <c r="V7">
        <v>4</v>
      </c>
      <c r="W7">
        <v>2</v>
      </c>
      <c r="X7">
        <v>0</v>
      </c>
      <c r="Y7">
        <v>2</v>
      </c>
      <c r="Z7">
        <v>0</v>
      </c>
      <c r="AA7">
        <v>0</v>
      </c>
      <c r="AB7">
        <v>2</v>
      </c>
      <c r="AC7">
        <v>1</v>
      </c>
      <c r="AD7">
        <v>1</v>
      </c>
      <c r="AE7">
        <v>11</v>
      </c>
      <c r="AF7">
        <v>9</v>
      </c>
      <c r="AG7">
        <v>6</v>
      </c>
      <c r="AH7">
        <v>5</v>
      </c>
      <c r="AI7">
        <v>5</v>
      </c>
      <c r="AJ7">
        <v>4</v>
      </c>
      <c r="AK7">
        <v>12</v>
      </c>
      <c r="AL7">
        <v>26</v>
      </c>
      <c r="AM7">
        <v>61</v>
      </c>
      <c r="AN7">
        <v>39</v>
      </c>
      <c r="AO7">
        <v>1.37</v>
      </c>
      <c r="AP7">
        <v>1.1399999999999999</v>
      </c>
      <c r="AQ7">
        <v>1.5</v>
      </c>
      <c r="AR7">
        <v>25</v>
      </c>
      <c r="AS7">
        <v>50</v>
      </c>
      <c r="AT7">
        <v>50</v>
      </c>
      <c r="AU7">
        <v>0</v>
      </c>
      <c r="AV7">
        <v>0</v>
      </c>
      <c r="AW7">
        <v>50</v>
      </c>
      <c r="AX7">
        <v>50</v>
      </c>
      <c r="AY7">
        <v>0</v>
      </c>
      <c r="AZ7">
        <v>50</v>
      </c>
      <c r="BA7">
        <v>8</v>
      </c>
      <c r="BB7">
        <v>8.5</v>
      </c>
      <c r="BC7">
        <v>2.65</v>
      </c>
      <c r="BD7">
        <v>2.9</v>
      </c>
      <c r="BE7">
        <v>2.65</v>
      </c>
      <c r="BF7">
        <f>(1/BC7+1/BD7+1/BE7-1)/3</f>
        <v>3.3181522446324031E-2</v>
      </c>
      <c r="BG7">
        <f>1/BC7-BF7</f>
        <v>0.34417696811971371</v>
      </c>
      <c r="BH7">
        <f>1/BD7-BF7</f>
        <v>0.31164606376057252</v>
      </c>
      <c r="BI7">
        <f>1/BE7-BF7</f>
        <v>0.34417696811971371</v>
      </c>
      <c r="BJ7">
        <f>MROUND(BG7*100,2)/100</f>
        <v>0.34</v>
      </c>
      <c r="BK7">
        <v>1.42</v>
      </c>
      <c r="BL7">
        <v>2.2999999999999998</v>
      </c>
      <c r="BM7">
        <v>4.25</v>
      </c>
      <c r="BN7">
        <v>0</v>
      </c>
      <c r="BO7">
        <v>2.0499999999999998</v>
      </c>
      <c r="BP7">
        <v>1.74</v>
      </c>
      <c r="BQ7" t="s">
        <v>132</v>
      </c>
      <c r="BR7">
        <f>VLOOKUP(Table2[[#This Row],[Reference]],metron,10,FALSE)</f>
        <v>2.5229727551184897</v>
      </c>
      <c r="BS7">
        <f>VLOOKUP(Table2[[#This Row],[Reference]],metron,11,FALSE)</f>
        <v>1.228921489601805</v>
      </c>
      <c r="BT7">
        <f>VLOOKUP(Table2[[#This Row],[Reference]],metron,12,FALSE)</f>
        <v>1.2940512655166849</v>
      </c>
      <c r="BU7">
        <f>VLOOKUP(Table2[[#This Row],[Reference]],metron,13,FALSE)</f>
        <v>0.53240890035472432</v>
      </c>
      <c r="BV7">
        <f>VLOOKUP(Table2[[#This Row],[Reference]],metron,14,FALSE)</f>
        <v>0.56514027732989358</v>
      </c>
      <c r="BW7">
        <f>VLOOKUP(Table2[[#This Row],[Reference]],metron,15,FALSE)</f>
        <v>11.417888124439131</v>
      </c>
      <c r="BX7">
        <f>VLOOKUP(Table2[[#This Row],[Reference]],metron,16,FALSE)</f>
        <v>10.76308704756207</v>
      </c>
      <c r="BY7">
        <f>VLOOKUP(Table2[[#This Row],[Reference]],metron,17,FALSE)</f>
        <v>4.8317672021824798</v>
      </c>
      <c r="BZ7">
        <f>VLOOKUP(Table2[[#This Row],[Reference]],metron,18,FALSE)</f>
        <v>4.6698999696877843</v>
      </c>
      <c r="CA7">
        <f>VLOOKUP(Table2[[#This Row],[Reference]],metron,19,FALSE)</f>
        <v>6.5861209222566508</v>
      </c>
      <c r="CB7">
        <f>VLOOKUP(Table2[[#This Row],[Reference]],metron,20,FALSE)</f>
        <v>6.093187077874286</v>
      </c>
      <c r="CC7">
        <f>VLOOKUP(Table2[[#This Row],[Reference]],metron,21,FALSE)</f>
        <v>12.685679611650491</v>
      </c>
      <c r="CD7">
        <f>VLOOKUP(Table2[[#This Row],[Reference]],metron,22,FALSE)</f>
        <v>13.02639563106796</v>
      </c>
      <c r="CE7">
        <f>VLOOKUP(Table2[[#This Row],[Reference]],metron,23,FALSE)</f>
        <v>1.6481211768132831</v>
      </c>
      <c r="CF7">
        <f>VLOOKUP(Table2[[#This Row],[Reference]],metron,24,FALSE)</f>
        <v>1.8572676958928049</v>
      </c>
      <c r="CG7">
        <f>VLOOKUP(Table2[[#This Row],[Reference]],metron,25,FALSE)</f>
        <v>9.641712787649287E-2</v>
      </c>
      <c r="CH7">
        <f>VLOOKUP(Table2[[#This Row],[Reference]],metron,26,FALSE)</f>
        <v>0.11302068161957469</v>
      </c>
    </row>
    <row r="8" spans="1:86" hidden="1" x14ac:dyDescent="0.45">
      <c r="A8">
        <v>1521505800</v>
      </c>
      <c r="B8" t="s">
        <v>171</v>
      </c>
      <c r="C8" t="s">
        <v>64</v>
      </c>
      <c r="D8" t="s">
        <v>65</v>
      </c>
      <c r="E8" t="s">
        <v>113</v>
      </c>
      <c r="F8" t="s">
        <v>112</v>
      </c>
      <c r="G8" t="s">
        <v>65</v>
      </c>
      <c r="H8">
        <v>5</v>
      </c>
      <c r="I8">
        <v>1.5</v>
      </c>
      <c r="J8">
        <v>3</v>
      </c>
      <c r="K8">
        <v>1.45</v>
      </c>
      <c r="L8">
        <v>1.1299999999999999</v>
      </c>
      <c r="M8">
        <v>2</v>
      </c>
      <c r="N8">
        <v>0</v>
      </c>
      <c r="O8">
        <v>2</v>
      </c>
      <c r="P8">
        <v>0</v>
      </c>
      <c r="Q8">
        <v>0</v>
      </c>
      <c r="R8">
        <v>0</v>
      </c>
      <c r="S8" t="s">
        <v>172</v>
      </c>
      <c r="U8">
        <v>6</v>
      </c>
      <c r="V8">
        <v>1</v>
      </c>
      <c r="W8">
        <v>1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0</v>
      </c>
      <c r="AE8">
        <v>14</v>
      </c>
      <c r="AF8">
        <v>8</v>
      </c>
      <c r="AG8">
        <v>7</v>
      </c>
      <c r="AH8">
        <v>2</v>
      </c>
      <c r="AI8">
        <v>7</v>
      </c>
      <c r="AJ8">
        <v>6</v>
      </c>
      <c r="AK8">
        <v>14</v>
      </c>
      <c r="AL8">
        <v>15</v>
      </c>
      <c r="AM8">
        <v>47</v>
      </c>
      <c r="AN8">
        <v>53</v>
      </c>
      <c r="AO8">
        <v>1.86</v>
      </c>
      <c r="AP8">
        <v>1</v>
      </c>
      <c r="AQ8">
        <v>3.25</v>
      </c>
      <c r="AR8">
        <v>75</v>
      </c>
      <c r="AS8">
        <v>100</v>
      </c>
      <c r="AT8">
        <v>100</v>
      </c>
      <c r="AU8">
        <v>25</v>
      </c>
      <c r="AV8">
        <v>0</v>
      </c>
      <c r="AW8">
        <v>75</v>
      </c>
      <c r="AX8">
        <v>100</v>
      </c>
      <c r="AY8">
        <v>50</v>
      </c>
      <c r="AZ8">
        <v>100</v>
      </c>
      <c r="BA8">
        <v>6.5</v>
      </c>
      <c r="BB8">
        <v>3.5</v>
      </c>
      <c r="BC8">
        <v>3.5</v>
      </c>
      <c r="BD8">
        <v>3.4</v>
      </c>
      <c r="BE8">
        <v>1.95</v>
      </c>
      <c r="BF8">
        <f>(1/BC8+1/BD8+1/BE8-1)/3</f>
        <v>3.0884148531207394E-2</v>
      </c>
      <c r="BG8">
        <f>1/BC8-BF8</f>
        <v>0.25483013718307829</v>
      </c>
      <c r="BH8">
        <f>1/BD8-BF8</f>
        <v>0.26323349852761613</v>
      </c>
      <c r="BI8">
        <f>1/BE8-BF8</f>
        <v>0.48193636428930547</v>
      </c>
      <c r="BJ8">
        <f>MROUND(BG8*100,2)/100</f>
        <v>0.26</v>
      </c>
      <c r="BK8">
        <v>1.25</v>
      </c>
      <c r="BL8">
        <v>1.83</v>
      </c>
      <c r="BM8">
        <v>3.1</v>
      </c>
      <c r="BN8">
        <v>0</v>
      </c>
      <c r="BO8">
        <v>1.77</v>
      </c>
      <c r="BP8">
        <v>2</v>
      </c>
      <c r="BQ8" t="s">
        <v>121</v>
      </c>
      <c r="BR8">
        <f>VLOOKUP(Table2[[#This Row],[Reference]],metron,10,FALSE)</f>
        <v>2.569449507838133</v>
      </c>
      <c r="BS8">
        <f>VLOOKUP(Table2[[#This Row],[Reference]],metron,11,FALSE)</f>
        <v>1.0936930368209989</v>
      </c>
      <c r="BT8">
        <f>VLOOKUP(Table2[[#This Row],[Reference]],metron,12,FALSE)</f>
        <v>1.475756471017134</v>
      </c>
      <c r="BU8">
        <f>VLOOKUP(Table2[[#This Row],[Reference]],metron,13,FALSE)</f>
        <v>0.50018228217280347</v>
      </c>
      <c r="BV8">
        <f>VLOOKUP(Table2[[#This Row],[Reference]],metron,14,FALSE)</f>
        <v>0.65220561429092239</v>
      </c>
      <c r="BW8">
        <f>VLOOKUP(Table2[[#This Row],[Reference]],metron,15,FALSE)</f>
        <v>10.905576679340941</v>
      </c>
      <c r="BX8">
        <f>VLOOKUP(Table2[[#This Row],[Reference]],metron,16,FALSE)</f>
        <v>12.06463878326996</v>
      </c>
      <c r="BY8">
        <f>VLOOKUP(Table2[[#This Row],[Reference]],metron,17,FALSE)</f>
        <v>4.2920127795527154</v>
      </c>
      <c r="BZ8">
        <f>VLOOKUP(Table2[[#This Row],[Reference]],metron,18,FALSE)</f>
        <v>5.0095846645367406</v>
      </c>
      <c r="CA8">
        <f>VLOOKUP(Table2[[#This Row],[Reference]],metron,19,FALSE)</f>
        <v>6.6135638997882253</v>
      </c>
      <c r="CB8">
        <f>VLOOKUP(Table2[[#This Row],[Reference]],metron,20,FALSE)</f>
        <v>7.055054118733219</v>
      </c>
      <c r="CC8">
        <f>VLOOKUP(Table2[[#This Row],[Reference]],metron,21,FALSE)</f>
        <v>12.94865211810013</v>
      </c>
      <c r="CD8">
        <f>VLOOKUP(Table2[[#This Row],[Reference]],metron,22,FALSE)</f>
        <v>13.189345314505781</v>
      </c>
      <c r="CE8">
        <f>VLOOKUP(Table2[[#This Row],[Reference]],metron,23,FALSE)</f>
        <v>1.771446078431373</v>
      </c>
      <c r="CF8">
        <f>VLOOKUP(Table2[[#This Row],[Reference]],metron,24,FALSE)</f>
        <v>1.809436274509804</v>
      </c>
      <c r="CG8">
        <f>VLOOKUP(Table2[[#This Row],[Reference]],metron,25,FALSE)</f>
        <v>0.1060049019607843</v>
      </c>
      <c r="CH8">
        <f>VLOOKUP(Table2[[#This Row],[Reference]],metron,26,FALSE)</f>
        <v>9.6813725490196081E-2</v>
      </c>
    </row>
    <row r="9" spans="1:86" hidden="1" x14ac:dyDescent="0.45">
      <c r="A9">
        <v>1521925200</v>
      </c>
      <c r="B9" t="s">
        <v>173</v>
      </c>
      <c r="C9" t="s">
        <v>64</v>
      </c>
      <c r="D9" t="s">
        <v>65</v>
      </c>
      <c r="E9" t="s">
        <v>114</v>
      </c>
      <c r="F9" t="s">
        <v>113</v>
      </c>
      <c r="G9" t="s">
        <v>65</v>
      </c>
      <c r="H9">
        <v>6</v>
      </c>
      <c r="I9">
        <v>2</v>
      </c>
      <c r="J9">
        <v>1.5</v>
      </c>
      <c r="K9">
        <v>1.55</v>
      </c>
      <c r="L9">
        <v>1.5</v>
      </c>
      <c r="M9">
        <v>2</v>
      </c>
      <c r="N9">
        <v>1</v>
      </c>
      <c r="O9">
        <v>3</v>
      </c>
      <c r="P9">
        <v>2</v>
      </c>
      <c r="Q9">
        <v>2</v>
      </c>
      <c r="R9">
        <v>0</v>
      </c>
      <c r="S9" t="s">
        <v>174</v>
      </c>
      <c r="T9">
        <v>76</v>
      </c>
      <c r="U9">
        <v>0</v>
      </c>
      <c r="V9">
        <v>11</v>
      </c>
      <c r="W9">
        <v>2</v>
      </c>
      <c r="X9">
        <v>1</v>
      </c>
      <c r="Y9">
        <v>5</v>
      </c>
      <c r="Z9">
        <v>0</v>
      </c>
      <c r="AA9">
        <v>3</v>
      </c>
      <c r="AB9">
        <v>0</v>
      </c>
      <c r="AC9">
        <v>2</v>
      </c>
      <c r="AD9">
        <v>3</v>
      </c>
      <c r="AE9">
        <v>5</v>
      </c>
      <c r="AF9">
        <v>24</v>
      </c>
      <c r="AG9">
        <v>4</v>
      </c>
      <c r="AH9">
        <v>12</v>
      </c>
      <c r="AI9">
        <v>1</v>
      </c>
      <c r="AJ9">
        <v>12</v>
      </c>
      <c r="AK9">
        <v>12</v>
      </c>
      <c r="AL9">
        <v>16</v>
      </c>
      <c r="AM9">
        <v>32</v>
      </c>
      <c r="AN9">
        <v>68</v>
      </c>
      <c r="AO9">
        <v>0.74</v>
      </c>
      <c r="AP9">
        <v>3</v>
      </c>
      <c r="AQ9">
        <v>2.5</v>
      </c>
      <c r="AR9">
        <v>50</v>
      </c>
      <c r="AS9">
        <v>75</v>
      </c>
      <c r="AT9">
        <v>25</v>
      </c>
      <c r="AU9">
        <v>25</v>
      </c>
      <c r="AV9">
        <v>25</v>
      </c>
      <c r="AW9">
        <v>25</v>
      </c>
      <c r="AX9">
        <v>75</v>
      </c>
      <c r="AY9">
        <v>25</v>
      </c>
      <c r="AZ9">
        <v>100</v>
      </c>
      <c r="BA9">
        <v>5</v>
      </c>
      <c r="BB9">
        <v>7.5</v>
      </c>
      <c r="BC9">
        <v>1.95</v>
      </c>
      <c r="BD9">
        <v>3.35</v>
      </c>
      <c r="BE9">
        <v>3.45</v>
      </c>
      <c r="BF9">
        <f>(1/BC9+1/BD9+1/BE9-1)/3</f>
        <v>3.37276826569494E-2</v>
      </c>
      <c r="BG9">
        <f>1/BC9-BF9</f>
        <v>0.47909283016356347</v>
      </c>
      <c r="BH9">
        <f>1/BD9-BF9</f>
        <v>0.26477978002961772</v>
      </c>
      <c r="BI9">
        <f>1/BE9-BF9</f>
        <v>0.25612738980681871</v>
      </c>
      <c r="BJ9">
        <f>MROUND(BG9*100,2)/100</f>
        <v>0.48</v>
      </c>
      <c r="BK9">
        <v>1.25</v>
      </c>
      <c r="BL9">
        <v>1.83</v>
      </c>
      <c r="BM9">
        <v>3.1</v>
      </c>
      <c r="BN9">
        <v>0</v>
      </c>
      <c r="BO9">
        <v>1.77</v>
      </c>
      <c r="BP9">
        <v>2</v>
      </c>
      <c r="BQ9" t="s">
        <v>117</v>
      </c>
      <c r="BR9">
        <f>VLOOKUP(Table2[[#This Row],[Reference]],metron,10,FALSE)</f>
        <v>2.5271929824561399</v>
      </c>
      <c r="BS9">
        <f>VLOOKUP(Table2[[#This Row],[Reference]],metron,11,FALSE)</f>
        <v>1.510877192982456</v>
      </c>
      <c r="BT9">
        <f>VLOOKUP(Table2[[#This Row],[Reference]],metron,12,FALSE)</f>
        <v>1.0163157894736841</v>
      </c>
      <c r="BU9">
        <f>VLOOKUP(Table2[[#This Row],[Reference]],metron,13,FALSE)</f>
        <v>0.67350877192982461</v>
      </c>
      <c r="BV9">
        <f>VLOOKUP(Table2[[#This Row],[Reference]],metron,14,FALSE)</f>
        <v>0.4442105263157895</v>
      </c>
      <c r="BW9">
        <f>VLOOKUP(Table2[[#This Row],[Reference]],metron,15,FALSE)</f>
        <v>12.80980392156863</v>
      </c>
      <c r="BX9">
        <f>VLOOKUP(Table2[[#This Row],[Reference]],metron,16,FALSE)</f>
        <v>9.6872549019607845</v>
      </c>
      <c r="BY9">
        <f>VLOOKUP(Table2[[#This Row],[Reference]],metron,17,FALSE)</f>
        <v>5.6491169610129957</v>
      </c>
      <c r="BZ9">
        <f>VLOOKUP(Table2[[#This Row],[Reference]],metron,18,FALSE)</f>
        <v>4.1379540153282237</v>
      </c>
      <c r="CA9">
        <f>VLOOKUP(Table2[[#This Row],[Reference]],metron,19,FALSE)</f>
        <v>7.1606869605556343</v>
      </c>
      <c r="CB9">
        <f>VLOOKUP(Table2[[#This Row],[Reference]],metron,20,FALSE)</f>
        <v>5.5493008866325608</v>
      </c>
      <c r="CC9">
        <f>VLOOKUP(Table2[[#This Row],[Reference]],metron,21,FALSE)</f>
        <v>12.9029029029029</v>
      </c>
      <c r="CD9">
        <f>VLOOKUP(Table2[[#This Row],[Reference]],metron,22,FALSE)</f>
        <v>13.75508842175509</v>
      </c>
      <c r="CE9">
        <f>VLOOKUP(Table2[[#This Row],[Reference]],metron,23,FALSE)</f>
        <v>1.5287356321839081</v>
      </c>
      <c r="CF9">
        <f>VLOOKUP(Table2[[#This Row],[Reference]],metron,24,FALSE)</f>
        <v>1.9664750957854411</v>
      </c>
      <c r="CG9">
        <f>VLOOKUP(Table2[[#This Row],[Reference]],metron,25,FALSE)</f>
        <v>8.8441890166028103E-2</v>
      </c>
      <c r="CH9">
        <f>VLOOKUP(Table2[[#This Row],[Reference]],metron,26,FALSE)</f>
        <v>0.13409961685823751</v>
      </c>
    </row>
    <row r="10" spans="1:86" hidden="1" x14ac:dyDescent="0.45">
      <c r="A10">
        <v>1521997200</v>
      </c>
      <c r="B10" t="s">
        <v>175</v>
      </c>
      <c r="C10" t="s">
        <v>64</v>
      </c>
      <c r="D10" t="s">
        <v>65</v>
      </c>
      <c r="E10" t="s">
        <v>118</v>
      </c>
      <c r="F10" t="s">
        <v>109</v>
      </c>
      <c r="G10" t="s">
        <v>65</v>
      </c>
      <c r="H10">
        <v>6</v>
      </c>
      <c r="I10">
        <v>0</v>
      </c>
      <c r="J10">
        <v>0.5</v>
      </c>
      <c r="K10">
        <v>1.05</v>
      </c>
      <c r="L10">
        <v>0.55000000000000004</v>
      </c>
      <c r="M10">
        <v>3</v>
      </c>
      <c r="N10">
        <v>1</v>
      </c>
      <c r="O10">
        <v>4</v>
      </c>
      <c r="P10">
        <v>0</v>
      </c>
      <c r="Q10">
        <v>0</v>
      </c>
      <c r="R10">
        <v>0</v>
      </c>
      <c r="S10" t="s">
        <v>176</v>
      </c>
      <c r="T10">
        <v>56</v>
      </c>
      <c r="U10">
        <v>7</v>
      </c>
      <c r="V10">
        <v>3</v>
      </c>
      <c r="W10">
        <v>1</v>
      </c>
      <c r="X10">
        <v>0</v>
      </c>
      <c r="Y10">
        <v>1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20</v>
      </c>
      <c r="AF10">
        <v>13</v>
      </c>
      <c r="AG10">
        <v>9</v>
      </c>
      <c r="AH10">
        <v>6</v>
      </c>
      <c r="AI10">
        <v>11</v>
      </c>
      <c r="AJ10">
        <v>7</v>
      </c>
      <c r="AK10">
        <v>16</v>
      </c>
      <c r="AL10">
        <v>9</v>
      </c>
      <c r="AM10">
        <v>56</v>
      </c>
      <c r="AN10">
        <v>44</v>
      </c>
      <c r="AO10">
        <v>3.01</v>
      </c>
      <c r="AP10">
        <v>1.96</v>
      </c>
      <c r="AQ10">
        <v>2.75</v>
      </c>
      <c r="AR10">
        <v>100</v>
      </c>
      <c r="AS10">
        <v>100</v>
      </c>
      <c r="AT10">
        <v>75</v>
      </c>
      <c r="AU10">
        <v>0</v>
      </c>
      <c r="AV10">
        <v>0</v>
      </c>
      <c r="AW10">
        <v>25</v>
      </c>
      <c r="AX10">
        <v>100</v>
      </c>
      <c r="AY10">
        <v>50</v>
      </c>
      <c r="AZ10">
        <v>100</v>
      </c>
      <c r="BA10">
        <v>10</v>
      </c>
      <c r="BB10">
        <v>4</v>
      </c>
      <c r="BC10">
        <v>1.51</v>
      </c>
      <c r="BD10">
        <v>3.9</v>
      </c>
      <c r="BE10">
        <v>5.5</v>
      </c>
      <c r="BF10">
        <f>(1/BC10+1/BD10+1/BE10-1)/3</f>
        <v>3.3493364619192466E-2</v>
      </c>
      <c r="BG10">
        <f>1/BC10-BF10</f>
        <v>0.62875829100994662</v>
      </c>
      <c r="BH10">
        <f>1/BD10-BF10</f>
        <v>0.22291689179106397</v>
      </c>
      <c r="BI10">
        <f>1/BE10-BF10</f>
        <v>0.14832481719898935</v>
      </c>
      <c r="BJ10">
        <f>MROUND(BG10*100,2)/100</f>
        <v>0.62</v>
      </c>
      <c r="BK10">
        <v>1.21</v>
      </c>
      <c r="BL10">
        <v>1.71</v>
      </c>
      <c r="BM10">
        <v>2.8</v>
      </c>
      <c r="BN10">
        <v>0</v>
      </c>
      <c r="BO10">
        <v>1.83</v>
      </c>
      <c r="BP10">
        <v>1.91</v>
      </c>
      <c r="BQ10" t="s">
        <v>121</v>
      </c>
      <c r="BR10">
        <f>VLOOKUP(Table2[[#This Row],[Reference]],metron,10,FALSE)</f>
        <v>2.7366666666666664</v>
      </c>
      <c r="BS10">
        <f>VLOOKUP(Table2[[#This Row],[Reference]],metron,11,FALSE)</f>
        <v>1.8681481481481479</v>
      </c>
      <c r="BT10">
        <f>VLOOKUP(Table2[[#This Row],[Reference]],metron,12,FALSE)</f>
        <v>0.86851851851851847</v>
      </c>
      <c r="BU10">
        <f>VLOOKUP(Table2[[#This Row],[Reference]],metron,13,FALSE)</f>
        <v>0.81333333333333335</v>
      </c>
      <c r="BV10">
        <f>VLOOKUP(Table2[[#This Row],[Reference]],metron,14,FALSE)</f>
        <v>0.38925925925925919</v>
      </c>
      <c r="BW10">
        <f>VLOOKUP(Table2[[#This Row],[Reference]],metron,15,FALSE)</f>
        <v>14.53422724064926</v>
      </c>
      <c r="BX10">
        <f>VLOOKUP(Table2[[#This Row],[Reference]],metron,16,FALSE)</f>
        <v>8.7882851093860275</v>
      </c>
      <c r="BY10">
        <f>VLOOKUP(Table2[[#This Row],[Reference]],metron,17,FALSE)</f>
        <v>6.3007953723788868</v>
      </c>
      <c r="BZ10">
        <f>VLOOKUP(Table2[[#This Row],[Reference]],metron,18,FALSE)</f>
        <v>3.681851048445409</v>
      </c>
      <c r="CA10">
        <f>VLOOKUP(Table2[[#This Row],[Reference]],metron,19,FALSE)</f>
        <v>8.2334318682703724</v>
      </c>
      <c r="CB10">
        <f>VLOOKUP(Table2[[#This Row],[Reference]],metron,20,FALSE)</f>
        <v>5.106434060940618</v>
      </c>
      <c r="CC10">
        <f>VLOOKUP(Table2[[#This Row],[Reference]],metron,21,FALSE)</f>
        <v>12.32150615496017</v>
      </c>
      <c r="CD10">
        <f>VLOOKUP(Table2[[#This Row],[Reference]],metron,22,FALSE)</f>
        <v>13.337436640115859</v>
      </c>
      <c r="CE10">
        <f>VLOOKUP(Table2[[#This Row],[Reference]],metron,23,FALSE)</f>
        <v>1.346101231190151</v>
      </c>
      <c r="CF10">
        <f>VLOOKUP(Table2[[#This Row],[Reference]],metron,24,FALSE)</f>
        <v>1.995212038303694</v>
      </c>
      <c r="CG10">
        <f>VLOOKUP(Table2[[#This Row],[Reference]],metron,25,FALSE)</f>
        <v>6.1559507523939808E-2</v>
      </c>
      <c r="CH10">
        <f>VLOOKUP(Table2[[#This Row],[Reference]],metron,26,FALSE)</f>
        <v>0.13201094391244869</v>
      </c>
    </row>
    <row r="11" spans="1:86" hidden="1" x14ac:dyDescent="0.45">
      <c r="A11">
        <v>1521997200</v>
      </c>
      <c r="B11" t="s">
        <v>175</v>
      </c>
      <c r="C11" t="s">
        <v>64</v>
      </c>
      <c r="D11" t="s">
        <v>65</v>
      </c>
      <c r="E11" t="s">
        <v>127</v>
      </c>
      <c r="F11" t="s">
        <v>119</v>
      </c>
      <c r="G11" t="s">
        <v>65</v>
      </c>
      <c r="H11">
        <v>6</v>
      </c>
      <c r="I11">
        <v>2</v>
      </c>
      <c r="J11">
        <v>3</v>
      </c>
      <c r="K11">
        <v>1.55</v>
      </c>
      <c r="L11">
        <v>1.5</v>
      </c>
      <c r="M11">
        <v>1</v>
      </c>
      <c r="N11">
        <v>1</v>
      </c>
      <c r="O11">
        <v>2</v>
      </c>
      <c r="P11">
        <v>0</v>
      </c>
      <c r="Q11">
        <v>0</v>
      </c>
      <c r="R11">
        <v>0</v>
      </c>
      <c r="S11">
        <v>61</v>
      </c>
      <c r="T11">
        <v>73</v>
      </c>
      <c r="U11">
        <v>3</v>
      </c>
      <c r="V11">
        <v>1</v>
      </c>
      <c r="W11">
        <v>2</v>
      </c>
      <c r="X11">
        <v>1</v>
      </c>
      <c r="Y11">
        <v>1</v>
      </c>
      <c r="Z11">
        <v>1</v>
      </c>
      <c r="AA11">
        <v>2</v>
      </c>
      <c r="AB11">
        <v>1</v>
      </c>
      <c r="AC11">
        <v>1</v>
      </c>
      <c r="AD11">
        <v>1</v>
      </c>
      <c r="AE11">
        <v>11</v>
      </c>
      <c r="AF11">
        <v>5</v>
      </c>
      <c r="AG11">
        <v>4</v>
      </c>
      <c r="AH11">
        <v>3</v>
      </c>
      <c r="AI11">
        <v>7</v>
      </c>
      <c r="AJ11">
        <v>2</v>
      </c>
      <c r="AK11">
        <v>14</v>
      </c>
      <c r="AL11">
        <v>20</v>
      </c>
      <c r="AM11">
        <v>50</v>
      </c>
      <c r="AN11">
        <v>50</v>
      </c>
      <c r="AO11">
        <v>1.26</v>
      </c>
      <c r="AP11">
        <v>0.75</v>
      </c>
      <c r="AQ11">
        <v>1.25</v>
      </c>
      <c r="AR11">
        <v>0</v>
      </c>
      <c r="AS11">
        <v>25</v>
      </c>
      <c r="AT11">
        <v>25</v>
      </c>
      <c r="AU11">
        <v>0</v>
      </c>
      <c r="AV11">
        <v>0</v>
      </c>
      <c r="AW11">
        <v>25</v>
      </c>
      <c r="AX11">
        <v>50</v>
      </c>
      <c r="AY11">
        <v>0</v>
      </c>
      <c r="AZ11">
        <v>50</v>
      </c>
      <c r="BA11">
        <v>11.5</v>
      </c>
      <c r="BB11">
        <v>5</v>
      </c>
      <c r="BC11">
        <v>2.8</v>
      </c>
      <c r="BD11">
        <v>3</v>
      </c>
      <c r="BE11">
        <v>2.4500000000000002</v>
      </c>
      <c r="BF11">
        <f>(1/BC11+1/BD11+1/BE11-1)/3</f>
        <v>3.2879818594104306E-2</v>
      </c>
      <c r="BG11">
        <f>1/BC11-BF11</f>
        <v>0.32426303854875282</v>
      </c>
      <c r="BH11">
        <f>1/BD11-BF11</f>
        <v>0.30045351473922899</v>
      </c>
      <c r="BI11">
        <f>1/BE11-BF11</f>
        <v>0.37528344671201808</v>
      </c>
      <c r="BJ11">
        <f>MROUND(BG11*100,2)/100</f>
        <v>0.32</v>
      </c>
      <c r="BK11">
        <v>1.42</v>
      </c>
      <c r="BL11">
        <v>2.2999999999999998</v>
      </c>
      <c r="BM11">
        <v>4.25</v>
      </c>
      <c r="BN11">
        <v>0</v>
      </c>
      <c r="BO11">
        <v>2.0499999999999998</v>
      </c>
      <c r="BP11">
        <v>1.77</v>
      </c>
      <c r="BQ11" t="s">
        <v>130</v>
      </c>
      <c r="BR11">
        <f>VLOOKUP(Table2[[#This Row],[Reference]],metron,10,FALSE)</f>
        <v>2.5313454284174597</v>
      </c>
      <c r="BS11">
        <f>VLOOKUP(Table2[[#This Row],[Reference]],metron,11,FALSE)</f>
        <v>1.210167055864918</v>
      </c>
      <c r="BT11">
        <f>VLOOKUP(Table2[[#This Row],[Reference]],metron,12,FALSE)</f>
        <v>1.3211783725525419</v>
      </c>
      <c r="BU11">
        <f>VLOOKUP(Table2[[#This Row],[Reference]],metron,13,FALSE)</f>
        <v>0.53135669362084459</v>
      </c>
      <c r="BV11">
        <f>VLOOKUP(Table2[[#This Row],[Reference]],metron,14,FALSE)</f>
        <v>0.55633423180592989</v>
      </c>
      <c r="BW11">
        <f>VLOOKUP(Table2[[#This Row],[Reference]],metron,15,FALSE)</f>
        <v>11.21109010712035</v>
      </c>
      <c r="BX11">
        <f>VLOOKUP(Table2[[#This Row],[Reference]],metron,16,FALSE)</f>
        <v>11.01700787401575</v>
      </c>
      <c r="BY11">
        <f>VLOOKUP(Table2[[#This Row],[Reference]],metron,17,FALSE)</f>
        <v>4.6792332268370611</v>
      </c>
      <c r="BZ11">
        <f>VLOOKUP(Table2[[#This Row],[Reference]],metron,18,FALSE)</f>
        <v>4.7080804854679013</v>
      </c>
      <c r="CA11">
        <f>VLOOKUP(Table2[[#This Row],[Reference]],metron,19,FALSE)</f>
        <v>6.5318568802832893</v>
      </c>
      <c r="CB11">
        <f>VLOOKUP(Table2[[#This Row],[Reference]],metron,20,FALSE)</f>
        <v>6.3089273885478487</v>
      </c>
      <c r="CC11">
        <f>VLOOKUP(Table2[[#This Row],[Reference]],metron,21,FALSE)</f>
        <v>12.72547770700637</v>
      </c>
      <c r="CD11">
        <f>VLOOKUP(Table2[[#This Row],[Reference]],metron,22,FALSE)</f>
        <v>13.06847133757962</v>
      </c>
      <c r="CE11">
        <f>VLOOKUP(Table2[[#This Row],[Reference]],metron,23,FALSE)</f>
        <v>1.6902356902356901</v>
      </c>
      <c r="CF11">
        <f>VLOOKUP(Table2[[#This Row],[Reference]],metron,24,FALSE)</f>
        <v>1.8050198959289869</v>
      </c>
      <c r="CG11">
        <f>VLOOKUP(Table2[[#This Row],[Reference]],metron,25,FALSE)</f>
        <v>0.105907560453015</v>
      </c>
      <c r="CH11">
        <f>VLOOKUP(Table2[[#This Row],[Reference]],metron,26,FALSE)</f>
        <v>0.1141720232629324</v>
      </c>
    </row>
    <row r="12" spans="1:86" hidden="1" x14ac:dyDescent="0.45">
      <c r="A12">
        <v>1521997200</v>
      </c>
      <c r="B12" t="s">
        <v>175</v>
      </c>
      <c r="C12" t="s">
        <v>64</v>
      </c>
      <c r="D12" t="s">
        <v>65</v>
      </c>
      <c r="E12" t="s">
        <v>143</v>
      </c>
      <c r="F12" t="s">
        <v>159</v>
      </c>
      <c r="G12" t="s">
        <v>65</v>
      </c>
      <c r="H12">
        <v>6</v>
      </c>
      <c r="I12">
        <v>1.33</v>
      </c>
      <c r="J12">
        <v>0.67</v>
      </c>
      <c r="K12">
        <v>1.55</v>
      </c>
      <c r="L12">
        <v>0.86</v>
      </c>
      <c r="M12">
        <v>1</v>
      </c>
      <c r="N12">
        <v>1</v>
      </c>
      <c r="O12">
        <v>2</v>
      </c>
      <c r="P12">
        <v>0</v>
      </c>
      <c r="Q12">
        <v>0</v>
      </c>
      <c r="R12">
        <v>0</v>
      </c>
      <c r="S12">
        <v>49</v>
      </c>
      <c r="T12">
        <v>60</v>
      </c>
      <c r="U12">
        <v>10</v>
      </c>
      <c r="V12">
        <v>2</v>
      </c>
      <c r="W12">
        <v>2</v>
      </c>
      <c r="X12">
        <v>0</v>
      </c>
      <c r="Y12">
        <v>2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6</v>
      </c>
      <c r="AF12">
        <v>6</v>
      </c>
      <c r="AG12">
        <v>3</v>
      </c>
      <c r="AH12">
        <v>4</v>
      </c>
      <c r="AI12">
        <v>3</v>
      </c>
      <c r="AJ12">
        <v>2</v>
      </c>
      <c r="AK12">
        <v>-1</v>
      </c>
      <c r="AL12">
        <v>-1</v>
      </c>
      <c r="AM12">
        <v>49</v>
      </c>
      <c r="AN12">
        <v>51</v>
      </c>
      <c r="AO12">
        <v>1.25</v>
      </c>
      <c r="AP12">
        <v>1.1399999999999999</v>
      </c>
      <c r="AQ12">
        <v>2.5</v>
      </c>
      <c r="AR12">
        <v>67</v>
      </c>
      <c r="AS12">
        <v>84</v>
      </c>
      <c r="AT12">
        <v>50</v>
      </c>
      <c r="AU12">
        <v>33</v>
      </c>
      <c r="AV12">
        <v>0</v>
      </c>
      <c r="AW12">
        <v>50</v>
      </c>
      <c r="AX12">
        <v>84</v>
      </c>
      <c r="AY12">
        <v>33</v>
      </c>
      <c r="AZ12">
        <v>84</v>
      </c>
      <c r="BA12">
        <v>10.67</v>
      </c>
      <c r="BB12">
        <v>5.33</v>
      </c>
      <c r="BC12">
        <v>1.83</v>
      </c>
      <c r="BD12">
        <v>3.3</v>
      </c>
      <c r="BE12">
        <v>3.95</v>
      </c>
      <c r="BF12">
        <f>(1/BC12+1/BD12+1/BE12-1)/3</f>
        <v>3.4214315808007413E-2</v>
      </c>
      <c r="BG12">
        <f>1/BC12-BF12</f>
        <v>0.51223377162368655</v>
      </c>
      <c r="BH12">
        <f>1/BD12-BF12</f>
        <v>0.2688159872222956</v>
      </c>
      <c r="BI12">
        <f>1/BE12-BF12</f>
        <v>0.21895024115401787</v>
      </c>
      <c r="BJ12">
        <f>MROUND(BG12*100,2)/100</f>
        <v>0.52</v>
      </c>
      <c r="BK12">
        <v>1.3</v>
      </c>
      <c r="BL12">
        <v>1.95</v>
      </c>
      <c r="BM12">
        <v>3.45</v>
      </c>
      <c r="BN12">
        <v>0</v>
      </c>
      <c r="BO12">
        <v>1.91</v>
      </c>
      <c r="BP12">
        <v>1.87</v>
      </c>
      <c r="BQ12" t="s">
        <v>131</v>
      </c>
      <c r="BR12">
        <f>VLOOKUP(Table2[[#This Row],[Reference]],metron,10,FALSE)</f>
        <v>2.5967403582378576</v>
      </c>
      <c r="BS12">
        <f>VLOOKUP(Table2[[#This Row],[Reference]],metron,11,FALSE)</f>
        <v>1.625948039373891</v>
      </c>
      <c r="BT12">
        <f>VLOOKUP(Table2[[#This Row],[Reference]],metron,12,FALSE)</f>
        <v>0.97079231886396644</v>
      </c>
      <c r="BU12">
        <f>VLOOKUP(Table2[[#This Row],[Reference]],metron,13,FALSE)</f>
        <v>0.71433182698515174</v>
      </c>
      <c r="BV12">
        <f>VLOOKUP(Table2[[#This Row],[Reference]],metron,14,FALSE)</f>
        <v>0.43011620400258233</v>
      </c>
      <c r="BW12">
        <f>VLOOKUP(Table2[[#This Row],[Reference]],metron,15,FALSE)</f>
        <v>13.39951055368614</v>
      </c>
      <c r="BX12">
        <f>VLOOKUP(Table2[[#This Row],[Reference]],metron,16,FALSE)</f>
        <v>9.4252064851636579</v>
      </c>
      <c r="BY12">
        <f>VLOOKUP(Table2[[#This Row],[Reference]],metron,17,FALSE)</f>
        <v>5.7628422023992618</v>
      </c>
      <c r="BZ12">
        <f>VLOOKUP(Table2[[#This Row],[Reference]],metron,18,FALSE)</f>
        <v>3.9375576745616732</v>
      </c>
      <c r="CA12">
        <f>VLOOKUP(Table2[[#This Row],[Reference]],metron,19,FALSE)</f>
        <v>7.636668351286878</v>
      </c>
      <c r="CB12">
        <f>VLOOKUP(Table2[[#This Row],[Reference]],metron,20,FALSE)</f>
        <v>5.4876488106019847</v>
      </c>
      <c r="CC12">
        <f>VLOOKUP(Table2[[#This Row],[Reference]],metron,21,FALSE)</f>
        <v>12.460420531849101</v>
      </c>
      <c r="CD12">
        <f>VLOOKUP(Table2[[#This Row],[Reference]],metron,22,FALSE)</f>
        <v>13.44897959183673</v>
      </c>
      <c r="CE12">
        <f>VLOOKUP(Table2[[#This Row],[Reference]],metron,23,FALSE)</f>
        <v>1.462202380952381</v>
      </c>
      <c r="CF12">
        <f>VLOOKUP(Table2[[#This Row],[Reference]],metron,24,FALSE)</f>
        <v>2.01547619047619</v>
      </c>
      <c r="CG12">
        <f>VLOOKUP(Table2[[#This Row],[Reference]],metron,25,FALSE)</f>
        <v>7.7380952380952384E-2</v>
      </c>
      <c r="CH12">
        <f>VLOOKUP(Table2[[#This Row],[Reference]],metron,26,FALSE)</f>
        <v>0.13754093480202439</v>
      </c>
    </row>
    <row r="13" spans="1:86" hidden="1" x14ac:dyDescent="0.45">
      <c r="A13">
        <v>1521997200</v>
      </c>
      <c r="B13" t="s">
        <v>175</v>
      </c>
      <c r="C13" t="s">
        <v>64</v>
      </c>
      <c r="D13" t="s">
        <v>65</v>
      </c>
      <c r="E13" t="s">
        <v>122</v>
      </c>
      <c r="F13" t="s">
        <v>115</v>
      </c>
      <c r="G13" t="s">
        <v>65</v>
      </c>
      <c r="H13">
        <v>6</v>
      </c>
      <c r="I13">
        <v>0</v>
      </c>
      <c r="J13">
        <v>0</v>
      </c>
      <c r="K13">
        <v>2.14</v>
      </c>
      <c r="L13">
        <v>0.91</v>
      </c>
      <c r="M13">
        <v>4</v>
      </c>
      <c r="N13">
        <v>2</v>
      </c>
      <c r="O13">
        <v>6</v>
      </c>
      <c r="P13">
        <v>2</v>
      </c>
      <c r="Q13">
        <v>2</v>
      </c>
      <c r="R13">
        <v>0</v>
      </c>
      <c r="S13" t="s">
        <v>177</v>
      </c>
      <c r="T13" t="s">
        <v>178</v>
      </c>
      <c r="U13">
        <v>6</v>
      </c>
      <c r="V13">
        <v>7</v>
      </c>
      <c r="W13">
        <v>4</v>
      </c>
      <c r="X13">
        <v>0</v>
      </c>
      <c r="Y13">
        <v>3</v>
      </c>
      <c r="Z13">
        <v>0</v>
      </c>
      <c r="AA13">
        <v>3</v>
      </c>
      <c r="AB13">
        <v>1</v>
      </c>
      <c r="AC13">
        <v>2</v>
      </c>
      <c r="AD13">
        <v>1</v>
      </c>
      <c r="AE13">
        <v>19</v>
      </c>
      <c r="AF13">
        <v>17</v>
      </c>
      <c r="AG13">
        <v>10</v>
      </c>
      <c r="AH13">
        <v>7</v>
      </c>
      <c r="AI13">
        <v>9</v>
      </c>
      <c r="AJ13">
        <v>10</v>
      </c>
      <c r="AK13">
        <v>26</v>
      </c>
      <c r="AL13">
        <v>18</v>
      </c>
      <c r="AM13">
        <v>44</v>
      </c>
      <c r="AN13">
        <v>56</v>
      </c>
      <c r="AO13">
        <v>2.15</v>
      </c>
      <c r="AP13">
        <v>1.8</v>
      </c>
      <c r="AQ13">
        <v>3.5</v>
      </c>
      <c r="AR13">
        <v>75</v>
      </c>
      <c r="AS13">
        <v>75</v>
      </c>
      <c r="AT13">
        <v>75</v>
      </c>
      <c r="AU13">
        <v>75</v>
      </c>
      <c r="AV13">
        <v>25</v>
      </c>
      <c r="AW13">
        <v>75</v>
      </c>
      <c r="AX13">
        <v>75</v>
      </c>
      <c r="AY13">
        <v>75</v>
      </c>
      <c r="AZ13">
        <v>100</v>
      </c>
      <c r="BA13">
        <v>12.5</v>
      </c>
      <c r="BB13">
        <v>7</v>
      </c>
      <c r="BC13">
        <v>1.74</v>
      </c>
      <c r="BD13">
        <v>3.35</v>
      </c>
      <c r="BE13">
        <v>4.5</v>
      </c>
      <c r="BF13">
        <f>(1/BC13+1/BD13+1/BE13-1)/3</f>
        <v>3.1814109528983447E-2</v>
      </c>
      <c r="BG13">
        <f>1/BC13-BF13</f>
        <v>0.54289853414917744</v>
      </c>
      <c r="BH13">
        <f>1/BD13-BF13</f>
        <v>0.26669335315758369</v>
      </c>
      <c r="BI13">
        <f>1/BE13-BF13</f>
        <v>0.19040811269323876</v>
      </c>
      <c r="BJ13">
        <f>MROUND(BG13*100,2)/100</f>
        <v>0.54</v>
      </c>
      <c r="BK13">
        <v>1.34</v>
      </c>
      <c r="BL13">
        <v>2.1</v>
      </c>
      <c r="BM13">
        <v>3.8</v>
      </c>
      <c r="BN13">
        <v>0</v>
      </c>
      <c r="BO13">
        <v>2.0499999999999998</v>
      </c>
      <c r="BP13">
        <v>1.71</v>
      </c>
      <c r="BQ13" t="s">
        <v>125</v>
      </c>
      <c r="BR13">
        <f>VLOOKUP(Table2[[#This Row],[Reference]],metron,10,FALSE)</f>
        <v>2.6359702267612941</v>
      </c>
      <c r="BS13">
        <f>VLOOKUP(Table2[[#This Row],[Reference]],metron,11,FALSE)</f>
        <v>1.684957590444867</v>
      </c>
      <c r="BT13">
        <f>VLOOKUP(Table2[[#This Row],[Reference]],metron,12,FALSE)</f>
        <v>0.95101263631642718</v>
      </c>
      <c r="BU13">
        <f>VLOOKUP(Table2[[#This Row],[Reference]],metron,13,FALSE)</f>
        <v>0.72650164445213783</v>
      </c>
      <c r="BV13">
        <f>VLOOKUP(Table2[[#This Row],[Reference]],metron,14,FALSE)</f>
        <v>0.42097974727367138</v>
      </c>
      <c r="BW13">
        <f>VLOOKUP(Table2[[#This Row],[Reference]],metron,15,FALSE)</f>
        <v>13.338806970509379</v>
      </c>
      <c r="BX13">
        <f>VLOOKUP(Table2[[#This Row],[Reference]],metron,16,FALSE)</f>
        <v>9.2530160857908843</v>
      </c>
      <c r="BY13">
        <f>VLOOKUP(Table2[[#This Row],[Reference]],metron,17,FALSE)</f>
        <v>5.9915081521739131</v>
      </c>
      <c r="BZ13">
        <f>VLOOKUP(Table2[[#This Row],[Reference]],metron,18,FALSE)</f>
        <v>3.9772418478260869</v>
      </c>
      <c r="CA13">
        <f>VLOOKUP(Table2[[#This Row],[Reference]],metron,19,FALSE)</f>
        <v>7.3472988183354664</v>
      </c>
      <c r="CB13">
        <f>VLOOKUP(Table2[[#This Row],[Reference]],metron,20,FALSE)</f>
        <v>5.2757742379647974</v>
      </c>
      <c r="CC13">
        <f>VLOOKUP(Table2[[#This Row],[Reference]],metron,21,FALSE)</f>
        <v>12.59428182437032</v>
      </c>
      <c r="CD13">
        <f>VLOOKUP(Table2[[#This Row],[Reference]],metron,22,FALSE)</f>
        <v>13.577944179714089</v>
      </c>
      <c r="CE13">
        <f>VLOOKUP(Table2[[#This Row],[Reference]],metron,23,FALSE)</f>
        <v>1.4276913099870301</v>
      </c>
      <c r="CF13">
        <f>VLOOKUP(Table2[[#This Row],[Reference]],metron,24,FALSE)</f>
        <v>1.940985732814527</v>
      </c>
      <c r="CG13">
        <f>VLOOKUP(Table2[[#This Row],[Reference]],metron,25,FALSE)</f>
        <v>8.0739299610894946E-2</v>
      </c>
      <c r="CH13">
        <f>VLOOKUP(Table2[[#This Row],[Reference]],metron,26,FALSE)</f>
        <v>0.12743190661478601</v>
      </c>
    </row>
    <row r="14" spans="1:86" hidden="1" x14ac:dyDescent="0.45">
      <c r="A14">
        <v>1522013400</v>
      </c>
      <c r="B14" t="s">
        <v>179</v>
      </c>
      <c r="C14" t="s">
        <v>64</v>
      </c>
      <c r="D14" t="s">
        <v>65</v>
      </c>
      <c r="E14" t="s">
        <v>112</v>
      </c>
      <c r="F14" t="s">
        <v>123</v>
      </c>
      <c r="G14" t="s">
        <v>65</v>
      </c>
      <c r="H14">
        <v>6</v>
      </c>
      <c r="I14">
        <v>3</v>
      </c>
      <c r="J14">
        <v>1.5</v>
      </c>
      <c r="K14">
        <v>2.2999999999999998</v>
      </c>
      <c r="L14">
        <v>1.52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T14">
        <v>12</v>
      </c>
      <c r="U14">
        <v>9</v>
      </c>
      <c r="V14">
        <v>2</v>
      </c>
      <c r="W14">
        <v>2</v>
      </c>
      <c r="X14">
        <v>0</v>
      </c>
      <c r="Y14">
        <v>4</v>
      </c>
      <c r="Z14">
        <v>1</v>
      </c>
      <c r="AA14">
        <v>1</v>
      </c>
      <c r="AB14">
        <v>1</v>
      </c>
      <c r="AC14">
        <v>4</v>
      </c>
      <c r="AD14">
        <v>1</v>
      </c>
      <c r="AE14">
        <v>30</v>
      </c>
      <c r="AF14">
        <v>5</v>
      </c>
      <c r="AG14">
        <v>11</v>
      </c>
      <c r="AH14">
        <v>3</v>
      </c>
      <c r="AI14">
        <v>19</v>
      </c>
      <c r="AJ14">
        <v>2</v>
      </c>
      <c r="AK14">
        <v>17</v>
      </c>
      <c r="AL14">
        <v>21</v>
      </c>
      <c r="AM14">
        <v>71</v>
      </c>
      <c r="AN14">
        <v>29</v>
      </c>
      <c r="AO14">
        <v>2.93</v>
      </c>
      <c r="AP14">
        <v>0.63</v>
      </c>
      <c r="AQ14">
        <v>3.25</v>
      </c>
      <c r="AR14">
        <v>75</v>
      </c>
      <c r="AS14">
        <v>100</v>
      </c>
      <c r="AT14">
        <v>75</v>
      </c>
      <c r="AU14">
        <v>25</v>
      </c>
      <c r="AV14">
        <v>25</v>
      </c>
      <c r="AW14">
        <v>50</v>
      </c>
      <c r="AX14">
        <v>50</v>
      </c>
      <c r="AY14">
        <v>75</v>
      </c>
      <c r="AZ14">
        <v>100</v>
      </c>
      <c r="BA14">
        <v>12</v>
      </c>
      <c r="BB14">
        <v>4.5</v>
      </c>
      <c r="BC14">
        <v>1.56</v>
      </c>
      <c r="BD14">
        <v>3.9</v>
      </c>
      <c r="BE14">
        <v>5.05</v>
      </c>
      <c r="BF14">
        <f>(1/BC14+1/BD14+1/BE14-1)/3</f>
        <v>3.1818566472031774E-2</v>
      </c>
      <c r="BG14">
        <f>1/BC14-BF14</f>
        <v>0.60920707455360923</v>
      </c>
      <c r="BH14">
        <f>1/BD14-BF14</f>
        <v>0.22459168993822468</v>
      </c>
      <c r="BI14">
        <f>1/BE14-BF14</f>
        <v>0.16620123550816626</v>
      </c>
      <c r="BJ14">
        <f>MROUND(BG14*100,2)/100</f>
        <v>0.6</v>
      </c>
      <c r="BK14">
        <v>1.21</v>
      </c>
      <c r="BL14">
        <v>1.69</v>
      </c>
      <c r="BM14">
        <v>2.75</v>
      </c>
      <c r="BN14">
        <v>0</v>
      </c>
      <c r="BO14">
        <v>1.83</v>
      </c>
      <c r="BP14">
        <v>1.95</v>
      </c>
      <c r="BQ14" t="s">
        <v>139</v>
      </c>
      <c r="BR14">
        <f>VLOOKUP(Table2[[#This Row],[Reference]],metron,10,FALSE)</f>
        <v>2.7310090702947849</v>
      </c>
      <c r="BS14">
        <f>VLOOKUP(Table2[[#This Row],[Reference]],metron,11,FALSE)</f>
        <v>1.841836734693878</v>
      </c>
      <c r="BT14">
        <f>VLOOKUP(Table2[[#This Row],[Reference]],metron,12,FALSE)</f>
        <v>0.88917233560090703</v>
      </c>
      <c r="BU14">
        <f>VLOOKUP(Table2[[#This Row],[Reference]],metron,13,FALSE)</f>
        <v>0.804822695035461</v>
      </c>
      <c r="BV14">
        <f>VLOOKUP(Table2[[#This Row],[Reference]],metron,14,FALSE)</f>
        <v>0.38099290780141842</v>
      </c>
      <c r="BW14">
        <f>VLOOKUP(Table2[[#This Row],[Reference]],metron,15,FALSE)</f>
        <v>14.25174825174825</v>
      </c>
      <c r="BX14">
        <f>VLOOKUP(Table2[[#This Row],[Reference]],metron,16,FALSE)</f>
        <v>8.8316683316683324</v>
      </c>
      <c r="BY14">
        <f>VLOOKUP(Table2[[#This Row],[Reference]],metron,17,FALSE)</f>
        <v>6.2901265822784813</v>
      </c>
      <c r="BZ14">
        <f>VLOOKUP(Table2[[#This Row],[Reference]],metron,18,FALSE)</f>
        <v>3.6162025316455702</v>
      </c>
      <c r="CA14">
        <f>VLOOKUP(Table2[[#This Row],[Reference]],metron,19,FALSE)</f>
        <v>7.9616216694697686</v>
      </c>
      <c r="CB14">
        <f>VLOOKUP(Table2[[#This Row],[Reference]],metron,20,FALSE)</f>
        <v>5.2154658000227627</v>
      </c>
      <c r="CC14">
        <f>VLOOKUP(Table2[[#This Row],[Reference]],metron,21,FALSE)</f>
        <v>12.444895886236671</v>
      </c>
      <c r="CD14">
        <f>VLOOKUP(Table2[[#This Row],[Reference]],metron,22,FALSE)</f>
        <v>13.620619603859829</v>
      </c>
      <c r="CE14">
        <f>VLOOKUP(Table2[[#This Row],[Reference]],metron,23,FALSE)</f>
        <v>1.406084017382907</v>
      </c>
      <c r="CF14">
        <f>VLOOKUP(Table2[[#This Row],[Reference]],metron,24,FALSE)</f>
        <v>2.070980202800579</v>
      </c>
      <c r="CG14">
        <f>VLOOKUP(Table2[[#This Row],[Reference]],metron,25,FALSE)</f>
        <v>6.1323032351521013E-2</v>
      </c>
      <c r="CH14">
        <f>VLOOKUP(Table2[[#This Row],[Reference]],metron,26,FALSE)</f>
        <v>0.1313375181071946</v>
      </c>
    </row>
    <row r="15" spans="1:86" hidden="1" x14ac:dyDescent="0.45">
      <c r="A15">
        <v>1522530000</v>
      </c>
      <c r="B15" t="s">
        <v>180</v>
      </c>
      <c r="C15" t="s">
        <v>64</v>
      </c>
      <c r="D15" t="s">
        <v>65</v>
      </c>
      <c r="E15" t="s">
        <v>113</v>
      </c>
      <c r="F15" t="s">
        <v>122</v>
      </c>
      <c r="G15" t="s">
        <v>65</v>
      </c>
      <c r="H15">
        <v>7</v>
      </c>
      <c r="I15">
        <v>2</v>
      </c>
      <c r="J15">
        <v>1.33</v>
      </c>
      <c r="K15">
        <v>1.45</v>
      </c>
      <c r="L15">
        <v>1</v>
      </c>
      <c r="M15">
        <v>3</v>
      </c>
      <c r="N15">
        <v>1</v>
      </c>
      <c r="O15">
        <v>4</v>
      </c>
      <c r="P15">
        <v>1</v>
      </c>
      <c r="Q15">
        <v>1</v>
      </c>
      <c r="R15">
        <v>0</v>
      </c>
      <c r="S15" t="s">
        <v>181</v>
      </c>
      <c r="T15">
        <v>80</v>
      </c>
      <c r="U15">
        <v>4</v>
      </c>
      <c r="V15">
        <v>1</v>
      </c>
      <c r="W15">
        <v>2</v>
      </c>
      <c r="X15">
        <v>0</v>
      </c>
      <c r="Y15">
        <v>2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21</v>
      </c>
      <c r="AF15">
        <v>7</v>
      </c>
      <c r="AG15">
        <v>11</v>
      </c>
      <c r="AH15">
        <v>3</v>
      </c>
      <c r="AI15">
        <v>10</v>
      </c>
      <c r="AJ15">
        <v>4</v>
      </c>
      <c r="AK15">
        <v>8</v>
      </c>
      <c r="AL15">
        <v>15</v>
      </c>
      <c r="AM15">
        <v>52</v>
      </c>
      <c r="AN15">
        <v>48</v>
      </c>
      <c r="AO15">
        <v>2.5099999999999998</v>
      </c>
      <c r="AP15">
        <v>1.04</v>
      </c>
      <c r="AQ15">
        <v>2.17</v>
      </c>
      <c r="AR15">
        <v>50</v>
      </c>
      <c r="AS15">
        <v>67</v>
      </c>
      <c r="AT15">
        <v>50</v>
      </c>
      <c r="AU15">
        <v>17</v>
      </c>
      <c r="AV15">
        <v>0</v>
      </c>
      <c r="AW15">
        <v>50</v>
      </c>
      <c r="AX15">
        <v>67</v>
      </c>
      <c r="AY15">
        <v>34</v>
      </c>
      <c r="AZ15">
        <v>67</v>
      </c>
      <c r="BA15">
        <v>8.67</v>
      </c>
      <c r="BB15">
        <v>5.33</v>
      </c>
      <c r="BC15">
        <v>1.69</v>
      </c>
      <c r="BD15">
        <v>3.55</v>
      </c>
      <c r="BE15">
        <v>4.45</v>
      </c>
      <c r="BF15">
        <f>(1/BC15+1/BD15+1/BE15-1)/3</f>
        <v>3.270840610000899E-2</v>
      </c>
      <c r="BG15">
        <f>1/BC15-BF15</f>
        <v>0.55900757023135195</v>
      </c>
      <c r="BH15">
        <f>1/BD15-BF15</f>
        <v>0.24898173474506144</v>
      </c>
      <c r="BI15">
        <f>1/BE15-BF15</f>
        <v>0.1920106950235865</v>
      </c>
      <c r="BJ15">
        <f>MROUND(BG15*100,2)/100</f>
        <v>0.56000000000000005</v>
      </c>
      <c r="BK15">
        <v>0</v>
      </c>
      <c r="BL15">
        <v>0</v>
      </c>
      <c r="BM15">
        <v>0</v>
      </c>
      <c r="BN15">
        <v>0</v>
      </c>
      <c r="BO15">
        <v>2</v>
      </c>
      <c r="BP15">
        <v>1.8</v>
      </c>
      <c r="BQ15" t="s">
        <v>121</v>
      </c>
      <c r="BR15">
        <f>VLOOKUP(Table2[[#This Row],[Reference]],metron,10,FALSE)</f>
        <v>2.6892488954344627</v>
      </c>
      <c r="BS15">
        <f>VLOOKUP(Table2[[#This Row],[Reference]],metron,11,FALSE)</f>
        <v>1.7546812539448771</v>
      </c>
      <c r="BT15">
        <f>VLOOKUP(Table2[[#This Row],[Reference]],metron,12,FALSE)</f>
        <v>0.93456764148958549</v>
      </c>
      <c r="BU15">
        <f>VLOOKUP(Table2[[#This Row],[Reference]],metron,13,FALSE)</f>
        <v>0.77824531874605507</v>
      </c>
      <c r="BV15">
        <f>VLOOKUP(Table2[[#This Row],[Reference]],metron,14,FALSE)</f>
        <v>0.41237113402061848</v>
      </c>
      <c r="BW15">
        <f>VLOOKUP(Table2[[#This Row],[Reference]],metron,15,FALSE)</f>
        <v>13.77153558052435</v>
      </c>
      <c r="BX15">
        <f>VLOOKUP(Table2[[#This Row],[Reference]],metron,16,FALSE)</f>
        <v>9.0445692883895124</v>
      </c>
      <c r="BY15">
        <f>VLOOKUP(Table2[[#This Row],[Reference]],metron,17,FALSE)</f>
        <v>6.0821292775665396</v>
      </c>
      <c r="BZ15">
        <f>VLOOKUP(Table2[[#This Row],[Reference]],metron,18,FALSE)</f>
        <v>3.8201520912547529</v>
      </c>
      <c r="CA15">
        <f>VLOOKUP(Table2[[#This Row],[Reference]],metron,19,FALSE)</f>
        <v>7.6894063029578108</v>
      </c>
      <c r="CB15">
        <f>VLOOKUP(Table2[[#This Row],[Reference]],metron,20,FALSE)</f>
        <v>5.224417197134759</v>
      </c>
      <c r="CC15">
        <f>VLOOKUP(Table2[[#This Row],[Reference]],metron,21,FALSE)</f>
        <v>12.297605473204101</v>
      </c>
      <c r="CD15">
        <f>VLOOKUP(Table2[[#This Row],[Reference]],metron,22,FALSE)</f>
        <v>13.310908399847969</v>
      </c>
      <c r="CE15">
        <f>VLOOKUP(Table2[[#This Row],[Reference]],metron,23,FALSE)</f>
        <v>1.3713126843657819</v>
      </c>
      <c r="CF15">
        <f>VLOOKUP(Table2[[#This Row],[Reference]],metron,24,FALSE)</f>
        <v>1.9516961651917399</v>
      </c>
      <c r="CG15">
        <f>VLOOKUP(Table2[[#This Row],[Reference]],metron,25,FALSE)</f>
        <v>6.6002949852507375E-2</v>
      </c>
      <c r="CH15">
        <f>VLOOKUP(Table2[[#This Row],[Reference]],metron,26,FALSE)</f>
        <v>0.1297935103244838</v>
      </c>
    </row>
    <row r="16" spans="1:86" hidden="1" x14ac:dyDescent="0.45">
      <c r="A16">
        <v>1522600200</v>
      </c>
      <c r="B16" t="s">
        <v>182</v>
      </c>
      <c r="C16" t="s">
        <v>64</v>
      </c>
      <c r="D16" t="s">
        <v>65</v>
      </c>
      <c r="E16" t="s">
        <v>115</v>
      </c>
      <c r="F16" t="s">
        <v>118</v>
      </c>
      <c r="G16" t="s">
        <v>65</v>
      </c>
      <c r="H16">
        <v>7</v>
      </c>
      <c r="I16">
        <v>1.33</v>
      </c>
      <c r="J16">
        <v>1</v>
      </c>
      <c r="K16">
        <v>1.1399999999999999</v>
      </c>
      <c r="L16">
        <v>0.73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U16">
        <v>5</v>
      </c>
      <c r="V16">
        <v>6</v>
      </c>
      <c r="W16">
        <v>1</v>
      </c>
      <c r="X16">
        <v>0</v>
      </c>
      <c r="Y16">
        <v>3</v>
      </c>
      <c r="Z16">
        <v>1</v>
      </c>
      <c r="AA16">
        <v>0</v>
      </c>
      <c r="AB16">
        <v>1</v>
      </c>
      <c r="AC16">
        <v>1</v>
      </c>
      <c r="AD16">
        <v>3</v>
      </c>
      <c r="AE16">
        <v>16</v>
      </c>
      <c r="AF16">
        <v>8</v>
      </c>
      <c r="AG16">
        <v>9</v>
      </c>
      <c r="AH16">
        <v>4</v>
      </c>
      <c r="AI16">
        <v>7</v>
      </c>
      <c r="AJ16">
        <v>4</v>
      </c>
      <c r="AK16">
        <v>14</v>
      </c>
      <c r="AL16">
        <v>15</v>
      </c>
      <c r="AM16">
        <v>46</v>
      </c>
      <c r="AN16">
        <v>54</v>
      </c>
      <c r="AO16">
        <v>1.91</v>
      </c>
      <c r="AP16">
        <v>1.1200000000000001</v>
      </c>
      <c r="AQ16">
        <v>3.5</v>
      </c>
      <c r="AR16">
        <v>84</v>
      </c>
      <c r="AS16">
        <v>100</v>
      </c>
      <c r="AT16">
        <v>84</v>
      </c>
      <c r="AU16">
        <v>34</v>
      </c>
      <c r="AV16">
        <v>17</v>
      </c>
      <c r="AW16">
        <v>67</v>
      </c>
      <c r="AX16">
        <v>84</v>
      </c>
      <c r="AY16">
        <v>50</v>
      </c>
      <c r="AZ16">
        <v>84</v>
      </c>
      <c r="BA16">
        <v>11</v>
      </c>
      <c r="BB16">
        <v>6</v>
      </c>
      <c r="BC16">
        <v>2.2000000000000002</v>
      </c>
      <c r="BD16">
        <v>3.4</v>
      </c>
      <c r="BE16">
        <v>2.9</v>
      </c>
      <c r="BF16">
        <f>(1/BC16+1/BD16+1/BE16-1)/3</f>
        <v>3.116356260372492E-2</v>
      </c>
      <c r="BG16">
        <f>1/BC16-BF16</f>
        <v>0.42338189194172959</v>
      </c>
      <c r="BH16">
        <f>1/BD16-BF16</f>
        <v>0.2629540844550986</v>
      </c>
      <c r="BI16">
        <f>1/BE16-BF16</f>
        <v>0.31366402360317164</v>
      </c>
      <c r="BJ16">
        <f>MROUND(BG16*100,2)/100</f>
        <v>0.42</v>
      </c>
      <c r="BK16">
        <v>1.18</v>
      </c>
      <c r="BL16">
        <v>1.61</v>
      </c>
      <c r="BM16">
        <v>2.5499999999999998</v>
      </c>
      <c r="BN16">
        <v>0</v>
      </c>
      <c r="BO16">
        <v>1.59</v>
      </c>
      <c r="BP16">
        <v>2.2999999999999998</v>
      </c>
      <c r="BQ16" t="s">
        <v>129</v>
      </c>
      <c r="BR16">
        <f>VLOOKUP(Table2[[#This Row],[Reference]],metron,10,FALSE)</f>
        <v>2.4884649511978703</v>
      </c>
      <c r="BS16">
        <f>VLOOKUP(Table2[[#This Row],[Reference]],metron,11,FALSE)</f>
        <v>1.396960958296362</v>
      </c>
      <c r="BT16">
        <f>VLOOKUP(Table2[[#This Row],[Reference]],metron,12,FALSE)</f>
        <v>1.091503992901508</v>
      </c>
      <c r="BU16">
        <f>VLOOKUP(Table2[[#This Row],[Reference]],metron,13,FALSE)</f>
        <v>0.60765391014975045</v>
      </c>
      <c r="BV16">
        <f>VLOOKUP(Table2[[#This Row],[Reference]],metron,14,FALSE)</f>
        <v>0.47276760953965608</v>
      </c>
      <c r="BW16">
        <f>VLOOKUP(Table2[[#This Row],[Reference]],metron,15,FALSE)</f>
        <v>12.29504785684561</v>
      </c>
      <c r="BX16">
        <f>VLOOKUP(Table2[[#This Row],[Reference]],metron,16,FALSE)</f>
        <v>10.047232625884311</v>
      </c>
      <c r="BY16">
        <f>VLOOKUP(Table2[[#This Row],[Reference]],metron,17,FALSE)</f>
        <v>5.2917192097519967</v>
      </c>
      <c r="BZ16">
        <f>VLOOKUP(Table2[[#This Row],[Reference]],metron,18,FALSE)</f>
        <v>4.2580916351408158</v>
      </c>
      <c r="CA16">
        <f>VLOOKUP(Table2[[#This Row],[Reference]],metron,19,FALSE)</f>
        <v>7.0033286470936131</v>
      </c>
      <c r="CB16">
        <f>VLOOKUP(Table2[[#This Row],[Reference]],metron,20,FALSE)</f>
        <v>5.789140990743495</v>
      </c>
      <c r="CC16">
        <f>VLOOKUP(Table2[[#This Row],[Reference]],metron,21,FALSE)</f>
        <v>12.77041895895049</v>
      </c>
      <c r="CD16">
        <f>VLOOKUP(Table2[[#This Row],[Reference]],metron,22,FALSE)</f>
        <v>13.411129919593741</v>
      </c>
      <c r="CE16">
        <f>VLOOKUP(Table2[[#This Row],[Reference]],metron,23,FALSE)</f>
        <v>1.556141062018646</v>
      </c>
      <c r="CF16">
        <f>VLOOKUP(Table2[[#This Row],[Reference]],metron,24,FALSE)</f>
        <v>1.9114308877178761</v>
      </c>
      <c r="CG16">
        <f>VLOOKUP(Table2[[#This Row],[Reference]],metron,25,FALSE)</f>
        <v>8.4920956627482766E-2</v>
      </c>
      <c r="CH16">
        <f>VLOOKUP(Table2[[#This Row],[Reference]],metron,26,FALSE)</f>
        <v>0.1323469801378192</v>
      </c>
    </row>
    <row r="17" spans="1:86" hidden="1" x14ac:dyDescent="0.45">
      <c r="A17">
        <v>1522602000</v>
      </c>
      <c r="B17" t="s">
        <v>183</v>
      </c>
      <c r="C17" t="s">
        <v>64</v>
      </c>
      <c r="D17" t="s">
        <v>65</v>
      </c>
      <c r="E17" t="s">
        <v>123</v>
      </c>
      <c r="F17" t="s">
        <v>114</v>
      </c>
      <c r="G17" t="s">
        <v>65</v>
      </c>
      <c r="H17">
        <v>7</v>
      </c>
      <c r="I17">
        <v>2.33</v>
      </c>
      <c r="J17">
        <v>2.33</v>
      </c>
      <c r="K17">
        <v>2.2599999999999998</v>
      </c>
      <c r="L17">
        <v>1.36</v>
      </c>
      <c r="M17">
        <v>2</v>
      </c>
      <c r="N17">
        <v>1</v>
      </c>
      <c r="O17">
        <v>3</v>
      </c>
      <c r="P17">
        <v>2</v>
      </c>
      <c r="Q17">
        <v>1</v>
      </c>
      <c r="R17">
        <v>1</v>
      </c>
      <c r="S17" t="s">
        <v>184</v>
      </c>
      <c r="T17" t="s">
        <v>92</v>
      </c>
      <c r="U17">
        <v>4</v>
      </c>
      <c r="V17">
        <v>4</v>
      </c>
      <c r="W17">
        <v>3</v>
      </c>
      <c r="X17">
        <v>0</v>
      </c>
      <c r="Y17">
        <v>3</v>
      </c>
      <c r="Z17">
        <v>0</v>
      </c>
      <c r="AA17">
        <v>2</v>
      </c>
      <c r="AB17">
        <v>1</v>
      </c>
      <c r="AC17">
        <v>1</v>
      </c>
      <c r="AD17">
        <v>2</v>
      </c>
      <c r="AE17">
        <v>10</v>
      </c>
      <c r="AF17">
        <v>7</v>
      </c>
      <c r="AG17">
        <v>5</v>
      </c>
      <c r="AH17">
        <v>4</v>
      </c>
      <c r="AI17">
        <v>5</v>
      </c>
      <c r="AJ17">
        <v>3</v>
      </c>
      <c r="AK17">
        <v>14</v>
      </c>
      <c r="AL17">
        <v>11</v>
      </c>
      <c r="AM17">
        <v>56</v>
      </c>
      <c r="AN17">
        <v>44</v>
      </c>
      <c r="AO17">
        <v>1.17</v>
      </c>
      <c r="AP17">
        <v>0.86</v>
      </c>
      <c r="AQ17">
        <v>2.67</v>
      </c>
      <c r="AR17">
        <v>67</v>
      </c>
      <c r="AS17">
        <v>84</v>
      </c>
      <c r="AT17">
        <v>67</v>
      </c>
      <c r="AU17">
        <v>33</v>
      </c>
      <c r="AV17">
        <v>0</v>
      </c>
      <c r="AW17">
        <v>50</v>
      </c>
      <c r="AX17">
        <v>67</v>
      </c>
      <c r="AY17">
        <v>67</v>
      </c>
      <c r="AZ17">
        <v>67</v>
      </c>
      <c r="BA17">
        <v>5.33</v>
      </c>
      <c r="BB17">
        <v>4</v>
      </c>
      <c r="BC17">
        <v>2</v>
      </c>
      <c r="BD17">
        <v>3.25</v>
      </c>
      <c r="BE17">
        <v>3.4</v>
      </c>
      <c r="BF17">
        <f>(1/BC17+1/BD17+1/BE17-1)/3</f>
        <v>3.3936651583710432E-2</v>
      </c>
      <c r="BG17">
        <f>1/BC17-BF17</f>
        <v>0.46606334841628955</v>
      </c>
      <c r="BH17">
        <f>1/BD17-BF17</f>
        <v>0.27375565610859726</v>
      </c>
      <c r="BI17">
        <f>1/BE17-BF17</f>
        <v>0.26018099547511309</v>
      </c>
      <c r="BJ17">
        <f>MROUND(BG17*100,2)/100</f>
        <v>0.46</v>
      </c>
      <c r="BK17">
        <v>1.29</v>
      </c>
      <c r="BL17">
        <v>1.95</v>
      </c>
      <c r="BM17">
        <v>3.35</v>
      </c>
      <c r="BN17">
        <v>0</v>
      </c>
      <c r="BO17">
        <v>1.87</v>
      </c>
      <c r="BP17">
        <v>1.91</v>
      </c>
      <c r="BQ17" t="s">
        <v>133</v>
      </c>
      <c r="BR17">
        <f>VLOOKUP(Table2[[#This Row],[Reference]],metron,10,FALSE)</f>
        <v>2.5405629139072849</v>
      </c>
      <c r="BS17">
        <f>VLOOKUP(Table2[[#This Row],[Reference]],metron,11,FALSE)</f>
        <v>1.4888836329233679</v>
      </c>
      <c r="BT17">
        <f>VLOOKUP(Table2[[#This Row],[Reference]],metron,12,FALSE)</f>
        <v>1.0516792809839171</v>
      </c>
      <c r="BU17">
        <f>VLOOKUP(Table2[[#This Row],[Reference]],metron,13,FALSE)</f>
        <v>0.64581362346263005</v>
      </c>
      <c r="BV17">
        <f>VLOOKUP(Table2[[#This Row],[Reference]],metron,14,FALSE)</f>
        <v>0.45364238410596031</v>
      </c>
      <c r="BW17">
        <f>VLOOKUP(Table2[[#This Row],[Reference]],metron,15,FALSE)</f>
        <v>12.686892177589851</v>
      </c>
      <c r="BX17">
        <f>VLOOKUP(Table2[[#This Row],[Reference]],metron,16,FALSE)</f>
        <v>9.8059196617336148</v>
      </c>
      <c r="BY17">
        <f>VLOOKUP(Table2[[#This Row],[Reference]],metron,17,FALSE)</f>
        <v>5.3198121263877027</v>
      </c>
      <c r="BZ17">
        <f>VLOOKUP(Table2[[#This Row],[Reference]],metron,18,FALSE)</f>
        <v>4.0954312553373189</v>
      </c>
      <c r="CA17">
        <f>VLOOKUP(Table2[[#This Row],[Reference]],metron,19,FALSE)</f>
        <v>7.3670800512021479</v>
      </c>
      <c r="CB17">
        <f>VLOOKUP(Table2[[#This Row],[Reference]],metron,20,FALSE)</f>
        <v>5.710488406396296</v>
      </c>
      <c r="CC17">
        <f>VLOOKUP(Table2[[#This Row],[Reference]],metron,21,FALSE)</f>
        <v>13.0488908033599</v>
      </c>
      <c r="CD17">
        <f>VLOOKUP(Table2[[#This Row],[Reference]],metron,22,FALSE)</f>
        <v>13.714839543398661</v>
      </c>
      <c r="CE17">
        <f>VLOOKUP(Table2[[#This Row],[Reference]],metron,23,FALSE)</f>
        <v>1.567523459812322</v>
      </c>
      <c r="CF17">
        <f>VLOOKUP(Table2[[#This Row],[Reference]],metron,24,FALSE)</f>
        <v>1.951040391676867</v>
      </c>
      <c r="CG17">
        <f>VLOOKUP(Table2[[#This Row],[Reference]],metron,25,FALSE)</f>
        <v>8.3027335781313744E-2</v>
      </c>
      <c r="CH17">
        <f>VLOOKUP(Table2[[#This Row],[Reference]],metron,26,FALSE)</f>
        <v>0.13117095063239501</v>
      </c>
    </row>
    <row r="18" spans="1:86" hidden="1" x14ac:dyDescent="0.45">
      <c r="A18">
        <v>1522602000</v>
      </c>
      <c r="B18" t="s">
        <v>183</v>
      </c>
      <c r="C18" t="s">
        <v>64</v>
      </c>
      <c r="D18" t="s">
        <v>65</v>
      </c>
      <c r="E18" t="s">
        <v>159</v>
      </c>
      <c r="F18" t="s">
        <v>112</v>
      </c>
      <c r="G18" t="s">
        <v>65</v>
      </c>
      <c r="H18">
        <v>7</v>
      </c>
      <c r="I18">
        <v>0</v>
      </c>
      <c r="J18">
        <v>2</v>
      </c>
      <c r="K18">
        <v>1.05</v>
      </c>
      <c r="L18">
        <v>1.1299999999999999</v>
      </c>
      <c r="M18">
        <v>1</v>
      </c>
      <c r="N18">
        <v>1</v>
      </c>
      <c r="O18">
        <v>2</v>
      </c>
      <c r="P18">
        <v>0</v>
      </c>
      <c r="Q18">
        <v>0</v>
      </c>
      <c r="R18">
        <v>0</v>
      </c>
      <c r="S18">
        <v>72</v>
      </c>
      <c r="T18">
        <v>87</v>
      </c>
      <c r="U18">
        <v>5</v>
      </c>
      <c r="V18">
        <v>9</v>
      </c>
      <c r="W18">
        <v>0</v>
      </c>
      <c r="X18">
        <v>0</v>
      </c>
      <c r="Y18">
        <v>2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10</v>
      </c>
      <c r="AF18">
        <v>11</v>
      </c>
      <c r="AG18">
        <v>5</v>
      </c>
      <c r="AH18">
        <v>6</v>
      </c>
      <c r="AI18">
        <v>5</v>
      </c>
      <c r="AJ18">
        <v>5</v>
      </c>
      <c r="AK18">
        <v>19</v>
      </c>
      <c r="AL18">
        <v>21</v>
      </c>
      <c r="AM18">
        <v>42</v>
      </c>
      <c r="AN18">
        <v>58</v>
      </c>
      <c r="AO18">
        <v>1.39</v>
      </c>
      <c r="AP18">
        <v>1.85</v>
      </c>
      <c r="AQ18">
        <v>2.09</v>
      </c>
      <c r="AR18">
        <v>17</v>
      </c>
      <c r="AS18">
        <v>75</v>
      </c>
      <c r="AT18">
        <v>34</v>
      </c>
      <c r="AU18">
        <v>0</v>
      </c>
      <c r="AV18">
        <v>0</v>
      </c>
      <c r="AW18">
        <v>17</v>
      </c>
      <c r="AX18">
        <v>84</v>
      </c>
      <c r="AY18">
        <v>34</v>
      </c>
      <c r="AZ18">
        <v>75</v>
      </c>
      <c r="BA18">
        <v>7.67</v>
      </c>
      <c r="BB18">
        <v>1.67</v>
      </c>
      <c r="BC18">
        <v>4.6500000000000004</v>
      </c>
      <c r="BD18">
        <v>3.65</v>
      </c>
      <c r="BE18">
        <v>1.65</v>
      </c>
      <c r="BF18">
        <f>(1/BC18+1/BD18+1/BE18-1)/3</f>
        <v>3.1695657413730739E-2</v>
      </c>
      <c r="BG18">
        <f>1/BC18-BF18</f>
        <v>0.18335810602712946</v>
      </c>
      <c r="BH18">
        <f>1/BD18-BF18</f>
        <v>0.24227694532599528</v>
      </c>
      <c r="BI18">
        <f>1/BE18-BF18</f>
        <v>0.57436494864687537</v>
      </c>
      <c r="BJ18">
        <f>MROUND(BG18*100,2)/100</f>
        <v>0.18</v>
      </c>
      <c r="BK18">
        <v>1.27</v>
      </c>
      <c r="BL18">
        <v>1.87</v>
      </c>
      <c r="BM18">
        <v>3.2</v>
      </c>
      <c r="BN18">
        <v>0</v>
      </c>
      <c r="BO18">
        <v>1.91</v>
      </c>
      <c r="BP18">
        <v>1.87</v>
      </c>
      <c r="BQ18" t="s">
        <v>131</v>
      </c>
      <c r="BR18">
        <f>VLOOKUP(Table2[[#This Row],[Reference]],metron,10,FALSE)</f>
        <v>2.731488406881077</v>
      </c>
      <c r="BS18">
        <f>VLOOKUP(Table2[[#This Row],[Reference]],metron,11,FALSE)</f>
        <v>1.007479431563201</v>
      </c>
      <c r="BT18">
        <f>VLOOKUP(Table2[[#This Row],[Reference]],metron,12,FALSE)</f>
        <v>1.724008975317876</v>
      </c>
      <c r="BU18">
        <f>VLOOKUP(Table2[[#This Row],[Reference]],metron,13,FALSE)</f>
        <v>0.43829468960359008</v>
      </c>
      <c r="BV18">
        <f>VLOOKUP(Table2[[#This Row],[Reference]],metron,14,FALSE)</f>
        <v>0.72700074794315628</v>
      </c>
      <c r="BW18">
        <f>VLOOKUP(Table2[[#This Row],[Reference]],metron,15,FALSE)</f>
        <v>10.21282401091405</v>
      </c>
      <c r="BX18">
        <f>VLOOKUP(Table2[[#This Row],[Reference]],metron,16,FALSE)</f>
        <v>13.16098226466576</v>
      </c>
      <c r="BY18">
        <f>VLOOKUP(Table2[[#This Row],[Reference]],metron,17,FALSE)</f>
        <v>4.0596393897364784</v>
      </c>
      <c r="BZ18">
        <f>VLOOKUP(Table2[[#This Row],[Reference]],metron,18,FALSE)</f>
        <v>5.7378640776699026</v>
      </c>
      <c r="CA18">
        <f>VLOOKUP(Table2[[#This Row],[Reference]],metron,19,FALSE)</f>
        <v>6.1531846211775711</v>
      </c>
      <c r="CB18">
        <f>VLOOKUP(Table2[[#This Row],[Reference]],metron,20,FALSE)</f>
        <v>7.4231181869958576</v>
      </c>
      <c r="CC18">
        <f>VLOOKUP(Table2[[#This Row],[Reference]],metron,21,FALSE)</f>
        <v>13.193905817174519</v>
      </c>
      <c r="CD18">
        <f>VLOOKUP(Table2[[#This Row],[Reference]],metron,22,FALSE)</f>
        <v>12.612188365650971</v>
      </c>
      <c r="CE18">
        <f>VLOOKUP(Table2[[#This Row],[Reference]],metron,23,FALSE)</f>
        <v>1.8245614035087721</v>
      </c>
      <c r="CF18">
        <f>VLOOKUP(Table2[[#This Row],[Reference]],metron,24,FALSE)</f>
        <v>1.808367071524966</v>
      </c>
      <c r="CG18">
        <f>VLOOKUP(Table2[[#This Row],[Reference]],metron,25,FALSE)</f>
        <v>9.041835357624832E-2</v>
      </c>
      <c r="CH18">
        <f>VLOOKUP(Table2[[#This Row],[Reference]],metron,26,FALSE)</f>
        <v>9.1767881241565458E-2</v>
      </c>
    </row>
    <row r="19" spans="1:86" hidden="1" x14ac:dyDescent="0.45">
      <c r="A19">
        <v>1522620000</v>
      </c>
      <c r="B19" t="s">
        <v>185</v>
      </c>
      <c r="C19" t="s">
        <v>64</v>
      </c>
      <c r="D19" t="s">
        <v>65</v>
      </c>
      <c r="E19" t="s">
        <v>119</v>
      </c>
      <c r="F19" t="s">
        <v>143</v>
      </c>
      <c r="G19" t="s">
        <v>65</v>
      </c>
      <c r="H19">
        <v>7</v>
      </c>
      <c r="I19">
        <v>2.33</v>
      </c>
      <c r="J19">
        <v>1.5</v>
      </c>
      <c r="K19">
        <v>2.14</v>
      </c>
      <c r="L19">
        <v>1.41</v>
      </c>
      <c r="M19">
        <v>4</v>
      </c>
      <c r="N19">
        <v>1</v>
      </c>
      <c r="O19">
        <v>5</v>
      </c>
      <c r="P19">
        <v>3</v>
      </c>
      <c r="Q19">
        <v>2</v>
      </c>
      <c r="R19">
        <v>1</v>
      </c>
      <c r="S19" t="s">
        <v>186</v>
      </c>
      <c r="T19">
        <v>24</v>
      </c>
      <c r="U19">
        <v>5</v>
      </c>
      <c r="V19">
        <v>3</v>
      </c>
      <c r="W19">
        <v>5</v>
      </c>
      <c r="X19">
        <v>0</v>
      </c>
      <c r="Y19">
        <v>3</v>
      </c>
      <c r="Z19">
        <v>0</v>
      </c>
      <c r="AA19">
        <v>4</v>
      </c>
      <c r="AB19">
        <v>1</v>
      </c>
      <c r="AC19">
        <v>1</v>
      </c>
      <c r="AD19">
        <v>2</v>
      </c>
      <c r="AE19">
        <v>12</v>
      </c>
      <c r="AF19">
        <v>11</v>
      </c>
      <c r="AG19">
        <v>8</v>
      </c>
      <c r="AH19">
        <v>5</v>
      </c>
      <c r="AI19">
        <v>4</v>
      </c>
      <c r="AJ19">
        <v>6</v>
      </c>
      <c r="AK19">
        <v>14</v>
      </c>
      <c r="AL19">
        <v>15</v>
      </c>
      <c r="AM19">
        <v>56</v>
      </c>
      <c r="AN19">
        <v>44</v>
      </c>
      <c r="AO19">
        <v>1.65</v>
      </c>
      <c r="AP19">
        <v>1.39</v>
      </c>
      <c r="AQ19">
        <v>3.09</v>
      </c>
      <c r="AR19">
        <v>59</v>
      </c>
      <c r="AS19">
        <v>84</v>
      </c>
      <c r="AT19">
        <v>59</v>
      </c>
      <c r="AU19">
        <v>34</v>
      </c>
      <c r="AV19">
        <v>34</v>
      </c>
      <c r="AW19">
        <v>59</v>
      </c>
      <c r="AX19">
        <v>59</v>
      </c>
      <c r="AY19">
        <v>59</v>
      </c>
      <c r="AZ19">
        <v>84</v>
      </c>
      <c r="BA19">
        <v>5.17</v>
      </c>
      <c r="BB19">
        <v>7.17</v>
      </c>
      <c r="BC19">
        <v>1.38</v>
      </c>
      <c r="BD19">
        <v>4.1500000000000004</v>
      </c>
      <c r="BE19">
        <v>7</v>
      </c>
      <c r="BF19">
        <f>(1/BC19+1/BD19+1/BE19-1)/3</f>
        <v>3.6152893146083352E-2</v>
      </c>
      <c r="BG19">
        <f>1/BC19-BF19</f>
        <v>0.68848478801333701</v>
      </c>
      <c r="BH19">
        <f>1/BD19-BF19</f>
        <v>0.20481096227560336</v>
      </c>
      <c r="BI19">
        <f>1/BE19-BF19</f>
        <v>0.10670424971105949</v>
      </c>
      <c r="BJ19">
        <f>MROUND(BG19*100,2)/100</f>
        <v>0.68</v>
      </c>
      <c r="BK19">
        <v>1.27</v>
      </c>
      <c r="BL19">
        <v>1.87</v>
      </c>
      <c r="BM19">
        <v>3.2</v>
      </c>
      <c r="BN19">
        <v>0</v>
      </c>
      <c r="BO19">
        <v>2.2000000000000002</v>
      </c>
      <c r="BP19">
        <v>1.67</v>
      </c>
      <c r="BQ19" t="s">
        <v>132</v>
      </c>
      <c r="BR19">
        <f>VLOOKUP(Table2[[#This Row],[Reference]],metron,10,FALSE)</f>
        <v>2.9107565011820329</v>
      </c>
      <c r="BS19">
        <f>VLOOKUP(Table2[[#This Row],[Reference]],metron,11,FALSE)</f>
        <v>2.1359338061465718</v>
      </c>
      <c r="BT19">
        <f>VLOOKUP(Table2[[#This Row],[Reference]],metron,12,FALSE)</f>
        <v>0.77482269503546097</v>
      </c>
      <c r="BU19">
        <f>VLOOKUP(Table2[[#This Row],[Reference]],metron,13,FALSE)</f>
        <v>0.93380614657210403</v>
      </c>
      <c r="BV19">
        <f>VLOOKUP(Table2[[#This Row],[Reference]],metron,14,FALSE)</f>
        <v>0.33747044917257679</v>
      </c>
      <c r="BW19">
        <f>VLOOKUP(Table2[[#This Row],[Reference]],metron,15,FALSE)</f>
        <v>15.783723522853959</v>
      </c>
      <c r="BX19">
        <f>VLOOKUP(Table2[[#This Row],[Reference]],metron,16,FALSE)</f>
        <v>8.5830546265328866</v>
      </c>
      <c r="BY19">
        <f>VLOOKUP(Table2[[#This Row],[Reference]],metron,17,FALSE)</f>
        <v>6.7338618346545864</v>
      </c>
      <c r="BZ19">
        <f>VLOOKUP(Table2[[#This Row],[Reference]],metron,18,FALSE)</f>
        <v>3.2842582106455271</v>
      </c>
      <c r="CA19">
        <f>VLOOKUP(Table2[[#This Row],[Reference]],metron,19,FALSE)</f>
        <v>9.049861688199373</v>
      </c>
      <c r="CB19">
        <f>VLOOKUP(Table2[[#This Row],[Reference]],metron,20,FALSE)</f>
        <v>5.2987964158873595</v>
      </c>
      <c r="CC19">
        <f>VLOOKUP(Table2[[#This Row],[Reference]],metron,21,FALSE)</f>
        <v>12.362500000000001</v>
      </c>
      <c r="CD19">
        <f>VLOOKUP(Table2[[#This Row],[Reference]],metron,22,FALSE)</f>
        <v>13.904545454545451</v>
      </c>
      <c r="CE19">
        <f>VLOOKUP(Table2[[#This Row],[Reference]],metron,23,FALSE)</f>
        <v>1.353005464480874</v>
      </c>
      <c r="CF19">
        <f>VLOOKUP(Table2[[#This Row],[Reference]],metron,24,FALSE)</f>
        <v>2.0185792349726781</v>
      </c>
      <c r="CG19">
        <f>VLOOKUP(Table2[[#This Row],[Reference]],metron,25,FALSE)</f>
        <v>6.6666666666666666E-2</v>
      </c>
      <c r="CH19">
        <f>VLOOKUP(Table2[[#This Row],[Reference]],metron,26,FALSE)</f>
        <v>0.1213114754098361</v>
      </c>
    </row>
    <row r="20" spans="1:86" hidden="1" x14ac:dyDescent="0.45">
      <c r="A20">
        <v>1522629000</v>
      </c>
      <c r="B20" t="s">
        <v>187</v>
      </c>
      <c r="C20" t="s">
        <v>64</v>
      </c>
      <c r="D20" t="s">
        <v>65</v>
      </c>
      <c r="E20" t="s">
        <v>109</v>
      </c>
      <c r="F20" t="s">
        <v>127</v>
      </c>
      <c r="G20" t="s">
        <v>65</v>
      </c>
      <c r="H20">
        <v>7</v>
      </c>
      <c r="I20">
        <v>0.33</v>
      </c>
      <c r="J20">
        <v>0.67</v>
      </c>
      <c r="K20">
        <v>0.82</v>
      </c>
      <c r="L20">
        <v>1.27</v>
      </c>
      <c r="M20">
        <v>2</v>
      </c>
      <c r="N20">
        <v>2</v>
      </c>
      <c r="O20">
        <v>4</v>
      </c>
      <c r="P20">
        <v>2</v>
      </c>
      <c r="Q20">
        <v>1</v>
      </c>
      <c r="R20">
        <v>1</v>
      </c>
      <c r="S20" t="s">
        <v>188</v>
      </c>
      <c r="T20" t="s">
        <v>79</v>
      </c>
      <c r="U20">
        <v>8</v>
      </c>
      <c r="V20">
        <v>3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13</v>
      </c>
      <c r="AF20">
        <v>7</v>
      </c>
      <c r="AG20">
        <v>4</v>
      </c>
      <c r="AH20">
        <v>3</v>
      </c>
      <c r="AI20">
        <v>9</v>
      </c>
      <c r="AJ20">
        <v>4</v>
      </c>
      <c r="AK20">
        <v>15</v>
      </c>
      <c r="AL20">
        <v>17</v>
      </c>
      <c r="AM20">
        <v>52</v>
      </c>
      <c r="AN20">
        <v>48</v>
      </c>
      <c r="AO20">
        <v>1.81</v>
      </c>
      <c r="AP20">
        <v>1.2</v>
      </c>
      <c r="AQ20">
        <v>1.5</v>
      </c>
      <c r="AR20">
        <v>34</v>
      </c>
      <c r="AS20">
        <v>50</v>
      </c>
      <c r="AT20">
        <v>17</v>
      </c>
      <c r="AU20">
        <v>0</v>
      </c>
      <c r="AV20">
        <v>0</v>
      </c>
      <c r="AW20">
        <v>17</v>
      </c>
      <c r="AX20">
        <v>50</v>
      </c>
      <c r="AY20">
        <v>17</v>
      </c>
      <c r="AZ20">
        <v>67</v>
      </c>
      <c r="BA20">
        <v>8.66</v>
      </c>
      <c r="BB20">
        <v>7.33</v>
      </c>
      <c r="BC20">
        <v>2.25</v>
      </c>
      <c r="BD20">
        <v>3.05</v>
      </c>
      <c r="BE20">
        <v>3.05</v>
      </c>
      <c r="BF20">
        <f>(1/BC20+1/BD20+1/BE20-1)/3</f>
        <v>3.3394049787492421E-2</v>
      </c>
      <c r="BG20">
        <f>1/BC20-BF20</f>
        <v>0.41105039465695198</v>
      </c>
      <c r="BH20">
        <f>1/BD20-BF20</f>
        <v>0.29447480267152398</v>
      </c>
      <c r="BI20">
        <f>1/BE20-BF20</f>
        <v>0.29447480267152398</v>
      </c>
      <c r="BJ20">
        <f>MROUND(BG20*100,2)/100</f>
        <v>0.42</v>
      </c>
      <c r="BK20">
        <v>1.38</v>
      </c>
      <c r="BL20">
        <v>2.2000000000000002</v>
      </c>
      <c r="BM20">
        <v>4.05</v>
      </c>
      <c r="BN20">
        <v>0</v>
      </c>
      <c r="BO20">
        <v>2</v>
      </c>
      <c r="BP20">
        <v>1.77</v>
      </c>
      <c r="BQ20" t="s">
        <v>132</v>
      </c>
      <c r="BR20">
        <f>VLOOKUP(Table2[[#This Row],[Reference]],metron,10,FALSE)</f>
        <v>2.4884649511978703</v>
      </c>
      <c r="BS20">
        <f>VLOOKUP(Table2[[#This Row],[Reference]],metron,11,FALSE)</f>
        <v>1.396960958296362</v>
      </c>
      <c r="BT20">
        <f>VLOOKUP(Table2[[#This Row],[Reference]],metron,12,FALSE)</f>
        <v>1.091503992901508</v>
      </c>
      <c r="BU20">
        <f>VLOOKUP(Table2[[#This Row],[Reference]],metron,13,FALSE)</f>
        <v>0.60765391014975045</v>
      </c>
      <c r="BV20">
        <f>VLOOKUP(Table2[[#This Row],[Reference]],metron,14,FALSE)</f>
        <v>0.47276760953965608</v>
      </c>
      <c r="BW20">
        <f>VLOOKUP(Table2[[#This Row],[Reference]],metron,15,FALSE)</f>
        <v>12.29504785684561</v>
      </c>
      <c r="BX20">
        <f>VLOOKUP(Table2[[#This Row],[Reference]],metron,16,FALSE)</f>
        <v>10.047232625884311</v>
      </c>
      <c r="BY20">
        <f>VLOOKUP(Table2[[#This Row],[Reference]],metron,17,FALSE)</f>
        <v>5.2917192097519967</v>
      </c>
      <c r="BZ20">
        <f>VLOOKUP(Table2[[#This Row],[Reference]],metron,18,FALSE)</f>
        <v>4.2580916351408158</v>
      </c>
      <c r="CA20">
        <f>VLOOKUP(Table2[[#This Row],[Reference]],metron,19,FALSE)</f>
        <v>7.0033286470936131</v>
      </c>
      <c r="CB20">
        <f>VLOOKUP(Table2[[#This Row],[Reference]],metron,20,FALSE)</f>
        <v>5.789140990743495</v>
      </c>
      <c r="CC20">
        <f>VLOOKUP(Table2[[#This Row],[Reference]],metron,21,FALSE)</f>
        <v>12.77041895895049</v>
      </c>
      <c r="CD20">
        <f>VLOOKUP(Table2[[#This Row],[Reference]],metron,22,FALSE)</f>
        <v>13.411129919593741</v>
      </c>
      <c r="CE20">
        <f>VLOOKUP(Table2[[#This Row],[Reference]],metron,23,FALSE)</f>
        <v>1.556141062018646</v>
      </c>
      <c r="CF20">
        <f>VLOOKUP(Table2[[#This Row],[Reference]],metron,24,FALSE)</f>
        <v>1.9114308877178761</v>
      </c>
      <c r="CG20">
        <f>VLOOKUP(Table2[[#This Row],[Reference]],metron,25,FALSE)</f>
        <v>8.4920956627482766E-2</v>
      </c>
      <c r="CH20">
        <f>VLOOKUP(Table2[[#This Row],[Reference]],metron,26,FALSE)</f>
        <v>0.1323469801378192</v>
      </c>
    </row>
    <row r="21" spans="1:86" hidden="1" x14ac:dyDescent="0.45">
      <c r="A21">
        <v>1523138400</v>
      </c>
      <c r="B21" t="s">
        <v>189</v>
      </c>
      <c r="C21" t="s">
        <v>64</v>
      </c>
      <c r="D21" t="s">
        <v>65</v>
      </c>
      <c r="E21" t="s">
        <v>118</v>
      </c>
      <c r="F21" t="s">
        <v>113</v>
      </c>
      <c r="G21" t="s">
        <v>65</v>
      </c>
      <c r="H21">
        <v>8</v>
      </c>
      <c r="I21">
        <v>1</v>
      </c>
      <c r="J21">
        <v>1</v>
      </c>
      <c r="K21">
        <v>1.05</v>
      </c>
      <c r="L21">
        <v>1.5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U21">
        <v>0</v>
      </c>
      <c r="V21">
        <v>4</v>
      </c>
      <c r="W21">
        <v>2</v>
      </c>
      <c r="X21">
        <v>0</v>
      </c>
      <c r="Y21">
        <v>0</v>
      </c>
      <c r="Z21">
        <v>1</v>
      </c>
      <c r="AA21">
        <v>1</v>
      </c>
      <c r="AB21">
        <v>1</v>
      </c>
      <c r="AC21">
        <v>0</v>
      </c>
      <c r="AD21">
        <v>1</v>
      </c>
      <c r="AE21">
        <v>16</v>
      </c>
      <c r="AF21">
        <v>9</v>
      </c>
      <c r="AG21">
        <v>10</v>
      </c>
      <c r="AH21">
        <v>3</v>
      </c>
      <c r="AI21">
        <v>6</v>
      </c>
      <c r="AJ21">
        <v>6</v>
      </c>
      <c r="AK21">
        <v>19</v>
      </c>
      <c r="AL21">
        <v>16</v>
      </c>
      <c r="AM21">
        <v>55</v>
      </c>
      <c r="AN21">
        <v>45</v>
      </c>
      <c r="AO21">
        <v>0</v>
      </c>
      <c r="AP21">
        <v>0</v>
      </c>
      <c r="AQ21">
        <v>3.33</v>
      </c>
      <c r="AR21">
        <v>84</v>
      </c>
      <c r="AS21">
        <v>100</v>
      </c>
      <c r="AT21">
        <v>84</v>
      </c>
      <c r="AU21">
        <v>33</v>
      </c>
      <c r="AV21">
        <v>17</v>
      </c>
      <c r="AW21">
        <v>50</v>
      </c>
      <c r="AX21">
        <v>84</v>
      </c>
      <c r="AY21">
        <v>50</v>
      </c>
      <c r="AZ21">
        <v>100</v>
      </c>
      <c r="BA21">
        <v>10.34</v>
      </c>
      <c r="BB21">
        <v>4.66</v>
      </c>
      <c r="BC21">
        <v>2.4500000000000002</v>
      </c>
      <c r="BD21">
        <v>3.45</v>
      </c>
      <c r="BE21">
        <v>2.5</v>
      </c>
      <c r="BF21">
        <f>(1/BC21+1/BD21+1/BE21-1)/3</f>
        <v>3.2672779256630147E-2</v>
      </c>
      <c r="BG21">
        <f>1/BC21-BF21</f>
        <v>0.37549048604949226</v>
      </c>
      <c r="BH21">
        <f>1/BD21-BF21</f>
        <v>0.25718229320713798</v>
      </c>
      <c r="BI21">
        <f>1/BE21-BF21</f>
        <v>0.36732722074336988</v>
      </c>
      <c r="BJ21">
        <f>MROUND(BG21*100,2)/100</f>
        <v>0.38</v>
      </c>
      <c r="BK21">
        <v>1.1299999999999999</v>
      </c>
      <c r="BL21">
        <v>1.48</v>
      </c>
      <c r="BM21">
        <v>2.2000000000000002</v>
      </c>
      <c r="BN21">
        <v>0</v>
      </c>
      <c r="BO21">
        <v>1.48</v>
      </c>
      <c r="BP21">
        <v>2.6</v>
      </c>
      <c r="BQ21" t="s">
        <v>121</v>
      </c>
      <c r="BR21">
        <f>VLOOKUP(Table2[[#This Row],[Reference]],metron,10,FALSE)</f>
        <v>2.4900895140664963</v>
      </c>
      <c r="BS21">
        <f>VLOOKUP(Table2[[#This Row],[Reference]],metron,11,FALSE)</f>
        <v>1.330562659846547</v>
      </c>
      <c r="BT21">
        <f>VLOOKUP(Table2[[#This Row],[Reference]],metron,12,FALSE)</f>
        <v>1.1595268542199491</v>
      </c>
      <c r="BU21">
        <f>VLOOKUP(Table2[[#This Row],[Reference]],metron,13,FALSE)</f>
        <v>0.59053607588191415</v>
      </c>
      <c r="BV21">
        <f>VLOOKUP(Table2[[#This Row],[Reference]],metron,14,FALSE)</f>
        <v>0.50069274219332838</v>
      </c>
      <c r="BW21">
        <f>VLOOKUP(Table2[[#This Row],[Reference]],metron,15,FALSE)</f>
        <v>11.79715236686391</v>
      </c>
      <c r="BX21">
        <f>VLOOKUP(Table2[[#This Row],[Reference]],metron,16,FALSE)</f>
        <v>10.317122781065089</v>
      </c>
      <c r="BY21">
        <f>VLOOKUP(Table2[[#This Row],[Reference]],metron,17,FALSE)</f>
        <v>5.0637025966747622</v>
      </c>
      <c r="BZ21">
        <f>VLOOKUP(Table2[[#This Row],[Reference]],metron,18,FALSE)</f>
        <v>4.4674014571268454</v>
      </c>
      <c r="CA21">
        <f>VLOOKUP(Table2[[#This Row],[Reference]],metron,19,FALSE)</f>
        <v>6.7334497701891483</v>
      </c>
      <c r="CB21">
        <f>VLOOKUP(Table2[[#This Row],[Reference]],metron,20,FALSE)</f>
        <v>5.849721323938244</v>
      </c>
      <c r="CC21">
        <f>VLOOKUP(Table2[[#This Row],[Reference]],metron,21,FALSE)</f>
        <v>12.89644194756554</v>
      </c>
      <c r="CD21">
        <f>VLOOKUP(Table2[[#This Row],[Reference]],metron,22,FALSE)</f>
        <v>13.3434456928839</v>
      </c>
      <c r="CE21">
        <f>VLOOKUP(Table2[[#This Row],[Reference]],metron,23,FALSE)</f>
        <v>1.6144382124117971</v>
      </c>
      <c r="CF21">
        <f>VLOOKUP(Table2[[#This Row],[Reference]],metron,24,FALSE)</f>
        <v>1.9032024606477289</v>
      </c>
      <c r="CG21">
        <f>VLOOKUP(Table2[[#This Row],[Reference]],metron,25,FALSE)</f>
        <v>9.372172969060974E-2</v>
      </c>
      <c r="CH21">
        <f>VLOOKUP(Table2[[#This Row],[Reference]],metron,26,FALSE)</f>
        <v>0.11669983716301791</v>
      </c>
    </row>
    <row r="22" spans="1:86" hidden="1" x14ac:dyDescent="0.45">
      <c r="A22">
        <v>1523138400</v>
      </c>
      <c r="B22" t="s">
        <v>189</v>
      </c>
      <c r="C22" t="s">
        <v>64</v>
      </c>
      <c r="D22" t="s">
        <v>65</v>
      </c>
      <c r="E22" t="s">
        <v>114</v>
      </c>
      <c r="F22" t="s">
        <v>159</v>
      </c>
      <c r="G22" t="s">
        <v>65</v>
      </c>
      <c r="H22">
        <v>8</v>
      </c>
      <c r="I22">
        <v>2.33</v>
      </c>
      <c r="J22">
        <v>0.75</v>
      </c>
      <c r="K22">
        <v>1.55</v>
      </c>
      <c r="L22">
        <v>0.86</v>
      </c>
      <c r="M22">
        <v>3</v>
      </c>
      <c r="N22">
        <v>0</v>
      </c>
      <c r="O22">
        <v>3</v>
      </c>
      <c r="P22">
        <v>0</v>
      </c>
      <c r="Q22">
        <v>0</v>
      </c>
      <c r="R22">
        <v>0</v>
      </c>
      <c r="S22" t="s">
        <v>190</v>
      </c>
      <c r="U22">
        <v>3</v>
      </c>
      <c r="V22">
        <v>3</v>
      </c>
      <c r="W22">
        <v>1</v>
      </c>
      <c r="X22">
        <v>0</v>
      </c>
      <c r="Y22">
        <v>2</v>
      </c>
      <c r="Z22">
        <v>0</v>
      </c>
      <c r="AA22">
        <v>0</v>
      </c>
      <c r="AB22">
        <v>1</v>
      </c>
      <c r="AC22">
        <v>0</v>
      </c>
      <c r="AD22">
        <v>2</v>
      </c>
      <c r="AE22">
        <v>18</v>
      </c>
      <c r="AF22">
        <v>11</v>
      </c>
      <c r="AG22">
        <v>9</v>
      </c>
      <c r="AH22">
        <v>4</v>
      </c>
      <c r="AI22">
        <v>9</v>
      </c>
      <c r="AJ22">
        <v>7</v>
      </c>
      <c r="AK22">
        <v>8</v>
      </c>
      <c r="AL22">
        <v>11</v>
      </c>
      <c r="AM22">
        <v>48</v>
      </c>
      <c r="AN22">
        <v>52</v>
      </c>
      <c r="AO22">
        <v>2.11</v>
      </c>
      <c r="AP22">
        <v>1.24</v>
      </c>
      <c r="AQ22">
        <v>2</v>
      </c>
      <c r="AR22">
        <v>59</v>
      </c>
      <c r="AS22">
        <v>71</v>
      </c>
      <c r="AT22">
        <v>29</v>
      </c>
      <c r="AU22">
        <v>13</v>
      </c>
      <c r="AV22">
        <v>0</v>
      </c>
      <c r="AW22">
        <v>29</v>
      </c>
      <c r="AX22">
        <v>59</v>
      </c>
      <c r="AY22">
        <v>25</v>
      </c>
      <c r="AZ22">
        <v>88</v>
      </c>
      <c r="BA22">
        <v>4.83</v>
      </c>
      <c r="BB22">
        <v>8.17</v>
      </c>
      <c r="BC22">
        <v>1.4</v>
      </c>
      <c r="BD22">
        <v>4.4000000000000004</v>
      </c>
      <c r="BE22">
        <v>6.1</v>
      </c>
      <c r="BF22">
        <f>(1/BC22+1/BD22+1/BE22-1)/3</f>
        <v>3.5164289262649952E-2</v>
      </c>
      <c r="BG22">
        <f>1/BC22-BF22</f>
        <v>0.67912142502306438</v>
      </c>
      <c r="BH22">
        <f>1/BD22-BF22</f>
        <v>0.19210843801007732</v>
      </c>
      <c r="BI22">
        <f>1/BE22-BF22</f>
        <v>0.12877013696685827</v>
      </c>
      <c r="BJ22">
        <f>MROUND(BG22*100,2)/100</f>
        <v>0.68</v>
      </c>
      <c r="BK22">
        <v>1.18</v>
      </c>
      <c r="BL22">
        <v>1.62</v>
      </c>
      <c r="BM22">
        <v>2.5499999999999998</v>
      </c>
      <c r="BN22">
        <v>0</v>
      </c>
      <c r="BO22">
        <v>1.8</v>
      </c>
      <c r="BP22">
        <v>1.95</v>
      </c>
      <c r="BQ22" t="s">
        <v>117</v>
      </c>
      <c r="BR22">
        <f>VLOOKUP(Table2[[#This Row],[Reference]],metron,10,FALSE)</f>
        <v>2.9107565011820329</v>
      </c>
      <c r="BS22">
        <f>VLOOKUP(Table2[[#This Row],[Reference]],metron,11,FALSE)</f>
        <v>2.1359338061465718</v>
      </c>
      <c r="BT22">
        <f>VLOOKUP(Table2[[#This Row],[Reference]],metron,12,FALSE)</f>
        <v>0.77482269503546097</v>
      </c>
      <c r="BU22">
        <f>VLOOKUP(Table2[[#This Row],[Reference]],metron,13,FALSE)</f>
        <v>0.93380614657210403</v>
      </c>
      <c r="BV22">
        <f>VLOOKUP(Table2[[#This Row],[Reference]],metron,14,FALSE)</f>
        <v>0.33747044917257679</v>
      </c>
      <c r="BW22">
        <f>VLOOKUP(Table2[[#This Row],[Reference]],metron,15,FALSE)</f>
        <v>15.783723522853959</v>
      </c>
      <c r="BX22">
        <f>VLOOKUP(Table2[[#This Row],[Reference]],metron,16,FALSE)</f>
        <v>8.5830546265328866</v>
      </c>
      <c r="BY22">
        <f>VLOOKUP(Table2[[#This Row],[Reference]],metron,17,FALSE)</f>
        <v>6.7338618346545864</v>
      </c>
      <c r="BZ22">
        <f>VLOOKUP(Table2[[#This Row],[Reference]],metron,18,FALSE)</f>
        <v>3.2842582106455271</v>
      </c>
      <c r="CA22">
        <f>VLOOKUP(Table2[[#This Row],[Reference]],metron,19,FALSE)</f>
        <v>9.049861688199373</v>
      </c>
      <c r="CB22">
        <f>VLOOKUP(Table2[[#This Row],[Reference]],metron,20,FALSE)</f>
        <v>5.2987964158873595</v>
      </c>
      <c r="CC22">
        <f>VLOOKUP(Table2[[#This Row],[Reference]],metron,21,FALSE)</f>
        <v>12.362500000000001</v>
      </c>
      <c r="CD22">
        <f>VLOOKUP(Table2[[#This Row],[Reference]],metron,22,FALSE)</f>
        <v>13.904545454545451</v>
      </c>
      <c r="CE22">
        <f>VLOOKUP(Table2[[#This Row],[Reference]],metron,23,FALSE)</f>
        <v>1.353005464480874</v>
      </c>
      <c r="CF22">
        <f>VLOOKUP(Table2[[#This Row],[Reference]],metron,24,FALSE)</f>
        <v>2.0185792349726781</v>
      </c>
      <c r="CG22">
        <f>VLOOKUP(Table2[[#This Row],[Reference]],metron,25,FALSE)</f>
        <v>6.6666666666666666E-2</v>
      </c>
      <c r="CH22">
        <f>VLOOKUP(Table2[[#This Row],[Reference]],metron,26,FALSE)</f>
        <v>0.1213114754098361</v>
      </c>
    </row>
    <row r="23" spans="1:86" hidden="1" x14ac:dyDescent="0.45">
      <c r="A23">
        <v>1523208600</v>
      </c>
      <c r="B23" t="s">
        <v>191</v>
      </c>
      <c r="C23" t="s">
        <v>64</v>
      </c>
      <c r="D23" t="s">
        <v>65</v>
      </c>
      <c r="E23" t="s">
        <v>127</v>
      </c>
      <c r="F23" t="s">
        <v>115</v>
      </c>
      <c r="G23" t="s">
        <v>65</v>
      </c>
      <c r="H23">
        <v>8</v>
      </c>
      <c r="I23">
        <v>1.67</v>
      </c>
      <c r="J23">
        <v>0</v>
      </c>
      <c r="K23">
        <v>1.55</v>
      </c>
      <c r="L23">
        <v>0.91</v>
      </c>
      <c r="M23">
        <v>4</v>
      </c>
      <c r="N23">
        <v>0</v>
      </c>
      <c r="O23">
        <v>4</v>
      </c>
      <c r="P23">
        <v>2</v>
      </c>
      <c r="Q23">
        <v>2</v>
      </c>
      <c r="R23">
        <v>0</v>
      </c>
      <c r="S23" t="s">
        <v>192</v>
      </c>
      <c r="U23">
        <v>9</v>
      </c>
      <c r="V23">
        <v>3</v>
      </c>
      <c r="W23">
        <v>1</v>
      </c>
      <c r="X23">
        <v>1</v>
      </c>
      <c r="Y23">
        <v>4</v>
      </c>
      <c r="Z23">
        <v>2</v>
      </c>
      <c r="AA23">
        <v>0</v>
      </c>
      <c r="AB23">
        <v>2</v>
      </c>
      <c r="AC23">
        <v>5</v>
      </c>
      <c r="AD23">
        <v>1</v>
      </c>
      <c r="AE23">
        <v>19</v>
      </c>
      <c r="AF23">
        <v>4</v>
      </c>
      <c r="AG23">
        <v>8</v>
      </c>
      <c r="AH23">
        <v>2</v>
      </c>
      <c r="AI23">
        <v>11</v>
      </c>
      <c r="AJ23">
        <v>2</v>
      </c>
      <c r="AK23">
        <v>21</v>
      </c>
      <c r="AL23">
        <v>16</v>
      </c>
      <c r="AM23">
        <v>64</v>
      </c>
      <c r="AN23">
        <v>36</v>
      </c>
      <c r="AO23">
        <v>2.4300000000000002</v>
      </c>
      <c r="AP23">
        <v>0.7</v>
      </c>
      <c r="AQ23">
        <v>3.34</v>
      </c>
      <c r="AR23">
        <v>67</v>
      </c>
      <c r="AS23">
        <v>84</v>
      </c>
      <c r="AT23">
        <v>67</v>
      </c>
      <c r="AU23">
        <v>50</v>
      </c>
      <c r="AV23">
        <v>34</v>
      </c>
      <c r="AW23">
        <v>67</v>
      </c>
      <c r="AX23">
        <v>67</v>
      </c>
      <c r="AY23">
        <v>67</v>
      </c>
      <c r="AZ23">
        <v>84</v>
      </c>
      <c r="BA23">
        <v>11.34</v>
      </c>
      <c r="BB23">
        <v>5</v>
      </c>
      <c r="BC23">
        <v>1.95</v>
      </c>
      <c r="BD23">
        <v>3.25</v>
      </c>
      <c r="BE23">
        <v>3.65</v>
      </c>
      <c r="BF23">
        <f>(1/BC23+1/BD23+1/BE23-1)/3</f>
        <v>3.1495141084182166E-2</v>
      </c>
      <c r="BG23">
        <f>1/BC23-BF23</f>
        <v>0.48132537173633072</v>
      </c>
      <c r="BH23">
        <f>1/BD23-BF23</f>
        <v>0.27619716660812554</v>
      </c>
      <c r="BI23">
        <f>1/BE23-BF23</f>
        <v>0.24247746165554385</v>
      </c>
      <c r="BJ23">
        <f>MROUND(BG23*100,2)/100</f>
        <v>0.48</v>
      </c>
      <c r="BK23">
        <v>1.3</v>
      </c>
      <c r="BL23">
        <v>1.95</v>
      </c>
      <c r="BM23">
        <v>3.45</v>
      </c>
      <c r="BN23">
        <v>0</v>
      </c>
      <c r="BO23">
        <v>1.91</v>
      </c>
      <c r="BP23">
        <v>1.87</v>
      </c>
      <c r="BQ23" t="s">
        <v>130</v>
      </c>
      <c r="BR23">
        <f>VLOOKUP(Table2[[#This Row],[Reference]],metron,10,FALSE)</f>
        <v>2.5271929824561399</v>
      </c>
      <c r="BS23">
        <f>VLOOKUP(Table2[[#This Row],[Reference]],metron,11,FALSE)</f>
        <v>1.510877192982456</v>
      </c>
      <c r="BT23">
        <f>VLOOKUP(Table2[[#This Row],[Reference]],metron,12,FALSE)</f>
        <v>1.0163157894736841</v>
      </c>
      <c r="BU23">
        <f>VLOOKUP(Table2[[#This Row],[Reference]],metron,13,FALSE)</f>
        <v>0.67350877192982461</v>
      </c>
      <c r="BV23">
        <f>VLOOKUP(Table2[[#This Row],[Reference]],metron,14,FALSE)</f>
        <v>0.4442105263157895</v>
      </c>
      <c r="BW23">
        <f>VLOOKUP(Table2[[#This Row],[Reference]],metron,15,FALSE)</f>
        <v>12.80980392156863</v>
      </c>
      <c r="BX23">
        <f>VLOOKUP(Table2[[#This Row],[Reference]],metron,16,FALSE)</f>
        <v>9.6872549019607845</v>
      </c>
      <c r="BY23">
        <f>VLOOKUP(Table2[[#This Row],[Reference]],metron,17,FALSE)</f>
        <v>5.6491169610129957</v>
      </c>
      <c r="BZ23">
        <f>VLOOKUP(Table2[[#This Row],[Reference]],metron,18,FALSE)</f>
        <v>4.1379540153282237</v>
      </c>
      <c r="CA23">
        <f>VLOOKUP(Table2[[#This Row],[Reference]],metron,19,FALSE)</f>
        <v>7.1606869605556343</v>
      </c>
      <c r="CB23">
        <f>VLOOKUP(Table2[[#This Row],[Reference]],metron,20,FALSE)</f>
        <v>5.5493008866325608</v>
      </c>
      <c r="CC23">
        <f>VLOOKUP(Table2[[#This Row],[Reference]],metron,21,FALSE)</f>
        <v>12.9029029029029</v>
      </c>
      <c r="CD23">
        <f>VLOOKUP(Table2[[#This Row],[Reference]],metron,22,FALSE)</f>
        <v>13.75508842175509</v>
      </c>
      <c r="CE23">
        <f>VLOOKUP(Table2[[#This Row],[Reference]],metron,23,FALSE)</f>
        <v>1.5287356321839081</v>
      </c>
      <c r="CF23">
        <f>VLOOKUP(Table2[[#This Row],[Reference]],metron,24,FALSE)</f>
        <v>1.9664750957854411</v>
      </c>
      <c r="CG23">
        <f>VLOOKUP(Table2[[#This Row],[Reference]],metron,25,FALSE)</f>
        <v>8.8441890166028103E-2</v>
      </c>
      <c r="CH23">
        <f>VLOOKUP(Table2[[#This Row],[Reference]],metron,26,FALSE)</f>
        <v>0.13409961685823751</v>
      </c>
    </row>
    <row r="24" spans="1:86" hidden="1" x14ac:dyDescent="0.45">
      <c r="A24">
        <v>1523224800</v>
      </c>
      <c r="B24" t="s">
        <v>193</v>
      </c>
      <c r="C24" t="s">
        <v>64</v>
      </c>
      <c r="D24" t="s">
        <v>65</v>
      </c>
      <c r="E24" t="s">
        <v>119</v>
      </c>
      <c r="F24" t="s">
        <v>112</v>
      </c>
      <c r="G24" t="s">
        <v>65</v>
      </c>
      <c r="H24">
        <v>8</v>
      </c>
      <c r="I24">
        <v>2.5</v>
      </c>
      <c r="J24">
        <v>1.75</v>
      </c>
      <c r="K24">
        <v>2.14</v>
      </c>
      <c r="L24">
        <v>1.1299999999999999</v>
      </c>
      <c r="M24">
        <v>3</v>
      </c>
      <c r="N24">
        <v>1</v>
      </c>
      <c r="O24">
        <v>4</v>
      </c>
      <c r="P24">
        <v>3</v>
      </c>
      <c r="Q24">
        <v>2</v>
      </c>
      <c r="R24">
        <v>1</v>
      </c>
      <c r="S24" t="s">
        <v>194</v>
      </c>
      <c r="T24">
        <v>42</v>
      </c>
      <c r="U24">
        <v>3</v>
      </c>
      <c r="V24">
        <v>7</v>
      </c>
      <c r="W24">
        <v>3</v>
      </c>
      <c r="X24">
        <v>0</v>
      </c>
      <c r="Y24">
        <v>4</v>
      </c>
      <c r="Z24">
        <v>0</v>
      </c>
      <c r="AA24">
        <v>1</v>
      </c>
      <c r="AB24">
        <v>2</v>
      </c>
      <c r="AC24">
        <v>2</v>
      </c>
      <c r="AD24">
        <v>2</v>
      </c>
      <c r="AE24">
        <v>12</v>
      </c>
      <c r="AF24">
        <v>9</v>
      </c>
      <c r="AG24">
        <v>5</v>
      </c>
      <c r="AH24">
        <v>7</v>
      </c>
      <c r="AI24">
        <v>7</v>
      </c>
      <c r="AJ24">
        <v>2</v>
      </c>
      <c r="AK24">
        <v>-1</v>
      </c>
      <c r="AL24">
        <v>-1</v>
      </c>
      <c r="AM24">
        <v>48</v>
      </c>
      <c r="AN24">
        <v>52</v>
      </c>
      <c r="AO24">
        <v>1.69</v>
      </c>
      <c r="AP24">
        <v>1.62</v>
      </c>
      <c r="AQ24">
        <v>3.25</v>
      </c>
      <c r="AR24">
        <v>63</v>
      </c>
      <c r="AS24">
        <v>88</v>
      </c>
      <c r="AT24">
        <v>63</v>
      </c>
      <c r="AU24">
        <v>38</v>
      </c>
      <c r="AV24">
        <v>38</v>
      </c>
      <c r="AW24">
        <v>50</v>
      </c>
      <c r="AX24">
        <v>63</v>
      </c>
      <c r="AY24">
        <v>75</v>
      </c>
      <c r="AZ24">
        <v>88</v>
      </c>
      <c r="BA24">
        <v>6.75</v>
      </c>
      <c r="BB24">
        <v>5</v>
      </c>
      <c r="BC24">
        <v>2.2000000000000002</v>
      </c>
      <c r="BD24">
        <v>3.05</v>
      </c>
      <c r="BE24">
        <v>3.2</v>
      </c>
      <c r="BF24">
        <f>(1/BC24+1/BD24+1/BE24-1)/3</f>
        <v>3.1638102334823635E-2</v>
      </c>
      <c r="BG24">
        <f>1/BC24-BF24</f>
        <v>0.42290735221063092</v>
      </c>
      <c r="BH24">
        <f>1/BD24-BF24</f>
        <v>0.29623075012419281</v>
      </c>
      <c r="BI24">
        <f>1/BE24-BF24</f>
        <v>0.28086189766517639</v>
      </c>
      <c r="BJ24">
        <f>MROUND(BG24*100,2)/100</f>
        <v>0.42</v>
      </c>
      <c r="BK24">
        <v>1.33</v>
      </c>
      <c r="BL24">
        <v>2.0499999999999998</v>
      </c>
      <c r="BM24">
        <v>3.7</v>
      </c>
      <c r="BN24">
        <v>0</v>
      </c>
      <c r="BO24">
        <v>1.91</v>
      </c>
      <c r="BP24">
        <v>1.87</v>
      </c>
      <c r="BQ24" t="s">
        <v>132</v>
      </c>
      <c r="BR24">
        <f>VLOOKUP(Table2[[#This Row],[Reference]],metron,10,FALSE)</f>
        <v>2.4884649511978703</v>
      </c>
      <c r="BS24">
        <f>VLOOKUP(Table2[[#This Row],[Reference]],metron,11,FALSE)</f>
        <v>1.396960958296362</v>
      </c>
      <c r="BT24">
        <f>VLOOKUP(Table2[[#This Row],[Reference]],metron,12,FALSE)</f>
        <v>1.091503992901508</v>
      </c>
      <c r="BU24">
        <f>VLOOKUP(Table2[[#This Row],[Reference]],metron,13,FALSE)</f>
        <v>0.60765391014975045</v>
      </c>
      <c r="BV24">
        <f>VLOOKUP(Table2[[#This Row],[Reference]],metron,14,FALSE)</f>
        <v>0.47276760953965608</v>
      </c>
      <c r="BW24">
        <f>VLOOKUP(Table2[[#This Row],[Reference]],metron,15,FALSE)</f>
        <v>12.29504785684561</v>
      </c>
      <c r="BX24">
        <f>VLOOKUP(Table2[[#This Row],[Reference]],metron,16,FALSE)</f>
        <v>10.047232625884311</v>
      </c>
      <c r="BY24">
        <f>VLOOKUP(Table2[[#This Row],[Reference]],metron,17,FALSE)</f>
        <v>5.2917192097519967</v>
      </c>
      <c r="BZ24">
        <f>VLOOKUP(Table2[[#This Row],[Reference]],metron,18,FALSE)</f>
        <v>4.2580916351408158</v>
      </c>
      <c r="CA24">
        <f>VLOOKUP(Table2[[#This Row],[Reference]],metron,19,FALSE)</f>
        <v>7.0033286470936131</v>
      </c>
      <c r="CB24">
        <f>VLOOKUP(Table2[[#This Row],[Reference]],metron,20,FALSE)</f>
        <v>5.789140990743495</v>
      </c>
      <c r="CC24">
        <f>VLOOKUP(Table2[[#This Row],[Reference]],metron,21,FALSE)</f>
        <v>12.77041895895049</v>
      </c>
      <c r="CD24">
        <f>VLOOKUP(Table2[[#This Row],[Reference]],metron,22,FALSE)</f>
        <v>13.411129919593741</v>
      </c>
      <c r="CE24">
        <f>VLOOKUP(Table2[[#This Row],[Reference]],metron,23,FALSE)</f>
        <v>1.556141062018646</v>
      </c>
      <c r="CF24">
        <f>VLOOKUP(Table2[[#This Row],[Reference]],metron,24,FALSE)</f>
        <v>1.9114308877178761</v>
      </c>
      <c r="CG24">
        <f>VLOOKUP(Table2[[#This Row],[Reference]],metron,25,FALSE)</f>
        <v>8.4920956627482766E-2</v>
      </c>
      <c r="CH24">
        <f>VLOOKUP(Table2[[#This Row],[Reference]],metron,26,FALSE)</f>
        <v>0.1323469801378192</v>
      </c>
    </row>
    <row r="25" spans="1:86" hidden="1" x14ac:dyDescent="0.45">
      <c r="A25">
        <v>1523319300</v>
      </c>
      <c r="B25" t="s">
        <v>195</v>
      </c>
      <c r="C25" t="s">
        <v>64</v>
      </c>
      <c r="D25" t="s">
        <v>65</v>
      </c>
      <c r="E25" t="s">
        <v>143</v>
      </c>
      <c r="F25" t="s">
        <v>109</v>
      </c>
      <c r="G25" t="s">
        <v>65</v>
      </c>
      <c r="H25">
        <v>8</v>
      </c>
      <c r="I25">
        <v>1.25</v>
      </c>
      <c r="J25">
        <v>0.33</v>
      </c>
      <c r="K25">
        <v>1.55</v>
      </c>
      <c r="L25">
        <v>0.55000000000000004</v>
      </c>
      <c r="M25">
        <v>2</v>
      </c>
      <c r="N25">
        <v>0</v>
      </c>
      <c r="O25">
        <v>2</v>
      </c>
      <c r="P25">
        <v>1</v>
      </c>
      <c r="Q25">
        <v>1</v>
      </c>
      <c r="R25">
        <v>0</v>
      </c>
      <c r="S25" t="s">
        <v>196</v>
      </c>
      <c r="U25">
        <v>7</v>
      </c>
      <c r="V25">
        <v>2</v>
      </c>
      <c r="W25">
        <v>1</v>
      </c>
      <c r="X25">
        <v>0</v>
      </c>
      <c r="Y25">
        <v>2</v>
      </c>
      <c r="Z25">
        <v>0</v>
      </c>
      <c r="AA25">
        <v>1</v>
      </c>
      <c r="AB25">
        <v>0</v>
      </c>
      <c r="AC25">
        <v>1</v>
      </c>
      <c r="AD25">
        <v>1</v>
      </c>
      <c r="AE25">
        <v>18</v>
      </c>
      <c r="AF25">
        <v>5</v>
      </c>
      <c r="AG25">
        <v>7</v>
      </c>
      <c r="AH25">
        <v>2</v>
      </c>
      <c r="AI25">
        <v>11</v>
      </c>
      <c r="AJ25">
        <v>3</v>
      </c>
      <c r="AK25">
        <v>-1</v>
      </c>
      <c r="AL25">
        <v>-1</v>
      </c>
      <c r="AM25">
        <v>49</v>
      </c>
      <c r="AN25">
        <v>51</v>
      </c>
      <c r="AO25">
        <v>2.46</v>
      </c>
      <c r="AP25">
        <v>0.98</v>
      </c>
      <c r="AQ25">
        <v>2.88</v>
      </c>
      <c r="AR25">
        <v>100</v>
      </c>
      <c r="AS25">
        <v>100</v>
      </c>
      <c r="AT25">
        <v>59</v>
      </c>
      <c r="AU25">
        <v>29</v>
      </c>
      <c r="AV25">
        <v>0</v>
      </c>
      <c r="AW25">
        <v>25</v>
      </c>
      <c r="AX25">
        <v>71</v>
      </c>
      <c r="AY25">
        <v>59</v>
      </c>
      <c r="AZ25">
        <v>100</v>
      </c>
      <c r="BA25">
        <v>12.83</v>
      </c>
      <c r="BB25">
        <v>3.5</v>
      </c>
      <c r="BC25">
        <v>1.48</v>
      </c>
      <c r="BD25">
        <v>3.85</v>
      </c>
      <c r="BE25">
        <v>5.9</v>
      </c>
      <c r="BF25">
        <f>(1/BC25+1/BD25+1/BE25-1)/3</f>
        <v>3.4969153613221358E-2</v>
      </c>
      <c r="BG25">
        <f>1/BC25-BF25</f>
        <v>0.64070652206245426</v>
      </c>
      <c r="BH25">
        <f>1/BD25-BF25</f>
        <v>0.22477110612703835</v>
      </c>
      <c r="BI25">
        <f>1/BE25-BF25</f>
        <v>0.13452237181050744</v>
      </c>
      <c r="BJ25">
        <f>MROUND(BG25*100,2)/100</f>
        <v>0.64</v>
      </c>
      <c r="BK25">
        <v>1.27</v>
      </c>
      <c r="BL25">
        <v>1.87</v>
      </c>
      <c r="BM25">
        <v>3.2</v>
      </c>
      <c r="BN25">
        <v>0</v>
      </c>
      <c r="BO25">
        <v>2.0499999999999998</v>
      </c>
      <c r="BP25">
        <v>1.77</v>
      </c>
      <c r="BQ25" t="s">
        <v>131</v>
      </c>
      <c r="BR25">
        <f>VLOOKUP(Table2[[#This Row],[Reference]],metron,10,FALSE)</f>
        <v>2.8343749999999996</v>
      </c>
      <c r="BS25">
        <f>VLOOKUP(Table2[[#This Row],[Reference]],metron,11,FALSE)</f>
        <v>1.980803571428571</v>
      </c>
      <c r="BT25">
        <f>VLOOKUP(Table2[[#This Row],[Reference]],metron,12,FALSE)</f>
        <v>0.85357142857142854</v>
      </c>
      <c r="BU25">
        <f>VLOOKUP(Table2[[#This Row],[Reference]],metron,13,FALSE)</f>
        <v>0.8683035714285714</v>
      </c>
      <c r="BV25">
        <f>VLOOKUP(Table2[[#This Row],[Reference]],metron,14,FALSE)</f>
        <v>0.36607142857142849</v>
      </c>
      <c r="BW25">
        <f>VLOOKUP(Table2[[#This Row],[Reference]],metron,15,FALSE)</f>
        <v>15.03980099502488</v>
      </c>
      <c r="BX25">
        <f>VLOOKUP(Table2[[#This Row],[Reference]],metron,16,FALSE)</f>
        <v>8.6326699834162515</v>
      </c>
      <c r="BY25">
        <f>VLOOKUP(Table2[[#This Row],[Reference]],metron,17,FALSE)</f>
        <v>6.5189234650967203</v>
      </c>
      <c r="BZ25">
        <f>VLOOKUP(Table2[[#This Row],[Reference]],metron,18,FALSE)</f>
        <v>3.4507989907485279</v>
      </c>
      <c r="CA25">
        <f>VLOOKUP(Table2[[#This Row],[Reference]],metron,19,FALSE)</f>
        <v>8.5208775299281605</v>
      </c>
      <c r="CB25">
        <f>VLOOKUP(Table2[[#This Row],[Reference]],metron,20,FALSE)</f>
        <v>5.181870992667724</v>
      </c>
      <c r="CC25">
        <f>VLOOKUP(Table2[[#This Row],[Reference]],metron,21,FALSE)</f>
        <v>12.48566610455312</v>
      </c>
      <c r="CD25">
        <f>VLOOKUP(Table2[[#This Row],[Reference]],metron,22,FALSE)</f>
        <v>13.573355817875211</v>
      </c>
      <c r="CE25">
        <f>VLOOKUP(Table2[[#This Row],[Reference]],metron,23,FALSE)</f>
        <v>1.395273023634882</v>
      </c>
      <c r="CF25">
        <f>VLOOKUP(Table2[[#This Row],[Reference]],metron,24,FALSE)</f>
        <v>2.0586797066014668</v>
      </c>
      <c r="CG25">
        <f>VLOOKUP(Table2[[#This Row],[Reference]],metron,25,FALSE)</f>
        <v>6.8459657701711488E-2</v>
      </c>
      <c r="CH25">
        <f>VLOOKUP(Table2[[#This Row],[Reference]],metron,26,FALSE)</f>
        <v>0.12713936430317849</v>
      </c>
    </row>
    <row r="26" spans="1:86" hidden="1" x14ac:dyDescent="0.45">
      <c r="A26">
        <v>1523664900</v>
      </c>
      <c r="B26" t="s">
        <v>197</v>
      </c>
      <c r="C26" t="s">
        <v>64</v>
      </c>
      <c r="D26" t="s">
        <v>65</v>
      </c>
      <c r="E26" t="s">
        <v>159</v>
      </c>
      <c r="F26" t="s">
        <v>122</v>
      </c>
      <c r="G26" t="s">
        <v>65</v>
      </c>
      <c r="H26">
        <v>9</v>
      </c>
      <c r="I26">
        <v>0.33</v>
      </c>
      <c r="J26">
        <v>1</v>
      </c>
      <c r="K26">
        <v>1.05</v>
      </c>
      <c r="L26">
        <v>1</v>
      </c>
      <c r="M26">
        <v>3</v>
      </c>
      <c r="N26">
        <v>2</v>
      </c>
      <c r="O26">
        <v>5</v>
      </c>
      <c r="P26">
        <v>4</v>
      </c>
      <c r="Q26">
        <v>2</v>
      </c>
      <c r="R26">
        <v>2</v>
      </c>
      <c r="S26" t="s">
        <v>198</v>
      </c>
      <c r="T26" t="s">
        <v>199</v>
      </c>
      <c r="U26">
        <v>4</v>
      </c>
      <c r="V26">
        <v>2</v>
      </c>
      <c r="W26">
        <v>4</v>
      </c>
      <c r="X26">
        <v>0</v>
      </c>
      <c r="Y26">
        <v>2</v>
      </c>
      <c r="Z26">
        <v>0</v>
      </c>
      <c r="AA26">
        <v>2</v>
      </c>
      <c r="AB26">
        <v>2</v>
      </c>
      <c r="AC26">
        <v>1</v>
      </c>
      <c r="AD26">
        <v>1</v>
      </c>
      <c r="AE26">
        <v>15</v>
      </c>
      <c r="AF26">
        <v>10</v>
      </c>
      <c r="AG26">
        <v>10</v>
      </c>
      <c r="AH26">
        <v>6</v>
      </c>
      <c r="AI26">
        <v>5</v>
      </c>
      <c r="AJ26">
        <v>4</v>
      </c>
      <c r="AK26">
        <v>16</v>
      </c>
      <c r="AL26">
        <v>10</v>
      </c>
      <c r="AM26">
        <v>52</v>
      </c>
      <c r="AN26">
        <v>48</v>
      </c>
      <c r="AO26">
        <v>2.48</v>
      </c>
      <c r="AP26">
        <v>1.79</v>
      </c>
      <c r="AQ26">
        <v>1.84</v>
      </c>
      <c r="AR26">
        <v>42</v>
      </c>
      <c r="AS26">
        <v>59</v>
      </c>
      <c r="AT26">
        <v>25</v>
      </c>
      <c r="AU26">
        <v>13</v>
      </c>
      <c r="AV26">
        <v>0</v>
      </c>
      <c r="AW26">
        <v>13</v>
      </c>
      <c r="AX26">
        <v>71</v>
      </c>
      <c r="AY26">
        <v>29</v>
      </c>
      <c r="AZ26">
        <v>59</v>
      </c>
      <c r="BA26">
        <v>8.67</v>
      </c>
      <c r="BB26">
        <v>3.42</v>
      </c>
      <c r="BC26">
        <v>2.1</v>
      </c>
      <c r="BD26">
        <v>3.1</v>
      </c>
      <c r="BE26">
        <v>3.3</v>
      </c>
      <c r="BF26">
        <f>(1/BC26+1/BD26+1/BE26-1)/3</f>
        <v>3.3933808127356503E-2</v>
      </c>
      <c r="BG26">
        <f>1/BC26-BF26</f>
        <v>0.44225666806311964</v>
      </c>
      <c r="BH26">
        <f>1/BD26-BF26</f>
        <v>0.28864683703393379</v>
      </c>
      <c r="BI26">
        <f>1/BE26-BF26</f>
        <v>0.26909649490294651</v>
      </c>
      <c r="BJ26">
        <f>MROUND(BG26*100,2)/100</f>
        <v>0.44</v>
      </c>
      <c r="BK26">
        <v>1.36</v>
      </c>
      <c r="BL26">
        <v>2.15</v>
      </c>
      <c r="BM26">
        <v>3.95</v>
      </c>
      <c r="BN26">
        <v>0</v>
      </c>
      <c r="BO26">
        <v>2</v>
      </c>
      <c r="BP26">
        <v>1.77</v>
      </c>
      <c r="BQ26" t="s">
        <v>131</v>
      </c>
      <c r="BR26">
        <f>VLOOKUP(Table2[[#This Row],[Reference]],metron,10,FALSE)</f>
        <v>2.4807646356033461</v>
      </c>
      <c r="BS26">
        <f>VLOOKUP(Table2[[#This Row],[Reference]],metron,11,FALSE)</f>
        <v>1.4140979689366791</v>
      </c>
      <c r="BT26">
        <f>VLOOKUP(Table2[[#This Row],[Reference]],metron,12,FALSE)</f>
        <v>1.0666666666666671</v>
      </c>
      <c r="BU26">
        <f>VLOOKUP(Table2[[#This Row],[Reference]],metron,13,FALSE)</f>
        <v>0.62712066905615294</v>
      </c>
      <c r="BV26">
        <f>VLOOKUP(Table2[[#This Row],[Reference]],metron,14,FALSE)</f>
        <v>0.46009557945041818</v>
      </c>
      <c r="BW26">
        <f>VLOOKUP(Table2[[#This Row],[Reference]],metron,15,FALSE)</f>
        <v>12.56969280146722</v>
      </c>
      <c r="BX26">
        <f>VLOOKUP(Table2[[#This Row],[Reference]],metron,16,FALSE)</f>
        <v>9.8695552498853729</v>
      </c>
      <c r="BY26">
        <f>VLOOKUP(Table2[[#This Row],[Reference]],metron,17,FALSE)</f>
        <v>5.2754256787850897</v>
      </c>
      <c r="BZ26">
        <f>VLOOKUP(Table2[[#This Row],[Reference]],metron,18,FALSE)</f>
        <v>4.1279337321675103</v>
      </c>
      <c r="CA26">
        <f>VLOOKUP(Table2[[#This Row],[Reference]],metron,19,FALSE)</f>
        <v>7.2942671226821298</v>
      </c>
      <c r="CB26">
        <f>VLOOKUP(Table2[[#This Row],[Reference]],metron,20,FALSE)</f>
        <v>5.7416215177178627</v>
      </c>
      <c r="CC26">
        <f>VLOOKUP(Table2[[#This Row],[Reference]],metron,21,FALSE)</f>
        <v>12.897246007868549</v>
      </c>
      <c r="CD26">
        <f>VLOOKUP(Table2[[#This Row],[Reference]],metron,22,FALSE)</f>
        <v>13.507058551261281</v>
      </c>
      <c r="CE26">
        <f>VLOOKUP(Table2[[#This Row],[Reference]],metron,23,FALSE)</f>
        <v>1.576522702104098</v>
      </c>
      <c r="CF26">
        <f>VLOOKUP(Table2[[#This Row],[Reference]],metron,24,FALSE)</f>
        <v>1.917165005537099</v>
      </c>
      <c r="CG26">
        <f>VLOOKUP(Table2[[#This Row],[Reference]],metron,25,FALSE)</f>
        <v>8.4385382059800659E-2</v>
      </c>
      <c r="CH26">
        <f>VLOOKUP(Table2[[#This Row],[Reference]],metron,26,FALSE)</f>
        <v>0.1233665559246955</v>
      </c>
    </row>
    <row r="27" spans="1:86" hidden="1" x14ac:dyDescent="0.45">
      <c r="A27">
        <v>1523739600</v>
      </c>
      <c r="B27" t="s">
        <v>200</v>
      </c>
      <c r="C27" t="s">
        <v>64</v>
      </c>
      <c r="D27" t="s">
        <v>65</v>
      </c>
      <c r="E27" t="s">
        <v>113</v>
      </c>
      <c r="F27" t="s">
        <v>127</v>
      </c>
      <c r="G27" t="s">
        <v>65</v>
      </c>
      <c r="H27">
        <v>9</v>
      </c>
      <c r="I27">
        <v>2.25</v>
      </c>
      <c r="J27">
        <v>0.75</v>
      </c>
      <c r="K27">
        <v>1.45</v>
      </c>
      <c r="L27">
        <v>1.27</v>
      </c>
      <c r="M27">
        <v>2</v>
      </c>
      <c r="N27">
        <v>0</v>
      </c>
      <c r="O27">
        <v>2</v>
      </c>
      <c r="P27">
        <v>1</v>
      </c>
      <c r="Q27">
        <v>1</v>
      </c>
      <c r="R27">
        <v>0</v>
      </c>
      <c r="S27" t="s">
        <v>201</v>
      </c>
      <c r="U27">
        <v>2</v>
      </c>
      <c r="V27">
        <v>6</v>
      </c>
      <c r="W27">
        <v>3</v>
      </c>
      <c r="X27">
        <v>0</v>
      </c>
      <c r="Y27">
        <v>1</v>
      </c>
      <c r="Z27">
        <v>0</v>
      </c>
      <c r="AA27">
        <v>0</v>
      </c>
      <c r="AB27">
        <v>3</v>
      </c>
      <c r="AC27">
        <v>1</v>
      </c>
      <c r="AD27">
        <v>0</v>
      </c>
      <c r="AE27">
        <v>15</v>
      </c>
      <c r="AF27">
        <v>15</v>
      </c>
      <c r="AG27">
        <v>11</v>
      </c>
      <c r="AH27">
        <v>7</v>
      </c>
      <c r="AI27">
        <v>4</v>
      </c>
      <c r="AJ27">
        <v>8</v>
      </c>
      <c r="AK27">
        <v>17</v>
      </c>
      <c r="AL27">
        <v>18</v>
      </c>
      <c r="AM27">
        <v>53</v>
      </c>
      <c r="AN27">
        <v>47</v>
      </c>
      <c r="AO27">
        <v>1.98</v>
      </c>
      <c r="AP27">
        <v>1.76</v>
      </c>
      <c r="AQ27">
        <v>2.75</v>
      </c>
      <c r="AR27">
        <v>75</v>
      </c>
      <c r="AS27">
        <v>88</v>
      </c>
      <c r="AT27">
        <v>50</v>
      </c>
      <c r="AU27">
        <v>38</v>
      </c>
      <c r="AV27">
        <v>0</v>
      </c>
      <c r="AW27">
        <v>38</v>
      </c>
      <c r="AX27">
        <v>63</v>
      </c>
      <c r="AY27">
        <v>63</v>
      </c>
      <c r="AZ27">
        <v>100</v>
      </c>
      <c r="BA27">
        <v>8.75</v>
      </c>
      <c r="BB27">
        <v>5</v>
      </c>
      <c r="BC27">
        <v>2.15</v>
      </c>
      <c r="BD27">
        <v>3.2</v>
      </c>
      <c r="BE27">
        <v>3.1</v>
      </c>
      <c r="BF27">
        <f>(1/BC27+1/BD27+1/BE27-1)/3</f>
        <v>3.3398974743685882E-2</v>
      </c>
      <c r="BG27">
        <f>1/BC27-BF27</f>
        <v>0.43171730432608157</v>
      </c>
      <c r="BH27">
        <f>1/BD27-BF27</f>
        <v>0.27910102525631414</v>
      </c>
      <c r="BI27">
        <f>1/BE27-BF27</f>
        <v>0.28918167041760445</v>
      </c>
      <c r="BJ27">
        <f>MROUND(BG27*100,2)/100</f>
        <v>0.44</v>
      </c>
      <c r="BK27">
        <v>0</v>
      </c>
      <c r="BL27">
        <v>0</v>
      </c>
      <c r="BM27">
        <v>0</v>
      </c>
      <c r="BN27">
        <v>0</v>
      </c>
      <c r="BO27">
        <v>1.8</v>
      </c>
      <c r="BP27">
        <v>2</v>
      </c>
      <c r="BQ27" t="s">
        <v>121</v>
      </c>
      <c r="BR27">
        <f>VLOOKUP(Table2[[#This Row],[Reference]],metron,10,FALSE)</f>
        <v>2.4807646356033461</v>
      </c>
      <c r="BS27">
        <f>VLOOKUP(Table2[[#This Row],[Reference]],metron,11,FALSE)</f>
        <v>1.4140979689366791</v>
      </c>
      <c r="BT27">
        <f>VLOOKUP(Table2[[#This Row],[Reference]],metron,12,FALSE)</f>
        <v>1.0666666666666671</v>
      </c>
      <c r="BU27">
        <f>VLOOKUP(Table2[[#This Row],[Reference]],metron,13,FALSE)</f>
        <v>0.62712066905615294</v>
      </c>
      <c r="BV27">
        <f>VLOOKUP(Table2[[#This Row],[Reference]],metron,14,FALSE)</f>
        <v>0.46009557945041818</v>
      </c>
      <c r="BW27">
        <f>VLOOKUP(Table2[[#This Row],[Reference]],metron,15,FALSE)</f>
        <v>12.56969280146722</v>
      </c>
      <c r="BX27">
        <f>VLOOKUP(Table2[[#This Row],[Reference]],metron,16,FALSE)</f>
        <v>9.8695552498853729</v>
      </c>
      <c r="BY27">
        <f>VLOOKUP(Table2[[#This Row],[Reference]],metron,17,FALSE)</f>
        <v>5.2754256787850897</v>
      </c>
      <c r="BZ27">
        <f>VLOOKUP(Table2[[#This Row],[Reference]],metron,18,FALSE)</f>
        <v>4.1279337321675103</v>
      </c>
      <c r="CA27">
        <f>VLOOKUP(Table2[[#This Row],[Reference]],metron,19,FALSE)</f>
        <v>7.2942671226821298</v>
      </c>
      <c r="CB27">
        <f>VLOOKUP(Table2[[#This Row],[Reference]],metron,20,FALSE)</f>
        <v>5.7416215177178627</v>
      </c>
      <c r="CC27">
        <f>VLOOKUP(Table2[[#This Row],[Reference]],metron,21,FALSE)</f>
        <v>12.897246007868549</v>
      </c>
      <c r="CD27">
        <f>VLOOKUP(Table2[[#This Row],[Reference]],metron,22,FALSE)</f>
        <v>13.507058551261281</v>
      </c>
      <c r="CE27">
        <f>VLOOKUP(Table2[[#This Row],[Reference]],metron,23,FALSE)</f>
        <v>1.576522702104098</v>
      </c>
      <c r="CF27">
        <f>VLOOKUP(Table2[[#This Row],[Reference]],metron,24,FALSE)</f>
        <v>1.917165005537099</v>
      </c>
      <c r="CG27">
        <f>VLOOKUP(Table2[[#This Row],[Reference]],metron,25,FALSE)</f>
        <v>8.4385382059800659E-2</v>
      </c>
      <c r="CH27">
        <f>VLOOKUP(Table2[[#This Row],[Reference]],metron,26,FALSE)</f>
        <v>0.1233665559246955</v>
      </c>
    </row>
    <row r="28" spans="1:86" hidden="1" x14ac:dyDescent="0.45">
      <c r="A28">
        <v>1523746800</v>
      </c>
      <c r="B28" t="s">
        <v>202</v>
      </c>
      <c r="C28" t="s">
        <v>64</v>
      </c>
      <c r="D28" t="s">
        <v>65</v>
      </c>
      <c r="E28" t="s">
        <v>123</v>
      </c>
      <c r="F28" t="s">
        <v>118</v>
      </c>
      <c r="G28" t="s">
        <v>65</v>
      </c>
      <c r="H28">
        <v>9</v>
      </c>
      <c r="I28">
        <v>2.5</v>
      </c>
      <c r="J28">
        <v>1</v>
      </c>
      <c r="K28">
        <v>2.2599999999999998</v>
      </c>
      <c r="L28">
        <v>0.73</v>
      </c>
      <c r="M28">
        <v>1</v>
      </c>
      <c r="N28">
        <v>0</v>
      </c>
      <c r="O28">
        <v>1</v>
      </c>
      <c r="P28">
        <v>1</v>
      </c>
      <c r="Q28">
        <v>1</v>
      </c>
      <c r="R28">
        <v>0</v>
      </c>
      <c r="S28">
        <v>7</v>
      </c>
      <c r="U28">
        <v>4</v>
      </c>
      <c r="V28">
        <v>11</v>
      </c>
      <c r="W28">
        <v>1</v>
      </c>
      <c r="X28">
        <v>0</v>
      </c>
      <c r="Y28">
        <v>2</v>
      </c>
      <c r="Z28">
        <v>0</v>
      </c>
      <c r="AA28">
        <v>0</v>
      </c>
      <c r="AB28">
        <v>1</v>
      </c>
      <c r="AC28">
        <v>1</v>
      </c>
      <c r="AD28">
        <v>1</v>
      </c>
      <c r="AE28">
        <v>7</v>
      </c>
      <c r="AF28">
        <v>13</v>
      </c>
      <c r="AG28">
        <v>5</v>
      </c>
      <c r="AH28">
        <v>5</v>
      </c>
      <c r="AI28">
        <v>2</v>
      </c>
      <c r="AJ28">
        <v>8</v>
      </c>
      <c r="AK28">
        <v>19</v>
      </c>
      <c r="AL28">
        <v>13</v>
      </c>
      <c r="AM28">
        <v>39</v>
      </c>
      <c r="AN28">
        <v>61</v>
      </c>
      <c r="AO28">
        <v>0.97</v>
      </c>
      <c r="AP28">
        <v>1.47</v>
      </c>
      <c r="AQ28">
        <v>3.13</v>
      </c>
      <c r="AR28">
        <v>63</v>
      </c>
      <c r="AS28">
        <v>88</v>
      </c>
      <c r="AT28">
        <v>75</v>
      </c>
      <c r="AU28">
        <v>38</v>
      </c>
      <c r="AV28">
        <v>13</v>
      </c>
      <c r="AW28">
        <v>63</v>
      </c>
      <c r="AX28">
        <v>75</v>
      </c>
      <c r="AY28">
        <v>63</v>
      </c>
      <c r="AZ28">
        <v>88</v>
      </c>
      <c r="BA28">
        <v>10</v>
      </c>
      <c r="BB28">
        <v>5.25</v>
      </c>
      <c r="BC28">
        <v>1.57</v>
      </c>
      <c r="BD28">
        <v>3.85</v>
      </c>
      <c r="BE28">
        <v>4.8499999999999996</v>
      </c>
      <c r="BF28">
        <f>(1/BC28+1/BD28+1/BE28-1)/3</f>
        <v>3.4289500636601522E-2</v>
      </c>
      <c r="BG28">
        <f>1/BC28-BF28</f>
        <v>0.60265317452263412</v>
      </c>
      <c r="BH28">
        <f>1/BD28-BF28</f>
        <v>0.22545075910365819</v>
      </c>
      <c r="BI28">
        <f>1/BE28-BF28</f>
        <v>0.17189606637370777</v>
      </c>
      <c r="BJ28">
        <f>MROUND(BG28*100,2)/100</f>
        <v>0.6</v>
      </c>
      <c r="BK28">
        <v>0</v>
      </c>
      <c r="BL28">
        <v>0</v>
      </c>
      <c r="BM28">
        <v>0</v>
      </c>
      <c r="BN28">
        <v>0</v>
      </c>
      <c r="BO28">
        <v>1.69</v>
      </c>
      <c r="BP28">
        <v>2.1</v>
      </c>
      <c r="BQ28" t="s">
        <v>133</v>
      </c>
      <c r="BR28">
        <f>VLOOKUP(Table2[[#This Row],[Reference]],metron,10,FALSE)</f>
        <v>2.7310090702947849</v>
      </c>
      <c r="BS28">
        <f>VLOOKUP(Table2[[#This Row],[Reference]],metron,11,FALSE)</f>
        <v>1.841836734693878</v>
      </c>
      <c r="BT28">
        <f>VLOOKUP(Table2[[#This Row],[Reference]],metron,12,FALSE)</f>
        <v>0.88917233560090703</v>
      </c>
      <c r="BU28">
        <f>VLOOKUP(Table2[[#This Row],[Reference]],metron,13,FALSE)</f>
        <v>0.804822695035461</v>
      </c>
      <c r="BV28">
        <f>VLOOKUP(Table2[[#This Row],[Reference]],metron,14,FALSE)</f>
        <v>0.38099290780141842</v>
      </c>
      <c r="BW28">
        <f>VLOOKUP(Table2[[#This Row],[Reference]],metron,15,FALSE)</f>
        <v>14.25174825174825</v>
      </c>
      <c r="BX28">
        <f>VLOOKUP(Table2[[#This Row],[Reference]],metron,16,FALSE)</f>
        <v>8.8316683316683324</v>
      </c>
      <c r="BY28">
        <f>VLOOKUP(Table2[[#This Row],[Reference]],metron,17,FALSE)</f>
        <v>6.2901265822784813</v>
      </c>
      <c r="BZ28">
        <f>VLOOKUP(Table2[[#This Row],[Reference]],metron,18,FALSE)</f>
        <v>3.6162025316455702</v>
      </c>
      <c r="CA28">
        <f>VLOOKUP(Table2[[#This Row],[Reference]],metron,19,FALSE)</f>
        <v>7.9616216694697686</v>
      </c>
      <c r="CB28">
        <f>VLOOKUP(Table2[[#This Row],[Reference]],metron,20,FALSE)</f>
        <v>5.2154658000227627</v>
      </c>
      <c r="CC28">
        <f>VLOOKUP(Table2[[#This Row],[Reference]],metron,21,FALSE)</f>
        <v>12.444895886236671</v>
      </c>
      <c r="CD28">
        <f>VLOOKUP(Table2[[#This Row],[Reference]],metron,22,FALSE)</f>
        <v>13.620619603859829</v>
      </c>
      <c r="CE28">
        <f>VLOOKUP(Table2[[#This Row],[Reference]],metron,23,FALSE)</f>
        <v>1.406084017382907</v>
      </c>
      <c r="CF28">
        <f>VLOOKUP(Table2[[#This Row],[Reference]],metron,24,FALSE)</f>
        <v>2.070980202800579</v>
      </c>
      <c r="CG28">
        <f>VLOOKUP(Table2[[#This Row],[Reference]],metron,25,FALSE)</f>
        <v>6.1323032351521013E-2</v>
      </c>
      <c r="CH28">
        <f>VLOOKUP(Table2[[#This Row],[Reference]],metron,26,FALSE)</f>
        <v>0.1313375181071946</v>
      </c>
    </row>
    <row r="29" spans="1:86" hidden="1" x14ac:dyDescent="0.45">
      <c r="A29">
        <v>1523813400</v>
      </c>
      <c r="B29" t="s">
        <v>203</v>
      </c>
      <c r="C29" t="s">
        <v>64</v>
      </c>
      <c r="D29" t="s">
        <v>65</v>
      </c>
      <c r="E29" t="s">
        <v>115</v>
      </c>
      <c r="F29" t="s">
        <v>143</v>
      </c>
      <c r="G29" t="s">
        <v>65</v>
      </c>
      <c r="H29">
        <v>9</v>
      </c>
      <c r="I29">
        <v>1.25</v>
      </c>
      <c r="J29">
        <v>1</v>
      </c>
      <c r="K29">
        <v>1.1399999999999999</v>
      </c>
      <c r="L29">
        <v>1.41</v>
      </c>
      <c r="M29">
        <v>1</v>
      </c>
      <c r="N29">
        <v>1</v>
      </c>
      <c r="O29">
        <v>2</v>
      </c>
      <c r="P29">
        <v>2</v>
      </c>
      <c r="Q29">
        <v>1</v>
      </c>
      <c r="R29">
        <v>1</v>
      </c>
      <c r="S29" t="s">
        <v>142</v>
      </c>
      <c r="T29">
        <v>42</v>
      </c>
      <c r="U29">
        <v>3</v>
      </c>
      <c r="V29">
        <v>4</v>
      </c>
      <c r="W29">
        <v>3</v>
      </c>
      <c r="X29">
        <v>0</v>
      </c>
      <c r="Y29">
        <v>2</v>
      </c>
      <c r="Z29">
        <v>1</v>
      </c>
      <c r="AA29">
        <v>1</v>
      </c>
      <c r="AB29">
        <v>2</v>
      </c>
      <c r="AC29">
        <v>2</v>
      </c>
      <c r="AD29">
        <v>1</v>
      </c>
      <c r="AE29">
        <v>16</v>
      </c>
      <c r="AF29">
        <v>10</v>
      </c>
      <c r="AG29">
        <v>9</v>
      </c>
      <c r="AH29">
        <v>4</v>
      </c>
      <c r="AI29">
        <v>7</v>
      </c>
      <c r="AJ29">
        <v>6</v>
      </c>
      <c r="AK29">
        <v>17</v>
      </c>
      <c r="AL29">
        <v>14</v>
      </c>
      <c r="AM29">
        <v>52</v>
      </c>
      <c r="AN29">
        <v>48</v>
      </c>
      <c r="AO29">
        <v>1.89</v>
      </c>
      <c r="AP29">
        <v>1.1200000000000001</v>
      </c>
      <c r="AQ29">
        <v>2.67</v>
      </c>
      <c r="AR29">
        <v>71</v>
      </c>
      <c r="AS29">
        <v>88</v>
      </c>
      <c r="AT29">
        <v>59</v>
      </c>
      <c r="AU29">
        <v>17</v>
      </c>
      <c r="AV29">
        <v>17</v>
      </c>
      <c r="AW29">
        <v>46</v>
      </c>
      <c r="AX29">
        <v>59</v>
      </c>
      <c r="AY29">
        <v>46</v>
      </c>
      <c r="AZ29">
        <v>75</v>
      </c>
      <c r="BA29">
        <v>7.17</v>
      </c>
      <c r="BB29">
        <v>5.83</v>
      </c>
      <c r="BC29">
        <v>2.2999999999999998</v>
      </c>
      <c r="BD29">
        <v>3.15</v>
      </c>
      <c r="BE29">
        <v>2.9</v>
      </c>
      <c r="BF29">
        <f>(1/BC29+1/BD29+1/BE29-1)/3</f>
        <v>3.235683745428878E-2</v>
      </c>
      <c r="BG29">
        <f>1/BC29-BF29</f>
        <v>0.40242577124136342</v>
      </c>
      <c r="BH29">
        <f>1/BD29-BF29</f>
        <v>0.28510348000602864</v>
      </c>
      <c r="BI29">
        <f>1/BE29-BF29</f>
        <v>0.31247074875260777</v>
      </c>
      <c r="BJ29">
        <f>MROUND(BG29*100,2)/100</f>
        <v>0.4</v>
      </c>
      <c r="BK29">
        <v>1.3</v>
      </c>
      <c r="BL29">
        <v>1.95</v>
      </c>
      <c r="BM29">
        <v>3.45</v>
      </c>
      <c r="BN29">
        <v>0</v>
      </c>
      <c r="BO29">
        <v>1.83</v>
      </c>
      <c r="BP29">
        <v>1.91</v>
      </c>
      <c r="BQ29" t="s">
        <v>129</v>
      </c>
      <c r="BR29">
        <f>VLOOKUP(Table2[[#This Row],[Reference]],metron,10,FALSE)</f>
        <v>2.4956155335383219</v>
      </c>
      <c r="BS29">
        <f>VLOOKUP(Table2[[#This Row],[Reference]],metron,11,FALSE)</f>
        <v>1.344038264434575</v>
      </c>
      <c r="BT29">
        <f>VLOOKUP(Table2[[#This Row],[Reference]],metron,12,FALSE)</f>
        <v>1.1515772691037469</v>
      </c>
      <c r="BU29">
        <f>VLOOKUP(Table2[[#This Row],[Reference]],metron,13,FALSE)</f>
        <v>0.59936225942375587</v>
      </c>
      <c r="BV29">
        <f>VLOOKUP(Table2[[#This Row],[Reference]],metron,14,FALSE)</f>
        <v>0.50723152260562576</v>
      </c>
      <c r="BW29">
        <f>VLOOKUP(Table2[[#This Row],[Reference]],metron,15,FALSE)</f>
        <v>11.99278846153846</v>
      </c>
      <c r="BX29">
        <f>VLOOKUP(Table2[[#This Row],[Reference]],metron,16,FALSE)</f>
        <v>10.0277534965035</v>
      </c>
      <c r="BY29">
        <f>VLOOKUP(Table2[[#This Row],[Reference]],metron,17,FALSE)</f>
        <v>5.2857459543338514</v>
      </c>
      <c r="BZ29">
        <f>VLOOKUP(Table2[[#This Row],[Reference]],metron,18,FALSE)</f>
        <v>4.4067834183107957</v>
      </c>
      <c r="CA29">
        <f>VLOOKUP(Table2[[#This Row],[Reference]],metron,19,FALSE)</f>
        <v>6.7070425072046085</v>
      </c>
      <c r="CB29">
        <f>VLOOKUP(Table2[[#This Row],[Reference]],metron,20,FALSE)</f>
        <v>5.6209700781927046</v>
      </c>
      <c r="CC29">
        <f>VLOOKUP(Table2[[#This Row],[Reference]],metron,21,FALSE)</f>
        <v>13.04463690872752</v>
      </c>
      <c r="CD29">
        <f>VLOOKUP(Table2[[#This Row],[Reference]],metron,22,FALSE)</f>
        <v>13.49811236953142</v>
      </c>
      <c r="CE29">
        <f>VLOOKUP(Table2[[#This Row],[Reference]],metron,23,FALSE)</f>
        <v>1.5836526181353769</v>
      </c>
      <c r="CF29">
        <f>VLOOKUP(Table2[[#This Row],[Reference]],metron,24,FALSE)</f>
        <v>1.8744146445295871</v>
      </c>
      <c r="CG29">
        <f>VLOOKUP(Table2[[#This Row],[Reference]],metron,25,FALSE)</f>
        <v>8.5994040017028525E-2</v>
      </c>
      <c r="CH29">
        <f>VLOOKUP(Table2[[#This Row],[Reference]],metron,26,FALSE)</f>
        <v>0.13452532992762881</v>
      </c>
    </row>
    <row r="30" spans="1:86" hidden="1" x14ac:dyDescent="0.45">
      <c r="A30">
        <v>1523827800</v>
      </c>
      <c r="B30" t="s">
        <v>204</v>
      </c>
      <c r="C30" t="s">
        <v>64</v>
      </c>
      <c r="D30" t="s">
        <v>65</v>
      </c>
      <c r="E30" t="s">
        <v>112</v>
      </c>
      <c r="F30" t="s">
        <v>114</v>
      </c>
      <c r="G30" t="s">
        <v>65</v>
      </c>
      <c r="H30">
        <v>9</v>
      </c>
      <c r="I30">
        <v>2</v>
      </c>
      <c r="J30">
        <v>1.75</v>
      </c>
      <c r="K30">
        <v>2.2999999999999998</v>
      </c>
      <c r="L30">
        <v>1.36</v>
      </c>
      <c r="M30">
        <v>2</v>
      </c>
      <c r="N30">
        <v>1</v>
      </c>
      <c r="O30">
        <v>3</v>
      </c>
      <c r="P30">
        <v>2</v>
      </c>
      <c r="Q30">
        <v>1</v>
      </c>
      <c r="R30">
        <v>1</v>
      </c>
      <c r="S30" t="s">
        <v>205</v>
      </c>
      <c r="T30">
        <v>42</v>
      </c>
      <c r="U30">
        <v>3</v>
      </c>
      <c r="V30">
        <v>7</v>
      </c>
      <c r="W30">
        <v>2</v>
      </c>
      <c r="X30">
        <v>0</v>
      </c>
      <c r="Y30">
        <v>2</v>
      </c>
      <c r="Z30">
        <v>0</v>
      </c>
      <c r="AA30">
        <v>0</v>
      </c>
      <c r="AB30">
        <v>2</v>
      </c>
      <c r="AC30">
        <v>1</v>
      </c>
      <c r="AD30">
        <v>1</v>
      </c>
      <c r="AE30">
        <v>16</v>
      </c>
      <c r="AF30">
        <v>17</v>
      </c>
      <c r="AG30">
        <v>6</v>
      </c>
      <c r="AH30">
        <v>5</v>
      </c>
      <c r="AI30">
        <v>10</v>
      </c>
      <c r="AJ30">
        <v>12</v>
      </c>
      <c r="AK30">
        <v>12</v>
      </c>
      <c r="AL30">
        <v>13</v>
      </c>
      <c r="AM30">
        <v>58</v>
      </c>
      <c r="AN30">
        <v>42</v>
      </c>
      <c r="AO30">
        <v>1.74</v>
      </c>
      <c r="AP30">
        <v>1.62</v>
      </c>
      <c r="AQ30">
        <v>2.59</v>
      </c>
      <c r="AR30">
        <v>54</v>
      </c>
      <c r="AS30">
        <v>71</v>
      </c>
      <c r="AT30">
        <v>54</v>
      </c>
      <c r="AU30">
        <v>29</v>
      </c>
      <c r="AV30">
        <v>17</v>
      </c>
      <c r="AW30">
        <v>54</v>
      </c>
      <c r="AX30">
        <v>71</v>
      </c>
      <c r="AY30">
        <v>46</v>
      </c>
      <c r="AZ30">
        <v>59</v>
      </c>
      <c r="BA30">
        <v>10.5</v>
      </c>
      <c r="BB30">
        <v>4.17</v>
      </c>
      <c r="BC30">
        <v>1.48</v>
      </c>
      <c r="BD30">
        <v>4</v>
      </c>
      <c r="BE30">
        <v>5.6</v>
      </c>
      <c r="BF30">
        <f>(1/BC30+1/BD30+1/BE30-1)/3</f>
        <v>3.4749034749034756E-2</v>
      </c>
      <c r="BG30">
        <f>1/BC30-BF30</f>
        <v>0.64092664092664087</v>
      </c>
      <c r="BH30">
        <f>1/BD30-BF30</f>
        <v>0.21525096525096524</v>
      </c>
      <c r="BI30">
        <f>1/BE30-BF30</f>
        <v>0.14382239382239381</v>
      </c>
      <c r="BJ30">
        <f>MROUND(BG30*100,2)/100</f>
        <v>0.64</v>
      </c>
      <c r="BK30">
        <v>1.2</v>
      </c>
      <c r="BL30">
        <v>1.69</v>
      </c>
      <c r="BM30">
        <v>2.7</v>
      </c>
      <c r="BN30">
        <v>0</v>
      </c>
      <c r="BO30">
        <v>1.87</v>
      </c>
      <c r="BP30">
        <v>1.91</v>
      </c>
      <c r="BQ30" t="s">
        <v>139</v>
      </c>
      <c r="BR30">
        <f>VLOOKUP(Table2[[#This Row],[Reference]],metron,10,FALSE)</f>
        <v>2.8343749999999996</v>
      </c>
      <c r="BS30">
        <f>VLOOKUP(Table2[[#This Row],[Reference]],metron,11,FALSE)</f>
        <v>1.980803571428571</v>
      </c>
      <c r="BT30">
        <f>VLOOKUP(Table2[[#This Row],[Reference]],metron,12,FALSE)</f>
        <v>0.85357142857142854</v>
      </c>
      <c r="BU30">
        <f>VLOOKUP(Table2[[#This Row],[Reference]],metron,13,FALSE)</f>
        <v>0.8683035714285714</v>
      </c>
      <c r="BV30">
        <f>VLOOKUP(Table2[[#This Row],[Reference]],metron,14,FALSE)</f>
        <v>0.36607142857142849</v>
      </c>
      <c r="BW30">
        <f>VLOOKUP(Table2[[#This Row],[Reference]],metron,15,FALSE)</f>
        <v>15.03980099502488</v>
      </c>
      <c r="BX30">
        <f>VLOOKUP(Table2[[#This Row],[Reference]],metron,16,FALSE)</f>
        <v>8.6326699834162515</v>
      </c>
      <c r="BY30">
        <f>VLOOKUP(Table2[[#This Row],[Reference]],metron,17,FALSE)</f>
        <v>6.5189234650967203</v>
      </c>
      <c r="BZ30">
        <f>VLOOKUP(Table2[[#This Row],[Reference]],metron,18,FALSE)</f>
        <v>3.4507989907485279</v>
      </c>
      <c r="CA30">
        <f>VLOOKUP(Table2[[#This Row],[Reference]],metron,19,FALSE)</f>
        <v>8.5208775299281605</v>
      </c>
      <c r="CB30">
        <f>VLOOKUP(Table2[[#This Row],[Reference]],metron,20,FALSE)</f>
        <v>5.181870992667724</v>
      </c>
      <c r="CC30">
        <f>VLOOKUP(Table2[[#This Row],[Reference]],metron,21,FALSE)</f>
        <v>12.48566610455312</v>
      </c>
      <c r="CD30">
        <f>VLOOKUP(Table2[[#This Row],[Reference]],metron,22,FALSE)</f>
        <v>13.573355817875211</v>
      </c>
      <c r="CE30">
        <f>VLOOKUP(Table2[[#This Row],[Reference]],metron,23,FALSE)</f>
        <v>1.395273023634882</v>
      </c>
      <c r="CF30">
        <f>VLOOKUP(Table2[[#This Row],[Reference]],metron,24,FALSE)</f>
        <v>2.0586797066014668</v>
      </c>
      <c r="CG30">
        <f>VLOOKUP(Table2[[#This Row],[Reference]],metron,25,FALSE)</f>
        <v>6.8459657701711488E-2</v>
      </c>
      <c r="CH30">
        <f>VLOOKUP(Table2[[#This Row],[Reference]],metron,26,FALSE)</f>
        <v>0.12713936430317849</v>
      </c>
    </row>
    <row r="31" spans="1:86" hidden="1" x14ac:dyDescent="0.45">
      <c r="A31">
        <v>1523924100</v>
      </c>
      <c r="B31" t="s">
        <v>206</v>
      </c>
      <c r="C31" t="s">
        <v>64</v>
      </c>
      <c r="D31" t="s">
        <v>65</v>
      </c>
      <c r="E31" t="s">
        <v>109</v>
      </c>
      <c r="F31" t="s">
        <v>119</v>
      </c>
      <c r="G31" t="s">
        <v>65</v>
      </c>
      <c r="H31">
        <v>9</v>
      </c>
      <c r="I31">
        <v>0.5</v>
      </c>
      <c r="J31">
        <v>2.33</v>
      </c>
      <c r="K31">
        <v>0.82</v>
      </c>
      <c r="L31">
        <v>1.5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T31" t="s">
        <v>91</v>
      </c>
      <c r="U31">
        <v>3</v>
      </c>
      <c r="V31">
        <v>4</v>
      </c>
      <c r="W31">
        <v>4</v>
      </c>
      <c r="X31">
        <v>0</v>
      </c>
      <c r="Y31">
        <v>3</v>
      </c>
      <c r="Z31">
        <v>0</v>
      </c>
      <c r="AA31">
        <v>2</v>
      </c>
      <c r="AB31">
        <v>2</v>
      </c>
      <c r="AC31">
        <v>0</v>
      </c>
      <c r="AD31">
        <v>3</v>
      </c>
      <c r="AE31">
        <v>5</v>
      </c>
      <c r="AF31">
        <v>11</v>
      </c>
      <c r="AG31">
        <v>3</v>
      </c>
      <c r="AH31">
        <v>7</v>
      </c>
      <c r="AI31">
        <v>2</v>
      </c>
      <c r="AJ31">
        <v>4</v>
      </c>
      <c r="AK31">
        <v>25</v>
      </c>
      <c r="AL31">
        <v>21</v>
      </c>
      <c r="AM31">
        <v>30</v>
      </c>
      <c r="AN31">
        <v>70</v>
      </c>
      <c r="AO31">
        <v>0</v>
      </c>
      <c r="AP31">
        <v>0</v>
      </c>
      <c r="AQ31">
        <v>1.67</v>
      </c>
      <c r="AR31">
        <v>29</v>
      </c>
      <c r="AS31">
        <v>42</v>
      </c>
      <c r="AT31">
        <v>25</v>
      </c>
      <c r="AU31">
        <v>13</v>
      </c>
      <c r="AV31">
        <v>0</v>
      </c>
      <c r="AW31">
        <v>25</v>
      </c>
      <c r="AX31">
        <v>54</v>
      </c>
      <c r="AY31">
        <v>29</v>
      </c>
      <c r="AZ31">
        <v>59</v>
      </c>
      <c r="BA31">
        <v>8.58</v>
      </c>
      <c r="BB31">
        <v>6.33</v>
      </c>
      <c r="BC31">
        <v>10.5</v>
      </c>
      <c r="BD31">
        <v>5.2</v>
      </c>
      <c r="BE31">
        <v>1.24</v>
      </c>
      <c r="BF31">
        <f>(1/BC31+1/BD31+1/BE31-1)/3</f>
        <v>3.1332466816337799E-2</v>
      </c>
      <c r="BG31">
        <f>1/BC31-BF31</f>
        <v>6.3905628421757427E-2</v>
      </c>
      <c r="BH31">
        <f>1/BD31-BF31</f>
        <v>0.16097522549135448</v>
      </c>
      <c r="BI31">
        <f>1/BE31-BF31</f>
        <v>0.77511914608688803</v>
      </c>
      <c r="BJ31">
        <f>MROUND(BG31*100,2)/100</f>
        <v>0.06</v>
      </c>
      <c r="BK31">
        <v>1.2</v>
      </c>
      <c r="BL31">
        <v>1.69</v>
      </c>
      <c r="BM31">
        <v>2.7</v>
      </c>
      <c r="BN31">
        <v>0</v>
      </c>
      <c r="BO31">
        <v>2.35</v>
      </c>
      <c r="BP31">
        <v>1.57</v>
      </c>
      <c r="BQ31" t="s">
        <v>132</v>
      </c>
      <c r="BR31">
        <v>3.0880829015544045</v>
      </c>
      <c r="BS31">
        <v>0.68264248704663211</v>
      </c>
      <c r="BT31">
        <v>2.4054404145077721</v>
      </c>
      <c r="BU31">
        <v>0.29663212435233161</v>
      </c>
      <c r="BV31">
        <v>1.0479274611398961</v>
      </c>
      <c r="BW31">
        <v>8.0515463917525771</v>
      </c>
      <c r="BX31">
        <v>15.60824742268041</v>
      </c>
      <c r="BY31">
        <v>3.0206185567010309</v>
      </c>
      <c r="BZ31">
        <v>6.8845360824742272</v>
      </c>
      <c r="CA31">
        <v>5.0309278350515463</v>
      </c>
      <c r="CB31">
        <v>8.723711340206183</v>
      </c>
      <c r="CC31">
        <v>13.86401673640167</v>
      </c>
      <c r="CD31">
        <v>11.14225941422594</v>
      </c>
      <c r="CE31">
        <v>2.1090534979423872</v>
      </c>
      <c r="CF31">
        <v>1.5267489711934159</v>
      </c>
      <c r="CG31">
        <v>0.1008230452674897</v>
      </c>
      <c r="CH31">
        <v>6.584362139917696E-2</v>
      </c>
    </row>
    <row r="32" spans="1:86" hidden="1" x14ac:dyDescent="0.45">
      <c r="A32">
        <v>1524097800</v>
      </c>
      <c r="B32" t="s">
        <v>207</v>
      </c>
      <c r="C32" t="s">
        <v>64</v>
      </c>
      <c r="D32" t="s">
        <v>65</v>
      </c>
      <c r="E32" t="s">
        <v>122</v>
      </c>
      <c r="F32" t="s">
        <v>123</v>
      </c>
      <c r="G32" t="s">
        <v>65</v>
      </c>
      <c r="H32">
        <v>8</v>
      </c>
      <c r="I32">
        <v>1</v>
      </c>
      <c r="J32">
        <v>2</v>
      </c>
      <c r="K32">
        <v>2.14</v>
      </c>
      <c r="L32">
        <v>1.52</v>
      </c>
      <c r="M32">
        <v>2</v>
      </c>
      <c r="N32">
        <v>1</v>
      </c>
      <c r="O32">
        <v>3</v>
      </c>
      <c r="P32">
        <v>1</v>
      </c>
      <c r="Q32">
        <v>1</v>
      </c>
      <c r="R32">
        <v>0</v>
      </c>
      <c r="S32" t="s">
        <v>208</v>
      </c>
      <c r="T32">
        <v>73</v>
      </c>
      <c r="U32">
        <v>1</v>
      </c>
      <c r="V32">
        <v>6</v>
      </c>
      <c r="W32">
        <v>2</v>
      </c>
      <c r="X32">
        <v>0</v>
      </c>
      <c r="Y32">
        <v>4</v>
      </c>
      <c r="Z32">
        <v>0</v>
      </c>
      <c r="AA32">
        <v>1</v>
      </c>
      <c r="AB32">
        <v>1</v>
      </c>
      <c r="AC32">
        <v>0</v>
      </c>
      <c r="AD32">
        <v>4</v>
      </c>
      <c r="AE32">
        <v>16</v>
      </c>
      <c r="AF32">
        <v>6</v>
      </c>
      <c r="AG32">
        <v>8</v>
      </c>
      <c r="AH32">
        <v>4</v>
      </c>
      <c r="AI32">
        <v>8</v>
      </c>
      <c r="AJ32">
        <v>2</v>
      </c>
      <c r="AK32">
        <v>-1</v>
      </c>
      <c r="AL32">
        <v>-1</v>
      </c>
      <c r="AM32">
        <v>51</v>
      </c>
      <c r="AN32">
        <v>49</v>
      </c>
      <c r="AO32">
        <v>2.06</v>
      </c>
      <c r="AP32">
        <v>1.28</v>
      </c>
      <c r="AQ32">
        <v>3</v>
      </c>
      <c r="AR32">
        <v>67</v>
      </c>
      <c r="AS32">
        <v>67</v>
      </c>
      <c r="AT32">
        <v>67</v>
      </c>
      <c r="AU32">
        <v>34</v>
      </c>
      <c r="AV32">
        <v>17</v>
      </c>
      <c r="AW32">
        <v>50</v>
      </c>
      <c r="AX32">
        <v>67</v>
      </c>
      <c r="AY32">
        <v>50</v>
      </c>
      <c r="AZ32">
        <v>84</v>
      </c>
      <c r="BA32">
        <v>10.67</v>
      </c>
      <c r="BB32">
        <v>7.34</v>
      </c>
      <c r="BC32">
        <v>2.2999999999999998</v>
      </c>
      <c r="BD32">
        <v>3.15</v>
      </c>
      <c r="BE32">
        <v>2.9</v>
      </c>
      <c r="BF32">
        <f>(1/BC32+1/BD32+1/BE32-1)/3</f>
        <v>3.235683745428878E-2</v>
      </c>
      <c r="BG32">
        <f>1/BC32-BF32</f>
        <v>0.40242577124136342</v>
      </c>
      <c r="BH32">
        <f>1/BD32-BF32</f>
        <v>0.28510348000602864</v>
      </c>
      <c r="BI32">
        <f>1/BE32-BF32</f>
        <v>0.31247074875260777</v>
      </c>
      <c r="BJ32">
        <f>MROUND(BG32*100,2)/100</f>
        <v>0.4</v>
      </c>
      <c r="BK32">
        <v>1.31</v>
      </c>
      <c r="BL32">
        <v>2</v>
      </c>
      <c r="BM32">
        <v>3.5</v>
      </c>
      <c r="BN32">
        <v>0</v>
      </c>
      <c r="BO32">
        <v>1.87</v>
      </c>
      <c r="BP32">
        <v>1.91</v>
      </c>
      <c r="BQ32" t="s">
        <v>125</v>
      </c>
      <c r="BR32">
        <f>VLOOKUP(Table2[[#This Row],[Reference]],metron,10,FALSE)</f>
        <v>2.4956155335383219</v>
      </c>
      <c r="BS32">
        <f>VLOOKUP(Table2[[#This Row],[Reference]],metron,11,FALSE)</f>
        <v>1.344038264434575</v>
      </c>
      <c r="BT32">
        <f>VLOOKUP(Table2[[#This Row],[Reference]],metron,12,FALSE)</f>
        <v>1.1515772691037469</v>
      </c>
      <c r="BU32">
        <f>VLOOKUP(Table2[[#This Row],[Reference]],metron,13,FALSE)</f>
        <v>0.59936225942375587</v>
      </c>
      <c r="BV32">
        <f>VLOOKUP(Table2[[#This Row],[Reference]],metron,14,FALSE)</f>
        <v>0.50723152260562576</v>
      </c>
      <c r="BW32">
        <f>VLOOKUP(Table2[[#This Row],[Reference]],metron,15,FALSE)</f>
        <v>11.99278846153846</v>
      </c>
      <c r="BX32">
        <f>VLOOKUP(Table2[[#This Row],[Reference]],metron,16,FALSE)</f>
        <v>10.0277534965035</v>
      </c>
      <c r="BY32">
        <f>VLOOKUP(Table2[[#This Row],[Reference]],metron,17,FALSE)</f>
        <v>5.2857459543338514</v>
      </c>
      <c r="BZ32">
        <f>VLOOKUP(Table2[[#This Row],[Reference]],metron,18,FALSE)</f>
        <v>4.4067834183107957</v>
      </c>
      <c r="CA32">
        <f>VLOOKUP(Table2[[#This Row],[Reference]],metron,19,FALSE)</f>
        <v>6.7070425072046085</v>
      </c>
      <c r="CB32">
        <f>VLOOKUP(Table2[[#This Row],[Reference]],metron,20,FALSE)</f>
        <v>5.6209700781927046</v>
      </c>
      <c r="CC32">
        <f>VLOOKUP(Table2[[#This Row],[Reference]],metron,21,FALSE)</f>
        <v>13.04463690872752</v>
      </c>
      <c r="CD32">
        <f>VLOOKUP(Table2[[#This Row],[Reference]],metron,22,FALSE)</f>
        <v>13.49811236953142</v>
      </c>
      <c r="CE32">
        <f>VLOOKUP(Table2[[#This Row],[Reference]],metron,23,FALSE)</f>
        <v>1.5836526181353769</v>
      </c>
      <c r="CF32">
        <f>VLOOKUP(Table2[[#This Row],[Reference]],metron,24,FALSE)</f>
        <v>1.8744146445295871</v>
      </c>
      <c r="CG32">
        <f>VLOOKUP(Table2[[#This Row],[Reference]],metron,25,FALSE)</f>
        <v>8.5994040017028525E-2</v>
      </c>
      <c r="CH32">
        <f>VLOOKUP(Table2[[#This Row],[Reference]],metron,26,FALSE)</f>
        <v>0.13452532992762881</v>
      </c>
    </row>
    <row r="33" spans="1:86" hidden="1" x14ac:dyDescent="0.45">
      <c r="A33">
        <v>1524269700</v>
      </c>
      <c r="B33" t="s">
        <v>209</v>
      </c>
      <c r="C33" t="s">
        <v>64</v>
      </c>
      <c r="D33" t="s">
        <v>65</v>
      </c>
      <c r="E33" t="s">
        <v>127</v>
      </c>
      <c r="F33" t="s">
        <v>159</v>
      </c>
      <c r="G33" t="s">
        <v>65</v>
      </c>
      <c r="H33">
        <v>10</v>
      </c>
      <c r="I33">
        <v>2</v>
      </c>
      <c r="J33">
        <v>0.6</v>
      </c>
      <c r="K33">
        <v>1.55</v>
      </c>
      <c r="L33">
        <v>0.86</v>
      </c>
      <c r="M33">
        <v>1</v>
      </c>
      <c r="N33">
        <v>1</v>
      </c>
      <c r="O33">
        <v>2</v>
      </c>
      <c r="P33">
        <v>1</v>
      </c>
      <c r="Q33">
        <v>1</v>
      </c>
      <c r="R33">
        <v>0</v>
      </c>
      <c r="S33">
        <v>28</v>
      </c>
      <c r="T33">
        <v>52</v>
      </c>
      <c r="U33">
        <v>6</v>
      </c>
      <c r="V33">
        <v>2</v>
      </c>
      <c r="W33">
        <v>2</v>
      </c>
      <c r="X33">
        <v>0</v>
      </c>
      <c r="Y33">
        <v>3</v>
      </c>
      <c r="Z33">
        <v>1</v>
      </c>
      <c r="AA33">
        <v>0</v>
      </c>
      <c r="AB33">
        <v>2</v>
      </c>
      <c r="AC33">
        <v>1</v>
      </c>
      <c r="AD33">
        <v>3</v>
      </c>
      <c r="AE33">
        <v>11</v>
      </c>
      <c r="AF33">
        <v>15</v>
      </c>
      <c r="AG33">
        <v>7</v>
      </c>
      <c r="AH33">
        <v>8</v>
      </c>
      <c r="AI33">
        <v>4</v>
      </c>
      <c r="AJ33">
        <v>7</v>
      </c>
      <c r="AK33">
        <v>12</v>
      </c>
      <c r="AL33">
        <v>20</v>
      </c>
      <c r="AM33">
        <v>60</v>
      </c>
      <c r="AN33">
        <v>40</v>
      </c>
      <c r="AO33">
        <v>1.57</v>
      </c>
      <c r="AP33">
        <v>1.81</v>
      </c>
      <c r="AQ33">
        <v>2.23</v>
      </c>
      <c r="AR33">
        <v>33</v>
      </c>
      <c r="AS33">
        <v>78</v>
      </c>
      <c r="AT33">
        <v>45</v>
      </c>
      <c r="AU33">
        <v>23</v>
      </c>
      <c r="AV33">
        <v>0</v>
      </c>
      <c r="AW33">
        <v>35</v>
      </c>
      <c r="AX33">
        <v>45</v>
      </c>
      <c r="AY33">
        <v>55</v>
      </c>
      <c r="AZ33">
        <v>78</v>
      </c>
      <c r="BA33">
        <v>9.1</v>
      </c>
      <c r="BB33">
        <v>4.95</v>
      </c>
      <c r="BC33">
        <v>1.74</v>
      </c>
      <c r="BD33">
        <v>3.35</v>
      </c>
      <c r="BE33">
        <v>4.4000000000000004</v>
      </c>
      <c r="BF33">
        <f>(1/BC33+1/BD33+1/BE33-1)/3</f>
        <v>3.3497611212485102E-2</v>
      </c>
      <c r="BG33">
        <f>1/BC33-BF33</f>
        <v>0.54121503246567582</v>
      </c>
      <c r="BH33">
        <f>1/BD33-BF33</f>
        <v>0.26500985147408201</v>
      </c>
      <c r="BI33">
        <f>1/BE33-BF33</f>
        <v>0.19377511606024217</v>
      </c>
      <c r="BJ33">
        <f>MROUND(BG33*100,2)/100</f>
        <v>0.54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 t="s">
        <v>130</v>
      </c>
      <c r="BR33">
        <f>VLOOKUP(Table2[[#This Row],[Reference]],metron,10,FALSE)</f>
        <v>2.6359702267612941</v>
      </c>
      <c r="BS33">
        <f>VLOOKUP(Table2[[#This Row],[Reference]],metron,11,FALSE)</f>
        <v>1.684957590444867</v>
      </c>
      <c r="BT33">
        <f>VLOOKUP(Table2[[#This Row],[Reference]],metron,12,FALSE)</f>
        <v>0.95101263631642718</v>
      </c>
      <c r="BU33">
        <f>VLOOKUP(Table2[[#This Row],[Reference]],metron,13,FALSE)</f>
        <v>0.72650164445213783</v>
      </c>
      <c r="BV33">
        <f>VLOOKUP(Table2[[#This Row],[Reference]],metron,14,FALSE)</f>
        <v>0.42097974727367138</v>
      </c>
      <c r="BW33">
        <f>VLOOKUP(Table2[[#This Row],[Reference]],metron,15,FALSE)</f>
        <v>13.338806970509379</v>
      </c>
      <c r="BX33">
        <f>VLOOKUP(Table2[[#This Row],[Reference]],metron,16,FALSE)</f>
        <v>9.2530160857908843</v>
      </c>
      <c r="BY33">
        <f>VLOOKUP(Table2[[#This Row],[Reference]],metron,17,FALSE)</f>
        <v>5.9915081521739131</v>
      </c>
      <c r="BZ33">
        <f>VLOOKUP(Table2[[#This Row],[Reference]],metron,18,FALSE)</f>
        <v>3.9772418478260869</v>
      </c>
      <c r="CA33">
        <f>VLOOKUP(Table2[[#This Row],[Reference]],metron,19,FALSE)</f>
        <v>7.3472988183354664</v>
      </c>
      <c r="CB33">
        <f>VLOOKUP(Table2[[#This Row],[Reference]],metron,20,FALSE)</f>
        <v>5.2757742379647974</v>
      </c>
      <c r="CC33">
        <f>VLOOKUP(Table2[[#This Row],[Reference]],metron,21,FALSE)</f>
        <v>12.59428182437032</v>
      </c>
      <c r="CD33">
        <f>VLOOKUP(Table2[[#This Row],[Reference]],metron,22,FALSE)</f>
        <v>13.577944179714089</v>
      </c>
      <c r="CE33">
        <f>VLOOKUP(Table2[[#This Row],[Reference]],metron,23,FALSE)</f>
        <v>1.4276913099870301</v>
      </c>
      <c r="CF33">
        <f>VLOOKUP(Table2[[#This Row],[Reference]],metron,24,FALSE)</f>
        <v>1.940985732814527</v>
      </c>
      <c r="CG33">
        <f>VLOOKUP(Table2[[#This Row],[Reference]],metron,25,FALSE)</f>
        <v>8.0739299610894946E-2</v>
      </c>
      <c r="CH33">
        <f>VLOOKUP(Table2[[#This Row],[Reference]],metron,26,FALSE)</f>
        <v>0.12743190661478601</v>
      </c>
    </row>
    <row r="34" spans="1:86" hidden="1" x14ac:dyDescent="0.45">
      <c r="A34">
        <v>1524344400</v>
      </c>
      <c r="B34" t="s">
        <v>210</v>
      </c>
      <c r="C34" t="s">
        <v>64</v>
      </c>
      <c r="D34" t="s">
        <v>65</v>
      </c>
      <c r="E34" t="s">
        <v>109</v>
      </c>
      <c r="F34" t="s">
        <v>113</v>
      </c>
      <c r="G34" t="s">
        <v>65</v>
      </c>
      <c r="H34">
        <v>10</v>
      </c>
      <c r="I34">
        <v>0.4</v>
      </c>
      <c r="J34">
        <v>1</v>
      </c>
      <c r="K34">
        <v>0.82</v>
      </c>
      <c r="L34">
        <v>1.5</v>
      </c>
      <c r="M34">
        <v>1</v>
      </c>
      <c r="N34">
        <v>1</v>
      </c>
      <c r="O34">
        <v>2</v>
      </c>
      <c r="P34">
        <v>0</v>
      </c>
      <c r="Q34">
        <v>0</v>
      </c>
      <c r="R34">
        <v>0</v>
      </c>
      <c r="S34">
        <v>71</v>
      </c>
      <c r="T34">
        <v>90</v>
      </c>
      <c r="U34">
        <v>2</v>
      </c>
      <c r="V34">
        <v>7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12</v>
      </c>
      <c r="AF34">
        <v>16</v>
      </c>
      <c r="AG34">
        <v>4</v>
      </c>
      <c r="AH34">
        <v>6</v>
      </c>
      <c r="AI34">
        <v>8</v>
      </c>
      <c r="AJ34">
        <v>10</v>
      </c>
      <c r="AK34">
        <v>12</v>
      </c>
      <c r="AL34">
        <v>14</v>
      </c>
      <c r="AM34">
        <v>44</v>
      </c>
      <c r="AN34">
        <v>56</v>
      </c>
      <c r="AO34">
        <v>1.41</v>
      </c>
      <c r="AP34">
        <v>1.84</v>
      </c>
      <c r="AQ34">
        <v>2.15</v>
      </c>
      <c r="AR34">
        <v>35</v>
      </c>
      <c r="AS34">
        <v>58</v>
      </c>
      <c r="AT34">
        <v>45</v>
      </c>
      <c r="AU34">
        <v>23</v>
      </c>
      <c r="AV34">
        <v>13</v>
      </c>
      <c r="AW34">
        <v>45</v>
      </c>
      <c r="AX34">
        <v>68</v>
      </c>
      <c r="AY34">
        <v>23</v>
      </c>
      <c r="AZ34">
        <v>68</v>
      </c>
      <c r="BA34">
        <v>9.3000000000000007</v>
      </c>
      <c r="BB34">
        <v>6.2</v>
      </c>
      <c r="BC34">
        <v>2.85</v>
      </c>
      <c r="BD34">
        <v>3.1</v>
      </c>
      <c r="BE34">
        <v>2.2999999999999998</v>
      </c>
      <c r="BF34">
        <f>(1/BC34+1/BD34+1/BE34-1)/3</f>
        <v>3.6080148946466238E-2</v>
      </c>
      <c r="BG34">
        <f>1/BC34-BF34</f>
        <v>0.3147970440359899</v>
      </c>
      <c r="BH34">
        <f>1/BD34-BF34</f>
        <v>0.2865004962148241</v>
      </c>
      <c r="BI34">
        <f>1/BE34-BF34</f>
        <v>0.398702459749186</v>
      </c>
      <c r="BJ34">
        <f>MROUND(BG34*100,2)/100</f>
        <v>0.32</v>
      </c>
      <c r="BK34">
        <v>1.27</v>
      </c>
      <c r="BL34">
        <v>1.91</v>
      </c>
      <c r="BM34">
        <v>3.25</v>
      </c>
      <c r="BN34">
        <v>0</v>
      </c>
      <c r="BO34">
        <v>1.8</v>
      </c>
      <c r="BP34">
        <v>2</v>
      </c>
      <c r="BQ34" t="s">
        <v>139</v>
      </c>
      <c r="BR34">
        <f>VLOOKUP(Table2[[#This Row],[Reference]],metron,10,FALSE)</f>
        <v>2.5313454284174597</v>
      </c>
      <c r="BS34">
        <f>VLOOKUP(Table2[[#This Row],[Reference]],metron,11,FALSE)</f>
        <v>1.210167055864918</v>
      </c>
      <c r="BT34">
        <f>VLOOKUP(Table2[[#This Row],[Reference]],metron,12,FALSE)</f>
        <v>1.3211783725525419</v>
      </c>
      <c r="BU34">
        <f>VLOOKUP(Table2[[#This Row],[Reference]],metron,13,FALSE)</f>
        <v>0.53135669362084459</v>
      </c>
      <c r="BV34">
        <f>VLOOKUP(Table2[[#This Row],[Reference]],metron,14,FALSE)</f>
        <v>0.55633423180592989</v>
      </c>
      <c r="BW34">
        <f>VLOOKUP(Table2[[#This Row],[Reference]],metron,15,FALSE)</f>
        <v>11.21109010712035</v>
      </c>
      <c r="BX34">
        <f>VLOOKUP(Table2[[#This Row],[Reference]],metron,16,FALSE)</f>
        <v>11.01700787401575</v>
      </c>
      <c r="BY34">
        <f>VLOOKUP(Table2[[#This Row],[Reference]],metron,17,FALSE)</f>
        <v>4.6792332268370611</v>
      </c>
      <c r="BZ34">
        <f>VLOOKUP(Table2[[#This Row],[Reference]],metron,18,FALSE)</f>
        <v>4.7080804854679013</v>
      </c>
      <c r="CA34">
        <f>VLOOKUP(Table2[[#This Row],[Reference]],metron,19,FALSE)</f>
        <v>6.5318568802832893</v>
      </c>
      <c r="CB34">
        <f>VLOOKUP(Table2[[#This Row],[Reference]],metron,20,FALSE)</f>
        <v>6.3089273885478487</v>
      </c>
      <c r="CC34">
        <f>VLOOKUP(Table2[[#This Row],[Reference]],metron,21,FALSE)</f>
        <v>12.72547770700637</v>
      </c>
      <c r="CD34">
        <f>VLOOKUP(Table2[[#This Row],[Reference]],metron,22,FALSE)</f>
        <v>13.06847133757962</v>
      </c>
      <c r="CE34">
        <f>VLOOKUP(Table2[[#This Row],[Reference]],metron,23,FALSE)</f>
        <v>1.6902356902356901</v>
      </c>
      <c r="CF34">
        <f>VLOOKUP(Table2[[#This Row],[Reference]],metron,24,FALSE)</f>
        <v>1.8050198959289869</v>
      </c>
      <c r="CG34">
        <f>VLOOKUP(Table2[[#This Row],[Reference]],metron,25,FALSE)</f>
        <v>0.105907560453015</v>
      </c>
      <c r="CH34">
        <f>VLOOKUP(Table2[[#This Row],[Reference]],metron,26,FALSE)</f>
        <v>0.1141720232629324</v>
      </c>
    </row>
    <row r="35" spans="1:86" hidden="1" x14ac:dyDescent="0.45">
      <c r="A35">
        <v>1524351600</v>
      </c>
      <c r="B35" t="s">
        <v>211</v>
      </c>
      <c r="C35" t="s">
        <v>64</v>
      </c>
      <c r="D35" t="s">
        <v>65</v>
      </c>
      <c r="E35" t="s">
        <v>118</v>
      </c>
      <c r="F35" t="s">
        <v>114</v>
      </c>
      <c r="G35" t="s">
        <v>65</v>
      </c>
      <c r="H35">
        <v>10</v>
      </c>
      <c r="I35">
        <v>1</v>
      </c>
      <c r="J35">
        <v>1.4</v>
      </c>
      <c r="K35">
        <v>1.05</v>
      </c>
      <c r="L35">
        <v>1.36</v>
      </c>
      <c r="M35">
        <v>1</v>
      </c>
      <c r="N35">
        <v>2</v>
      </c>
      <c r="O35">
        <v>3</v>
      </c>
      <c r="P35">
        <v>1</v>
      </c>
      <c r="Q35">
        <v>0</v>
      </c>
      <c r="R35">
        <v>1</v>
      </c>
      <c r="S35">
        <v>77</v>
      </c>
      <c r="T35" t="s">
        <v>212</v>
      </c>
      <c r="U35">
        <v>6</v>
      </c>
      <c r="V35">
        <v>3</v>
      </c>
      <c r="W35">
        <v>2</v>
      </c>
      <c r="X35">
        <v>0</v>
      </c>
      <c r="Y35">
        <v>1</v>
      </c>
      <c r="Z35">
        <v>0</v>
      </c>
      <c r="AA35">
        <v>2</v>
      </c>
      <c r="AB35">
        <v>0</v>
      </c>
      <c r="AC35">
        <v>0</v>
      </c>
      <c r="AD35">
        <v>1</v>
      </c>
      <c r="AE35">
        <v>13</v>
      </c>
      <c r="AF35">
        <v>13</v>
      </c>
      <c r="AG35">
        <v>7</v>
      </c>
      <c r="AH35">
        <v>5</v>
      </c>
      <c r="AI35">
        <v>6</v>
      </c>
      <c r="AJ35">
        <v>8</v>
      </c>
      <c r="AK35">
        <v>12</v>
      </c>
      <c r="AL35">
        <v>13</v>
      </c>
      <c r="AM35">
        <v>53</v>
      </c>
      <c r="AN35">
        <v>47</v>
      </c>
      <c r="AO35">
        <v>1.73</v>
      </c>
      <c r="AP35">
        <v>1.49</v>
      </c>
      <c r="AQ35">
        <v>2.5499999999999998</v>
      </c>
      <c r="AR35">
        <v>78</v>
      </c>
      <c r="AS35">
        <v>78</v>
      </c>
      <c r="AT35">
        <v>78</v>
      </c>
      <c r="AU35">
        <v>23</v>
      </c>
      <c r="AV35">
        <v>0</v>
      </c>
      <c r="AW35">
        <v>53</v>
      </c>
      <c r="AX35">
        <v>65</v>
      </c>
      <c r="AY35">
        <v>35</v>
      </c>
      <c r="AZ35">
        <v>68</v>
      </c>
      <c r="BA35">
        <v>7.65</v>
      </c>
      <c r="BB35">
        <v>3.9</v>
      </c>
      <c r="BC35">
        <v>2.8</v>
      </c>
      <c r="BD35">
        <v>3.25</v>
      </c>
      <c r="BE35">
        <v>2.2999999999999998</v>
      </c>
      <c r="BF35">
        <f>(1/BC35+1/BD35+1/BE35-1)/3</f>
        <v>3.3205924510272343E-2</v>
      </c>
      <c r="BG35">
        <f>1/BC35-BF35</f>
        <v>0.32393693263258483</v>
      </c>
      <c r="BH35">
        <f>1/BD35-BF35</f>
        <v>0.27448638318203539</v>
      </c>
      <c r="BI35">
        <f>1/BE35-BF35</f>
        <v>0.4015766841853799</v>
      </c>
      <c r="BJ35">
        <f>MROUND(BG35*100,2)/100</f>
        <v>0.32</v>
      </c>
      <c r="BK35">
        <v>1.22</v>
      </c>
      <c r="BL35">
        <v>1.71</v>
      </c>
      <c r="BM35">
        <v>2.85</v>
      </c>
      <c r="BN35">
        <v>0</v>
      </c>
      <c r="BO35">
        <v>1.67</v>
      </c>
      <c r="BP35">
        <v>2.15</v>
      </c>
      <c r="BQ35" t="s">
        <v>121</v>
      </c>
      <c r="BR35">
        <f>VLOOKUP(Table2[[#This Row],[Reference]],metron,10,FALSE)</f>
        <v>2.5313454284174597</v>
      </c>
      <c r="BS35">
        <f>VLOOKUP(Table2[[#This Row],[Reference]],metron,11,FALSE)</f>
        <v>1.210167055864918</v>
      </c>
      <c r="BT35">
        <f>VLOOKUP(Table2[[#This Row],[Reference]],metron,12,FALSE)</f>
        <v>1.3211783725525419</v>
      </c>
      <c r="BU35">
        <f>VLOOKUP(Table2[[#This Row],[Reference]],metron,13,FALSE)</f>
        <v>0.53135669362084459</v>
      </c>
      <c r="BV35">
        <f>VLOOKUP(Table2[[#This Row],[Reference]],metron,14,FALSE)</f>
        <v>0.55633423180592989</v>
      </c>
      <c r="BW35">
        <f>VLOOKUP(Table2[[#This Row],[Reference]],metron,15,FALSE)</f>
        <v>11.21109010712035</v>
      </c>
      <c r="BX35">
        <f>VLOOKUP(Table2[[#This Row],[Reference]],metron,16,FALSE)</f>
        <v>11.01700787401575</v>
      </c>
      <c r="BY35">
        <f>VLOOKUP(Table2[[#This Row],[Reference]],metron,17,FALSE)</f>
        <v>4.6792332268370611</v>
      </c>
      <c r="BZ35">
        <f>VLOOKUP(Table2[[#This Row],[Reference]],metron,18,FALSE)</f>
        <v>4.7080804854679013</v>
      </c>
      <c r="CA35">
        <f>VLOOKUP(Table2[[#This Row],[Reference]],metron,19,FALSE)</f>
        <v>6.5318568802832893</v>
      </c>
      <c r="CB35">
        <f>VLOOKUP(Table2[[#This Row],[Reference]],metron,20,FALSE)</f>
        <v>6.3089273885478487</v>
      </c>
      <c r="CC35">
        <f>VLOOKUP(Table2[[#This Row],[Reference]],metron,21,FALSE)</f>
        <v>12.72547770700637</v>
      </c>
      <c r="CD35">
        <f>VLOOKUP(Table2[[#This Row],[Reference]],metron,22,FALSE)</f>
        <v>13.06847133757962</v>
      </c>
      <c r="CE35">
        <f>VLOOKUP(Table2[[#This Row],[Reference]],metron,23,FALSE)</f>
        <v>1.6902356902356901</v>
      </c>
      <c r="CF35">
        <f>VLOOKUP(Table2[[#This Row],[Reference]],metron,24,FALSE)</f>
        <v>1.8050198959289869</v>
      </c>
      <c r="CG35">
        <f>VLOOKUP(Table2[[#This Row],[Reference]],metron,25,FALSE)</f>
        <v>0.105907560453015</v>
      </c>
      <c r="CH35">
        <f>VLOOKUP(Table2[[#This Row],[Reference]],metron,26,FALSE)</f>
        <v>0.1141720232629324</v>
      </c>
    </row>
    <row r="36" spans="1:86" hidden="1" x14ac:dyDescent="0.45">
      <c r="A36">
        <v>1524418200</v>
      </c>
      <c r="B36" t="s">
        <v>213</v>
      </c>
      <c r="C36" t="s">
        <v>64</v>
      </c>
      <c r="D36" t="s">
        <v>65</v>
      </c>
      <c r="E36" t="s">
        <v>143</v>
      </c>
      <c r="F36" t="s">
        <v>123</v>
      </c>
      <c r="G36" t="s">
        <v>65</v>
      </c>
      <c r="H36">
        <v>10</v>
      </c>
      <c r="I36">
        <v>1.6</v>
      </c>
      <c r="J36">
        <v>1.5</v>
      </c>
      <c r="K36">
        <v>1.55</v>
      </c>
      <c r="L36">
        <v>1.52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T36">
        <v>90</v>
      </c>
      <c r="U36">
        <v>4</v>
      </c>
      <c r="V36">
        <v>2</v>
      </c>
      <c r="W36">
        <v>2</v>
      </c>
      <c r="X36">
        <v>1</v>
      </c>
      <c r="Y36">
        <v>3</v>
      </c>
      <c r="Z36">
        <v>1</v>
      </c>
      <c r="AA36">
        <v>0</v>
      </c>
      <c r="AB36">
        <v>3</v>
      </c>
      <c r="AC36">
        <v>2</v>
      </c>
      <c r="AD36">
        <v>2</v>
      </c>
      <c r="AE36">
        <v>10</v>
      </c>
      <c r="AF36">
        <v>6</v>
      </c>
      <c r="AG36">
        <v>0</v>
      </c>
      <c r="AH36">
        <v>3</v>
      </c>
      <c r="AI36">
        <v>10</v>
      </c>
      <c r="AJ36">
        <v>3</v>
      </c>
      <c r="AK36">
        <v>-1</v>
      </c>
      <c r="AL36">
        <v>-1</v>
      </c>
      <c r="AM36">
        <v>50</v>
      </c>
      <c r="AN36">
        <v>50</v>
      </c>
      <c r="AO36">
        <v>1.18</v>
      </c>
      <c r="AP36">
        <v>1.29</v>
      </c>
      <c r="AQ36">
        <v>2.5499999999999998</v>
      </c>
      <c r="AR36">
        <v>78</v>
      </c>
      <c r="AS36">
        <v>88</v>
      </c>
      <c r="AT36">
        <v>58</v>
      </c>
      <c r="AU36">
        <v>10</v>
      </c>
      <c r="AV36">
        <v>0</v>
      </c>
      <c r="AW36">
        <v>33</v>
      </c>
      <c r="AX36">
        <v>78</v>
      </c>
      <c r="AY36">
        <v>45</v>
      </c>
      <c r="AZ36">
        <v>88</v>
      </c>
      <c r="BA36">
        <v>12.45</v>
      </c>
      <c r="BB36">
        <v>5.15</v>
      </c>
      <c r="BC36">
        <v>2.7</v>
      </c>
      <c r="BD36">
        <v>3.2</v>
      </c>
      <c r="BE36">
        <v>2.4</v>
      </c>
      <c r="BF36">
        <f>(1/BC36+1/BD36+1/BE36-1)/3</f>
        <v>3.3179012345678993E-2</v>
      </c>
      <c r="BG36">
        <f>1/BC36-BF36</f>
        <v>0.33719135802469136</v>
      </c>
      <c r="BH36">
        <f>1/BD36-BF36</f>
        <v>0.27932098765432101</v>
      </c>
      <c r="BI36">
        <f>1/BE36-BF36</f>
        <v>0.38348765432098769</v>
      </c>
      <c r="BJ36">
        <f>MROUND(BG36*100,2)/100</f>
        <v>0.34</v>
      </c>
      <c r="BK36">
        <v>1.31</v>
      </c>
      <c r="BL36">
        <v>2</v>
      </c>
      <c r="BM36">
        <v>3.55</v>
      </c>
      <c r="BN36">
        <v>0</v>
      </c>
      <c r="BO36">
        <v>1.87</v>
      </c>
      <c r="BP36">
        <v>1.91</v>
      </c>
      <c r="BQ36" t="s">
        <v>131</v>
      </c>
      <c r="BR36">
        <f>VLOOKUP(Table2[[#This Row],[Reference]],metron,10,FALSE)</f>
        <v>2.5229727551184897</v>
      </c>
      <c r="BS36">
        <f>VLOOKUP(Table2[[#This Row],[Reference]],metron,11,FALSE)</f>
        <v>1.228921489601805</v>
      </c>
      <c r="BT36">
        <f>VLOOKUP(Table2[[#This Row],[Reference]],metron,12,FALSE)</f>
        <v>1.2940512655166849</v>
      </c>
      <c r="BU36">
        <f>VLOOKUP(Table2[[#This Row],[Reference]],metron,13,FALSE)</f>
        <v>0.53240890035472432</v>
      </c>
      <c r="BV36">
        <f>VLOOKUP(Table2[[#This Row],[Reference]],metron,14,FALSE)</f>
        <v>0.56514027732989358</v>
      </c>
      <c r="BW36">
        <f>VLOOKUP(Table2[[#This Row],[Reference]],metron,15,FALSE)</f>
        <v>11.417888124439131</v>
      </c>
      <c r="BX36">
        <f>VLOOKUP(Table2[[#This Row],[Reference]],metron,16,FALSE)</f>
        <v>10.76308704756207</v>
      </c>
      <c r="BY36">
        <f>VLOOKUP(Table2[[#This Row],[Reference]],metron,17,FALSE)</f>
        <v>4.8317672021824798</v>
      </c>
      <c r="BZ36">
        <f>VLOOKUP(Table2[[#This Row],[Reference]],metron,18,FALSE)</f>
        <v>4.6698999696877843</v>
      </c>
      <c r="CA36">
        <f>VLOOKUP(Table2[[#This Row],[Reference]],metron,19,FALSE)</f>
        <v>6.5861209222566508</v>
      </c>
      <c r="CB36">
        <f>VLOOKUP(Table2[[#This Row],[Reference]],metron,20,FALSE)</f>
        <v>6.093187077874286</v>
      </c>
      <c r="CC36">
        <f>VLOOKUP(Table2[[#This Row],[Reference]],metron,21,FALSE)</f>
        <v>12.685679611650491</v>
      </c>
      <c r="CD36">
        <f>VLOOKUP(Table2[[#This Row],[Reference]],metron,22,FALSE)</f>
        <v>13.02639563106796</v>
      </c>
      <c r="CE36">
        <f>VLOOKUP(Table2[[#This Row],[Reference]],metron,23,FALSE)</f>
        <v>1.6481211768132831</v>
      </c>
      <c r="CF36">
        <f>VLOOKUP(Table2[[#This Row],[Reference]],metron,24,FALSE)</f>
        <v>1.8572676958928049</v>
      </c>
      <c r="CG36">
        <f>VLOOKUP(Table2[[#This Row],[Reference]],metron,25,FALSE)</f>
        <v>9.641712787649287E-2</v>
      </c>
      <c r="CH36">
        <f>VLOOKUP(Table2[[#This Row],[Reference]],metron,26,FALSE)</f>
        <v>0.11302068161957469</v>
      </c>
    </row>
    <row r="37" spans="1:86" hidden="1" x14ac:dyDescent="0.45">
      <c r="A37">
        <v>1524427200</v>
      </c>
      <c r="B37" t="s">
        <v>214</v>
      </c>
      <c r="C37" t="s">
        <v>64</v>
      </c>
      <c r="D37" t="s">
        <v>65</v>
      </c>
      <c r="E37" t="s">
        <v>122</v>
      </c>
      <c r="F37" t="s">
        <v>112</v>
      </c>
      <c r="G37" t="s">
        <v>65</v>
      </c>
      <c r="H37">
        <v>10</v>
      </c>
      <c r="I37">
        <v>1.5</v>
      </c>
      <c r="J37">
        <v>1.4</v>
      </c>
      <c r="K37">
        <v>2.14</v>
      </c>
      <c r="L37">
        <v>1.1299999999999999</v>
      </c>
      <c r="M37">
        <v>3</v>
      </c>
      <c r="N37">
        <v>1</v>
      </c>
      <c r="O37">
        <v>4</v>
      </c>
      <c r="P37">
        <v>3</v>
      </c>
      <c r="Q37">
        <v>2</v>
      </c>
      <c r="R37">
        <v>1</v>
      </c>
      <c r="S37" t="s">
        <v>215</v>
      </c>
      <c r="T37">
        <v>15</v>
      </c>
      <c r="U37">
        <v>8</v>
      </c>
      <c r="V37">
        <v>4</v>
      </c>
      <c r="W37">
        <v>4</v>
      </c>
      <c r="X37">
        <v>0</v>
      </c>
      <c r="Y37">
        <v>1</v>
      </c>
      <c r="Z37">
        <v>0</v>
      </c>
      <c r="AA37">
        <v>2</v>
      </c>
      <c r="AB37">
        <v>2</v>
      </c>
      <c r="AC37">
        <v>0</v>
      </c>
      <c r="AD37">
        <v>1</v>
      </c>
      <c r="AE37">
        <v>14</v>
      </c>
      <c r="AF37">
        <v>8</v>
      </c>
      <c r="AG37">
        <v>7</v>
      </c>
      <c r="AH37">
        <v>5</v>
      </c>
      <c r="AI37">
        <v>7</v>
      </c>
      <c r="AJ37">
        <v>3</v>
      </c>
      <c r="AK37">
        <v>11</v>
      </c>
      <c r="AL37">
        <v>19</v>
      </c>
      <c r="AM37">
        <v>51</v>
      </c>
      <c r="AN37">
        <v>49</v>
      </c>
      <c r="AO37">
        <v>2.08</v>
      </c>
      <c r="AP37">
        <v>1.44</v>
      </c>
      <c r="AQ37">
        <v>3.15</v>
      </c>
      <c r="AR37">
        <v>68</v>
      </c>
      <c r="AS37">
        <v>88</v>
      </c>
      <c r="AT37">
        <v>68</v>
      </c>
      <c r="AU37">
        <v>35</v>
      </c>
      <c r="AV37">
        <v>13</v>
      </c>
      <c r="AW37">
        <v>45</v>
      </c>
      <c r="AX37">
        <v>68</v>
      </c>
      <c r="AY37">
        <v>68</v>
      </c>
      <c r="AZ37">
        <v>100</v>
      </c>
      <c r="BA37">
        <v>9.6999999999999993</v>
      </c>
      <c r="BB37">
        <v>4.8499999999999996</v>
      </c>
      <c r="BC37">
        <v>2.2999999999999998</v>
      </c>
      <c r="BD37">
        <v>3.05</v>
      </c>
      <c r="BE37">
        <v>3</v>
      </c>
      <c r="BF37">
        <f>(1/BC37+1/BD37+1/BE37-1)/3</f>
        <v>3.1994931496000634E-2</v>
      </c>
      <c r="BG37">
        <f>1/BC37-BF37</f>
        <v>0.40278767719965158</v>
      </c>
      <c r="BH37">
        <f>1/BD37-BF37</f>
        <v>0.29587392096301579</v>
      </c>
      <c r="BI37">
        <f>1/BE37-BF37</f>
        <v>0.30133840183733268</v>
      </c>
      <c r="BJ37">
        <f>MROUND(BG37*100,2)/100</f>
        <v>0.4</v>
      </c>
      <c r="BK37">
        <v>1.24</v>
      </c>
      <c r="BL37">
        <v>1.8</v>
      </c>
      <c r="BM37">
        <v>3</v>
      </c>
      <c r="BN37">
        <v>0</v>
      </c>
      <c r="BO37">
        <v>1.71</v>
      </c>
      <c r="BP37">
        <v>2.1</v>
      </c>
      <c r="BQ37" t="s">
        <v>125</v>
      </c>
      <c r="BR37">
        <f>VLOOKUP(Table2[[#This Row],[Reference]],metron,10,FALSE)</f>
        <v>2.4956155335383219</v>
      </c>
      <c r="BS37">
        <f>VLOOKUP(Table2[[#This Row],[Reference]],metron,11,FALSE)</f>
        <v>1.344038264434575</v>
      </c>
      <c r="BT37">
        <f>VLOOKUP(Table2[[#This Row],[Reference]],metron,12,FALSE)</f>
        <v>1.1515772691037469</v>
      </c>
      <c r="BU37">
        <f>VLOOKUP(Table2[[#This Row],[Reference]],metron,13,FALSE)</f>
        <v>0.59936225942375587</v>
      </c>
      <c r="BV37">
        <f>VLOOKUP(Table2[[#This Row],[Reference]],metron,14,FALSE)</f>
        <v>0.50723152260562576</v>
      </c>
      <c r="BW37">
        <f>VLOOKUP(Table2[[#This Row],[Reference]],metron,15,FALSE)</f>
        <v>11.99278846153846</v>
      </c>
      <c r="BX37">
        <f>VLOOKUP(Table2[[#This Row],[Reference]],metron,16,FALSE)</f>
        <v>10.0277534965035</v>
      </c>
      <c r="BY37">
        <f>VLOOKUP(Table2[[#This Row],[Reference]],metron,17,FALSE)</f>
        <v>5.2857459543338514</v>
      </c>
      <c r="BZ37">
        <f>VLOOKUP(Table2[[#This Row],[Reference]],metron,18,FALSE)</f>
        <v>4.4067834183107957</v>
      </c>
      <c r="CA37">
        <f>VLOOKUP(Table2[[#This Row],[Reference]],metron,19,FALSE)</f>
        <v>6.7070425072046085</v>
      </c>
      <c r="CB37">
        <f>VLOOKUP(Table2[[#This Row],[Reference]],metron,20,FALSE)</f>
        <v>5.6209700781927046</v>
      </c>
      <c r="CC37">
        <f>VLOOKUP(Table2[[#This Row],[Reference]],metron,21,FALSE)</f>
        <v>13.04463690872752</v>
      </c>
      <c r="CD37">
        <f>VLOOKUP(Table2[[#This Row],[Reference]],metron,22,FALSE)</f>
        <v>13.49811236953142</v>
      </c>
      <c r="CE37">
        <f>VLOOKUP(Table2[[#This Row],[Reference]],metron,23,FALSE)</f>
        <v>1.5836526181353769</v>
      </c>
      <c r="CF37">
        <f>VLOOKUP(Table2[[#This Row],[Reference]],metron,24,FALSE)</f>
        <v>1.8744146445295871</v>
      </c>
      <c r="CG37">
        <f>VLOOKUP(Table2[[#This Row],[Reference]],metron,25,FALSE)</f>
        <v>8.5994040017028525E-2</v>
      </c>
      <c r="CH37">
        <f>VLOOKUP(Table2[[#This Row],[Reference]],metron,26,FALSE)</f>
        <v>0.13452532992762881</v>
      </c>
    </row>
    <row r="38" spans="1:86" hidden="1" x14ac:dyDescent="0.45">
      <c r="A38">
        <v>1524434400</v>
      </c>
      <c r="B38" t="s">
        <v>216</v>
      </c>
      <c r="C38" t="s">
        <v>64</v>
      </c>
      <c r="D38" t="s">
        <v>65</v>
      </c>
      <c r="E38" t="s">
        <v>119</v>
      </c>
      <c r="F38" t="s">
        <v>115</v>
      </c>
      <c r="G38" t="s">
        <v>65</v>
      </c>
      <c r="H38">
        <v>10</v>
      </c>
      <c r="I38">
        <v>2.6</v>
      </c>
      <c r="J38">
        <v>0</v>
      </c>
      <c r="K38">
        <v>2.14</v>
      </c>
      <c r="L38">
        <v>0.91</v>
      </c>
      <c r="M38">
        <v>2</v>
      </c>
      <c r="N38">
        <v>0</v>
      </c>
      <c r="O38">
        <v>2</v>
      </c>
      <c r="P38">
        <v>1</v>
      </c>
      <c r="Q38">
        <v>1</v>
      </c>
      <c r="R38">
        <v>0</v>
      </c>
      <c r="S38" t="s">
        <v>217</v>
      </c>
      <c r="U38">
        <v>5</v>
      </c>
      <c r="V38">
        <v>3</v>
      </c>
      <c r="W38">
        <v>5</v>
      </c>
      <c r="X38">
        <v>0</v>
      </c>
      <c r="Y38">
        <v>2</v>
      </c>
      <c r="Z38">
        <v>0</v>
      </c>
      <c r="AA38">
        <v>2</v>
      </c>
      <c r="AB38">
        <v>3</v>
      </c>
      <c r="AC38">
        <v>2</v>
      </c>
      <c r="AD38">
        <v>0</v>
      </c>
      <c r="AE38">
        <v>6</v>
      </c>
      <c r="AF38">
        <v>11</v>
      </c>
      <c r="AG38">
        <v>3</v>
      </c>
      <c r="AH38">
        <v>5</v>
      </c>
      <c r="AI38">
        <v>3</v>
      </c>
      <c r="AJ38">
        <v>6</v>
      </c>
      <c r="AK38">
        <v>30</v>
      </c>
      <c r="AL38">
        <v>13</v>
      </c>
      <c r="AM38">
        <v>58</v>
      </c>
      <c r="AN38">
        <v>42</v>
      </c>
      <c r="AO38">
        <v>1.03</v>
      </c>
      <c r="AP38">
        <v>1.38</v>
      </c>
      <c r="AQ38">
        <v>4.38</v>
      </c>
      <c r="AR38">
        <v>78</v>
      </c>
      <c r="AS38">
        <v>90</v>
      </c>
      <c r="AT38">
        <v>90</v>
      </c>
      <c r="AU38">
        <v>90</v>
      </c>
      <c r="AV38">
        <v>55</v>
      </c>
      <c r="AW38">
        <v>90</v>
      </c>
      <c r="AX38">
        <v>90</v>
      </c>
      <c r="AY38">
        <v>80</v>
      </c>
      <c r="AZ38">
        <v>90</v>
      </c>
      <c r="BA38">
        <v>8.1999999999999993</v>
      </c>
      <c r="BB38">
        <v>8.3000000000000007</v>
      </c>
      <c r="BC38">
        <v>1.2</v>
      </c>
      <c r="BD38">
        <v>5.75</v>
      </c>
      <c r="BE38">
        <v>10.75</v>
      </c>
      <c r="BF38">
        <f>(1/BC38+1/BD38+1/BE38-1)/3</f>
        <v>3.3423210875182553E-2</v>
      </c>
      <c r="BG38">
        <f>1/BC38-BF38</f>
        <v>0.79991012245815085</v>
      </c>
      <c r="BH38">
        <f>1/BD38-BF38</f>
        <v>0.14048983260307832</v>
      </c>
      <c r="BI38">
        <f>1/BE38-BF38</f>
        <v>5.9600044938770934E-2</v>
      </c>
      <c r="BJ38">
        <f>MROUND(BG38*100,2)/100</f>
        <v>0.8</v>
      </c>
      <c r="BK38">
        <v>1.1599999999999999</v>
      </c>
      <c r="BL38">
        <v>1.56</v>
      </c>
      <c r="BM38">
        <v>2.4</v>
      </c>
      <c r="BN38">
        <v>0</v>
      </c>
      <c r="BO38">
        <v>2.15</v>
      </c>
      <c r="BP38">
        <v>1.67</v>
      </c>
      <c r="BQ38" t="s">
        <v>132</v>
      </c>
      <c r="BR38">
        <f>VLOOKUP(Table2[[#This Row],[Reference]],metron,10,FALSE)</f>
        <v>3.2937336814621405</v>
      </c>
      <c r="BS38">
        <f>VLOOKUP(Table2[[#This Row],[Reference]],metron,11,FALSE)</f>
        <v>2.6631853785900779</v>
      </c>
      <c r="BT38">
        <f>VLOOKUP(Table2[[#This Row],[Reference]],metron,12,FALSE)</f>
        <v>0.63054830287206265</v>
      </c>
      <c r="BU38">
        <f>VLOOKUP(Table2[[#This Row],[Reference]],metron,13,FALSE)</f>
        <v>1.2219321148825071</v>
      </c>
      <c r="BV38">
        <f>VLOOKUP(Table2[[#This Row],[Reference]],metron,14,FALSE)</f>
        <v>0.28328981723237601</v>
      </c>
      <c r="BW38">
        <f>VLOOKUP(Table2[[#This Row],[Reference]],metron,15,FALSE)</f>
        <v>17.784037558685451</v>
      </c>
      <c r="BX38">
        <f>VLOOKUP(Table2[[#This Row],[Reference]],metron,16,FALSE)</f>
        <v>7.288732394366197</v>
      </c>
      <c r="BY38">
        <f>VLOOKUP(Table2[[#This Row],[Reference]],metron,17,FALSE)</f>
        <v>8.1981132075471699</v>
      </c>
      <c r="BZ38">
        <f>VLOOKUP(Table2[[#This Row],[Reference]],metron,18,FALSE)</f>
        <v>2.8844339622641511</v>
      </c>
      <c r="CA38">
        <f>VLOOKUP(Table2[[#This Row],[Reference]],metron,19,FALSE)</f>
        <v>9.5859243511382815</v>
      </c>
      <c r="CB38">
        <f>VLOOKUP(Table2[[#This Row],[Reference]],metron,20,FALSE)</f>
        <v>4.4042984321020455</v>
      </c>
      <c r="CC38">
        <f>VLOOKUP(Table2[[#This Row],[Reference]],metron,21,FALSE)</f>
        <v>10.849642004773269</v>
      </c>
      <c r="CD38">
        <f>VLOOKUP(Table2[[#This Row],[Reference]],metron,22,FALSE)</f>
        <v>12.6563245823389</v>
      </c>
      <c r="CE38">
        <f>VLOOKUP(Table2[[#This Row],[Reference]],metron,23,FALSE)</f>
        <v>1.182669789227166</v>
      </c>
      <c r="CF38">
        <f>VLOOKUP(Table2[[#This Row],[Reference]],metron,24,FALSE)</f>
        <v>1.8922716627634659</v>
      </c>
      <c r="CG38">
        <f>VLOOKUP(Table2[[#This Row],[Reference]],metron,25,FALSE)</f>
        <v>3.7470725995316159E-2</v>
      </c>
      <c r="CH38">
        <f>VLOOKUP(Table2[[#This Row],[Reference]],metron,26,FALSE)</f>
        <v>0.1334894613583138</v>
      </c>
    </row>
    <row r="39" spans="1:86" hidden="1" x14ac:dyDescent="0.45">
      <c r="A39">
        <v>1524874500</v>
      </c>
      <c r="B39" t="s">
        <v>218</v>
      </c>
      <c r="C39" t="s">
        <v>64</v>
      </c>
      <c r="D39" t="s">
        <v>65</v>
      </c>
      <c r="E39" t="s">
        <v>115</v>
      </c>
      <c r="F39" t="s">
        <v>109</v>
      </c>
      <c r="G39" t="s">
        <v>65</v>
      </c>
      <c r="H39">
        <v>11</v>
      </c>
      <c r="I39">
        <v>1.2</v>
      </c>
      <c r="J39">
        <v>0.25</v>
      </c>
      <c r="K39">
        <v>1.1399999999999999</v>
      </c>
      <c r="L39">
        <v>0.55000000000000004</v>
      </c>
      <c r="M39">
        <v>1</v>
      </c>
      <c r="N39">
        <v>1</v>
      </c>
      <c r="O39">
        <v>2</v>
      </c>
      <c r="P39">
        <v>2</v>
      </c>
      <c r="Q39">
        <v>1</v>
      </c>
      <c r="R39">
        <v>1</v>
      </c>
      <c r="S39">
        <v>36</v>
      </c>
      <c r="T39">
        <v>4</v>
      </c>
      <c r="U39">
        <v>9</v>
      </c>
      <c r="V39">
        <v>7</v>
      </c>
      <c r="W39">
        <v>0</v>
      </c>
      <c r="X39">
        <v>0</v>
      </c>
      <c r="Y39">
        <v>2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10</v>
      </c>
      <c r="AF39">
        <v>9</v>
      </c>
      <c r="AG39">
        <v>4</v>
      </c>
      <c r="AH39">
        <v>3</v>
      </c>
      <c r="AI39">
        <v>6</v>
      </c>
      <c r="AJ39">
        <v>6</v>
      </c>
      <c r="AK39">
        <v>15</v>
      </c>
      <c r="AL39">
        <v>17</v>
      </c>
      <c r="AM39">
        <v>60</v>
      </c>
      <c r="AN39">
        <v>40</v>
      </c>
      <c r="AO39">
        <v>1.65</v>
      </c>
      <c r="AP39">
        <v>1.46</v>
      </c>
      <c r="AQ39">
        <v>2.38</v>
      </c>
      <c r="AR39">
        <v>78</v>
      </c>
      <c r="AS39">
        <v>90</v>
      </c>
      <c r="AT39">
        <v>45</v>
      </c>
      <c r="AU39">
        <v>13</v>
      </c>
      <c r="AV39">
        <v>0</v>
      </c>
      <c r="AW39">
        <v>20</v>
      </c>
      <c r="AX39">
        <v>68</v>
      </c>
      <c r="AY39">
        <v>35</v>
      </c>
      <c r="AZ39">
        <v>70</v>
      </c>
      <c r="BA39">
        <v>7.95</v>
      </c>
      <c r="BB39">
        <v>4.5999999999999996</v>
      </c>
      <c r="BC39">
        <v>1.57</v>
      </c>
      <c r="BD39">
        <v>3.75</v>
      </c>
      <c r="BE39">
        <v>5.15</v>
      </c>
      <c r="BF39">
        <f>(1/BC39+1/BD39+1/BE39-1)/3</f>
        <v>3.2594699702485221E-2</v>
      </c>
      <c r="BG39">
        <f>1/BC39-BF39</f>
        <v>0.60434797545675045</v>
      </c>
      <c r="BH39">
        <f>1/BD39-BF39</f>
        <v>0.23407196696418145</v>
      </c>
      <c r="BI39">
        <f>1/BE39-BF39</f>
        <v>0.16158005757906818</v>
      </c>
      <c r="BJ39">
        <f>MROUND(BG39*100,2)/100</f>
        <v>0.6</v>
      </c>
      <c r="BK39">
        <v>1.27</v>
      </c>
      <c r="BL39">
        <v>1.91</v>
      </c>
      <c r="BM39">
        <v>3.25</v>
      </c>
      <c r="BN39">
        <v>0</v>
      </c>
      <c r="BO39">
        <v>2</v>
      </c>
      <c r="BP39">
        <v>1.77</v>
      </c>
      <c r="BQ39" t="s">
        <v>129</v>
      </c>
      <c r="BR39">
        <f>VLOOKUP(Table2[[#This Row],[Reference]],metron,10,FALSE)</f>
        <v>2.7310090702947849</v>
      </c>
      <c r="BS39">
        <f>VLOOKUP(Table2[[#This Row],[Reference]],metron,11,FALSE)</f>
        <v>1.841836734693878</v>
      </c>
      <c r="BT39">
        <f>VLOOKUP(Table2[[#This Row],[Reference]],metron,12,FALSE)</f>
        <v>0.88917233560090703</v>
      </c>
      <c r="BU39">
        <f>VLOOKUP(Table2[[#This Row],[Reference]],metron,13,FALSE)</f>
        <v>0.804822695035461</v>
      </c>
      <c r="BV39">
        <f>VLOOKUP(Table2[[#This Row],[Reference]],metron,14,FALSE)</f>
        <v>0.38099290780141842</v>
      </c>
      <c r="BW39">
        <f>VLOOKUP(Table2[[#This Row],[Reference]],metron,15,FALSE)</f>
        <v>14.25174825174825</v>
      </c>
      <c r="BX39">
        <f>VLOOKUP(Table2[[#This Row],[Reference]],metron,16,FALSE)</f>
        <v>8.8316683316683324</v>
      </c>
      <c r="BY39">
        <f>VLOOKUP(Table2[[#This Row],[Reference]],metron,17,FALSE)</f>
        <v>6.2901265822784813</v>
      </c>
      <c r="BZ39">
        <f>VLOOKUP(Table2[[#This Row],[Reference]],metron,18,FALSE)</f>
        <v>3.6162025316455702</v>
      </c>
      <c r="CA39">
        <f>VLOOKUP(Table2[[#This Row],[Reference]],metron,19,FALSE)</f>
        <v>7.9616216694697686</v>
      </c>
      <c r="CB39">
        <f>VLOOKUP(Table2[[#This Row],[Reference]],metron,20,FALSE)</f>
        <v>5.2154658000227627</v>
      </c>
      <c r="CC39">
        <f>VLOOKUP(Table2[[#This Row],[Reference]],metron,21,FALSE)</f>
        <v>12.444895886236671</v>
      </c>
      <c r="CD39">
        <f>VLOOKUP(Table2[[#This Row],[Reference]],metron,22,FALSE)</f>
        <v>13.620619603859829</v>
      </c>
      <c r="CE39">
        <f>VLOOKUP(Table2[[#This Row],[Reference]],metron,23,FALSE)</f>
        <v>1.406084017382907</v>
      </c>
      <c r="CF39">
        <f>VLOOKUP(Table2[[#This Row],[Reference]],metron,24,FALSE)</f>
        <v>2.070980202800579</v>
      </c>
      <c r="CG39">
        <f>VLOOKUP(Table2[[#This Row],[Reference]],metron,25,FALSE)</f>
        <v>6.1323032351521013E-2</v>
      </c>
      <c r="CH39">
        <f>VLOOKUP(Table2[[#This Row],[Reference]],metron,26,FALSE)</f>
        <v>0.1313375181071946</v>
      </c>
    </row>
    <row r="40" spans="1:86" hidden="1" x14ac:dyDescent="0.45">
      <c r="A40">
        <v>1524949200</v>
      </c>
      <c r="B40" t="s">
        <v>219</v>
      </c>
      <c r="C40" t="s">
        <v>64</v>
      </c>
      <c r="D40" t="s">
        <v>65</v>
      </c>
      <c r="E40" t="s">
        <v>113</v>
      </c>
      <c r="F40" t="s">
        <v>143</v>
      </c>
      <c r="G40" t="s">
        <v>65</v>
      </c>
      <c r="H40">
        <v>11</v>
      </c>
      <c r="I40">
        <v>2.4</v>
      </c>
      <c r="J40">
        <v>1</v>
      </c>
      <c r="K40">
        <v>1.45</v>
      </c>
      <c r="L40">
        <v>1.41</v>
      </c>
      <c r="M40">
        <v>3</v>
      </c>
      <c r="N40">
        <v>1</v>
      </c>
      <c r="O40">
        <v>4</v>
      </c>
      <c r="P40">
        <v>1</v>
      </c>
      <c r="Q40">
        <v>1</v>
      </c>
      <c r="R40">
        <v>0</v>
      </c>
      <c r="S40" t="s">
        <v>220</v>
      </c>
      <c r="T40">
        <v>53</v>
      </c>
      <c r="U40">
        <v>3</v>
      </c>
      <c r="V40">
        <v>3</v>
      </c>
      <c r="W40">
        <v>2</v>
      </c>
      <c r="X40">
        <v>0</v>
      </c>
      <c r="Y40">
        <v>3</v>
      </c>
      <c r="Z40">
        <v>0</v>
      </c>
      <c r="AA40">
        <v>1</v>
      </c>
      <c r="AB40">
        <v>1</v>
      </c>
      <c r="AC40">
        <v>1</v>
      </c>
      <c r="AD40">
        <v>2</v>
      </c>
      <c r="AE40">
        <v>11</v>
      </c>
      <c r="AF40">
        <v>9</v>
      </c>
      <c r="AG40">
        <v>7</v>
      </c>
      <c r="AH40">
        <v>3</v>
      </c>
      <c r="AI40">
        <v>4</v>
      </c>
      <c r="AJ40">
        <v>6</v>
      </c>
      <c r="AK40">
        <v>14</v>
      </c>
      <c r="AL40">
        <v>15</v>
      </c>
      <c r="AM40">
        <v>53</v>
      </c>
      <c r="AN40">
        <v>47</v>
      </c>
      <c r="AO40">
        <v>1.51</v>
      </c>
      <c r="AP40">
        <v>1.08</v>
      </c>
      <c r="AQ40">
        <v>3</v>
      </c>
      <c r="AR40">
        <v>68</v>
      </c>
      <c r="AS40">
        <v>100</v>
      </c>
      <c r="AT40">
        <v>55</v>
      </c>
      <c r="AU40">
        <v>33</v>
      </c>
      <c r="AV40">
        <v>13</v>
      </c>
      <c r="AW40">
        <v>58</v>
      </c>
      <c r="AX40">
        <v>78</v>
      </c>
      <c r="AY40">
        <v>55</v>
      </c>
      <c r="AZ40">
        <v>88</v>
      </c>
      <c r="BA40">
        <v>7.2</v>
      </c>
      <c r="BB40">
        <v>5.65</v>
      </c>
      <c r="BC40">
        <v>1.87</v>
      </c>
      <c r="BD40">
        <v>3.3</v>
      </c>
      <c r="BE40">
        <v>3.8</v>
      </c>
      <c r="BF40">
        <f>(1/BC40+1/BD40+1/BE40-1)/3</f>
        <v>3.3649185351971665E-2</v>
      </c>
      <c r="BG40">
        <f>1/BC40-BF40</f>
        <v>0.50111017293679827</v>
      </c>
      <c r="BH40">
        <f>1/BD40-BF40</f>
        <v>0.26938111767833139</v>
      </c>
      <c r="BI40">
        <f>1/BE40-BF40</f>
        <v>0.22950870938487042</v>
      </c>
      <c r="BJ40">
        <f>MROUND(BG40*100,2)/100</f>
        <v>0.5</v>
      </c>
      <c r="BK40">
        <v>1.31</v>
      </c>
      <c r="BL40">
        <v>2</v>
      </c>
      <c r="BM40">
        <v>3.55</v>
      </c>
      <c r="BN40">
        <v>0</v>
      </c>
      <c r="BO40">
        <v>1.95</v>
      </c>
      <c r="BP40">
        <v>1.83</v>
      </c>
      <c r="BQ40" t="s">
        <v>121</v>
      </c>
      <c r="BR40">
        <f>VLOOKUP(Table2[[#This Row],[Reference]],metron,10,FALSE)</f>
        <v>2.5202079886551649</v>
      </c>
      <c r="BS40">
        <f>VLOOKUP(Table2[[#This Row],[Reference]],metron,11,FALSE)</f>
        <v>1.5342708579532029</v>
      </c>
      <c r="BT40">
        <f>VLOOKUP(Table2[[#This Row],[Reference]],metron,12,FALSE)</f>
        <v>0.98593713070196176</v>
      </c>
      <c r="BU40">
        <f>VLOOKUP(Table2[[#This Row],[Reference]],metron,13,FALSE)</f>
        <v>0.67513590167809023</v>
      </c>
      <c r="BV40">
        <f>VLOOKUP(Table2[[#This Row],[Reference]],metron,14,FALSE)</f>
        <v>0.4286727337194185</v>
      </c>
      <c r="BW40">
        <f>VLOOKUP(Table2[[#This Row],[Reference]],metron,15,FALSE)</f>
        <v>12.98669114272602</v>
      </c>
      <c r="BX40">
        <f>VLOOKUP(Table2[[#This Row],[Reference]],metron,16,FALSE)</f>
        <v>9.4167049105094076</v>
      </c>
      <c r="BY40">
        <f>VLOOKUP(Table2[[#This Row],[Reference]],metron,17,FALSE)</f>
        <v>5.6645716945996272</v>
      </c>
      <c r="BZ40">
        <f>VLOOKUP(Table2[[#This Row],[Reference]],metron,18,FALSE)</f>
        <v>4.0242085661080074</v>
      </c>
      <c r="CA40">
        <f>VLOOKUP(Table2[[#This Row],[Reference]],metron,19,FALSE)</f>
        <v>7.3221194481263927</v>
      </c>
      <c r="CB40">
        <f>VLOOKUP(Table2[[#This Row],[Reference]],metron,20,FALSE)</f>
        <v>5.3924963444014002</v>
      </c>
      <c r="CC40">
        <f>VLOOKUP(Table2[[#This Row],[Reference]],metron,21,FALSE)</f>
        <v>12.508162313432839</v>
      </c>
      <c r="CD40">
        <f>VLOOKUP(Table2[[#This Row],[Reference]],metron,22,FALSE)</f>
        <v>13.36963619402985</v>
      </c>
      <c r="CE40">
        <f>VLOOKUP(Table2[[#This Row],[Reference]],metron,23,FALSE)</f>
        <v>1.4438014689517029</v>
      </c>
      <c r="CF40">
        <f>VLOOKUP(Table2[[#This Row],[Reference]],metron,24,FALSE)</f>
        <v>1.9410193634542621</v>
      </c>
      <c r="CG40">
        <f>VLOOKUP(Table2[[#This Row],[Reference]],metron,25,FALSE)</f>
        <v>8.4130870242599604E-2</v>
      </c>
      <c r="CH40">
        <f>VLOOKUP(Table2[[#This Row],[Reference]],metron,26,FALSE)</f>
        <v>0.1275317160026708</v>
      </c>
    </row>
    <row r="41" spans="1:86" hidden="1" x14ac:dyDescent="0.45">
      <c r="A41">
        <v>1524956400</v>
      </c>
      <c r="B41" t="s">
        <v>221</v>
      </c>
      <c r="C41" t="s">
        <v>64</v>
      </c>
      <c r="D41" t="s">
        <v>65</v>
      </c>
      <c r="E41" t="s">
        <v>114</v>
      </c>
      <c r="F41" t="s">
        <v>122</v>
      </c>
      <c r="G41" t="s">
        <v>65</v>
      </c>
      <c r="H41">
        <v>11</v>
      </c>
      <c r="I41">
        <v>2.5</v>
      </c>
      <c r="J41">
        <v>0.8</v>
      </c>
      <c r="K41">
        <v>1.55</v>
      </c>
      <c r="L41">
        <v>1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T41">
        <v>59</v>
      </c>
      <c r="U41">
        <v>8</v>
      </c>
      <c r="V41">
        <v>5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23</v>
      </c>
      <c r="AF41">
        <v>8</v>
      </c>
      <c r="AG41">
        <v>10</v>
      </c>
      <c r="AH41">
        <v>4</v>
      </c>
      <c r="AI41">
        <v>13</v>
      </c>
      <c r="AJ41">
        <v>4</v>
      </c>
      <c r="AK41">
        <v>4</v>
      </c>
      <c r="AL41">
        <v>8</v>
      </c>
      <c r="AM41">
        <v>68</v>
      </c>
      <c r="AN41">
        <v>32</v>
      </c>
      <c r="AO41">
        <v>2.48</v>
      </c>
      <c r="AP41">
        <v>1.03</v>
      </c>
      <c r="AQ41">
        <v>2.4300000000000002</v>
      </c>
      <c r="AR41">
        <v>55</v>
      </c>
      <c r="AS41">
        <v>68</v>
      </c>
      <c r="AT41">
        <v>55</v>
      </c>
      <c r="AU41">
        <v>20</v>
      </c>
      <c r="AV41">
        <v>10</v>
      </c>
      <c r="AW41">
        <v>33</v>
      </c>
      <c r="AX41">
        <v>65</v>
      </c>
      <c r="AY41">
        <v>23</v>
      </c>
      <c r="AZ41">
        <v>80</v>
      </c>
      <c r="BA41">
        <v>5.3</v>
      </c>
      <c r="BB41">
        <v>6.35</v>
      </c>
      <c r="BC41">
        <v>1.38</v>
      </c>
      <c r="BD41">
        <v>4.3499999999999996</v>
      </c>
      <c r="BE41">
        <v>6.6</v>
      </c>
      <c r="BF41">
        <f>(1/BC41+1/BD41+1/BE41-1)/3</f>
        <v>3.5345963381945435E-2</v>
      </c>
      <c r="BG41">
        <f>1/BC41-BF41</f>
        <v>0.689291717777475</v>
      </c>
      <c r="BH41">
        <f>1/BD41-BF41</f>
        <v>0.19453909408931896</v>
      </c>
      <c r="BI41">
        <f>1/BE41-BF41</f>
        <v>0.11616918813320609</v>
      </c>
      <c r="BJ41">
        <f>MROUND(BG41*100,2)/100</f>
        <v>0.68</v>
      </c>
      <c r="BK41">
        <v>1.22</v>
      </c>
      <c r="BL41">
        <v>1.74</v>
      </c>
      <c r="BM41">
        <v>2.85</v>
      </c>
      <c r="BN41">
        <v>0</v>
      </c>
      <c r="BO41">
        <v>2</v>
      </c>
      <c r="BP41">
        <v>1.8</v>
      </c>
      <c r="BQ41" t="s">
        <v>117</v>
      </c>
      <c r="BR41">
        <f>VLOOKUP(Table2[[#This Row],[Reference]],metron,10,FALSE)</f>
        <v>2.9107565011820329</v>
      </c>
      <c r="BS41">
        <f>VLOOKUP(Table2[[#This Row],[Reference]],metron,11,FALSE)</f>
        <v>2.1359338061465718</v>
      </c>
      <c r="BT41">
        <f>VLOOKUP(Table2[[#This Row],[Reference]],metron,12,FALSE)</f>
        <v>0.77482269503546097</v>
      </c>
      <c r="BU41">
        <f>VLOOKUP(Table2[[#This Row],[Reference]],metron,13,FALSE)</f>
        <v>0.93380614657210403</v>
      </c>
      <c r="BV41">
        <f>VLOOKUP(Table2[[#This Row],[Reference]],metron,14,FALSE)</f>
        <v>0.33747044917257679</v>
      </c>
      <c r="BW41">
        <f>VLOOKUP(Table2[[#This Row],[Reference]],metron,15,FALSE)</f>
        <v>15.783723522853959</v>
      </c>
      <c r="BX41">
        <f>VLOOKUP(Table2[[#This Row],[Reference]],metron,16,FALSE)</f>
        <v>8.5830546265328866</v>
      </c>
      <c r="BY41">
        <f>VLOOKUP(Table2[[#This Row],[Reference]],metron,17,FALSE)</f>
        <v>6.7338618346545864</v>
      </c>
      <c r="BZ41">
        <f>VLOOKUP(Table2[[#This Row],[Reference]],metron,18,FALSE)</f>
        <v>3.2842582106455271</v>
      </c>
      <c r="CA41">
        <f>VLOOKUP(Table2[[#This Row],[Reference]],metron,19,FALSE)</f>
        <v>9.049861688199373</v>
      </c>
      <c r="CB41">
        <f>VLOOKUP(Table2[[#This Row],[Reference]],metron,20,FALSE)</f>
        <v>5.2987964158873595</v>
      </c>
      <c r="CC41">
        <f>VLOOKUP(Table2[[#This Row],[Reference]],metron,21,FALSE)</f>
        <v>12.362500000000001</v>
      </c>
      <c r="CD41">
        <f>VLOOKUP(Table2[[#This Row],[Reference]],metron,22,FALSE)</f>
        <v>13.904545454545451</v>
      </c>
      <c r="CE41">
        <f>VLOOKUP(Table2[[#This Row],[Reference]],metron,23,FALSE)</f>
        <v>1.353005464480874</v>
      </c>
      <c r="CF41">
        <f>VLOOKUP(Table2[[#This Row],[Reference]],metron,24,FALSE)</f>
        <v>2.0185792349726781</v>
      </c>
      <c r="CG41">
        <f>VLOOKUP(Table2[[#This Row],[Reference]],metron,25,FALSE)</f>
        <v>6.6666666666666666E-2</v>
      </c>
      <c r="CH41">
        <f>VLOOKUP(Table2[[#This Row],[Reference]],metron,26,FALSE)</f>
        <v>0.1213114754098361</v>
      </c>
    </row>
    <row r="42" spans="1:86" hidden="1" x14ac:dyDescent="0.45">
      <c r="A42">
        <v>1525023000</v>
      </c>
      <c r="B42" t="s">
        <v>222</v>
      </c>
      <c r="C42" t="s">
        <v>64</v>
      </c>
      <c r="D42" t="s">
        <v>65</v>
      </c>
      <c r="E42" t="s">
        <v>123</v>
      </c>
      <c r="F42" t="s">
        <v>119</v>
      </c>
      <c r="G42" t="s">
        <v>65</v>
      </c>
      <c r="H42">
        <v>11</v>
      </c>
      <c r="I42">
        <v>2.6</v>
      </c>
      <c r="J42">
        <v>2.5</v>
      </c>
      <c r="K42">
        <v>2.2599999999999998</v>
      </c>
      <c r="L42">
        <v>1.5</v>
      </c>
      <c r="M42">
        <v>2</v>
      </c>
      <c r="N42">
        <v>1</v>
      </c>
      <c r="O42">
        <v>3</v>
      </c>
      <c r="P42">
        <v>1</v>
      </c>
      <c r="Q42">
        <v>1</v>
      </c>
      <c r="R42">
        <v>0</v>
      </c>
      <c r="S42" t="s">
        <v>223</v>
      </c>
      <c r="T42">
        <v>68</v>
      </c>
      <c r="U42">
        <v>5</v>
      </c>
      <c r="V42">
        <v>4</v>
      </c>
      <c r="W42">
        <v>4</v>
      </c>
      <c r="X42">
        <v>0</v>
      </c>
      <c r="Y42">
        <v>5</v>
      </c>
      <c r="Z42">
        <v>0</v>
      </c>
      <c r="AA42">
        <v>4</v>
      </c>
      <c r="AB42">
        <v>0</v>
      </c>
      <c r="AC42">
        <v>2</v>
      </c>
      <c r="AD42">
        <v>3</v>
      </c>
      <c r="AE42">
        <v>11</v>
      </c>
      <c r="AF42">
        <v>7</v>
      </c>
      <c r="AG42">
        <v>5</v>
      </c>
      <c r="AH42">
        <v>2</v>
      </c>
      <c r="AI42">
        <v>6</v>
      </c>
      <c r="AJ42">
        <v>5</v>
      </c>
      <c r="AK42">
        <v>21</v>
      </c>
      <c r="AL42">
        <v>16</v>
      </c>
      <c r="AM42">
        <v>50</v>
      </c>
      <c r="AN42">
        <v>50</v>
      </c>
      <c r="AO42">
        <v>1.49</v>
      </c>
      <c r="AP42">
        <v>1.08</v>
      </c>
      <c r="AQ42">
        <v>1.93</v>
      </c>
      <c r="AR42">
        <v>43</v>
      </c>
      <c r="AS42">
        <v>53</v>
      </c>
      <c r="AT42">
        <v>30</v>
      </c>
      <c r="AU42">
        <v>10</v>
      </c>
      <c r="AV42">
        <v>0</v>
      </c>
      <c r="AW42">
        <v>20</v>
      </c>
      <c r="AX42">
        <v>53</v>
      </c>
      <c r="AY42">
        <v>43</v>
      </c>
      <c r="AZ42">
        <v>78</v>
      </c>
      <c r="BA42">
        <v>7.1</v>
      </c>
      <c r="BB42">
        <v>5.05</v>
      </c>
      <c r="BC42">
        <v>2.15</v>
      </c>
      <c r="BD42">
        <v>3.15</v>
      </c>
      <c r="BE42">
        <v>3.15</v>
      </c>
      <c r="BF42">
        <f>(1/BC42+1/BD42+1/BE42-1)/3</f>
        <v>3.3345637996800757E-2</v>
      </c>
      <c r="BG42">
        <f>1/BC42-BF42</f>
        <v>0.4317706410729667</v>
      </c>
      <c r="BH42">
        <f>1/BD42-BF42</f>
        <v>0.28411467946351671</v>
      </c>
      <c r="BI42">
        <f>1/BE42-BF42</f>
        <v>0.28411467946351671</v>
      </c>
      <c r="BJ42">
        <f>MROUND(BG42*100,2)/100</f>
        <v>0.44</v>
      </c>
      <c r="BK42">
        <v>1.32</v>
      </c>
      <c r="BL42">
        <v>2</v>
      </c>
      <c r="BM42">
        <v>3.6</v>
      </c>
      <c r="BN42">
        <v>0</v>
      </c>
      <c r="BO42">
        <v>1.91</v>
      </c>
      <c r="BP42">
        <v>1.87</v>
      </c>
      <c r="BQ42" t="s">
        <v>133</v>
      </c>
      <c r="BR42">
        <f>VLOOKUP(Table2[[#This Row],[Reference]],metron,10,FALSE)</f>
        <v>2.4807646356033461</v>
      </c>
      <c r="BS42">
        <f>VLOOKUP(Table2[[#This Row],[Reference]],metron,11,FALSE)</f>
        <v>1.4140979689366791</v>
      </c>
      <c r="BT42">
        <f>VLOOKUP(Table2[[#This Row],[Reference]],metron,12,FALSE)</f>
        <v>1.0666666666666671</v>
      </c>
      <c r="BU42">
        <f>VLOOKUP(Table2[[#This Row],[Reference]],metron,13,FALSE)</f>
        <v>0.62712066905615294</v>
      </c>
      <c r="BV42">
        <f>VLOOKUP(Table2[[#This Row],[Reference]],metron,14,FALSE)</f>
        <v>0.46009557945041818</v>
      </c>
      <c r="BW42">
        <f>VLOOKUP(Table2[[#This Row],[Reference]],metron,15,FALSE)</f>
        <v>12.56969280146722</v>
      </c>
      <c r="BX42">
        <f>VLOOKUP(Table2[[#This Row],[Reference]],metron,16,FALSE)</f>
        <v>9.8695552498853729</v>
      </c>
      <c r="BY42">
        <f>VLOOKUP(Table2[[#This Row],[Reference]],metron,17,FALSE)</f>
        <v>5.2754256787850897</v>
      </c>
      <c r="BZ42">
        <f>VLOOKUP(Table2[[#This Row],[Reference]],metron,18,FALSE)</f>
        <v>4.1279337321675103</v>
      </c>
      <c r="CA42">
        <f>VLOOKUP(Table2[[#This Row],[Reference]],metron,19,FALSE)</f>
        <v>7.2942671226821298</v>
      </c>
      <c r="CB42">
        <f>VLOOKUP(Table2[[#This Row],[Reference]],metron,20,FALSE)</f>
        <v>5.7416215177178627</v>
      </c>
      <c r="CC42">
        <f>VLOOKUP(Table2[[#This Row],[Reference]],metron,21,FALSE)</f>
        <v>12.897246007868549</v>
      </c>
      <c r="CD42">
        <f>VLOOKUP(Table2[[#This Row],[Reference]],metron,22,FALSE)</f>
        <v>13.507058551261281</v>
      </c>
      <c r="CE42">
        <f>VLOOKUP(Table2[[#This Row],[Reference]],metron,23,FALSE)</f>
        <v>1.576522702104098</v>
      </c>
      <c r="CF42">
        <f>VLOOKUP(Table2[[#This Row],[Reference]],metron,24,FALSE)</f>
        <v>1.917165005537099</v>
      </c>
      <c r="CG42">
        <f>VLOOKUP(Table2[[#This Row],[Reference]],metron,25,FALSE)</f>
        <v>8.4385382059800659E-2</v>
      </c>
      <c r="CH42">
        <f>VLOOKUP(Table2[[#This Row],[Reference]],metron,26,FALSE)</f>
        <v>0.1233665559246955</v>
      </c>
    </row>
    <row r="43" spans="1:86" hidden="1" x14ac:dyDescent="0.45">
      <c r="A43">
        <v>1525035600</v>
      </c>
      <c r="B43" t="s">
        <v>224</v>
      </c>
      <c r="C43" t="s">
        <v>64</v>
      </c>
      <c r="D43" t="s">
        <v>65</v>
      </c>
      <c r="E43" t="s">
        <v>159</v>
      </c>
      <c r="F43" t="s">
        <v>118</v>
      </c>
      <c r="G43" t="s">
        <v>65</v>
      </c>
      <c r="H43">
        <v>11</v>
      </c>
      <c r="I43">
        <v>1</v>
      </c>
      <c r="J43">
        <v>0.8</v>
      </c>
      <c r="K43">
        <v>1.05</v>
      </c>
      <c r="L43">
        <v>0.73</v>
      </c>
      <c r="M43">
        <v>2</v>
      </c>
      <c r="N43">
        <v>2</v>
      </c>
      <c r="O43">
        <v>4</v>
      </c>
      <c r="P43">
        <v>1</v>
      </c>
      <c r="Q43">
        <v>1</v>
      </c>
      <c r="R43">
        <v>0</v>
      </c>
      <c r="S43" t="s">
        <v>225</v>
      </c>
      <c r="T43" t="s">
        <v>145</v>
      </c>
      <c r="U43">
        <v>1</v>
      </c>
      <c r="V43">
        <v>9</v>
      </c>
      <c r="W43">
        <v>2</v>
      </c>
      <c r="X43">
        <v>0</v>
      </c>
      <c r="Y43">
        <v>2</v>
      </c>
      <c r="Z43">
        <v>0</v>
      </c>
      <c r="AA43">
        <v>2</v>
      </c>
      <c r="AB43">
        <v>0</v>
      </c>
      <c r="AC43">
        <v>1</v>
      </c>
      <c r="AD43">
        <v>1</v>
      </c>
      <c r="AE43">
        <v>9</v>
      </c>
      <c r="AF43">
        <v>14</v>
      </c>
      <c r="AG43">
        <v>5</v>
      </c>
      <c r="AH43">
        <v>7</v>
      </c>
      <c r="AI43">
        <v>4</v>
      </c>
      <c r="AJ43">
        <v>7</v>
      </c>
      <c r="AK43">
        <v>8</v>
      </c>
      <c r="AL43">
        <v>14</v>
      </c>
      <c r="AM43">
        <v>35</v>
      </c>
      <c r="AN43">
        <v>65</v>
      </c>
      <c r="AO43">
        <v>1.4</v>
      </c>
      <c r="AP43">
        <v>2.29</v>
      </c>
      <c r="AQ43">
        <v>2.65</v>
      </c>
      <c r="AR43">
        <v>45</v>
      </c>
      <c r="AS43">
        <v>68</v>
      </c>
      <c r="AT43">
        <v>43</v>
      </c>
      <c r="AU43">
        <v>33</v>
      </c>
      <c r="AV43">
        <v>23</v>
      </c>
      <c r="AW43">
        <v>43</v>
      </c>
      <c r="AX43">
        <v>78</v>
      </c>
      <c r="AY43">
        <v>33</v>
      </c>
      <c r="AZ43">
        <v>68</v>
      </c>
      <c r="BA43">
        <v>12.65</v>
      </c>
      <c r="BB43">
        <v>4.5</v>
      </c>
      <c r="BC43">
        <v>2.25</v>
      </c>
      <c r="BD43">
        <v>3.3</v>
      </c>
      <c r="BE43">
        <v>2.8</v>
      </c>
      <c r="BF43">
        <f>(1/BC43+1/BD43+1/BE43-1)/3</f>
        <v>3.4872534872534867E-2</v>
      </c>
      <c r="BG43">
        <f>1/BC43-BF43</f>
        <v>0.40957190957190953</v>
      </c>
      <c r="BH43">
        <f>1/BD43-BF43</f>
        <v>0.26815776815776815</v>
      </c>
      <c r="BI43">
        <f>1/BE43-BF43</f>
        <v>0.32227032227032226</v>
      </c>
      <c r="BJ43">
        <f>MROUND(BG43*100,2)/100</f>
        <v>0.4</v>
      </c>
      <c r="BK43">
        <v>1.22</v>
      </c>
      <c r="BL43">
        <v>1.71</v>
      </c>
      <c r="BM43">
        <v>2.85</v>
      </c>
      <c r="BN43">
        <v>0</v>
      </c>
      <c r="BO43">
        <v>1.67</v>
      </c>
      <c r="BP43">
        <v>2.15</v>
      </c>
      <c r="BQ43" t="s">
        <v>131</v>
      </c>
      <c r="BR43">
        <f>VLOOKUP(Table2[[#This Row],[Reference]],metron,10,FALSE)</f>
        <v>2.4956155335383219</v>
      </c>
      <c r="BS43">
        <f>VLOOKUP(Table2[[#This Row],[Reference]],metron,11,FALSE)</f>
        <v>1.344038264434575</v>
      </c>
      <c r="BT43">
        <f>VLOOKUP(Table2[[#This Row],[Reference]],metron,12,FALSE)</f>
        <v>1.1515772691037469</v>
      </c>
      <c r="BU43">
        <f>VLOOKUP(Table2[[#This Row],[Reference]],metron,13,FALSE)</f>
        <v>0.59936225942375587</v>
      </c>
      <c r="BV43">
        <f>VLOOKUP(Table2[[#This Row],[Reference]],metron,14,FALSE)</f>
        <v>0.50723152260562576</v>
      </c>
      <c r="BW43">
        <f>VLOOKUP(Table2[[#This Row],[Reference]],metron,15,FALSE)</f>
        <v>11.99278846153846</v>
      </c>
      <c r="BX43">
        <f>VLOOKUP(Table2[[#This Row],[Reference]],metron,16,FALSE)</f>
        <v>10.0277534965035</v>
      </c>
      <c r="BY43">
        <f>VLOOKUP(Table2[[#This Row],[Reference]],metron,17,FALSE)</f>
        <v>5.2857459543338514</v>
      </c>
      <c r="BZ43">
        <f>VLOOKUP(Table2[[#This Row],[Reference]],metron,18,FALSE)</f>
        <v>4.4067834183107957</v>
      </c>
      <c r="CA43">
        <f>VLOOKUP(Table2[[#This Row],[Reference]],metron,19,FALSE)</f>
        <v>6.7070425072046085</v>
      </c>
      <c r="CB43">
        <f>VLOOKUP(Table2[[#This Row],[Reference]],metron,20,FALSE)</f>
        <v>5.6209700781927046</v>
      </c>
      <c r="CC43">
        <f>VLOOKUP(Table2[[#This Row],[Reference]],metron,21,FALSE)</f>
        <v>13.04463690872752</v>
      </c>
      <c r="CD43">
        <f>VLOOKUP(Table2[[#This Row],[Reference]],metron,22,FALSE)</f>
        <v>13.49811236953142</v>
      </c>
      <c r="CE43">
        <f>VLOOKUP(Table2[[#This Row],[Reference]],metron,23,FALSE)</f>
        <v>1.5836526181353769</v>
      </c>
      <c r="CF43">
        <f>VLOOKUP(Table2[[#This Row],[Reference]],metron,24,FALSE)</f>
        <v>1.8744146445295871</v>
      </c>
      <c r="CG43">
        <f>VLOOKUP(Table2[[#This Row],[Reference]],metron,25,FALSE)</f>
        <v>8.5994040017028525E-2</v>
      </c>
      <c r="CH43">
        <f>VLOOKUP(Table2[[#This Row],[Reference]],metron,26,FALSE)</f>
        <v>0.13452532992762881</v>
      </c>
    </row>
    <row r="44" spans="1:86" hidden="1" x14ac:dyDescent="0.45">
      <c r="A44">
        <v>1525134600</v>
      </c>
      <c r="B44" t="s">
        <v>226</v>
      </c>
      <c r="C44" t="s">
        <v>64</v>
      </c>
      <c r="D44" t="s">
        <v>65</v>
      </c>
      <c r="E44" t="s">
        <v>112</v>
      </c>
      <c r="F44" t="s">
        <v>127</v>
      </c>
      <c r="G44" t="s">
        <v>65</v>
      </c>
      <c r="H44">
        <v>11</v>
      </c>
      <c r="I44">
        <v>2.25</v>
      </c>
      <c r="J44">
        <v>0.6</v>
      </c>
      <c r="K44">
        <v>2.2999999999999998</v>
      </c>
      <c r="L44">
        <v>1.27</v>
      </c>
      <c r="M44">
        <v>1</v>
      </c>
      <c r="N44">
        <v>0</v>
      </c>
      <c r="O44">
        <v>1</v>
      </c>
      <c r="P44">
        <v>0</v>
      </c>
      <c r="Q44">
        <v>0</v>
      </c>
      <c r="R44">
        <v>0</v>
      </c>
      <c r="S44">
        <v>79</v>
      </c>
      <c r="U44">
        <v>9</v>
      </c>
      <c r="V44">
        <v>1</v>
      </c>
      <c r="W44">
        <v>3</v>
      </c>
      <c r="X44">
        <v>0</v>
      </c>
      <c r="Y44">
        <v>3</v>
      </c>
      <c r="Z44">
        <v>1</v>
      </c>
      <c r="AA44">
        <v>1</v>
      </c>
      <c r="AB44">
        <v>2</v>
      </c>
      <c r="AC44">
        <v>1</v>
      </c>
      <c r="AD44">
        <v>3</v>
      </c>
      <c r="AE44">
        <v>8</v>
      </c>
      <c r="AF44">
        <v>5</v>
      </c>
      <c r="AG44">
        <v>2</v>
      </c>
      <c r="AH44">
        <v>0</v>
      </c>
      <c r="AI44">
        <v>6</v>
      </c>
      <c r="AJ44">
        <v>5</v>
      </c>
      <c r="AK44">
        <v>29</v>
      </c>
      <c r="AL44">
        <v>11</v>
      </c>
      <c r="AM44">
        <v>51</v>
      </c>
      <c r="AN44">
        <v>49</v>
      </c>
      <c r="AO44">
        <v>1.25</v>
      </c>
      <c r="AP44">
        <v>0.56999999999999995</v>
      </c>
      <c r="AQ44">
        <v>2.48</v>
      </c>
      <c r="AR44">
        <v>55</v>
      </c>
      <c r="AS44">
        <v>78</v>
      </c>
      <c r="AT44">
        <v>35</v>
      </c>
      <c r="AU44">
        <v>23</v>
      </c>
      <c r="AV44">
        <v>13</v>
      </c>
      <c r="AW44">
        <v>35</v>
      </c>
      <c r="AX44">
        <v>68</v>
      </c>
      <c r="AY44">
        <v>45</v>
      </c>
      <c r="AZ44">
        <v>88</v>
      </c>
      <c r="BA44">
        <v>11.15</v>
      </c>
      <c r="BB44">
        <v>4.1500000000000004</v>
      </c>
      <c r="BC44">
        <v>1.34</v>
      </c>
      <c r="BD44">
        <v>4.55</v>
      </c>
      <c r="BE44">
        <v>7.25</v>
      </c>
      <c r="BF44">
        <f>(1/BC44+1/BD44+1/BE44-1)/3</f>
        <v>3.4659970326465395E-2</v>
      </c>
      <c r="BG44">
        <f>1/BC44-BF44</f>
        <v>0.71160868638995245</v>
      </c>
      <c r="BH44">
        <f>1/BD44-BF44</f>
        <v>0.18512024945375438</v>
      </c>
      <c r="BI44">
        <f>1/BE44-BF44</f>
        <v>0.10327106415629322</v>
      </c>
      <c r="BJ44">
        <f>MROUND(BG44*100,2)/100</f>
        <v>0.72</v>
      </c>
      <c r="BK44">
        <v>1.2</v>
      </c>
      <c r="BL44">
        <v>1.69</v>
      </c>
      <c r="BM44">
        <v>2.7</v>
      </c>
      <c r="BN44">
        <v>0</v>
      </c>
      <c r="BO44">
        <v>1.95</v>
      </c>
      <c r="BP44">
        <v>1.83</v>
      </c>
      <c r="BQ44" t="s">
        <v>139</v>
      </c>
      <c r="BR44">
        <f>VLOOKUP(Table2[[#This Row],[Reference]],metron,10,FALSE)</f>
        <v>2.9969924812030078</v>
      </c>
      <c r="BS44">
        <f>VLOOKUP(Table2[[#This Row],[Reference]],metron,11,FALSE)</f>
        <v>2.2436090225563912</v>
      </c>
      <c r="BT44">
        <f>VLOOKUP(Table2[[#This Row],[Reference]],metron,12,FALSE)</f>
        <v>0.75338345864661649</v>
      </c>
      <c r="BU44">
        <f>VLOOKUP(Table2[[#This Row],[Reference]],metron,13,FALSE)</f>
        <v>1.018796992481203</v>
      </c>
      <c r="BV44">
        <f>VLOOKUP(Table2[[#This Row],[Reference]],metron,14,FALSE)</f>
        <v>0.35112781954887218</v>
      </c>
      <c r="BW44">
        <f>VLOOKUP(Table2[[#This Row],[Reference]],metron,15,FALSE)</f>
        <v>16.67069486404834</v>
      </c>
      <c r="BX44">
        <f>VLOOKUP(Table2[[#This Row],[Reference]],metron,16,FALSE)</f>
        <v>8.2024169184290034</v>
      </c>
      <c r="BY44">
        <f>VLOOKUP(Table2[[#This Row],[Reference]],metron,17,FALSE)</f>
        <v>7.274390243902439</v>
      </c>
      <c r="BZ44">
        <f>VLOOKUP(Table2[[#This Row],[Reference]],metron,18,FALSE)</f>
        <v>3.282012195121951</v>
      </c>
      <c r="CA44">
        <f>VLOOKUP(Table2[[#This Row],[Reference]],metron,19,FALSE)</f>
        <v>9.3963046201459015</v>
      </c>
      <c r="CB44">
        <f>VLOOKUP(Table2[[#This Row],[Reference]],metron,20,FALSE)</f>
        <v>4.9204047233070529</v>
      </c>
      <c r="CC44">
        <f>VLOOKUP(Table2[[#This Row],[Reference]],metron,21,FALSE)</f>
        <v>11.79352850539291</v>
      </c>
      <c r="CD44">
        <f>VLOOKUP(Table2[[#This Row],[Reference]],metron,22,FALSE)</f>
        <v>13.348228043143299</v>
      </c>
      <c r="CE44">
        <f>VLOOKUP(Table2[[#This Row],[Reference]],metron,23,FALSE)</f>
        <v>1.2705530642750369</v>
      </c>
      <c r="CF44">
        <f>VLOOKUP(Table2[[#This Row],[Reference]],metron,24,FALSE)</f>
        <v>2.0822122571001489</v>
      </c>
      <c r="CG44">
        <f>VLOOKUP(Table2[[#This Row],[Reference]],metron,25,FALSE)</f>
        <v>5.6801195814648729E-2</v>
      </c>
      <c r="CH44">
        <f>VLOOKUP(Table2[[#This Row],[Reference]],metron,26,FALSE)</f>
        <v>0.12257100149476829</v>
      </c>
    </row>
    <row r="45" spans="1:86" hidden="1" x14ac:dyDescent="0.45">
      <c r="A45">
        <v>1525481100</v>
      </c>
      <c r="B45" t="s">
        <v>227</v>
      </c>
      <c r="C45" t="s">
        <v>64</v>
      </c>
      <c r="D45" t="s">
        <v>65</v>
      </c>
      <c r="E45" t="s">
        <v>119</v>
      </c>
      <c r="F45" t="s">
        <v>123</v>
      </c>
      <c r="G45" t="s">
        <v>65</v>
      </c>
      <c r="H45">
        <v>12</v>
      </c>
      <c r="I45">
        <v>2.67</v>
      </c>
      <c r="J45">
        <v>1.8</v>
      </c>
      <c r="K45">
        <v>2.14</v>
      </c>
      <c r="L45">
        <v>1.52</v>
      </c>
      <c r="M45">
        <v>0</v>
      </c>
      <c r="N45">
        <v>1</v>
      </c>
      <c r="O45">
        <v>1</v>
      </c>
      <c r="P45">
        <v>0</v>
      </c>
      <c r="Q45">
        <v>0</v>
      </c>
      <c r="R45">
        <v>0</v>
      </c>
      <c r="T45">
        <v>61</v>
      </c>
      <c r="U45">
        <v>5</v>
      </c>
      <c r="V45">
        <v>1</v>
      </c>
      <c r="W45">
        <v>3</v>
      </c>
      <c r="X45">
        <v>0</v>
      </c>
      <c r="Y45">
        <v>5</v>
      </c>
      <c r="Z45">
        <v>0</v>
      </c>
      <c r="AA45">
        <v>1</v>
      </c>
      <c r="AB45">
        <v>2</v>
      </c>
      <c r="AC45">
        <v>2</v>
      </c>
      <c r="AD45">
        <v>3</v>
      </c>
      <c r="AE45">
        <v>13</v>
      </c>
      <c r="AF45">
        <v>5</v>
      </c>
      <c r="AG45">
        <v>4</v>
      </c>
      <c r="AH45">
        <v>5</v>
      </c>
      <c r="AI45">
        <v>9</v>
      </c>
      <c r="AJ45">
        <v>0</v>
      </c>
      <c r="AK45">
        <v>21</v>
      </c>
      <c r="AL45">
        <v>14</v>
      </c>
      <c r="AM45">
        <v>65</v>
      </c>
      <c r="AN45">
        <v>35</v>
      </c>
      <c r="AO45">
        <v>1.86</v>
      </c>
      <c r="AP45">
        <v>1.07</v>
      </c>
      <c r="AQ45">
        <v>2.94</v>
      </c>
      <c r="AR45">
        <v>64</v>
      </c>
      <c r="AS45">
        <v>72</v>
      </c>
      <c r="AT45">
        <v>64</v>
      </c>
      <c r="AU45">
        <v>34</v>
      </c>
      <c r="AV45">
        <v>25</v>
      </c>
      <c r="AW45">
        <v>44</v>
      </c>
      <c r="AX45">
        <v>72</v>
      </c>
      <c r="AY45">
        <v>45</v>
      </c>
      <c r="AZ45">
        <v>82</v>
      </c>
      <c r="BA45">
        <v>7.3</v>
      </c>
      <c r="BB45">
        <v>8</v>
      </c>
      <c r="BC45">
        <v>1.59</v>
      </c>
      <c r="BD45">
        <v>3.7</v>
      </c>
      <c r="BE45">
        <v>4.95</v>
      </c>
      <c r="BF45">
        <f>(1/BC45+1/BD45+1/BE45-1)/3</f>
        <v>3.3740429966845044E-2</v>
      </c>
      <c r="BG45">
        <f>1/BC45-BF45</f>
        <v>0.59519038764321786</v>
      </c>
      <c r="BH45">
        <f>1/BD45-BF45</f>
        <v>0.23652984030342519</v>
      </c>
      <c r="BI45">
        <f>1/BE45-BF45</f>
        <v>0.16827977205335698</v>
      </c>
      <c r="BJ45">
        <f>MROUND(BG45*100,2)/100</f>
        <v>0.6</v>
      </c>
      <c r="BK45">
        <v>1.31</v>
      </c>
      <c r="BL45">
        <v>2</v>
      </c>
      <c r="BM45">
        <v>3.5</v>
      </c>
      <c r="BN45">
        <v>0</v>
      </c>
      <c r="BO45">
        <v>2.1</v>
      </c>
      <c r="BP45">
        <v>1.71</v>
      </c>
      <c r="BQ45" t="s">
        <v>132</v>
      </c>
      <c r="BR45">
        <f>VLOOKUP(Table2[[#This Row],[Reference]],metron,10,FALSE)</f>
        <v>2.7310090702947849</v>
      </c>
      <c r="BS45">
        <f>VLOOKUP(Table2[[#This Row],[Reference]],metron,11,FALSE)</f>
        <v>1.841836734693878</v>
      </c>
      <c r="BT45">
        <f>VLOOKUP(Table2[[#This Row],[Reference]],metron,12,FALSE)</f>
        <v>0.88917233560090703</v>
      </c>
      <c r="BU45">
        <f>VLOOKUP(Table2[[#This Row],[Reference]],metron,13,FALSE)</f>
        <v>0.804822695035461</v>
      </c>
      <c r="BV45">
        <f>VLOOKUP(Table2[[#This Row],[Reference]],metron,14,FALSE)</f>
        <v>0.38099290780141842</v>
      </c>
      <c r="BW45">
        <f>VLOOKUP(Table2[[#This Row],[Reference]],metron,15,FALSE)</f>
        <v>14.25174825174825</v>
      </c>
      <c r="BX45">
        <f>VLOOKUP(Table2[[#This Row],[Reference]],metron,16,FALSE)</f>
        <v>8.8316683316683324</v>
      </c>
      <c r="BY45">
        <f>VLOOKUP(Table2[[#This Row],[Reference]],metron,17,FALSE)</f>
        <v>6.2901265822784813</v>
      </c>
      <c r="BZ45">
        <f>VLOOKUP(Table2[[#This Row],[Reference]],metron,18,FALSE)</f>
        <v>3.6162025316455702</v>
      </c>
      <c r="CA45">
        <f>VLOOKUP(Table2[[#This Row],[Reference]],metron,19,FALSE)</f>
        <v>7.9616216694697686</v>
      </c>
      <c r="CB45">
        <f>VLOOKUP(Table2[[#This Row],[Reference]],metron,20,FALSE)</f>
        <v>5.2154658000227627</v>
      </c>
      <c r="CC45">
        <f>VLOOKUP(Table2[[#This Row],[Reference]],metron,21,FALSE)</f>
        <v>12.444895886236671</v>
      </c>
      <c r="CD45">
        <f>VLOOKUP(Table2[[#This Row],[Reference]],metron,22,FALSE)</f>
        <v>13.620619603859829</v>
      </c>
      <c r="CE45">
        <f>VLOOKUP(Table2[[#This Row],[Reference]],metron,23,FALSE)</f>
        <v>1.406084017382907</v>
      </c>
      <c r="CF45">
        <f>VLOOKUP(Table2[[#This Row],[Reference]],metron,24,FALSE)</f>
        <v>2.070980202800579</v>
      </c>
      <c r="CG45">
        <f>VLOOKUP(Table2[[#This Row],[Reference]],metron,25,FALSE)</f>
        <v>6.1323032351521013E-2</v>
      </c>
      <c r="CH45">
        <f>VLOOKUP(Table2[[#This Row],[Reference]],metron,26,FALSE)</f>
        <v>0.1313375181071946</v>
      </c>
    </row>
    <row r="46" spans="1:86" hidden="1" x14ac:dyDescent="0.45">
      <c r="A46">
        <v>1525554000</v>
      </c>
      <c r="B46" t="s">
        <v>228</v>
      </c>
      <c r="C46" t="s">
        <v>64</v>
      </c>
      <c r="D46" t="s">
        <v>65</v>
      </c>
      <c r="E46" t="s">
        <v>143</v>
      </c>
      <c r="F46" t="s">
        <v>113</v>
      </c>
      <c r="G46" t="s">
        <v>65</v>
      </c>
      <c r="H46">
        <v>12</v>
      </c>
      <c r="I46">
        <v>1.33</v>
      </c>
      <c r="J46">
        <v>1</v>
      </c>
      <c r="K46">
        <v>1.55</v>
      </c>
      <c r="L46">
        <v>1.5</v>
      </c>
      <c r="M46">
        <v>1</v>
      </c>
      <c r="N46">
        <v>2</v>
      </c>
      <c r="O46">
        <v>3</v>
      </c>
      <c r="P46">
        <v>2</v>
      </c>
      <c r="Q46">
        <v>0</v>
      </c>
      <c r="R46">
        <v>2</v>
      </c>
      <c r="S46">
        <v>65</v>
      </c>
      <c r="T46" t="s">
        <v>229</v>
      </c>
      <c r="U46">
        <v>3</v>
      </c>
      <c r="V46">
        <v>3</v>
      </c>
      <c r="W46">
        <v>2</v>
      </c>
      <c r="X46">
        <v>0</v>
      </c>
      <c r="Y46">
        <v>2</v>
      </c>
      <c r="Z46">
        <v>0</v>
      </c>
      <c r="AA46">
        <v>1</v>
      </c>
      <c r="AB46">
        <v>1</v>
      </c>
      <c r="AC46">
        <v>0</v>
      </c>
      <c r="AD46">
        <v>2</v>
      </c>
      <c r="AE46">
        <v>15</v>
      </c>
      <c r="AF46">
        <v>8</v>
      </c>
      <c r="AG46">
        <v>9</v>
      </c>
      <c r="AH46">
        <v>5</v>
      </c>
      <c r="AI46">
        <v>6</v>
      </c>
      <c r="AJ46">
        <v>3</v>
      </c>
      <c r="AK46">
        <v>-1</v>
      </c>
      <c r="AL46">
        <v>-1</v>
      </c>
      <c r="AM46">
        <v>53</v>
      </c>
      <c r="AN46">
        <v>47</v>
      </c>
      <c r="AO46">
        <v>2.77</v>
      </c>
      <c r="AP46">
        <v>1.74</v>
      </c>
      <c r="AQ46">
        <v>2.37</v>
      </c>
      <c r="AR46">
        <v>64</v>
      </c>
      <c r="AS46">
        <v>82</v>
      </c>
      <c r="AT46">
        <v>37</v>
      </c>
      <c r="AU46">
        <v>19</v>
      </c>
      <c r="AV46">
        <v>10</v>
      </c>
      <c r="AW46">
        <v>37</v>
      </c>
      <c r="AX46">
        <v>64</v>
      </c>
      <c r="AY46">
        <v>37</v>
      </c>
      <c r="AZ46">
        <v>90</v>
      </c>
      <c r="BA46">
        <v>12.5</v>
      </c>
      <c r="BB46">
        <v>4.43</v>
      </c>
      <c r="BC46">
        <v>2.2999999999999998</v>
      </c>
      <c r="BD46">
        <v>3.2</v>
      </c>
      <c r="BE46">
        <v>2.85</v>
      </c>
      <c r="BF46">
        <f>(1/BC46+1/BD46+1/BE46-1)/3</f>
        <v>3.2719933892702745E-2</v>
      </c>
      <c r="BG46">
        <f>1/BC46-BF46</f>
        <v>0.40206267480294949</v>
      </c>
      <c r="BH46">
        <f>1/BD46-BF46</f>
        <v>0.27978006610729728</v>
      </c>
      <c r="BI46">
        <f>1/BE46-BF46</f>
        <v>0.3181572590897534</v>
      </c>
      <c r="BJ46">
        <f>MROUND(BG46*100,2)/100</f>
        <v>0.4</v>
      </c>
      <c r="BK46">
        <v>1.29</v>
      </c>
      <c r="BL46">
        <v>1.95</v>
      </c>
      <c r="BM46">
        <v>3.35</v>
      </c>
      <c r="BN46">
        <v>0</v>
      </c>
      <c r="BO46">
        <v>1.8</v>
      </c>
      <c r="BP46">
        <v>1.95</v>
      </c>
      <c r="BQ46" t="s">
        <v>131</v>
      </c>
      <c r="BR46">
        <f>VLOOKUP(Table2[[#This Row],[Reference]],metron,10,FALSE)</f>
        <v>2.4956155335383219</v>
      </c>
      <c r="BS46">
        <f>VLOOKUP(Table2[[#This Row],[Reference]],metron,11,FALSE)</f>
        <v>1.344038264434575</v>
      </c>
      <c r="BT46">
        <f>VLOOKUP(Table2[[#This Row],[Reference]],metron,12,FALSE)</f>
        <v>1.1515772691037469</v>
      </c>
      <c r="BU46">
        <f>VLOOKUP(Table2[[#This Row],[Reference]],metron,13,FALSE)</f>
        <v>0.59936225942375587</v>
      </c>
      <c r="BV46">
        <f>VLOOKUP(Table2[[#This Row],[Reference]],metron,14,FALSE)</f>
        <v>0.50723152260562576</v>
      </c>
      <c r="BW46">
        <f>VLOOKUP(Table2[[#This Row],[Reference]],metron,15,FALSE)</f>
        <v>11.99278846153846</v>
      </c>
      <c r="BX46">
        <f>VLOOKUP(Table2[[#This Row],[Reference]],metron,16,FALSE)</f>
        <v>10.0277534965035</v>
      </c>
      <c r="BY46">
        <f>VLOOKUP(Table2[[#This Row],[Reference]],metron,17,FALSE)</f>
        <v>5.2857459543338514</v>
      </c>
      <c r="BZ46">
        <f>VLOOKUP(Table2[[#This Row],[Reference]],metron,18,FALSE)</f>
        <v>4.4067834183107957</v>
      </c>
      <c r="CA46">
        <f>VLOOKUP(Table2[[#This Row],[Reference]],metron,19,FALSE)</f>
        <v>6.7070425072046085</v>
      </c>
      <c r="CB46">
        <f>VLOOKUP(Table2[[#This Row],[Reference]],metron,20,FALSE)</f>
        <v>5.6209700781927046</v>
      </c>
      <c r="CC46">
        <f>VLOOKUP(Table2[[#This Row],[Reference]],metron,21,FALSE)</f>
        <v>13.04463690872752</v>
      </c>
      <c r="CD46">
        <f>VLOOKUP(Table2[[#This Row],[Reference]],metron,22,FALSE)</f>
        <v>13.49811236953142</v>
      </c>
      <c r="CE46">
        <f>VLOOKUP(Table2[[#This Row],[Reference]],metron,23,FALSE)</f>
        <v>1.5836526181353769</v>
      </c>
      <c r="CF46">
        <f>VLOOKUP(Table2[[#This Row],[Reference]],metron,24,FALSE)</f>
        <v>1.8744146445295871</v>
      </c>
      <c r="CG46">
        <f>VLOOKUP(Table2[[#This Row],[Reference]],metron,25,FALSE)</f>
        <v>8.5994040017028525E-2</v>
      </c>
      <c r="CH46">
        <f>VLOOKUP(Table2[[#This Row],[Reference]],metron,26,FALSE)</f>
        <v>0.13452532992762881</v>
      </c>
    </row>
    <row r="47" spans="1:86" hidden="1" x14ac:dyDescent="0.45">
      <c r="A47">
        <v>1525563000</v>
      </c>
      <c r="B47" t="s">
        <v>230</v>
      </c>
      <c r="C47" t="s">
        <v>64</v>
      </c>
      <c r="D47" t="s">
        <v>65</v>
      </c>
      <c r="E47" t="s">
        <v>109</v>
      </c>
      <c r="F47" t="s">
        <v>115</v>
      </c>
      <c r="G47" t="s">
        <v>65</v>
      </c>
      <c r="H47">
        <v>12</v>
      </c>
      <c r="I47">
        <v>0.5</v>
      </c>
      <c r="J47">
        <v>0</v>
      </c>
      <c r="K47">
        <v>0.82</v>
      </c>
      <c r="L47">
        <v>0.91</v>
      </c>
      <c r="M47">
        <v>1</v>
      </c>
      <c r="N47">
        <v>0</v>
      </c>
      <c r="O47">
        <v>1</v>
      </c>
      <c r="P47">
        <v>1</v>
      </c>
      <c r="Q47">
        <v>1</v>
      </c>
      <c r="R47">
        <v>0</v>
      </c>
      <c r="S47">
        <v>45</v>
      </c>
      <c r="U47">
        <v>6</v>
      </c>
      <c r="V47">
        <v>4</v>
      </c>
      <c r="W47">
        <v>4</v>
      </c>
      <c r="X47">
        <v>1</v>
      </c>
      <c r="Y47">
        <v>1</v>
      </c>
      <c r="Z47">
        <v>0</v>
      </c>
      <c r="AA47">
        <v>0</v>
      </c>
      <c r="AB47">
        <v>5</v>
      </c>
      <c r="AC47">
        <v>0</v>
      </c>
      <c r="AD47">
        <v>1</v>
      </c>
      <c r="AE47">
        <v>14</v>
      </c>
      <c r="AF47">
        <v>5</v>
      </c>
      <c r="AG47">
        <v>6</v>
      </c>
      <c r="AH47">
        <v>2</v>
      </c>
      <c r="AI47">
        <v>8</v>
      </c>
      <c r="AJ47">
        <v>3</v>
      </c>
      <c r="AK47">
        <v>15</v>
      </c>
      <c r="AL47">
        <v>20</v>
      </c>
      <c r="AM47">
        <v>56</v>
      </c>
      <c r="AN47">
        <v>44</v>
      </c>
      <c r="AO47">
        <v>1.82</v>
      </c>
      <c r="AP47">
        <v>0.78</v>
      </c>
      <c r="AQ47">
        <v>3.02</v>
      </c>
      <c r="AR47">
        <v>47</v>
      </c>
      <c r="AS47">
        <v>75</v>
      </c>
      <c r="AT47">
        <v>57</v>
      </c>
      <c r="AU47">
        <v>49</v>
      </c>
      <c r="AV47">
        <v>20</v>
      </c>
      <c r="AW47">
        <v>57</v>
      </c>
      <c r="AX47">
        <v>75</v>
      </c>
      <c r="AY47">
        <v>57</v>
      </c>
      <c r="AZ47">
        <v>84</v>
      </c>
      <c r="BA47">
        <v>8.93</v>
      </c>
      <c r="BB47">
        <v>6.67</v>
      </c>
      <c r="BC47">
        <v>2.2000000000000002</v>
      </c>
      <c r="BD47">
        <v>3.15</v>
      </c>
      <c r="BE47">
        <v>3</v>
      </c>
      <c r="BF47">
        <f>(1/BC47+1/BD47+1/BE47-1)/3</f>
        <v>3.5113035113035096E-2</v>
      </c>
      <c r="BG47">
        <f>1/BC47-BF47</f>
        <v>0.41943241943241943</v>
      </c>
      <c r="BH47">
        <f>1/BD47-BF47</f>
        <v>0.28234728234728235</v>
      </c>
      <c r="BI47">
        <f>1/BE47-BF47</f>
        <v>0.29822029822029822</v>
      </c>
      <c r="BJ47">
        <f>MROUND(BG47*100,2)/100</f>
        <v>0.42</v>
      </c>
      <c r="BK47">
        <v>1.34</v>
      </c>
      <c r="BL47">
        <v>2.1</v>
      </c>
      <c r="BM47">
        <v>3.8</v>
      </c>
      <c r="BN47">
        <v>0</v>
      </c>
      <c r="BO47">
        <v>1.95</v>
      </c>
      <c r="BP47">
        <v>1.83</v>
      </c>
      <c r="BQ47" t="s">
        <v>132</v>
      </c>
      <c r="BR47">
        <f>VLOOKUP(Table2[[#This Row],[Reference]],metron,10,FALSE)</f>
        <v>2.4884649511978703</v>
      </c>
      <c r="BS47">
        <f>VLOOKUP(Table2[[#This Row],[Reference]],metron,11,FALSE)</f>
        <v>1.396960958296362</v>
      </c>
      <c r="BT47">
        <f>VLOOKUP(Table2[[#This Row],[Reference]],metron,12,FALSE)</f>
        <v>1.091503992901508</v>
      </c>
      <c r="BU47">
        <f>VLOOKUP(Table2[[#This Row],[Reference]],metron,13,FALSE)</f>
        <v>0.60765391014975045</v>
      </c>
      <c r="BV47">
        <f>VLOOKUP(Table2[[#This Row],[Reference]],metron,14,FALSE)</f>
        <v>0.47276760953965608</v>
      </c>
      <c r="BW47">
        <f>VLOOKUP(Table2[[#This Row],[Reference]],metron,15,FALSE)</f>
        <v>12.29504785684561</v>
      </c>
      <c r="BX47">
        <f>VLOOKUP(Table2[[#This Row],[Reference]],metron,16,FALSE)</f>
        <v>10.047232625884311</v>
      </c>
      <c r="BY47">
        <f>VLOOKUP(Table2[[#This Row],[Reference]],metron,17,FALSE)</f>
        <v>5.2917192097519967</v>
      </c>
      <c r="BZ47">
        <f>VLOOKUP(Table2[[#This Row],[Reference]],metron,18,FALSE)</f>
        <v>4.2580916351408158</v>
      </c>
      <c r="CA47">
        <f>VLOOKUP(Table2[[#This Row],[Reference]],metron,19,FALSE)</f>
        <v>7.0033286470936131</v>
      </c>
      <c r="CB47">
        <f>VLOOKUP(Table2[[#This Row],[Reference]],metron,20,FALSE)</f>
        <v>5.789140990743495</v>
      </c>
      <c r="CC47">
        <f>VLOOKUP(Table2[[#This Row],[Reference]],metron,21,FALSE)</f>
        <v>12.77041895895049</v>
      </c>
      <c r="CD47">
        <f>VLOOKUP(Table2[[#This Row],[Reference]],metron,22,FALSE)</f>
        <v>13.411129919593741</v>
      </c>
      <c r="CE47">
        <f>VLOOKUP(Table2[[#This Row],[Reference]],metron,23,FALSE)</f>
        <v>1.556141062018646</v>
      </c>
      <c r="CF47">
        <f>VLOOKUP(Table2[[#This Row],[Reference]],metron,24,FALSE)</f>
        <v>1.9114308877178761</v>
      </c>
      <c r="CG47">
        <f>VLOOKUP(Table2[[#This Row],[Reference]],metron,25,FALSE)</f>
        <v>8.4920956627482766E-2</v>
      </c>
      <c r="CH47">
        <f>VLOOKUP(Table2[[#This Row],[Reference]],metron,26,FALSE)</f>
        <v>0.1323469801378192</v>
      </c>
    </row>
    <row r="48" spans="1:86" hidden="1" x14ac:dyDescent="0.45">
      <c r="A48">
        <v>1525626000</v>
      </c>
      <c r="B48" t="s">
        <v>231</v>
      </c>
      <c r="C48" t="s">
        <v>64</v>
      </c>
      <c r="D48" t="s">
        <v>65</v>
      </c>
      <c r="E48" t="s">
        <v>122</v>
      </c>
      <c r="F48" t="s">
        <v>114</v>
      </c>
      <c r="G48" t="s">
        <v>65</v>
      </c>
      <c r="H48">
        <v>12</v>
      </c>
      <c r="I48">
        <v>1.8</v>
      </c>
      <c r="J48">
        <v>1.67</v>
      </c>
      <c r="K48">
        <v>2.14</v>
      </c>
      <c r="L48">
        <v>1.36</v>
      </c>
      <c r="M48">
        <v>2</v>
      </c>
      <c r="N48">
        <v>1</v>
      </c>
      <c r="O48">
        <v>3</v>
      </c>
      <c r="P48">
        <v>1</v>
      </c>
      <c r="Q48">
        <v>0</v>
      </c>
      <c r="R48">
        <v>1</v>
      </c>
      <c r="S48" t="s">
        <v>232</v>
      </c>
      <c r="T48">
        <v>16</v>
      </c>
      <c r="U48">
        <v>6</v>
      </c>
      <c r="V48">
        <v>6</v>
      </c>
      <c r="W48">
        <v>4</v>
      </c>
      <c r="X48">
        <v>0</v>
      </c>
      <c r="Y48">
        <v>4</v>
      </c>
      <c r="Z48">
        <v>0</v>
      </c>
      <c r="AA48">
        <v>2</v>
      </c>
      <c r="AB48">
        <v>2</v>
      </c>
      <c r="AC48">
        <v>2</v>
      </c>
      <c r="AD48">
        <v>2</v>
      </c>
      <c r="AE48">
        <v>17</v>
      </c>
      <c r="AF48">
        <v>10</v>
      </c>
      <c r="AG48">
        <v>9</v>
      </c>
      <c r="AH48">
        <v>6</v>
      </c>
      <c r="AI48">
        <v>8</v>
      </c>
      <c r="AJ48">
        <v>4</v>
      </c>
      <c r="AK48">
        <v>14</v>
      </c>
      <c r="AL48">
        <v>15</v>
      </c>
      <c r="AM48">
        <v>51</v>
      </c>
      <c r="AN48">
        <v>49</v>
      </c>
      <c r="AO48">
        <v>2.2000000000000002</v>
      </c>
      <c r="AP48">
        <v>1.47</v>
      </c>
      <c r="AQ48">
        <v>3.14</v>
      </c>
      <c r="AR48">
        <v>82</v>
      </c>
      <c r="AS48">
        <v>82</v>
      </c>
      <c r="AT48">
        <v>82</v>
      </c>
      <c r="AU48">
        <v>39</v>
      </c>
      <c r="AV48">
        <v>10</v>
      </c>
      <c r="AW48">
        <v>64</v>
      </c>
      <c r="AX48">
        <v>82</v>
      </c>
      <c r="AY48">
        <v>47</v>
      </c>
      <c r="AZ48">
        <v>84</v>
      </c>
      <c r="BA48">
        <v>9.33</v>
      </c>
      <c r="BB48">
        <v>5.57</v>
      </c>
      <c r="BC48">
        <v>2.35</v>
      </c>
      <c r="BD48">
        <v>3</v>
      </c>
      <c r="BE48">
        <v>2.95</v>
      </c>
      <c r="BF48">
        <f>(1/BC48+1/BD48+1/BE48-1)/3</f>
        <v>3.261609969146928E-2</v>
      </c>
      <c r="BG48">
        <f>1/BC48-BF48</f>
        <v>0.39291581520214774</v>
      </c>
      <c r="BH48">
        <f>1/BD48-BF48</f>
        <v>0.30071723364186403</v>
      </c>
      <c r="BI48">
        <f>1/BE48-BF48</f>
        <v>0.30636695115598833</v>
      </c>
      <c r="BJ48">
        <f>MROUND(BG48*100,2)/100</f>
        <v>0.4</v>
      </c>
      <c r="BK48">
        <v>1.25</v>
      </c>
      <c r="BL48">
        <v>1.83</v>
      </c>
      <c r="BM48">
        <v>3.1</v>
      </c>
      <c r="BN48">
        <v>0</v>
      </c>
      <c r="BO48">
        <v>1.74</v>
      </c>
      <c r="BP48">
        <v>2.0499999999999998</v>
      </c>
      <c r="BQ48" t="s">
        <v>125</v>
      </c>
      <c r="BR48">
        <f>VLOOKUP(Table2[[#This Row],[Reference]],metron,10,FALSE)</f>
        <v>2.4956155335383219</v>
      </c>
      <c r="BS48">
        <f>VLOOKUP(Table2[[#This Row],[Reference]],metron,11,FALSE)</f>
        <v>1.344038264434575</v>
      </c>
      <c r="BT48">
        <f>VLOOKUP(Table2[[#This Row],[Reference]],metron,12,FALSE)</f>
        <v>1.1515772691037469</v>
      </c>
      <c r="BU48">
        <f>VLOOKUP(Table2[[#This Row],[Reference]],metron,13,FALSE)</f>
        <v>0.59936225942375587</v>
      </c>
      <c r="BV48">
        <f>VLOOKUP(Table2[[#This Row],[Reference]],metron,14,FALSE)</f>
        <v>0.50723152260562576</v>
      </c>
      <c r="BW48">
        <f>VLOOKUP(Table2[[#This Row],[Reference]],metron,15,FALSE)</f>
        <v>11.99278846153846</v>
      </c>
      <c r="BX48">
        <f>VLOOKUP(Table2[[#This Row],[Reference]],metron,16,FALSE)</f>
        <v>10.0277534965035</v>
      </c>
      <c r="BY48">
        <f>VLOOKUP(Table2[[#This Row],[Reference]],metron,17,FALSE)</f>
        <v>5.2857459543338514</v>
      </c>
      <c r="BZ48">
        <f>VLOOKUP(Table2[[#This Row],[Reference]],metron,18,FALSE)</f>
        <v>4.4067834183107957</v>
      </c>
      <c r="CA48">
        <f>VLOOKUP(Table2[[#This Row],[Reference]],metron,19,FALSE)</f>
        <v>6.7070425072046085</v>
      </c>
      <c r="CB48">
        <f>VLOOKUP(Table2[[#This Row],[Reference]],metron,20,FALSE)</f>
        <v>5.6209700781927046</v>
      </c>
      <c r="CC48">
        <f>VLOOKUP(Table2[[#This Row],[Reference]],metron,21,FALSE)</f>
        <v>13.04463690872752</v>
      </c>
      <c r="CD48">
        <f>VLOOKUP(Table2[[#This Row],[Reference]],metron,22,FALSE)</f>
        <v>13.49811236953142</v>
      </c>
      <c r="CE48">
        <f>VLOOKUP(Table2[[#This Row],[Reference]],metron,23,FALSE)</f>
        <v>1.5836526181353769</v>
      </c>
      <c r="CF48">
        <f>VLOOKUP(Table2[[#This Row],[Reference]],metron,24,FALSE)</f>
        <v>1.8744146445295871</v>
      </c>
      <c r="CG48">
        <f>VLOOKUP(Table2[[#This Row],[Reference]],metron,25,FALSE)</f>
        <v>8.5994040017028525E-2</v>
      </c>
      <c r="CH48">
        <f>VLOOKUP(Table2[[#This Row],[Reference]],metron,26,FALSE)</f>
        <v>0.13452532992762881</v>
      </c>
    </row>
    <row r="49" spans="1:86" hidden="1" x14ac:dyDescent="0.45">
      <c r="A49">
        <v>1525635000</v>
      </c>
      <c r="B49" t="s">
        <v>233</v>
      </c>
      <c r="C49" t="s">
        <v>64</v>
      </c>
      <c r="D49" t="s">
        <v>65</v>
      </c>
      <c r="E49" t="s">
        <v>127</v>
      </c>
      <c r="F49" t="s">
        <v>112</v>
      </c>
      <c r="G49" t="s">
        <v>65</v>
      </c>
      <c r="H49">
        <v>12</v>
      </c>
      <c r="I49">
        <v>1.8</v>
      </c>
      <c r="J49">
        <v>1.17</v>
      </c>
      <c r="K49">
        <v>1.55</v>
      </c>
      <c r="L49">
        <v>1.1299999999999999</v>
      </c>
      <c r="M49">
        <v>2</v>
      </c>
      <c r="N49">
        <v>0</v>
      </c>
      <c r="O49">
        <v>2</v>
      </c>
      <c r="P49">
        <v>1</v>
      </c>
      <c r="Q49">
        <v>1</v>
      </c>
      <c r="R49">
        <v>0</v>
      </c>
      <c r="S49" t="s">
        <v>234</v>
      </c>
      <c r="U49">
        <v>4</v>
      </c>
      <c r="V49">
        <v>9</v>
      </c>
      <c r="W49">
        <v>2</v>
      </c>
      <c r="X49">
        <v>0</v>
      </c>
      <c r="Y49">
        <v>1</v>
      </c>
      <c r="Z49">
        <v>0</v>
      </c>
      <c r="AA49">
        <v>2</v>
      </c>
      <c r="AB49">
        <v>0</v>
      </c>
      <c r="AC49">
        <v>1</v>
      </c>
      <c r="AD49">
        <v>0</v>
      </c>
      <c r="AE49">
        <v>11</v>
      </c>
      <c r="AF49">
        <v>8</v>
      </c>
      <c r="AG49">
        <v>7</v>
      </c>
      <c r="AH49">
        <v>2</v>
      </c>
      <c r="AI49">
        <v>4</v>
      </c>
      <c r="AJ49">
        <v>6</v>
      </c>
      <c r="AK49">
        <v>15</v>
      </c>
      <c r="AL49">
        <v>17</v>
      </c>
      <c r="AM49">
        <v>46</v>
      </c>
      <c r="AN49">
        <v>54</v>
      </c>
      <c r="AO49">
        <v>1.97</v>
      </c>
      <c r="AP49">
        <v>1.55</v>
      </c>
      <c r="AQ49">
        <v>2.6</v>
      </c>
      <c r="AR49">
        <v>54</v>
      </c>
      <c r="AS49">
        <v>90</v>
      </c>
      <c r="AT49">
        <v>54</v>
      </c>
      <c r="AU49">
        <v>27</v>
      </c>
      <c r="AV49">
        <v>0</v>
      </c>
      <c r="AW49">
        <v>45</v>
      </c>
      <c r="AX49">
        <v>64</v>
      </c>
      <c r="AY49">
        <v>45</v>
      </c>
      <c r="AZ49">
        <v>90</v>
      </c>
      <c r="BA49">
        <v>10.57</v>
      </c>
      <c r="BB49">
        <v>3.3</v>
      </c>
      <c r="BC49">
        <v>2.5</v>
      </c>
      <c r="BD49">
        <v>3.15</v>
      </c>
      <c r="BE49">
        <v>2.6</v>
      </c>
      <c r="BF49">
        <f>(1/BC49+1/BD49+1/BE49-1)/3</f>
        <v>3.4025234025234052E-2</v>
      </c>
      <c r="BG49">
        <f>1/BC49-BF49</f>
        <v>0.36597476597476597</v>
      </c>
      <c r="BH49">
        <f>1/BD49-BF49</f>
        <v>0.28343508343508339</v>
      </c>
      <c r="BI49">
        <f>1/BE49-BF49</f>
        <v>0.35059015059015053</v>
      </c>
      <c r="BJ49">
        <f>MROUND(BG49*100,2)/100</f>
        <v>0.36</v>
      </c>
      <c r="BK49">
        <v>1.27</v>
      </c>
      <c r="BL49">
        <v>1.87</v>
      </c>
      <c r="BM49">
        <v>3.2</v>
      </c>
      <c r="BN49">
        <v>0</v>
      </c>
      <c r="BO49">
        <v>1.77</v>
      </c>
      <c r="BP49">
        <v>2</v>
      </c>
      <c r="BQ49" t="s">
        <v>130</v>
      </c>
      <c r="BR49">
        <f>VLOOKUP(Table2[[#This Row],[Reference]],metron,10,FALSE)</f>
        <v>2.5110350525197691</v>
      </c>
      <c r="BS49">
        <f>VLOOKUP(Table2[[#This Row],[Reference]],metron,11,FALSE)</f>
        <v>1.269326094653606</v>
      </c>
      <c r="BT49">
        <f>VLOOKUP(Table2[[#This Row],[Reference]],metron,12,FALSE)</f>
        <v>1.2417089578661631</v>
      </c>
      <c r="BU49">
        <f>VLOOKUP(Table2[[#This Row],[Reference]],metron,13,FALSE)</f>
        <v>0.56586402266288949</v>
      </c>
      <c r="BV49">
        <f>VLOOKUP(Table2[[#This Row],[Reference]],metron,14,FALSE)</f>
        <v>0.55158168083097259</v>
      </c>
      <c r="BW49">
        <f>VLOOKUP(Table2[[#This Row],[Reference]],metron,15,FALSE)</f>
        <v>11.49400826446281</v>
      </c>
      <c r="BX49">
        <f>VLOOKUP(Table2[[#This Row],[Reference]],metron,16,FALSE)</f>
        <v>10.507231404958681</v>
      </c>
      <c r="BY49">
        <f>VLOOKUP(Table2[[#This Row],[Reference]],metron,17,FALSE)</f>
        <v>4.9238790406673623</v>
      </c>
      <c r="BZ49">
        <f>VLOOKUP(Table2[[#This Row],[Reference]],metron,18,FALSE)</f>
        <v>4.6296141814389991</v>
      </c>
      <c r="CA49">
        <f>VLOOKUP(Table2[[#This Row],[Reference]],metron,19,FALSE)</f>
        <v>6.5701292237954476</v>
      </c>
      <c r="CB49">
        <f>VLOOKUP(Table2[[#This Row],[Reference]],metron,20,FALSE)</f>
        <v>5.8776172235196817</v>
      </c>
      <c r="CC49">
        <f>VLOOKUP(Table2[[#This Row],[Reference]],metron,21,FALSE)</f>
        <v>12.798739495798319</v>
      </c>
      <c r="CD49">
        <f>VLOOKUP(Table2[[#This Row],[Reference]],metron,22,FALSE)</f>
        <v>12.98844537815126</v>
      </c>
      <c r="CE49">
        <f>VLOOKUP(Table2[[#This Row],[Reference]],metron,23,FALSE)</f>
        <v>1.604928297313674</v>
      </c>
      <c r="CF49">
        <f>VLOOKUP(Table2[[#This Row],[Reference]],metron,24,FALSE)</f>
        <v>1.791961219955565</v>
      </c>
      <c r="CG49">
        <f>VLOOKUP(Table2[[#This Row],[Reference]],metron,25,FALSE)</f>
        <v>8.887093516461321E-2</v>
      </c>
      <c r="CH49">
        <f>VLOOKUP(Table2[[#This Row],[Reference]],metron,26,FALSE)</f>
        <v>0.11694607150070691</v>
      </c>
    </row>
    <row r="50" spans="1:86" hidden="1" x14ac:dyDescent="0.45">
      <c r="A50">
        <v>1525738500</v>
      </c>
      <c r="B50" t="s">
        <v>235</v>
      </c>
      <c r="C50" t="s">
        <v>64</v>
      </c>
      <c r="D50" t="s">
        <v>65</v>
      </c>
      <c r="E50" t="s">
        <v>118</v>
      </c>
      <c r="F50" t="s">
        <v>159</v>
      </c>
      <c r="G50" t="s">
        <v>65</v>
      </c>
      <c r="H50">
        <v>12</v>
      </c>
      <c r="I50">
        <v>0.8</v>
      </c>
      <c r="J50">
        <v>0.67</v>
      </c>
      <c r="K50">
        <v>1.05</v>
      </c>
      <c r="L50">
        <v>0.86</v>
      </c>
      <c r="M50">
        <v>3</v>
      </c>
      <c r="N50">
        <v>2</v>
      </c>
      <c r="O50">
        <v>5</v>
      </c>
      <c r="P50">
        <v>3</v>
      </c>
      <c r="Q50">
        <v>2</v>
      </c>
      <c r="R50">
        <v>1</v>
      </c>
      <c r="S50" t="s">
        <v>236</v>
      </c>
      <c r="T50" t="s">
        <v>237</v>
      </c>
      <c r="U50">
        <v>8</v>
      </c>
      <c r="V50">
        <v>4</v>
      </c>
      <c r="W50">
        <v>3</v>
      </c>
      <c r="X50">
        <v>0</v>
      </c>
      <c r="Y50">
        <v>2</v>
      </c>
      <c r="Z50">
        <v>0</v>
      </c>
      <c r="AA50">
        <v>0</v>
      </c>
      <c r="AB50">
        <v>3</v>
      </c>
      <c r="AC50">
        <v>0</v>
      </c>
      <c r="AD50">
        <v>2</v>
      </c>
      <c r="AE50">
        <v>10</v>
      </c>
      <c r="AF50">
        <v>12</v>
      </c>
      <c r="AG50">
        <v>7</v>
      </c>
      <c r="AH50">
        <v>4</v>
      </c>
      <c r="AI50">
        <v>3</v>
      </c>
      <c r="AJ50">
        <v>8</v>
      </c>
      <c r="AK50">
        <v>18</v>
      </c>
      <c r="AL50">
        <v>10</v>
      </c>
      <c r="AM50">
        <v>54</v>
      </c>
      <c r="AN50">
        <v>46</v>
      </c>
      <c r="AO50">
        <v>1.59</v>
      </c>
      <c r="AP50">
        <v>1.33</v>
      </c>
      <c r="AQ50">
        <v>2.39</v>
      </c>
      <c r="AR50">
        <v>65</v>
      </c>
      <c r="AS50">
        <v>82</v>
      </c>
      <c r="AT50">
        <v>57</v>
      </c>
      <c r="AU50">
        <v>19</v>
      </c>
      <c r="AV50">
        <v>0</v>
      </c>
      <c r="AW50">
        <v>19</v>
      </c>
      <c r="AX50">
        <v>55</v>
      </c>
      <c r="AY50">
        <v>55</v>
      </c>
      <c r="AZ50">
        <v>82</v>
      </c>
      <c r="BA50">
        <v>7.1</v>
      </c>
      <c r="BB50">
        <v>5.0999999999999996</v>
      </c>
      <c r="BC50">
        <v>1.61</v>
      </c>
      <c r="BD50">
        <v>3.9</v>
      </c>
      <c r="BE50">
        <v>4.5999999999999996</v>
      </c>
      <c r="BF50">
        <f>(1/BC50+1/BD50+1/BE50-1)/3</f>
        <v>3.163985772681429E-2</v>
      </c>
      <c r="BG50">
        <f>1/BC50-BF50</f>
        <v>0.58947815469554588</v>
      </c>
      <c r="BH50">
        <f>1/BD50-BF50</f>
        <v>0.22477039868344215</v>
      </c>
      <c r="BI50">
        <f>1/BE50-BF50</f>
        <v>0.18575144662101181</v>
      </c>
      <c r="BJ50">
        <f>MROUND(BG50*100,2)/100</f>
        <v>0.57999999999999996</v>
      </c>
      <c r="BK50">
        <v>1.17</v>
      </c>
      <c r="BL50">
        <v>1.57</v>
      </c>
      <c r="BM50">
        <v>2.4500000000000002</v>
      </c>
      <c r="BN50">
        <v>0</v>
      </c>
      <c r="BO50">
        <v>1.67</v>
      </c>
      <c r="BP50">
        <v>2.15</v>
      </c>
      <c r="BQ50" t="s">
        <v>121</v>
      </c>
      <c r="BR50">
        <f>VLOOKUP(Table2[[#This Row],[Reference]],metron,10,FALSE)</f>
        <v>2.6362999299229148</v>
      </c>
      <c r="BS50">
        <f>VLOOKUP(Table2[[#This Row],[Reference]],metron,11,FALSE)</f>
        <v>1.7619715019855171</v>
      </c>
      <c r="BT50">
        <f>VLOOKUP(Table2[[#This Row],[Reference]],metron,12,FALSE)</f>
        <v>0.87432842793739785</v>
      </c>
      <c r="BU50">
        <f>VLOOKUP(Table2[[#This Row],[Reference]],metron,13,FALSE)</f>
        <v>0.78411214953271025</v>
      </c>
      <c r="BV50">
        <f>VLOOKUP(Table2[[#This Row],[Reference]],metron,14,FALSE)</f>
        <v>0.38060747663551397</v>
      </c>
      <c r="BW50">
        <f>VLOOKUP(Table2[[#This Row],[Reference]],metron,15,FALSE)</f>
        <v>14.215499378367181</v>
      </c>
      <c r="BX50">
        <f>VLOOKUP(Table2[[#This Row],[Reference]],metron,16,FALSE)</f>
        <v>8.9523612261806136</v>
      </c>
      <c r="BY50">
        <f>VLOOKUP(Table2[[#This Row],[Reference]],metron,17,FALSE)</f>
        <v>6.3083121289228163</v>
      </c>
      <c r="BZ50">
        <f>VLOOKUP(Table2[[#This Row],[Reference]],metron,18,FALSE)</f>
        <v>3.7757524374735061</v>
      </c>
      <c r="CA50">
        <f>VLOOKUP(Table2[[#This Row],[Reference]],metron,19,FALSE)</f>
        <v>7.9071872494443642</v>
      </c>
      <c r="CB50">
        <f>VLOOKUP(Table2[[#This Row],[Reference]],metron,20,FALSE)</f>
        <v>5.1766087887071075</v>
      </c>
      <c r="CC50">
        <f>VLOOKUP(Table2[[#This Row],[Reference]],metron,21,FALSE)</f>
        <v>12.634239592183521</v>
      </c>
      <c r="CD50">
        <f>VLOOKUP(Table2[[#This Row],[Reference]],metron,22,FALSE)</f>
        <v>13.597706032285471</v>
      </c>
      <c r="CE50">
        <f>VLOOKUP(Table2[[#This Row],[Reference]],metron,23,FALSE)</f>
        <v>1.365400161681487</v>
      </c>
      <c r="CF50">
        <f>VLOOKUP(Table2[[#This Row],[Reference]],metron,24,FALSE)</f>
        <v>1.963621665319321</v>
      </c>
      <c r="CG50">
        <f>VLOOKUP(Table2[[#This Row],[Reference]],metron,25,FALSE)</f>
        <v>7.1544058205335492E-2</v>
      </c>
      <c r="CH50">
        <f>VLOOKUP(Table2[[#This Row],[Reference]],metron,26,FALSE)</f>
        <v>0.1216653193209378</v>
      </c>
    </row>
    <row r="51" spans="1:86" hidden="1" x14ac:dyDescent="0.45">
      <c r="A51">
        <v>1526085000</v>
      </c>
      <c r="B51" t="s">
        <v>238</v>
      </c>
      <c r="C51" t="s">
        <v>64</v>
      </c>
      <c r="D51" t="s">
        <v>65</v>
      </c>
      <c r="E51" t="s">
        <v>112</v>
      </c>
      <c r="F51" t="s">
        <v>122</v>
      </c>
      <c r="G51" t="s">
        <v>65</v>
      </c>
      <c r="H51">
        <v>13</v>
      </c>
      <c r="I51">
        <v>2.4</v>
      </c>
      <c r="J51">
        <v>1.17</v>
      </c>
      <c r="K51">
        <v>2.2999999999999998</v>
      </c>
      <c r="L51">
        <v>1</v>
      </c>
      <c r="M51">
        <v>2</v>
      </c>
      <c r="N51">
        <v>1</v>
      </c>
      <c r="O51">
        <v>3</v>
      </c>
      <c r="P51">
        <v>1</v>
      </c>
      <c r="Q51">
        <v>1</v>
      </c>
      <c r="R51">
        <v>0</v>
      </c>
      <c r="S51" t="s">
        <v>239</v>
      </c>
      <c r="T51">
        <v>73</v>
      </c>
      <c r="U51">
        <v>9</v>
      </c>
      <c r="V51">
        <v>3</v>
      </c>
      <c r="W51">
        <v>3</v>
      </c>
      <c r="X51">
        <v>1</v>
      </c>
      <c r="Y51">
        <v>3</v>
      </c>
      <c r="Z51">
        <v>1</v>
      </c>
      <c r="AA51">
        <v>1</v>
      </c>
      <c r="AB51">
        <v>3</v>
      </c>
      <c r="AC51">
        <v>0</v>
      </c>
      <c r="AD51">
        <v>4</v>
      </c>
      <c r="AE51">
        <v>15</v>
      </c>
      <c r="AF51">
        <v>4</v>
      </c>
      <c r="AG51">
        <v>5</v>
      </c>
      <c r="AH51">
        <v>3</v>
      </c>
      <c r="AI51">
        <v>10</v>
      </c>
      <c r="AJ51">
        <v>1</v>
      </c>
      <c r="AK51">
        <v>21</v>
      </c>
      <c r="AL51">
        <v>19</v>
      </c>
      <c r="AM51">
        <v>60</v>
      </c>
      <c r="AN51">
        <v>40</v>
      </c>
      <c r="AO51">
        <v>2.0699999999999998</v>
      </c>
      <c r="AP51">
        <v>1.02</v>
      </c>
      <c r="AQ51">
        <v>2.37</v>
      </c>
      <c r="AR51">
        <v>45</v>
      </c>
      <c r="AS51">
        <v>55</v>
      </c>
      <c r="AT51">
        <v>45</v>
      </c>
      <c r="AU51">
        <v>27</v>
      </c>
      <c r="AV51">
        <v>19</v>
      </c>
      <c r="AW51">
        <v>37</v>
      </c>
      <c r="AX51">
        <v>64</v>
      </c>
      <c r="AY51">
        <v>29</v>
      </c>
      <c r="AZ51">
        <v>74</v>
      </c>
      <c r="BA51">
        <v>10.37</v>
      </c>
      <c r="BB51">
        <v>4.17</v>
      </c>
      <c r="BC51">
        <v>1.59</v>
      </c>
      <c r="BD51">
        <v>3.85</v>
      </c>
      <c r="BE51">
        <v>4.8</v>
      </c>
      <c r="BF51">
        <f>(1/BC51+1/BD51+1/BE51-1)/3</f>
        <v>3.2334803561218615E-2</v>
      </c>
      <c r="BG51">
        <f>1/BC51-BF51</f>
        <v>0.59659601404884421</v>
      </c>
      <c r="BH51">
        <f>1/BD51-BF51</f>
        <v>0.22740545617904109</v>
      </c>
      <c r="BI51">
        <f>1/BE51-BF51</f>
        <v>0.17599852977211472</v>
      </c>
      <c r="BJ51">
        <f>MROUND(BG51*100,2)/100</f>
        <v>0.6</v>
      </c>
      <c r="BK51">
        <v>1.18</v>
      </c>
      <c r="BL51">
        <v>1.62</v>
      </c>
      <c r="BM51">
        <v>2.5499999999999998</v>
      </c>
      <c r="BN51">
        <v>0</v>
      </c>
      <c r="BO51">
        <v>1.74</v>
      </c>
      <c r="BP51">
        <v>2.0499999999999998</v>
      </c>
      <c r="BQ51" t="s">
        <v>139</v>
      </c>
      <c r="BR51">
        <f>VLOOKUP(Table2[[#This Row],[Reference]],metron,10,FALSE)</f>
        <v>2.7310090702947849</v>
      </c>
      <c r="BS51">
        <f>VLOOKUP(Table2[[#This Row],[Reference]],metron,11,FALSE)</f>
        <v>1.841836734693878</v>
      </c>
      <c r="BT51">
        <f>VLOOKUP(Table2[[#This Row],[Reference]],metron,12,FALSE)</f>
        <v>0.88917233560090703</v>
      </c>
      <c r="BU51">
        <f>VLOOKUP(Table2[[#This Row],[Reference]],metron,13,FALSE)</f>
        <v>0.804822695035461</v>
      </c>
      <c r="BV51">
        <f>VLOOKUP(Table2[[#This Row],[Reference]],metron,14,FALSE)</f>
        <v>0.38099290780141842</v>
      </c>
      <c r="BW51">
        <f>VLOOKUP(Table2[[#This Row],[Reference]],metron,15,FALSE)</f>
        <v>14.25174825174825</v>
      </c>
      <c r="BX51">
        <f>VLOOKUP(Table2[[#This Row],[Reference]],metron,16,FALSE)</f>
        <v>8.8316683316683324</v>
      </c>
      <c r="BY51">
        <f>VLOOKUP(Table2[[#This Row],[Reference]],metron,17,FALSE)</f>
        <v>6.2901265822784813</v>
      </c>
      <c r="BZ51">
        <f>VLOOKUP(Table2[[#This Row],[Reference]],metron,18,FALSE)</f>
        <v>3.6162025316455702</v>
      </c>
      <c r="CA51">
        <f>VLOOKUP(Table2[[#This Row],[Reference]],metron,19,FALSE)</f>
        <v>7.9616216694697686</v>
      </c>
      <c r="CB51">
        <f>VLOOKUP(Table2[[#This Row],[Reference]],metron,20,FALSE)</f>
        <v>5.2154658000227627</v>
      </c>
      <c r="CC51">
        <f>VLOOKUP(Table2[[#This Row],[Reference]],metron,21,FALSE)</f>
        <v>12.444895886236671</v>
      </c>
      <c r="CD51">
        <f>VLOOKUP(Table2[[#This Row],[Reference]],metron,22,FALSE)</f>
        <v>13.620619603859829</v>
      </c>
      <c r="CE51">
        <f>VLOOKUP(Table2[[#This Row],[Reference]],metron,23,FALSE)</f>
        <v>1.406084017382907</v>
      </c>
      <c r="CF51">
        <f>VLOOKUP(Table2[[#This Row],[Reference]],metron,24,FALSE)</f>
        <v>2.070980202800579</v>
      </c>
      <c r="CG51">
        <f>VLOOKUP(Table2[[#This Row],[Reference]],metron,25,FALSE)</f>
        <v>6.1323032351521013E-2</v>
      </c>
      <c r="CH51">
        <f>VLOOKUP(Table2[[#This Row],[Reference]],metron,26,FALSE)</f>
        <v>0.1313375181071946</v>
      </c>
    </row>
    <row r="52" spans="1:86" hidden="1" x14ac:dyDescent="0.45">
      <c r="A52">
        <v>1526158800</v>
      </c>
      <c r="B52" t="s">
        <v>240</v>
      </c>
      <c r="C52" t="s">
        <v>64</v>
      </c>
      <c r="D52" t="s">
        <v>65</v>
      </c>
      <c r="E52" t="s">
        <v>113</v>
      </c>
      <c r="F52" t="s">
        <v>109</v>
      </c>
      <c r="G52" t="s">
        <v>65</v>
      </c>
      <c r="H52">
        <v>13</v>
      </c>
      <c r="I52">
        <v>2.5</v>
      </c>
      <c r="J52">
        <v>0.4</v>
      </c>
      <c r="K52">
        <v>1.45</v>
      </c>
      <c r="L52">
        <v>0.55000000000000004</v>
      </c>
      <c r="M52">
        <v>2</v>
      </c>
      <c r="N52">
        <v>1</v>
      </c>
      <c r="O52">
        <v>3</v>
      </c>
      <c r="P52">
        <v>3</v>
      </c>
      <c r="Q52">
        <v>2</v>
      </c>
      <c r="R52">
        <v>1</v>
      </c>
      <c r="S52" t="s">
        <v>241</v>
      </c>
      <c r="T52">
        <v>30</v>
      </c>
      <c r="U52">
        <v>3</v>
      </c>
      <c r="V52">
        <v>1</v>
      </c>
      <c r="W52">
        <v>3</v>
      </c>
      <c r="X52">
        <v>0</v>
      </c>
      <c r="Y52">
        <v>0</v>
      </c>
      <c r="Z52">
        <v>0</v>
      </c>
      <c r="AA52">
        <v>0</v>
      </c>
      <c r="AB52">
        <v>3</v>
      </c>
      <c r="AC52">
        <v>0</v>
      </c>
      <c r="AD52">
        <v>0</v>
      </c>
      <c r="AE52">
        <v>16</v>
      </c>
      <c r="AF52">
        <v>5</v>
      </c>
      <c r="AG52">
        <v>7</v>
      </c>
      <c r="AH52">
        <v>2</v>
      </c>
      <c r="AI52">
        <v>9</v>
      </c>
      <c r="AJ52">
        <v>3</v>
      </c>
      <c r="AK52">
        <v>22</v>
      </c>
      <c r="AL52">
        <v>12</v>
      </c>
      <c r="AM52">
        <v>51</v>
      </c>
      <c r="AN52">
        <v>49</v>
      </c>
      <c r="AO52">
        <v>1.88</v>
      </c>
      <c r="AP52">
        <v>0.63</v>
      </c>
      <c r="AQ52">
        <v>2.89</v>
      </c>
      <c r="AR52">
        <v>74</v>
      </c>
      <c r="AS52">
        <v>100</v>
      </c>
      <c r="AT52">
        <v>54</v>
      </c>
      <c r="AU52">
        <v>35</v>
      </c>
      <c r="AV52">
        <v>0</v>
      </c>
      <c r="AW52">
        <v>27</v>
      </c>
      <c r="AX52">
        <v>82</v>
      </c>
      <c r="AY52">
        <v>54</v>
      </c>
      <c r="AZ52">
        <v>90</v>
      </c>
      <c r="BA52">
        <v>8.4</v>
      </c>
      <c r="BB52">
        <v>4.33</v>
      </c>
      <c r="BC52">
        <v>1.34</v>
      </c>
      <c r="BD52">
        <v>4.4000000000000004</v>
      </c>
      <c r="BE52">
        <v>7.25</v>
      </c>
      <c r="BF52">
        <f>(1/BC52+1/BD52+1/BE52-1)/3</f>
        <v>3.7157472823967939E-2</v>
      </c>
      <c r="BG52">
        <f>1/BC52-BF52</f>
        <v>0.70911118389244987</v>
      </c>
      <c r="BH52">
        <f>1/BD52-BF52</f>
        <v>0.19011525444875932</v>
      </c>
      <c r="BI52">
        <f>1/BE52-BF52</f>
        <v>0.10077356165879067</v>
      </c>
      <c r="BJ52">
        <f>MROUND(BG52*100,2)/100</f>
        <v>0.7</v>
      </c>
      <c r="BK52">
        <v>1.23</v>
      </c>
      <c r="BL52">
        <v>1.77</v>
      </c>
      <c r="BM52">
        <v>2.9</v>
      </c>
      <c r="BN52">
        <v>0</v>
      </c>
      <c r="BO52">
        <v>2.0499999999999998</v>
      </c>
      <c r="BP52">
        <v>1.74</v>
      </c>
      <c r="BQ52" t="s">
        <v>121</v>
      </c>
      <c r="BR52">
        <f>VLOOKUP(Table2[[#This Row],[Reference]],metron,10,FALSE)</f>
        <v>2.9925826028320968</v>
      </c>
      <c r="BS52">
        <f>VLOOKUP(Table2[[#This Row],[Reference]],metron,11,FALSE)</f>
        <v>2.224544841537424</v>
      </c>
      <c r="BT52">
        <f>VLOOKUP(Table2[[#This Row],[Reference]],metron,12,FALSE)</f>
        <v>0.76803776129467294</v>
      </c>
      <c r="BU52">
        <f>VLOOKUP(Table2[[#This Row],[Reference]],metron,13,FALSE)</f>
        <v>0.96561024949426832</v>
      </c>
      <c r="BV52">
        <f>VLOOKUP(Table2[[#This Row],[Reference]],metron,14,FALSE)</f>
        <v>0.34187457855697911</v>
      </c>
      <c r="BW52">
        <f>VLOOKUP(Table2[[#This Row],[Reference]],metron,15,FALSE)</f>
        <v>16.100000000000001</v>
      </c>
      <c r="BX52">
        <f>VLOOKUP(Table2[[#This Row],[Reference]],metron,16,FALSE)</f>
        <v>8.3493506493506491</v>
      </c>
      <c r="BY52">
        <f>VLOOKUP(Table2[[#This Row],[Reference]],metron,17,FALSE)</f>
        <v>7.2678100263852254</v>
      </c>
      <c r="BZ52">
        <f>VLOOKUP(Table2[[#This Row],[Reference]],metron,18,FALSE)</f>
        <v>3.2770448548812658</v>
      </c>
      <c r="CA52">
        <f>VLOOKUP(Table2[[#This Row],[Reference]],metron,19,FALSE)</f>
        <v>8.832189973614776</v>
      </c>
      <c r="CB52">
        <f>VLOOKUP(Table2[[#This Row],[Reference]],metron,20,FALSE)</f>
        <v>5.0723057944693828</v>
      </c>
      <c r="CC52">
        <f>VLOOKUP(Table2[[#This Row],[Reference]],metron,21,FALSE)</f>
        <v>11.95872170439414</v>
      </c>
      <c r="CD52">
        <f>VLOOKUP(Table2[[#This Row],[Reference]],metron,22,FALSE)</f>
        <v>13.450066577896139</v>
      </c>
      <c r="CE52">
        <f>VLOOKUP(Table2[[#This Row],[Reference]],metron,23,FALSE)</f>
        <v>1.301526717557252</v>
      </c>
      <c r="CF52">
        <f>VLOOKUP(Table2[[#This Row],[Reference]],metron,24,FALSE)</f>
        <v>1.9796437659033079</v>
      </c>
      <c r="CG52">
        <f>VLOOKUP(Table2[[#This Row],[Reference]],metron,25,FALSE)</f>
        <v>5.3435114503816793E-2</v>
      </c>
      <c r="CH52">
        <f>VLOOKUP(Table2[[#This Row],[Reference]],metron,26,FALSE)</f>
        <v>0.1183206106870229</v>
      </c>
    </row>
    <row r="53" spans="1:86" hidden="1" x14ac:dyDescent="0.45">
      <c r="A53">
        <v>1526167800</v>
      </c>
      <c r="B53" t="s">
        <v>242</v>
      </c>
      <c r="C53" t="s">
        <v>64</v>
      </c>
      <c r="D53" t="s">
        <v>65</v>
      </c>
      <c r="E53" t="s">
        <v>114</v>
      </c>
      <c r="F53" t="s">
        <v>118</v>
      </c>
      <c r="G53" t="s">
        <v>65</v>
      </c>
      <c r="H53">
        <v>13</v>
      </c>
      <c r="I53">
        <v>2</v>
      </c>
      <c r="J53">
        <v>0.83</v>
      </c>
      <c r="K53">
        <v>1.55</v>
      </c>
      <c r="L53">
        <v>0.73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  <c r="T53" t="s">
        <v>77</v>
      </c>
      <c r="U53">
        <v>3</v>
      </c>
      <c r="V53">
        <v>6</v>
      </c>
      <c r="W53">
        <v>2</v>
      </c>
      <c r="X53">
        <v>0</v>
      </c>
      <c r="Y53">
        <v>4</v>
      </c>
      <c r="Z53">
        <v>0</v>
      </c>
      <c r="AA53">
        <v>0</v>
      </c>
      <c r="AB53">
        <v>2</v>
      </c>
      <c r="AC53">
        <v>0</v>
      </c>
      <c r="AD53">
        <v>4</v>
      </c>
      <c r="AE53">
        <v>12</v>
      </c>
      <c r="AF53">
        <v>12</v>
      </c>
      <c r="AG53">
        <v>3</v>
      </c>
      <c r="AH53">
        <v>8</v>
      </c>
      <c r="AI53">
        <v>9</v>
      </c>
      <c r="AJ53">
        <v>4</v>
      </c>
      <c r="AK53">
        <v>8</v>
      </c>
      <c r="AL53">
        <v>17</v>
      </c>
      <c r="AM53">
        <v>47</v>
      </c>
      <c r="AN53">
        <v>53</v>
      </c>
      <c r="AO53">
        <v>1.48</v>
      </c>
      <c r="AP53">
        <v>1.91</v>
      </c>
      <c r="AQ53">
        <v>2.5</v>
      </c>
      <c r="AR53">
        <v>45</v>
      </c>
      <c r="AS53">
        <v>64</v>
      </c>
      <c r="AT53">
        <v>54</v>
      </c>
      <c r="AU53">
        <v>25</v>
      </c>
      <c r="AV53">
        <v>9</v>
      </c>
      <c r="AW53">
        <v>35</v>
      </c>
      <c r="AX53">
        <v>62</v>
      </c>
      <c r="AY53">
        <v>35</v>
      </c>
      <c r="AZ53">
        <v>84</v>
      </c>
      <c r="BA53">
        <v>11.27</v>
      </c>
      <c r="BB53">
        <v>5.83</v>
      </c>
      <c r="BC53">
        <v>1.57</v>
      </c>
      <c r="BD53">
        <v>3.9</v>
      </c>
      <c r="BE53">
        <v>4.8499999999999996</v>
      </c>
      <c r="BF53">
        <f>(1/BC53+1/BD53+1/BE53-1)/3</f>
        <v>3.3179499526600452E-2</v>
      </c>
      <c r="BG53">
        <f>1/BC53-BF53</f>
        <v>0.60376317563263515</v>
      </c>
      <c r="BH53">
        <f>1/BD53-BF53</f>
        <v>0.22323075688365598</v>
      </c>
      <c r="BI53">
        <f>1/BE53-BF53</f>
        <v>0.17300606748370884</v>
      </c>
      <c r="BJ53">
        <f>MROUND(BG53*100,2)/100</f>
        <v>0.6</v>
      </c>
      <c r="BK53">
        <v>1.17</v>
      </c>
      <c r="BL53">
        <v>1.57</v>
      </c>
      <c r="BM53">
        <v>2.4500000000000002</v>
      </c>
      <c r="BN53">
        <v>0</v>
      </c>
      <c r="BO53">
        <v>1.67</v>
      </c>
      <c r="BP53">
        <v>2.15</v>
      </c>
      <c r="BQ53" t="s">
        <v>117</v>
      </c>
      <c r="BR53">
        <f>VLOOKUP(Table2[[#This Row],[Reference]],metron,10,FALSE)</f>
        <v>2.7310090702947849</v>
      </c>
      <c r="BS53">
        <f>VLOOKUP(Table2[[#This Row],[Reference]],metron,11,FALSE)</f>
        <v>1.841836734693878</v>
      </c>
      <c r="BT53">
        <f>VLOOKUP(Table2[[#This Row],[Reference]],metron,12,FALSE)</f>
        <v>0.88917233560090703</v>
      </c>
      <c r="BU53">
        <f>VLOOKUP(Table2[[#This Row],[Reference]],metron,13,FALSE)</f>
        <v>0.804822695035461</v>
      </c>
      <c r="BV53">
        <f>VLOOKUP(Table2[[#This Row],[Reference]],metron,14,FALSE)</f>
        <v>0.38099290780141842</v>
      </c>
      <c r="BW53">
        <f>VLOOKUP(Table2[[#This Row],[Reference]],metron,15,FALSE)</f>
        <v>14.25174825174825</v>
      </c>
      <c r="BX53">
        <f>VLOOKUP(Table2[[#This Row],[Reference]],metron,16,FALSE)</f>
        <v>8.8316683316683324</v>
      </c>
      <c r="BY53">
        <f>VLOOKUP(Table2[[#This Row],[Reference]],metron,17,FALSE)</f>
        <v>6.2901265822784813</v>
      </c>
      <c r="BZ53">
        <f>VLOOKUP(Table2[[#This Row],[Reference]],metron,18,FALSE)</f>
        <v>3.6162025316455702</v>
      </c>
      <c r="CA53">
        <f>VLOOKUP(Table2[[#This Row],[Reference]],metron,19,FALSE)</f>
        <v>7.9616216694697686</v>
      </c>
      <c r="CB53">
        <f>VLOOKUP(Table2[[#This Row],[Reference]],metron,20,FALSE)</f>
        <v>5.2154658000227627</v>
      </c>
      <c r="CC53">
        <f>VLOOKUP(Table2[[#This Row],[Reference]],metron,21,FALSE)</f>
        <v>12.444895886236671</v>
      </c>
      <c r="CD53">
        <f>VLOOKUP(Table2[[#This Row],[Reference]],metron,22,FALSE)</f>
        <v>13.620619603859829</v>
      </c>
      <c r="CE53">
        <f>VLOOKUP(Table2[[#This Row],[Reference]],metron,23,FALSE)</f>
        <v>1.406084017382907</v>
      </c>
      <c r="CF53">
        <f>VLOOKUP(Table2[[#This Row],[Reference]],metron,24,FALSE)</f>
        <v>2.070980202800579</v>
      </c>
      <c r="CG53">
        <f>VLOOKUP(Table2[[#This Row],[Reference]],metron,25,FALSE)</f>
        <v>6.1323032351521013E-2</v>
      </c>
      <c r="CH53">
        <f>VLOOKUP(Table2[[#This Row],[Reference]],metron,26,FALSE)</f>
        <v>0.1313375181071946</v>
      </c>
    </row>
    <row r="54" spans="1:86" hidden="1" x14ac:dyDescent="0.45">
      <c r="A54">
        <v>1526230800</v>
      </c>
      <c r="B54" t="s">
        <v>243</v>
      </c>
      <c r="C54" t="s">
        <v>64</v>
      </c>
      <c r="D54" t="s">
        <v>65</v>
      </c>
      <c r="E54" t="s">
        <v>159</v>
      </c>
      <c r="F54" t="s">
        <v>127</v>
      </c>
      <c r="G54" t="s">
        <v>65</v>
      </c>
      <c r="H54">
        <v>13</v>
      </c>
      <c r="I54">
        <v>1</v>
      </c>
      <c r="J54">
        <v>0.5</v>
      </c>
      <c r="K54">
        <v>1.05</v>
      </c>
      <c r="L54">
        <v>1.27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T54">
        <v>57</v>
      </c>
      <c r="U54">
        <v>3</v>
      </c>
      <c r="V54">
        <v>3</v>
      </c>
      <c r="W54">
        <v>1</v>
      </c>
      <c r="X54">
        <v>0</v>
      </c>
      <c r="Y54">
        <v>2</v>
      </c>
      <c r="Z54">
        <v>0</v>
      </c>
      <c r="AA54">
        <v>0</v>
      </c>
      <c r="AB54">
        <v>1</v>
      </c>
      <c r="AC54">
        <v>0</v>
      </c>
      <c r="AD54">
        <v>2</v>
      </c>
      <c r="AE54">
        <v>14</v>
      </c>
      <c r="AF54">
        <v>11</v>
      </c>
      <c r="AG54">
        <v>2</v>
      </c>
      <c r="AH54">
        <v>3</v>
      </c>
      <c r="AI54">
        <v>12</v>
      </c>
      <c r="AJ54">
        <v>8</v>
      </c>
      <c r="AK54">
        <v>-1</v>
      </c>
      <c r="AL54">
        <v>-1</v>
      </c>
      <c r="AM54">
        <v>49</v>
      </c>
      <c r="AN54">
        <v>51</v>
      </c>
      <c r="AO54">
        <v>1.78</v>
      </c>
      <c r="AP54">
        <v>1.59</v>
      </c>
      <c r="AQ54">
        <v>2.4</v>
      </c>
      <c r="AR54">
        <v>55</v>
      </c>
      <c r="AS54">
        <v>74</v>
      </c>
      <c r="AT54">
        <v>29</v>
      </c>
      <c r="AU54">
        <v>29</v>
      </c>
      <c r="AV54">
        <v>10</v>
      </c>
      <c r="AW54">
        <v>19</v>
      </c>
      <c r="AX54">
        <v>65</v>
      </c>
      <c r="AY54">
        <v>37</v>
      </c>
      <c r="AZ54">
        <v>90</v>
      </c>
      <c r="BA54">
        <v>8.23</v>
      </c>
      <c r="BB54">
        <v>4.2699999999999996</v>
      </c>
      <c r="BC54">
        <v>2.35</v>
      </c>
      <c r="BD54">
        <v>3.15</v>
      </c>
      <c r="BE54">
        <v>2.85</v>
      </c>
      <c r="BF54">
        <f>(1/BC54+1/BD54+1/BE54-1)/3</f>
        <v>3.1289808445463509E-2</v>
      </c>
      <c r="BG54">
        <f>1/BC54-BF54</f>
        <v>0.3942421064481535</v>
      </c>
      <c r="BH54">
        <f>1/BD54-BF54</f>
        <v>0.28617050901485391</v>
      </c>
      <c r="BI54">
        <f>1/BE54-BF54</f>
        <v>0.31958738453699259</v>
      </c>
      <c r="BJ54">
        <f>MROUND(BG54*100,2)/100</f>
        <v>0.4</v>
      </c>
      <c r="BK54">
        <v>1.34</v>
      </c>
      <c r="BL54">
        <v>2.0499999999999998</v>
      </c>
      <c r="BM54">
        <v>3.75</v>
      </c>
      <c r="BN54">
        <v>0</v>
      </c>
      <c r="BO54">
        <v>1.91</v>
      </c>
      <c r="BP54">
        <v>1.87</v>
      </c>
      <c r="BQ54" t="s">
        <v>131</v>
      </c>
      <c r="BR54">
        <f>VLOOKUP(Table2[[#This Row],[Reference]],metron,10,FALSE)</f>
        <v>2.4956155335383219</v>
      </c>
      <c r="BS54">
        <f>VLOOKUP(Table2[[#This Row],[Reference]],metron,11,FALSE)</f>
        <v>1.344038264434575</v>
      </c>
      <c r="BT54">
        <f>VLOOKUP(Table2[[#This Row],[Reference]],metron,12,FALSE)</f>
        <v>1.1515772691037469</v>
      </c>
      <c r="BU54">
        <f>VLOOKUP(Table2[[#This Row],[Reference]],metron,13,FALSE)</f>
        <v>0.59936225942375587</v>
      </c>
      <c r="BV54">
        <f>VLOOKUP(Table2[[#This Row],[Reference]],metron,14,FALSE)</f>
        <v>0.50723152260562576</v>
      </c>
      <c r="BW54">
        <f>VLOOKUP(Table2[[#This Row],[Reference]],metron,15,FALSE)</f>
        <v>11.99278846153846</v>
      </c>
      <c r="BX54">
        <f>VLOOKUP(Table2[[#This Row],[Reference]],metron,16,FALSE)</f>
        <v>10.0277534965035</v>
      </c>
      <c r="BY54">
        <f>VLOOKUP(Table2[[#This Row],[Reference]],metron,17,FALSE)</f>
        <v>5.2857459543338514</v>
      </c>
      <c r="BZ54">
        <f>VLOOKUP(Table2[[#This Row],[Reference]],metron,18,FALSE)</f>
        <v>4.4067834183107957</v>
      </c>
      <c r="CA54">
        <f>VLOOKUP(Table2[[#This Row],[Reference]],metron,19,FALSE)</f>
        <v>6.7070425072046085</v>
      </c>
      <c r="CB54">
        <f>VLOOKUP(Table2[[#This Row],[Reference]],metron,20,FALSE)</f>
        <v>5.6209700781927046</v>
      </c>
      <c r="CC54">
        <f>VLOOKUP(Table2[[#This Row],[Reference]],metron,21,FALSE)</f>
        <v>13.04463690872752</v>
      </c>
      <c r="CD54">
        <f>VLOOKUP(Table2[[#This Row],[Reference]],metron,22,FALSE)</f>
        <v>13.49811236953142</v>
      </c>
      <c r="CE54">
        <f>VLOOKUP(Table2[[#This Row],[Reference]],metron,23,FALSE)</f>
        <v>1.5836526181353769</v>
      </c>
      <c r="CF54">
        <f>VLOOKUP(Table2[[#This Row],[Reference]],metron,24,FALSE)</f>
        <v>1.8744146445295871</v>
      </c>
      <c r="CG54">
        <f>VLOOKUP(Table2[[#This Row],[Reference]],metron,25,FALSE)</f>
        <v>8.5994040017028525E-2</v>
      </c>
      <c r="CH54">
        <f>VLOOKUP(Table2[[#This Row],[Reference]],metron,26,FALSE)</f>
        <v>0.13452532992762881</v>
      </c>
    </row>
    <row r="55" spans="1:86" hidden="1" x14ac:dyDescent="0.45">
      <c r="A55">
        <v>1526245200</v>
      </c>
      <c r="B55" t="s">
        <v>244</v>
      </c>
      <c r="C55" t="s">
        <v>64</v>
      </c>
      <c r="D55" t="s">
        <v>65</v>
      </c>
      <c r="E55" t="s">
        <v>115</v>
      </c>
      <c r="F55" t="s">
        <v>119</v>
      </c>
      <c r="G55" t="s">
        <v>65</v>
      </c>
      <c r="H55">
        <v>13</v>
      </c>
      <c r="I55">
        <v>1.17</v>
      </c>
      <c r="J55">
        <v>2</v>
      </c>
      <c r="K55">
        <v>1.1399999999999999</v>
      </c>
      <c r="L55">
        <v>1.5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T55">
        <v>90</v>
      </c>
      <c r="U55">
        <v>7</v>
      </c>
      <c r="V55">
        <v>4</v>
      </c>
      <c r="W55">
        <v>3</v>
      </c>
      <c r="X55">
        <v>1</v>
      </c>
      <c r="Y55">
        <v>3</v>
      </c>
      <c r="Z55">
        <v>1</v>
      </c>
      <c r="AA55">
        <v>2</v>
      </c>
      <c r="AB55">
        <v>2</v>
      </c>
      <c r="AC55">
        <v>0</v>
      </c>
      <c r="AD55">
        <v>4</v>
      </c>
      <c r="AE55">
        <v>11</v>
      </c>
      <c r="AF55">
        <v>5</v>
      </c>
      <c r="AG55">
        <v>5</v>
      </c>
      <c r="AH55">
        <v>3</v>
      </c>
      <c r="AI55">
        <v>6</v>
      </c>
      <c r="AJ55">
        <v>2</v>
      </c>
      <c r="AK55">
        <v>18</v>
      </c>
      <c r="AL55">
        <v>13</v>
      </c>
      <c r="AM55">
        <v>56</v>
      </c>
      <c r="AN55">
        <v>44</v>
      </c>
      <c r="AO55">
        <v>1.7</v>
      </c>
      <c r="AP55">
        <v>1.05</v>
      </c>
      <c r="AQ55">
        <v>1.8</v>
      </c>
      <c r="AR55">
        <v>62</v>
      </c>
      <c r="AS55">
        <v>62</v>
      </c>
      <c r="AT55">
        <v>27</v>
      </c>
      <c r="AU55">
        <v>0</v>
      </c>
      <c r="AV55">
        <v>0</v>
      </c>
      <c r="AW55">
        <v>25</v>
      </c>
      <c r="AX55">
        <v>54</v>
      </c>
      <c r="AY55">
        <v>29</v>
      </c>
      <c r="AZ55">
        <v>57</v>
      </c>
      <c r="BA55">
        <v>8.6</v>
      </c>
      <c r="BB55">
        <v>5.77</v>
      </c>
      <c r="BC55">
        <v>4.1500000000000004</v>
      </c>
      <c r="BD55">
        <v>3.35</v>
      </c>
      <c r="BE55">
        <v>1.8</v>
      </c>
      <c r="BF55">
        <f>(1/BC55+1/BD55+1/BE55-1)/3</f>
        <v>3.1675624554603189E-2</v>
      </c>
      <c r="BG55">
        <f>1/BC55-BF55</f>
        <v>0.20928823086708354</v>
      </c>
      <c r="BH55">
        <f>1/BD55-BF55</f>
        <v>0.26683183813196393</v>
      </c>
      <c r="BI55">
        <f>1/BE55-BF55</f>
        <v>0.52387993100095243</v>
      </c>
      <c r="BJ55">
        <f>MROUND(BG55*100,2)/100</f>
        <v>0.2</v>
      </c>
      <c r="BK55">
        <v>1.33</v>
      </c>
      <c r="BL55">
        <v>2.0499999999999998</v>
      </c>
      <c r="BM55">
        <v>3.65</v>
      </c>
      <c r="BN55">
        <v>0</v>
      </c>
      <c r="BO55">
        <v>2</v>
      </c>
      <c r="BP55">
        <v>1.77</v>
      </c>
      <c r="BQ55" t="s">
        <v>129</v>
      </c>
      <c r="BR55">
        <f>VLOOKUP(Table2[[#This Row],[Reference]],metron,10,FALSE)</f>
        <v>2.7065095398428731</v>
      </c>
      <c r="BS55">
        <f>VLOOKUP(Table2[[#This Row],[Reference]],metron,11,FALSE)</f>
        <v>1.0101010101010099</v>
      </c>
      <c r="BT55">
        <f>VLOOKUP(Table2[[#This Row],[Reference]],metron,12,FALSE)</f>
        <v>1.696408529741863</v>
      </c>
      <c r="BU55">
        <f>VLOOKUP(Table2[[#This Row],[Reference]],metron,13,FALSE)</f>
        <v>0.44044943820224719</v>
      </c>
      <c r="BV55">
        <f>VLOOKUP(Table2[[#This Row],[Reference]],metron,14,FALSE)</f>
        <v>0.74606741573033708</v>
      </c>
      <c r="BW55">
        <f>VLOOKUP(Table2[[#This Row],[Reference]],metron,15,FALSE)</f>
        <v>10.265072765072761</v>
      </c>
      <c r="BX55">
        <f>VLOOKUP(Table2[[#This Row],[Reference]],metron,16,FALSE)</f>
        <v>13.023908523908521</v>
      </c>
      <c r="BY55">
        <f>VLOOKUP(Table2[[#This Row],[Reference]],metron,17,FALSE)</f>
        <v>4.0483193277310923</v>
      </c>
      <c r="BZ55">
        <f>VLOOKUP(Table2[[#This Row],[Reference]],metron,18,FALSE)</f>
        <v>5.60609243697479</v>
      </c>
      <c r="CA55">
        <f>VLOOKUP(Table2[[#This Row],[Reference]],metron,19,FALSE)</f>
        <v>6.2167534373416684</v>
      </c>
      <c r="CB55">
        <f>VLOOKUP(Table2[[#This Row],[Reference]],metron,20,FALSE)</f>
        <v>7.4178160869337306</v>
      </c>
      <c r="CC55">
        <f>VLOOKUP(Table2[[#This Row],[Reference]],metron,21,FALSE)</f>
        <v>13.223628691983119</v>
      </c>
      <c r="CD55">
        <f>VLOOKUP(Table2[[#This Row],[Reference]],metron,22,FALSE)</f>
        <v>12.78586497890295</v>
      </c>
      <c r="CE55">
        <f>VLOOKUP(Table2[[#This Row],[Reference]],metron,23,FALSE)</f>
        <v>1.8442211055276381</v>
      </c>
      <c r="CF55">
        <f>VLOOKUP(Table2[[#This Row],[Reference]],metron,24,FALSE)</f>
        <v>1.7989949748743721</v>
      </c>
      <c r="CG55">
        <f>VLOOKUP(Table2[[#This Row],[Reference]],metron,25,FALSE)</f>
        <v>0.12060301507537689</v>
      </c>
      <c r="CH55">
        <f>VLOOKUP(Table2[[#This Row],[Reference]],metron,26,FALSE)</f>
        <v>0.11658291457286429</v>
      </c>
    </row>
    <row r="56" spans="1:86" hidden="1" x14ac:dyDescent="0.45">
      <c r="A56">
        <v>1526343300</v>
      </c>
      <c r="B56" t="s">
        <v>245</v>
      </c>
      <c r="C56" t="s">
        <v>64</v>
      </c>
      <c r="D56" t="s">
        <v>65</v>
      </c>
      <c r="E56" t="s">
        <v>123</v>
      </c>
      <c r="F56" t="s">
        <v>143</v>
      </c>
      <c r="G56" t="s">
        <v>65</v>
      </c>
      <c r="H56">
        <v>13</v>
      </c>
      <c r="I56">
        <v>2.67</v>
      </c>
      <c r="J56">
        <v>0.8</v>
      </c>
      <c r="K56">
        <v>2.2599999999999998</v>
      </c>
      <c r="L56">
        <v>1.41</v>
      </c>
      <c r="M56">
        <v>2</v>
      </c>
      <c r="N56">
        <v>1</v>
      </c>
      <c r="O56">
        <v>3</v>
      </c>
      <c r="P56">
        <v>1</v>
      </c>
      <c r="Q56">
        <v>1</v>
      </c>
      <c r="R56">
        <v>0</v>
      </c>
      <c r="S56" t="s">
        <v>246</v>
      </c>
      <c r="T56">
        <v>88</v>
      </c>
      <c r="U56">
        <v>3</v>
      </c>
      <c r="V56">
        <v>3</v>
      </c>
      <c r="W56">
        <v>2</v>
      </c>
      <c r="X56">
        <v>0</v>
      </c>
      <c r="Y56">
        <v>4</v>
      </c>
      <c r="Z56">
        <v>0</v>
      </c>
      <c r="AA56">
        <v>0</v>
      </c>
      <c r="AB56">
        <v>2</v>
      </c>
      <c r="AC56">
        <v>1</v>
      </c>
      <c r="AD56">
        <v>3</v>
      </c>
      <c r="AE56">
        <v>13</v>
      </c>
      <c r="AF56">
        <v>14</v>
      </c>
      <c r="AG56">
        <v>3</v>
      </c>
      <c r="AH56">
        <v>6</v>
      </c>
      <c r="AI56">
        <v>10</v>
      </c>
      <c r="AJ56">
        <v>8</v>
      </c>
      <c r="AK56">
        <v>18</v>
      </c>
      <c r="AL56">
        <v>23</v>
      </c>
      <c r="AM56">
        <v>55</v>
      </c>
      <c r="AN56">
        <v>45</v>
      </c>
      <c r="AO56">
        <v>1.29</v>
      </c>
      <c r="AP56">
        <v>1.55</v>
      </c>
      <c r="AQ56">
        <v>2.94</v>
      </c>
      <c r="AR56">
        <v>74</v>
      </c>
      <c r="AS56">
        <v>92</v>
      </c>
      <c r="AT56">
        <v>64</v>
      </c>
      <c r="AU56">
        <v>29</v>
      </c>
      <c r="AV56">
        <v>10</v>
      </c>
      <c r="AW56">
        <v>47</v>
      </c>
      <c r="AX56">
        <v>82</v>
      </c>
      <c r="AY56">
        <v>64</v>
      </c>
      <c r="AZ56">
        <v>82</v>
      </c>
      <c r="BA56">
        <v>6.83</v>
      </c>
      <c r="BB56">
        <v>5.37</v>
      </c>
      <c r="BC56">
        <v>1.51</v>
      </c>
      <c r="BD56">
        <v>3.9</v>
      </c>
      <c r="BE56">
        <v>5.5</v>
      </c>
      <c r="BF56">
        <f>(1/BC56+1/BD56+1/BE56-1)/3</f>
        <v>3.3493364619192466E-2</v>
      </c>
      <c r="BG56">
        <f>1/BC56-BF56</f>
        <v>0.62875829100994662</v>
      </c>
      <c r="BH56">
        <f>1/BD56-BF56</f>
        <v>0.22291689179106397</v>
      </c>
      <c r="BI56">
        <f>1/BE56-BF56</f>
        <v>0.14832481719898935</v>
      </c>
      <c r="BJ56">
        <f>MROUND(BG56*100,2)/100</f>
        <v>0.62</v>
      </c>
      <c r="BK56">
        <v>1.26</v>
      </c>
      <c r="BL56">
        <v>1.83</v>
      </c>
      <c r="BM56">
        <v>3.1</v>
      </c>
      <c r="BN56">
        <v>0</v>
      </c>
      <c r="BO56">
        <v>2</v>
      </c>
      <c r="BP56">
        <v>1.77</v>
      </c>
      <c r="BQ56" t="s">
        <v>133</v>
      </c>
      <c r="BR56">
        <f>VLOOKUP(Table2[[#This Row],[Reference]],metron,10,FALSE)</f>
        <v>2.7366666666666664</v>
      </c>
      <c r="BS56">
        <f>VLOOKUP(Table2[[#This Row],[Reference]],metron,11,FALSE)</f>
        <v>1.8681481481481479</v>
      </c>
      <c r="BT56">
        <f>VLOOKUP(Table2[[#This Row],[Reference]],metron,12,FALSE)</f>
        <v>0.86851851851851847</v>
      </c>
      <c r="BU56">
        <f>VLOOKUP(Table2[[#This Row],[Reference]],metron,13,FALSE)</f>
        <v>0.81333333333333335</v>
      </c>
      <c r="BV56">
        <f>VLOOKUP(Table2[[#This Row],[Reference]],metron,14,FALSE)</f>
        <v>0.38925925925925919</v>
      </c>
      <c r="BW56">
        <f>VLOOKUP(Table2[[#This Row],[Reference]],metron,15,FALSE)</f>
        <v>14.53422724064926</v>
      </c>
      <c r="BX56">
        <f>VLOOKUP(Table2[[#This Row],[Reference]],metron,16,FALSE)</f>
        <v>8.7882851093860275</v>
      </c>
      <c r="BY56">
        <f>VLOOKUP(Table2[[#This Row],[Reference]],metron,17,FALSE)</f>
        <v>6.3007953723788868</v>
      </c>
      <c r="BZ56">
        <f>VLOOKUP(Table2[[#This Row],[Reference]],metron,18,FALSE)</f>
        <v>3.681851048445409</v>
      </c>
      <c r="CA56">
        <f>VLOOKUP(Table2[[#This Row],[Reference]],metron,19,FALSE)</f>
        <v>8.2334318682703724</v>
      </c>
      <c r="CB56">
        <f>VLOOKUP(Table2[[#This Row],[Reference]],metron,20,FALSE)</f>
        <v>5.106434060940618</v>
      </c>
      <c r="CC56">
        <f>VLOOKUP(Table2[[#This Row],[Reference]],metron,21,FALSE)</f>
        <v>12.32150615496017</v>
      </c>
      <c r="CD56">
        <f>VLOOKUP(Table2[[#This Row],[Reference]],metron,22,FALSE)</f>
        <v>13.337436640115859</v>
      </c>
      <c r="CE56">
        <f>VLOOKUP(Table2[[#This Row],[Reference]],metron,23,FALSE)</f>
        <v>1.346101231190151</v>
      </c>
      <c r="CF56">
        <f>VLOOKUP(Table2[[#This Row],[Reference]],metron,24,FALSE)</f>
        <v>1.995212038303694</v>
      </c>
      <c r="CG56">
        <f>VLOOKUP(Table2[[#This Row],[Reference]],metron,25,FALSE)</f>
        <v>6.1559507523939808E-2</v>
      </c>
      <c r="CH56">
        <f>VLOOKUP(Table2[[#This Row],[Reference]],metron,26,FALSE)</f>
        <v>0.13201094391244869</v>
      </c>
    </row>
    <row r="57" spans="1:86" hidden="1" x14ac:dyDescent="0.45">
      <c r="A57">
        <v>1526688900</v>
      </c>
      <c r="B57" t="s">
        <v>247</v>
      </c>
      <c r="C57" t="s">
        <v>64</v>
      </c>
      <c r="D57" t="s">
        <v>65</v>
      </c>
      <c r="E57" t="s">
        <v>119</v>
      </c>
      <c r="F57" t="s">
        <v>109</v>
      </c>
      <c r="G57" t="s">
        <v>65</v>
      </c>
      <c r="H57">
        <v>14</v>
      </c>
      <c r="I57">
        <v>2.29</v>
      </c>
      <c r="J57">
        <v>0.33</v>
      </c>
      <c r="K57">
        <v>2.14</v>
      </c>
      <c r="L57">
        <v>0.55000000000000004</v>
      </c>
      <c r="M57">
        <v>0</v>
      </c>
      <c r="N57">
        <v>2</v>
      </c>
      <c r="O57">
        <v>2</v>
      </c>
      <c r="P57">
        <v>1</v>
      </c>
      <c r="Q57">
        <v>0</v>
      </c>
      <c r="R57">
        <v>1</v>
      </c>
      <c r="T57" t="s">
        <v>248</v>
      </c>
      <c r="U57">
        <v>7</v>
      </c>
      <c r="V57">
        <v>1</v>
      </c>
      <c r="W57">
        <v>1</v>
      </c>
      <c r="X57">
        <v>0</v>
      </c>
      <c r="Y57">
        <v>3</v>
      </c>
      <c r="Z57">
        <v>0</v>
      </c>
      <c r="AA57">
        <v>0</v>
      </c>
      <c r="AB57">
        <v>1</v>
      </c>
      <c r="AC57">
        <v>0</v>
      </c>
      <c r="AD57">
        <v>3</v>
      </c>
      <c r="AE57">
        <v>14</v>
      </c>
      <c r="AF57">
        <v>5</v>
      </c>
      <c r="AG57">
        <v>5</v>
      </c>
      <c r="AH57">
        <v>4</v>
      </c>
      <c r="AI57">
        <v>9</v>
      </c>
      <c r="AJ57">
        <v>1</v>
      </c>
      <c r="AK57">
        <v>21</v>
      </c>
      <c r="AL57">
        <v>19</v>
      </c>
      <c r="AM57">
        <v>61</v>
      </c>
      <c r="AN57">
        <v>39</v>
      </c>
      <c r="AO57">
        <v>1.97</v>
      </c>
      <c r="AP57">
        <v>1.01</v>
      </c>
      <c r="AQ57">
        <v>2.98</v>
      </c>
      <c r="AR57">
        <v>70</v>
      </c>
      <c r="AS57">
        <v>86</v>
      </c>
      <c r="AT57">
        <v>54</v>
      </c>
      <c r="AU57">
        <v>37</v>
      </c>
      <c r="AV57">
        <v>22</v>
      </c>
      <c r="AW57">
        <v>45</v>
      </c>
      <c r="AX57">
        <v>77</v>
      </c>
      <c r="AY57">
        <v>38</v>
      </c>
      <c r="AZ57">
        <v>77</v>
      </c>
      <c r="BA57">
        <v>7.54</v>
      </c>
      <c r="BB57">
        <v>5.53</v>
      </c>
      <c r="BC57">
        <v>1.22</v>
      </c>
      <c r="BD57">
        <v>5.15</v>
      </c>
      <c r="BE57">
        <v>12.5</v>
      </c>
      <c r="BF57">
        <f>(1/BC57+1/BD57+1/BE57-1)/3</f>
        <v>3.1282296143031463E-2</v>
      </c>
      <c r="BG57">
        <f>1/BC57-BF57</f>
        <v>0.78838983500450954</v>
      </c>
      <c r="BH57">
        <f>1/BD57-BF57</f>
        <v>0.16289246113852193</v>
      </c>
      <c r="BI57">
        <f>1/BE57-BF57</f>
        <v>4.8717703856968539E-2</v>
      </c>
      <c r="BJ57">
        <f>MROUND(BG57*100,2)/100</f>
        <v>0.78</v>
      </c>
      <c r="BK57">
        <v>1.19</v>
      </c>
      <c r="BL57">
        <v>1.65</v>
      </c>
      <c r="BM57">
        <v>2.65</v>
      </c>
      <c r="BN57">
        <v>0</v>
      </c>
      <c r="BO57">
        <v>2.25</v>
      </c>
      <c r="BP57">
        <v>1.62</v>
      </c>
      <c r="BQ57" t="s">
        <v>132</v>
      </c>
      <c r="BR57">
        <f>VLOOKUP(Table2[[#This Row],[Reference]],metron,10,FALSE)</f>
        <v>3.1537622682660857</v>
      </c>
      <c r="BS57">
        <f>VLOOKUP(Table2[[#This Row],[Reference]],metron,11,FALSE)</f>
        <v>2.5027262813522362</v>
      </c>
      <c r="BT57">
        <f>VLOOKUP(Table2[[#This Row],[Reference]],metron,12,FALSE)</f>
        <v>0.65103598691384956</v>
      </c>
      <c r="BU57">
        <f>VLOOKUP(Table2[[#This Row],[Reference]],metron,13,FALSE)</f>
        <v>1.1341330425299889</v>
      </c>
      <c r="BV57">
        <f>VLOOKUP(Table2[[#This Row],[Reference]],metron,14,FALSE)</f>
        <v>0.28789531079607422</v>
      </c>
      <c r="BW57">
        <f>VLOOKUP(Table2[[#This Row],[Reference]],metron,15,FALSE)</f>
        <v>17.435665914221222</v>
      </c>
      <c r="BX57">
        <f>VLOOKUP(Table2[[#This Row],[Reference]],metron,16,FALSE)</f>
        <v>7.6794582392776523</v>
      </c>
      <c r="BY57">
        <f>VLOOKUP(Table2[[#This Row],[Reference]],metron,17,FALSE)</f>
        <v>7.8283752860411902</v>
      </c>
      <c r="BZ57">
        <f>VLOOKUP(Table2[[#This Row],[Reference]],metron,18,FALSE)</f>
        <v>3.0457665903890159</v>
      </c>
      <c r="CA57">
        <f>VLOOKUP(Table2[[#This Row],[Reference]],metron,19,FALSE)</f>
        <v>9.6072906281800314</v>
      </c>
      <c r="CB57">
        <f>VLOOKUP(Table2[[#This Row],[Reference]],metron,20,FALSE)</f>
        <v>4.6336916488886359</v>
      </c>
      <c r="CC57">
        <f>VLOOKUP(Table2[[#This Row],[Reference]],metron,21,FALSE)</f>
        <v>11.490867579908681</v>
      </c>
      <c r="CD57">
        <f>VLOOKUP(Table2[[#This Row],[Reference]],metron,22,FALSE)</f>
        <v>13.299086757990869</v>
      </c>
      <c r="CE57">
        <f>VLOOKUP(Table2[[#This Row],[Reference]],metron,23,FALSE)</f>
        <v>1.213004484304933</v>
      </c>
      <c r="CF57">
        <f>VLOOKUP(Table2[[#This Row],[Reference]],metron,24,FALSE)</f>
        <v>1.928251121076233</v>
      </c>
      <c r="CG57">
        <f>VLOOKUP(Table2[[#This Row],[Reference]],metron,25,FALSE)</f>
        <v>3.811659192825112E-2</v>
      </c>
      <c r="CH57">
        <f>VLOOKUP(Table2[[#This Row],[Reference]],metron,26,FALSE)</f>
        <v>0.11659192825112109</v>
      </c>
    </row>
    <row r="58" spans="1:86" hidden="1" x14ac:dyDescent="0.45">
      <c r="A58">
        <v>1526749200</v>
      </c>
      <c r="B58" t="s">
        <v>249</v>
      </c>
      <c r="C58" t="s">
        <v>64</v>
      </c>
      <c r="D58" t="s">
        <v>65</v>
      </c>
      <c r="E58" t="s">
        <v>143</v>
      </c>
      <c r="F58" t="s">
        <v>115</v>
      </c>
      <c r="G58" t="s">
        <v>65</v>
      </c>
      <c r="H58">
        <v>14</v>
      </c>
      <c r="I58">
        <v>1.1399999999999999</v>
      </c>
      <c r="J58">
        <v>0</v>
      </c>
      <c r="K58">
        <v>1.55</v>
      </c>
      <c r="L58">
        <v>0.91</v>
      </c>
      <c r="M58">
        <v>1</v>
      </c>
      <c r="N58">
        <v>1</v>
      </c>
      <c r="O58">
        <v>2</v>
      </c>
      <c r="P58">
        <v>1</v>
      </c>
      <c r="Q58">
        <v>0</v>
      </c>
      <c r="R58">
        <v>1</v>
      </c>
      <c r="S58">
        <v>73</v>
      </c>
      <c r="T58">
        <v>12</v>
      </c>
      <c r="U58">
        <v>7</v>
      </c>
      <c r="V58">
        <v>3</v>
      </c>
      <c r="W58">
        <v>3</v>
      </c>
      <c r="X58">
        <v>0</v>
      </c>
      <c r="Y58">
        <v>5</v>
      </c>
      <c r="Z58">
        <v>0</v>
      </c>
      <c r="AA58">
        <v>2</v>
      </c>
      <c r="AB58">
        <v>1</v>
      </c>
      <c r="AC58">
        <v>3</v>
      </c>
      <c r="AD58">
        <v>2</v>
      </c>
      <c r="AE58">
        <v>9</v>
      </c>
      <c r="AF58">
        <v>7</v>
      </c>
      <c r="AG58">
        <v>6</v>
      </c>
      <c r="AH58">
        <v>4</v>
      </c>
      <c r="AI58">
        <v>3</v>
      </c>
      <c r="AJ58">
        <v>3</v>
      </c>
      <c r="AK58">
        <v>-1</v>
      </c>
      <c r="AL58">
        <v>-1</v>
      </c>
      <c r="AM58">
        <v>49</v>
      </c>
      <c r="AN58">
        <v>51</v>
      </c>
      <c r="AO58">
        <v>1.8</v>
      </c>
      <c r="AP58">
        <v>1.26</v>
      </c>
      <c r="AQ58">
        <v>3.05</v>
      </c>
      <c r="AR58">
        <v>61</v>
      </c>
      <c r="AS58">
        <v>85</v>
      </c>
      <c r="AT58">
        <v>55</v>
      </c>
      <c r="AU58">
        <v>41</v>
      </c>
      <c r="AV58">
        <v>17</v>
      </c>
      <c r="AW58">
        <v>55</v>
      </c>
      <c r="AX58">
        <v>86</v>
      </c>
      <c r="AY58">
        <v>48</v>
      </c>
      <c r="AZ58">
        <v>92</v>
      </c>
      <c r="BA58">
        <v>11.36</v>
      </c>
      <c r="BB58">
        <v>5.36</v>
      </c>
      <c r="BC58">
        <v>1.71</v>
      </c>
      <c r="BD58">
        <v>3.4</v>
      </c>
      <c r="BE58">
        <v>4.45</v>
      </c>
      <c r="BF58">
        <f>(1/BC58+1/BD58+1/BE58-1)/3</f>
        <v>3.4544023273282022E-2</v>
      </c>
      <c r="BG58">
        <f>1/BC58-BF58</f>
        <v>0.55025129836414488</v>
      </c>
      <c r="BH58">
        <f>1/BD58-BF58</f>
        <v>0.2595736237855415</v>
      </c>
      <c r="BI58">
        <f>1/BE58-BF58</f>
        <v>0.19017507785031348</v>
      </c>
      <c r="BJ58">
        <f>MROUND(BG58*100,2)/100</f>
        <v>0.56000000000000005</v>
      </c>
      <c r="BK58">
        <v>1.32</v>
      </c>
      <c r="BL58">
        <v>2</v>
      </c>
      <c r="BM58">
        <v>3.6</v>
      </c>
      <c r="BN58">
        <v>0</v>
      </c>
      <c r="BO58">
        <v>2</v>
      </c>
      <c r="BP58">
        <v>1.77</v>
      </c>
      <c r="BQ58" t="s">
        <v>131</v>
      </c>
      <c r="BR58">
        <f>VLOOKUP(Table2[[#This Row],[Reference]],metron,10,FALSE)</f>
        <v>2.6892488954344627</v>
      </c>
      <c r="BS58">
        <f>VLOOKUP(Table2[[#This Row],[Reference]],metron,11,FALSE)</f>
        <v>1.7546812539448771</v>
      </c>
      <c r="BT58">
        <f>VLOOKUP(Table2[[#This Row],[Reference]],metron,12,FALSE)</f>
        <v>0.93456764148958549</v>
      </c>
      <c r="BU58">
        <f>VLOOKUP(Table2[[#This Row],[Reference]],metron,13,FALSE)</f>
        <v>0.77824531874605507</v>
      </c>
      <c r="BV58">
        <f>VLOOKUP(Table2[[#This Row],[Reference]],metron,14,FALSE)</f>
        <v>0.41237113402061848</v>
      </c>
      <c r="BW58">
        <f>VLOOKUP(Table2[[#This Row],[Reference]],metron,15,FALSE)</f>
        <v>13.77153558052435</v>
      </c>
      <c r="BX58">
        <f>VLOOKUP(Table2[[#This Row],[Reference]],metron,16,FALSE)</f>
        <v>9.0445692883895124</v>
      </c>
      <c r="BY58">
        <f>VLOOKUP(Table2[[#This Row],[Reference]],metron,17,FALSE)</f>
        <v>6.0821292775665396</v>
      </c>
      <c r="BZ58">
        <f>VLOOKUP(Table2[[#This Row],[Reference]],metron,18,FALSE)</f>
        <v>3.8201520912547529</v>
      </c>
      <c r="CA58">
        <f>VLOOKUP(Table2[[#This Row],[Reference]],metron,19,FALSE)</f>
        <v>7.6894063029578108</v>
      </c>
      <c r="CB58">
        <f>VLOOKUP(Table2[[#This Row],[Reference]],metron,20,FALSE)</f>
        <v>5.224417197134759</v>
      </c>
      <c r="CC58">
        <f>VLOOKUP(Table2[[#This Row],[Reference]],metron,21,FALSE)</f>
        <v>12.297605473204101</v>
      </c>
      <c r="CD58">
        <f>VLOOKUP(Table2[[#This Row],[Reference]],metron,22,FALSE)</f>
        <v>13.310908399847969</v>
      </c>
      <c r="CE58">
        <f>VLOOKUP(Table2[[#This Row],[Reference]],metron,23,FALSE)</f>
        <v>1.3713126843657819</v>
      </c>
      <c r="CF58">
        <f>VLOOKUP(Table2[[#This Row],[Reference]],metron,24,FALSE)</f>
        <v>1.9516961651917399</v>
      </c>
      <c r="CG58">
        <f>VLOOKUP(Table2[[#This Row],[Reference]],metron,25,FALSE)</f>
        <v>6.6002949852507375E-2</v>
      </c>
      <c r="CH58">
        <f>VLOOKUP(Table2[[#This Row],[Reference]],metron,26,FALSE)</f>
        <v>0.1297935103244838</v>
      </c>
    </row>
    <row r="59" spans="1:86" hidden="1" x14ac:dyDescent="0.45">
      <c r="A59">
        <v>1526758200</v>
      </c>
      <c r="B59" t="s">
        <v>250</v>
      </c>
      <c r="C59" t="s">
        <v>64</v>
      </c>
      <c r="D59" t="s">
        <v>65</v>
      </c>
      <c r="E59" t="s">
        <v>114</v>
      </c>
      <c r="F59" t="s">
        <v>112</v>
      </c>
      <c r="G59" t="s">
        <v>65</v>
      </c>
      <c r="H59">
        <v>14</v>
      </c>
      <c r="I59">
        <v>1.67</v>
      </c>
      <c r="J59">
        <v>1</v>
      </c>
      <c r="K59">
        <v>1.55</v>
      </c>
      <c r="L59">
        <v>1.1299999999999999</v>
      </c>
      <c r="M59">
        <v>0</v>
      </c>
      <c r="N59">
        <v>2</v>
      </c>
      <c r="O59">
        <v>2</v>
      </c>
      <c r="P59">
        <v>1</v>
      </c>
      <c r="Q59">
        <v>0</v>
      </c>
      <c r="R59">
        <v>1</v>
      </c>
      <c r="T59" t="s">
        <v>251</v>
      </c>
      <c r="U59">
        <v>5</v>
      </c>
      <c r="V59">
        <v>1</v>
      </c>
      <c r="W59">
        <v>2</v>
      </c>
      <c r="X59">
        <v>0</v>
      </c>
      <c r="Y59">
        <v>1</v>
      </c>
      <c r="Z59">
        <v>0</v>
      </c>
      <c r="AA59">
        <v>1</v>
      </c>
      <c r="AB59">
        <v>1</v>
      </c>
      <c r="AC59">
        <v>1</v>
      </c>
      <c r="AD59">
        <v>0</v>
      </c>
      <c r="AE59">
        <v>14</v>
      </c>
      <c r="AF59">
        <v>10</v>
      </c>
      <c r="AG59">
        <v>3</v>
      </c>
      <c r="AH59">
        <v>5</v>
      </c>
      <c r="AI59">
        <v>11</v>
      </c>
      <c r="AJ59">
        <v>5</v>
      </c>
      <c r="AK59">
        <v>13</v>
      </c>
      <c r="AL59">
        <v>16</v>
      </c>
      <c r="AM59">
        <v>52</v>
      </c>
      <c r="AN59">
        <v>48</v>
      </c>
      <c r="AO59">
        <v>1.68</v>
      </c>
      <c r="AP59">
        <v>1.43</v>
      </c>
      <c r="AQ59">
        <v>2.35</v>
      </c>
      <c r="AR59">
        <v>45</v>
      </c>
      <c r="AS59">
        <v>75</v>
      </c>
      <c r="AT59">
        <v>45</v>
      </c>
      <c r="AU59">
        <v>15</v>
      </c>
      <c r="AV59">
        <v>0</v>
      </c>
      <c r="AW59">
        <v>30</v>
      </c>
      <c r="AX59">
        <v>52</v>
      </c>
      <c r="AY59">
        <v>30</v>
      </c>
      <c r="AZ59">
        <v>100</v>
      </c>
      <c r="BA59">
        <v>8.36</v>
      </c>
      <c r="BB59">
        <v>4.26</v>
      </c>
      <c r="BC59">
        <v>2.1</v>
      </c>
      <c r="BD59">
        <v>3.2</v>
      </c>
      <c r="BE59">
        <v>3.25</v>
      </c>
      <c r="BF59">
        <f>(1/BC59+1/BD59+1/BE59-1)/3</f>
        <v>3.212759462759459E-2</v>
      </c>
      <c r="BG59">
        <f>1/BC59-BF59</f>
        <v>0.4440628815628816</v>
      </c>
      <c r="BH59">
        <f>1/BD59-BF59</f>
        <v>0.28037240537240543</v>
      </c>
      <c r="BI59">
        <f>1/BE59-BF59</f>
        <v>0.27556471306471314</v>
      </c>
      <c r="BJ59">
        <f>MROUND(BG59*100,2)/100</f>
        <v>0.44</v>
      </c>
      <c r="BK59">
        <v>1.28</v>
      </c>
      <c r="BL59">
        <v>1.91</v>
      </c>
      <c r="BM59">
        <v>3.3</v>
      </c>
      <c r="BN59">
        <v>0</v>
      </c>
      <c r="BO59">
        <v>1.83</v>
      </c>
      <c r="BP59">
        <v>1.95</v>
      </c>
      <c r="BQ59" t="s">
        <v>121</v>
      </c>
      <c r="BR59">
        <f>VLOOKUP(Table2[[#This Row],[Reference]],metron,10,FALSE)</f>
        <v>2.4807646356033461</v>
      </c>
      <c r="BS59">
        <f>VLOOKUP(Table2[[#This Row],[Reference]],metron,11,FALSE)</f>
        <v>1.4140979689366791</v>
      </c>
      <c r="BT59">
        <f>VLOOKUP(Table2[[#This Row],[Reference]],metron,12,FALSE)</f>
        <v>1.0666666666666671</v>
      </c>
      <c r="BU59">
        <f>VLOOKUP(Table2[[#This Row],[Reference]],metron,13,FALSE)</f>
        <v>0.62712066905615294</v>
      </c>
      <c r="BV59">
        <f>VLOOKUP(Table2[[#This Row],[Reference]],metron,14,FALSE)</f>
        <v>0.46009557945041818</v>
      </c>
      <c r="BW59">
        <f>VLOOKUP(Table2[[#This Row],[Reference]],metron,15,FALSE)</f>
        <v>12.56969280146722</v>
      </c>
      <c r="BX59">
        <f>VLOOKUP(Table2[[#This Row],[Reference]],metron,16,FALSE)</f>
        <v>9.8695552498853729</v>
      </c>
      <c r="BY59">
        <f>VLOOKUP(Table2[[#This Row],[Reference]],metron,17,FALSE)</f>
        <v>5.2754256787850897</v>
      </c>
      <c r="BZ59">
        <f>VLOOKUP(Table2[[#This Row],[Reference]],metron,18,FALSE)</f>
        <v>4.1279337321675103</v>
      </c>
      <c r="CA59">
        <f>VLOOKUP(Table2[[#This Row],[Reference]],metron,19,FALSE)</f>
        <v>7.2942671226821298</v>
      </c>
      <c r="CB59">
        <f>VLOOKUP(Table2[[#This Row],[Reference]],metron,20,FALSE)</f>
        <v>5.7416215177178627</v>
      </c>
      <c r="CC59">
        <f>VLOOKUP(Table2[[#This Row],[Reference]],metron,21,FALSE)</f>
        <v>12.897246007868549</v>
      </c>
      <c r="CD59">
        <f>VLOOKUP(Table2[[#This Row],[Reference]],metron,22,FALSE)</f>
        <v>13.507058551261281</v>
      </c>
      <c r="CE59">
        <f>VLOOKUP(Table2[[#This Row],[Reference]],metron,23,FALSE)</f>
        <v>1.576522702104098</v>
      </c>
      <c r="CF59">
        <f>VLOOKUP(Table2[[#This Row],[Reference]],metron,24,FALSE)</f>
        <v>1.917165005537099</v>
      </c>
      <c r="CG59">
        <f>VLOOKUP(Table2[[#This Row],[Reference]],metron,25,FALSE)</f>
        <v>8.4385382059800659E-2</v>
      </c>
      <c r="CH59">
        <f>VLOOKUP(Table2[[#This Row],[Reference]],metron,26,FALSE)</f>
        <v>0.1233665559246955</v>
      </c>
    </row>
    <row r="60" spans="1:86" hidden="1" x14ac:dyDescent="0.45">
      <c r="A60">
        <v>1526767200</v>
      </c>
      <c r="B60" t="s">
        <v>252</v>
      </c>
      <c r="C60" t="s">
        <v>64</v>
      </c>
      <c r="D60" t="s">
        <v>65</v>
      </c>
      <c r="E60" t="s">
        <v>122</v>
      </c>
      <c r="F60" t="s">
        <v>159</v>
      </c>
      <c r="G60" t="s">
        <v>65</v>
      </c>
      <c r="H60">
        <v>14</v>
      </c>
      <c r="I60">
        <v>2</v>
      </c>
      <c r="J60">
        <v>0.56999999999999995</v>
      </c>
      <c r="K60">
        <v>2.14</v>
      </c>
      <c r="L60">
        <v>0.86</v>
      </c>
      <c r="M60">
        <v>3</v>
      </c>
      <c r="N60">
        <v>1</v>
      </c>
      <c r="O60">
        <v>4</v>
      </c>
      <c r="P60">
        <v>0</v>
      </c>
      <c r="Q60">
        <v>0</v>
      </c>
      <c r="R60">
        <v>0</v>
      </c>
      <c r="S60" t="s">
        <v>253</v>
      </c>
      <c r="T60">
        <v>59</v>
      </c>
      <c r="U60">
        <v>5</v>
      </c>
      <c r="V60">
        <v>9</v>
      </c>
      <c r="W60">
        <v>3</v>
      </c>
      <c r="X60">
        <v>1</v>
      </c>
      <c r="Y60">
        <v>1</v>
      </c>
      <c r="Z60">
        <v>1</v>
      </c>
      <c r="AA60">
        <v>1</v>
      </c>
      <c r="AB60">
        <v>3</v>
      </c>
      <c r="AC60">
        <v>0</v>
      </c>
      <c r="AD60">
        <v>2</v>
      </c>
      <c r="AE60">
        <v>7</v>
      </c>
      <c r="AF60">
        <v>7</v>
      </c>
      <c r="AG60">
        <v>4</v>
      </c>
      <c r="AH60">
        <v>5</v>
      </c>
      <c r="AI60">
        <v>3</v>
      </c>
      <c r="AJ60">
        <v>2</v>
      </c>
      <c r="AK60">
        <v>12</v>
      </c>
      <c r="AL60">
        <v>19</v>
      </c>
      <c r="AM60">
        <v>51</v>
      </c>
      <c r="AN60">
        <v>49</v>
      </c>
      <c r="AO60">
        <v>1.48</v>
      </c>
      <c r="AP60">
        <v>1.56</v>
      </c>
      <c r="AQ60">
        <v>3.04</v>
      </c>
      <c r="AR60">
        <v>70</v>
      </c>
      <c r="AS60">
        <v>85</v>
      </c>
      <c r="AT60">
        <v>63</v>
      </c>
      <c r="AU60">
        <v>40</v>
      </c>
      <c r="AV60">
        <v>16</v>
      </c>
      <c r="AW60">
        <v>40</v>
      </c>
      <c r="AX60">
        <v>70</v>
      </c>
      <c r="AY60">
        <v>62</v>
      </c>
      <c r="AZ60">
        <v>93</v>
      </c>
      <c r="BA60">
        <v>8.7100000000000009</v>
      </c>
      <c r="BB60">
        <v>6.79</v>
      </c>
      <c r="BC60">
        <v>1.47</v>
      </c>
      <c r="BD60">
        <v>4.05</v>
      </c>
      <c r="BE60">
        <v>5.7</v>
      </c>
      <c r="BF60">
        <f>(1/BC60+1/BD60+1/BE60-1)/3</f>
        <v>3.4208095193893007E-2</v>
      </c>
      <c r="BG60">
        <f>1/BC60-BF60</f>
        <v>0.64606401364964439</v>
      </c>
      <c r="BH60">
        <f>1/BD60-BF60</f>
        <v>0.21270548505302059</v>
      </c>
      <c r="BI60">
        <f>1/BE60-BF60</f>
        <v>0.14123050129733505</v>
      </c>
      <c r="BJ60">
        <f>MROUND(BG60*100,2)/100</f>
        <v>0.64</v>
      </c>
      <c r="BK60">
        <v>1.21</v>
      </c>
      <c r="BL60">
        <v>1.69</v>
      </c>
      <c r="BM60">
        <v>2.75</v>
      </c>
      <c r="BN60">
        <v>0</v>
      </c>
      <c r="BO60">
        <v>1.87</v>
      </c>
      <c r="BP60">
        <v>1.91</v>
      </c>
      <c r="BQ60" t="s">
        <v>125</v>
      </c>
      <c r="BR60">
        <f>VLOOKUP(Table2[[#This Row],[Reference]],metron,10,FALSE)</f>
        <v>2.8343749999999996</v>
      </c>
      <c r="BS60">
        <f>VLOOKUP(Table2[[#This Row],[Reference]],metron,11,FALSE)</f>
        <v>1.980803571428571</v>
      </c>
      <c r="BT60">
        <f>VLOOKUP(Table2[[#This Row],[Reference]],metron,12,FALSE)</f>
        <v>0.85357142857142854</v>
      </c>
      <c r="BU60">
        <f>VLOOKUP(Table2[[#This Row],[Reference]],metron,13,FALSE)</f>
        <v>0.8683035714285714</v>
      </c>
      <c r="BV60">
        <f>VLOOKUP(Table2[[#This Row],[Reference]],metron,14,FALSE)</f>
        <v>0.36607142857142849</v>
      </c>
      <c r="BW60">
        <f>VLOOKUP(Table2[[#This Row],[Reference]],metron,15,FALSE)</f>
        <v>15.03980099502488</v>
      </c>
      <c r="BX60">
        <f>VLOOKUP(Table2[[#This Row],[Reference]],metron,16,FALSE)</f>
        <v>8.6326699834162515</v>
      </c>
      <c r="BY60">
        <f>VLOOKUP(Table2[[#This Row],[Reference]],metron,17,FALSE)</f>
        <v>6.5189234650967203</v>
      </c>
      <c r="BZ60">
        <f>VLOOKUP(Table2[[#This Row],[Reference]],metron,18,FALSE)</f>
        <v>3.4507989907485279</v>
      </c>
      <c r="CA60">
        <f>VLOOKUP(Table2[[#This Row],[Reference]],metron,19,FALSE)</f>
        <v>8.5208775299281605</v>
      </c>
      <c r="CB60">
        <f>VLOOKUP(Table2[[#This Row],[Reference]],metron,20,FALSE)</f>
        <v>5.181870992667724</v>
      </c>
      <c r="CC60">
        <f>VLOOKUP(Table2[[#This Row],[Reference]],metron,21,FALSE)</f>
        <v>12.48566610455312</v>
      </c>
      <c r="CD60">
        <f>VLOOKUP(Table2[[#This Row],[Reference]],metron,22,FALSE)</f>
        <v>13.573355817875211</v>
      </c>
      <c r="CE60">
        <f>VLOOKUP(Table2[[#This Row],[Reference]],metron,23,FALSE)</f>
        <v>1.395273023634882</v>
      </c>
      <c r="CF60">
        <f>VLOOKUP(Table2[[#This Row],[Reference]],metron,24,FALSE)</f>
        <v>2.0586797066014668</v>
      </c>
      <c r="CG60">
        <f>VLOOKUP(Table2[[#This Row],[Reference]],metron,25,FALSE)</f>
        <v>6.8459657701711488E-2</v>
      </c>
      <c r="CH60">
        <f>VLOOKUP(Table2[[#This Row],[Reference]],metron,26,FALSE)</f>
        <v>0.12713936430317849</v>
      </c>
    </row>
    <row r="61" spans="1:86" hidden="1" x14ac:dyDescent="0.45">
      <c r="A61">
        <v>1526835600</v>
      </c>
      <c r="B61" t="s">
        <v>254</v>
      </c>
      <c r="C61" t="s">
        <v>64</v>
      </c>
      <c r="D61" t="s">
        <v>65</v>
      </c>
      <c r="E61" t="s">
        <v>118</v>
      </c>
      <c r="F61" t="s">
        <v>123</v>
      </c>
      <c r="G61" t="s">
        <v>65</v>
      </c>
      <c r="H61">
        <v>14</v>
      </c>
      <c r="I61">
        <v>1.17</v>
      </c>
      <c r="J61">
        <v>2</v>
      </c>
      <c r="K61">
        <v>1.05</v>
      </c>
      <c r="L61">
        <v>1.52</v>
      </c>
      <c r="M61">
        <v>2</v>
      </c>
      <c r="N61">
        <v>1</v>
      </c>
      <c r="O61">
        <v>3</v>
      </c>
      <c r="P61">
        <v>2</v>
      </c>
      <c r="Q61">
        <v>1</v>
      </c>
      <c r="R61">
        <v>1</v>
      </c>
      <c r="S61" t="s">
        <v>255</v>
      </c>
      <c r="T61">
        <v>45</v>
      </c>
      <c r="U61">
        <v>0</v>
      </c>
      <c r="V61">
        <v>7</v>
      </c>
      <c r="W61">
        <v>1</v>
      </c>
      <c r="X61">
        <v>0</v>
      </c>
      <c r="Y61">
        <v>1</v>
      </c>
      <c r="Z61">
        <v>0</v>
      </c>
      <c r="AA61">
        <v>0</v>
      </c>
      <c r="AB61">
        <v>1</v>
      </c>
      <c r="AC61">
        <v>1</v>
      </c>
      <c r="AD61">
        <v>0</v>
      </c>
      <c r="AE61">
        <v>9</v>
      </c>
      <c r="AF61">
        <v>11</v>
      </c>
      <c r="AG61">
        <v>4</v>
      </c>
      <c r="AH61">
        <v>5</v>
      </c>
      <c r="AI61">
        <v>5</v>
      </c>
      <c r="AJ61">
        <v>6</v>
      </c>
      <c r="AK61">
        <v>17</v>
      </c>
      <c r="AL61">
        <v>10</v>
      </c>
      <c r="AM61">
        <v>43</v>
      </c>
      <c r="AN61">
        <v>57</v>
      </c>
      <c r="AO61">
        <v>1.1100000000000001</v>
      </c>
      <c r="AP61">
        <v>1.46</v>
      </c>
      <c r="AQ61">
        <v>2.5</v>
      </c>
      <c r="AR61">
        <v>67</v>
      </c>
      <c r="AS61">
        <v>67</v>
      </c>
      <c r="AT61">
        <v>67</v>
      </c>
      <c r="AU61">
        <v>17</v>
      </c>
      <c r="AV61">
        <v>9</v>
      </c>
      <c r="AW61">
        <v>25</v>
      </c>
      <c r="AX61">
        <v>59</v>
      </c>
      <c r="AY61">
        <v>50</v>
      </c>
      <c r="AZ61">
        <v>83</v>
      </c>
      <c r="BA61">
        <v>8.5</v>
      </c>
      <c r="BB61">
        <v>6</v>
      </c>
      <c r="BC61">
        <v>2.8</v>
      </c>
      <c r="BD61">
        <v>3.35</v>
      </c>
      <c r="BE61">
        <v>2.25</v>
      </c>
      <c r="BF61">
        <f>(1/BC61+1/BD61+1/BE61-1)/3</f>
        <v>3.3364921424622919E-2</v>
      </c>
      <c r="BG61">
        <f>1/BC61-BF61</f>
        <v>0.32377793571823421</v>
      </c>
      <c r="BH61">
        <f>1/BD61-BF61</f>
        <v>0.2651425412619442</v>
      </c>
      <c r="BI61">
        <f>1/BE61-BF61</f>
        <v>0.41107952301982148</v>
      </c>
      <c r="BJ61">
        <f>MROUND(BG61*100,2)/100</f>
        <v>0.32</v>
      </c>
      <c r="BK61">
        <v>1.19</v>
      </c>
      <c r="BL61">
        <v>1.65</v>
      </c>
      <c r="BM61">
        <v>2.65</v>
      </c>
      <c r="BN61">
        <v>0</v>
      </c>
      <c r="BO61">
        <v>1.61</v>
      </c>
      <c r="BP61">
        <v>2.25</v>
      </c>
      <c r="BQ61" t="s">
        <v>121</v>
      </c>
      <c r="BR61">
        <f>VLOOKUP(Table2[[#This Row],[Reference]],metron,10,FALSE)</f>
        <v>2.5313454284174597</v>
      </c>
      <c r="BS61">
        <f>VLOOKUP(Table2[[#This Row],[Reference]],metron,11,FALSE)</f>
        <v>1.210167055864918</v>
      </c>
      <c r="BT61">
        <f>VLOOKUP(Table2[[#This Row],[Reference]],metron,12,FALSE)</f>
        <v>1.3211783725525419</v>
      </c>
      <c r="BU61">
        <f>VLOOKUP(Table2[[#This Row],[Reference]],metron,13,FALSE)</f>
        <v>0.53135669362084459</v>
      </c>
      <c r="BV61">
        <f>VLOOKUP(Table2[[#This Row],[Reference]],metron,14,FALSE)</f>
        <v>0.55633423180592989</v>
      </c>
      <c r="BW61">
        <f>VLOOKUP(Table2[[#This Row],[Reference]],metron,15,FALSE)</f>
        <v>11.21109010712035</v>
      </c>
      <c r="BX61">
        <f>VLOOKUP(Table2[[#This Row],[Reference]],metron,16,FALSE)</f>
        <v>11.01700787401575</v>
      </c>
      <c r="BY61">
        <f>VLOOKUP(Table2[[#This Row],[Reference]],metron,17,FALSE)</f>
        <v>4.6792332268370611</v>
      </c>
      <c r="BZ61">
        <f>VLOOKUP(Table2[[#This Row],[Reference]],metron,18,FALSE)</f>
        <v>4.7080804854679013</v>
      </c>
      <c r="CA61">
        <f>VLOOKUP(Table2[[#This Row],[Reference]],metron,19,FALSE)</f>
        <v>6.5318568802832893</v>
      </c>
      <c r="CB61">
        <f>VLOOKUP(Table2[[#This Row],[Reference]],metron,20,FALSE)</f>
        <v>6.3089273885478487</v>
      </c>
      <c r="CC61">
        <f>VLOOKUP(Table2[[#This Row],[Reference]],metron,21,FALSE)</f>
        <v>12.72547770700637</v>
      </c>
      <c r="CD61">
        <f>VLOOKUP(Table2[[#This Row],[Reference]],metron,22,FALSE)</f>
        <v>13.06847133757962</v>
      </c>
      <c r="CE61">
        <f>VLOOKUP(Table2[[#This Row],[Reference]],metron,23,FALSE)</f>
        <v>1.6902356902356901</v>
      </c>
      <c r="CF61">
        <f>VLOOKUP(Table2[[#This Row],[Reference]],metron,24,FALSE)</f>
        <v>1.8050198959289869</v>
      </c>
      <c r="CG61">
        <f>VLOOKUP(Table2[[#This Row],[Reference]],metron,25,FALSE)</f>
        <v>0.105907560453015</v>
      </c>
      <c r="CH61">
        <f>VLOOKUP(Table2[[#This Row],[Reference]],metron,26,FALSE)</f>
        <v>0.1141720232629324</v>
      </c>
    </row>
    <row r="62" spans="1:86" hidden="1" x14ac:dyDescent="0.45">
      <c r="A62">
        <v>1527293700</v>
      </c>
      <c r="B62" t="s">
        <v>256</v>
      </c>
      <c r="C62" t="s">
        <v>64</v>
      </c>
      <c r="D62" t="s">
        <v>65</v>
      </c>
      <c r="E62" t="s">
        <v>159</v>
      </c>
      <c r="F62" t="s">
        <v>114</v>
      </c>
      <c r="G62" t="s">
        <v>65</v>
      </c>
      <c r="H62">
        <v>15</v>
      </c>
      <c r="I62">
        <v>0.83</v>
      </c>
      <c r="J62">
        <v>1.43</v>
      </c>
      <c r="K62">
        <v>1.05</v>
      </c>
      <c r="L62">
        <v>1.36</v>
      </c>
      <c r="M62">
        <v>2</v>
      </c>
      <c r="N62">
        <v>1</v>
      </c>
      <c r="O62">
        <v>3</v>
      </c>
      <c r="P62">
        <v>1</v>
      </c>
      <c r="Q62">
        <v>1</v>
      </c>
      <c r="R62">
        <v>0</v>
      </c>
      <c r="S62" t="s">
        <v>257</v>
      </c>
      <c r="T62">
        <v>53</v>
      </c>
      <c r="U62">
        <v>3</v>
      </c>
      <c r="V62">
        <v>3</v>
      </c>
      <c r="W62">
        <v>2</v>
      </c>
      <c r="X62">
        <v>0</v>
      </c>
      <c r="Y62">
        <v>4</v>
      </c>
      <c r="Z62">
        <v>2</v>
      </c>
      <c r="AA62">
        <v>1</v>
      </c>
      <c r="AB62">
        <v>1</v>
      </c>
      <c r="AC62">
        <v>3</v>
      </c>
      <c r="AD62">
        <v>3</v>
      </c>
      <c r="AE62">
        <v>9</v>
      </c>
      <c r="AF62">
        <v>8</v>
      </c>
      <c r="AG62">
        <v>5</v>
      </c>
      <c r="AH62">
        <v>3</v>
      </c>
      <c r="AI62">
        <v>4</v>
      </c>
      <c r="AJ62">
        <v>5</v>
      </c>
      <c r="AK62">
        <v>-1</v>
      </c>
      <c r="AL62">
        <v>-1</v>
      </c>
      <c r="AM62">
        <v>50</v>
      </c>
      <c r="AN62">
        <v>50</v>
      </c>
      <c r="AO62">
        <v>1.48</v>
      </c>
      <c r="AP62">
        <v>1.39</v>
      </c>
      <c r="AQ62">
        <v>2.61</v>
      </c>
      <c r="AR62">
        <v>68</v>
      </c>
      <c r="AS62">
        <v>77</v>
      </c>
      <c r="AT62">
        <v>60</v>
      </c>
      <c r="AU62">
        <v>24</v>
      </c>
      <c r="AV62">
        <v>9</v>
      </c>
      <c r="AW62">
        <v>37</v>
      </c>
      <c r="AX62">
        <v>77</v>
      </c>
      <c r="AY62">
        <v>38</v>
      </c>
      <c r="AZ62">
        <v>77</v>
      </c>
      <c r="BA62">
        <v>7.88</v>
      </c>
      <c r="BB62">
        <v>3.93</v>
      </c>
      <c r="BC62">
        <v>2.9</v>
      </c>
      <c r="BD62">
        <v>3.35</v>
      </c>
      <c r="BE62">
        <v>2.15</v>
      </c>
      <c r="BF62">
        <f>(1/BC62+1/BD62+1/BE62-1)/3</f>
        <v>3.6150442654410364E-2</v>
      </c>
      <c r="BG62">
        <f>1/BC62-BF62</f>
        <v>0.30867714355248621</v>
      </c>
      <c r="BH62">
        <f>1/BD62-BF62</f>
        <v>0.26235702003215677</v>
      </c>
      <c r="BI62">
        <f>1/BE62-BF62</f>
        <v>0.42896583641535707</v>
      </c>
      <c r="BJ62">
        <f>MROUND(BG62*100,2)/100</f>
        <v>0.3</v>
      </c>
      <c r="BK62">
        <v>1.2</v>
      </c>
      <c r="BL62">
        <v>1.69</v>
      </c>
      <c r="BM62">
        <v>2.7</v>
      </c>
      <c r="BN62">
        <v>0</v>
      </c>
      <c r="BO62">
        <v>1.65</v>
      </c>
      <c r="BP62">
        <v>2.2000000000000002</v>
      </c>
      <c r="BQ62" t="s">
        <v>131</v>
      </c>
      <c r="BR62">
        <f>VLOOKUP(Table2[[#This Row],[Reference]],metron,10,FALSE)</f>
        <v>2.5726407816919519</v>
      </c>
      <c r="BS62">
        <f>VLOOKUP(Table2[[#This Row],[Reference]],metron,11,FALSE)</f>
        <v>1.1805091283106199</v>
      </c>
      <c r="BT62">
        <f>VLOOKUP(Table2[[#This Row],[Reference]],metron,12,FALSE)</f>
        <v>1.3921316533813319</v>
      </c>
      <c r="BU62">
        <f>VLOOKUP(Table2[[#This Row],[Reference]],metron,13,FALSE)</f>
        <v>0.5209673269873939</v>
      </c>
      <c r="BV62">
        <f>VLOOKUP(Table2[[#This Row],[Reference]],metron,14,FALSE)</f>
        <v>0.61847182917417032</v>
      </c>
      <c r="BW62">
        <f>VLOOKUP(Table2[[#This Row],[Reference]],metron,15,FALSE)</f>
        <v>11.149200710479571</v>
      </c>
      <c r="BX62">
        <f>VLOOKUP(Table2[[#This Row],[Reference]],metron,16,FALSE)</f>
        <v>11.444049733570161</v>
      </c>
      <c r="BY62">
        <f>VLOOKUP(Table2[[#This Row],[Reference]],metron,17,FALSE)</f>
        <v>4.5257270693512304</v>
      </c>
      <c r="BZ62">
        <f>VLOOKUP(Table2[[#This Row],[Reference]],metron,18,FALSE)</f>
        <v>4.8465324384787474</v>
      </c>
      <c r="CA62">
        <f>VLOOKUP(Table2[[#This Row],[Reference]],metron,19,FALSE)</f>
        <v>6.6234736411283404</v>
      </c>
      <c r="CB62">
        <f>VLOOKUP(Table2[[#This Row],[Reference]],metron,20,FALSE)</f>
        <v>6.5975172950914134</v>
      </c>
      <c r="CC62">
        <f>VLOOKUP(Table2[[#This Row],[Reference]],metron,21,FALSE)</f>
        <v>12.90081154192967</v>
      </c>
      <c r="CD62">
        <f>VLOOKUP(Table2[[#This Row],[Reference]],metron,22,FALSE)</f>
        <v>13.00360685302074</v>
      </c>
      <c r="CE62">
        <f>VLOOKUP(Table2[[#This Row],[Reference]],metron,23,FALSE)</f>
        <v>1.7502145922746779</v>
      </c>
      <c r="CF62">
        <f>VLOOKUP(Table2[[#This Row],[Reference]],metron,24,FALSE)</f>
        <v>1.831402831402831</v>
      </c>
      <c r="CG62">
        <f>VLOOKUP(Table2[[#This Row],[Reference]],metron,25,FALSE)</f>
        <v>9.6525096525096526E-2</v>
      </c>
      <c r="CH62">
        <f>VLOOKUP(Table2[[#This Row],[Reference]],metron,26,FALSE)</f>
        <v>0.1244101244101244</v>
      </c>
    </row>
    <row r="63" spans="1:86" hidden="1" x14ac:dyDescent="0.45">
      <c r="A63">
        <v>1527368400</v>
      </c>
      <c r="B63" t="s">
        <v>258</v>
      </c>
      <c r="C63" t="s">
        <v>64</v>
      </c>
      <c r="D63" t="s">
        <v>65</v>
      </c>
      <c r="E63" t="s">
        <v>113</v>
      </c>
      <c r="F63" t="s">
        <v>118</v>
      </c>
      <c r="G63" t="s">
        <v>65</v>
      </c>
      <c r="H63">
        <v>15</v>
      </c>
      <c r="I63">
        <v>2.57</v>
      </c>
      <c r="J63">
        <v>1.1399999999999999</v>
      </c>
      <c r="K63">
        <v>1.45</v>
      </c>
      <c r="L63">
        <v>0.73</v>
      </c>
      <c r="M63">
        <v>1</v>
      </c>
      <c r="N63">
        <v>1</v>
      </c>
      <c r="O63">
        <v>2</v>
      </c>
      <c r="P63">
        <v>1</v>
      </c>
      <c r="Q63">
        <v>1</v>
      </c>
      <c r="R63">
        <v>0</v>
      </c>
      <c r="S63">
        <v>18</v>
      </c>
      <c r="T63" t="s">
        <v>77</v>
      </c>
      <c r="U63">
        <v>2</v>
      </c>
      <c r="V63">
        <v>4</v>
      </c>
      <c r="W63">
        <v>0</v>
      </c>
      <c r="X63">
        <v>0</v>
      </c>
      <c r="Y63">
        <v>4</v>
      </c>
      <c r="Z63">
        <v>0</v>
      </c>
      <c r="AA63">
        <v>0</v>
      </c>
      <c r="AB63">
        <v>0</v>
      </c>
      <c r="AC63">
        <v>2</v>
      </c>
      <c r="AD63">
        <v>2</v>
      </c>
      <c r="AE63">
        <v>15</v>
      </c>
      <c r="AF63">
        <v>7</v>
      </c>
      <c r="AG63">
        <v>7</v>
      </c>
      <c r="AH63">
        <v>4</v>
      </c>
      <c r="AI63">
        <v>8</v>
      </c>
      <c r="AJ63">
        <v>3</v>
      </c>
      <c r="AK63">
        <v>13</v>
      </c>
      <c r="AL63">
        <v>18</v>
      </c>
      <c r="AM63">
        <v>44</v>
      </c>
      <c r="AN63">
        <v>56</v>
      </c>
      <c r="AO63">
        <v>1.88</v>
      </c>
      <c r="AP63">
        <v>1.35</v>
      </c>
      <c r="AQ63">
        <v>2.93</v>
      </c>
      <c r="AR63">
        <v>57</v>
      </c>
      <c r="AS63">
        <v>79</v>
      </c>
      <c r="AT63">
        <v>64</v>
      </c>
      <c r="AU63">
        <v>43</v>
      </c>
      <c r="AV63">
        <v>7</v>
      </c>
      <c r="AW63">
        <v>43</v>
      </c>
      <c r="AX63">
        <v>79</v>
      </c>
      <c r="AY63">
        <v>50</v>
      </c>
      <c r="AZ63">
        <v>79</v>
      </c>
      <c r="BA63">
        <v>11.29</v>
      </c>
      <c r="BB63">
        <v>5.43</v>
      </c>
      <c r="BC63">
        <v>2.25</v>
      </c>
      <c r="BD63">
        <v>3.45</v>
      </c>
      <c r="BE63">
        <v>2.75</v>
      </c>
      <c r="BF63">
        <f>(1/BC63+1/BD63+1/BE63-1)/3</f>
        <v>3.2645293514858675E-2</v>
      </c>
      <c r="BG63">
        <f>1/BC63-BF63</f>
        <v>0.41179915092958574</v>
      </c>
      <c r="BH63">
        <f>1/BD63-BF63</f>
        <v>0.25720977894890945</v>
      </c>
      <c r="BI63">
        <f>1/BE63-BF63</f>
        <v>0.33099107012150497</v>
      </c>
      <c r="BJ63">
        <f>MROUND(BG63*100,2)/100</f>
        <v>0.42</v>
      </c>
      <c r="BK63">
        <v>1.18</v>
      </c>
      <c r="BL63">
        <v>1.62</v>
      </c>
      <c r="BM63">
        <v>2.5499999999999998</v>
      </c>
      <c r="BN63">
        <v>0</v>
      </c>
      <c r="BO63">
        <v>1.59</v>
      </c>
      <c r="BP63">
        <v>2.2999999999999998</v>
      </c>
      <c r="BQ63" t="s">
        <v>121</v>
      </c>
      <c r="BR63">
        <f>VLOOKUP(Table2[[#This Row],[Reference]],metron,10,FALSE)</f>
        <v>2.4884649511978703</v>
      </c>
      <c r="BS63">
        <f>VLOOKUP(Table2[[#This Row],[Reference]],metron,11,FALSE)</f>
        <v>1.396960958296362</v>
      </c>
      <c r="BT63">
        <f>VLOOKUP(Table2[[#This Row],[Reference]],metron,12,FALSE)</f>
        <v>1.091503992901508</v>
      </c>
      <c r="BU63">
        <f>VLOOKUP(Table2[[#This Row],[Reference]],metron,13,FALSE)</f>
        <v>0.60765391014975045</v>
      </c>
      <c r="BV63">
        <f>VLOOKUP(Table2[[#This Row],[Reference]],metron,14,FALSE)</f>
        <v>0.47276760953965608</v>
      </c>
      <c r="BW63">
        <f>VLOOKUP(Table2[[#This Row],[Reference]],metron,15,FALSE)</f>
        <v>12.29504785684561</v>
      </c>
      <c r="BX63">
        <f>VLOOKUP(Table2[[#This Row],[Reference]],metron,16,FALSE)</f>
        <v>10.047232625884311</v>
      </c>
      <c r="BY63">
        <f>VLOOKUP(Table2[[#This Row],[Reference]],metron,17,FALSE)</f>
        <v>5.2917192097519967</v>
      </c>
      <c r="BZ63">
        <f>VLOOKUP(Table2[[#This Row],[Reference]],metron,18,FALSE)</f>
        <v>4.2580916351408158</v>
      </c>
      <c r="CA63">
        <f>VLOOKUP(Table2[[#This Row],[Reference]],metron,19,FALSE)</f>
        <v>7.0033286470936131</v>
      </c>
      <c r="CB63">
        <f>VLOOKUP(Table2[[#This Row],[Reference]],metron,20,FALSE)</f>
        <v>5.789140990743495</v>
      </c>
      <c r="CC63">
        <f>VLOOKUP(Table2[[#This Row],[Reference]],metron,21,FALSE)</f>
        <v>12.77041895895049</v>
      </c>
      <c r="CD63">
        <f>VLOOKUP(Table2[[#This Row],[Reference]],metron,22,FALSE)</f>
        <v>13.411129919593741</v>
      </c>
      <c r="CE63">
        <f>VLOOKUP(Table2[[#This Row],[Reference]],metron,23,FALSE)</f>
        <v>1.556141062018646</v>
      </c>
      <c r="CF63">
        <f>VLOOKUP(Table2[[#This Row],[Reference]],metron,24,FALSE)</f>
        <v>1.9114308877178761</v>
      </c>
      <c r="CG63">
        <f>VLOOKUP(Table2[[#This Row],[Reference]],metron,25,FALSE)</f>
        <v>8.4920956627482766E-2</v>
      </c>
      <c r="CH63">
        <f>VLOOKUP(Table2[[#This Row],[Reference]],metron,26,FALSE)</f>
        <v>0.1323469801378192</v>
      </c>
    </row>
    <row r="64" spans="1:86" hidden="1" x14ac:dyDescent="0.45">
      <c r="A64">
        <v>1527440400</v>
      </c>
      <c r="B64" t="s">
        <v>259</v>
      </c>
      <c r="C64" t="s">
        <v>64</v>
      </c>
      <c r="D64" t="s">
        <v>65</v>
      </c>
      <c r="E64" t="s">
        <v>115</v>
      </c>
      <c r="F64" t="s">
        <v>127</v>
      </c>
      <c r="G64" t="s">
        <v>65</v>
      </c>
      <c r="H64">
        <v>15</v>
      </c>
      <c r="I64">
        <v>1</v>
      </c>
      <c r="J64">
        <v>0.86</v>
      </c>
      <c r="K64">
        <v>1.1399999999999999</v>
      </c>
      <c r="L64">
        <v>1.27</v>
      </c>
      <c r="M64">
        <v>1</v>
      </c>
      <c r="N64">
        <v>1</v>
      </c>
      <c r="O64">
        <v>2</v>
      </c>
      <c r="P64">
        <v>0</v>
      </c>
      <c r="Q64">
        <v>0</v>
      </c>
      <c r="R64">
        <v>0</v>
      </c>
      <c r="S64">
        <v>71</v>
      </c>
      <c r="T64">
        <v>83</v>
      </c>
      <c r="U64">
        <v>8</v>
      </c>
      <c r="V64">
        <v>5</v>
      </c>
      <c r="W64">
        <v>1</v>
      </c>
      <c r="X64">
        <v>0</v>
      </c>
      <c r="Y64">
        <v>2</v>
      </c>
      <c r="Z64">
        <v>0</v>
      </c>
      <c r="AA64">
        <v>1</v>
      </c>
      <c r="AB64">
        <v>0</v>
      </c>
      <c r="AC64">
        <v>1</v>
      </c>
      <c r="AD64">
        <v>1</v>
      </c>
      <c r="AE64">
        <v>11</v>
      </c>
      <c r="AF64">
        <v>11</v>
      </c>
      <c r="AG64">
        <v>6</v>
      </c>
      <c r="AH64">
        <v>9</v>
      </c>
      <c r="AI64">
        <v>5</v>
      </c>
      <c r="AJ64">
        <v>2</v>
      </c>
      <c r="AK64">
        <v>14</v>
      </c>
      <c r="AL64">
        <v>15</v>
      </c>
      <c r="AM64">
        <v>54</v>
      </c>
      <c r="AN64">
        <v>46</v>
      </c>
      <c r="AO64">
        <v>1.9</v>
      </c>
      <c r="AP64">
        <v>1.95</v>
      </c>
      <c r="AQ64">
        <v>1.86</v>
      </c>
      <c r="AR64">
        <v>57</v>
      </c>
      <c r="AS64">
        <v>64</v>
      </c>
      <c r="AT64">
        <v>22</v>
      </c>
      <c r="AU64">
        <v>7</v>
      </c>
      <c r="AV64">
        <v>0</v>
      </c>
      <c r="AW64">
        <v>29</v>
      </c>
      <c r="AX64">
        <v>50</v>
      </c>
      <c r="AY64">
        <v>22</v>
      </c>
      <c r="AZ64">
        <v>72</v>
      </c>
      <c r="BA64">
        <v>9</v>
      </c>
      <c r="BB64">
        <v>5</v>
      </c>
      <c r="BC64">
        <v>2.25</v>
      </c>
      <c r="BD64">
        <v>3.15</v>
      </c>
      <c r="BE64">
        <v>2.95</v>
      </c>
      <c r="BF64">
        <f>(1/BC64+1/BD64+1/BE64-1)/3</f>
        <v>3.3629270917406494E-2</v>
      </c>
      <c r="BG64">
        <f>1/BC64-BF64</f>
        <v>0.41081517352703795</v>
      </c>
      <c r="BH64">
        <f>1/BD64-BF64</f>
        <v>0.28383104654291097</v>
      </c>
      <c r="BI64">
        <f>1/BE64-BF64</f>
        <v>0.30535377993005114</v>
      </c>
      <c r="BJ64">
        <f>MROUND(BG64*100,2)/100</f>
        <v>0.42</v>
      </c>
      <c r="BK64">
        <v>1.36</v>
      </c>
      <c r="BL64">
        <v>2.1</v>
      </c>
      <c r="BM64">
        <v>3.9</v>
      </c>
      <c r="BN64">
        <v>0</v>
      </c>
      <c r="BO64">
        <v>1.95</v>
      </c>
      <c r="BP64">
        <v>1.8</v>
      </c>
      <c r="BQ64" t="s">
        <v>129</v>
      </c>
      <c r="BR64">
        <f>VLOOKUP(Table2[[#This Row],[Reference]],metron,10,FALSE)</f>
        <v>2.4884649511978703</v>
      </c>
      <c r="BS64">
        <f>VLOOKUP(Table2[[#This Row],[Reference]],metron,11,FALSE)</f>
        <v>1.396960958296362</v>
      </c>
      <c r="BT64">
        <f>VLOOKUP(Table2[[#This Row],[Reference]],metron,12,FALSE)</f>
        <v>1.091503992901508</v>
      </c>
      <c r="BU64">
        <f>VLOOKUP(Table2[[#This Row],[Reference]],metron,13,FALSE)</f>
        <v>0.60765391014975045</v>
      </c>
      <c r="BV64">
        <f>VLOOKUP(Table2[[#This Row],[Reference]],metron,14,FALSE)</f>
        <v>0.47276760953965608</v>
      </c>
      <c r="BW64">
        <f>VLOOKUP(Table2[[#This Row],[Reference]],metron,15,FALSE)</f>
        <v>12.29504785684561</v>
      </c>
      <c r="BX64">
        <f>VLOOKUP(Table2[[#This Row],[Reference]],metron,16,FALSE)</f>
        <v>10.047232625884311</v>
      </c>
      <c r="BY64">
        <f>VLOOKUP(Table2[[#This Row],[Reference]],metron,17,FALSE)</f>
        <v>5.2917192097519967</v>
      </c>
      <c r="BZ64">
        <f>VLOOKUP(Table2[[#This Row],[Reference]],metron,18,FALSE)</f>
        <v>4.2580916351408158</v>
      </c>
      <c r="CA64">
        <f>VLOOKUP(Table2[[#This Row],[Reference]],metron,19,FALSE)</f>
        <v>7.0033286470936131</v>
      </c>
      <c r="CB64">
        <f>VLOOKUP(Table2[[#This Row],[Reference]],metron,20,FALSE)</f>
        <v>5.789140990743495</v>
      </c>
      <c r="CC64">
        <f>VLOOKUP(Table2[[#This Row],[Reference]],metron,21,FALSE)</f>
        <v>12.77041895895049</v>
      </c>
      <c r="CD64">
        <f>VLOOKUP(Table2[[#This Row],[Reference]],metron,22,FALSE)</f>
        <v>13.411129919593741</v>
      </c>
      <c r="CE64">
        <f>VLOOKUP(Table2[[#This Row],[Reference]],metron,23,FALSE)</f>
        <v>1.556141062018646</v>
      </c>
      <c r="CF64">
        <f>VLOOKUP(Table2[[#This Row],[Reference]],metron,24,FALSE)</f>
        <v>1.9114308877178761</v>
      </c>
      <c r="CG64">
        <f>VLOOKUP(Table2[[#This Row],[Reference]],metron,25,FALSE)</f>
        <v>8.4920956627482766E-2</v>
      </c>
      <c r="CH64">
        <f>VLOOKUP(Table2[[#This Row],[Reference]],metron,26,FALSE)</f>
        <v>0.1323469801378192</v>
      </c>
    </row>
    <row r="65" spans="1:86" hidden="1" x14ac:dyDescent="0.45">
      <c r="A65">
        <v>1527454800</v>
      </c>
      <c r="B65" t="s">
        <v>260</v>
      </c>
      <c r="C65" t="s">
        <v>64</v>
      </c>
      <c r="D65" t="s">
        <v>65</v>
      </c>
      <c r="E65" t="s">
        <v>109</v>
      </c>
      <c r="F65" t="s">
        <v>143</v>
      </c>
      <c r="G65" t="s">
        <v>65</v>
      </c>
      <c r="H65">
        <v>15</v>
      </c>
      <c r="I65">
        <v>0.86</v>
      </c>
      <c r="J65">
        <v>0.67</v>
      </c>
      <c r="K65">
        <v>0.82</v>
      </c>
      <c r="L65">
        <v>1.41</v>
      </c>
      <c r="M65">
        <v>0</v>
      </c>
      <c r="N65">
        <v>2</v>
      </c>
      <c r="O65">
        <v>2</v>
      </c>
      <c r="P65">
        <v>1</v>
      </c>
      <c r="Q65">
        <v>0</v>
      </c>
      <c r="R65">
        <v>1</v>
      </c>
      <c r="T65" t="s">
        <v>261</v>
      </c>
      <c r="U65">
        <v>3</v>
      </c>
      <c r="V65">
        <v>1</v>
      </c>
      <c r="W65">
        <v>2</v>
      </c>
      <c r="X65">
        <v>1</v>
      </c>
      <c r="Y65">
        <v>1</v>
      </c>
      <c r="Z65">
        <v>0</v>
      </c>
      <c r="AA65">
        <v>1</v>
      </c>
      <c r="AB65">
        <v>2</v>
      </c>
      <c r="AC65">
        <v>0</v>
      </c>
      <c r="AD65">
        <v>1</v>
      </c>
      <c r="AE65">
        <v>4</v>
      </c>
      <c r="AF65">
        <v>9</v>
      </c>
      <c r="AG65">
        <v>3</v>
      </c>
      <c r="AH65">
        <v>5</v>
      </c>
      <c r="AI65">
        <v>1</v>
      </c>
      <c r="AJ65">
        <v>4</v>
      </c>
      <c r="AK65">
        <v>24</v>
      </c>
      <c r="AL65">
        <v>28</v>
      </c>
      <c r="AM65">
        <v>57</v>
      </c>
      <c r="AN65">
        <v>43</v>
      </c>
      <c r="AO65">
        <v>1.0900000000000001</v>
      </c>
      <c r="AP65">
        <v>1.38</v>
      </c>
      <c r="AQ65">
        <v>2.44</v>
      </c>
      <c r="AR65">
        <v>56</v>
      </c>
      <c r="AS65">
        <v>72</v>
      </c>
      <c r="AT65">
        <v>48</v>
      </c>
      <c r="AU65">
        <v>24</v>
      </c>
      <c r="AV65">
        <v>9</v>
      </c>
      <c r="AW65">
        <v>40</v>
      </c>
      <c r="AX65">
        <v>70</v>
      </c>
      <c r="AY65">
        <v>48</v>
      </c>
      <c r="AZ65">
        <v>70</v>
      </c>
      <c r="BA65">
        <v>7.57</v>
      </c>
      <c r="BB65">
        <v>6.33</v>
      </c>
      <c r="BC65">
        <v>2.4</v>
      </c>
      <c r="BD65">
        <v>3.2</v>
      </c>
      <c r="BE65">
        <v>2.7</v>
      </c>
      <c r="BF65">
        <f>(1/BC65+1/BD65+1/BE65-1)/3</f>
        <v>3.3179012345679069E-2</v>
      </c>
      <c r="BG65">
        <f>1/BC65-BF65</f>
        <v>0.38348765432098764</v>
      </c>
      <c r="BH65">
        <f>1/BD65-BF65</f>
        <v>0.27932098765432095</v>
      </c>
      <c r="BI65">
        <f>1/BE65-BF65</f>
        <v>0.3371913580246913</v>
      </c>
      <c r="BJ65">
        <f>MROUND(BG65*100,2)/100</f>
        <v>0.38</v>
      </c>
      <c r="BK65">
        <v>1.36</v>
      </c>
      <c r="BL65">
        <v>2.1</v>
      </c>
      <c r="BM65">
        <v>3.85</v>
      </c>
      <c r="BN65">
        <v>0</v>
      </c>
      <c r="BO65">
        <v>1.95</v>
      </c>
      <c r="BP65">
        <v>1.83</v>
      </c>
      <c r="BQ65" t="s">
        <v>139</v>
      </c>
      <c r="BR65">
        <f>VLOOKUP(Table2[[#This Row],[Reference]],metron,10,FALSE)</f>
        <v>2.4900895140664963</v>
      </c>
      <c r="BS65">
        <f>VLOOKUP(Table2[[#This Row],[Reference]],metron,11,FALSE)</f>
        <v>1.330562659846547</v>
      </c>
      <c r="BT65">
        <f>VLOOKUP(Table2[[#This Row],[Reference]],metron,12,FALSE)</f>
        <v>1.1595268542199491</v>
      </c>
      <c r="BU65">
        <f>VLOOKUP(Table2[[#This Row],[Reference]],metron,13,FALSE)</f>
        <v>0.59053607588191415</v>
      </c>
      <c r="BV65">
        <f>VLOOKUP(Table2[[#This Row],[Reference]],metron,14,FALSE)</f>
        <v>0.50069274219332838</v>
      </c>
      <c r="BW65">
        <f>VLOOKUP(Table2[[#This Row],[Reference]],metron,15,FALSE)</f>
        <v>11.79715236686391</v>
      </c>
      <c r="BX65">
        <f>VLOOKUP(Table2[[#This Row],[Reference]],metron,16,FALSE)</f>
        <v>10.317122781065089</v>
      </c>
      <c r="BY65">
        <f>VLOOKUP(Table2[[#This Row],[Reference]],metron,17,FALSE)</f>
        <v>5.0637025966747622</v>
      </c>
      <c r="BZ65">
        <f>VLOOKUP(Table2[[#This Row],[Reference]],metron,18,FALSE)</f>
        <v>4.4674014571268454</v>
      </c>
      <c r="CA65">
        <f>VLOOKUP(Table2[[#This Row],[Reference]],metron,19,FALSE)</f>
        <v>6.7334497701891483</v>
      </c>
      <c r="CB65">
        <f>VLOOKUP(Table2[[#This Row],[Reference]],metron,20,FALSE)</f>
        <v>5.849721323938244</v>
      </c>
      <c r="CC65">
        <f>VLOOKUP(Table2[[#This Row],[Reference]],metron,21,FALSE)</f>
        <v>12.89644194756554</v>
      </c>
      <c r="CD65">
        <f>VLOOKUP(Table2[[#This Row],[Reference]],metron,22,FALSE)</f>
        <v>13.3434456928839</v>
      </c>
      <c r="CE65">
        <f>VLOOKUP(Table2[[#This Row],[Reference]],metron,23,FALSE)</f>
        <v>1.6144382124117971</v>
      </c>
      <c r="CF65">
        <f>VLOOKUP(Table2[[#This Row],[Reference]],metron,24,FALSE)</f>
        <v>1.9032024606477289</v>
      </c>
      <c r="CG65">
        <f>VLOOKUP(Table2[[#This Row],[Reference]],metron,25,FALSE)</f>
        <v>9.372172969060974E-2</v>
      </c>
      <c r="CH65">
        <f>VLOOKUP(Table2[[#This Row],[Reference]],metron,26,FALSE)</f>
        <v>0.11669983716301791</v>
      </c>
    </row>
    <row r="66" spans="1:86" hidden="1" x14ac:dyDescent="0.45">
      <c r="A66">
        <v>1527467400</v>
      </c>
      <c r="B66" t="s">
        <v>262</v>
      </c>
      <c r="C66" t="s">
        <v>64</v>
      </c>
      <c r="D66" t="s">
        <v>65</v>
      </c>
      <c r="E66" t="s">
        <v>112</v>
      </c>
      <c r="F66" t="s">
        <v>119</v>
      </c>
      <c r="G66" t="s">
        <v>65</v>
      </c>
      <c r="H66">
        <v>15</v>
      </c>
      <c r="I66">
        <v>2.5</v>
      </c>
      <c r="J66">
        <v>2.17</v>
      </c>
      <c r="K66">
        <v>2.2999999999999998</v>
      </c>
      <c r="L66">
        <v>1.5</v>
      </c>
      <c r="M66">
        <v>2</v>
      </c>
      <c r="N66">
        <v>2</v>
      </c>
      <c r="O66">
        <v>4</v>
      </c>
      <c r="P66">
        <v>2</v>
      </c>
      <c r="Q66">
        <v>1</v>
      </c>
      <c r="R66">
        <v>1</v>
      </c>
      <c r="S66" t="s">
        <v>263</v>
      </c>
      <c r="T66" t="s">
        <v>264</v>
      </c>
      <c r="U66">
        <v>9</v>
      </c>
      <c r="V66">
        <v>10</v>
      </c>
      <c r="W66">
        <v>3</v>
      </c>
      <c r="X66">
        <v>0</v>
      </c>
      <c r="Y66">
        <v>3</v>
      </c>
      <c r="Z66">
        <v>1</v>
      </c>
      <c r="AA66">
        <v>3</v>
      </c>
      <c r="AB66">
        <v>0</v>
      </c>
      <c r="AC66">
        <v>2</v>
      </c>
      <c r="AD66">
        <v>2</v>
      </c>
      <c r="AE66">
        <v>10</v>
      </c>
      <c r="AF66">
        <v>10</v>
      </c>
      <c r="AG66">
        <v>3</v>
      </c>
      <c r="AH66">
        <v>4</v>
      </c>
      <c r="AI66">
        <v>7</v>
      </c>
      <c r="AJ66">
        <v>6</v>
      </c>
      <c r="AK66">
        <v>10</v>
      </c>
      <c r="AL66">
        <v>18</v>
      </c>
      <c r="AM66">
        <v>55</v>
      </c>
      <c r="AN66">
        <v>45</v>
      </c>
      <c r="AO66">
        <v>1.6</v>
      </c>
      <c r="AP66">
        <v>1.4</v>
      </c>
      <c r="AQ66">
        <v>2</v>
      </c>
      <c r="AR66">
        <v>42</v>
      </c>
      <c r="AS66">
        <v>50</v>
      </c>
      <c r="AT66">
        <v>34</v>
      </c>
      <c r="AU66">
        <v>9</v>
      </c>
      <c r="AV66">
        <v>9</v>
      </c>
      <c r="AW66">
        <v>17</v>
      </c>
      <c r="AX66">
        <v>50</v>
      </c>
      <c r="AY66">
        <v>42</v>
      </c>
      <c r="AZ66">
        <v>83</v>
      </c>
      <c r="BA66">
        <v>11.17</v>
      </c>
      <c r="BB66">
        <v>6.16</v>
      </c>
      <c r="BC66">
        <v>2.2000000000000002</v>
      </c>
      <c r="BD66">
        <v>3.2</v>
      </c>
      <c r="BE66">
        <v>3</v>
      </c>
      <c r="BF66">
        <f>(1/BC66+1/BD66+1/BE66-1)/3</f>
        <v>3.3459595959595946E-2</v>
      </c>
      <c r="BG66">
        <f>1/BC66-BF66</f>
        <v>0.42108585858585856</v>
      </c>
      <c r="BH66">
        <f>1/BD66-BF66</f>
        <v>0.27904040404040403</v>
      </c>
      <c r="BI66">
        <f>1/BE66-BF66</f>
        <v>0.29987373737373735</v>
      </c>
      <c r="BJ66">
        <f>MROUND(BG66*100,2)/100</f>
        <v>0.42</v>
      </c>
      <c r="BK66">
        <v>1.31</v>
      </c>
      <c r="BL66">
        <v>2</v>
      </c>
      <c r="BM66">
        <v>3.55</v>
      </c>
      <c r="BN66">
        <v>0</v>
      </c>
      <c r="BO66">
        <v>1.87</v>
      </c>
      <c r="BP66">
        <v>1.91</v>
      </c>
      <c r="BQ66" t="s">
        <v>139</v>
      </c>
      <c r="BR66">
        <f>VLOOKUP(Table2[[#This Row],[Reference]],metron,10,FALSE)</f>
        <v>2.4884649511978703</v>
      </c>
      <c r="BS66">
        <f>VLOOKUP(Table2[[#This Row],[Reference]],metron,11,FALSE)</f>
        <v>1.396960958296362</v>
      </c>
      <c r="BT66">
        <f>VLOOKUP(Table2[[#This Row],[Reference]],metron,12,FALSE)</f>
        <v>1.091503992901508</v>
      </c>
      <c r="BU66">
        <f>VLOOKUP(Table2[[#This Row],[Reference]],metron,13,FALSE)</f>
        <v>0.60765391014975045</v>
      </c>
      <c r="BV66">
        <f>VLOOKUP(Table2[[#This Row],[Reference]],metron,14,FALSE)</f>
        <v>0.47276760953965608</v>
      </c>
      <c r="BW66">
        <f>VLOOKUP(Table2[[#This Row],[Reference]],metron,15,FALSE)</f>
        <v>12.29504785684561</v>
      </c>
      <c r="BX66">
        <f>VLOOKUP(Table2[[#This Row],[Reference]],metron,16,FALSE)</f>
        <v>10.047232625884311</v>
      </c>
      <c r="BY66">
        <f>VLOOKUP(Table2[[#This Row],[Reference]],metron,17,FALSE)</f>
        <v>5.2917192097519967</v>
      </c>
      <c r="BZ66">
        <f>VLOOKUP(Table2[[#This Row],[Reference]],metron,18,FALSE)</f>
        <v>4.2580916351408158</v>
      </c>
      <c r="CA66">
        <f>VLOOKUP(Table2[[#This Row],[Reference]],metron,19,FALSE)</f>
        <v>7.0033286470936131</v>
      </c>
      <c r="CB66">
        <f>VLOOKUP(Table2[[#This Row],[Reference]],metron,20,FALSE)</f>
        <v>5.789140990743495</v>
      </c>
      <c r="CC66">
        <f>VLOOKUP(Table2[[#This Row],[Reference]],metron,21,FALSE)</f>
        <v>12.77041895895049</v>
      </c>
      <c r="CD66">
        <f>VLOOKUP(Table2[[#This Row],[Reference]],metron,22,FALSE)</f>
        <v>13.411129919593741</v>
      </c>
      <c r="CE66">
        <f>VLOOKUP(Table2[[#This Row],[Reference]],metron,23,FALSE)</f>
        <v>1.556141062018646</v>
      </c>
      <c r="CF66">
        <f>VLOOKUP(Table2[[#This Row],[Reference]],metron,24,FALSE)</f>
        <v>1.9114308877178761</v>
      </c>
      <c r="CG66">
        <f>VLOOKUP(Table2[[#This Row],[Reference]],metron,25,FALSE)</f>
        <v>8.4920956627482766E-2</v>
      </c>
      <c r="CH66">
        <f>VLOOKUP(Table2[[#This Row],[Reference]],metron,26,FALSE)</f>
        <v>0.1323469801378192</v>
      </c>
    </row>
    <row r="67" spans="1:86" hidden="1" x14ac:dyDescent="0.45">
      <c r="A67">
        <v>1527552900</v>
      </c>
      <c r="B67" t="s">
        <v>265</v>
      </c>
      <c r="C67" t="s">
        <v>64</v>
      </c>
      <c r="D67" t="s">
        <v>65</v>
      </c>
      <c r="E67" t="s">
        <v>123</v>
      </c>
      <c r="F67" t="s">
        <v>122</v>
      </c>
      <c r="G67" t="s">
        <v>65</v>
      </c>
      <c r="H67">
        <v>15</v>
      </c>
      <c r="I67">
        <v>2.71</v>
      </c>
      <c r="J67">
        <v>1</v>
      </c>
      <c r="K67">
        <v>2.2599999999999998</v>
      </c>
      <c r="L67">
        <v>1</v>
      </c>
      <c r="M67">
        <v>3</v>
      </c>
      <c r="N67">
        <v>0</v>
      </c>
      <c r="O67">
        <v>3</v>
      </c>
      <c r="P67">
        <v>1</v>
      </c>
      <c r="Q67">
        <v>1</v>
      </c>
      <c r="R67">
        <v>0</v>
      </c>
      <c r="S67" t="s">
        <v>266</v>
      </c>
      <c r="U67">
        <v>8</v>
      </c>
      <c r="V67">
        <v>4</v>
      </c>
      <c r="W67">
        <v>1</v>
      </c>
      <c r="X67">
        <v>0</v>
      </c>
      <c r="Y67">
        <v>3</v>
      </c>
      <c r="Z67">
        <v>0</v>
      </c>
      <c r="AA67">
        <v>0</v>
      </c>
      <c r="AB67">
        <v>1</v>
      </c>
      <c r="AC67">
        <v>0</v>
      </c>
      <c r="AD67">
        <v>3</v>
      </c>
      <c r="AE67">
        <v>17</v>
      </c>
      <c r="AF67">
        <v>9</v>
      </c>
      <c r="AG67">
        <v>10</v>
      </c>
      <c r="AH67">
        <v>4</v>
      </c>
      <c r="AI67">
        <v>7</v>
      </c>
      <c r="AJ67">
        <v>5</v>
      </c>
      <c r="AK67">
        <v>21</v>
      </c>
      <c r="AL67">
        <v>15</v>
      </c>
      <c r="AM67">
        <v>51</v>
      </c>
      <c r="AN67">
        <v>49</v>
      </c>
      <c r="AO67">
        <v>2.2000000000000002</v>
      </c>
      <c r="AP67">
        <v>1.2</v>
      </c>
      <c r="AQ67">
        <v>2.57</v>
      </c>
      <c r="AR67">
        <v>64</v>
      </c>
      <c r="AS67">
        <v>72</v>
      </c>
      <c r="AT67">
        <v>64</v>
      </c>
      <c r="AU67">
        <v>22</v>
      </c>
      <c r="AV67">
        <v>7</v>
      </c>
      <c r="AW67">
        <v>29</v>
      </c>
      <c r="AX67">
        <v>79</v>
      </c>
      <c r="AY67">
        <v>50</v>
      </c>
      <c r="AZ67">
        <v>79</v>
      </c>
      <c r="BA67">
        <v>6.85</v>
      </c>
      <c r="BB67">
        <v>4.57</v>
      </c>
      <c r="BC67">
        <v>1.34</v>
      </c>
      <c r="BD67">
        <v>4.5</v>
      </c>
      <c r="BE67">
        <v>7.5</v>
      </c>
      <c r="BF67">
        <f>(1/BC67+1/BD67+1/BE67-1)/3</f>
        <v>3.3941404090657823E-2</v>
      </c>
      <c r="BG67">
        <f>1/BC67-BF67</f>
        <v>0.71232725262576002</v>
      </c>
      <c r="BH67">
        <f>1/BD67-BF67</f>
        <v>0.18828081813156439</v>
      </c>
      <c r="BI67">
        <f>1/BE67-BF67</f>
        <v>9.9391929242675509E-2</v>
      </c>
      <c r="BJ67">
        <f>MROUND(BG67*100,2)/100</f>
        <v>0.72</v>
      </c>
      <c r="BK67">
        <v>1.19</v>
      </c>
      <c r="BL67">
        <v>1.62</v>
      </c>
      <c r="BM67">
        <v>2.6</v>
      </c>
      <c r="BN67">
        <v>0</v>
      </c>
      <c r="BO67">
        <v>1.91</v>
      </c>
      <c r="BP67">
        <v>1.87</v>
      </c>
      <c r="BQ67" t="s">
        <v>133</v>
      </c>
      <c r="BR67">
        <f>VLOOKUP(Table2[[#This Row],[Reference]],metron,10,FALSE)</f>
        <v>2.9969924812030078</v>
      </c>
      <c r="BS67">
        <f>VLOOKUP(Table2[[#This Row],[Reference]],metron,11,FALSE)</f>
        <v>2.2436090225563912</v>
      </c>
      <c r="BT67">
        <f>VLOOKUP(Table2[[#This Row],[Reference]],metron,12,FALSE)</f>
        <v>0.75338345864661649</v>
      </c>
      <c r="BU67">
        <f>VLOOKUP(Table2[[#This Row],[Reference]],metron,13,FALSE)</f>
        <v>1.018796992481203</v>
      </c>
      <c r="BV67">
        <f>VLOOKUP(Table2[[#This Row],[Reference]],metron,14,FALSE)</f>
        <v>0.35112781954887218</v>
      </c>
      <c r="BW67">
        <f>VLOOKUP(Table2[[#This Row],[Reference]],metron,15,FALSE)</f>
        <v>16.67069486404834</v>
      </c>
      <c r="BX67">
        <f>VLOOKUP(Table2[[#This Row],[Reference]],metron,16,FALSE)</f>
        <v>8.2024169184290034</v>
      </c>
      <c r="BY67">
        <f>VLOOKUP(Table2[[#This Row],[Reference]],metron,17,FALSE)</f>
        <v>7.274390243902439</v>
      </c>
      <c r="BZ67">
        <f>VLOOKUP(Table2[[#This Row],[Reference]],metron,18,FALSE)</f>
        <v>3.282012195121951</v>
      </c>
      <c r="CA67">
        <f>VLOOKUP(Table2[[#This Row],[Reference]],metron,19,FALSE)</f>
        <v>9.3963046201459015</v>
      </c>
      <c r="CB67">
        <f>VLOOKUP(Table2[[#This Row],[Reference]],metron,20,FALSE)</f>
        <v>4.9204047233070529</v>
      </c>
      <c r="CC67">
        <f>VLOOKUP(Table2[[#This Row],[Reference]],metron,21,FALSE)</f>
        <v>11.79352850539291</v>
      </c>
      <c r="CD67">
        <f>VLOOKUP(Table2[[#This Row],[Reference]],metron,22,FALSE)</f>
        <v>13.348228043143299</v>
      </c>
      <c r="CE67">
        <f>VLOOKUP(Table2[[#This Row],[Reference]],metron,23,FALSE)</f>
        <v>1.2705530642750369</v>
      </c>
      <c r="CF67">
        <f>VLOOKUP(Table2[[#This Row],[Reference]],metron,24,FALSE)</f>
        <v>2.0822122571001489</v>
      </c>
      <c r="CG67">
        <f>VLOOKUP(Table2[[#This Row],[Reference]],metron,25,FALSE)</f>
        <v>5.6801195814648729E-2</v>
      </c>
      <c r="CH67">
        <f>VLOOKUP(Table2[[#This Row],[Reference]],metron,26,FALSE)</f>
        <v>0.12257100149476829</v>
      </c>
    </row>
    <row r="68" spans="1:86" hidden="1" x14ac:dyDescent="0.45">
      <c r="A68">
        <v>1527725700</v>
      </c>
      <c r="B68" t="s">
        <v>267</v>
      </c>
      <c r="C68" t="s">
        <v>64</v>
      </c>
      <c r="D68" t="s">
        <v>65</v>
      </c>
      <c r="E68" t="s">
        <v>127</v>
      </c>
      <c r="F68" t="s">
        <v>113</v>
      </c>
      <c r="G68" t="s">
        <v>65</v>
      </c>
      <c r="H68">
        <v>14</v>
      </c>
      <c r="I68">
        <v>2</v>
      </c>
      <c r="J68">
        <v>1.33</v>
      </c>
      <c r="K68">
        <v>1.55</v>
      </c>
      <c r="L68">
        <v>1.5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  <c r="T68" t="s">
        <v>91</v>
      </c>
      <c r="U68">
        <v>4</v>
      </c>
      <c r="V68">
        <v>4</v>
      </c>
      <c r="W68">
        <v>2</v>
      </c>
      <c r="X68">
        <v>0</v>
      </c>
      <c r="Y68">
        <v>1</v>
      </c>
      <c r="Z68">
        <v>0</v>
      </c>
      <c r="AA68">
        <v>1</v>
      </c>
      <c r="AB68">
        <v>1</v>
      </c>
      <c r="AC68">
        <v>1</v>
      </c>
      <c r="AD68">
        <v>0</v>
      </c>
      <c r="AE68">
        <v>11</v>
      </c>
      <c r="AF68">
        <v>13</v>
      </c>
      <c r="AG68">
        <v>4</v>
      </c>
      <c r="AH68">
        <v>6</v>
      </c>
      <c r="AI68">
        <v>7</v>
      </c>
      <c r="AJ68">
        <v>7</v>
      </c>
      <c r="AK68">
        <v>21</v>
      </c>
      <c r="AL68">
        <v>13</v>
      </c>
      <c r="AM68">
        <v>54</v>
      </c>
      <c r="AN68">
        <v>46</v>
      </c>
      <c r="AO68">
        <v>1.34</v>
      </c>
      <c r="AP68">
        <v>1.5</v>
      </c>
      <c r="AQ68">
        <v>2.34</v>
      </c>
      <c r="AR68">
        <v>50</v>
      </c>
      <c r="AS68">
        <v>83</v>
      </c>
      <c r="AT68">
        <v>42</v>
      </c>
      <c r="AU68">
        <v>17</v>
      </c>
      <c r="AV68">
        <v>9</v>
      </c>
      <c r="AW68">
        <v>42</v>
      </c>
      <c r="AX68">
        <v>67</v>
      </c>
      <c r="AY68">
        <v>33</v>
      </c>
      <c r="AZ68">
        <v>83</v>
      </c>
      <c r="BA68">
        <v>10.67</v>
      </c>
      <c r="BB68">
        <v>4.33</v>
      </c>
      <c r="BC68">
        <v>2.15</v>
      </c>
      <c r="BD68">
        <v>3.2</v>
      </c>
      <c r="BE68">
        <v>3.05</v>
      </c>
      <c r="BF68">
        <f>(1/BC68+1/BD68+1/BE68-1)/3</f>
        <v>3.5161710509594567E-2</v>
      </c>
      <c r="BG68">
        <f>1/BC68-BF68</f>
        <v>0.42995456856017289</v>
      </c>
      <c r="BH68">
        <f>1/BD68-BF68</f>
        <v>0.27733828949040545</v>
      </c>
      <c r="BI68">
        <f>1/BE68-BF68</f>
        <v>0.29270714194942188</v>
      </c>
      <c r="BJ68">
        <f>MROUND(BG68*100,2)/100</f>
        <v>0.42</v>
      </c>
      <c r="BK68">
        <v>1.32</v>
      </c>
      <c r="BL68">
        <v>2</v>
      </c>
      <c r="BM68">
        <v>3.6</v>
      </c>
      <c r="BN68">
        <v>0</v>
      </c>
      <c r="BO68">
        <v>1.91</v>
      </c>
      <c r="BP68">
        <v>1.87</v>
      </c>
      <c r="BQ68" t="s">
        <v>130</v>
      </c>
      <c r="BR68">
        <f>VLOOKUP(Table2[[#This Row],[Reference]],metron,10,FALSE)</f>
        <v>2.4884649511978703</v>
      </c>
      <c r="BS68">
        <f>VLOOKUP(Table2[[#This Row],[Reference]],metron,11,FALSE)</f>
        <v>1.396960958296362</v>
      </c>
      <c r="BT68">
        <f>VLOOKUP(Table2[[#This Row],[Reference]],metron,12,FALSE)</f>
        <v>1.091503992901508</v>
      </c>
      <c r="BU68">
        <f>VLOOKUP(Table2[[#This Row],[Reference]],metron,13,FALSE)</f>
        <v>0.60765391014975045</v>
      </c>
      <c r="BV68">
        <f>VLOOKUP(Table2[[#This Row],[Reference]],metron,14,FALSE)</f>
        <v>0.47276760953965608</v>
      </c>
      <c r="BW68">
        <f>VLOOKUP(Table2[[#This Row],[Reference]],metron,15,FALSE)</f>
        <v>12.29504785684561</v>
      </c>
      <c r="BX68">
        <f>VLOOKUP(Table2[[#This Row],[Reference]],metron,16,FALSE)</f>
        <v>10.047232625884311</v>
      </c>
      <c r="BY68">
        <f>VLOOKUP(Table2[[#This Row],[Reference]],metron,17,FALSE)</f>
        <v>5.2917192097519967</v>
      </c>
      <c r="BZ68">
        <f>VLOOKUP(Table2[[#This Row],[Reference]],metron,18,FALSE)</f>
        <v>4.2580916351408158</v>
      </c>
      <c r="CA68">
        <f>VLOOKUP(Table2[[#This Row],[Reference]],metron,19,FALSE)</f>
        <v>7.0033286470936131</v>
      </c>
      <c r="CB68">
        <f>VLOOKUP(Table2[[#This Row],[Reference]],metron,20,FALSE)</f>
        <v>5.789140990743495</v>
      </c>
      <c r="CC68">
        <f>VLOOKUP(Table2[[#This Row],[Reference]],metron,21,FALSE)</f>
        <v>12.77041895895049</v>
      </c>
      <c r="CD68">
        <f>VLOOKUP(Table2[[#This Row],[Reference]],metron,22,FALSE)</f>
        <v>13.411129919593741</v>
      </c>
      <c r="CE68">
        <f>VLOOKUP(Table2[[#This Row],[Reference]],metron,23,FALSE)</f>
        <v>1.556141062018646</v>
      </c>
      <c r="CF68">
        <f>VLOOKUP(Table2[[#This Row],[Reference]],metron,24,FALSE)</f>
        <v>1.9114308877178761</v>
      </c>
      <c r="CG68">
        <f>VLOOKUP(Table2[[#This Row],[Reference]],metron,25,FALSE)</f>
        <v>8.4920956627482766E-2</v>
      </c>
      <c r="CH68">
        <f>VLOOKUP(Table2[[#This Row],[Reference]],metron,26,FALSE)</f>
        <v>0.1323469801378192</v>
      </c>
    </row>
    <row r="69" spans="1:86" hidden="1" x14ac:dyDescent="0.45">
      <c r="A69">
        <v>1527898500</v>
      </c>
      <c r="B69" t="s">
        <v>268</v>
      </c>
      <c r="C69" t="s">
        <v>64</v>
      </c>
      <c r="D69" t="s">
        <v>65</v>
      </c>
      <c r="E69" t="s">
        <v>118</v>
      </c>
      <c r="F69" t="s">
        <v>115</v>
      </c>
      <c r="G69" t="s">
        <v>65</v>
      </c>
      <c r="H69">
        <v>16</v>
      </c>
      <c r="I69">
        <v>1.43</v>
      </c>
      <c r="J69">
        <v>0.14000000000000001</v>
      </c>
      <c r="K69">
        <v>1.05</v>
      </c>
      <c r="L69">
        <v>0.91</v>
      </c>
      <c r="M69">
        <v>1</v>
      </c>
      <c r="N69">
        <v>0</v>
      </c>
      <c r="O69">
        <v>1</v>
      </c>
      <c r="P69">
        <v>0</v>
      </c>
      <c r="Q69">
        <v>0</v>
      </c>
      <c r="R69">
        <v>0</v>
      </c>
      <c r="S69">
        <v>73</v>
      </c>
      <c r="U69">
        <v>8</v>
      </c>
      <c r="V69">
        <v>6</v>
      </c>
      <c r="W69">
        <v>1</v>
      </c>
      <c r="X69">
        <v>0</v>
      </c>
      <c r="Y69">
        <v>2</v>
      </c>
      <c r="Z69">
        <v>1</v>
      </c>
      <c r="AA69">
        <v>1</v>
      </c>
      <c r="AB69">
        <v>0</v>
      </c>
      <c r="AC69">
        <v>0</v>
      </c>
      <c r="AD69">
        <v>3</v>
      </c>
      <c r="AE69">
        <v>13</v>
      </c>
      <c r="AF69">
        <v>7</v>
      </c>
      <c r="AG69">
        <v>5</v>
      </c>
      <c r="AH69">
        <v>3</v>
      </c>
      <c r="AI69">
        <v>8</v>
      </c>
      <c r="AJ69">
        <v>4</v>
      </c>
      <c r="AK69">
        <v>16</v>
      </c>
      <c r="AL69">
        <v>12</v>
      </c>
      <c r="AM69">
        <v>57</v>
      </c>
      <c r="AN69">
        <v>43</v>
      </c>
      <c r="AO69">
        <v>2.0299999999999998</v>
      </c>
      <c r="AP69">
        <v>1.52</v>
      </c>
      <c r="AQ69">
        <v>3.22</v>
      </c>
      <c r="AR69">
        <v>72</v>
      </c>
      <c r="AS69">
        <v>86</v>
      </c>
      <c r="AT69">
        <v>72</v>
      </c>
      <c r="AU69">
        <v>43</v>
      </c>
      <c r="AV69">
        <v>22</v>
      </c>
      <c r="AW69">
        <v>50</v>
      </c>
      <c r="AX69">
        <v>86</v>
      </c>
      <c r="AY69">
        <v>57</v>
      </c>
      <c r="AZ69">
        <v>86</v>
      </c>
      <c r="BA69">
        <v>8.7200000000000006</v>
      </c>
      <c r="BB69">
        <v>5.42</v>
      </c>
      <c r="BC69">
        <v>1.59</v>
      </c>
      <c r="BD69">
        <v>3.9</v>
      </c>
      <c r="BE69">
        <v>4.75</v>
      </c>
      <c r="BF69">
        <f>(1/BC69+1/BD69+1/BE69-1)/3</f>
        <v>3.1955796603264343E-2</v>
      </c>
      <c r="BG69">
        <f>1/BC69-BF69</f>
        <v>0.59697502100679856</v>
      </c>
      <c r="BH69">
        <f>1/BD69-BF69</f>
        <v>0.22445445980699211</v>
      </c>
      <c r="BI69">
        <f>1/BE69-BF69</f>
        <v>0.17857051918620934</v>
      </c>
      <c r="BJ69">
        <f>MROUND(BG69*100,2)/100</f>
        <v>0.6</v>
      </c>
      <c r="BK69">
        <v>1.18</v>
      </c>
      <c r="BL69">
        <v>1.62</v>
      </c>
      <c r="BM69">
        <v>2.5499999999999998</v>
      </c>
      <c r="BN69">
        <v>0</v>
      </c>
      <c r="BO69">
        <v>1.74</v>
      </c>
      <c r="BP69">
        <v>2.0499999999999998</v>
      </c>
      <c r="BQ69" t="s">
        <v>121</v>
      </c>
      <c r="BR69">
        <f>VLOOKUP(Table2[[#This Row],[Reference]],metron,10,FALSE)</f>
        <v>2.7310090702947849</v>
      </c>
      <c r="BS69">
        <f>VLOOKUP(Table2[[#This Row],[Reference]],metron,11,FALSE)</f>
        <v>1.841836734693878</v>
      </c>
      <c r="BT69">
        <f>VLOOKUP(Table2[[#This Row],[Reference]],metron,12,FALSE)</f>
        <v>0.88917233560090703</v>
      </c>
      <c r="BU69">
        <f>VLOOKUP(Table2[[#This Row],[Reference]],metron,13,FALSE)</f>
        <v>0.804822695035461</v>
      </c>
      <c r="BV69">
        <f>VLOOKUP(Table2[[#This Row],[Reference]],metron,14,FALSE)</f>
        <v>0.38099290780141842</v>
      </c>
      <c r="BW69">
        <f>VLOOKUP(Table2[[#This Row],[Reference]],metron,15,FALSE)</f>
        <v>14.25174825174825</v>
      </c>
      <c r="BX69">
        <f>VLOOKUP(Table2[[#This Row],[Reference]],metron,16,FALSE)</f>
        <v>8.8316683316683324</v>
      </c>
      <c r="BY69">
        <f>VLOOKUP(Table2[[#This Row],[Reference]],metron,17,FALSE)</f>
        <v>6.2901265822784813</v>
      </c>
      <c r="BZ69">
        <f>VLOOKUP(Table2[[#This Row],[Reference]],metron,18,FALSE)</f>
        <v>3.6162025316455702</v>
      </c>
      <c r="CA69">
        <f>VLOOKUP(Table2[[#This Row],[Reference]],metron,19,FALSE)</f>
        <v>7.9616216694697686</v>
      </c>
      <c r="CB69">
        <f>VLOOKUP(Table2[[#This Row],[Reference]],metron,20,FALSE)</f>
        <v>5.2154658000227627</v>
      </c>
      <c r="CC69">
        <f>VLOOKUP(Table2[[#This Row],[Reference]],metron,21,FALSE)</f>
        <v>12.444895886236671</v>
      </c>
      <c r="CD69">
        <f>VLOOKUP(Table2[[#This Row],[Reference]],metron,22,FALSE)</f>
        <v>13.620619603859829</v>
      </c>
      <c r="CE69">
        <f>VLOOKUP(Table2[[#This Row],[Reference]],metron,23,FALSE)</f>
        <v>1.406084017382907</v>
      </c>
      <c r="CF69">
        <f>VLOOKUP(Table2[[#This Row],[Reference]],metron,24,FALSE)</f>
        <v>2.070980202800579</v>
      </c>
      <c r="CG69">
        <f>VLOOKUP(Table2[[#This Row],[Reference]],metron,25,FALSE)</f>
        <v>6.1323032351521013E-2</v>
      </c>
      <c r="CH69">
        <f>VLOOKUP(Table2[[#This Row],[Reference]],metron,26,FALSE)</f>
        <v>0.1313375181071946</v>
      </c>
    </row>
    <row r="70" spans="1:86" hidden="1" x14ac:dyDescent="0.45">
      <c r="A70">
        <v>1527958800</v>
      </c>
      <c r="B70" t="s">
        <v>269</v>
      </c>
      <c r="C70" t="s">
        <v>64</v>
      </c>
      <c r="D70" t="s">
        <v>65</v>
      </c>
      <c r="E70" t="s">
        <v>114</v>
      </c>
      <c r="F70" t="s">
        <v>123</v>
      </c>
      <c r="G70" t="s">
        <v>65</v>
      </c>
      <c r="H70">
        <v>16</v>
      </c>
      <c r="I70">
        <v>1.43</v>
      </c>
      <c r="J70">
        <v>1.71</v>
      </c>
      <c r="K70">
        <v>1.55</v>
      </c>
      <c r="L70">
        <v>1.52</v>
      </c>
      <c r="M70">
        <v>2</v>
      </c>
      <c r="N70">
        <v>3</v>
      </c>
      <c r="O70">
        <v>5</v>
      </c>
      <c r="P70">
        <v>2</v>
      </c>
      <c r="Q70">
        <v>1</v>
      </c>
      <c r="R70">
        <v>1</v>
      </c>
      <c r="S70" t="s">
        <v>270</v>
      </c>
      <c r="T70" t="s">
        <v>271</v>
      </c>
      <c r="U70">
        <v>4</v>
      </c>
      <c r="V70">
        <v>5</v>
      </c>
      <c r="W70">
        <v>1</v>
      </c>
      <c r="X70">
        <v>0</v>
      </c>
      <c r="Y70">
        <v>4</v>
      </c>
      <c r="Z70">
        <v>0</v>
      </c>
      <c r="AA70">
        <v>1</v>
      </c>
      <c r="AB70">
        <v>0</v>
      </c>
      <c r="AC70">
        <v>2</v>
      </c>
      <c r="AD70">
        <v>2</v>
      </c>
      <c r="AE70">
        <v>13</v>
      </c>
      <c r="AF70">
        <v>12</v>
      </c>
      <c r="AG70">
        <v>8</v>
      </c>
      <c r="AH70">
        <v>7</v>
      </c>
      <c r="AI70">
        <v>5</v>
      </c>
      <c r="AJ70">
        <v>5</v>
      </c>
      <c r="AK70">
        <v>18</v>
      </c>
      <c r="AL70">
        <v>14</v>
      </c>
      <c r="AM70">
        <v>36</v>
      </c>
      <c r="AN70">
        <v>64</v>
      </c>
      <c r="AO70">
        <v>1.66</v>
      </c>
      <c r="AP70">
        <v>1.64</v>
      </c>
      <c r="AQ70">
        <v>2</v>
      </c>
      <c r="AR70">
        <v>43</v>
      </c>
      <c r="AS70">
        <v>57</v>
      </c>
      <c r="AT70">
        <v>43</v>
      </c>
      <c r="AU70">
        <v>0</v>
      </c>
      <c r="AV70">
        <v>0</v>
      </c>
      <c r="AW70">
        <v>22</v>
      </c>
      <c r="AX70">
        <v>50</v>
      </c>
      <c r="AY70">
        <v>22</v>
      </c>
      <c r="AZ70">
        <v>93</v>
      </c>
      <c r="BA70">
        <v>7.57</v>
      </c>
      <c r="BB70">
        <v>6.42</v>
      </c>
      <c r="BC70">
        <v>4.55</v>
      </c>
      <c r="BD70">
        <v>3.9</v>
      </c>
      <c r="BE70">
        <v>1.61</v>
      </c>
      <c r="BF70">
        <f>(1/BC70+1/BD70+1/BE70-1)/3</f>
        <v>3.2436162870945452E-2</v>
      </c>
      <c r="BG70">
        <f>1/BC70-BF70</f>
        <v>0.18734405690927433</v>
      </c>
      <c r="BH70">
        <f>1/BD70-BF70</f>
        <v>0.223974093539311</v>
      </c>
      <c r="BI70">
        <f>1/BE70-BF70</f>
        <v>0.58868184955141478</v>
      </c>
      <c r="BJ70">
        <f>MROUND(BG70*100,2)/100</f>
        <v>0.18</v>
      </c>
      <c r="BK70">
        <v>1.29</v>
      </c>
      <c r="BL70">
        <v>1.95</v>
      </c>
      <c r="BM70">
        <v>3.4</v>
      </c>
      <c r="BN70">
        <v>0</v>
      </c>
      <c r="BO70">
        <v>1.95</v>
      </c>
      <c r="BP70">
        <v>1.8</v>
      </c>
      <c r="BQ70" t="s">
        <v>121</v>
      </c>
      <c r="BR70">
        <f>VLOOKUP(Table2[[#This Row],[Reference]],metron,10,FALSE)</f>
        <v>2.731488406881077</v>
      </c>
      <c r="BS70">
        <f>VLOOKUP(Table2[[#This Row],[Reference]],metron,11,FALSE)</f>
        <v>1.007479431563201</v>
      </c>
      <c r="BT70">
        <f>VLOOKUP(Table2[[#This Row],[Reference]],metron,12,FALSE)</f>
        <v>1.724008975317876</v>
      </c>
      <c r="BU70">
        <f>VLOOKUP(Table2[[#This Row],[Reference]],metron,13,FALSE)</f>
        <v>0.43829468960359008</v>
      </c>
      <c r="BV70">
        <f>VLOOKUP(Table2[[#This Row],[Reference]],metron,14,FALSE)</f>
        <v>0.72700074794315628</v>
      </c>
      <c r="BW70">
        <f>VLOOKUP(Table2[[#This Row],[Reference]],metron,15,FALSE)</f>
        <v>10.21282401091405</v>
      </c>
      <c r="BX70">
        <f>VLOOKUP(Table2[[#This Row],[Reference]],metron,16,FALSE)</f>
        <v>13.16098226466576</v>
      </c>
      <c r="BY70">
        <f>VLOOKUP(Table2[[#This Row],[Reference]],metron,17,FALSE)</f>
        <v>4.0596393897364784</v>
      </c>
      <c r="BZ70">
        <f>VLOOKUP(Table2[[#This Row],[Reference]],metron,18,FALSE)</f>
        <v>5.7378640776699026</v>
      </c>
      <c r="CA70">
        <f>VLOOKUP(Table2[[#This Row],[Reference]],metron,19,FALSE)</f>
        <v>6.1531846211775711</v>
      </c>
      <c r="CB70">
        <f>VLOOKUP(Table2[[#This Row],[Reference]],metron,20,FALSE)</f>
        <v>7.4231181869958576</v>
      </c>
      <c r="CC70">
        <f>VLOOKUP(Table2[[#This Row],[Reference]],metron,21,FALSE)</f>
        <v>13.193905817174519</v>
      </c>
      <c r="CD70">
        <f>VLOOKUP(Table2[[#This Row],[Reference]],metron,22,FALSE)</f>
        <v>12.612188365650971</v>
      </c>
      <c r="CE70">
        <f>VLOOKUP(Table2[[#This Row],[Reference]],metron,23,FALSE)</f>
        <v>1.8245614035087721</v>
      </c>
      <c r="CF70">
        <f>VLOOKUP(Table2[[#This Row],[Reference]],metron,24,FALSE)</f>
        <v>1.808367071524966</v>
      </c>
      <c r="CG70">
        <f>VLOOKUP(Table2[[#This Row],[Reference]],metron,25,FALSE)</f>
        <v>9.041835357624832E-2</v>
      </c>
      <c r="CH70">
        <f>VLOOKUP(Table2[[#This Row],[Reference]],metron,26,FALSE)</f>
        <v>9.1767881241565458E-2</v>
      </c>
    </row>
    <row r="71" spans="1:86" hidden="1" x14ac:dyDescent="0.45">
      <c r="A71">
        <v>1527976800</v>
      </c>
      <c r="B71" t="s">
        <v>272</v>
      </c>
      <c r="C71" t="s">
        <v>64</v>
      </c>
      <c r="D71" t="s">
        <v>65</v>
      </c>
      <c r="E71" t="s">
        <v>112</v>
      </c>
      <c r="F71" t="s">
        <v>159</v>
      </c>
      <c r="G71" t="s">
        <v>65</v>
      </c>
      <c r="H71">
        <v>16</v>
      </c>
      <c r="I71">
        <v>2.29</v>
      </c>
      <c r="J71">
        <v>0.5</v>
      </c>
      <c r="K71">
        <v>2.2999999999999998</v>
      </c>
      <c r="L71">
        <v>0.86</v>
      </c>
      <c r="M71">
        <v>3</v>
      </c>
      <c r="N71">
        <v>0</v>
      </c>
      <c r="O71">
        <v>3</v>
      </c>
      <c r="P71">
        <v>1</v>
      </c>
      <c r="Q71">
        <v>1</v>
      </c>
      <c r="R71">
        <v>0</v>
      </c>
      <c r="S71" t="s">
        <v>273</v>
      </c>
      <c r="U71">
        <v>5</v>
      </c>
      <c r="V71">
        <v>2</v>
      </c>
      <c r="W71">
        <v>2</v>
      </c>
      <c r="X71">
        <v>0</v>
      </c>
      <c r="Y71">
        <v>1</v>
      </c>
      <c r="Z71">
        <v>0</v>
      </c>
      <c r="AA71">
        <v>1</v>
      </c>
      <c r="AB71">
        <v>1</v>
      </c>
      <c r="AC71">
        <v>0</v>
      </c>
      <c r="AD71">
        <v>1</v>
      </c>
      <c r="AE71">
        <v>10</v>
      </c>
      <c r="AF71">
        <v>6</v>
      </c>
      <c r="AG71">
        <v>6</v>
      </c>
      <c r="AH71">
        <v>3</v>
      </c>
      <c r="AI71">
        <v>4</v>
      </c>
      <c r="AJ71">
        <v>3</v>
      </c>
      <c r="AK71">
        <v>20</v>
      </c>
      <c r="AL71">
        <v>16</v>
      </c>
      <c r="AM71">
        <v>59</v>
      </c>
      <c r="AN71">
        <v>41</v>
      </c>
      <c r="AO71">
        <v>1.8</v>
      </c>
      <c r="AP71">
        <v>1.27</v>
      </c>
      <c r="AQ71">
        <v>2.73</v>
      </c>
      <c r="AR71">
        <v>60</v>
      </c>
      <c r="AS71">
        <v>80</v>
      </c>
      <c r="AT71">
        <v>54</v>
      </c>
      <c r="AU71">
        <v>34</v>
      </c>
      <c r="AV71">
        <v>14</v>
      </c>
      <c r="AW71">
        <v>34</v>
      </c>
      <c r="AX71">
        <v>61</v>
      </c>
      <c r="AY71">
        <v>60</v>
      </c>
      <c r="AZ71">
        <v>87</v>
      </c>
      <c r="BA71">
        <v>11.21</v>
      </c>
      <c r="BB71">
        <v>5.68</v>
      </c>
      <c r="BC71">
        <v>1.22</v>
      </c>
      <c r="BD71">
        <v>5.6</v>
      </c>
      <c r="BE71">
        <v>10.25</v>
      </c>
      <c r="BF71">
        <f>(1/BC71+1/BD71+1/BE71-1)/3</f>
        <v>3.1934845109575262E-2</v>
      </c>
      <c r="BG71">
        <f>1/BC71-BF71</f>
        <v>0.78773728603796578</v>
      </c>
      <c r="BH71">
        <f>1/BD71-BF71</f>
        <v>0.14663658346185332</v>
      </c>
      <c r="BI71">
        <f>1/BE71-BF71</f>
        <v>6.5626130500180846E-2</v>
      </c>
      <c r="BJ71">
        <f>MROUND(BG71*100,2)/100</f>
        <v>0.78</v>
      </c>
      <c r="BK71">
        <v>1.1399999999999999</v>
      </c>
      <c r="BL71">
        <v>1.51</v>
      </c>
      <c r="BM71">
        <v>2.2999999999999998</v>
      </c>
      <c r="BN71">
        <v>0</v>
      </c>
      <c r="BO71">
        <v>2.0499999999999998</v>
      </c>
      <c r="BP71">
        <v>1.77</v>
      </c>
      <c r="BQ71" t="s">
        <v>139</v>
      </c>
      <c r="BR71">
        <f>VLOOKUP(Table2[[#This Row],[Reference]],metron,10,FALSE)</f>
        <v>3.1537622682660857</v>
      </c>
      <c r="BS71">
        <f>VLOOKUP(Table2[[#This Row],[Reference]],metron,11,FALSE)</f>
        <v>2.5027262813522362</v>
      </c>
      <c r="BT71">
        <f>VLOOKUP(Table2[[#This Row],[Reference]],metron,12,FALSE)</f>
        <v>0.65103598691384956</v>
      </c>
      <c r="BU71">
        <f>VLOOKUP(Table2[[#This Row],[Reference]],metron,13,FALSE)</f>
        <v>1.1341330425299889</v>
      </c>
      <c r="BV71">
        <f>VLOOKUP(Table2[[#This Row],[Reference]],metron,14,FALSE)</f>
        <v>0.28789531079607422</v>
      </c>
      <c r="BW71">
        <f>VLOOKUP(Table2[[#This Row],[Reference]],metron,15,FALSE)</f>
        <v>17.435665914221222</v>
      </c>
      <c r="BX71">
        <f>VLOOKUP(Table2[[#This Row],[Reference]],metron,16,FALSE)</f>
        <v>7.6794582392776523</v>
      </c>
      <c r="BY71">
        <f>VLOOKUP(Table2[[#This Row],[Reference]],metron,17,FALSE)</f>
        <v>7.8283752860411902</v>
      </c>
      <c r="BZ71">
        <f>VLOOKUP(Table2[[#This Row],[Reference]],metron,18,FALSE)</f>
        <v>3.0457665903890159</v>
      </c>
      <c r="CA71">
        <f>VLOOKUP(Table2[[#This Row],[Reference]],metron,19,FALSE)</f>
        <v>9.6072906281800314</v>
      </c>
      <c r="CB71">
        <f>VLOOKUP(Table2[[#This Row],[Reference]],metron,20,FALSE)</f>
        <v>4.6336916488886359</v>
      </c>
      <c r="CC71">
        <f>VLOOKUP(Table2[[#This Row],[Reference]],metron,21,FALSE)</f>
        <v>11.490867579908681</v>
      </c>
      <c r="CD71">
        <f>VLOOKUP(Table2[[#This Row],[Reference]],metron,22,FALSE)</f>
        <v>13.299086757990869</v>
      </c>
      <c r="CE71">
        <f>VLOOKUP(Table2[[#This Row],[Reference]],metron,23,FALSE)</f>
        <v>1.213004484304933</v>
      </c>
      <c r="CF71">
        <f>VLOOKUP(Table2[[#This Row],[Reference]],metron,24,FALSE)</f>
        <v>1.928251121076233</v>
      </c>
      <c r="CG71">
        <f>VLOOKUP(Table2[[#This Row],[Reference]],metron,25,FALSE)</f>
        <v>3.811659192825112E-2</v>
      </c>
      <c r="CH71">
        <f>VLOOKUP(Table2[[#This Row],[Reference]],metron,26,FALSE)</f>
        <v>0.11659192825112109</v>
      </c>
    </row>
    <row r="72" spans="1:86" hidden="1" x14ac:dyDescent="0.45">
      <c r="A72">
        <v>1528045200</v>
      </c>
      <c r="B72" t="s">
        <v>274</v>
      </c>
      <c r="C72" t="s">
        <v>64</v>
      </c>
      <c r="D72" t="s">
        <v>65</v>
      </c>
      <c r="E72" t="s">
        <v>127</v>
      </c>
      <c r="F72" t="s">
        <v>109</v>
      </c>
      <c r="G72" t="s">
        <v>65</v>
      </c>
      <c r="H72">
        <v>16</v>
      </c>
      <c r="I72">
        <v>1.71</v>
      </c>
      <c r="J72">
        <v>0.71</v>
      </c>
      <c r="K72">
        <v>1.55</v>
      </c>
      <c r="L72">
        <v>0.55000000000000004</v>
      </c>
      <c r="M72">
        <v>1</v>
      </c>
      <c r="N72">
        <v>1</v>
      </c>
      <c r="O72">
        <v>2</v>
      </c>
      <c r="P72">
        <v>0</v>
      </c>
      <c r="Q72">
        <v>0</v>
      </c>
      <c r="R72">
        <v>0</v>
      </c>
      <c r="S72">
        <v>54</v>
      </c>
      <c r="T72" t="s">
        <v>77</v>
      </c>
      <c r="U72">
        <v>3</v>
      </c>
      <c r="V72">
        <v>2</v>
      </c>
      <c r="W72">
        <v>1</v>
      </c>
      <c r="X72">
        <v>1</v>
      </c>
      <c r="Y72">
        <v>3</v>
      </c>
      <c r="Z72">
        <v>0</v>
      </c>
      <c r="AA72">
        <v>1</v>
      </c>
      <c r="AB72">
        <v>1</v>
      </c>
      <c r="AC72">
        <v>1</v>
      </c>
      <c r="AD72">
        <v>2</v>
      </c>
      <c r="AE72">
        <v>13</v>
      </c>
      <c r="AF72">
        <v>10</v>
      </c>
      <c r="AG72">
        <v>4</v>
      </c>
      <c r="AH72">
        <v>5</v>
      </c>
      <c r="AI72">
        <v>9</v>
      </c>
      <c r="AJ72">
        <v>5</v>
      </c>
      <c r="AK72">
        <v>26</v>
      </c>
      <c r="AL72">
        <v>12</v>
      </c>
      <c r="AM72">
        <v>45</v>
      </c>
      <c r="AN72">
        <v>55</v>
      </c>
      <c r="AO72">
        <v>1.6</v>
      </c>
      <c r="AP72">
        <v>1.43</v>
      </c>
      <c r="AQ72">
        <v>2.29</v>
      </c>
      <c r="AR72">
        <v>50</v>
      </c>
      <c r="AS72">
        <v>86</v>
      </c>
      <c r="AT72">
        <v>36</v>
      </c>
      <c r="AU72">
        <v>14</v>
      </c>
      <c r="AV72">
        <v>0</v>
      </c>
      <c r="AW72">
        <v>29</v>
      </c>
      <c r="AX72">
        <v>72</v>
      </c>
      <c r="AY72">
        <v>29</v>
      </c>
      <c r="AZ72">
        <v>79</v>
      </c>
      <c r="BA72">
        <v>9.14</v>
      </c>
      <c r="BB72">
        <v>3.72</v>
      </c>
      <c r="BC72">
        <v>1.42</v>
      </c>
      <c r="BD72">
        <v>4.05</v>
      </c>
      <c r="BE72">
        <v>6.7</v>
      </c>
      <c r="BF72">
        <f>(1/BC72+1/BD72+1/BE72-1)/3</f>
        <v>3.3464221234291124E-2</v>
      </c>
      <c r="BG72">
        <f>1/BC72-BF72</f>
        <v>0.67076113087838496</v>
      </c>
      <c r="BH72">
        <f>1/BD72-BF72</f>
        <v>0.21344935901262246</v>
      </c>
      <c r="BI72">
        <f>1/BE72-BF72</f>
        <v>0.11578951010899244</v>
      </c>
      <c r="BJ72">
        <f>MROUND(BG72*100,2)/100</f>
        <v>0.68</v>
      </c>
      <c r="BK72">
        <v>1.3</v>
      </c>
      <c r="BL72">
        <v>1.95</v>
      </c>
      <c r="BM72">
        <v>3.45</v>
      </c>
      <c r="BN72">
        <v>0</v>
      </c>
      <c r="BO72">
        <v>2.2000000000000002</v>
      </c>
      <c r="BP72">
        <v>1.65</v>
      </c>
      <c r="BQ72" t="s">
        <v>130</v>
      </c>
      <c r="BR72">
        <f>VLOOKUP(Table2[[#This Row],[Reference]],metron,10,FALSE)</f>
        <v>2.9107565011820329</v>
      </c>
      <c r="BS72">
        <f>VLOOKUP(Table2[[#This Row],[Reference]],metron,11,FALSE)</f>
        <v>2.1359338061465718</v>
      </c>
      <c r="BT72">
        <f>VLOOKUP(Table2[[#This Row],[Reference]],metron,12,FALSE)</f>
        <v>0.77482269503546097</v>
      </c>
      <c r="BU72">
        <f>VLOOKUP(Table2[[#This Row],[Reference]],metron,13,FALSE)</f>
        <v>0.93380614657210403</v>
      </c>
      <c r="BV72">
        <f>VLOOKUP(Table2[[#This Row],[Reference]],metron,14,FALSE)</f>
        <v>0.33747044917257679</v>
      </c>
      <c r="BW72">
        <f>VLOOKUP(Table2[[#This Row],[Reference]],metron,15,FALSE)</f>
        <v>15.783723522853959</v>
      </c>
      <c r="BX72">
        <f>VLOOKUP(Table2[[#This Row],[Reference]],metron,16,FALSE)</f>
        <v>8.5830546265328866</v>
      </c>
      <c r="BY72">
        <f>VLOOKUP(Table2[[#This Row],[Reference]],metron,17,FALSE)</f>
        <v>6.7338618346545864</v>
      </c>
      <c r="BZ72">
        <f>VLOOKUP(Table2[[#This Row],[Reference]],metron,18,FALSE)</f>
        <v>3.2842582106455271</v>
      </c>
      <c r="CA72">
        <f>VLOOKUP(Table2[[#This Row],[Reference]],metron,19,FALSE)</f>
        <v>9.049861688199373</v>
      </c>
      <c r="CB72">
        <f>VLOOKUP(Table2[[#This Row],[Reference]],metron,20,FALSE)</f>
        <v>5.2987964158873595</v>
      </c>
      <c r="CC72">
        <f>VLOOKUP(Table2[[#This Row],[Reference]],metron,21,FALSE)</f>
        <v>12.362500000000001</v>
      </c>
      <c r="CD72">
        <f>VLOOKUP(Table2[[#This Row],[Reference]],metron,22,FALSE)</f>
        <v>13.904545454545451</v>
      </c>
      <c r="CE72">
        <f>VLOOKUP(Table2[[#This Row],[Reference]],metron,23,FALSE)</f>
        <v>1.353005464480874</v>
      </c>
      <c r="CF72">
        <f>VLOOKUP(Table2[[#This Row],[Reference]],metron,24,FALSE)</f>
        <v>2.0185792349726781</v>
      </c>
      <c r="CG72">
        <f>VLOOKUP(Table2[[#This Row],[Reference]],metron,25,FALSE)</f>
        <v>6.6666666666666666E-2</v>
      </c>
      <c r="CH72">
        <f>VLOOKUP(Table2[[#This Row],[Reference]],metron,26,FALSE)</f>
        <v>0.1213114754098361</v>
      </c>
    </row>
    <row r="73" spans="1:86" hidden="1" x14ac:dyDescent="0.45">
      <c r="A73">
        <v>1528063200</v>
      </c>
      <c r="B73" t="s">
        <v>275</v>
      </c>
      <c r="C73" t="s">
        <v>64</v>
      </c>
      <c r="D73" t="s">
        <v>65</v>
      </c>
      <c r="E73" t="s">
        <v>143</v>
      </c>
      <c r="F73" t="s">
        <v>119</v>
      </c>
      <c r="G73" t="s">
        <v>65</v>
      </c>
      <c r="H73">
        <v>16</v>
      </c>
      <c r="I73">
        <v>1.1299999999999999</v>
      </c>
      <c r="J73">
        <v>2</v>
      </c>
      <c r="K73">
        <v>1.55</v>
      </c>
      <c r="L73">
        <v>1.5</v>
      </c>
      <c r="M73">
        <v>0</v>
      </c>
      <c r="N73">
        <v>1</v>
      </c>
      <c r="O73">
        <v>1</v>
      </c>
      <c r="P73">
        <v>1</v>
      </c>
      <c r="Q73">
        <v>0</v>
      </c>
      <c r="R73">
        <v>1</v>
      </c>
      <c r="T73">
        <v>30</v>
      </c>
      <c r="U73">
        <v>6</v>
      </c>
      <c r="V73">
        <v>4</v>
      </c>
      <c r="W73">
        <v>4</v>
      </c>
      <c r="X73">
        <v>0</v>
      </c>
      <c r="Y73">
        <v>5</v>
      </c>
      <c r="Z73">
        <v>0</v>
      </c>
      <c r="AA73">
        <v>1</v>
      </c>
      <c r="AB73">
        <v>3</v>
      </c>
      <c r="AC73">
        <v>2</v>
      </c>
      <c r="AD73">
        <v>3</v>
      </c>
      <c r="AE73">
        <v>3</v>
      </c>
      <c r="AF73">
        <v>7</v>
      </c>
      <c r="AG73">
        <v>2</v>
      </c>
      <c r="AH73">
        <v>5</v>
      </c>
      <c r="AI73">
        <v>1</v>
      </c>
      <c r="AJ73">
        <v>2</v>
      </c>
      <c r="AK73">
        <v>-1</v>
      </c>
      <c r="AL73">
        <v>-1</v>
      </c>
      <c r="AM73">
        <v>50</v>
      </c>
      <c r="AN73">
        <v>50</v>
      </c>
      <c r="AO73">
        <v>0.93</v>
      </c>
      <c r="AP73">
        <v>1.33</v>
      </c>
      <c r="AQ73">
        <v>2.12</v>
      </c>
      <c r="AR73">
        <v>59</v>
      </c>
      <c r="AS73">
        <v>66</v>
      </c>
      <c r="AT73">
        <v>34</v>
      </c>
      <c r="AU73">
        <v>14</v>
      </c>
      <c r="AV73">
        <v>0</v>
      </c>
      <c r="AW73">
        <v>26</v>
      </c>
      <c r="AX73">
        <v>59</v>
      </c>
      <c r="AY73">
        <v>34</v>
      </c>
      <c r="AZ73">
        <v>93</v>
      </c>
      <c r="BA73">
        <v>11.45</v>
      </c>
      <c r="BB73">
        <v>5.86</v>
      </c>
      <c r="BC73">
        <v>2.8</v>
      </c>
      <c r="BD73">
        <v>3.15</v>
      </c>
      <c r="BE73">
        <v>2.35</v>
      </c>
      <c r="BF73">
        <f>(1/BC73+1/BD73+1/BE73-1)/3</f>
        <v>3.3378363165597204E-2</v>
      </c>
      <c r="BG73">
        <f>1/BC73-BF73</f>
        <v>0.32376449397725993</v>
      </c>
      <c r="BH73">
        <f>1/BD73-BF73</f>
        <v>0.28408195429472022</v>
      </c>
      <c r="BI73">
        <f>1/BE73-BF73</f>
        <v>0.3921535517280198</v>
      </c>
      <c r="BJ73">
        <f>MROUND(BG73*100,2)/100</f>
        <v>0.32</v>
      </c>
      <c r="BK73">
        <v>1.31</v>
      </c>
      <c r="BL73">
        <v>2</v>
      </c>
      <c r="BM73">
        <v>3.5</v>
      </c>
      <c r="BN73">
        <v>0</v>
      </c>
      <c r="BO73">
        <v>1.87</v>
      </c>
      <c r="BP73">
        <v>1.91</v>
      </c>
      <c r="BQ73" t="s">
        <v>131</v>
      </c>
      <c r="BR73">
        <f>VLOOKUP(Table2[[#This Row],[Reference]],metron,10,FALSE)</f>
        <v>2.5313454284174597</v>
      </c>
      <c r="BS73">
        <f>VLOOKUP(Table2[[#This Row],[Reference]],metron,11,FALSE)</f>
        <v>1.210167055864918</v>
      </c>
      <c r="BT73">
        <f>VLOOKUP(Table2[[#This Row],[Reference]],metron,12,FALSE)</f>
        <v>1.3211783725525419</v>
      </c>
      <c r="BU73">
        <f>VLOOKUP(Table2[[#This Row],[Reference]],metron,13,FALSE)</f>
        <v>0.53135669362084459</v>
      </c>
      <c r="BV73">
        <f>VLOOKUP(Table2[[#This Row],[Reference]],metron,14,FALSE)</f>
        <v>0.55633423180592989</v>
      </c>
      <c r="BW73">
        <f>VLOOKUP(Table2[[#This Row],[Reference]],metron,15,FALSE)</f>
        <v>11.21109010712035</v>
      </c>
      <c r="BX73">
        <f>VLOOKUP(Table2[[#This Row],[Reference]],metron,16,FALSE)</f>
        <v>11.01700787401575</v>
      </c>
      <c r="BY73">
        <f>VLOOKUP(Table2[[#This Row],[Reference]],metron,17,FALSE)</f>
        <v>4.6792332268370611</v>
      </c>
      <c r="BZ73">
        <f>VLOOKUP(Table2[[#This Row],[Reference]],metron,18,FALSE)</f>
        <v>4.7080804854679013</v>
      </c>
      <c r="CA73">
        <f>VLOOKUP(Table2[[#This Row],[Reference]],metron,19,FALSE)</f>
        <v>6.5318568802832893</v>
      </c>
      <c r="CB73">
        <f>VLOOKUP(Table2[[#This Row],[Reference]],metron,20,FALSE)</f>
        <v>6.3089273885478487</v>
      </c>
      <c r="CC73">
        <f>VLOOKUP(Table2[[#This Row],[Reference]],metron,21,FALSE)</f>
        <v>12.72547770700637</v>
      </c>
      <c r="CD73">
        <f>VLOOKUP(Table2[[#This Row],[Reference]],metron,22,FALSE)</f>
        <v>13.06847133757962</v>
      </c>
      <c r="CE73">
        <f>VLOOKUP(Table2[[#This Row],[Reference]],metron,23,FALSE)</f>
        <v>1.6902356902356901</v>
      </c>
      <c r="CF73">
        <f>VLOOKUP(Table2[[#This Row],[Reference]],metron,24,FALSE)</f>
        <v>1.8050198959289869</v>
      </c>
      <c r="CG73">
        <f>VLOOKUP(Table2[[#This Row],[Reference]],metron,25,FALSE)</f>
        <v>0.105907560453015</v>
      </c>
      <c r="CH73">
        <f>VLOOKUP(Table2[[#This Row],[Reference]],metron,26,FALSE)</f>
        <v>0.1141720232629324</v>
      </c>
    </row>
    <row r="74" spans="1:86" hidden="1" x14ac:dyDescent="0.45">
      <c r="A74">
        <v>1528157700</v>
      </c>
      <c r="B74" t="s">
        <v>276</v>
      </c>
      <c r="C74" t="s">
        <v>64</v>
      </c>
      <c r="D74" t="s">
        <v>65</v>
      </c>
      <c r="E74" t="s">
        <v>122</v>
      </c>
      <c r="F74" t="s">
        <v>113</v>
      </c>
      <c r="G74" t="s">
        <v>65</v>
      </c>
      <c r="H74">
        <v>16</v>
      </c>
      <c r="I74">
        <v>2.14</v>
      </c>
      <c r="J74">
        <v>1.57</v>
      </c>
      <c r="K74">
        <v>2.14</v>
      </c>
      <c r="L74">
        <v>1.5</v>
      </c>
      <c r="M74">
        <v>5</v>
      </c>
      <c r="N74">
        <v>2</v>
      </c>
      <c r="O74">
        <v>7</v>
      </c>
      <c r="P74">
        <v>3</v>
      </c>
      <c r="Q74">
        <v>3</v>
      </c>
      <c r="R74">
        <v>0</v>
      </c>
      <c r="S74" t="s">
        <v>277</v>
      </c>
      <c r="T74" t="s">
        <v>278</v>
      </c>
      <c r="U74">
        <v>3</v>
      </c>
      <c r="V74">
        <v>4</v>
      </c>
      <c r="W74">
        <v>2</v>
      </c>
      <c r="X74">
        <v>0</v>
      </c>
      <c r="Y74">
        <v>1</v>
      </c>
      <c r="Z74">
        <v>1</v>
      </c>
      <c r="AA74">
        <v>1</v>
      </c>
      <c r="AB74">
        <v>1</v>
      </c>
      <c r="AC74">
        <v>0</v>
      </c>
      <c r="AD74">
        <v>2</v>
      </c>
      <c r="AE74">
        <v>10</v>
      </c>
      <c r="AF74">
        <v>12</v>
      </c>
      <c r="AG74">
        <v>8</v>
      </c>
      <c r="AH74">
        <v>8</v>
      </c>
      <c r="AI74">
        <v>2</v>
      </c>
      <c r="AJ74">
        <v>4</v>
      </c>
      <c r="AK74">
        <v>-1</v>
      </c>
      <c r="AL74">
        <v>-1</v>
      </c>
      <c r="AM74">
        <v>53</v>
      </c>
      <c r="AN74">
        <v>47</v>
      </c>
      <c r="AO74">
        <v>1.73</v>
      </c>
      <c r="AP74">
        <v>2.02</v>
      </c>
      <c r="AQ74">
        <v>2.93</v>
      </c>
      <c r="AR74">
        <v>72</v>
      </c>
      <c r="AS74">
        <v>79</v>
      </c>
      <c r="AT74">
        <v>65</v>
      </c>
      <c r="AU74">
        <v>36</v>
      </c>
      <c r="AV74">
        <v>14</v>
      </c>
      <c r="AW74">
        <v>43</v>
      </c>
      <c r="AX74">
        <v>64</v>
      </c>
      <c r="AY74">
        <v>50</v>
      </c>
      <c r="AZ74">
        <v>93</v>
      </c>
      <c r="BA74">
        <v>10.43</v>
      </c>
      <c r="BB74">
        <v>6</v>
      </c>
      <c r="BC74">
        <v>2.1</v>
      </c>
      <c r="BD74">
        <v>3.45</v>
      </c>
      <c r="BE74">
        <v>3.05</v>
      </c>
      <c r="BF74">
        <f>(1/BC74+1/BD74+1/BE74-1)/3</f>
        <v>3.1304800371086884E-2</v>
      </c>
      <c r="BG74">
        <f>1/BC74-BF74</f>
        <v>0.44488567581938926</v>
      </c>
      <c r="BH74">
        <f>1/BD74-BF74</f>
        <v>0.25855027209268122</v>
      </c>
      <c r="BI74">
        <f>1/BE74-BF74</f>
        <v>0.29656405208792952</v>
      </c>
      <c r="BJ74">
        <f>MROUND(BG74*100,2)/100</f>
        <v>0.44</v>
      </c>
      <c r="BK74">
        <v>1.22</v>
      </c>
      <c r="BL74">
        <v>1.71</v>
      </c>
      <c r="BM74">
        <v>2.85</v>
      </c>
      <c r="BN74">
        <v>0</v>
      </c>
      <c r="BO74">
        <v>1.69</v>
      </c>
      <c r="BP74">
        <v>2.15</v>
      </c>
      <c r="BQ74" t="s">
        <v>125</v>
      </c>
      <c r="BR74">
        <f>VLOOKUP(Table2[[#This Row],[Reference]],metron,10,FALSE)</f>
        <v>2.4807646356033461</v>
      </c>
      <c r="BS74">
        <f>VLOOKUP(Table2[[#This Row],[Reference]],metron,11,FALSE)</f>
        <v>1.4140979689366791</v>
      </c>
      <c r="BT74">
        <f>VLOOKUP(Table2[[#This Row],[Reference]],metron,12,FALSE)</f>
        <v>1.0666666666666671</v>
      </c>
      <c r="BU74">
        <f>VLOOKUP(Table2[[#This Row],[Reference]],metron,13,FALSE)</f>
        <v>0.62712066905615294</v>
      </c>
      <c r="BV74">
        <f>VLOOKUP(Table2[[#This Row],[Reference]],metron,14,FALSE)</f>
        <v>0.46009557945041818</v>
      </c>
      <c r="BW74">
        <f>VLOOKUP(Table2[[#This Row],[Reference]],metron,15,FALSE)</f>
        <v>12.56969280146722</v>
      </c>
      <c r="BX74">
        <f>VLOOKUP(Table2[[#This Row],[Reference]],metron,16,FALSE)</f>
        <v>9.8695552498853729</v>
      </c>
      <c r="BY74">
        <f>VLOOKUP(Table2[[#This Row],[Reference]],metron,17,FALSE)</f>
        <v>5.2754256787850897</v>
      </c>
      <c r="BZ74">
        <f>VLOOKUP(Table2[[#This Row],[Reference]],metron,18,FALSE)</f>
        <v>4.1279337321675103</v>
      </c>
      <c r="CA74">
        <f>VLOOKUP(Table2[[#This Row],[Reference]],metron,19,FALSE)</f>
        <v>7.2942671226821298</v>
      </c>
      <c r="CB74">
        <f>VLOOKUP(Table2[[#This Row],[Reference]],metron,20,FALSE)</f>
        <v>5.7416215177178627</v>
      </c>
      <c r="CC74">
        <f>VLOOKUP(Table2[[#This Row],[Reference]],metron,21,FALSE)</f>
        <v>12.897246007868549</v>
      </c>
      <c r="CD74">
        <f>VLOOKUP(Table2[[#This Row],[Reference]],metron,22,FALSE)</f>
        <v>13.507058551261281</v>
      </c>
      <c r="CE74">
        <f>VLOOKUP(Table2[[#This Row],[Reference]],metron,23,FALSE)</f>
        <v>1.576522702104098</v>
      </c>
      <c r="CF74">
        <f>VLOOKUP(Table2[[#This Row],[Reference]],metron,24,FALSE)</f>
        <v>1.917165005537099</v>
      </c>
      <c r="CG74">
        <f>VLOOKUP(Table2[[#This Row],[Reference]],metron,25,FALSE)</f>
        <v>8.4385382059800659E-2</v>
      </c>
      <c r="CH74">
        <f>VLOOKUP(Table2[[#This Row],[Reference]],metron,26,FALSE)</f>
        <v>0.1233665559246955</v>
      </c>
    </row>
    <row r="75" spans="1:86" hidden="1" x14ac:dyDescent="0.45">
      <c r="A75">
        <v>1528506000</v>
      </c>
      <c r="B75" t="s">
        <v>279</v>
      </c>
      <c r="C75" t="s">
        <v>64</v>
      </c>
      <c r="D75" t="s">
        <v>65</v>
      </c>
      <c r="E75" t="s">
        <v>115</v>
      </c>
      <c r="F75" t="s">
        <v>122</v>
      </c>
      <c r="G75" t="s">
        <v>65</v>
      </c>
      <c r="H75">
        <v>17</v>
      </c>
      <c r="I75">
        <v>1</v>
      </c>
      <c r="J75">
        <v>0.88</v>
      </c>
      <c r="K75">
        <v>1.1399999999999999</v>
      </c>
      <c r="L75">
        <v>1</v>
      </c>
      <c r="M75">
        <v>2</v>
      </c>
      <c r="N75">
        <v>1</v>
      </c>
      <c r="O75">
        <v>3</v>
      </c>
      <c r="P75">
        <v>1</v>
      </c>
      <c r="Q75">
        <v>1</v>
      </c>
      <c r="R75">
        <v>0</v>
      </c>
      <c r="S75" t="s">
        <v>280</v>
      </c>
      <c r="T75">
        <v>89</v>
      </c>
      <c r="U75">
        <v>6</v>
      </c>
      <c r="V75">
        <v>2</v>
      </c>
      <c r="W75">
        <v>1</v>
      </c>
      <c r="X75">
        <v>0</v>
      </c>
      <c r="Y75">
        <v>4</v>
      </c>
      <c r="Z75">
        <v>2</v>
      </c>
      <c r="AA75">
        <v>0</v>
      </c>
      <c r="AB75">
        <v>1</v>
      </c>
      <c r="AC75">
        <v>3</v>
      </c>
      <c r="AD75">
        <v>3</v>
      </c>
      <c r="AE75">
        <v>16</v>
      </c>
      <c r="AF75">
        <v>6</v>
      </c>
      <c r="AG75">
        <v>9</v>
      </c>
      <c r="AH75">
        <v>4</v>
      </c>
      <c r="AI75">
        <v>7</v>
      </c>
      <c r="AJ75">
        <v>2</v>
      </c>
      <c r="AK75">
        <v>15</v>
      </c>
      <c r="AL75">
        <v>19</v>
      </c>
      <c r="AM75">
        <v>56</v>
      </c>
      <c r="AN75">
        <v>44</v>
      </c>
      <c r="AO75">
        <v>2.36</v>
      </c>
      <c r="AP75">
        <v>1.22</v>
      </c>
      <c r="AQ75">
        <v>2.19</v>
      </c>
      <c r="AR75">
        <v>63</v>
      </c>
      <c r="AS75">
        <v>69</v>
      </c>
      <c r="AT75">
        <v>44</v>
      </c>
      <c r="AU75">
        <v>13</v>
      </c>
      <c r="AV75">
        <v>7</v>
      </c>
      <c r="AW75">
        <v>32</v>
      </c>
      <c r="AX75">
        <v>63</v>
      </c>
      <c r="AY75">
        <v>32</v>
      </c>
      <c r="AZ75">
        <v>63</v>
      </c>
      <c r="BA75">
        <v>8.8800000000000008</v>
      </c>
      <c r="BB75">
        <v>4.75</v>
      </c>
      <c r="BC75">
        <v>2.15</v>
      </c>
      <c r="BD75">
        <v>3.2</v>
      </c>
      <c r="BE75">
        <v>3.1</v>
      </c>
      <c r="BF75">
        <f>(1/BC75+1/BD75+1/BE75-1)/3</f>
        <v>3.3398974743685882E-2</v>
      </c>
      <c r="BG75">
        <f>1/BC75-BF75</f>
        <v>0.43171730432608157</v>
      </c>
      <c r="BH75">
        <f>1/BD75-BF75</f>
        <v>0.27910102525631414</v>
      </c>
      <c r="BI75">
        <f>1/BE75-BF75</f>
        <v>0.28918167041760445</v>
      </c>
      <c r="BJ75">
        <f>MROUND(BG75*100,2)/100</f>
        <v>0.44</v>
      </c>
      <c r="BK75">
        <v>1.28</v>
      </c>
      <c r="BL75">
        <v>1.91</v>
      </c>
      <c r="BM75">
        <v>3.3</v>
      </c>
      <c r="BN75">
        <v>0</v>
      </c>
      <c r="BO75">
        <v>1.8</v>
      </c>
      <c r="BP75">
        <v>1.95</v>
      </c>
      <c r="BQ75" t="s">
        <v>129</v>
      </c>
      <c r="BR75">
        <f>VLOOKUP(Table2[[#This Row],[Reference]],metron,10,FALSE)</f>
        <v>2.4807646356033461</v>
      </c>
      <c r="BS75">
        <f>VLOOKUP(Table2[[#This Row],[Reference]],metron,11,FALSE)</f>
        <v>1.4140979689366791</v>
      </c>
      <c r="BT75">
        <f>VLOOKUP(Table2[[#This Row],[Reference]],metron,12,FALSE)</f>
        <v>1.0666666666666671</v>
      </c>
      <c r="BU75">
        <f>VLOOKUP(Table2[[#This Row],[Reference]],metron,13,FALSE)</f>
        <v>0.62712066905615294</v>
      </c>
      <c r="BV75">
        <f>VLOOKUP(Table2[[#This Row],[Reference]],metron,14,FALSE)</f>
        <v>0.46009557945041818</v>
      </c>
      <c r="BW75">
        <f>VLOOKUP(Table2[[#This Row],[Reference]],metron,15,FALSE)</f>
        <v>12.56969280146722</v>
      </c>
      <c r="BX75">
        <f>VLOOKUP(Table2[[#This Row],[Reference]],metron,16,FALSE)</f>
        <v>9.8695552498853729</v>
      </c>
      <c r="BY75">
        <f>VLOOKUP(Table2[[#This Row],[Reference]],metron,17,FALSE)</f>
        <v>5.2754256787850897</v>
      </c>
      <c r="BZ75">
        <f>VLOOKUP(Table2[[#This Row],[Reference]],metron,18,FALSE)</f>
        <v>4.1279337321675103</v>
      </c>
      <c r="CA75">
        <f>VLOOKUP(Table2[[#This Row],[Reference]],metron,19,FALSE)</f>
        <v>7.2942671226821298</v>
      </c>
      <c r="CB75">
        <f>VLOOKUP(Table2[[#This Row],[Reference]],metron,20,FALSE)</f>
        <v>5.7416215177178627</v>
      </c>
      <c r="CC75">
        <f>VLOOKUP(Table2[[#This Row],[Reference]],metron,21,FALSE)</f>
        <v>12.897246007868549</v>
      </c>
      <c r="CD75">
        <f>VLOOKUP(Table2[[#This Row],[Reference]],metron,22,FALSE)</f>
        <v>13.507058551261281</v>
      </c>
      <c r="CE75">
        <f>VLOOKUP(Table2[[#This Row],[Reference]],metron,23,FALSE)</f>
        <v>1.576522702104098</v>
      </c>
      <c r="CF75">
        <f>VLOOKUP(Table2[[#This Row],[Reference]],metron,24,FALSE)</f>
        <v>1.917165005537099</v>
      </c>
      <c r="CG75">
        <f>VLOOKUP(Table2[[#This Row],[Reference]],metron,25,FALSE)</f>
        <v>8.4385382059800659E-2</v>
      </c>
      <c r="CH75">
        <f>VLOOKUP(Table2[[#This Row],[Reference]],metron,26,FALSE)</f>
        <v>0.1233665559246955</v>
      </c>
    </row>
    <row r="76" spans="1:86" hidden="1" x14ac:dyDescent="0.45">
      <c r="A76">
        <v>1528578000</v>
      </c>
      <c r="B76" t="s">
        <v>281</v>
      </c>
      <c r="C76" t="s">
        <v>64</v>
      </c>
      <c r="D76" t="s">
        <v>65</v>
      </c>
      <c r="E76" t="s">
        <v>109</v>
      </c>
      <c r="F76" t="s">
        <v>118</v>
      </c>
      <c r="G76" t="s">
        <v>65</v>
      </c>
      <c r="H76">
        <v>17</v>
      </c>
      <c r="I76">
        <v>0.75</v>
      </c>
      <c r="J76">
        <v>1.1299999999999999</v>
      </c>
      <c r="K76">
        <v>0.82</v>
      </c>
      <c r="L76">
        <v>0.73</v>
      </c>
      <c r="M76">
        <v>2</v>
      </c>
      <c r="N76">
        <v>1</v>
      </c>
      <c r="O76">
        <v>3</v>
      </c>
      <c r="P76">
        <v>2</v>
      </c>
      <c r="Q76">
        <v>2</v>
      </c>
      <c r="R76">
        <v>0</v>
      </c>
      <c r="S76" t="s">
        <v>282</v>
      </c>
      <c r="T76">
        <v>66</v>
      </c>
      <c r="U76">
        <v>2</v>
      </c>
      <c r="V76">
        <v>6</v>
      </c>
      <c r="W76">
        <v>1</v>
      </c>
      <c r="X76">
        <v>0</v>
      </c>
      <c r="Y76">
        <v>1</v>
      </c>
      <c r="Z76">
        <v>0</v>
      </c>
      <c r="AA76">
        <v>0</v>
      </c>
      <c r="AB76">
        <v>1</v>
      </c>
      <c r="AC76">
        <v>0</v>
      </c>
      <c r="AD76">
        <v>1</v>
      </c>
      <c r="AE76">
        <v>13</v>
      </c>
      <c r="AF76">
        <v>8</v>
      </c>
      <c r="AG76">
        <v>9</v>
      </c>
      <c r="AH76">
        <v>2</v>
      </c>
      <c r="AI76">
        <v>4</v>
      </c>
      <c r="AJ76">
        <v>6</v>
      </c>
      <c r="AK76">
        <v>12</v>
      </c>
      <c r="AL76">
        <v>13</v>
      </c>
      <c r="AM76">
        <v>51</v>
      </c>
      <c r="AN76">
        <v>49</v>
      </c>
      <c r="AO76">
        <v>1.97</v>
      </c>
      <c r="AP76">
        <v>1.31</v>
      </c>
      <c r="AQ76">
        <v>2.19</v>
      </c>
      <c r="AR76">
        <v>38</v>
      </c>
      <c r="AS76">
        <v>57</v>
      </c>
      <c r="AT76">
        <v>38</v>
      </c>
      <c r="AU76">
        <v>26</v>
      </c>
      <c r="AV76">
        <v>7</v>
      </c>
      <c r="AW76">
        <v>32</v>
      </c>
      <c r="AX76">
        <v>69</v>
      </c>
      <c r="AY76">
        <v>32</v>
      </c>
      <c r="AZ76">
        <v>69</v>
      </c>
      <c r="BA76">
        <v>11.38</v>
      </c>
      <c r="BB76">
        <v>6.13</v>
      </c>
      <c r="BC76">
        <v>2.4500000000000002</v>
      </c>
      <c r="BD76">
        <v>3.15</v>
      </c>
      <c r="BE76">
        <v>2.65</v>
      </c>
      <c r="BF76">
        <f>(1/BC76+1/BD76+1/BE76-1)/3</f>
        <v>3.4327357777492594E-2</v>
      </c>
      <c r="BG76">
        <f>1/BC76-BF76</f>
        <v>0.37383590752862983</v>
      </c>
      <c r="BH76">
        <f>1/BD76-BF76</f>
        <v>0.28313295968282487</v>
      </c>
      <c r="BI76">
        <f>1/BE76-BF76</f>
        <v>0.34303113278854519</v>
      </c>
      <c r="BJ76">
        <f>MROUND(BG76*100,2)/100</f>
        <v>0.38</v>
      </c>
      <c r="BK76">
        <v>1.26</v>
      </c>
      <c r="BL76">
        <v>1.83</v>
      </c>
      <c r="BM76">
        <v>3.1</v>
      </c>
      <c r="BN76">
        <v>0</v>
      </c>
      <c r="BO76">
        <v>1.74</v>
      </c>
      <c r="BP76">
        <v>2.0499999999999998</v>
      </c>
      <c r="BQ76" t="s">
        <v>111</v>
      </c>
      <c r="BR76">
        <f>VLOOKUP(Table2[[#This Row],[Reference]],metron,10,FALSE)</f>
        <v>2.4900895140664963</v>
      </c>
      <c r="BS76">
        <f>VLOOKUP(Table2[[#This Row],[Reference]],metron,11,FALSE)</f>
        <v>1.330562659846547</v>
      </c>
      <c r="BT76">
        <f>VLOOKUP(Table2[[#This Row],[Reference]],metron,12,FALSE)</f>
        <v>1.1595268542199491</v>
      </c>
      <c r="BU76">
        <f>VLOOKUP(Table2[[#This Row],[Reference]],metron,13,FALSE)</f>
        <v>0.59053607588191415</v>
      </c>
      <c r="BV76">
        <f>VLOOKUP(Table2[[#This Row],[Reference]],metron,14,FALSE)</f>
        <v>0.50069274219332838</v>
      </c>
      <c r="BW76">
        <f>VLOOKUP(Table2[[#This Row],[Reference]],metron,15,FALSE)</f>
        <v>11.79715236686391</v>
      </c>
      <c r="BX76">
        <f>VLOOKUP(Table2[[#This Row],[Reference]],metron,16,FALSE)</f>
        <v>10.317122781065089</v>
      </c>
      <c r="BY76">
        <f>VLOOKUP(Table2[[#This Row],[Reference]],metron,17,FALSE)</f>
        <v>5.0637025966747622</v>
      </c>
      <c r="BZ76">
        <f>VLOOKUP(Table2[[#This Row],[Reference]],metron,18,FALSE)</f>
        <v>4.4674014571268454</v>
      </c>
      <c r="CA76">
        <f>VLOOKUP(Table2[[#This Row],[Reference]],metron,19,FALSE)</f>
        <v>6.7334497701891483</v>
      </c>
      <c r="CB76">
        <f>VLOOKUP(Table2[[#This Row],[Reference]],metron,20,FALSE)</f>
        <v>5.849721323938244</v>
      </c>
      <c r="CC76">
        <f>VLOOKUP(Table2[[#This Row],[Reference]],metron,21,FALSE)</f>
        <v>12.89644194756554</v>
      </c>
      <c r="CD76">
        <f>VLOOKUP(Table2[[#This Row],[Reference]],metron,22,FALSE)</f>
        <v>13.3434456928839</v>
      </c>
      <c r="CE76">
        <f>VLOOKUP(Table2[[#This Row],[Reference]],metron,23,FALSE)</f>
        <v>1.6144382124117971</v>
      </c>
      <c r="CF76">
        <f>VLOOKUP(Table2[[#This Row],[Reference]],metron,24,FALSE)</f>
        <v>1.9032024606477289</v>
      </c>
      <c r="CG76">
        <f>VLOOKUP(Table2[[#This Row],[Reference]],metron,25,FALSE)</f>
        <v>9.372172969060974E-2</v>
      </c>
      <c r="CH76">
        <f>VLOOKUP(Table2[[#This Row],[Reference]],metron,26,FALSE)</f>
        <v>0.11669983716301791</v>
      </c>
    </row>
    <row r="77" spans="1:86" hidden="1" x14ac:dyDescent="0.45">
      <c r="A77">
        <v>1528587000</v>
      </c>
      <c r="B77" t="s">
        <v>283</v>
      </c>
      <c r="C77" t="s">
        <v>64</v>
      </c>
      <c r="D77" t="s">
        <v>65</v>
      </c>
      <c r="E77" t="s">
        <v>123</v>
      </c>
      <c r="F77" t="s">
        <v>112</v>
      </c>
      <c r="G77" t="s">
        <v>65</v>
      </c>
      <c r="H77">
        <v>17</v>
      </c>
      <c r="I77">
        <v>2.75</v>
      </c>
      <c r="J77">
        <v>1.25</v>
      </c>
      <c r="K77">
        <v>2.2599999999999998</v>
      </c>
      <c r="L77">
        <v>1.1299999999999999</v>
      </c>
      <c r="M77">
        <v>1</v>
      </c>
      <c r="N77">
        <v>1</v>
      </c>
      <c r="O77">
        <v>2</v>
      </c>
      <c r="P77">
        <v>0</v>
      </c>
      <c r="Q77">
        <v>0</v>
      </c>
      <c r="R77">
        <v>0</v>
      </c>
      <c r="S77">
        <v>60</v>
      </c>
      <c r="T77">
        <v>78</v>
      </c>
      <c r="U77">
        <v>1</v>
      </c>
      <c r="V77">
        <v>2</v>
      </c>
      <c r="W77">
        <v>3</v>
      </c>
      <c r="X77">
        <v>0</v>
      </c>
      <c r="Y77">
        <v>6</v>
      </c>
      <c r="Z77">
        <v>0</v>
      </c>
      <c r="AA77">
        <v>1</v>
      </c>
      <c r="AB77">
        <v>2</v>
      </c>
      <c r="AC77">
        <v>3</v>
      </c>
      <c r="AD77">
        <v>3</v>
      </c>
      <c r="AE77">
        <v>3</v>
      </c>
      <c r="AF77">
        <v>2</v>
      </c>
      <c r="AG77">
        <v>3</v>
      </c>
      <c r="AH77">
        <v>2</v>
      </c>
      <c r="AI77">
        <v>0</v>
      </c>
      <c r="AJ77">
        <v>0</v>
      </c>
      <c r="AK77">
        <v>7</v>
      </c>
      <c r="AL77">
        <v>16</v>
      </c>
      <c r="AM77">
        <v>51</v>
      </c>
      <c r="AN77">
        <v>49</v>
      </c>
      <c r="AO77">
        <v>0</v>
      </c>
      <c r="AP77">
        <v>0</v>
      </c>
      <c r="AQ77">
        <v>2.75</v>
      </c>
      <c r="AR77">
        <v>57</v>
      </c>
      <c r="AS77">
        <v>94</v>
      </c>
      <c r="AT77">
        <v>63</v>
      </c>
      <c r="AU77">
        <v>19</v>
      </c>
      <c r="AV77">
        <v>0</v>
      </c>
      <c r="AW77">
        <v>32</v>
      </c>
      <c r="AX77">
        <v>82</v>
      </c>
      <c r="AY77">
        <v>57</v>
      </c>
      <c r="AZ77">
        <v>94</v>
      </c>
      <c r="BA77">
        <v>8.6300000000000008</v>
      </c>
      <c r="BB77">
        <v>3.38</v>
      </c>
      <c r="BC77">
        <v>1.95</v>
      </c>
      <c r="BD77">
        <v>3.25</v>
      </c>
      <c r="BE77">
        <v>3.55</v>
      </c>
      <c r="BF77">
        <f>(1/BC77+1/BD77+1/BE77-1)/3</f>
        <v>3.4067653785963659E-2</v>
      </c>
      <c r="BG77">
        <f>1/BC77-BF77</f>
        <v>0.47875285903454923</v>
      </c>
      <c r="BH77">
        <f>1/BD77-BF77</f>
        <v>0.27362465390634405</v>
      </c>
      <c r="BI77">
        <f>1/BE77-BF77</f>
        <v>0.24762248705910678</v>
      </c>
      <c r="BJ77">
        <f>MROUND(BG77*100,2)/100</f>
        <v>0.48</v>
      </c>
      <c r="BK77">
        <v>1.29</v>
      </c>
      <c r="BL77">
        <v>1.95</v>
      </c>
      <c r="BM77">
        <v>3.4</v>
      </c>
      <c r="BN77">
        <v>0</v>
      </c>
      <c r="BO77">
        <v>1.87</v>
      </c>
      <c r="BP77">
        <v>1.91</v>
      </c>
      <c r="BQ77" t="s">
        <v>133</v>
      </c>
      <c r="BR77">
        <f>VLOOKUP(Table2[[#This Row],[Reference]],metron,10,FALSE)</f>
        <v>2.5271929824561399</v>
      </c>
      <c r="BS77">
        <f>VLOOKUP(Table2[[#This Row],[Reference]],metron,11,FALSE)</f>
        <v>1.510877192982456</v>
      </c>
      <c r="BT77">
        <f>VLOOKUP(Table2[[#This Row],[Reference]],metron,12,FALSE)</f>
        <v>1.0163157894736841</v>
      </c>
      <c r="BU77">
        <f>VLOOKUP(Table2[[#This Row],[Reference]],metron,13,FALSE)</f>
        <v>0.67350877192982461</v>
      </c>
      <c r="BV77">
        <f>VLOOKUP(Table2[[#This Row],[Reference]],metron,14,FALSE)</f>
        <v>0.4442105263157895</v>
      </c>
      <c r="BW77">
        <f>VLOOKUP(Table2[[#This Row],[Reference]],metron,15,FALSE)</f>
        <v>12.80980392156863</v>
      </c>
      <c r="BX77">
        <f>VLOOKUP(Table2[[#This Row],[Reference]],metron,16,FALSE)</f>
        <v>9.6872549019607845</v>
      </c>
      <c r="BY77">
        <f>VLOOKUP(Table2[[#This Row],[Reference]],metron,17,FALSE)</f>
        <v>5.6491169610129957</v>
      </c>
      <c r="BZ77">
        <f>VLOOKUP(Table2[[#This Row],[Reference]],metron,18,FALSE)</f>
        <v>4.1379540153282237</v>
      </c>
      <c r="CA77">
        <f>VLOOKUP(Table2[[#This Row],[Reference]],metron,19,FALSE)</f>
        <v>7.1606869605556343</v>
      </c>
      <c r="CB77">
        <f>VLOOKUP(Table2[[#This Row],[Reference]],metron,20,FALSE)</f>
        <v>5.5493008866325608</v>
      </c>
      <c r="CC77">
        <f>VLOOKUP(Table2[[#This Row],[Reference]],metron,21,FALSE)</f>
        <v>12.9029029029029</v>
      </c>
      <c r="CD77">
        <f>VLOOKUP(Table2[[#This Row],[Reference]],metron,22,FALSE)</f>
        <v>13.75508842175509</v>
      </c>
      <c r="CE77">
        <f>VLOOKUP(Table2[[#This Row],[Reference]],metron,23,FALSE)</f>
        <v>1.5287356321839081</v>
      </c>
      <c r="CF77">
        <f>VLOOKUP(Table2[[#This Row],[Reference]],metron,24,FALSE)</f>
        <v>1.9664750957854411</v>
      </c>
      <c r="CG77">
        <f>VLOOKUP(Table2[[#This Row],[Reference]],metron,25,FALSE)</f>
        <v>8.8441890166028103E-2</v>
      </c>
      <c r="CH77">
        <f>VLOOKUP(Table2[[#This Row],[Reference]],metron,26,FALSE)</f>
        <v>0.13409961685823751</v>
      </c>
    </row>
    <row r="78" spans="1:86" hidden="1" x14ac:dyDescent="0.45">
      <c r="A78">
        <v>1528650000</v>
      </c>
      <c r="B78" t="s">
        <v>284</v>
      </c>
      <c r="C78" t="s">
        <v>64</v>
      </c>
      <c r="D78" t="s">
        <v>65</v>
      </c>
      <c r="E78" t="s">
        <v>159</v>
      </c>
      <c r="F78" t="s">
        <v>143</v>
      </c>
      <c r="G78" t="s">
        <v>65</v>
      </c>
      <c r="H78">
        <v>17</v>
      </c>
      <c r="I78">
        <v>1.1399999999999999</v>
      </c>
      <c r="J78">
        <v>1</v>
      </c>
      <c r="K78">
        <v>1.05</v>
      </c>
      <c r="L78">
        <v>1.41</v>
      </c>
      <c r="M78">
        <v>0</v>
      </c>
      <c r="N78">
        <v>2</v>
      </c>
      <c r="O78">
        <v>2</v>
      </c>
      <c r="P78">
        <v>0</v>
      </c>
      <c r="Q78">
        <v>0</v>
      </c>
      <c r="R78">
        <v>0</v>
      </c>
      <c r="T78" t="s">
        <v>285</v>
      </c>
      <c r="U78">
        <v>4</v>
      </c>
      <c r="V78">
        <v>10</v>
      </c>
      <c r="W78">
        <v>4</v>
      </c>
      <c r="X78">
        <v>0</v>
      </c>
      <c r="Y78">
        <v>4</v>
      </c>
      <c r="Z78">
        <v>0</v>
      </c>
      <c r="AA78">
        <v>1</v>
      </c>
      <c r="AB78">
        <v>3</v>
      </c>
      <c r="AC78">
        <v>1</v>
      </c>
      <c r="AD78">
        <v>3</v>
      </c>
      <c r="AE78">
        <v>6</v>
      </c>
      <c r="AF78">
        <v>10</v>
      </c>
      <c r="AG78">
        <v>2</v>
      </c>
      <c r="AH78">
        <v>5</v>
      </c>
      <c r="AI78">
        <v>4</v>
      </c>
      <c r="AJ78">
        <v>5</v>
      </c>
      <c r="AK78">
        <v>16</v>
      </c>
      <c r="AL78">
        <v>15</v>
      </c>
      <c r="AM78">
        <v>42</v>
      </c>
      <c r="AN78">
        <v>58</v>
      </c>
      <c r="AO78">
        <v>1</v>
      </c>
      <c r="AP78">
        <v>1.72</v>
      </c>
      <c r="AQ78">
        <v>2.79</v>
      </c>
      <c r="AR78">
        <v>64</v>
      </c>
      <c r="AS78">
        <v>86</v>
      </c>
      <c r="AT78">
        <v>50</v>
      </c>
      <c r="AU78">
        <v>29</v>
      </c>
      <c r="AV78">
        <v>14</v>
      </c>
      <c r="AW78">
        <v>29</v>
      </c>
      <c r="AX78">
        <v>79</v>
      </c>
      <c r="AY78">
        <v>50</v>
      </c>
      <c r="AZ78">
        <v>86</v>
      </c>
      <c r="BA78">
        <v>6.71</v>
      </c>
      <c r="BB78">
        <v>4.57</v>
      </c>
      <c r="BC78">
        <v>3.2</v>
      </c>
      <c r="BD78">
        <v>3.25</v>
      </c>
      <c r="BE78">
        <v>2.1</v>
      </c>
      <c r="BF78">
        <f>(1/BC78+1/BD78+1/BE78-1)/3</f>
        <v>3.212759462759459E-2</v>
      </c>
      <c r="BG78">
        <f>1/BC78-BF78</f>
        <v>0.28037240537240543</v>
      </c>
      <c r="BH78">
        <f>1/BD78-BF78</f>
        <v>0.27556471306471314</v>
      </c>
      <c r="BI78">
        <f>1/BE78-BF78</f>
        <v>0.4440628815628816</v>
      </c>
      <c r="BJ78">
        <f>MROUND(BG78*100,2)/100</f>
        <v>0.28000000000000003</v>
      </c>
      <c r="BK78">
        <v>1.28</v>
      </c>
      <c r="BL78">
        <v>1.91</v>
      </c>
      <c r="BM78">
        <v>3.3</v>
      </c>
      <c r="BN78">
        <v>0</v>
      </c>
      <c r="BO78">
        <v>1.83</v>
      </c>
      <c r="BP78">
        <v>1.95</v>
      </c>
      <c r="BQ78" t="s">
        <v>131</v>
      </c>
      <c r="BR78">
        <f>VLOOKUP(Table2[[#This Row],[Reference]],metron,10,FALSE)</f>
        <v>2.5445607358071678</v>
      </c>
      <c r="BS78">
        <f>VLOOKUP(Table2[[#This Row],[Reference]],metron,11,FALSE)</f>
        <v>1.128766254360926</v>
      </c>
      <c r="BT78">
        <f>VLOOKUP(Table2[[#This Row],[Reference]],metron,12,FALSE)</f>
        <v>1.415794481446242</v>
      </c>
      <c r="BU78">
        <f>VLOOKUP(Table2[[#This Row],[Reference]],metron,13,FALSE)</f>
        <v>0.49635267998731369</v>
      </c>
      <c r="BV78">
        <f>VLOOKUP(Table2[[#This Row],[Reference]],metron,14,FALSE)</f>
        <v>0.61084681255946716</v>
      </c>
      <c r="BW78">
        <f>VLOOKUP(Table2[[#This Row],[Reference]],metron,15,FALSE)</f>
        <v>11.04442036836403</v>
      </c>
      <c r="BX78">
        <f>VLOOKUP(Table2[[#This Row],[Reference]],metron,16,FALSE)</f>
        <v>11.38840736728061</v>
      </c>
      <c r="BY78">
        <f>VLOOKUP(Table2[[#This Row],[Reference]],metron,17,FALSE)</f>
        <v>4.5379574003276897</v>
      </c>
      <c r="BZ78">
        <f>VLOOKUP(Table2[[#This Row],[Reference]],metron,18,FALSE)</f>
        <v>4.8481703986892413</v>
      </c>
      <c r="CA78">
        <f>VLOOKUP(Table2[[#This Row],[Reference]],metron,19,FALSE)</f>
        <v>6.5064629680363399</v>
      </c>
      <c r="CB78">
        <f>VLOOKUP(Table2[[#This Row],[Reference]],metron,20,FALSE)</f>
        <v>6.540236968591369</v>
      </c>
      <c r="CC78">
        <f>VLOOKUP(Table2[[#This Row],[Reference]],metron,21,FALSE)</f>
        <v>13.117582417582421</v>
      </c>
      <c r="CD78">
        <f>VLOOKUP(Table2[[#This Row],[Reference]],metron,22,FALSE)</f>
        <v>13.28241758241758</v>
      </c>
      <c r="CE78">
        <f>VLOOKUP(Table2[[#This Row],[Reference]],metron,23,FALSE)</f>
        <v>1.792592592592593</v>
      </c>
      <c r="CF78">
        <f>VLOOKUP(Table2[[#This Row],[Reference]],metron,24,FALSE)</f>
        <v>1.806980433632998</v>
      </c>
      <c r="CG78">
        <f>VLOOKUP(Table2[[#This Row],[Reference]],metron,25,FALSE)</f>
        <v>0.1047065044949762</v>
      </c>
      <c r="CH78">
        <f>VLOOKUP(Table2[[#This Row],[Reference]],metron,26,FALSE)</f>
        <v>0.1073506081438392</v>
      </c>
    </row>
    <row r="79" spans="1:86" hidden="1" x14ac:dyDescent="0.45">
      <c r="A79">
        <v>1528668000</v>
      </c>
      <c r="B79" t="s">
        <v>286</v>
      </c>
      <c r="C79" t="s">
        <v>64</v>
      </c>
      <c r="D79" t="s">
        <v>65</v>
      </c>
      <c r="E79" t="s">
        <v>119</v>
      </c>
      <c r="F79" t="s">
        <v>127</v>
      </c>
      <c r="G79" t="s">
        <v>65</v>
      </c>
      <c r="H79">
        <v>17</v>
      </c>
      <c r="I79">
        <v>2</v>
      </c>
      <c r="J79">
        <v>0.88</v>
      </c>
      <c r="K79">
        <v>2.14</v>
      </c>
      <c r="L79">
        <v>1.27</v>
      </c>
      <c r="M79">
        <v>1</v>
      </c>
      <c r="N79">
        <v>1</v>
      </c>
      <c r="O79">
        <v>2</v>
      </c>
      <c r="P79">
        <v>1</v>
      </c>
      <c r="Q79">
        <v>1</v>
      </c>
      <c r="R79">
        <v>0</v>
      </c>
      <c r="S79">
        <v>16</v>
      </c>
      <c r="T79">
        <v>81</v>
      </c>
      <c r="U79">
        <v>10</v>
      </c>
      <c r="V79">
        <v>5</v>
      </c>
      <c r="W79">
        <v>2</v>
      </c>
      <c r="X79">
        <v>0</v>
      </c>
      <c r="Y79">
        <v>0</v>
      </c>
      <c r="Z79">
        <v>0</v>
      </c>
      <c r="AA79">
        <v>1</v>
      </c>
      <c r="AB79">
        <v>1</v>
      </c>
      <c r="AC79">
        <v>0</v>
      </c>
      <c r="AD79">
        <v>0</v>
      </c>
      <c r="AE79">
        <v>13</v>
      </c>
      <c r="AF79">
        <v>5</v>
      </c>
      <c r="AG79">
        <v>6</v>
      </c>
      <c r="AH79">
        <v>2</v>
      </c>
      <c r="AI79">
        <v>7</v>
      </c>
      <c r="AJ79">
        <v>3</v>
      </c>
      <c r="AK79">
        <v>19</v>
      </c>
      <c r="AL79">
        <v>19</v>
      </c>
      <c r="AM79">
        <v>58</v>
      </c>
      <c r="AN79">
        <v>42</v>
      </c>
      <c r="AO79">
        <v>1.87</v>
      </c>
      <c r="AP79">
        <v>1.06</v>
      </c>
      <c r="AQ79">
        <v>2.5099999999999998</v>
      </c>
      <c r="AR79">
        <v>50</v>
      </c>
      <c r="AS79">
        <v>69</v>
      </c>
      <c r="AT79">
        <v>32</v>
      </c>
      <c r="AU79">
        <v>32</v>
      </c>
      <c r="AV79">
        <v>19</v>
      </c>
      <c r="AW79">
        <v>32</v>
      </c>
      <c r="AX79">
        <v>57</v>
      </c>
      <c r="AY79">
        <v>38</v>
      </c>
      <c r="AZ79">
        <v>94</v>
      </c>
      <c r="BA79">
        <v>8.01</v>
      </c>
      <c r="BB79">
        <v>6</v>
      </c>
      <c r="BC79">
        <v>1.34</v>
      </c>
      <c r="BD79">
        <v>4.3</v>
      </c>
      <c r="BE79">
        <v>8.25</v>
      </c>
      <c r="BF79">
        <f>(1/BC79+1/BD79+1/BE79-1)/3</f>
        <v>3.3346305821140877E-2</v>
      </c>
      <c r="BG79">
        <f>1/BC79-BF79</f>
        <v>0.712922350895277</v>
      </c>
      <c r="BH79">
        <f>1/BD79-BF79</f>
        <v>0.19921183371374285</v>
      </c>
      <c r="BI79">
        <f>1/BE79-BF79</f>
        <v>8.7865815390980345E-2</v>
      </c>
      <c r="BJ79">
        <f>MROUND(BG79*100,2)/100</f>
        <v>0.72</v>
      </c>
      <c r="BK79">
        <v>1.29</v>
      </c>
      <c r="BL79">
        <v>1.95</v>
      </c>
      <c r="BM79">
        <v>3.4</v>
      </c>
      <c r="BN79">
        <v>0</v>
      </c>
      <c r="BO79">
        <v>2.4</v>
      </c>
      <c r="BP79">
        <v>1.56</v>
      </c>
      <c r="BQ79" t="s">
        <v>132</v>
      </c>
      <c r="BR79">
        <f>VLOOKUP(Table2[[#This Row],[Reference]],metron,10,FALSE)</f>
        <v>2.9969924812030078</v>
      </c>
      <c r="BS79">
        <f>VLOOKUP(Table2[[#This Row],[Reference]],metron,11,FALSE)</f>
        <v>2.2436090225563912</v>
      </c>
      <c r="BT79">
        <f>VLOOKUP(Table2[[#This Row],[Reference]],metron,12,FALSE)</f>
        <v>0.75338345864661649</v>
      </c>
      <c r="BU79">
        <f>VLOOKUP(Table2[[#This Row],[Reference]],metron,13,FALSE)</f>
        <v>1.018796992481203</v>
      </c>
      <c r="BV79">
        <f>VLOOKUP(Table2[[#This Row],[Reference]],metron,14,FALSE)</f>
        <v>0.35112781954887218</v>
      </c>
      <c r="BW79">
        <f>VLOOKUP(Table2[[#This Row],[Reference]],metron,15,FALSE)</f>
        <v>16.67069486404834</v>
      </c>
      <c r="BX79">
        <f>VLOOKUP(Table2[[#This Row],[Reference]],metron,16,FALSE)</f>
        <v>8.2024169184290034</v>
      </c>
      <c r="BY79">
        <f>VLOOKUP(Table2[[#This Row],[Reference]],metron,17,FALSE)</f>
        <v>7.274390243902439</v>
      </c>
      <c r="BZ79">
        <f>VLOOKUP(Table2[[#This Row],[Reference]],metron,18,FALSE)</f>
        <v>3.282012195121951</v>
      </c>
      <c r="CA79">
        <f>VLOOKUP(Table2[[#This Row],[Reference]],metron,19,FALSE)</f>
        <v>9.3963046201459015</v>
      </c>
      <c r="CB79">
        <f>VLOOKUP(Table2[[#This Row],[Reference]],metron,20,FALSE)</f>
        <v>4.9204047233070529</v>
      </c>
      <c r="CC79">
        <f>VLOOKUP(Table2[[#This Row],[Reference]],metron,21,FALSE)</f>
        <v>11.79352850539291</v>
      </c>
      <c r="CD79">
        <f>VLOOKUP(Table2[[#This Row],[Reference]],metron,22,FALSE)</f>
        <v>13.348228043143299</v>
      </c>
      <c r="CE79">
        <f>VLOOKUP(Table2[[#This Row],[Reference]],metron,23,FALSE)</f>
        <v>1.2705530642750369</v>
      </c>
      <c r="CF79">
        <f>VLOOKUP(Table2[[#This Row],[Reference]],metron,24,FALSE)</f>
        <v>2.0822122571001489</v>
      </c>
      <c r="CG79">
        <f>VLOOKUP(Table2[[#This Row],[Reference]],metron,25,FALSE)</f>
        <v>5.6801195814648729E-2</v>
      </c>
      <c r="CH79">
        <f>VLOOKUP(Table2[[#This Row],[Reference]],metron,26,FALSE)</f>
        <v>0.12257100149476829</v>
      </c>
    </row>
    <row r="80" spans="1:86" hidden="1" x14ac:dyDescent="0.45">
      <c r="A80">
        <v>1528762500</v>
      </c>
      <c r="B80" t="s">
        <v>287</v>
      </c>
      <c r="C80" t="s">
        <v>64</v>
      </c>
      <c r="D80" t="s">
        <v>65</v>
      </c>
      <c r="E80" t="s">
        <v>113</v>
      </c>
      <c r="F80" t="s">
        <v>114</v>
      </c>
      <c r="G80" t="s">
        <v>65</v>
      </c>
      <c r="H80">
        <v>17</v>
      </c>
      <c r="I80">
        <v>2.38</v>
      </c>
      <c r="J80">
        <v>1.25</v>
      </c>
      <c r="K80">
        <v>1.45</v>
      </c>
      <c r="L80">
        <v>1.36</v>
      </c>
      <c r="M80">
        <v>1</v>
      </c>
      <c r="N80">
        <v>1</v>
      </c>
      <c r="O80">
        <v>2</v>
      </c>
      <c r="P80">
        <v>0</v>
      </c>
      <c r="Q80">
        <v>0</v>
      </c>
      <c r="R80">
        <v>0</v>
      </c>
      <c r="S80">
        <v>87</v>
      </c>
      <c r="T80">
        <v>53</v>
      </c>
      <c r="U80">
        <v>9</v>
      </c>
      <c r="V80">
        <v>5</v>
      </c>
      <c r="W80">
        <v>3</v>
      </c>
      <c r="X80">
        <v>0</v>
      </c>
      <c r="Y80">
        <v>4</v>
      </c>
      <c r="Z80">
        <v>0</v>
      </c>
      <c r="AA80">
        <v>0</v>
      </c>
      <c r="AB80">
        <v>3</v>
      </c>
      <c r="AC80">
        <v>0</v>
      </c>
      <c r="AD80">
        <v>4</v>
      </c>
      <c r="AE80">
        <v>8</v>
      </c>
      <c r="AF80">
        <v>12</v>
      </c>
      <c r="AG80">
        <v>3</v>
      </c>
      <c r="AH80">
        <v>7</v>
      </c>
      <c r="AI80">
        <v>5</v>
      </c>
      <c r="AJ80">
        <v>5</v>
      </c>
      <c r="AK80">
        <v>7</v>
      </c>
      <c r="AL80">
        <v>18</v>
      </c>
      <c r="AM80">
        <v>58</v>
      </c>
      <c r="AN80">
        <v>42</v>
      </c>
      <c r="AO80">
        <v>1.19</v>
      </c>
      <c r="AP80">
        <v>1.57</v>
      </c>
      <c r="AQ80">
        <v>2.88</v>
      </c>
      <c r="AR80">
        <v>82</v>
      </c>
      <c r="AS80">
        <v>94</v>
      </c>
      <c r="AT80">
        <v>76</v>
      </c>
      <c r="AU80">
        <v>26</v>
      </c>
      <c r="AV80">
        <v>0</v>
      </c>
      <c r="AW80">
        <v>44</v>
      </c>
      <c r="AX80">
        <v>88</v>
      </c>
      <c r="AY80">
        <v>50</v>
      </c>
      <c r="AZ80">
        <v>82</v>
      </c>
      <c r="BA80">
        <v>7.26</v>
      </c>
      <c r="BB80">
        <v>5.13</v>
      </c>
      <c r="BC80">
        <v>2.0499999999999998</v>
      </c>
      <c r="BD80">
        <v>3.5</v>
      </c>
      <c r="BE80">
        <v>3.05</v>
      </c>
      <c r="BF80">
        <f>(1/BC80+1/BD80+1/BE80-1)/3</f>
        <v>3.3796005407360941E-2</v>
      </c>
      <c r="BG80">
        <f>1/BC80-BF80</f>
        <v>0.45400887264141959</v>
      </c>
      <c r="BH80">
        <f>1/BD80-BF80</f>
        <v>0.25191828030692476</v>
      </c>
      <c r="BI80">
        <f>1/BE80-BF80</f>
        <v>0.29407284705165548</v>
      </c>
      <c r="BJ80">
        <f>MROUND(BG80*100,2)/100</f>
        <v>0.46</v>
      </c>
      <c r="BK80">
        <v>1.18</v>
      </c>
      <c r="BL80">
        <v>1.61</v>
      </c>
      <c r="BM80">
        <v>2.5</v>
      </c>
      <c r="BN80">
        <v>0</v>
      </c>
      <c r="BO80">
        <v>1.56</v>
      </c>
      <c r="BP80">
        <v>2.4</v>
      </c>
      <c r="BQ80" t="s">
        <v>121</v>
      </c>
      <c r="BR80">
        <f>VLOOKUP(Table2[[#This Row],[Reference]],metron,10,FALSE)</f>
        <v>2.5405629139072849</v>
      </c>
      <c r="BS80">
        <f>VLOOKUP(Table2[[#This Row],[Reference]],metron,11,FALSE)</f>
        <v>1.4888836329233679</v>
      </c>
      <c r="BT80">
        <f>VLOOKUP(Table2[[#This Row],[Reference]],metron,12,FALSE)</f>
        <v>1.0516792809839171</v>
      </c>
      <c r="BU80">
        <f>VLOOKUP(Table2[[#This Row],[Reference]],metron,13,FALSE)</f>
        <v>0.64581362346263005</v>
      </c>
      <c r="BV80">
        <f>VLOOKUP(Table2[[#This Row],[Reference]],metron,14,FALSE)</f>
        <v>0.45364238410596031</v>
      </c>
      <c r="BW80">
        <f>VLOOKUP(Table2[[#This Row],[Reference]],metron,15,FALSE)</f>
        <v>12.686892177589851</v>
      </c>
      <c r="BX80">
        <f>VLOOKUP(Table2[[#This Row],[Reference]],metron,16,FALSE)</f>
        <v>9.8059196617336148</v>
      </c>
      <c r="BY80">
        <f>VLOOKUP(Table2[[#This Row],[Reference]],metron,17,FALSE)</f>
        <v>5.3198121263877027</v>
      </c>
      <c r="BZ80">
        <f>VLOOKUP(Table2[[#This Row],[Reference]],metron,18,FALSE)</f>
        <v>4.0954312553373189</v>
      </c>
      <c r="CA80">
        <f>VLOOKUP(Table2[[#This Row],[Reference]],metron,19,FALSE)</f>
        <v>7.3670800512021479</v>
      </c>
      <c r="CB80">
        <f>VLOOKUP(Table2[[#This Row],[Reference]],metron,20,FALSE)</f>
        <v>5.710488406396296</v>
      </c>
      <c r="CC80">
        <f>VLOOKUP(Table2[[#This Row],[Reference]],metron,21,FALSE)</f>
        <v>13.0488908033599</v>
      </c>
      <c r="CD80">
        <f>VLOOKUP(Table2[[#This Row],[Reference]],metron,22,FALSE)</f>
        <v>13.714839543398661</v>
      </c>
      <c r="CE80">
        <f>VLOOKUP(Table2[[#This Row],[Reference]],metron,23,FALSE)</f>
        <v>1.567523459812322</v>
      </c>
      <c r="CF80">
        <f>VLOOKUP(Table2[[#This Row],[Reference]],metron,24,FALSE)</f>
        <v>1.951040391676867</v>
      </c>
      <c r="CG80">
        <f>VLOOKUP(Table2[[#This Row],[Reference]],metron,25,FALSE)</f>
        <v>8.3027335781313744E-2</v>
      </c>
      <c r="CH80">
        <f>VLOOKUP(Table2[[#This Row],[Reference]],metron,26,FALSE)</f>
        <v>0.13117095063239501</v>
      </c>
    </row>
    <row r="81" spans="1:86" hidden="1" x14ac:dyDescent="0.45">
      <c r="A81">
        <v>1529110800</v>
      </c>
      <c r="B81" t="s">
        <v>288</v>
      </c>
      <c r="C81" t="s">
        <v>64</v>
      </c>
      <c r="D81" t="s">
        <v>65</v>
      </c>
      <c r="E81" t="s">
        <v>159</v>
      </c>
      <c r="F81" t="s">
        <v>123</v>
      </c>
      <c r="G81" t="s">
        <v>65</v>
      </c>
      <c r="H81">
        <v>18</v>
      </c>
      <c r="I81">
        <v>1</v>
      </c>
      <c r="J81">
        <v>1.88</v>
      </c>
      <c r="K81">
        <v>1.05</v>
      </c>
      <c r="L81">
        <v>1.52</v>
      </c>
      <c r="M81">
        <v>0</v>
      </c>
      <c r="N81">
        <v>1</v>
      </c>
      <c r="O81">
        <v>1</v>
      </c>
      <c r="P81">
        <v>1</v>
      </c>
      <c r="Q81">
        <v>0</v>
      </c>
      <c r="R81">
        <v>1</v>
      </c>
      <c r="T81">
        <v>5</v>
      </c>
      <c r="U81">
        <v>3</v>
      </c>
      <c r="V81">
        <v>3</v>
      </c>
      <c r="W81">
        <v>4</v>
      </c>
      <c r="X81">
        <v>2</v>
      </c>
      <c r="Y81">
        <v>3</v>
      </c>
      <c r="Z81">
        <v>1</v>
      </c>
      <c r="AA81">
        <v>2</v>
      </c>
      <c r="AB81">
        <v>4</v>
      </c>
      <c r="AC81">
        <v>1</v>
      </c>
      <c r="AD81">
        <v>3</v>
      </c>
      <c r="AE81">
        <v>6</v>
      </c>
      <c r="AF81">
        <v>11</v>
      </c>
      <c r="AG81">
        <v>5</v>
      </c>
      <c r="AH81">
        <v>5</v>
      </c>
      <c r="AI81">
        <v>1</v>
      </c>
      <c r="AJ81">
        <v>6</v>
      </c>
      <c r="AK81">
        <v>30</v>
      </c>
      <c r="AL81">
        <v>22</v>
      </c>
      <c r="AM81">
        <v>44</v>
      </c>
      <c r="AN81">
        <v>56</v>
      </c>
      <c r="AO81">
        <v>1.31</v>
      </c>
      <c r="AP81">
        <v>1.69</v>
      </c>
      <c r="AQ81">
        <v>2.5</v>
      </c>
      <c r="AR81">
        <v>57</v>
      </c>
      <c r="AS81">
        <v>69</v>
      </c>
      <c r="AT81">
        <v>51</v>
      </c>
      <c r="AU81">
        <v>19</v>
      </c>
      <c r="AV81">
        <v>13</v>
      </c>
      <c r="AW81">
        <v>26</v>
      </c>
      <c r="AX81">
        <v>63</v>
      </c>
      <c r="AY81">
        <v>44</v>
      </c>
      <c r="AZ81">
        <v>88</v>
      </c>
      <c r="BA81">
        <v>8</v>
      </c>
      <c r="BB81">
        <v>5.63</v>
      </c>
      <c r="BC81">
        <v>5.65</v>
      </c>
      <c r="BD81">
        <v>4.0999999999999996</v>
      </c>
      <c r="BE81">
        <v>1.48</v>
      </c>
      <c r="BF81">
        <f>(1/BC81+1/BD81+1/BE81-1)/3</f>
        <v>3.2189755047514611E-2</v>
      </c>
      <c r="BG81">
        <f>1/BC81-BF81</f>
        <v>0.14480139539496326</v>
      </c>
      <c r="BH81">
        <f>1/BD81-BF81</f>
        <v>0.21171268397687565</v>
      </c>
      <c r="BI81">
        <f>1/BE81-BF81</f>
        <v>0.64348592062816101</v>
      </c>
      <c r="BJ81">
        <f>MROUND(BG81*100,2)/100</f>
        <v>0.14000000000000001</v>
      </c>
      <c r="BK81">
        <v>1.22</v>
      </c>
      <c r="BL81">
        <v>1.74</v>
      </c>
      <c r="BM81">
        <v>2.85</v>
      </c>
      <c r="BN81">
        <v>0</v>
      </c>
      <c r="BO81">
        <v>1.91</v>
      </c>
      <c r="BP81">
        <v>1.87</v>
      </c>
      <c r="BQ81" t="s">
        <v>131</v>
      </c>
      <c r="BR81">
        <f>VLOOKUP(Table2[[#This Row],[Reference]],metron,10,FALSE)</f>
        <v>2.8474137931034478</v>
      </c>
      <c r="BS81">
        <f>VLOOKUP(Table2[[#This Row],[Reference]],metron,11,FALSE)</f>
        <v>0.90258620689655178</v>
      </c>
      <c r="BT81">
        <f>VLOOKUP(Table2[[#This Row],[Reference]],metron,12,FALSE)</f>
        <v>1.944827586206896</v>
      </c>
      <c r="BU81">
        <f>VLOOKUP(Table2[[#This Row],[Reference]],metron,13,FALSE)</f>
        <v>0.41587575496117341</v>
      </c>
      <c r="BV81">
        <f>VLOOKUP(Table2[[#This Row],[Reference]],metron,14,FALSE)</f>
        <v>0.86540120793787745</v>
      </c>
      <c r="BW81">
        <f>VLOOKUP(Table2[[#This Row],[Reference]],metron,15,FALSE)</f>
        <v>9.7325038880248833</v>
      </c>
      <c r="BX81">
        <f>VLOOKUP(Table2[[#This Row],[Reference]],metron,16,FALSE)</f>
        <v>13.844479004665629</v>
      </c>
      <c r="BY81">
        <f>VLOOKUP(Table2[[#This Row],[Reference]],metron,17,FALSE)</f>
        <v>3.59375</v>
      </c>
      <c r="BZ81">
        <f>VLOOKUP(Table2[[#This Row],[Reference]],metron,18,FALSE)</f>
        <v>6.0671875000000002</v>
      </c>
      <c r="CA81">
        <f>VLOOKUP(Table2[[#This Row],[Reference]],metron,19,FALSE)</f>
        <v>6.1387538880248833</v>
      </c>
      <c r="CB81">
        <f>VLOOKUP(Table2[[#This Row],[Reference]],metron,20,FALSE)</f>
        <v>7.7772915046656292</v>
      </c>
      <c r="CC81">
        <f>VLOOKUP(Table2[[#This Row],[Reference]],metron,21,FALSE)</f>
        <v>13.47310126582278</v>
      </c>
      <c r="CD81">
        <f>VLOOKUP(Table2[[#This Row],[Reference]],metron,22,FALSE)</f>
        <v>12.289556962025321</v>
      </c>
      <c r="CE81">
        <f>VLOOKUP(Table2[[#This Row],[Reference]],metron,23,FALSE)</f>
        <v>1.9738863287250381</v>
      </c>
      <c r="CF81">
        <f>VLOOKUP(Table2[[#This Row],[Reference]],metron,24,FALSE)</f>
        <v>1.6943164362519201</v>
      </c>
      <c r="CG81">
        <f>VLOOKUP(Table2[[#This Row],[Reference]],metron,25,FALSE)</f>
        <v>0.13056835637480799</v>
      </c>
      <c r="CH81">
        <f>VLOOKUP(Table2[[#This Row],[Reference]],metron,26,FALSE)</f>
        <v>8.9093701996927802E-2</v>
      </c>
    </row>
    <row r="82" spans="1:86" hidden="1" x14ac:dyDescent="0.45">
      <c r="A82">
        <v>1529172000</v>
      </c>
      <c r="B82" t="s">
        <v>289</v>
      </c>
      <c r="C82" t="s">
        <v>64</v>
      </c>
      <c r="D82" t="s">
        <v>65</v>
      </c>
      <c r="E82" t="s">
        <v>127</v>
      </c>
      <c r="F82" t="s">
        <v>143</v>
      </c>
      <c r="G82" t="s">
        <v>65</v>
      </c>
      <c r="H82">
        <v>18</v>
      </c>
      <c r="I82">
        <v>1.63</v>
      </c>
      <c r="J82">
        <v>1.25</v>
      </c>
      <c r="K82">
        <v>1.55</v>
      </c>
      <c r="L82">
        <v>1.41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T82" t="s">
        <v>290</v>
      </c>
      <c r="U82">
        <v>6</v>
      </c>
      <c r="V82">
        <v>4</v>
      </c>
      <c r="W82">
        <v>2</v>
      </c>
      <c r="X82">
        <v>0</v>
      </c>
      <c r="Y82">
        <v>2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11</v>
      </c>
      <c r="AF82">
        <v>11</v>
      </c>
      <c r="AG82">
        <v>6</v>
      </c>
      <c r="AH82">
        <v>4</v>
      </c>
      <c r="AI82">
        <v>5</v>
      </c>
      <c r="AJ82">
        <v>7</v>
      </c>
      <c r="AK82">
        <v>12</v>
      </c>
      <c r="AL82">
        <v>21</v>
      </c>
      <c r="AM82">
        <v>61</v>
      </c>
      <c r="AN82">
        <v>39</v>
      </c>
      <c r="AO82">
        <v>1.49</v>
      </c>
      <c r="AP82">
        <v>1.23</v>
      </c>
      <c r="AQ82">
        <v>2.44</v>
      </c>
      <c r="AR82">
        <v>51</v>
      </c>
      <c r="AS82">
        <v>88</v>
      </c>
      <c r="AT82">
        <v>38</v>
      </c>
      <c r="AU82">
        <v>19</v>
      </c>
      <c r="AV82">
        <v>7</v>
      </c>
      <c r="AW82">
        <v>32</v>
      </c>
      <c r="AX82">
        <v>63</v>
      </c>
      <c r="AY82">
        <v>51</v>
      </c>
      <c r="AZ82">
        <v>88</v>
      </c>
      <c r="BA82">
        <v>9.01</v>
      </c>
      <c r="BB82">
        <v>5.13</v>
      </c>
      <c r="BC82">
        <v>2.0499999999999998</v>
      </c>
      <c r="BD82">
        <v>3.2</v>
      </c>
      <c r="BE82">
        <v>3.4</v>
      </c>
      <c r="BF82">
        <f>(1/BC82+1/BD82+1/BE82-1)/3</f>
        <v>3.1474175035868024E-2</v>
      </c>
      <c r="BG82">
        <f>1/BC82-BF82</f>
        <v>0.45633070301291251</v>
      </c>
      <c r="BH82">
        <f>1/BD82-BF82</f>
        <v>0.28102582496413198</v>
      </c>
      <c r="BI82">
        <f>1/BE82-BF82</f>
        <v>0.26264347202295552</v>
      </c>
      <c r="BJ82">
        <f>MROUND(BG82*100,2)/100</f>
        <v>0.46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 t="s">
        <v>130</v>
      </c>
      <c r="BR82">
        <f>VLOOKUP(Table2[[#This Row],[Reference]],metron,10,FALSE)</f>
        <v>2.5405629139072849</v>
      </c>
      <c r="BS82">
        <f>VLOOKUP(Table2[[#This Row],[Reference]],metron,11,FALSE)</f>
        <v>1.4888836329233679</v>
      </c>
      <c r="BT82">
        <f>VLOOKUP(Table2[[#This Row],[Reference]],metron,12,FALSE)</f>
        <v>1.0516792809839171</v>
      </c>
      <c r="BU82">
        <f>VLOOKUP(Table2[[#This Row],[Reference]],metron,13,FALSE)</f>
        <v>0.64581362346263005</v>
      </c>
      <c r="BV82">
        <f>VLOOKUP(Table2[[#This Row],[Reference]],metron,14,FALSE)</f>
        <v>0.45364238410596031</v>
      </c>
      <c r="BW82">
        <f>VLOOKUP(Table2[[#This Row],[Reference]],metron,15,FALSE)</f>
        <v>12.686892177589851</v>
      </c>
      <c r="BX82">
        <f>VLOOKUP(Table2[[#This Row],[Reference]],metron,16,FALSE)</f>
        <v>9.8059196617336148</v>
      </c>
      <c r="BY82">
        <f>VLOOKUP(Table2[[#This Row],[Reference]],metron,17,FALSE)</f>
        <v>5.3198121263877027</v>
      </c>
      <c r="BZ82">
        <f>VLOOKUP(Table2[[#This Row],[Reference]],metron,18,FALSE)</f>
        <v>4.0954312553373189</v>
      </c>
      <c r="CA82">
        <f>VLOOKUP(Table2[[#This Row],[Reference]],metron,19,FALSE)</f>
        <v>7.3670800512021479</v>
      </c>
      <c r="CB82">
        <f>VLOOKUP(Table2[[#This Row],[Reference]],metron,20,FALSE)</f>
        <v>5.710488406396296</v>
      </c>
      <c r="CC82">
        <f>VLOOKUP(Table2[[#This Row],[Reference]],metron,21,FALSE)</f>
        <v>13.0488908033599</v>
      </c>
      <c r="CD82">
        <f>VLOOKUP(Table2[[#This Row],[Reference]],metron,22,FALSE)</f>
        <v>13.714839543398661</v>
      </c>
      <c r="CE82">
        <f>VLOOKUP(Table2[[#This Row],[Reference]],metron,23,FALSE)</f>
        <v>1.567523459812322</v>
      </c>
      <c r="CF82">
        <f>VLOOKUP(Table2[[#This Row],[Reference]],metron,24,FALSE)</f>
        <v>1.951040391676867</v>
      </c>
      <c r="CG82">
        <f>VLOOKUP(Table2[[#This Row],[Reference]],metron,25,FALSE)</f>
        <v>8.3027335781313744E-2</v>
      </c>
      <c r="CH82">
        <f>VLOOKUP(Table2[[#This Row],[Reference]],metron,26,FALSE)</f>
        <v>0.13117095063239501</v>
      </c>
    </row>
    <row r="83" spans="1:86" hidden="1" x14ac:dyDescent="0.45">
      <c r="A83">
        <v>1529195400</v>
      </c>
      <c r="B83" t="s">
        <v>291</v>
      </c>
      <c r="C83" t="s">
        <v>64</v>
      </c>
      <c r="D83" t="s">
        <v>65</v>
      </c>
      <c r="E83" t="s">
        <v>122</v>
      </c>
      <c r="F83" t="s">
        <v>109</v>
      </c>
      <c r="G83" t="s">
        <v>65</v>
      </c>
      <c r="H83">
        <v>18</v>
      </c>
      <c r="I83">
        <v>2.25</v>
      </c>
      <c r="J83">
        <v>0.75</v>
      </c>
      <c r="K83">
        <v>2.14</v>
      </c>
      <c r="L83">
        <v>0.55000000000000004</v>
      </c>
      <c r="M83">
        <v>1</v>
      </c>
      <c r="N83">
        <v>0</v>
      </c>
      <c r="O83">
        <v>1</v>
      </c>
      <c r="P83">
        <v>0</v>
      </c>
      <c r="Q83">
        <v>0</v>
      </c>
      <c r="R83">
        <v>0</v>
      </c>
      <c r="S83">
        <v>68</v>
      </c>
      <c r="U83">
        <v>4</v>
      </c>
      <c r="V83">
        <v>7</v>
      </c>
      <c r="W83">
        <v>2</v>
      </c>
      <c r="X83">
        <v>0</v>
      </c>
      <c r="Y83">
        <v>0</v>
      </c>
      <c r="Z83">
        <v>0</v>
      </c>
      <c r="AA83">
        <v>0</v>
      </c>
      <c r="AB83">
        <v>2</v>
      </c>
      <c r="AC83">
        <v>0</v>
      </c>
      <c r="AD83">
        <v>0</v>
      </c>
      <c r="AE83">
        <v>11</v>
      </c>
      <c r="AF83">
        <v>12</v>
      </c>
      <c r="AG83">
        <v>3</v>
      </c>
      <c r="AH83">
        <v>3</v>
      </c>
      <c r="AI83">
        <v>8</v>
      </c>
      <c r="AJ83">
        <v>9</v>
      </c>
      <c r="AK83">
        <v>23</v>
      </c>
      <c r="AL83">
        <v>16</v>
      </c>
      <c r="AM83">
        <v>46</v>
      </c>
      <c r="AN83">
        <v>54</v>
      </c>
      <c r="AO83">
        <v>1.27</v>
      </c>
      <c r="AP83">
        <v>1.51</v>
      </c>
      <c r="AQ83">
        <v>3.25</v>
      </c>
      <c r="AR83">
        <v>82</v>
      </c>
      <c r="AS83">
        <v>94</v>
      </c>
      <c r="AT83">
        <v>63</v>
      </c>
      <c r="AU83">
        <v>38</v>
      </c>
      <c r="AV83">
        <v>13</v>
      </c>
      <c r="AW83">
        <v>38</v>
      </c>
      <c r="AX83">
        <v>75</v>
      </c>
      <c r="AY83">
        <v>57</v>
      </c>
      <c r="AZ83">
        <v>88</v>
      </c>
      <c r="BA83">
        <v>8.75</v>
      </c>
      <c r="BB83">
        <v>5.5</v>
      </c>
      <c r="BC83">
        <v>1.51</v>
      </c>
      <c r="BD83">
        <v>3.8</v>
      </c>
      <c r="BE83">
        <v>5.6</v>
      </c>
      <c r="BF83">
        <f>(1/BC83+1/BD83+1/BE83-1)/3</f>
        <v>3.4660326312469923E-2</v>
      </c>
      <c r="BG83">
        <f>1/BC83-BF83</f>
        <v>0.62759132931666917</v>
      </c>
      <c r="BH83">
        <f>1/BD83-BF83</f>
        <v>0.22849756842437216</v>
      </c>
      <c r="BI83">
        <f>1/BE83-BF83</f>
        <v>0.14391110225895865</v>
      </c>
      <c r="BJ83">
        <f>MROUND(BG83*100,2)/100</f>
        <v>0.62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 t="s">
        <v>125</v>
      </c>
      <c r="BR83">
        <f>VLOOKUP(Table2[[#This Row],[Reference]],metron,10,FALSE)</f>
        <v>2.7366666666666664</v>
      </c>
      <c r="BS83">
        <f>VLOOKUP(Table2[[#This Row],[Reference]],metron,11,FALSE)</f>
        <v>1.8681481481481479</v>
      </c>
      <c r="BT83">
        <f>VLOOKUP(Table2[[#This Row],[Reference]],metron,12,FALSE)</f>
        <v>0.86851851851851847</v>
      </c>
      <c r="BU83">
        <f>VLOOKUP(Table2[[#This Row],[Reference]],metron,13,FALSE)</f>
        <v>0.81333333333333335</v>
      </c>
      <c r="BV83">
        <f>VLOOKUP(Table2[[#This Row],[Reference]],metron,14,FALSE)</f>
        <v>0.38925925925925919</v>
      </c>
      <c r="BW83">
        <f>VLOOKUP(Table2[[#This Row],[Reference]],metron,15,FALSE)</f>
        <v>14.53422724064926</v>
      </c>
      <c r="BX83">
        <f>VLOOKUP(Table2[[#This Row],[Reference]],metron,16,FALSE)</f>
        <v>8.7882851093860275</v>
      </c>
      <c r="BY83">
        <f>VLOOKUP(Table2[[#This Row],[Reference]],metron,17,FALSE)</f>
        <v>6.3007953723788868</v>
      </c>
      <c r="BZ83">
        <f>VLOOKUP(Table2[[#This Row],[Reference]],metron,18,FALSE)</f>
        <v>3.681851048445409</v>
      </c>
      <c r="CA83">
        <f>VLOOKUP(Table2[[#This Row],[Reference]],metron,19,FALSE)</f>
        <v>8.2334318682703724</v>
      </c>
      <c r="CB83">
        <f>VLOOKUP(Table2[[#This Row],[Reference]],metron,20,FALSE)</f>
        <v>5.106434060940618</v>
      </c>
      <c r="CC83">
        <f>VLOOKUP(Table2[[#This Row],[Reference]],metron,21,FALSE)</f>
        <v>12.32150615496017</v>
      </c>
      <c r="CD83">
        <f>VLOOKUP(Table2[[#This Row],[Reference]],metron,22,FALSE)</f>
        <v>13.337436640115859</v>
      </c>
      <c r="CE83">
        <f>VLOOKUP(Table2[[#This Row],[Reference]],metron,23,FALSE)</f>
        <v>1.346101231190151</v>
      </c>
      <c r="CF83">
        <f>VLOOKUP(Table2[[#This Row],[Reference]],metron,24,FALSE)</f>
        <v>1.995212038303694</v>
      </c>
      <c r="CG83">
        <f>VLOOKUP(Table2[[#This Row],[Reference]],metron,25,FALSE)</f>
        <v>6.1559507523939808E-2</v>
      </c>
      <c r="CH83">
        <f>VLOOKUP(Table2[[#This Row],[Reference]],metron,26,FALSE)</f>
        <v>0.13201094391244869</v>
      </c>
    </row>
    <row r="84" spans="1:86" hidden="1" x14ac:dyDescent="0.45">
      <c r="A84">
        <v>1529267400</v>
      </c>
      <c r="B84" t="s">
        <v>292</v>
      </c>
      <c r="C84" t="s">
        <v>64</v>
      </c>
      <c r="D84" t="s">
        <v>65</v>
      </c>
      <c r="E84" t="s">
        <v>118</v>
      </c>
      <c r="F84" t="s">
        <v>119</v>
      </c>
      <c r="G84" t="s">
        <v>65</v>
      </c>
      <c r="H84">
        <v>18</v>
      </c>
      <c r="I84">
        <v>1.63</v>
      </c>
      <c r="J84">
        <v>2.13</v>
      </c>
      <c r="K84">
        <v>1.05</v>
      </c>
      <c r="L84">
        <v>1.5</v>
      </c>
      <c r="M84">
        <v>2</v>
      </c>
      <c r="N84">
        <v>2</v>
      </c>
      <c r="O84">
        <v>4</v>
      </c>
      <c r="P84">
        <v>0</v>
      </c>
      <c r="Q84">
        <v>0</v>
      </c>
      <c r="R84">
        <v>0</v>
      </c>
      <c r="S84" t="s">
        <v>293</v>
      </c>
      <c r="T84" t="s">
        <v>294</v>
      </c>
      <c r="U84">
        <v>5</v>
      </c>
      <c r="V84">
        <v>6</v>
      </c>
      <c r="W84">
        <v>2</v>
      </c>
      <c r="X84">
        <v>0</v>
      </c>
      <c r="Y84">
        <v>1</v>
      </c>
      <c r="Z84">
        <v>0</v>
      </c>
      <c r="AA84">
        <v>0</v>
      </c>
      <c r="AB84">
        <v>2</v>
      </c>
      <c r="AC84">
        <v>0</v>
      </c>
      <c r="AD84">
        <v>1</v>
      </c>
      <c r="AE84">
        <v>15</v>
      </c>
      <c r="AF84">
        <v>10</v>
      </c>
      <c r="AG84">
        <v>7</v>
      </c>
      <c r="AH84">
        <v>5</v>
      </c>
      <c r="AI84">
        <v>8</v>
      </c>
      <c r="AJ84">
        <v>5</v>
      </c>
      <c r="AK84">
        <v>18</v>
      </c>
      <c r="AL84">
        <v>8</v>
      </c>
      <c r="AM84">
        <v>42</v>
      </c>
      <c r="AN84">
        <v>58</v>
      </c>
      <c r="AO84">
        <v>1.75</v>
      </c>
      <c r="AP84">
        <v>1.47</v>
      </c>
      <c r="AQ84">
        <v>2.25</v>
      </c>
      <c r="AR84">
        <v>57</v>
      </c>
      <c r="AS84">
        <v>57</v>
      </c>
      <c r="AT84">
        <v>50</v>
      </c>
      <c r="AU84">
        <v>19</v>
      </c>
      <c r="AV84">
        <v>7</v>
      </c>
      <c r="AW84">
        <v>26</v>
      </c>
      <c r="AX84">
        <v>57</v>
      </c>
      <c r="AY84">
        <v>44</v>
      </c>
      <c r="AZ84">
        <v>82</v>
      </c>
      <c r="BA84">
        <v>9.3800000000000008</v>
      </c>
      <c r="BB84">
        <v>5.63</v>
      </c>
      <c r="BC84">
        <v>2.8</v>
      </c>
      <c r="BD84">
        <v>3.15</v>
      </c>
      <c r="BE84">
        <v>2.35</v>
      </c>
      <c r="BF84">
        <f>(1/BC84+1/BD84+1/BE84-1)/3</f>
        <v>3.3378363165597204E-2</v>
      </c>
      <c r="BG84">
        <f>1/BC84-BF84</f>
        <v>0.32376449397725993</v>
      </c>
      <c r="BH84">
        <f>1/BD84-BF84</f>
        <v>0.28408195429472022</v>
      </c>
      <c r="BI84">
        <f>1/BE84-BF84</f>
        <v>0.3921535517280198</v>
      </c>
      <c r="BJ84">
        <f>MROUND(BG84*100,2)/100</f>
        <v>0.32</v>
      </c>
      <c r="BK84">
        <v>1.26</v>
      </c>
      <c r="BL84">
        <v>1.83</v>
      </c>
      <c r="BM84">
        <v>3.1</v>
      </c>
      <c r="BN84">
        <v>0</v>
      </c>
      <c r="BO84">
        <v>1.74</v>
      </c>
      <c r="BP84">
        <v>2.0499999999999998</v>
      </c>
      <c r="BQ84" t="s">
        <v>121</v>
      </c>
      <c r="BR84">
        <f>VLOOKUP(Table2[[#This Row],[Reference]],metron,10,FALSE)</f>
        <v>2.5313454284174597</v>
      </c>
      <c r="BS84">
        <f>VLOOKUP(Table2[[#This Row],[Reference]],metron,11,FALSE)</f>
        <v>1.210167055864918</v>
      </c>
      <c r="BT84">
        <f>VLOOKUP(Table2[[#This Row],[Reference]],metron,12,FALSE)</f>
        <v>1.3211783725525419</v>
      </c>
      <c r="BU84">
        <f>VLOOKUP(Table2[[#This Row],[Reference]],metron,13,FALSE)</f>
        <v>0.53135669362084459</v>
      </c>
      <c r="BV84">
        <f>VLOOKUP(Table2[[#This Row],[Reference]],metron,14,FALSE)</f>
        <v>0.55633423180592989</v>
      </c>
      <c r="BW84">
        <f>VLOOKUP(Table2[[#This Row],[Reference]],metron,15,FALSE)</f>
        <v>11.21109010712035</v>
      </c>
      <c r="BX84">
        <f>VLOOKUP(Table2[[#This Row],[Reference]],metron,16,FALSE)</f>
        <v>11.01700787401575</v>
      </c>
      <c r="BY84">
        <f>VLOOKUP(Table2[[#This Row],[Reference]],metron,17,FALSE)</f>
        <v>4.6792332268370611</v>
      </c>
      <c r="BZ84">
        <f>VLOOKUP(Table2[[#This Row],[Reference]],metron,18,FALSE)</f>
        <v>4.7080804854679013</v>
      </c>
      <c r="CA84">
        <f>VLOOKUP(Table2[[#This Row],[Reference]],metron,19,FALSE)</f>
        <v>6.5318568802832893</v>
      </c>
      <c r="CB84">
        <f>VLOOKUP(Table2[[#This Row],[Reference]],metron,20,FALSE)</f>
        <v>6.3089273885478487</v>
      </c>
      <c r="CC84">
        <f>VLOOKUP(Table2[[#This Row],[Reference]],metron,21,FALSE)</f>
        <v>12.72547770700637</v>
      </c>
      <c r="CD84">
        <f>VLOOKUP(Table2[[#This Row],[Reference]],metron,22,FALSE)</f>
        <v>13.06847133757962</v>
      </c>
      <c r="CE84">
        <f>VLOOKUP(Table2[[#This Row],[Reference]],metron,23,FALSE)</f>
        <v>1.6902356902356901</v>
      </c>
      <c r="CF84">
        <f>VLOOKUP(Table2[[#This Row],[Reference]],metron,24,FALSE)</f>
        <v>1.8050198959289869</v>
      </c>
      <c r="CG84">
        <f>VLOOKUP(Table2[[#This Row],[Reference]],metron,25,FALSE)</f>
        <v>0.105907560453015</v>
      </c>
      <c r="CH84">
        <f>VLOOKUP(Table2[[#This Row],[Reference]],metron,26,FALSE)</f>
        <v>0.1141720232629324</v>
      </c>
    </row>
    <row r="85" spans="1:86" hidden="1" x14ac:dyDescent="0.45">
      <c r="A85">
        <v>1529276400</v>
      </c>
      <c r="B85" t="s">
        <v>295</v>
      </c>
      <c r="C85" t="s">
        <v>64</v>
      </c>
      <c r="D85" t="s">
        <v>65</v>
      </c>
      <c r="E85" t="s">
        <v>112</v>
      </c>
      <c r="F85" t="s">
        <v>113</v>
      </c>
      <c r="G85" t="s">
        <v>65</v>
      </c>
      <c r="H85">
        <v>18</v>
      </c>
      <c r="I85">
        <v>2.38</v>
      </c>
      <c r="J85">
        <v>1.38</v>
      </c>
      <c r="K85">
        <v>2.2999999999999998</v>
      </c>
      <c r="L85">
        <v>1.5</v>
      </c>
      <c r="M85">
        <v>2</v>
      </c>
      <c r="N85">
        <v>3</v>
      </c>
      <c r="O85">
        <v>5</v>
      </c>
      <c r="P85">
        <v>2</v>
      </c>
      <c r="Q85">
        <v>0</v>
      </c>
      <c r="R85">
        <v>2</v>
      </c>
      <c r="S85" t="s">
        <v>296</v>
      </c>
      <c r="T85" t="s">
        <v>297</v>
      </c>
      <c r="U85">
        <v>6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18</v>
      </c>
      <c r="AF85">
        <v>6</v>
      </c>
      <c r="AG85">
        <v>7</v>
      </c>
      <c r="AH85">
        <v>6</v>
      </c>
      <c r="AI85">
        <v>11</v>
      </c>
      <c r="AJ85">
        <v>0</v>
      </c>
      <c r="AK85">
        <v>19</v>
      </c>
      <c r="AL85">
        <v>10</v>
      </c>
      <c r="AM85">
        <v>64</v>
      </c>
      <c r="AN85">
        <v>36</v>
      </c>
      <c r="AO85">
        <v>2.4500000000000002</v>
      </c>
      <c r="AP85">
        <v>1.19</v>
      </c>
      <c r="AQ85">
        <v>2.82</v>
      </c>
      <c r="AR85">
        <v>57</v>
      </c>
      <c r="AS85">
        <v>75</v>
      </c>
      <c r="AT85">
        <v>57</v>
      </c>
      <c r="AU85">
        <v>25</v>
      </c>
      <c r="AV85">
        <v>19</v>
      </c>
      <c r="AW85">
        <v>44</v>
      </c>
      <c r="AX85">
        <v>69</v>
      </c>
      <c r="AY85">
        <v>51</v>
      </c>
      <c r="AZ85">
        <v>88</v>
      </c>
      <c r="BA85">
        <v>11.88</v>
      </c>
      <c r="BB85">
        <v>4.76</v>
      </c>
      <c r="BC85">
        <v>1.5</v>
      </c>
      <c r="BD85">
        <v>3.9</v>
      </c>
      <c r="BE85">
        <v>5.6</v>
      </c>
      <c r="BF85">
        <f>(1/BC85+1/BD85+1/BE85-1)/3</f>
        <v>3.3882783882783908E-2</v>
      </c>
      <c r="BG85">
        <f>1/BC85-BF85</f>
        <v>0.63278388278388276</v>
      </c>
      <c r="BH85">
        <f>1/BD85-BF85</f>
        <v>0.22252747252747254</v>
      </c>
      <c r="BI85">
        <f>1/BE85-BF85</f>
        <v>0.14468864468864467</v>
      </c>
      <c r="BJ85">
        <f>MROUND(BG85*100,2)/100</f>
        <v>0.64</v>
      </c>
      <c r="BK85">
        <v>1.21</v>
      </c>
      <c r="BL85">
        <v>1.67</v>
      </c>
      <c r="BM85">
        <v>2.8</v>
      </c>
      <c r="BN85">
        <v>0</v>
      </c>
      <c r="BO85">
        <v>1.83</v>
      </c>
      <c r="BP85">
        <v>1.95</v>
      </c>
      <c r="BQ85" t="s">
        <v>139</v>
      </c>
      <c r="BR85">
        <f>VLOOKUP(Table2[[#This Row],[Reference]],metron,10,FALSE)</f>
        <v>2.8343749999999996</v>
      </c>
      <c r="BS85">
        <f>VLOOKUP(Table2[[#This Row],[Reference]],metron,11,FALSE)</f>
        <v>1.980803571428571</v>
      </c>
      <c r="BT85">
        <f>VLOOKUP(Table2[[#This Row],[Reference]],metron,12,FALSE)</f>
        <v>0.85357142857142854</v>
      </c>
      <c r="BU85">
        <f>VLOOKUP(Table2[[#This Row],[Reference]],metron,13,FALSE)</f>
        <v>0.8683035714285714</v>
      </c>
      <c r="BV85">
        <f>VLOOKUP(Table2[[#This Row],[Reference]],metron,14,FALSE)</f>
        <v>0.36607142857142849</v>
      </c>
      <c r="BW85">
        <f>VLOOKUP(Table2[[#This Row],[Reference]],metron,15,FALSE)</f>
        <v>15.03980099502488</v>
      </c>
      <c r="BX85">
        <f>VLOOKUP(Table2[[#This Row],[Reference]],metron,16,FALSE)</f>
        <v>8.6326699834162515</v>
      </c>
      <c r="BY85">
        <f>VLOOKUP(Table2[[#This Row],[Reference]],metron,17,FALSE)</f>
        <v>6.5189234650967203</v>
      </c>
      <c r="BZ85">
        <f>VLOOKUP(Table2[[#This Row],[Reference]],metron,18,FALSE)</f>
        <v>3.4507989907485279</v>
      </c>
      <c r="CA85">
        <f>VLOOKUP(Table2[[#This Row],[Reference]],metron,19,FALSE)</f>
        <v>8.5208775299281605</v>
      </c>
      <c r="CB85">
        <f>VLOOKUP(Table2[[#This Row],[Reference]],metron,20,FALSE)</f>
        <v>5.181870992667724</v>
      </c>
      <c r="CC85">
        <f>VLOOKUP(Table2[[#This Row],[Reference]],metron,21,FALSE)</f>
        <v>12.48566610455312</v>
      </c>
      <c r="CD85">
        <f>VLOOKUP(Table2[[#This Row],[Reference]],metron,22,FALSE)</f>
        <v>13.573355817875211</v>
      </c>
      <c r="CE85">
        <f>VLOOKUP(Table2[[#This Row],[Reference]],metron,23,FALSE)</f>
        <v>1.395273023634882</v>
      </c>
      <c r="CF85">
        <f>VLOOKUP(Table2[[#This Row],[Reference]],metron,24,FALSE)</f>
        <v>2.0586797066014668</v>
      </c>
      <c r="CG85">
        <f>VLOOKUP(Table2[[#This Row],[Reference]],metron,25,FALSE)</f>
        <v>6.8459657701711488E-2</v>
      </c>
      <c r="CH85">
        <f>VLOOKUP(Table2[[#This Row],[Reference]],metron,26,FALSE)</f>
        <v>0.12713936430317849</v>
      </c>
    </row>
    <row r="86" spans="1:86" hidden="1" x14ac:dyDescent="0.45">
      <c r="A86">
        <v>1529367300</v>
      </c>
      <c r="B86" t="s">
        <v>298</v>
      </c>
      <c r="C86" t="s">
        <v>64</v>
      </c>
      <c r="D86" t="s">
        <v>65</v>
      </c>
      <c r="E86" t="s">
        <v>114</v>
      </c>
      <c r="F86" t="s">
        <v>115</v>
      </c>
      <c r="G86" t="s">
        <v>65</v>
      </c>
      <c r="H86">
        <v>18</v>
      </c>
      <c r="I86">
        <v>1.25</v>
      </c>
      <c r="J86">
        <v>0.13</v>
      </c>
      <c r="K86">
        <v>1.55</v>
      </c>
      <c r="L86">
        <v>0.91</v>
      </c>
      <c r="M86">
        <v>3</v>
      </c>
      <c r="N86">
        <v>1</v>
      </c>
      <c r="O86">
        <v>4</v>
      </c>
      <c r="P86">
        <v>2</v>
      </c>
      <c r="Q86">
        <v>2</v>
      </c>
      <c r="R86">
        <v>0</v>
      </c>
      <c r="S86" t="s">
        <v>299</v>
      </c>
      <c r="T86">
        <v>52</v>
      </c>
      <c r="U86">
        <v>2</v>
      </c>
      <c r="V86">
        <v>2</v>
      </c>
      <c r="W86">
        <v>4</v>
      </c>
      <c r="X86">
        <v>0</v>
      </c>
      <c r="Y86">
        <v>1</v>
      </c>
      <c r="Z86">
        <v>0</v>
      </c>
      <c r="AA86">
        <v>0</v>
      </c>
      <c r="AB86">
        <v>4</v>
      </c>
      <c r="AC86">
        <v>1</v>
      </c>
      <c r="AD86">
        <v>0</v>
      </c>
      <c r="AE86">
        <v>9</v>
      </c>
      <c r="AF86">
        <v>15</v>
      </c>
      <c r="AG86">
        <v>5</v>
      </c>
      <c r="AH86">
        <v>9</v>
      </c>
      <c r="AI86">
        <v>4</v>
      </c>
      <c r="AJ86">
        <v>6</v>
      </c>
      <c r="AK86">
        <v>22</v>
      </c>
      <c r="AL86">
        <v>12</v>
      </c>
      <c r="AM86">
        <v>40</v>
      </c>
      <c r="AN86">
        <v>60</v>
      </c>
      <c r="AO86">
        <v>1.42</v>
      </c>
      <c r="AP86">
        <v>2.19</v>
      </c>
      <c r="AQ86">
        <v>2.69</v>
      </c>
      <c r="AR86">
        <v>44</v>
      </c>
      <c r="AS86">
        <v>69</v>
      </c>
      <c r="AT86">
        <v>44</v>
      </c>
      <c r="AU86">
        <v>32</v>
      </c>
      <c r="AV86">
        <v>19</v>
      </c>
      <c r="AW86">
        <v>38</v>
      </c>
      <c r="AX86">
        <v>69</v>
      </c>
      <c r="AY86">
        <v>38</v>
      </c>
      <c r="AZ86">
        <v>94</v>
      </c>
      <c r="BA86">
        <v>8.25</v>
      </c>
      <c r="BB86">
        <v>6.25</v>
      </c>
      <c r="BC86">
        <v>2.1</v>
      </c>
      <c r="BD86">
        <v>3.6</v>
      </c>
      <c r="BE86">
        <v>2.75</v>
      </c>
      <c r="BF86">
        <f>(1/BC86+1/BD86+1/BE86-1)/3</f>
        <v>3.9201539201539237E-2</v>
      </c>
      <c r="BG86">
        <f>1/BC86-BF86</f>
        <v>0.43698893698893693</v>
      </c>
      <c r="BH86">
        <f>1/BD86-BF86</f>
        <v>0.23857623857623855</v>
      </c>
      <c r="BI86">
        <f>1/BE86-BF86</f>
        <v>0.32443482443482441</v>
      </c>
      <c r="BJ86">
        <f>MROUND(BG86*100,2)/100</f>
        <v>0.44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 t="s">
        <v>117</v>
      </c>
      <c r="BR86">
        <f>VLOOKUP(Table2[[#This Row],[Reference]],metron,10,FALSE)</f>
        <v>2.4807646356033461</v>
      </c>
      <c r="BS86">
        <f>VLOOKUP(Table2[[#This Row],[Reference]],metron,11,FALSE)</f>
        <v>1.4140979689366791</v>
      </c>
      <c r="BT86">
        <f>VLOOKUP(Table2[[#This Row],[Reference]],metron,12,FALSE)</f>
        <v>1.0666666666666671</v>
      </c>
      <c r="BU86">
        <f>VLOOKUP(Table2[[#This Row],[Reference]],metron,13,FALSE)</f>
        <v>0.62712066905615294</v>
      </c>
      <c r="BV86">
        <f>VLOOKUP(Table2[[#This Row],[Reference]],metron,14,FALSE)</f>
        <v>0.46009557945041818</v>
      </c>
      <c r="BW86">
        <f>VLOOKUP(Table2[[#This Row],[Reference]],metron,15,FALSE)</f>
        <v>12.56969280146722</v>
      </c>
      <c r="BX86">
        <f>VLOOKUP(Table2[[#This Row],[Reference]],metron,16,FALSE)</f>
        <v>9.8695552498853729</v>
      </c>
      <c r="BY86">
        <f>VLOOKUP(Table2[[#This Row],[Reference]],metron,17,FALSE)</f>
        <v>5.2754256787850897</v>
      </c>
      <c r="BZ86">
        <f>VLOOKUP(Table2[[#This Row],[Reference]],metron,18,FALSE)</f>
        <v>4.1279337321675103</v>
      </c>
      <c r="CA86">
        <f>VLOOKUP(Table2[[#This Row],[Reference]],metron,19,FALSE)</f>
        <v>7.2942671226821298</v>
      </c>
      <c r="CB86">
        <f>VLOOKUP(Table2[[#This Row],[Reference]],metron,20,FALSE)</f>
        <v>5.7416215177178627</v>
      </c>
      <c r="CC86">
        <f>VLOOKUP(Table2[[#This Row],[Reference]],metron,21,FALSE)</f>
        <v>12.897246007868549</v>
      </c>
      <c r="CD86">
        <f>VLOOKUP(Table2[[#This Row],[Reference]],metron,22,FALSE)</f>
        <v>13.507058551261281</v>
      </c>
      <c r="CE86">
        <f>VLOOKUP(Table2[[#This Row],[Reference]],metron,23,FALSE)</f>
        <v>1.576522702104098</v>
      </c>
      <c r="CF86">
        <f>VLOOKUP(Table2[[#This Row],[Reference]],metron,24,FALSE)</f>
        <v>1.917165005537099</v>
      </c>
      <c r="CG86">
        <f>VLOOKUP(Table2[[#This Row],[Reference]],metron,25,FALSE)</f>
        <v>8.4385382059800659E-2</v>
      </c>
      <c r="CH86">
        <f>VLOOKUP(Table2[[#This Row],[Reference]],metron,26,FALSE)</f>
        <v>0.1233665559246955</v>
      </c>
    </row>
    <row r="87" spans="1:86" hidden="1" x14ac:dyDescent="0.45">
      <c r="A87">
        <v>1529715600</v>
      </c>
      <c r="B87" t="s">
        <v>300</v>
      </c>
      <c r="C87" t="s">
        <v>64</v>
      </c>
      <c r="D87" t="s">
        <v>65</v>
      </c>
      <c r="E87" t="s">
        <v>115</v>
      </c>
      <c r="F87" t="s">
        <v>112</v>
      </c>
      <c r="G87" t="s">
        <v>65</v>
      </c>
      <c r="H87">
        <v>19</v>
      </c>
      <c r="I87">
        <v>1.22</v>
      </c>
      <c r="J87">
        <v>1.22</v>
      </c>
      <c r="K87">
        <v>1.1399999999999999</v>
      </c>
      <c r="L87">
        <v>1.1299999999999999</v>
      </c>
      <c r="M87">
        <v>2</v>
      </c>
      <c r="N87">
        <v>0</v>
      </c>
      <c r="O87">
        <v>2</v>
      </c>
      <c r="P87">
        <v>0</v>
      </c>
      <c r="Q87">
        <v>0</v>
      </c>
      <c r="R87">
        <v>0</v>
      </c>
      <c r="S87" t="s">
        <v>301</v>
      </c>
      <c r="U87">
        <v>3</v>
      </c>
      <c r="V87">
        <v>5</v>
      </c>
      <c r="W87">
        <v>3</v>
      </c>
      <c r="X87">
        <v>0</v>
      </c>
      <c r="Y87">
        <v>3</v>
      </c>
      <c r="Z87">
        <v>0</v>
      </c>
      <c r="AA87">
        <v>0</v>
      </c>
      <c r="AB87">
        <v>3</v>
      </c>
      <c r="AC87">
        <v>0</v>
      </c>
      <c r="AD87">
        <v>3</v>
      </c>
      <c r="AE87">
        <v>8</v>
      </c>
      <c r="AF87">
        <v>5</v>
      </c>
      <c r="AG87">
        <v>4</v>
      </c>
      <c r="AH87">
        <v>3</v>
      </c>
      <c r="AI87">
        <v>4</v>
      </c>
      <c r="AJ87">
        <v>2</v>
      </c>
      <c r="AK87">
        <v>15</v>
      </c>
      <c r="AL87">
        <v>16</v>
      </c>
      <c r="AM87">
        <v>48</v>
      </c>
      <c r="AN87">
        <v>52</v>
      </c>
      <c r="AO87">
        <v>1.37</v>
      </c>
      <c r="AP87">
        <v>1.1599999999999999</v>
      </c>
      <c r="AQ87">
        <v>2.34</v>
      </c>
      <c r="AR87">
        <v>67</v>
      </c>
      <c r="AS87">
        <v>89</v>
      </c>
      <c r="AT87">
        <v>39</v>
      </c>
      <c r="AU87">
        <v>11</v>
      </c>
      <c r="AV87">
        <v>0</v>
      </c>
      <c r="AW87">
        <v>33</v>
      </c>
      <c r="AX87">
        <v>62</v>
      </c>
      <c r="AY87">
        <v>39</v>
      </c>
      <c r="AZ87">
        <v>78</v>
      </c>
      <c r="BA87">
        <v>9.7799999999999994</v>
      </c>
      <c r="BB87">
        <v>4</v>
      </c>
      <c r="BC87">
        <v>3.4</v>
      </c>
      <c r="BD87">
        <v>3.25</v>
      </c>
      <c r="BE87">
        <v>2</v>
      </c>
      <c r="BF87">
        <f>(1/BC87+1/BD87+1/BE87-1)/3</f>
        <v>3.3936651583710432E-2</v>
      </c>
      <c r="BG87">
        <f>1/BC87-BF87</f>
        <v>0.26018099547511309</v>
      </c>
      <c r="BH87">
        <f>1/BD87-BF87</f>
        <v>0.27375565610859726</v>
      </c>
      <c r="BI87">
        <f>1/BE87-BF87</f>
        <v>0.46606334841628955</v>
      </c>
      <c r="BJ87">
        <f>MROUND(BG87*100,2)/100</f>
        <v>0.26</v>
      </c>
      <c r="BK87">
        <v>1.29</v>
      </c>
      <c r="BL87">
        <v>1.95</v>
      </c>
      <c r="BM87">
        <v>3.35</v>
      </c>
      <c r="BN87">
        <v>0</v>
      </c>
      <c r="BO87">
        <v>1.87</v>
      </c>
      <c r="BP87">
        <v>1.91</v>
      </c>
      <c r="BQ87" t="s">
        <v>129</v>
      </c>
      <c r="BR87">
        <f>VLOOKUP(Table2[[#This Row],[Reference]],metron,10,FALSE)</f>
        <v>2.569449507838133</v>
      </c>
      <c r="BS87">
        <f>VLOOKUP(Table2[[#This Row],[Reference]],metron,11,FALSE)</f>
        <v>1.0936930368209989</v>
      </c>
      <c r="BT87">
        <f>VLOOKUP(Table2[[#This Row],[Reference]],metron,12,FALSE)</f>
        <v>1.475756471017134</v>
      </c>
      <c r="BU87">
        <f>VLOOKUP(Table2[[#This Row],[Reference]],metron,13,FALSE)</f>
        <v>0.50018228217280347</v>
      </c>
      <c r="BV87">
        <f>VLOOKUP(Table2[[#This Row],[Reference]],metron,14,FALSE)</f>
        <v>0.65220561429092239</v>
      </c>
      <c r="BW87">
        <f>VLOOKUP(Table2[[#This Row],[Reference]],metron,15,FALSE)</f>
        <v>10.905576679340941</v>
      </c>
      <c r="BX87">
        <f>VLOOKUP(Table2[[#This Row],[Reference]],metron,16,FALSE)</f>
        <v>12.06463878326996</v>
      </c>
      <c r="BY87">
        <f>VLOOKUP(Table2[[#This Row],[Reference]],metron,17,FALSE)</f>
        <v>4.2920127795527154</v>
      </c>
      <c r="BZ87">
        <f>VLOOKUP(Table2[[#This Row],[Reference]],metron,18,FALSE)</f>
        <v>5.0095846645367406</v>
      </c>
      <c r="CA87">
        <f>VLOOKUP(Table2[[#This Row],[Reference]],metron,19,FALSE)</f>
        <v>6.6135638997882253</v>
      </c>
      <c r="CB87">
        <f>VLOOKUP(Table2[[#This Row],[Reference]],metron,20,FALSE)</f>
        <v>7.055054118733219</v>
      </c>
      <c r="CC87">
        <f>VLOOKUP(Table2[[#This Row],[Reference]],metron,21,FALSE)</f>
        <v>12.94865211810013</v>
      </c>
      <c r="CD87">
        <f>VLOOKUP(Table2[[#This Row],[Reference]],metron,22,FALSE)</f>
        <v>13.189345314505781</v>
      </c>
      <c r="CE87">
        <f>VLOOKUP(Table2[[#This Row],[Reference]],metron,23,FALSE)</f>
        <v>1.771446078431373</v>
      </c>
      <c r="CF87">
        <f>VLOOKUP(Table2[[#This Row],[Reference]],metron,24,FALSE)</f>
        <v>1.809436274509804</v>
      </c>
      <c r="CG87">
        <f>VLOOKUP(Table2[[#This Row],[Reference]],metron,25,FALSE)</f>
        <v>0.1060049019607843</v>
      </c>
      <c r="CH87">
        <f>VLOOKUP(Table2[[#This Row],[Reference]],metron,26,FALSE)</f>
        <v>9.6813725490196081E-2</v>
      </c>
    </row>
    <row r="88" spans="1:86" hidden="1" x14ac:dyDescent="0.45">
      <c r="A88">
        <v>1529785800</v>
      </c>
      <c r="B88" t="s">
        <v>302</v>
      </c>
      <c r="C88" t="s">
        <v>64</v>
      </c>
      <c r="D88" t="s">
        <v>65</v>
      </c>
      <c r="E88" t="s">
        <v>127</v>
      </c>
      <c r="F88" t="s">
        <v>123</v>
      </c>
      <c r="G88" t="s">
        <v>65</v>
      </c>
      <c r="H88">
        <v>19</v>
      </c>
      <c r="I88">
        <v>1.44</v>
      </c>
      <c r="J88">
        <v>2</v>
      </c>
      <c r="K88">
        <v>1.55</v>
      </c>
      <c r="L88">
        <v>1.52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U88">
        <v>5</v>
      </c>
      <c r="V88">
        <v>3</v>
      </c>
      <c r="W88">
        <v>4</v>
      </c>
      <c r="X88">
        <v>0</v>
      </c>
      <c r="Y88">
        <v>3</v>
      </c>
      <c r="Z88">
        <v>0</v>
      </c>
      <c r="AA88">
        <v>2</v>
      </c>
      <c r="AB88">
        <v>2</v>
      </c>
      <c r="AC88">
        <v>2</v>
      </c>
      <c r="AD88">
        <v>1</v>
      </c>
      <c r="AE88">
        <v>5</v>
      </c>
      <c r="AF88">
        <v>8</v>
      </c>
      <c r="AG88">
        <v>0</v>
      </c>
      <c r="AH88">
        <v>5</v>
      </c>
      <c r="AI88">
        <v>5</v>
      </c>
      <c r="AJ88">
        <v>3</v>
      </c>
      <c r="AK88">
        <v>20</v>
      </c>
      <c r="AL88">
        <v>16</v>
      </c>
      <c r="AM88">
        <v>47</v>
      </c>
      <c r="AN88">
        <v>53</v>
      </c>
      <c r="AO88">
        <v>1.18</v>
      </c>
      <c r="AP88">
        <v>1.62</v>
      </c>
      <c r="AQ88">
        <v>2.11</v>
      </c>
      <c r="AR88">
        <v>45</v>
      </c>
      <c r="AS88">
        <v>62</v>
      </c>
      <c r="AT88">
        <v>39</v>
      </c>
      <c r="AU88">
        <v>11</v>
      </c>
      <c r="AV88">
        <v>6</v>
      </c>
      <c r="AW88">
        <v>28</v>
      </c>
      <c r="AX88">
        <v>62</v>
      </c>
      <c r="AY88">
        <v>33</v>
      </c>
      <c r="AZ88">
        <v>78</v>
      </c>
      <c r="BA88">
        <v>9.33</v>
      </c>
      <c r="BB88">
        <v>5.78</v>
      </c>
      <c r="BC88">
        <v>3.55</v>
      </c>
      <c r="BD88">
        <v>3.1</v>
      </c>
      <c r="BE88">
        <v>2</v>
      </c>
      <c r="BF88">
        <f>(1/BC88+1/BD88+1/BE88-1)/3</f>
        <v>3.4756928668786914E-2</v>
      </c>
      <c r="BG88">
        <f>1/BC88-BF88</f>
        <v>0.24693321217628353</v>
      </c>
      <c r="BH88">
        <f>1/BD88-BF88</f>
        <v>0.28782371649250338</v>
      </c>
      <c r="BI88">
        <f>1/BE88-BF88</f>
        <v>0.46524307133121307</v>
      </c>
      <c r="BJ88">
        <f>MROUND(BG88*100,2)/100</f>
        <v>0.24</v>
      </c>
      <c r="BK88">
        <v>1.33</v>
      </c>
      <c r="BL88">
        <v>2.0499999999999998</v>
      </c>
      <c r="BM88">
        <v>3.7</v>
      </c>
      <c r="BN88">
        <v>0</v>
      </c>
      <c r="BO88">
        <v>1.95</v>
      </c>
      <c r="BP88">
        <v>1.83</v>
      </c>
      <c r="BQ88" t="s">
        <v>130</v>
      </c>
      <c r="BR88">
        <f>VLOOKUP(Table2[[#This Row],[Reference]],metron,10,FALSE)</f>
        <v>2.6014437689969609</v>
      </c>
      <c r="BS88">
        <f>VLOOKUP(Table2[[#This Row],[Reference]],metron,11,FALSE)</f>
        <v>1.067249240121581</v>
      </c>
      <c r="BT88">
        <f>VLOOKUP(Table2[[#This Row],[Reference]],metron,12,FALSE)</f>
        <v>1.53419452887538</v>
      </c>
      <c r="BU88">
        <f>VLOOKUP(Table2[[#This Row],[Reference]],metron,13,FALSE)</f>
        <v>0.45589353612167299</v>
      </c>
      <c r="BV88">
        <f>VLOOKUP(Table2[[#This Row],[Reference]],metron,14,FALSE)</f>
        <v>0.65133079847908748</v>
      </c>
      <c r="BW88">
        <f>VLOOKUP(Table2[[#This Row],[Reference]],metron,15,FALSE)</f>
        <v>10.75886524822695</v>
      </c>
      <c r="BX88">
        <f>VLOOKUP(Table2[[#This Row],[Reference]],metron,16,FALSE)</f>
        <v>12.46679561573179</v>
      </c>
      <c r="BY88">
        <f>VLOOKUP(Table2[[#This Row],[Reference]],metron,17,FALSE)</f>
        <v>4.1157347204161248</v>
      </c>
      <c r="BZ88">
        <f>VLOOKUP(Table2[[#This Row],[Reference]],metron,18,FALSE)</f>
        <v>5.1072821846553964</v>
      </c>
      <c r="CA88">
        <f>VLOOKUP(Table2[[#This Row],[Reference]],metron,19,FALSE)</f>
        <v>6.6431305278108255</v>
      </c>
      <c r="CB88">
        <f>VLOOKUP(Table2[[#This Row],[Reference]],metron,20,FALSE)</f>
        <v>7.3595134310763939</v>
      </c>
      <c r="CC88">
        <f>VLOOKUP(Table2[[#This Row],[Reference]],metron,21,FALSE)</f>
        <v>13.11140235910878</v>
      </c>
      <c r="CD88">
        <f>VLOOKUP(Table2[[#This Row],[Reference]],metron,22,FALSE)</f>
        <v>12.93184796854522</v>
      </c>
      <c r="CE88">
        <f>VLOOKUP(Table2[[#This Row],[Reference]],metron,23,FALSE)</f>
        <v>1.8341677096370459</v>
      </c>
      <c r="CF88">
        <f>VLOOKUP(Table2[[#This Row],[Reference]],metron,24,FALSE)</f>
        <v>1.7903629536921151</v>
      </c>
      <c r="CG88">
        <f>VLOOKUP(Table2[[#This Row],[Reference]],metron,25,FALSE)</f>
        <v>0.1095118898623279</v>
      </c>
      <c r="CH88">
        <f>VLOOKUP(Table2[[#This Row],[Reference]],metron,26,FALSE)</f>
        <v>9.3241551939924908E-2</v>
      </c>
    </row>
    <row r="89" spans="1:86" hidden="1" x14ac:dyDescent="0.45">
      <c r="A89">
        <v>1529794800</v>
      </c>
      <c r="B89" t="s">
        <v>303</v>
      </c>
      <c r="C89" t="s">
        <v>64</v>
      </c>
      <c r="D89" t="s">
        <v>65</v>
      </c>
      <c r="E89" t="s">
        <v>113</v>
      </c>
      <c r="F89" t="s">
        <v>159</v>
      </c>
      <c r="G89" t="s">
        <v>65</v>
      </c>
      <c r="H89">
        <v>19</v>
      </c>
      <c r="I89">
        <v>2.2200000000000002</v>
      </c>
      <c r="J89">
        <v>0.44</v>
      </c>
      <c r="K89">
        <v>1.45</v>
      </c>
      <c r="L89">
        <v>0.86</v>
      </c>
      <c r="M89">
        <v>4</v>
      </c>
      <c r="N89">
        <v>0</v>
      </c>
      <c r="O89">
        <v>4</v>
      </c>
      <c r="P89">
        <v>2</v>
      </c>
      <c r="Q89">
        <v>2</v>
      </c>
      <c r="R89">
        <v>0</v>
      </c>
      <c r="S89" t="s">
        <v>304</v>
      </c>
      <c r="U89">
        <v>13</v>
      </c>
      <c r="V89">
        <v>7</v>
      </c>
      <c r="W89">
        <v>1</v>
      </c>
      <c r="X89">
        <v>0</v>
      </c>
      <c r="Y89">
        <v>3</v>
      </c>
      <c r="Z89">
        <v>0</v>
      </c>
      <c r="AA89">
        <v>0</v>
      </c>
      <c r="AB89">
        <v>1</v>
      </c>
      <c r="AC89">
        <v>1</v>
      </c>
      <c r="AD89">
        <v>2</v>
      </c>
      <c r="AE89">
        <v>16</v>
      </c>
      <c r="AF89">
        <v>9</v>
      </c>
      <c r="AG89">
        <v>11</v>
      </c>
      <c r="AH89">
        <v>5</v>
      </c>
      <c r="AI89">
        <v>5</v>
      </c>
      <c r="AJ89">
        <v>4</v>
      </c>
      <c r="AK89">
        <v>14</v>
      </c>
      <c r="AL89">
        <v>13</v>
      </c>
      <c r="AM89">
        <v>62</v>
      </c>
      <c r="AN89">
        <v>38</v>
      </c>
      <c r="AO89">
        <v>2.2200000000000002</v>
      </c>
      <c r="AP89">
        <v>1.34</v>
      </c>
      <c r="AQ89">
        <v>2.84</v>
      </c>
      <c r="AR89">
        <v>67</v>
      </c>
      <c r="AS89">
        <v>95</v>
      </c>
      <c r="AT89">
        <v>56</v>
      </c>
      <c r="AU89">
        <v>33</v>
      </c>
      <c r="AV89">
        <v>6</v>
      </c>
      <c r="AW89">
        <v>28</v>
      </c>
      <c r="AX89">
        <v>67</v>
      </c>
      <c r="AY89">
        <v>62</v>
      </c>
      <c r="AZ89">
        <v>89</v>
      </c>
      <c r="BA89">
        <v>7.55</v>
      </c>
      <c r="BB89">
        <v>5.22</v>
      </c>
      <c r="BC89">
        <v>1.34</v>
      </c>
      <c r="BD89">
        <v>4.5</v>
      </c>
      <c r="BE89">
        <v>7.75</v>
      </c>
      <c r="BF89">
        <f>(1/BC89+1/BD89+1/BE89-1)/3</f>
        <v>3.2507712334385395E-2</v>
      </c>
      <c r="BG89">
        <f>1/BC89-BF89</f>
        <v>0.71376094438203241</v>
      </c>
      <c r="BH89">
        <f>1/BD89-BF89</f>
        <v>0.18971450988783681</v>
      </c>
      <c r="BI89">
        <f>1/BE89-BF89</f>
        <v>9.6524545730130723E-2</v>
      </c>
      <c r="BJ89">
        <f>MROUND(BG89*100,2)/100</f>
        <v>0.72</v>
      </c>
      <c r="BK89">
        <v>1.19</v>
      </c>
      <c r="BL89">
        <v>1.65</v>
      </c>
      <c r="BM89">
        <v>2.65</v>
      </c>
      <c r="BN89">
        <v>0</v>
      </c>
      <c r="BO89">
        <v>1.95</v>
      </c>
      <c r="BP89">
        <v>1.83</v>
      </c>
      <c r="BQ89" t="s">
        <v>121</v>
      </c>
      <c r="BR89">
        <f>VLOOKUP(Table2[[#This Row],[Reference]],metron,10,FALSE)</f>
        <v>2.9969924812030078</v>
      </c>
      <c r="BS89">
        <f>VLOOKUP(Table2[[#This Row],[Reference]],metron,11,FALSE)</f>
        <v>2.2436090225563912</v>
      </c>
      <c r="BT89">
        <f>VLOOKUP(Table2[[#This Row],[Reference]],metron,12,FALSE)</f>
        <v>0.75338345864661649</v>
      </c>
      <c r="BU89">
        <f>VLOOKUP(Table2[[#This Row],[Reference]],metron,13,FALSE)</f>
        <v>1.018796992481203</v>
      </c>
      <c r="BV89">
        <f>VLOOKUP(Table2[[#This Row],[Reference]],metron,14,FALSE)</f>
        <v>0.35112781954887218</v>
      </c>
      <c r="BW89">
        <f>VLOOKUP(Table2[[#This Row],[Reference]],metron,15,FALSE)</f>
        <v>16.67069486404834</v>
      </c>
      <c r="BX89">
        <f>VLOOKUP(Table2[[#This Row],[Reference]],metron,16,FALSE)</f>
        <v>8.2024169184290034</v>
      </c>
      <c r="BY89">
        <f>VLOOKUP(Table2[[#This Row],[Reference]],metron,17,FALSE)</f>
        <v>7.274390243902439</v>
      </c>
      <c r="BZ89">
        <f>VLOOKUP(Table2[[#This Row],[Reference]],metron,18,FALSE)</f>
        <v>3.282012195121951</v>
      </c>
      <c r="CA89">
        <f>VLOOKUP(Table2[[#This Row],[Reference]],metron,19,FALSE)</f>
        <v>9.3963046201459015</v>
      </c>
      <c r="CB89">
        <f>VLOOKUP(Table2[[#This Row],[Reference]],metron,20,FALSE)</f>
        <v>4.9204047233070529</v>
      </c>
      <c r="CC89">
        <f>VLOOKUP(Table2[[#This Row],[Reference]],metron,21,FALSE)</f>
        <v>11.79352850539291</v>
      </c>
      <c r="CD89">
        <f>VLOOKUP(Table2[[#This Row],[Reference]],metron,22,FALSE)</f>
        <v>13.348228043143299</v>
      </c>
      <c r="CE89">
        <f>VLOOKUP(Table2[[#This Row],[Reference]],metron,23,FALSE)</f>
        <v>1.2705530642750369</v>
      </c>
      <c r="CF89">
        <f>VLOOKUP(Table2[[#This Row],[Reference]],metron,24,FALSE)</f>
        <v>2.0822122571001489</v>
      </c>
      <c r="CG89">
        <f>VLOOKUP(Table2[[#This Row],[Reference]],metron,25,FALSE)</f>
        <v>5.6801195814648729E-2</v>
      </c>
      <c r="CH89">
        <f>VLOOKUP(Table2[[#This Row],[Reference]],metron,26,FALSE)</f>
        <v>0.12257100149476829</v>
      </c>
    </row>
    <row r="90" spans="1:86" hidden="1" x14ac:dyDescent="0.45">
      <c r="A90">
        <v>1529870400</v>
      </c>
      <c r="B90" t="s">
        <v>305</v>
      </c>
      <c r="C90" t="s">
        <v>64</v>
      </c>
      <c r="D90" t="s">
        <v>65</v>
      </c>
      <c r="E90" t="s">
        <v>143</v>
      </c>
      <c r="F90" t="s">
        <v>118</v>
      </c>
      <c r="G90" t="s">
        <v>65</v>
      </c>
      <c r="H90">
        <v>19</v>
      </c>
      <c r="I90">
        <v>1</v>
      </c>
      <c r="J90">
        <v>1</v>
      </c>
      <c r="K90">
        <v>1.55</v>
      </c>
      <c r="L90">
        <v>0.73</v>
      </c>
      <c r="M90">
        <v>2</v>
      </c>
      <c r="N90">
        <v>0</v>
      </c>
      <c r="O90">
        <v>2</v>
      </c>
      <c r="P90">
        <v>1</v>
      </c>
      <c r="Q90">
        <v>1</v>
      </c>
      <c r="R90">
        <v>0</v>
      </c>
      <c r="S90" t="s">
        <v>306</v>
      </c>
      <c r="U90">
        <v>5</v>
      </c>
      <c r="V90">
        <v>6</v>
      </c>
      <c r="W90">
        <v>2</v>
      </c>
      <c r="X90">
        <v>0</v>
      </c>
      <c r="Y90">
        <v>1</v>
      </c>
      <c r="Z90">
        <v>0</v>
      </c>
      <c r="AA90">
        <v>1</v>
      </c>
      <c r="AB90">
        <v>1</v>
      </c>
      <c r="AC90">
        <v>0</v>
      </c>
      <c r="AD90">
        <v>1</v>
      </c>
      <c r="AE90">
        <v>10</v>
      </c>
      <c r="AF90">
        <v>6</v>
      </c>
      <c r="AG90">
        <v>4</v>
      </c>
      <c r="AH90">
        <v>3</v>
      </c>
      <c r="AI90">
        <v>6</v>
      </c>
      <c r="AJ90">
        <v>3</v>
      </c>
      <c r="AK90">
        <v>16</v>
      </c>
      <c r="AL90">
        <v>14</v>
      </c>
      <c r="AM90">
        <v>42</v>
      </c>
      <c r="AN90">
        <v>58</v>
      </c>
      <c r="AO90">
        <v>1.55</v>
      </c>
      <c r="AP90">
        <v>1.38</v>
      </c>
      <c r="AQ90">
        <v>2.4500000000000002</v>
      </c>
      <c r="AR90">
        <v>62</v>
      </c>
      <c r="AS90">
        <v>73</v>
      </c>
      <c r="AT90">
        <v>45</v>
      </c>
      <c r="AU90">
        <v>22</v>
      </c>
      <c r="AV90">
        <v>6</v>
      </c>
      <c r="AW90">
        <v>39</v>
      </c>
      <c r="AX90">
        <v>78</v>
      </c>
      <c r="AY90">
        <v>28</v>
      </c>
      <c r="AZ90">
        <v>84</v>
      </c>
      <c r="BA90">
        <v>13.67</v>
      </c>
      <c r="BB90">
        <v>5.1100000000000003</v>
      </c>
      <c r="BC90">
        <v>2.15</v>
      </c>
      <c r="BD90">
        <v>3.25</v>
      </c>
      <c r="BE90">
        <v>3.05</v>
      </c>
      <c r="BF90">
        <f>(1/BC90+1/BD90+1/BE90-1)/3</f>
        <v>3.3559146407030539E-2</v>
      </c>
      <c r="BG90">
        <f>1/BC90-BF90</f>
        <v>0.43155713266273688</v>
      </c>
      <c r="BH90">
        <f>1/BD90-BF90</f>
        <v>0.27413316128527715</v>
      </c>
      <c r="BI90">
        <f>1/BE90-BF90</f>
        <v>0.29430970605198586</v>
      </c>
      <c r="BJ90">
        <f>MROUND(BG90*100,2)/100</f>
        <v>0.44</v>
      </c>
      <c r="BK90">
        <v>1.29</v>
      </c>
      <c r="BL90">
        <v>1.95</v>
      </c>
      <c r="BM90">
        <v>3.4</v>
      </c>
      <c r="BN90">
        <v>0</v>
      </c>
      <c r="BO90">
        <v>1.83</v>
      </c>
      <c r="BP90">
        <v>1.95</v>
      </c>
      <c r="BQ90" t="s">
        <v>131</v>
      </c>
      <c r="BR90">
        <f>VLOOKUP(Table2[[#This Row],[Reference]],metron,10,FALSE)</f>
        <v>2.4807646356033461</v>
      </c>
      <c r="BS90">
        <f>VLOOKUP(Table2[[#This Row],[Reference]],metron,11,FALSE)</f>
        <v>1.4140979689366791</v>
      </c>
      <c r="BT90">
        <f>VLOOKUP(Table2[[#This Row],[Reference]],metron,12,FALSE)</f>
        <v>1.0666666666666671</v>
      </c>
      <c r="BU90">
        <f>VLOOKUP(Table2[[#This Row],[Reference]],metron,13,FALSE)</f>
        <v>0.62712066905615294</v>
      </c>
      <c r="BV90">
        <f>VLOOKUP(Table2[[#This Row],[Reference]],metron,14,FALSE)</f>
        <v>0.46009557945041818</v>
      </c>
      <c r="BW90">
        <f>VLOOKUP(Table2[[#This Row],[Reference]],metron,15,FALSE)</f>
        <v>12.56969280146722</v>
      </c>
      <c r="BX90">
        <f>VLOOKUP(Table2[[#This Row],[Reference]],metron,16,FALSE)</f>
        <v>9.8695552498853729</v>
      </c>
      <c r="BY90">
        <f>VLOOKUP(Table2[[#This Row],[Reference]],metron,17,FALSE)</f>
        <v>5.2754256787850897</v>
      </c>
      <c r="BZ90">
        <f>VLOOKUP(Table2[[#This Row],[Reference]],metron,18,FALSE)</f>
        <v>4.1279337321675103</v>
      </c>
      <c r="CA90">
        <f>VLOOKUP(Table2[[#This Row],[Reference]],metron,19,FALSE)</f>
        <v>7.2942671226821298</v>
      </c>
      <c r="CB90">
        <f>VLOOKUP(Table2[[#This Row],[Reference]],metron,20,FALSE)</f>
        <v>5.7416215177178627</v>
      </c>
      <c r="CC90">
        <f>VLOOKUP(Table2[[#This Row],[Reference]],metron,21,FALSE)</f>
        <v>12.897246007868549</v>
      </c>
      <c r="CD90">
        <f>VLOOKUP(Table2[[#This Row],[Reference]],metron,22,FALSE)</f>
        <v>13.507058551261281</v>
      </c>
      <c r="CE90">
        <f>VLOOKUP(Table2[[#This Row],[Reference]],metron,23,FALSE)</f>
        <v>1.576522702104098</v>
      </c>
      <c r="CF90">
        <f>VLOOKUP(Table2[[#This Row],[Reference]],metron,24,FALSE)</f>
        <v>1.917165005537099</v>
      </c>
      <c r="CG90">
        <f>VLOOKUP(Table2[[#This Row],[Reference]],metron,25,FALSE)</f>
        <v>8.4385382059800659E-2</v>
      </c>
      <c r="CH90">
        <f>VLOOKUP(Table2[[#This Row],[Reference]],metron,26,FALSE)</f>
        <v>0.1233665559246955</v>
      </c>
    </row>
    <row r="91" spans="1:86" hidden="1" x14ac:dyDescent="0.45">
      <c r="A91">
        <v>1529879400</v>
      </c>
      <c r="B91" t="s">
        <v>307</v>
      </c>
      <c r="C91" t="s">
        <v>64</v>
      </c>
      <c r="D91" t="s">
        <v>65</v>
      </c>
      <c r="E91" t="s">
        <v>119</v>
      </c>
      <c r="F91" t="s">
        <v>122</v>
      </c>
      <c r="G91" t="s">
        <v>65</v>
      </c>
      <c r="H91">
        <v>19</v>
      </c>
      <c r="I91">
        <v>1.89</v>
      </c>
      <c r="J91">
        <v>0.78</v>
      </c>
      <c r="K91">
        <v>2.14</v>
      </c>
      <c r="L91">
        <v>1</v>
      </c>
      <c r="M91">
        <v>5</v>
      </c>
      <c r="N91">
        <v>1</v>
      </c>
      <c r="O91">
        <v>6</v>
      </c>
      <c r="P91">
        <v>4</v>
      </c>
      <c r="Q91">
        <v>3</v>
      </c>
      <c r="R91">
        <v>1</v>
      </c>
      <c r="S91" t="s">
        <v>308</v>
      </c>
      <c r="T91">
        <v>35</v>
      </c>
      <c r="U91">
        <v>7</v>
      </c>
      <c r="V91">
        <v>3</v>
      </c>
      <c r="W91">
        <v>2</v>
      </c>
      <c r="X91">
        <v>0</v>
      </c>
      <c r="Y91">
        <v>2</v>
      </c>
      <c r="Z91">
        <v>0</v>
      </c>
      <c r="AA91">
        <v>2</v>
      </c>
      <c r="AB91">
        <v>0</v>
      </c>
      <c r="AC91">
        <v>0</v>
      </c>
      <c r="AD91">
        <v>2</v>
      </c>
      <c r="AE91">
        <v>14</v>
      </c>
      <c r="AF91">
        <v>10</v>
      </c>
      <c r="AG91">
        <v>9</v>
      </c>
      <c r="AH91">
        <v>6</v>
      </c>
      <c r="AI91">
        <v>5</v>
      </c>
      <c r="AJ91">
        <v>4</v>
      </c>
      <c r="AK91">
        <v>12</v>
      </c>
      <c r="AL91">
        <v>17</v>
      </c>
      <c r="AM91">
        <v>55</v>
      </c>
      <c r="AN91">
        <v>45</v>
      </c>
      <c r="AO91">
        <v>1.92</v>
      </c>
      <c r="AP91">
        <v>1.43</v>
      </c>
      <c r="AQ91">
        <v>2.78</v>
      </c>
      <c r="AR91">
        <v>56</v>
      </c>
      <c r="AS91">
        <v>73</v>
      </c>
      <c r="AT91">
        <v>56</v>
      </c>
      <c r="AU91">
        <v>33</v>
      </c>
      <c r="AV91">
        <v>22</v>
      </c>
      <c r="AW91">
        <v>33</v>
      </c>
      <c r="AX91">
        <v>78</v>
      </c>
      <c r="AY91">
        <v>39</v>
      </c>
      <c r="AZ91">
        <v>84</v>
      </c>
      <c r="BA91">
        <v>7.89</v>
      </c>
      <c r="BB91">
        <v>6.22</v>
      </c>
      <c r="BC91">
        <v>1.35</v>
      </c>
      <c r="BD91">
        <v>4.55</v>
      </c>
      <c r="BE91">
        <v>6.85</v>
      </c>
      <c r="BF91">
        <f>(1/BC91+1/BD91+1/BE91-1)/3</f>
        <v>3.5502120660271475E-2</v>
      </c>
      <c r="BG91">
        <f>1/BC91-BF91</f>
        <v>0.70523862008046923</v>
      </c>
      <c r="BH91">
        <f>1/BD91-BF91</f>
        <v>0.1842780991199483</v>
      </c>
      <c r="BI91">
        <f>1/BE91-BF91</f>
        <v>0.11048328079958256</v>
      </c>
      <c r="BJ91">
        <f>MROUND(BG91*100,2)/100</f>
        <v>0.7</v>
      </c>
      <c r="BK91">
        <v>1.23</v>
      </c>
      <c r="BL91">
        <v>1.77</v>
      </c>
      <c r="BM91">
        <v>2.9</v>
      </c>
      <c r="BN91">
        <v>0</v>
      </c>
      <c r="BO91">
        <v>2.0499999999999998</v>
      </c>
      <c r="BP91">
        <v>1.74</v>
      </c>
      <c r="BQ91" t="s">
        <v>132</v>
      </c>
      <c r="BR91">
        <f>VLOOKUP(Table2[[#This Row],[Reference]],metron,10,FALSE)</f>
        <v>2.9925826028320968</v>
      </c>
      <c r="BS91">
        <f>VLOOKUP(Table2[[#This Row],[Reference]],metron,11,FALSE)</f>
        <v>2.224544841537424</v>
      </c>
      <c r="BT91">
        <f>VLOOKUP(Table2[[#This Row],[Reference]],metron,12,FALSE)</f>
        <v>0.76803776129467294</v>
      </c>
      <c r="BU91">
        <f>VLOOKUP(Table2[[#This Row],[Reference]],metron,13,FALSE)</f>
        <v>0.96561024949426832</v>
      </c>
      <c r="BV91">
        <f>VLOOKUP(Table2[[#This Row],[Reference]],metron,14,FALSE)</f>
        <v>0.34187457855697911</v>
      </c>
      <c r="BW91">
        <f>VLOOKUP(Table2[[#This Row],[Reference]],metron,15,FALSE)</f>
        <v>16.100000000000001</v>
      </c>
      <c r="BX91">
        <f>VLOOKUP(Table2[[#This Row],[Reference]],metron,16,FALSE)</f>
        <v>8.3493506493506491</v>
      </c>
      <c r="BY91">
        <f>VLOOKUP(Table2[[#This Row],[Reference]],metron,17,FALSE)</f>
        <v>7.2678100263852254</v>
      </c>
      <c r="BZ91">
        <f>VLOOKUP(Table2[[#This Row],[Reference]],metron,18,FALSE)</f>
        <v>3.2770448548812658</v>
      </c>
      <c r="CA91">
        <f>VLOOKUP(Table2[[#This Row],[Reference]],metron,19,FALSE)</f>
        <v>8.832189973614776</v>
      </c>
      <c r="CB91">
        <f>VLOOKUP(Table2[[#This Row],[Reference]],metron,20,FALSE)</f>
        <v>5.0723057944693828</v>
      </c>
      <c r="CC91">
        <f>VLOOKUP(Table2[[#This Row],[Reference]],metron,21,FALSE)</f>
        <v>11.95872170439414</v>
      </c>
      <c r="CD91">
        <f>VLOOKUP(Table2[[#This Row],[Reference]],metron,22,FALSE)</f>
        <v>13.450066577896139</v>
      </c>
      <c r="CE91">
        <f>VLOOKUP(Table2[[#This Row],[Reference]],metron,23,FALSE)</f>
        <v>1.301526717557252</v>
      </c>
      <c r="CF91">
        <f>VLOOKUP(Table2[[#This Row],[Reference]],metron,24,FALSE)</f>
        <v>1.9796437659033079</v>
      </c>
      <c r="CG91">
        <f>VLOOKUP(Table2[[#This Row],[Reference]],metron,25,FALSE)</f>
        <v>5.3435114503816793E-2</v>
      </c>
      <c r="CH91">
        <f>VLOOKUP(Table2[[#This Row],[Reference]],metron,26,FALSE)</f>
        <v>0.1183206106870229</v>
      </c>
    </row>
    <row r="92" spans="1:86" hidden="1" x14ac:dyDescent="0.45">
      <c r="A92">
        <v>1529972100</v>
      </c>
      <c r="B92" t="s">
        <v>309</v>
      </c>
      <c r="C92" t="s">
        <v>64</v>
      </c>
      <c r="D92" t="s">
        <v>65</v>
      </c>
      <c r="E92" t="s">
        <v>109</v>
      </c>
      <c r="F92" t="s">
        <v>114</v>
      </c>
      <c r="G92" t="s">
        <v>65</v>
      </c>
      <c r="H92">
        <v>19</v>
      </c>
      <c r="I92">
        <v>1</v>
      </c>
      <c r="J92">
        <v>1.22</v>
      </c>
      <c r="K92">
        <v>0.82</v>
      </c>
      <c r="L92">
        <v>1.36</v>
      </c>
      <c r="M92">
        <v>0</v>
      </c>
      <c r="N92">
        <v>1</v>
      </c>
      <c r="O92">
        <v>1</v>
      </c>
      <c r="P92">
        <v>0</v>
      </c>
      <c r="Q92">
        <v>0</v>
      </c>
      <c r="R92">
        <v>0</v>
      </c>
      <c r="T92">
        <v>58</v>
      </c>
      <c r="U92">
        <v>4</v>
      </c>
      <c r="V92">
        <v>3</v>
      </c>
      <c r="W92">
        <v>2</v>
      </c>
      <c r="X92">
        <v>1</v>
      </c>
      <c r="Y92">
        <v>2</v>
      </c>
      <c r="Z92">
        <v>0</v>
      </c>
      <c r="AA92">
        <v>1</v>
      </c>
      <c r="AB92">
        <v>2</v>
      </c>
      <c r="AC92">
        <v>0</v>
      </c>
      <c r="AD92">
        <v>2</v>
      </c>
      <c r="AE92">
        <v>7</v>
      </c>
      <c r="AF92">
        <v>7</v>
      </c>
      <c r="AG92">
        <v>5</v>
      </c>
      <c r="AH92">
        <v>4</v>
      </c>
      <c r="AI92">
        <v>2</v>
      </c>
      <c r="AJ92">
        <v>3</v>
      </c>
      <c r="AK92">
        <v>12</v>
      </c>
      <c r="AL92">
        <v>22</v>
      </c>
      <c r="AM92">
        <v>52</v>
      </c>
      <c r="AN92">
        <v>48</v>
      </c>
      <c r="AO92">
        <v>1.48</v>
      </c>
      <c r="AP92">
        <v>1.35</v>
      </c>
      <c r="AQ92">
        <v>2.2799999999999998</v>
      </c>
      <c r="AR92">
        <v>61</v>
      </c>
      <c r="AS92">
        <v>73</v>
      </c>
      <c r="AT92">
        <v>56</v>
      </c>
      <c r="AU92">
        <v>11</v>
      </c>
      <c r="AV92">
        <v>0</v>
      </c>
      <c r="AW92">
        <v>39</v>
      </c>
      <c r="AX92">
        <v>73</v>
      </c>
      <c r="AY92">
        <v>39</v>
      </c>
      <c r="AZ92">
        <v>73</v>
      </c>
      <c r="BA92">
        <v>7.89</v>
      </c>
      <c r="BB92">
        <v>5.89</v>
      </c>
      <c r="BC92">
        <v>2.95</v>
      </c>
      <c r="BD92">
        <v>3.15</v>
      </c>
      <c r="BE92">
        <v>2.25</v>
      </c>
      <c r="BF92">
        <f>(1/BC92+1/BD92+1/BE92-1)/3</f>
        <v>3.3629270917406494E-2</v>
      </c>
      <c r="BG92">
        <f>1/BC92-BF92</f>
        <v>0.30535377993005114</v>
      </c>
      <c r="BH92">
        <f>1/BD92-BF92</f>
        <v>0.28383104654291097</v>
      </c>
      <c r="BI92">
        <f>1/BE92-BF92</f>
        <v>0.41081517352703795</v>
      </c>
      <c r="BJ92">
        <f>MROUND(BG92*100,2)/100</f>
        <v>0.3</v>
      </c>
      <c r="BK92">
        <v>1.31</v>
      </c>
      <c r="BL92">
        <v>2</v>
      </c>
      <c r="BM92">
        <v>3.55</v>
      </c>
      <c r="BN92">
        <v>0</v>
      </c>
      <c r="BO92">
        <v>1.87</v>
      </c>
      <c r="BP92">
        <v>1.91</v>
      </c>
      <c r="BQ92" t="s">
        <v>111</v>
      </c>
      <c r="BR92">
        <f>VLOOKUP(Table2[[#This Row],[Reference]],metron,10,FALSE)</f>
        <v>2.5726407816919519</v>
      </c>
      <c r="BS92">
        <f>VLOOKUP(Table2[[#This Row],[Reference]],metron,11,FALSE)</f>
        <v>1.1805091283106199</v>
      </c>
      <c r="BT92">
        <f>VLOOKUP(Table2[[#This Row],[Reference]],metron,12,FALSE)</f>
        <v>1.3921316533813319</v>
      </c>
      <c r="BU92">
        <f>VLOOKUP(Table2[[#This Row],[Reference]],metron,13,FALSE)</f>
        <v>0.5209673269873939</v>
      </c>
      <c r="BV92">
        <f>VLOOKUP(Table2[[#This Row],[Reference]],metron,14,FALSE)</f>
        <v>0.61847182917417032</v>
      </c>
      <c r="BW92">
        <f>VLOOKUP(Table2[[#This Row],[Reference]],metron,15,FALSE)</f>
        <v>11.149200710479571</v>
      </c>
      <c r="BX92">
        <f>VLOOKUP(Table2[[#This Row],[Reference]],metron,16,FALSE)</f>
        <v>11.444049733570161</v>
      </c>
      <c r="BY92">
        <f>VLOOKUP(Table2[[#This Row],[Reference]],metron,17,FALSE)</f>
        <v>4.5257270693512304</v>
      </c>
      <c r="BZ92">
        <f>VLOOKUP(Table2[[#This Row],[Reference]],metron,18,FALSE)</f>
        <v>4.8465324384787474</v>
      </c>
      <c r="CA92">
        <f>VLOOKUP(Table2[[#This Row],[Reference]],metron,19,FALSE)</f>
        <v>6.6234736411283404</v>
      </c>
      <c r="CB92">
        <f>VLOOKUP(Table2[[#This Row],[Reference]],metron,20,FALSE)</f>
        <v>6.5975172950914134</v>
      </c>
      <c r="CC92">
        <f>VLOOKUP(Table2[[#This Row],[Reference]],metron,21,FALSE)</f>
        <v>12.90081154192967</v>
      </c>
      <c r="CD92">
        <f>VLOOKUP(Table2[[#This Row],[Reference]],metron,22,FALSE)</f>
        <v>13.00360685302074</v>
      </c>
      <c r="CE92">
        <f>VLOOKUP(Table2[[#This Row],[Reference]],metron,23,FALSE)</f>
        <v>1.7502145922746779</v>
      </c>
      <c r="CF92">
        <f>VLOOKUP(Table2[[#This Row],[Reference]],metron,24,FALSE)</f>
        <v>1.831402831402831</v>
      </c>
      <c r="CG92">
        <f>VLOOKUP(Table2[[#This Row],[Reference]],metron,25,FALSE)</f>
        <v>9.6525096525096526E-2</v>
      </c>
      <c r="CH92">
        <f>VLOOKUP(Table2[[#This Row],[Reference]],metron,26,FALSE)</f>
        <v>0.1244101244101244</v>
      </c>
    </row>
    <row r="93" spans="1:86" hidden="1" x14ac:dyDescent="0.45">
      <c r="A93">
        <v>1530320400</v>
      </c>
      <c r="B93" t="s">
        <v>310</v>
      </c>
      <c r="C93" t="s">
        <v>64</v>
      </c>
      <c r="D93" t="s">
        <v>65</v>
      </c>
      <c r="E93" t="s">
        <v>159</v>
      </c>
      <c r="F93" t="s">
        <v>115</v>
      </c>
      <c r="G93" t="s">
        <v>65</v>
      </c>
      <c r="H93">
        <v>20</v>
      </c>
      <c r="I93">
        <v>0.89</v>
      </c>
      <c r="J93">
        <v>0.11</v>
      </c>
      <c r="K93">
        <v>1.05</v>
      </c>
      <c r="L93">
        <v>0.91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T93">
        <v>29</v>
      </c>
      <c r="U93">
        <v>5</v>
      </c>
      <c r="V93">
        <v>12</v>
      </c>
      <c r="W93">
        <v>4</v>
      </c>
      <c r="X93">
        <v>1</v>
      </c>
      <c r="Y93">
        <v>1</v>
      </c>
      <c r="Z93">
        <v>0</v>
      </c>
      <c r="AA93">
        <v>2</v>
      </c>
      <c r="AB93">
        <v>3</v>
      </c>
      <c r="AC93">
        <v>1</v>
      </c>
      <c r="AD93">
        <v>0</v>
      </c>
      <c r="AE93">
        <v>13</v>
      </c>
      <c r="AF93">
        <v>11</v>
      </c>
      <c r="AG93">
        <v>4</v>
      </c>
      <c r="AH93">
        <v>4</v>
      </c>
      <c r="AI93">
        <v>9</v>
      </c>
      <c r="AJ93">
        <v>7</v>
      </c>
      <c r="AK93">
        <v>27</v>
      </c>
      <c r="AL93">
        <v>16</v>
      </c>
      <c r="AM93">
        <v>47</v>
      </c>
      <c r="AN93">
        <v>53</v>
      </c>
      <c r="AO93">
        <v>1.4</v>
      </c>
      <c r="AP93">
        <v>1.22</v>
      </c>
      <c r="AQ93">
        <v>2.78</v>
      </c>
      <c r="AR93">
        <v>50</v>
      </c>
      <c r="AS93">
        <v>73</v>
      </c>
      <c r="AT93">
        <v>45</v>
      </c>
      <c r="AU93">
        <v>39</v>
      </c>
      <c r="AV93">
        <v>17</v>
      </c>
      <c r="AW93">
        <v>34</v>
      </c>
      <c r="AX93">
        <v>78</v>
      </c>
      <c r="AY93">
        <v>50</v>
      </c>
      <c r="AZ93">
        <v>84</v>
      </c>
      <c r="BA93">
        <v>8.11</v>
      </c>
      <c r="BB93">
        <v>5.88</v>
      </c>
      <c r="BC93">
        <v>3.05</v>
      </c>
      <c r="BD93">
        <v>3.15</v>
      </c>
      <c r="BE93">
        <v>2.2000000000000002</v>
      </c>
      <c r="BF93">
        <f>(1/BC93+1/BD93+1/BE93-1)/3</f>
        <v>3.3291541488262778E-2</v>
      </c>
      <c r="BG93">
        <f>1/BC93-BF93</f>
        <v>0.29457731097075363</v>
      </c>
      <c r="BH93">
        <f>1/BD93-BF93</f>
        <v>0.28416877597205464</v>
      </c>
      <c r="BI93">
        <f>1/BE93-BF93</f>
        <v>0.42125391305719173</v>
      </c>
      <c r="BJ93">
        <f>MROUND(BG93*100,2)/100</f>
        <v>0.3</v>
      </c>
      <c r="BK93">
        <v>1.28</v>
      </c>
      <c r="BL93">
        <v>1.91</v>
      </c>
      <c r="BM93">
        <v>3.3</v>
      </c>
      <c r="BN93">
        <v>0</v>
      </c>
      <c r="BO93">
        <v>1.83</v>
      </c>
      <c r="BP93">
        <v>1.95</v>
      </c>
      <c r="BQ93" t="s">
        <v>131</v>
      </c>
      <c r="BR93">
        <f>VLOOKUP(Table2[[#This Row],[Reference]],metron,10,FALSE)</f>
        <v>2.5726407816919519</v>
      </c>
      <c r="BS93">
        <f>VLOOKUP(Table2[[#This Row],[Reference]],metron,11,FALSE)</f>
        <v>1.1805091283106199</v>
      </c>
      <c r="BT93">
        <f>VLOOKUP(Table2[[#This Row],[Reference]],metron,12,FALSE)</f>
        <v>1.3921316533813319</v>
      </c>
      <c r="BU93">
        <f>VLOOKUP(Table2[[#This Row],[Reference]],metron,13,FALSE)</f>
        <v>0.5209673269873939</v>
      </c>
      <c r="BV93">
        <f>VLOOKUP(Table2[[#This Row],[Reference]],metron,14,FALSE)</f>
        <v>0.61847182917417032</v>
      </c>
      <c r="BW93">
        <f>VLOOKUP(Table2[[#This Row],[Reference]],metron,15,FALSE)</f>
        <v>11.149200710479571</v>
      </c>
      <c r="BX93">
        <f>VLOOKUP(Table2[[#This Row],[Reference]],metron,16,FALSE)</f>
        <v>11.444049733570161</v>
      </c>
      <c r="BY93">
        <f>VLOOKUP(Table2[[#This Row],[Reference]],metron,17,FALSE)</f>
        <v>4.5257270693512304</v>
      </c>
      <c r="BZ93">
        <f>VLOOKUP(Table2[[#This Row],[Reference]],metron,18,FALSE)</f>
        <v>4.8465324384787474</v>
      </c>
      <c r="CA93">
        <f>VLOOKUP(Table2[[#This Row],[Reference]],metron,19,FALSE)</f>
        <v>6.6234736411283404</v>
      </c>
      <c r="CB93">
        <f>VLOOKUP(Table2[[#This Row],[Reference]],metron,20,FALSE)</f>
        <v>6.5975172950914134</v>
      </c>
      <c r="CC93">
        <f>VLOOKUP(Table2[[#This Row],[Reference]],metron,21,FALSE)</f>
        <v>12.90081154192967</v>
      </c>
      <c r="CD93">
        <f>VLOOKUP(Table2[[#This Row],[Reference]],metron,22,FALSE)</f>
        <v>13.00360685302074</v>
      </c>
      <c r="CE93">
        <f>VLOOKUP(Table2[[#This Row],[Reference]],metron,23,FALSE)</f>
        <v>1.7502145922746779</v>
      </c>
      <c r="CF93">
        <f>VLOOKUP(Table2[[#This Row],[Reference]],metron,24,FALSE)</f>
        <v>1.831402831402831</v>
      </c>
      <c r="CG93">
        <f>VLOOKUP(Table2[[#This Row],[Reference]],metron,25,FALSE)</f>
        <v>9.6525096525096526E-2</v>
      </c>
      <c r="CH93">
        <f>VLOOKUP(Table2[[#This Row],[Reference]],metron,26,FALSE)</f>
        <v>0.1244101244101244</v>
      </c>
    </row>
    <row r="94" spans="1:86" hidden="1" x14ac:dyDescent="0.45">
      <c r="A94">
        <v>1530388800</v>
      </c>
      <c r="B94" t="s">
        <v>311</v>
      </c>
      <c r="C94" t="s">
        <v>64</v>
      </c>
      <c r="D94" t="s">
        <v>65</v>
      </c>
      <c r="E94" t="s">
        <v>122</v>
      </c>
      <c r="F94" t="s">
        <v>143</v>
      </c>
      <c r="G94" t="s">
        <v>65</v>
      </c>
      <c r="H94">
        <v>20</v>
      </c>
      <c r="I94">
        <v>2.33</v>
      </c>
      <c r="J94">
        <v>1.44</v>
      </c>
      <c r="K94">
        <v>2.14</v>
      </c>
      <c r="L94">
        <v>1.41</v>
      </c>
      <c r="M94">
        <v>1</v>
      </c>
      <c r="N94">
        <v>1</v>
      </c>
      <c r="O94">
        <v>2</v>
      </c>
      <c r="P94">
        <v>1</v>
      </c>
      <c r="Q94">
        <v>0</v>
      </c>
      <c r="R94">
        <v>1</v>
      </c>
      <c r="S94">
        <v>80</v>
      </c>
      <c r="T94">
        <v>38</v>
      </c>
      <c r="U94">
        <v>3</v>
      </c>
      <c r="V94">
        <v>3</v>
      </c>
      <c r="W94">
        <v>1</v>
      </c>
      <c r="X94">
        <v>0</v>
      </c>
      <c r="Y94">
        <v>1</v>
      </c>
      <c r="Z94">
        <v>0</v>
      </c>
      <c r="AA94">
        <v>0</v>
      </c>
      <c r="AB94">
        <v>1</v>
      </c>
      <c r="AC94">
        <v>0</v>
      </c>
      <c r="AD94">
        <v>1</v>
      </c>
      <c r="AE94">
        <v>2</v>
      </c>
      <c r="AF94">
        <v>3</v>
      </c>
      <c r="AG94">
        <v>2</v>
      </c>
      <c r="AH94">
        <v>3</v>
      </c>
      <c r="AI94">
        <v>0</v>
      </c>
      <c r="AJ94">
        <v>0</v>
      </c>
      <c r="AK94">
        <v>16</v>
      </c>
      <c r="AL94">
        <v>26</v>
      </c>
      <c r="AM94">
        <v>53</v>
      </c>
      <c r="AN94">
        <v>47</v>
      </c>
      <c r="AO94">
        <v>0</v>
      </c>
      <c r="AP94">
        <v>0</v>
      </c>
      <c r="AQ94">
        <v>3.17</v>
      </c>
      <c r="AR94">
        <v>67</v>
      </c>
      <c r="AS94">
        <v>84</v>
      </c>
      <c r="AT94">
        <v>61</v>
      </c>
      <c r="AU94">
        <v>39</v>
      </c>
      <c r="AV94">
        <v>17</v>
      </c>
      <c r="AW94">
        <v>39</v>
      </c>
      <c r="AX94">
        <v>73</v>
      </c>
      <c r="AY94">
        <v>62</v>
      </c>
      <c r="AZ94">
        <v>89</v>
      </c>
      <c r="BA94">
        <v>9</v>
      </c>
      <c r="BB94">
        <v>6.33</v>
      </c>
      <c r="BC94">
        <v>1.91</v>
      </c>
      <c r="BD94">
        <v>3.3</v>
      </c>
      <c r="BE94">
        <v>3.7</v>
      </c>
      <c r="BF94">
        <f>(1/BC94+1/BD94+1/BE94-1)/3</f>
        <v>3.2286927574885681E-2</v>
      </c>
      <c r="BG94">
        <f>1/BC94-BF94</f>
        <v>0.49127328184919811</v>
      </c>
      <c r="BH94">
        <f>1/BD94-BF94</f>
        <v>0.27074337545541738</v>
      </c>
      <c r="BI94">
        <f>1/BE94-BF94</f>
        <v>0.23798334269538454</v>
      </c>
      <c r="BJ94">
        <f>MROUND(BG94*100,2)/100</f>
        <v>0.5</v>
      </c>
      <c r="BK94">
        <v>1.32</v>
      </c>
      <c r="BL94">
        <v>2</v>
      </c>
      <c r="BM94">
        <v>3.55</v>
      </c>
      <c r="BN94">
        <v>0</v>
      </c>
      <c r="BO94">
        <v>1.91</v>
      </c>
      <c r="BP94">
        <v>1.83</v>
      </c>
      <c r="BQ94" t="s">
        <v>125</v>
      </c>
      <c r="BR94">
        <f>VLOOKUP(Table2[[#This Row],[Reference]],metron,10,FALSE)</f>
        <v>2.5202079886551649</v>
      </c>
      <c r="BS94">
        <f>VLOOKUP(Table2[[#This Row],[Reference]],metron,11,FALSE)</f>
        <v>1.5342708579532029</v>
      </c>
      <c r="BT94">
        <f>VLOOKUP(Table2[[#This Row],[Reference]],metron,12,FALSE)</f>
        <v>0.98593713070196176</v>
      </c>
      <c r="BU94">
        <f>VLOOKUP(Table2[[#This Row],[Reference]],metron,13,FALSE)</f>
        <v>0.67513590167809023</v>
      </c>
      <c r="BV94">
        <f>VLOOKUP(Table2[[#This Row],[Reference]],metron,14,FALSE)</f>
        <v>0.4286727337194185</v>
      </c>
      <c r="BW94">
        <f>VLOOKUP(Table2[[#This Row],[Reference]],metron,15,FALSE)</f>
        <v>12.98669114272602</v>
      </c>
      <c r="BX94">
        <f>VLOOKUP(Table2[[#This Row],[Reference]],metron,16,FALSE)</f>
        <v>9.4167049105094076</v>
      </c>
      <c r="BY94">
        <f>VLOOKUP(Table2[[#This Row],[Reference]],metron,17,FALSE)</f>
        <v>5.6645716945996272</v>
      </c>
      <c r="BZ94">
        <f>VLOOKUP(Table2[[#This Row],[Reference]],metron,18,FALSE)</f>
        <v>4.0242085661080074</v>
      </c>
      <c r="CA94">
        <f>VLOOKUP(Table2[[#This Row],[Reference]],metron,19,FALSE)</f>
        <v>7.3221194481263927</v>
      </c>
      <c r="CB94">
        <f>VLOOKUP(Table2[[#This Row],[Reference]],metron,20,FALSE)</f>
        <v>5.3924963444014002</v>
      </c>
      <c r="CC94">
        <f>VLOOKUP(Table2[[#This Row],[Reference]],metron,21,FALSE)</f>
        <v>12.508162313432839</v>
      </c>
      <c r="CD94">
        <f>VLOOKUP(Table2[[#This Row],[Reference]],metron,22,FALSE)</f>
        <v>13.36963619402985</v>
      </c>
      <c r="CE94">
        <f>VLOOKUP(Table2[[#This Row],[Reference]],metron,23,FALSE)</f>
        <v>1.4438014689517029</v>
      </c>
      <c r="CF94">
        <f>VLOOKUP(Table2[[#This Row],[Reference]],metron,24,FALSE)</f>
        <v>1.9410193634542621</v>
      </c>
      <c r="CG94">
        <f>VLOOKUP(Table2[[#This Row],[Reference]],metron,25,FALSE)</f>
        <v>8.4130870242599604E-2</v>
      </c>
      <c r="CH94">
        <f>VLOOKUP(Table2[[#This Row],[Reference]],metron,26,FALSE)</f>
        <v>0.1275317160026708</v>
      </c>
    </row>
    <row r="95" spans="1:86" hidden="1" x14ac:dyDescent="0.45">
      <c r="A95">
        <v>1530399600</v>
      </c>
      <c r="B95" t="s">
        <v>312</v>
      </c>
      <c r="C95" t="s">
        <v>64</v>
      </c>
      <c r="D95" t="s">
        <v>65</v>
      </c>
      <c r="E95" t="s">
        <v>114</v>
      </c>
      <c r="F95" t="s">
        <v>119</v>
      </c>
      <c r="G95" t="s">
        <v>65</v>
      </c>
      <c r="H95">
        <v>20</v>
      </c>
      <c r="I95">
        <v>1.44</v>
      </c>
      <c r="J95">
        <v>2</v>
      </c>
      <c r="K95">
        <v>1.55</v>
      </c>
      <c r="L95">
        <v>1.5</v>
      </c>
      <c r="M95">
        <v>2</v>
      </c>
      <c r="N95">
        <v>2</v>
      </c>
      <c r="O95">
        <v>4</v>
      </c>
      <c r="P95">
        <v>2</v>
      </c>
      <c r="Q95">
        <v>1</v>
      </c>
      <c r="R95">
        <v>1</v>
      </c>
      <c r="S95" t="s">
        <v>313</v>
      </c>
      <c r="T95" t="s">
        <v>136</v>
      </c>
      <c r="U95">
        <v>3</v>
      </c>
      <c r="V95">
        <v>9</v>
      </c>
      <c r="W95">
        <v>5</v>
      </c>
      <c r="X95">
        <v>1</v>
      </c>
      <c r="Y95">
        <v>3</v>
      </c>
      <c r="Z95">
        <v>0</v>
      </c>
      <c r="AA95">
        <v>2</v>
      </c>
      <c r="AB95">
        <v>4</v>
      </c>
      <c r="AC95">
        <v>1</v>
      </c>
      <c r="AD95">
        <v>2</v>
      </c>
      <c r="AE95">
        <v>12</v>
      </c>
      <c r="AF95">
        <v>12</v>
      </c>
      <c r="AG95">
        <v>10</v>
      </c>
      <c r="AH95">
        <v>7</v>
      </c>
      <c r="AI95">
        <v>2</v>
      </c>
      <c r="AJ95">
        <v>5</v>
      </c>
      <c r="AK95">
        <v>15</v>
      </c>
      <c r="AL95">
        <v>12</v>
      </c>
      <c r="AM95">
        <v>45</v>
      </c>
      <c r="AN95">
        <v>55</v>
      </c>
      <c r="AO95">
        <v>1.97</v>
      </c>
      <c r="AP95">
        <v>1.91</v>
      </c>
      <c r="AQ95">
        <v>2.2200000000000002</v>
      </c>
      <c r="AR95">
        <v>44</v>
      </c>
      <c r="AS95">
        <v>56</v>
      </c>
      <c r="AT95">
        <v>39</v>
      </c>
      <c r="AU95">
        <v>22</v>
      </c>
      <c r="AV95">
        <v>6</v>
      </c>
      <c r="AW95">
        <v>22</v>
      </c>
      <c r="AX95">
        <v>50</v>
      </c>
      <c r="AY95">
        <v>39</v>
      </c>
      <c r="AZ95">
        <v>89</v>
      </c>
      <c r="BA95">
        <v>8.23</v>
      </c>
      <c r="BB95">
        <v>6.34</v>
      </c>
      <c r="BC95">
        <v>2.7</v>
      </c>
      <c r="BD95">
        <v>3.25</v>
      </c>
      <c r="BE95">
        <v>2.35</v>
      </c>
      <c r="BF95">
        <f>(1/BC95+1/BD95+1/BE95-1)/3</f>
        <v>3.4531530985431713E-2</v>
      </c>
      <c r="BG95">
        <f>1/BC95-BF95</f>
        <v>0.33583883938493864</v>
      </c>
      <c r="BH95">
        <f>1/BD95-BF95</f>
        <v>0.273160776706876</v>
      </c>
      <c r="BI95">
        <f>1/BE95-BF95</f>
        <v>0.39100038390818531</v>
      </c>
      <c r="BJ95">
        <f>MROUND(BG95*100,2)/100</f>
        <v>0.34</v>
      </c>
      <c r="BK95">
        <v>1.26</v>
      </c>
      <c r="BL95">
        <v>1.87</v>
      </c>
      <c r="BM95">
        <v>3.15</v>
      </c>
      <c r="BN95">
        <v>0</v>
      </c>
      <c r="BO95">
        <v>1.77</v>
      </c>
      <c r="BP95">
        <v>2.0499999999999998</v>
      </c>
      <c r="BQ95" t="s">
        <v>121</v>
      </c>
      <c r="BR95">
        <f>VLOOKUP(Table2[[#This Row],[Reference]],metron,10,FALSE)</f>
        <v>2.5229727551184897</v>
      </c>
      <c r="BS95">
        <f>VLOOKUP(Table2[[#This Row],[Reference]],metron,11,FALSE)</f>
        <v>1.228921489601805</v>
      </c>
      <c r="BT95">
        <f>VLOOKUP(Table2[[#This Row],[Reference]],metron,12,FALSE)</f>
        <v>1.2940512655166849</v>
      </c>
      <c r="BU95">
        <f>VLOOKUP(Table2[[#This Row],[Reference]],metron,13,FALSE)</f>
        <v>0.53240890035472432</v>
      </c>
      <c r="BV95">
        <f>VLOOKUP(Table2[[#This Row],[Reference]],metron,14,FALSE)</f>
        <v>0.56514027732989358</v>
      </c>
      <c r="BW95">
        <f>VLOOKUP(Table2[[#This Row],[Reference]],metron,15,FALSE)</f>
        <v>11.417888124439131</v>
      </c>
      <c r="BX95">
        <f>VLOOKUP(Table2[[#This Row],[Reference]],metron,16,FALSE)</f>
        <v>10.76308704756207</v>
      </c>
      <c r="BY95">
        <f>VLOOKUP(Table2[[#This Row],[Reference]],metron,17,FALSE)</f>
        <v>4.8317672021824798</v>
      </c>
      <c r="BZ95">
        <f>VLOOKUP(Table2[[#This Row],[Reference]],metron,18,FALSE)</f>
        <v>4.6698999696877843</v>
      </c>
      <c r="CA95">
        <f>VLOOKUP(Table2[[#This Row],[Reference]],metron,19,FALSE)</f>
        <v>6.5861209222566508</v>
      </c>
      <c r="CB95">
        <f>VLOOKUP(Table2[[#This Row],[Reference]],metron,20,FALSE)</f>
        <v>6.093187077874286</v>
      </c>
      <c r="CC95">
        <f>VLOOKUP(Table2[[#This Row],[Reference]],metron,21,FALSE)</f>
        <v>12.685679611650491</v>
      </c>
      <c r="CD95">
        <f>VLOOKUP(Table2[[#This Row],[Reference]],metron,22,FALSE)</f>
        <v>13.02639563106796</v>
      </c>
      <c r="CE95">
        <f>VLOOKUP(Table2[[#This Row],[Reference]],metron,23,FALSE)</f>
        <v>1.6481211768132831</v>
      </c>
      <c r="CF95">
        <f>VLOOKUP(Table2[[#This Row],[Reference]],metron,24,FALSE)</f>
        <v>1.8572676958928049</v>
      </c>
      <c r="CG95">
        <f>VLOOKUP(Table2[[#This Row],[Reference]],metron,25,FALSE)</f>
        <v>9.641712787649287E-2</v>
      </c>
      <c r="CH95">
        <f>VLOOKUP(Table2[[#This Row],[Reference]],metron,26,FALSE)</f>
        <v>0.11302068161957469</v>
      </c>
    </row>
    <row r="96" spans="1:86" hidden="1" x14ac:dyDescent="0.45">
      <c r="A96">
        <v>1530475200</v>
      </c>
      <c r="B96" t="s">
        <v>314</v>
      </c>
      <c r="C96" t="s">
        <v>64</v>
      </c>
      <c r="D96" t="s">
        <v>65</v>
      </c>
      <c r="E96" t="s">
        <v>118</v>
      </c>
      <c r="F96" t="s">
        <v>127</v>
      </c>
      <c r="G96" t="s">
        <v>65</v>
      </c>
      <c r="H96">
        <v>20</v>
      </c>
      <c r="I96">
        <v>1.56</v>
      </c>
      <c r="J96">
        <v>0.89</v>
      </c>
      <c r="K96">
        <v>1.05</v>
      </c>
      <c r="L96">
        <v>1.27</v>
      </c>
      <c r="M96">
        <v>1</v>
      </c>
      <c r="N96">
        <v>2</v>
      </c>
      <c r="O96">
        <v>3</v>
      </c>
      <c r="P96">
        <v>2</v>
      </c>
      <c r="Q96">
        <v>1</v>
      </c>
      <c r="R96">
        <v>1</v>
      </c>
      <c r="S96">
        <v>31</v>
      </c>
      <c r="T96" t="s">
        <v>315</v>
      </c>
      <c r="U96">
        <v>7</v>
      </c>
      <c r="V96">
        <v>7</v>
      </c>
      <c r="W96">
        <v>0</v>
      </c>
      <c r="X96">
        <v>0</v>
      </c>
      <c r="Y96">
        <v>4</v>
      </c>
      <c r="Z96">
        <v>1</v>
      </c>
      <c r="AA96">
        <v>0</v>
      </c>
      <c r="AB96">
        <v>0</v>
      </c>
      <c r="AC96">
        <v>3</v>
      </c>
      <c r="AD96">
        <v>2</v>
      </c>
      <c r="AE96">
        <v>14</v>
      </c>
      <c r="AF96">
        <v>11</v>
      </c>
      <c r="AG96">
        <v>5</v>
      </c>
      <c r="AH96">
        <v>6</v>
      </c>
      <c r="AI96">
        <v>9</v>
      </c>
      <c r="AJ96">
        <v>5</v>
      </c>
      <c r="AK96">
        <v>11</v>
      </c>
      <c r="AL96">
        <v>16</v>
      </c>
      <c r="AM96">
        <v>57</v>
      </c>
      <c r="AN96">
        <v>43</v>
      </c>
      <c r="AO96">
        <v>1.76</v>
      </c>
      <c r="AP96">
        <v>1.48</v>
      </c>
      <c r="AQ96">
        <v>2.39</v>
      </c>
      <c r="AR96">
        <v>67</v>
      </c>
      <c r="AS96">
        <v>73</v>
      </c>
      <c r="AT96">
        <v>45</v>
      </c>
      <c r="AU96">
        <v>22</v>
      </c>
      <c r="AV96">
        <v>6</v>
      </c>
      <c r="AW96">
        <v>22</v>
      </c>
      <c r="AX96">
        <v>50</v>
      </c>
      <c r="AY96">
        <v>45</v>
      </c>
      <c r="AZ96">
        <v>95</v>
      </c>
      <c r="BA96">
        <v>8.89</v>
      </c>
      <c r="BB96">
        <v>3.89</v>
      </c>
      <c r="BC96">
        <v>2.25</v>
      </c>
      <c r="BD96">
        <v>3</v>
      </c>
      <c r="BE96">
        <v>3.15</v>
      </c>
      <c r="BF96">
        <f>(1/BC96+1/BD96+1/BE96-1)/3</f>
        <v>3.174603174603171E-2</v>
      </c>
      <c r="BG96">
        <f>1/BC96-BF96</f>
        <v>0.41269841269841273</v>
      </c>
      <c r="BH96">
        <f>1/BD96-BF96</f>
        <v>0.30158730158730163</v>
      </c>
      <c r="BI96">
        <f>1/BE96-BF96</f>
        <v>0.28571428571428575</v>
      </c>
      <c r="BJ96">
        <f>MROUND(BG96*100,2)/100</f>
        <v>0.42</v>
      </c>
      <c r="BK96">
        <v>1.32</v>
      </c>
      <c r="BL96">
        <v>2</v>
      </c>
      <c r="BM96">
        <v>3.6</v>
      </c>
      <c r="BN96">
        <v>0</v>
      </c>
      <c r="BO96">
        <v>1.91</v>
      </c>
      <c r="BP96">
        <v>1.87</v>
      </c>
      <c r="BQ96" t="s">
        <v>121</v>
      </c>
      <c r="BR96">
        <f>VLOOKUP(Table2[[#This Row],[Reference]],metron,10,FALSE)</f>
        <v>2.4884649511978703</v>
      </c>
      <c r="BS96">
        <f>VLOOKUP(Table2[[#This Row],[Reference]],metron,11,FALSE)</f>
        <v>1.396960958296362</v>
      </c>
      <c r="BT96">
        <f>VLOOKUP(Table2[[#This Row],[Reference]],metron,12,FALSE)</f>
        <v>1.091503992901508</v>
      </c>
      <c r="BU96">
        <f>VLOOKUP(Table2[[#This Row],[Reference]],metron,13,FALSE)</f>
        <v>0.60765391014975045</v>
      </c>
      <c r="BV96">
        <f>VLOOKUP(Table2[[#This Row],[Reference]],metron,14,FALSE)</f>
        <v>0.47276760953965608</v>
      </c>
      <c r="BW96">
        <f>VLOOKUP(Table2[[#This Row],[Reference]],metron,15,FALSE)</f>
        <v>12.29504785684561</v>
      </c>
      <c r="BX96">
        <f>VLOOKUP(Table2[[#This Row],[Reference]],metron,16,FALSE)</f>
        <v>10.047232625884311</v>
      </c>
      <c r="BY96">
        <f>VLOOKUP(Table2[[#This Row],[Reference]],metron,17,FALSE)</f>
        <v>5.2917192097519967</v>
      </c>
      <c r="BZ96">
        <f>VLOOKUP(Table2[[#This Row],[Reference]],metron,18,FALSE)</f>
        <v>4.2580916351408158</v>
      </c>
      <c r="CA96">
        <f>VLOOKUP(Table2[[#This Row],[Reference]],metron,19,FALSE)</f>
        <v>7.0033286470936131</v>
      </c>
      <c r="CB96">
        <f>VLOOKUP(Table2[[#This Row],[Reference]],metron,20,FALSE)</f>
        <v>5.789140990743495</v>
      </c>
      <c r="CC96">
        <f>VLOOKUP(Table2[[#This Row],[Reference]],metron,21,FALSE)</f>
        <v>12.77041895895049</v>
      </c>
      <c r="CD96">
        <f>VLOOKUP(Table2[[#This Row],[Reference]],metron,22,FALSE)</f>
        <v>13.411129919593741</v>
      </c>
      <c r="CE96">
        <f>VLOOKUP(Table2[[#This Row],[Reference]],metron,23,FALSE)</f>
        <v>1.556141062018646</v>
      </c>
      <c r="CF96">
        <f>VLOOKUP(Table2[[#This Row],[Reference]],metron,24,FALSE)</f>
        <v>1.9114308877178761</v>
      </c>
      <c r="CG96">
        <f>VLOOKUP(Table2[[#This Row],[Reference]],metron,25,FALSE)</f>
        <v>8.4920956627482766E-2</v>
      </c>
      <c r="CH96">
        <f>VLOOKUP(Table2[[#This Row],[Reference]],metron,26,FALSE)</f>
        <v>0.1323469801378192</v>
      </c>
    </row>
    <row r="97" spans="1:86" hidden="1" x14ac:dyDescent="0.45">
      <c r="A97">
        <v>1530484200</v>
      </c>
      <c r="B97" t="s">
        <v>316</v>
      </c>
      <c r="C97" t="s">
        <v>64</v>
      </c>
      <c r="D97" t="s">
        <v>65</v>
      </c>
      <c r="E97" t="s">
        <v>112</v>
      </c>
      <c r="F97" t="s">
        <v>109</v>
      </c>
      <c r="G97" t="s">
        <v>65</v>
      </c>
      <c r="H97">
        <v>20</v>
      </c>
      <c r="I97">
        <v>2.11</v>
      </c>
      <c r="J97">
        <v>0.67</v>
      </c>
      <c r="K97">
        <v>2.2999999999999998</v>
      </c>
      <c r="L97">
        <v>0.55000000000000004</v>
      </c>
      <c r="M97">
        <v>2</v>
      </c>
      <c r="N97">
        <v>1</v>
      </c>
      <c r="O97">
        <v>3</v>
      </c>
      <c r="P97">
        <v>1</v>
      </c>
      <c r="Q97">
        <v>1</v>
      </c>
      <c r="R97">
        <v>0</v>
      </c>
      <c r="S97" t="s">
        <v>317</v>
      </c>
      <c r="T97">
        <v>74</v>
      </c>
      <c r="U97">
        <v>3</v>
      </c>
      <c r="V97">
        <v>7</v>
      </c>
      <c r="W97">
        <v>4</v>
      </c>
      <c r="X97">
        <v>0</v>
      </c>
      <c r="Y97">
        <v>0</v>
      </c>
      <c r="Z97">
        <v>0</v>
      </c>
      <c r="AA97">
        <v>1</v>
      </c>
      <c r="AB97">
        <v>3</v>
      </c>
      <c r="AC97">
        <v>0</v>
      </c>
      <c r="AD97">
        <v>0</v>
      </c>
      <c r="AE97">
        <v>10</v>
      </c>
      <c r="AF97">
        <v>15</v>
      </c>
      <c r="AG97">
        <v>5</v>
      </c>
      <c r="AH97">
        <v>4</v>
      </c>
      <c r="AI97">
        <v>5</v>
      </c>
      <c r="AJ97">
        <v>11</v>
      </c>
      <c r="AK97">
        <v>23</v>
      </c>
      <c r="AL97">
        <v>8</v>
      </c>
      <c r="AM97">
        <v>47</v>
      </c>
      <c r="AN97">
        <v>53</v>
      </c>
      <c r="AO97">
        <v>1.32</v>
      </c>
      <c r="AP97">
        <v>1.71</v>
      </c>
      <c r="AQ97">
        <v>2.67</v>
      </c>
      <c r="AR97">
        <v>62</v>
      </c>
      <c r="AS97">
        <v>84</v>
      </c>
      <c r="AT97">
        <v>50</v>
      </c>
      <c r="AU97">
        <v>22</v>
      </c>
      <c r="AV97">
        <v>11</v>
      </c>
      <c r="AW97">
        <v>33</v>
      </c>
      <c r="AX97">
        <v>73</v>
      </c>
      <c r="AY97">
        <v>50</v>
      </c>
      <c r="AZ97">
        <v>84</v>
      </c>
      <c r="BA97">
        <v>10.89</v>
      </c>
      <c r="BB97">
        <v>3.89</v>
      </c>
      <c r="BC97">
        <v>1.25</v>
      </c>
      <c r="BD97">
        <v>5.05</v>
      </c>
      <c r="BE97">
        <v>9.75</v>
      </c>
      <c r="BF97">
        <f>(1/BC97+1/BD97+1/BE97-1)/3</f>
        <v>3.3527968181433554E-2</v>
      </c>
      <c r="BG97">
        <f>1/BC97-BF97</f>
        <v>0.76647203181856649</v>
      </c>
      <c r="BH97">
        <f>1/BD97-BF97</f>
        <v>0.16449183379876448</v>
      </c>
      <c r="BI97">
        <f>1/BE97-BF97</f>
        <v>6.9036134382669007E-2</v>
      </c>
      <c r="BJ97">
        <f>MROUND(BG97*100,2)/100</f>
        <v>0.76</v>
      </c>
      <c r="BK97">
        <v>1.19</v>
      </c>
      <c r="BL97">
        <v>1.62</v>
      </c>
      <c r="BM97">
        <v>2.6</v>
      </c>
      <c r="BN97">
        <v>0</v>
      </c>
      <c r="BO97">
        <v>2.0499999999999998</v>
      </c>
      <c r="BP97">
        <v>1.74</v>
      </c>
      <c r="BQ97" t="s">
        <v>139</v>
      </c>
      <c r="BR97">
        <f>VLOOKUP(Table2[[#This Row],[Reference]],metron,10,FALSE)</f>
        <v>3.1119402985074629</v>
      </c>
      <c r="BS97">
        <f>VLOOKUP(Table2[[#This Row],[Reference]],metron,11,FALSE)</f>
        <v>2.3965884861407249</v>
      </c>
      <c r="BT97">
        <f>VLOOKUP(Table2[[#This Row],[Reference]],metron,12,FALSE)</f>
        <v>0.71535181236673773</v>
      </c>
      <c r="BU97">
        <f>VLOOKUP(Table2[[#This Row],[Reference]],metron,13,FALSE)</f>
        <v>1.0991471215351809</v>
      </c>
      <c r="BV97">
        <f>VLOOKUP(Table2[[#This Row],[Reference]],metron,14,FALSE)</f>
        <v>0.31876332622601278</v>
      </c>
      <c r="BW97">
        <f>VLOOKUP(Table2[[#This Row],[Reference]],metron,15,FALSE)</f>
        <v>17.525054466230941</v>
      </c>
      <c r="BX97">
        <f>VLOOKUP(Table2[[#This Row],[Reference]],metron,16,FALSE)</f>
        <v>8.2832244008714593</v>
      </c>
      <c r="BY97">
        <f>VLOOKUP(Table2[[#This Row],[Reference]],metron,17,FALSE)</f>
        <v>7.5454545454545459</v>
      </c>
      <c r="BZ97">
        <f>VLOOKUP(Table2[[#This Row],[Reference]],metron,18,FALSE)</f>
        <v>3.108647450110865</v>
      </c>
      <c r="CA97">
        <f>VLOOKUP(Table2[[#This Row],[Reference]],metron,19,FALSE)</f>
        <v>9.9795999207763941</v>
      </c>
      <c r="CB97">
        <f>VLOOKUP(Table2[[#This Row],[Reference]],metron,20,FALSE)</f>
        <v>5.1745769507605939</v>
      </c>
      <c r="CC97">
        <f>VLOOKUP(Table2[[#This Row],[Reference]],metron,21,FALSE)</f>
        <v>11.957964601769911</v>
      </c>
      <c r="CD97">
        <f>VLOOKUP(Table2[[#This Row],[Reference]],metron,22,FALSE)</f>
        <v>13.559734513274339</v>
      </c>
      <c r="CE97">
        <f>VLOOKUP(Table2[[#This Row],[Reference]],metron,23,FALSE)</f>
        <v>1.258695652173913</v>
      </c>
      <c r="CF97">
        <f>VLOOKUP(Table2[[#This Row],[Reference]],metron,24,FALSE)</f>
        <v>1.991304347826087</v>
      </c>
      <c r="CG97">
        <f>VLOOKUP(Table2[[#This Row],[Reference]],metron,25,FALSE)</f>
        <v>5.434782608695652E-2</v>
      </c>
      <c r="CH97">
        <f>VLOOKUP(Table2[[#This Row],[Reference]],metron,26,FALSE)</f>
        <v>0.13043478260869559</v>
      </c>
    </row>
    <row r="98" spans="1:86" hidden="1" x14ac:dyDescent="0.45">
      <c r="A98">
        <v>1530576900</v>
      </c>
      <c r="B98" t="s">
        <v>318</v>
      </c>
      <c r="C98" t="s">
        <v>64</v>
      </c>
      <c r="D98" t="s">
        <v>65</v>
      </c>
      <c r="E98" t="s">
        <v>123</v>
      </c>
      <c r="F98" t="s">
        <v>113</v>
      </c>
      <c r="G98" t="s">
        <v>65</v>
      </c>
      <c r="H98">
        <v>20</v>
      </c>
      <c r="I98">
        <v>2.56</v>
      </c>
      <c r="J98">
        <v>1.56</v>
      </c>
      <c r="K98">
        <v>2.2599999999999998</v>
      </c>
      <c r="L98">
        <v>1.5</v>
      </c>
      <c r="M98">
        <v>2</v>
      </c>
      <c r="N98">
        <v>1</v>
      </c>
      <c r="O98">
        <v>3</v>
      </c>
      <c r="P98">
        <v>1</v>
      </c>
      <c r="Q98">
        <v>1</v>
      </c>
      <c r="R98">
        <v>0</v>
      </c>
      <c r="S98" t="s">
        <v>319</v>
      </c>
      <c r="T98">
        <v>67</v>
      </c>
      <c r="U98">
        <v>6</v>
      </c>
      <c r="V98">
        <v>5</v>
      </c>
      <c r="W98">
        <v>3</v>
      </c>
      <c r="X98">
        <v>0</v>
      </c>
      <c r="Y98">
        <v>4</v>
      </c>
      <c r="Z98">
        <v>0</v>
      </c>
      <c r="AA98">
        <v>0</v>
      </c>
      <c r="AB98">
        <v>3</v>
      </c>
      <c r="AC98">
        <v>1</v>
      </c>
      <c r="AD98">
        <v>3</v>
      </c>
      <c r="AE98">
        <v>14</v>
      </c>
      <c r="AF98">
        <v>9</v>
      </c>
      <c r="AG98">
        <v>7</v>
      </c>
      <c r="AH98">
        <v>7</v>
      </c>
      <c r="AI98">
        <v>7</v>
      </c>
      <c r="AJ98">
        <v>2</v>
      </c>
      <c r="AK98">
        <v>16</v>
      </c>
      <c r="AL98">
        <v>17</v>
      </c>
      <c r="AM98">
        <v>48</v>
      </c>
      <c r="AN98">
        <v>52</v>
      </c>
      <c r="AO98">
        <v>1.85</v>
      </c>
      <c r="AP98">
        <v>1.56</v>
      </c>
      <c r="AQ98">
        <v>2.89</v>
      </c>
      <c r="AR98">
        <v>67</v>
      </c>
      <c r="AS98">
        <v>84</v>
      </c>
      <c r="AT98">
        <v>62</v>
      </c>
      <c r="AU98">
        <v>22</v>
      </c>
      <c r="AV98">
        <v>17</v>
      </c>
      <c r="AW98">
        <v>39</v>
      </c>
      <c r="AX98">
        <v>73</v>
      </c>
      <c r="AY98">
        <v>61</v>
      </c>
      <c r="AZ98">
        <v>89</v>
      </c>
      <c r="BA98">
        <v>8</v>
      </c>
      <c r="BB98">
        <v>4.22</v>
      </c>
      <c r="BC98">
        <v>1.67</v>
      </c>
      <c r="BD98">
        <v>3.85</v>
      </c>
      <c r="BE98">
        <v>4.25</v>
      </c>
      <c r="BF98">
        <f>(1/BC98+1/BD98+1/BE98-1)/3</f>
        <v>3.1278924198966461E-2</v>
      </c>
      <c r="BG98">
        <f>1/BC98-BF98</f>
        <v>0.5675234710106144</v>
      </c>
      <c r="BH98">
        <f>1/BD98-BF98</f>
        <v>0.22846133554129325</v>
      </c>
      <c r="BI98">
        <f>1/BE98-BF98</f>
        <v>0.20401519344809235</v>
      </c>
      <c r="BJ98">
        <f>MROUND(BG98*100,2)/100</f>
        <v>0.56000000000000005</v>
      </c>
      <c r="BK98">
        <v>1.18</v>
      </c>
      <c r="BL98">
        <v>1.61</v>
      </c>
      <c r="BM98">
        <v>2.5499999999999998</v>
      </c>
      <c r="BN98">
        <v>0</v>
      </c>
      <c r="BO98">
        <v>1.69</v>
      </c>
      <c r="BP98">
        <v>2.1</v>
      </c>
      <c r="BQ98" t="s">
        <v>133</v>
      </c>
      <c r="BR98">
        <f>VLOOKUP(Table2[[#This Row],[Reference]],metron,10,FALSE)</f>
        <v>2.6892488954344627</v>
      </c>
      <c r="BS98">
        <f>VLOOKUP(Table2[[#This Row],[Reference]],metron,11,FALSE)</f>
        <v>1.7546812539448771</v>
      </c>
      <c r="BT98">
        <f>VLOOKUP(Table2[[#This Row],[Reference]],metron,12,FALSE)</f>
        <v>0.93456764148958549</v>
      </c>
      <c r="BU98">
        <f>VLOOKUP(Table2[[#This Row],[Reference]],metron,13,FALSE)</f>
        <v>0.77824531874605507</v>
      </c>
      <c r="BV98">
        <f>VLOOKUP(Table2[[#This Row],[Reference]],metron,14,FALSE)</f>
        <v>0.41237113402061848</v>
      </c>
      <c r="BW98">
        <f>VLOOKUP(Table2[[#This Row],[Reference]],metron,15,FALSE)</f>
        <v>13.77153558052435</v>
      </c>
      <c r="BX98">
        <f>VLOOKUP(Table2[[#This Row],[Reference]],metron,16,FALSE)</f>
        <v>9.0445692883895124</v>
      </c>
      <c r="BY98">
        <f>VLOOKUP(Table2[[#This Row],[Reference]],metron,17,FALSE)</f>
        <v>6.0821292775665396</v>
      </c>
      <c r="BZ98">
        <f>VLOOKUP(Table2[[#This Row],[Reference]],metron,18,FALSE)</f>
        <v>3.8201520912547529</v>
      </c>
      <c r="CA98">
        <f>VLOOKUP(Table2[[#This Row],[Reference]],metron,19,FALSE)</f>
        <v>7.6894063029578108</v>
      </c>
      <c r="CB98">
        <f>VLOOKUP(Table2[[#This Row],[Reference]],metron,20,FALSE)</f>
        <v>5.224417197134759</v>
      </c>
      <c r="CC98">
        <f>VLOOKUP(Table2[[#This Row],[Reference]],metron,21,FALSE)</f>
        <v>12.297605473204101</v>
      </c>
      <c r="CD98">
        <f>VLOOKUP(Table2[[#This Row],[Reference]],metron,22,FALSE)</f>
        <v>13.310908399847969</v>
      </c>
      <c r="CE98">
        <f>VLOOKUP(Table2[[#This Row],[Reference]],metron,23,FALSE)</f>
        <v>1.3713126843657819</v>
      </c>
      <c r="CF98">
        <f>VLOOKUP(Table2[[#This Row],[Reference]],metron,24,FALSE)</f>
        <v>1.9516961651917399</v>
      </c>
      <c r="CG98">
        <f>VLOOKUP(Table2[[#This Row],[Reference]],metron,25,FALSE)</f>
        <v>6.6002949852507375E-2</v>
      </c>
      <c r="CH98">
        <f>VLOOKUP(Table2[[#This Row],[Reference]],metron,26,FALSE)</f>
        <v>0.1297935103244838</v>
      </c>
    </row>
    <row r="99" spans="1:86" hidden="1" x14ac:dyDescent="0.45">
      <c r="A99">
        <v>1530925200</v>
      </c>
      <c r="B99" t="s">
        <v>320</v>
      </c>
      <c r="C99" t="s">
        <v>64</v>
      </c>
      <c r="D99" t="s">
        <v>65</v>
      </c>
      <c r="E99" t="s">
        <v>115</v>
      </c>
      <c r="F99" t="s">
        <v>113</v>
      </c>
      <c r="G99" t="s">
        <v>65</v>
      </c>
      <c r="H99">
        <v>21</v>
      </c>
      <c r="I99">
        <v>1.4</v>
      </c>
      <c r="J99">
        <v>1.4</v>
      </c>
      <c r="K99">
        <v>1.1399999999999999</v>
      </c>
      <c r="L99">
        <v>1.5</v>
      </c>
      <c r="M99">
        <v>1</v>
      </c>
      <c r="N99">
        <v>1</v>
      </c>
      <c r="O99">
        <v>2</v>
      </c>
      <c r="P99">
        <v>0</v>
      </c>
      <c r="Q99">
        <v>0</v>
      </c>
      <c r="R99">
        <v>0</v>
      </c>
      <c r="S99">
        <v>74</v>
      </c>
      <c r="T99">
        <v>89</v>
      </c>
      <c r="U99">
        <v>4</v>
      </c>
      <c r="V99">
        <v>7</v>
      </c>
      <c r="W99">
        <v>1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9</v>
      </c>
      <c r="AF99">
        <v>16</v>
      </c>
      <c r="AG99">
        <v>3</v>
      </c>
      <c r="AH99">
        <v>6</v>
      </c>
      <c r="AI99">
        <v>6</v>
      </c>
      <c r="AJ99">
        <v>10</v>
      </c>
      <c r="AK99">
        <v>14</v>
      </c>
      <c r="AL99">
        <v>17</v>
      </c>
      <c r="AM99">
        <v>48</v>
      </c>
      <c r="AN99">
        <v>52</v>
      </c>
      <c r="AO99">
        <v>1.17</v>
      </c>
      <c r="AP99">
        <v>1.93</v>
      </c>
      <c r="AQ99">
        <v>2.5499999999999998</v>
      </c>
      <c r="AR99">
        <v>70</v>
      </c>
      <c r="AS99">
        <v>80</v>
      </c>
      <c r="AT99">
        <v>45</v>
      </c>
      <c r="AU99">
        <v>15</v>
      </c>
      <c r="AV99">
        <v>15</v>
      </c>
      <c r="AW99">
        <v>40</v>
      </c>
      <c r="AX99">
        <v>60</v>
      </c>
      <c r="AY99">
        <v>45</v>
      </c>
      <c r="AZ99">
        <v>75</v>
      </c>
      <c r="BA99">
        <v>9.6</v>
      </c>
      <c r="BB99">
        <v>4.5</v>
      </c>
      <c r="BC99">
        <v>2.7</v>
      </c>
      <c r="BD99">
        <v>3.35</v>
      </c>
      <c r="BE99">
        <v>2.2999999999999998</v>
      </c>
      <c r="BF99">
        <f>(1/BC99+1/BD99+1/BE99-1)/3</f>
        <v>3.4553480584196571E-2</v>
      </c>
      <c r="BG99">
        <f>1/BC99-BF99</f>
        <v>0.3358168897861738</v>
      </c>
      <c r="BH99">
        <f>1/BD99-BF99</f>
        <v>0.26395398210237059</v>
      </c>
      <c r="BI99">
        <f>1/BE99-BF99</f>
        <v>0.40022912811145567</v>
      </c>
      <c r="BJ99">
        <f>MROUND(BG99*100,2)/100</f>
        <v>0.34</v>
      </c>
      <c r="BK99">
        <v>1.23</v>
      </c>
      <c r="BL99">
        <v>1.77</v>
      </c>
      <c r="BM99">
        <v>2.95</v>
      </c>
      <c r="BN99">
        <v>0</v>
      </c>
      <c r="BO99">
        <v>1.65</v>
      </c>
      <c r="BP99">
        <v>2.2000000000000002</v>
      </c>
      <c r="BQ99" t="s">
        <v>129</v>
      </c>
      <c r="BR99">
        <f>VLOOKUP(Table2[[#This Row],[Reference]],metron,10,FALSE)</f>
        <v>2.5229727551184897</v>
      </c>
      <c r="BS99">
        <f>VLOOKUP(Table2[[#This Row],[Reference]],metron,11,FALSE)</f>
        <v>1.228921489601805</v>
      </c>
      <c r="BT99">
        <f>VLOOKUP(Table2[[#This Row],[Reference]],metron,12,FALSE)</f>
        <v>1.2940512655166849</v>
      </c>
      <c r="BU99">
        <f>VLOOKUP(Table2[[#This Row],[Reference]],metron,13,FALSE)</f>
        <v>0.53240890035472432</v>
      </c>
      <c r="BV99">
        <f>VLOOKUP(Table2[[#This Row],[Reference]],metron,14,FALSE)</f>
        <v>0.56514027732989358</v>
      </c>
      <c r="BW99">
        <f>VLOOKUP(Table2[[#This Row],[Reference]],metron,15,FALSE)</f>
        <v>11.417888124439131</v>
      </c>
      <c r="BX99">
        <f>VLOOKUP(Table2[[#This Row],[Reference]],metron,16,FALSE)</f>
        <v>10.76308704756207</v>
      </c>
      <c r="BY99">
        <f>VLOOKUP(Table2[[#This Row],[Reference]],metron,17,FALSE)</f>
        <v>4.8317672021824798</v>
      </c>
      <c r="BZ99">
        <f>VLOOKUP(Table2[[#This Row],[Reference]],metron,18,FALSE)</f>
        <v>4.6698999696877843</v>
      </c>
      <c r="CA99">
        <f>VLOOKUP(Table2[[#This Row],[Reference]],metron,19,FALSE)</f>
        <v>6.5861209222566508</v>
      </c>
      <c r="CB99">
        <f>VLOOKUP(Table2[[#This Row],[Reference]],metron,20,FALSE)</f>
        <v>6.093187077874286</v>
      </c>
      <c r="CC99">
        <f>VLOOKUP(Table2[[#This Row],[Reference]],metron,21,FALSE)</f>
        <v>12.685679611650491</v>
      </c>
      <c r="CD99">
        <f>VLOOKUP(Table2[[#This Row],[Reference]],metron,22,FALSE)</f>
        <v>13.02639563106796</v>
      </c>
      <c r="CE99">
        <f>VLOOKUP(Table2[[#This Row],[Reference]],metron,23,FALSE)</f>
        <v>1.6481211768132831</v>
      </c>
      <c r="CF99">
        <f>VLOOKUP(Table2[[#This Row],[Reference]],metron,24,FALSE)</f>
        <v>1.8572676958928049</v>
      </c>
      <c r="CG99">
        <f>VLOOKUP(Table2[[#This Row],[Reference]],metron,25,FALSE)</f>
        <v>9.641712787649287E-2</v>
      </c>
      <c r="CH99">
        <f>VLOOKUP(Table2[[#This Row],[Reference]],metron,26,FALSE)</f>
        <v>0.11302068161957469</v>
      </c>
    </row>
    <row r="100" spans="1:86" hidden="1" x14ac:dyDescent="0.45">
      <c r="A100">
        <v>1530997200</v>
      </c>
      <c r="B100" t="s">
        <v>321</v>
      </c>
      <c r="C100" t="s">
        <v>64</v>
      </c>
      <c r="D100" t="s">
        <v>65</v>
      </c>
      <c r="E100" t="s">
        <v>109</v>
      </c>
      <c r="F100" t="s">
        <v>123</v>
      </c>
      <c r="G100" t="s">
        <v>65</v>
      </c>
      <c r="H100">
        <v>21</v>
      </c>
      <c r="I100">
        <v>0.9</v>
      </c>
      <c r="J100">
        <v>1.9</v>
      </c>
      <c r="K100">
        <v>0.82</v>
      </c>
      <c r="L100">
        <v>1.52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U100">
        <v>4</v>
      </c>
      <c r="V100">
        <v>7</v>
      </c>
      <c r="W100">
        <v>2</v>
      </c>
      <c r="X100">
        <v>0</v>
      </c>
      <c r="Y100">
        <v>4</v>
      </c>
      <c r="Z100">
        <v>0</v>
      </c>
      <c r="AA100">
        <v>1</v>
      </c>
      <c r="AB100">
        <v>1</v>
      </c>
      <c r="AC100">
        <v>2</v>
      </c>
      <c r="AD100">
        <v>2</v>
      </c>
      <c r="AE100">
        <v>5</v>
      </c>
      <c r="AF100">
        <v>5</v>
      </c>
      <c r="AG100">
        <v>4</v>
      </c>
      <c r="AH100">
        <v>4</v>
      </c>
      <c r="AI100">
        <v>1</v>
      </c>
      <c r="AJ100">
        <v>1</v>
      </c>
      <c r="AK100">
        <v>19</v>
      </c>
      <c r="AL100">
        <v>18</v>
      </c>
      <c r="AM100">
        <v>55</v>
      </c>
      <c r="AN100">
        <v>45</v>
      </c>
      <c r="AO100">
        <v>1.45</v>
      </c>
      <c r="AP100">
        <v>1.21</v>
      </c>
      <c r="AQ100">
        <v>1.95</v>
      </c>
      <c r="AR100">
        <v>40</v>
      </c>
      <c r="AS100">
        <v>50</v>
      </c>
      <c r="AT100">
        <v>40</v>
      </c>
      <c r="AU100">
        <v>10</v>
      </c>
      <c r="AV100">
        <v>5</v>
      </c>
      <c r="AW100">
        <v>30</v>
      </c>
      <c r="AX100">
        <v>60</v>
      </c>
      <c r="AY100">
        <v>25</v>
      </c>
      <c r="AZ100">
        <v>70</v>
      </c>
      <c r="BA100">
        <v>7.9</v>
      </c>
      <c r="BB100">
        <v>6.6</v>
      </c>
      <c r="BC100">
        <v>3.3</v>
      </c>
      <c r="BD100">
        <v>2.65</v>
      </c>
      <c r="BE100">
        <v>2.35</v>
      </c>
      <c r="BF100">
        <f>(1/BC100+1/BD100+1/BE100-1)/3</f>
        <v>3.5306902829985942E-2</v>
      </c>
      <c r="BG100">
        <f>1/BC100-BF100</f>
        <v>0.2677234002003171</v>
      </c>
      <c r="BH100">
        <f>1/BD100-BF100</f>
        <v>0.34205158773605182</v>
      </c>
      <c r="BI100">
        <f>1/BE100-BF100</f>
        <v>0.39022501206363108</v>
      </c>
      <c r="BJ100">
        <f>MROUND(BG100*100,2)/100</f>
        <v>0.26</v>
      </c>
      <c r="BK100">
        <v>1.47</v>
      </c>
      <c r="BL100">
        <v>2.4500000000000002</v>
      </c>
      <c r="BM100">
        <v>4.75</v>
      </c>
      <c r="BN100">
        <v>0</v>
      </c>
      <c r="BO100">
        <v>2.2000000000000002</v>
      </c>
      <c r="BP100">
        <v>1.65</v>
      </c>
      <c r="BQ100" t="s">
        <v>111</v>
      </c>
      <c r="BR100">
        <f>VLOOKUP(Table2[[#This Row],[Reference]],metron,10,FALSE)</f>
        <v>2.569449507838133</v>
      </c>
      <c r="BS100">
        <f>VLOOKUP(Table2[[#This Row],[Reference]],metron,11,FALSE)</f>
        <v>1.0936930368209989</v>
      </c>
      <c r="BT100">
        <f>VLOOKUP(Table2[[#This Row],[Reference]],metron,12,FALSE)</f>
        <v>1.475756471017134</v>
      </c>
      <c r="BU100">
        <f>VLOOKUP(Table2[[#This Row],[Reference]],metron,13,FALSE)</f>
        <v>0.50018228217280347</v>
      </c>
      <c r="BV100">
        <f>VLOOKUP(Table2[[#This Row],[Reference]],metron,14,FALSE)</f>
        <v>0.65220561429092239</v>
      </c>
      <c r="BW100">
        <f>VLOOKUP(Table2[[#This Row],[Reference]],metron,15,FALSE)</f>
        <v>10.905576679340941</v>
      </c>
      <c r="BX100">
        <f>VLOOKUP(Table2[[#This Row],[Reference]],metron,16,FALSE)</f>
        <v>12.06463878326996</v>
      </c>
      <c r="BY100">
        <f>VLOOKUP(Table2[[#This Row],[Reference]],metron,17,FALSE)</f>
        <v>4.2920127795527154</v>
      </c>
      <c r="BZ100">
        <f>VLOOKUP(Table2[[#This Row],[Reference]],metron,18,FALSE)</f>
        <v>5.0095846645367406</v>
      </c>
      <c r="CA100">
        <f>VLOOKUP(Table2[[#This Row],[Reference]],metron,19,FALSE)</f>
        <v>6.6135638997882253</v>
      </c>
      <c r="CB100">
        <f>VLOOKUP(Table2[[#This Row],[Reference]],metron,20,FALSE)</f>
        <v>7.055054118733219</v>
      </c>
      <c r="CC100">
        <f>VLOOKUP(Table2[[#This Row],[Reference]],metron,21,FALSE)</f>
        <v>12.94865211810013</v>
      </c>
      <c r="CD100">
        <f>VLOOKUP(Table2[[#This Row],[Reference]],metron,22,FALSE)</f>
        <v>13.189345314505781</v>
      </c>
      <c r="CE100">
        <f>VLOOKUP(Table2[[#This Row],[Reference]],metron,23,FALSE)</f>
        <v>1.771446078431373</v>
      </c>
      <c r="CF100">
        <f>VLOOKUP(Table2[[#This Row],[Reference]],metron,24,FALSE)</f>
        <v>1.809436274509804</v>
      </c>
      <c r="CG100">
        <f>VLOOKUP(Table2[[#This Row],[Reference]],metron,25,FALSE)</f>
        <v>0.1060049019607843</v>
      </c>
      <c r="CH100">
        <f>VLOOKUP(Table2[[#This Row],[Reference]],metron,26,FALSE)</f>
        <v>9.6813725490196081E-2</v>
      </c>
    </row>
    <row r="101" spans="1:86" hidden="1" x14ac:dyDescent="0.45">
      <c r="A101">
        <v>1531006200</v>
      </c>
      <c r="B101" t="s">
        <v>322</v>
      </c>
      <c r="C101" t="s">
        <v>64</v>
      </c>
      <c r="D101" t="s">
        <v>65</v>
      </c>
      <c r="E101" t="s">
        <v>118</v>
      </c>
      <c r="F101" t="s">
        <v>122</v>
      </c>
      <c r="G101" t="s">
        <v>65</v>
      </c>
      <c r="H101">
        <v>21</v>
      </c>
      <c r="I101">
        <v>1.4</v>
      </c>
      <c r="J101">
        <v>0.7</v>
      </c>
      <c r="K101">
        <v>1.05</v>
      </c>
      <c r="L101">
        <v>1</v>
      </c>
      <c r="M101">
        <v>0</v>
      </c>
      <c r="N101">
        <v>3</v>
      </c>
      <c r="O101">
        <v>3</v>
      </c>
      <c r="P101">
        <v>0</v>
      </c>
      <c r="Q101">
        <v>0</v>
      </c>
      <c r="R101">
        <v>0</v>
      </c>
      <c r="T101" t="s">
        <v>323</v>
      </c>
      <c r="U101">
        <v>7</v>
      </c>
      <c r="V101">
        <v>0</v>
      </c>
      <c r="W101">
        <v>3</v>
      </c>
      <c r="X101">
        <v>0</v>
      </c>
      <c r="Y101">
        <v>2</v>
      </c>
      <c r="Z101">
        <v>0</v>
      </c>
      <c r="AA101">
        <v>2</v>
      </c>
      <c r="AB101">
        <v>1</v>
      </c>
      <c r="AC101">
        <v>2</v>
      </c>
      <c r="AD101">
        <v>0</v>
      </c>
      <c r="AE101">
        <v>11</v>
      </c>
      <c r="AF101">
        <v>11</v>
      </c>
      <c r="AG101">
        <v>6</v>
      </c>
      <c r="AH101">
        <v>8</v>
      </c>
      <c r="AI101">
        <v>5</v>
      </c>
      <c r="AJ101">
        <v>3</v>
      </c>
      <c r="AK101">
        <v>18</v>
      </c>
      <c r="AL101">
        <v>10</v>
      </c>
      <c r="AM101">
        <v>58</v>
      </c>
      <c r="AN101">
        <v>42</v>
      </c>
      <c r="AO101">
        <v>1.69</v>
      </c>
      <c r="AP101">
        <v>1.5</v>
      </c>
      <c r="AQ101">
        <v>2.9</v>
      </c>
      <c r="AR101">
        <v>70</v>
      </c>
      <c r="AS101">
        <v>75</v>
      </c>
      <c r="AT101">
        <v>75</v>
      </c>
      <c r="AU101">
        <v>30</v>
      </c>
      <c r="AV101">
        <v>15</v>
      </c>
      <c r="AW101">
        <v>35</v>
      </c>
      <c r="AX101">
        <v>70</v>
      </c>
      <c r="AY101">
        <v>50</v>
      </c>
      <c r="AZ101">
        <v>85</v>
      </c>
      <c r="BA101">
        <v>8.1999999999999993</v>
      </c>
      <c r="BB101">
        <v>4.3</v>
      </c>
      <c r="BC101">
        <v>1.67</v>
      </c>
      <c r="BD101">
        <v>3.55</v>
      </c>
      <c r="BE101">
        <v>4.55</v>
      </c>
      <c r="BF101">
        <f>(1/BC101+1/BD101+1/BE101-1)/3</f>
        <v>3.3424251944957017E-2</v>
      </c>
      <c r="BG101">
        <f>1/BC101-BF101</f>
        <v>0.56537814326462388</v>
      </c>
      <c r="BH101">
        <f>1/BD101-BF101</f>
        <v>0.24826588890011342</v>
      </c>
      <c r="BI101">
        <f>1/BE101-BF101</f>
        <v>0.18635596783526276</v>
      </c>
      <c r="BJ101">
        <f>MROUND(BG101*100,2)/100</f>
        <v>0.56000000000000005</v>
      </c>
      <c r="BK101">
        <v>1.17</v>
      </c>
      <c r="BL101">
        <v>1.59</v>
      </c>
      <c r="BM101">
        <v>2.5</v>
      </c>
      <c r="BN101">
        <v>0</v>
      </c>
      <c r="BO101">
        <v>1.65</v>
      </c>
      <c r="BP101">
        <v>2.2000000000000002</v>
      </c>
      <c r="BQ101" t="s">
        <v>121</v>
      </c>
      <c r="BR101">
        <f>VLOOKUP(Table2[[#This Row],[Reference]],metron,10,FALSE)</f>
        <v>2.6892488954344627</v>
      </c>
      <c r="BS101">
        <f>VLOOKUP(Table2[[#This Row],[Reference]],metron,11,FALSE)</f>
        <v>1.7546812539448771</v>
      </c>
      <c r="BT101">
        <f>VLOOKUP(Table2[[#This Row],[Reference]],metron,12,FALSE)</f>
        <v>0.93456764148958549</v>
      </c>
      <c r="BU101">
        <f>VLOOKUP(Table2[[#This Row],[Reference]],metron,13,FALSE)</f>
        <v>0.77824531874605507</v>
      </c>
      <c r="BV101">
        <f>VLOOKUP(Table2[[#This Row],[Reference]],metron,14,FALSE)</f>
        <v>0.41237113402061848</v>
      </c>
      <c r="BW101">
        <f>VLOOKUP(Table2[[#This Row],[Reference]],metron,15,FALSE)</f>
        <v>13.77153558052435</v>
      </c>
      <c r="BX101">
        <f>VLOOKUP(Table2[[#This Row],[Reference]],metron,16,FALSE)</f>
        <v>9.0445692883895124</v>
      </c>
      <c r="BY101">
        <f>VLOOKUP(Table2[[#This Row],[Reference]],metron,17,FALSE)</f>
        <v>6.0821292775665396</v>
      </c>
      <c r="BZ101">
        <f>VLOOKUP(Table2[[#This Row],[Reference]],metron,18,FALSE)</f>
        <v>3.8201520912547529</v>
      </c>
      <c r="CA101">
        <f>VLOOKUP(Table2[[#This Row],[Reference]],metron,19,FALSE)</f>
        <v>7.6894063029578108</v>
      </c>
      <c r="CB101">
        <f>VLOOKUP(Table2[[#This Row],[Reference]],metron,20,FALSE)</f>
        <v>5.224417197134759</v>
      </c>
      <c r="CC101">
        <f>VLOOKUP(Table2[[#This Row],[Reference]],metron,21,FALSE)</f>
        <v>12.297605473204101</v>
      </c>
      <c r="CD101">
        <f>VLOOKUP(Table2[[#This Row],[Reference]],metron,22,FALSE)</f>
        <v>13.310908399847969</v>
      </c>
      <c r="CE101">
        <f>VLOOKUP(Table2[[#This Row],[Reference]],metron,23,FALSE)</f>
        <v>1.3713126843657819</v>
      </c>
      <c r="CF101">
        <f>VLOOKUP(Table2[[#This Row],[Reference]],metron,24,FALSE)</f>
        <v>1.9516961651917399</v>
      </c>
      <c r="CG101">
        <f>VLOOKUP(Table2[[#This Row],[Reference]],metron,25,FALSE)</f>
        <v>6.6002949852507375E-2</v>
      </c>
      <c r="CH101">
        <f>VLOOKUP(Table2[[#This Row],[Reference]],metron,26,FALSE)</f>
        <v>0.1297935103244838</v>
      </c>
    </row>
    <row r="102" spans="1:86" hidden="1" x14ac:dyDescent="0.45">
      <c r="A102">
        <v>1531069200</v>
      </c>
      <c r="B102" t="s">
        <v>324</v>
      </c>
      <c r="C102" t="s">
        <v>64</v>
      </c>
      <c r="D102" t="s">
        <v>65</v>
      </c>
      <c r="E102" t="s">
        <v>143</v>
      </c>
      <c r="F102" t="s">
        <v>112</v>
      </c>
      <c r="G102" t="s">
        <v>65</v>
      </c>
      <c r="H102">
        <v>21</v>
      </c>
      <c r="I102">
        <v>1.2</v>
      </c>
      <c r="J102">
        <v>1.1000000000000001</v>
      </c>
      <c r="K102">
        <v>1.55</v>
      </c>
      <c r="L102">
        <v>1.1299999999999999</v>
      </c>
      <c r="M102">
        <v>2</v>
      </c>
      <c r="N102">
        <v>2</v>
      </c>
      <c r="O102">
        <v>4</v>
      </c>
      <c r="P102">
        <v>0</v>
      </c>
      <c r="Q102">
        <v>0</v>
      </c>
      <c r="R102">
        <v>0</v>
      </c>
      <c r="S102" t="s">
        <v>325</v>
      </c>
      <c r="T102" t="s">
        <v>326</v>
      </c>
      <c r="U102">
        <v>3</v>
      </c>
      <c r="V102">
        <v>4</v>
      </c>
      <c r="W102">
        <v>3</v>
      </c>
      <c r="X102">
        <v>0</v>
      </c>
      <c r="Y102">
        <v>1</v>
      </c>
      <c r="Z102">
        <v>0</v>
      </c>
      <c r="AA102">
        <v>0</v>
      </c>
      <c r="AB102">
        <v>3</v>
      </c>
      <c r="AC102">
        <v>1</v>
      </c>
      <c r="AD102">
        <v>0</v>
      </c>
      <c r="AE102">
        <v>6</v>
      </c>
      <c r="AF102">
        <v>11</v>
      </c>
      <c r="AG102">
        <v>6</v>
      </c>
      <c r="AH102">
        <v>5</v>
      </c>
      <c r="AI102">
        <v>0</v>
      </c>
      <c r="AJ102">
        <v>6</v>
      </c>
      <c r="AK102">
        <v>13</v>
      </c>
      <c r="AL102">
        <v>20</v>
      </c>
      <c r="AM102">
        <v>48</v>
      </c>
      <c r="AN102">
        <v>52</v>
      </c>
      <c r="AO102">
        <v>1.55</v>
      </c>
      <c r="AP102">
        <v>1.7</v>
      </c>
      <c r="AQ102">
        <v>2.4</v>
      </c>
      <c r="AR102">
        <v>55</v>
      </c>
      <c r="AS102">
        <v>90</v>
      </c>
      <c r="AT102">
        <v>35</v>
      </c>
      <c r="AU102">
        <v>15</v>
      </c>
      <c r="AV102">
        <v>0</v>
      </c>
      <c r="AW102">
        <v>30</v>
      </c>
      <c r="AX102">
        <v>70</v>
      </c>
      <c r="AY102">
        <v>35</v>
      </c>
      <c r="AZ102">
        <v>95</v>
      </c>
      <c r="BA102">
        <v>10.8</v>
      </c>
      <c r="BB102">
        <v>4.2</v>
      </c>
      <c r="BC102">
        <v>2.15</v>
      </c>
      <c r="BD102">
        <v>3.15</v>
      </c>
      <c r="BE102">
        <v>3.15</v>
      </c>
      <c r="BF102">
        <f>(1/BC102+1/BD102+1/BE102-1)/3</f>
        <v>3.3345637996800757E-2</v>
      </c>
      <c r="BG102">
        <f>1/BC102-BF102</f>
        <v>0.4317706410729667</v>
      </c>
      <c r="BH102">
        <f>1/BD102-BF102</f>
        <v>0.28411467946351671</v>
      </c>
      <c r="BI102">
        <f>1/BE102-BF102</f>
        <v>0.28411467946351671</v>
      </c>
      <c r="BJ102">
        <f>MROUND(BG102*100,2)/100</f>
        <v>0.44</v>
      </c>
      <c r="BK102">
        <v>1.33</v>
      </c>
      <c r="BL102">
        <v>2.0499999999999998</v>
      </c>
      <c r="BM102">
        <v>3.65</v>
      </c>
      <c r="BN102">
        <v>0</v>
      </c>
      <c r="BO102">
        <v>1.91</v>
      </c>
      <c r="BP102">
        <v>1.87</v>
      </c>
      <c r="BQ102" t="s">
        <v>131</v>
      </c>
      <c r="BR102">
        <f>VLOOKUP(Table2[[#This Row],[Reference]],metron,10,FALSE)</f>
        <v>2.4807646356033461</v>
      </c>
      <c r="BS102">
        <f>VLOOKUP(Table2[[#This Row],[Reference]],metron,11,FALSE)</f>
        <v>1.4140979689366791</v>
      </c>
      <c r="BT102">
        <f>VLOOKUP(Table2[[#This Row],[Reference]],metron,12,FALSE)</f>
        <v>1.0666666666666671</v>
      </c>
      <c r="BU102">
        <f>VLOOKUP(Table2[[#This Row],[Reference]],metron,13,FALSE)</f>
        <v>0.62712066905615294</v>
      </c>
      <c r="BV102">
        <f>VLOOKUP(Table2[[#This Row],[Reference]],metron,14,FALSE)</f>
        <v>0.46009557945041818</v>
      </c>
      <c r="BW102">
        <f>VLOOKUP(Table2[[#This Row],[Reference]],metron,15,FALSE)</f>
        <v>12.56969280146722</v>
      </c>
      <c r="BX102">
        <f>VLOOKUP(Table2[[#This Row],[Reference]],metron,16,FALSE)</f>
        <v>9.8695552498853729</v>
      </c>
      <c r="BY102">
        <f>VLOOKUP(Table2[[#This Row],[Reference]],metron,17,FALSE)</f>
        <v>5.2754256787850897</v>
      </c>
      <c r="BZ102">
        <f>VLOOKUP(Table2[[#This Row],[Reference]],metron,18,FALSE)</f>
        <v>4.1279337321675103</v>
      </c>
      <c r="CA102">
        <f>VLOOKUP(Table2[[#This Row],[Reference]],metron,19,FALSE)</f>
        <v>7.2942671226821298</v>
      </c>
      <c r="CB102">
        <f>VLOOKUP(Table2[[#This Row],[Reference]],metron,20,FALSE)</f>
        <v>5.7416215177178627</v>
      </c>
      <c r="CC102">
        <f>VLOOKUP(Table2[[#This Row],[Reference]],metron,21,FALSE)</f>
        <v>12.897246007868549</v>
      </c>
      <c r="CD102">
        <f>VLOOKUP(Table2[[#This Row],[Reference]],metron,22,FALSE)</f>
        <v>13.507058551261281</v>
      </c>
      <c r="CE102">
        <f>VLOOKUP(Table2[[#This Row],[Reference]],metron,23,FALSE)</f>
        <v>1.576522702104098</v>
      </c>
      <c r="CF102">
        <f>VLOOKUP(Table2[[#This Row],[Reference]],metron,24,FALSE)</f>
        <v>1.917165005537099</v>
      </c>
      <c r="CG102">
        <f>VLOOKUP(Table2[[#This Row],[Reference]],metron,25,FALSE)</f>
        <v>8.4385382059800659E-2</v>
      </c>
      <c r="CH102">
        <f>VLOOKUP(Table2[[#This Row],[Reference]],metron,26,FALSE)</f>
        <v>0.1233665559246955</v>
      </c>
    </row>
    <row r="103" spans="1:86" hidden="1" x14ac:dyDescent="0.45">
      <c r="A103">
        <v>1531089000</v>
      </c>
      <c r="B103" t="s">
        <v>327</v>
      </c>
      <c r="C103" t="s">
        <v>64</v>
      </c>
      <c r="D103" t="s">
        <v>65</v>
      </c>
      <c r="E103" t="s">
        <v>119</v>
      </c>
      <c r="F103" t="s">
        <v>159</v>
      </c>
      <c r="G103" t="s">
        <v>65</v>
      </c>
      <c r="H103">
        <v>21</v>
      </c>
      <c r="I103">
        <v>2</v>
      </c>
      <c r="J103">
        <v>0.4</v>
      </c>
      <c r="K103">
        <v>2.14</v>
      </c>
      <c r="L103">
        <v>0.86</v>
      </c>
      <c r="M103">
        <v>2</v>
      </c>
      <c r="N103">
        <v>0</v>
      </c>
      <c r="O103">
        <v>2</v>
      </c>
      <c r="P103">
        <v>0</v>
      </c>
      <c r="Q103">
        <v>0</v>
      </c>
      <c r="R103">
        <v>0</v>
      </c>
      <c r="S103" t="s">
        <v>328</v>
      </c>
      <c r="U103">
        <v>5</v>
      </c>
      <c r="V103">
        <v>4</v>
      </c>
      <c r="W103">
        <v>2</v>
      </c>
      <c r="X103">
        <v>0</v>
      </c>
      <c r="Y103">
        <v>2</v>
      </c>
      <c r="Z103">
        <v>0</v>
      </c>
      <c r="AA103">
        <v>2</v>
      </c>
      <c r="AB103">
        <v>0</v>
      </c>
      <c r="AC103">
        <v>1</v>
      </c>
      <c r="AD103">
        <v>1</v>
      </c>
      <c r="AE103">
        <v>8</v>
      </c>
      <c r="AF103">
        <v>4</v>
      </c>
      <c r="AG103">
        <v>5</v>
      </c>
      <c r="AH103">
        <v>2</v>
      </c>
      <c r="AI103">
        <v>3</v>
      </c>
      <c r="AJ103">
        <v>2</v>
      </c>
      <c r="AK103">
        <v>13</v>
      </c>
      <c r="AL103">
        <v>25</v>
      </c>
      <c r="AM103">
        <v>52</v>
      </c>
      <c r="AN103">
        <v>48</v>
      </c>
      <c r="AO103">
        <v>1.47</v>
      </c>
      <c r="AP103">
        <v>1.05</v>
      </c>
      <c r="AQ103">
        <v>3.1</v>
      </c>
      <c r="AR103">
        <v>55</v>
      </c>
      <c r="AS103">
        <v>85</v>
      </c>
      <c r="AT103">
        <v>55</v>
      </c>
      <c r="AU103">
        <v>45</v>
      </c>
      <c r="AV103">
        <v>25</v>
      </c>
      <c r="AW103">
        <v>40</v>
      </c>
      <c r="AX103">
        <v>70</v>
      </c>
      <c r="AY103">
        <v>55</v>
      </c>
      <c r="AZ103">
        <v>90</v>
      </c>
      <c r="BA103">
        <v>8.6999999999999993</v>
      </c>
      <c r="BB103">
        <v>6.2</v>
      </c>
      <c r="BC103">
        <v>1.18</v>
      </c>
      <c r="BD103">
        <v>5.85</v>
      </c>
      <c r="BE103">
        <v>12.5</v>
      </c>
      <c r="BF103">
        <f>(1/BC103+1/BD103+1/BE103-1)/3</f>
        <v>3.2799266019605033E-2</v>
      </c>
      <c r="BG103">
        <f>1/BC103-BF103</f>
        <v>0.81465836109903911</v>
      </c>
      <c r="BH103">
        <f>1/BD103-BF103</f>
        <v>0.13814090492056591</v>
      </c>
      <c r="BI103">
        <f>1/BE103-BF103</f>
        <v>4.7200733980394968E-2</v>
      </c>
      <c r="BJ103">
        <f>MROUND(BG103*100,2)/100</f>
        <v>0.82</v>
      </c>
      <c r="BK103">
        <v>1.1299999999999999</v>
      </c>
      <c r="BL103">
        <v>1.47</v>
      </c>
      <c r="BM103">
        <v>2.2000000000000002</v>
      </c>
      <c r="BN103">
        <v>0</v>
      </c>
      <c r="BO103">
        <v>2.0499999999999998</v>
      </c>
      <c r="BP103">
        <v>1.77</v>
      </c>
      <c r="BQ103" t="s">
        <v>132</v>
      </c>
      <c r="BR103">
        <f>VLOOKUP(Table2[[#This Row],[Reference]],metron,10,FALSE)</f>
        <v>3.3613053613053614</v>
      </c>
      <c r="BS103">
        <f>VLOOKUP(Table2[[#This Row],[Reference]],metron,11,FALSE)</f>
        <v>2.7599067599067602</v>
      </c>
      <c r="BT103">
        <f>VLOOKUP(Table2[[#This Row],[Reference]],metron,12,FALSE)</f>
        <v>0.60139860139860135</v>
      </c>
      <c r="BU103">
        <f>VLOOKUP(Table2[[#This Row],[Reference]],metron,13,FALSE)</f>
        <v>1.2529137529137531</v>
      </c>
      <c r="BV103">
        <f>VLOOKUP(Table2[[#This Row],[Reference]],metron,14,FALSE)</f>
        <v>0.25757575757575762</v>
      </c>
      <c r="BW103">
        <f>VLOOKUP(Table2[[#This Row],[Reference]],metron,15,FALSE)</f>
        <v>18.014018691588781</v>
      </c>
      <c r="BX103">
        <f>VLOOKUP(Table2[[#This Row],[Reference]],metron,16,FALSE)</f>
        <v>7.2266355140186924</v>
      </c>
      <c r="BY103">
        <f>VLOOKUP(Table2[[#This Row],[Reference]],metron,17,FALSE)</f>
        <v>8.040094339622641</v>
      </c>
      <c r="BZ103">
        <f>VLOOKUP(Table2[[#This Row],[Reference]],metron,18,FALSE)</f>
        <v>2.7216981132075468</v>
      </c>
      <c r="CA103">
        <f>VLOOKUP(Table2[[#This Row],[Reference]],metron,19,FALSE)</f>
        <v>9.97392435196614</v>
      </c>
      <c r="CB103">
        <f>VLOOKUP(Table2[[#This Row],[Reference]],metron,20,FALSE)</f>
        <v>4.504937400811146</v>
      </c>
      <c r="CC103">
        <f>VLOOKUP(Table2[[#This Row],[Reference]],metron,21,FALSE)</f>
        <v>11.519323671497579</v>
      </c>
      <c r="CD103">
        <f>VLOOKUP(Table2[[#This Row],[Reference]],metron,22,FALSE)</f>
        <v>12.93236714975845</v>
      </c>
      <c r="CE103">
        <f>VLOOKUP(Table2[[#This Row],[Reference]],metron,23,FALSE)</f>
        <v>1.069767441860465</v>
      </c>
      <c r="CF103">
        <f>VLOOKUP(Table2[[#This Row],[Reference]],metron,24,FALSE)</f>
        <v>1.8767441860465119</v>
      </c>
      <c r="CG103">
        <f>VLOOKUP(Table2[[#This Row],[Reference]],metron,25,FALSE)</f>
        <v>4.6511627906976737E-2</v>
      </c>
      <c r="CH103">
        <f>VLOOKUP(Table2[[#This Row],[Reference]],metron,26,FALSE)</f>
        <v>0.1372093023255814</v>
      </c>
    </row>
    <row r="104" spans="1:86" hidden="1" x14ac:dyDescent="0.45">
      <c r="A104">
        <v>1531181700</v>
      </c>
      <c r="B104" t="s">
        <v>329</v>
      </c>
      <c r="C104" t="s">
        <v>64</v>
      </c>
      <c r="D104" t="s">
        <v>65</v>
      </c>
      <c r="E104" t="s">
        <v>127</v>
      </c>
      <c r="F104" t="s">
        <v>114</v>
      </c>
      <c r="G104" t="s">
        <v>65</v>
      </c>
      <c r="H104">
        <v>21</v>
      </c>
      <c r="I104">
        <v>1.4</v>
      </c>
      <c r="J104">
        <v>1.4</v>
      </c>
      <c r="K104">
        <v>1.55</v>
      </c>
      <c r="L104">
        <v>1.36</v>
      </c>
      <c r="M104">
        <v>3</v>
      </c>
      <c r="N104">
        <v>1</v>
      </c>
      <c r="O104">
        <v>4</v>
      </c>
      <c r="P104">
        <v>2</v>
      </c>
      <c r="Q104">
        <v>1</v>
      </c>
      <c r="R104">
        <v>1</v>
      </c>
      <c r="S104" t="s">
        <v>330</v>
      </c>
      <c r="T104">
        <v>8</v>
      </c>
      <c r="U104">
        <v>5</v>
      </c>
      <c r="V104">
        <v>2</v>
      </c>
      <c r="W104">
        <v>3</v>
      </c>
      <c r="X104">
        <v>0</v>
      </c>
      <c r="Y104">
        <v>3</v>
      </c>
      <c r="Z104">
        <v>0</v>
      </c>
      <c r="AA104">
        <v>1</v>
      </c>
      <c r="AB104">
        <v>2</v>
      </c>
      <c r="AC104">
        <v>1</v>
      </c>
      <c r="AD104">
        <v>2</v>
      </c>
      <c r="AE104">
        <v>10</v>
      </c>
      <c r="AF104">
        <v>4</v>
      </c>
      <c r="AG104">
        <v>5</v>
      </c>
      <c r="AH104">
        <v>2</v>
      </c>
      <c r="AI104">
        <v>5</v>
      </c>
      <c r="AJ104">
        <v>2</v>
      </c>
      <c r="AK104">
        <v>13</v>
      </c>
      <c r="AL104">
        <v>15</v>
      </c>
      <c r="AM104">
        <v>48</v>
      </c>
      <c r="AN104">
        <v>52</v>
      </c>
      <c r="AO104">
        <v>1.33</v>
      </c>
      <c r="AP104">
        <v>0.78</v>
      </c>
      <c r="AQ104">
        <v>2.1</v>
      </c>
      <c r="AR104">
        <v>55</v>
      </c>
      <c r="AS104">
        <v>70</v>
      </c>
      <c r="AT104">
        <v>45</v>
      </c>
      <c r="AU104">
        <v>10</v>
      </c>
      <c r="AV104">
        <v>0</v>
      </c>
      <c r="AW104">
        <v>30</v>
      </c>
      <c r="AX104">
        <v>60</v>
      </c>
      <c r="AY104">
        <v>40</v>
      </c>
      <c r="AZ104">
        <v>75</v>
      </c>
      <c r="BA104">
        <v>9.1</v>
      </c>
      <c r="BB104">
        <v>5.2</v>
      </c>
      <c r="BC104">
        <v>2.7</v>
      </c>
      <c r="BD104">
        <v>3</v>
      </c>
      <c r="BE104">
        <v>2.5499999999999998</v>
      </c>
      <c r="BF104">
        <f>(1/BC104+1/BD104+1/BE104-1)/3</f>
        <v>3.1953522149600566E-2</v>
      </c>
      <c r="BG104">
        <f>1/BC104-BF104</f>
        <v>0.33841684822076978</v>
      </c>
      <c r="BH104">
        <f>1/BD104-BF104</f>
        <v>0.30137981118373275</v>
      </c>
      <c r="BI104">
        <f>1/BE104-BF104</f>
        <v>0.36020334059549752</v>
      </c>
      <c r="BJ104">
        <f>MROUND(BG104*100,2)/100</f>
        <v>0.34</v>
      </c>
      <c r="BK104">
        <v>1.34</v>
      </c>
      <c r="BL104">
        <v>2.1</v>
      </c>
      <c r="BM104">
        <v>3.8</v>
      </c>
      <c r="BN104">
        <v>0</v>
      </c>
      <c r="BO104">
        <v>1.95</v>
      </c>
      <c r="BP104">
        <v>1.83</v>
      </c>
      <c r="BQ104" t="s">
        <v>130</v>
      </c>
      <c r="BR104">
        <f>VLOOKUP(Table2[[#This Row],[Reference]],metron,10,FALSE)</f>
        <v>2.5229727551184897</v>
      </c>
      <c r="BS104">
        <f>VLOOKUP(Table2[[#This Row],[Reference]],metron,11,FALSE)</f>
        <v>1.228921489601805</v>
      </c>
      <c r="BT104">
        <f>VLOOKUP(Table2[[#This Row],[Reference]],metron,12,FALSE)</f>
        <v>1.2940512655166849</v>
      </c>
      <c r="BU104">
        <f>VLOOKUP(Table2[[#This Row],[Reference]],metron,13,FALSE)</f>
        <v>0.53240890035472432</v>
      </c>
      <c r="BV104">
        <f>VLOOKUP(Table2[[#This Row],[Reference]],metron,14,FALSE)</f>
        <v>0.56514027732989358</v>
      </c>
      <c r="BW104">
        <f>VLOOKUP(Table2[[#This Row],[Reference]],metron,15,FALSE)</f>
        <v>11.417888124439131</v>
      </c>
      <c r="BX104">
        <f>VLOOKUP(Table2[[#This Row],[Reference]],metron,16,FALSE)</f>
        <v>10.76308704756207</v>
      </c>
      <c r="BY104">
        <f>VLOOKUP(Table2[[#This Row],[Reference]],metron,17,FALSE)</f>
        <v>4.8317672021824798</v>
      </c>
      <c r="BZ104">
        <f>VLOOKUP(Table2[[#This Row],[Reference]],metron,18,FALSE)</f>
        <v>4.6698999696877843</v>
      </c>
      <c r="CA104">
        <f>VLOOKUP(Table2[[#This Row],[Reference]],metron,19,FALSE)</f>
        <v>6.5861209222566508</v>
      </c>
      <c r="CB104">
        <f>VLOOKUP(Table2[[#This Row],[Reference]],metron,20,FALSE)</f>
        <v>6.093187077874286</v>
      </c>
      <c r="CC104">
        <f>VLOOKUP(Table2[[#This Row],[Reference]],metron,21,FALSE)</f>
        <v>12.685679611650491</v>
      </c>
      <c r="CD104">
        <f>VLOOKUP(Table2[[#This Row],[Reference]],metron,22,FALSE)</f>
        <v>13.02639563106796</v>
      </c>
      <c r="CE104">
        <f>VLOOKUP(Table2[[#This Row],[Reference]],metron,23,FALSE)</f>
        <v>1.6481211768132831</v>
      </c>
      <c r="CF104">
        <f>VLOOKUP(Table2[[#This Row],[Reference]],metron,24,FALSE)</f>
        <v>1.8572676958928049</v>
      </c>
      <c r="CG104">
        <f>VLOOKUP(Table2[[#This Row],[Reference]],metron,25,FALSE)</f>
        <v>9.641712787649287E-2</v>
      </c>
      <c r="CH104">
        <f>VLOOKUP(Table2[[#This Row],[Reference]],metron,26,FALSE)</f>
        <v>0.11302068161957469</v>
      </c>
    </row>
    <row r="105" spans="1:86" hidden="1" x14ac:dyDescent="0.45">
      <c r="A105">
        <v>1531527300</v>
      </c>
      <c r="B105" t="s">
        <v>331</v>
      </c>
      <c r="C105" t="s">
        <v>64</v>
      </c>
      <c r="D105" t="s">
        <v>65</v>
      </c>
      <c r="E105" t="s">
        <v>114</v>
      </c>
      <c r="F105" t="s">
        <v>143</v>
      </c>
      <c r="G105" t="s">
        <v>65</v>
      </c>
      <c r="H105">
        <v>22</v>
      </c>
      <c r="I105">
        <v>1.4</v>
      </c>
      <c r="J105">
        <v>1.4</v>
      </c>
      <c r="K105">
        <v>1.55</v>
      </c>
      <c r="L105">
        <v>1.41</v>
      </c>
      <c r="M105">
        <v>2</v>
      </c>
      <c r="N105">
        <v>0</v>
      </c>
      <c r="O105">
        <v>2</v>
      </c>
      <c r="P105">
        <v>1</v>
      </c>
      <c r="Q105">
        <v>1</v>
      </c>
      <c r="R105">
        <v>0</v>
      </c>
      <c r="S105" t="s">
        <v>332</v>
      </c>
      <c r="U105">
        <v>5</v>
      </c>
      <c r="V105">
        <v>3</v>
      </c>
      <c r="W105">
        <v>3</v>
      </c>
      <c r="X105">
        <v>0</v>
      </c>
      <c r="Y105">
        <v>0</v>
      </c>
      <c r="Z105">
        <v>0</v>
      </c>
      <c r="AA105">
        <v>2</v>
      </c>
      <c r="AB105">
        <v>1</v>
      </c>
      <c r="AC105">
        <v>0</v>
      </c>
      <c r="AD105">
        <v>0</v>
      </c>
      <c r="AE105">
        <v>15</v>
      </c>
      <c r="AF105">
        <v>14</v>
      </c>
      <c r="AG105">
        <v>6</v>
      </c>
      <c r="AH105">
        <v>6</v>
      </c>
      <c r="AI105">
        <v>9</v>
      </c>
      <c r="AJ105">
        <v>8</v>
      </c>
      <c r="AK105">
        <v>20</v>
      </c>
      <c r="AL105">
        <v>18</v>
      </c>
      <c r="AM105">
        <v>48</v>
      </c>
      <c r="AN105">
        <v>52</v>
      </c>
      <c r="AO105">
        <v>1.61</v>
      </c>
      <c r="AP105">
        <v>1.54</v>
      </c>
      <c r="AQ105">
        <v>2.6</v>
      </c>
      <c r="AR105">
        <v>55</v>
      </c>
      <c r="AS105">
        <v>80</v>
      </c>
      <c r="AT105">
        <v>45</v>
      </c>
      <c r="AU105">
        <v>25</v>
      </c>
      <c r="AV105">
        <v>10</v>
      </c>
      <c r="AW105">
        <v>35</v>
      </c>
      <c r="AX105">
        <v>70</v>
      </c>
      <c r="AY105">
        <v>45</v>
      </c>
      <c r="AZ105">
        <v>90</v>
      </c>
      <c r="BA105">
        <v>7.1</v>
      </c>
      <c r="BB105">
        <v>5.9</v>
      </c>
      <c r="BC105">
        <v>2.2000000000000002</v>
      </c>
      <c r="BD105">
        <v>3.15</v>
      </c>
      <c r="BE105">
        <v>3.05</v>
      </c>
      <c r="BF105">
        <f>(1/BC105+1/BD105+1/BE105-1)/3</f>
        <v>3.3291541488262855E-2</v>
      </c>
      <c r="BG105">
        <f>1/BC105-BF105</f>
        <v>0.42125391305719168</v>
      </c>
      <c r="BH105">
        <f>1/BD105-BF105</f>
        <v>0.28416877597205459</v>
      </c>
      <c r="BI105">
        <f>1/BE105-BF105</f>
        <v>0.29457731097075357</v>
      </c>
      <c r="BJ105">
        <f>MROUND(BG105*100,2)/100</f>
        <v>0.42</v>
      </c>
      <c r="BK105">
        <v>1.34</v>
      </c>
      <c r="BL105">
        <v>2.0499999999999998</v>
      </c>
      <c r="BM105">
        <v>3.6</v>
      </c>
      <c r="BN105">
        <v>0</v>
      </c>
      <c r="BO105">
        <v>1.91</v>
      </c>
      <c r="BP105">
        <v>1.83</v>
      </c>
      <c r="BQ105" t="s">
        <v>117</v>
      </c>
      <c r="BR105">
        <f>VLOOKUP(Table2[[#This Row],[Reference]],metron,10,FALSE)</f>
        <v>2.4884649511978703</v>
      </c>
      <c r="BS105">
        <f>VLOOKUP(Table2[[#This Row],[Reference]],metron,11,FALSE)</f>
        <v>1.396960958296362</v>
      </c>
      <c r="BT105">
        <f>VLOOKUP(Table2[[#This Row],[Reference]],metron,12,FALSE)</f>
        <v>1.091503992901508</v>
      </c>
      <c r="BU105">
        <f>VLOOKUP(Table2[[#This Row],[Reference]],metron,13,FALSE)</f>
        <v>0.60765391014975045</v>
      </c>
      <c r="BV105">
        <f>VLOOKUP(Table2[[#This Row],[Reference]],metron,14,FALSE)</f>
        <v>0.47276760953965608</v>
      </c>
      <c r="BW105">
        <f>VLOOKUP(Table2[[#This Row],[Reference]],metron,15,FALSE)</f>
        <v>12.29504785684561</v>
      </c>
      <c r="BX105">
        <f>VLOOKUP(Table2[[#This Row],[Reference]],metron,16,FALSE)</f>
        <v>10.047232625884311</v>
      </c>
      <c r="BY105">
        <f>VLOOKUP(Table2[[#This Row],[Reference]],metron,17,FALSE)</f>
        <v>5.2917192097519967</v>
      </c>
      <c r="BZ105">
        <f>VLOOKUP(Table2[[#This Row],[Reference]],metron,18,FALSE)</f>
        <v>4.2580916351408158</v>
      </c>
      <c r="CA105">
        <f>VLOOKUP(Table2[[#This Row],[Reference]],metron,19,FALSE)</f>
        <v>7.0033286470936131</v>
      </c>
      <c r="CB105">
        <f>VLOOKUP(Table2[[#This Row],[Reference]],metron,20,FALSE)</f>
        <v>5.789140990743495</v>
      </c>
      <c r="CC105">
        <f>VLOOKUP(Table2[[#This Row],[Reference]],metron,21,FALSE)</f>
        <v>12.77041895895049</v>
      </c>
      <c r="CD105">
        <f>VLOOKUP(Table2[[#This Row],[Reference]],metron,22,FALSE)</f>
        <v>13.411129919593741</v>
      </c>
      <c r="CE105">
        <f>VLOOKUP(Table2[[#This Row],[Reference]],metron,23,FALSE)</f>
        <v>1.556141062018646</v>
      </c>
      <c r="CF105">
        <f>VLOOKUP(Table2[[#This Row],[Reference]],metron,24,FALSE)</f>
        <v>1.9114308877178761</v>
      </c>
      <c r="CG105">
        <f>VLOOKUP(Table2[[#This Row],[Reference]],metron,25,FALSE)</f>
        <v>8.4920956627482766E-2</v>
      </c>
      <c r="CH105">
        <f>VLOOKUP(Table2[[#This Row],[Reference]],metron,26,FALSE)</f>
        <v>0.1323469801378192</v>
      </c>
    </row>
    <row r="106" spans="1:86" hidden="1" x14ac:dyDescent="0.45">
      <c r="A106">
        <v>1531602000</v>
      </c>
      <c r="B106" t="s">
        <v>333</v>
      </c>
      <c r="C106" t="s">
        <v>64</v>
      </c>
      <c r="D106" t="s">
        <v>65</v>
      </c>
      <c r="E106" t="s">
        <v>122</v>
      </c>
      <c r="F106" t="s">
        <v>127</v>
      </c>
      <c r="G106" t="s">
        <v>65</v>
      </c>
      <c r="H106">
        <v>22</v>
      </c>
      <c r="I106">
        <v>2.2000000000000002</v>
      </c>
      <c r="J106">
        <v>1.1000000000000001</v>
      </c>
      <c r="K106">
        <v>2.14</v>
      </c>
      <c r="L106">
        <v>1.27</v>
      </c>
      <c r="M106">
        <v>1</v>
      </c>
      <c r="N106">
        <v>1</v>
      </c>
      <c r="O106">
        <v>2</v>
      </c>
      <c r="P106">
        <v>0</v>
      </c>
      <c r="Q106">
        <v>0</v>
      </c>
      <c r="R106">
        <v>0</v>
      </c>
      <c r="S106">
        <v>51</v>
      </c>
      <c r="T106">
        <v>61</v>
      </c>
      <c r="U106">
        <v>5</v>
      </c>
      <c r="V106">
        <v>4</v>
      </c>
      <c r="W106">
        <v>2</v>
      </c>
      <c r="X106">
        <v>0</v>
      </c>
      <c r="Y106">
        <v>3</v>
      </c>
      <c r="Z106">
        <v>0</v>
      </c>
      <c r="AA106">
        <v>0</v>
      </c>
      <c r="AB106">
        <v>2</v>
      </c>
      <c r="AC106">
        <v>0</v>
      </c>
      <c r="AD106">
        <v>3</v>
      </c>
      <c r="AE106">
        <v>12</v>
      </c>
      <c r="AF106">
        <v>11</v>
      </c>
      <c r="AG106">
        <v>5</v>
      </c>
      <c r="AH106">
        <v>6</v>
      </c>
      <c r="AI106">
        <v>7</v>
      </c>
      <c r="AJ106">
        <v>5</v>
      </c>
      <c r="AK106">
        <v>22</v>
      </c>
      <c r="AL106">
        <v>20</v>
      </c>
      <c r="AM106">
        <v>53</v>
      </c>
      <c r="AN106">
        <v>47</v>
      </c>
      <c r="AO106">
        <v>1.57</v>
      </c>
      <c r="AP106">
        <v>1.65</v>
      </c>
      <c r="AQ106">
        <v>2.75</v>
      </c>
      <c r="AR106">
        <v>70</v>
      </c>
      <c r="AS106">
        <v>75</v>
      </c>
      <c r="AT106">
        <v>45</v>
      </c>
      <c r="AU106">
        <v>30</v>
      </c>
      <c r="AV106">
        <v>10</v>
      </c>
      <c r="AW106">
        <v>30</v>
      </c>
      <c r="AX106">
        <v>60</v>
      </c>
      <c r="AY106">
        <v>45</v>
      </c>
      <c r="AZ106">
        <v>100</v>
      </c>
      <c r="BA106">
        <v>9.4</v>
      </c>
      <c r="BB106">
        <v>5.7</v>
      </c>
      <c r="BC106">
        <v>1.74</v>
      </c>
      <c r="BD106">
        <v>3.35</v>
      </c>
      <c r="BE106">
        <v>4.5</v>
      </c>
      <c r="BF106">
        <f>(1/BC106+1/BD106+1/BE106-1)/3</f>
        <v>3.1814109528983447E-2</v>
      </c>
      <c r="BG106">
        <f>1/BC106-BF106</f>
        <v>0.54289853414917744</v>
      </c>
      <c r="BH106">
        <f>1/BD106-BF106</f>
        <v>0.26669335315758369</v>
      </c>
      <c r="BI106">
        <f>1/BE106-BF106</f>
        <v>0.19040811269323876</v>
      </c>
      <c r="BJ106">
        <f>MROUND(BG106*100,2)/100</f>
        <v>0.54</v>
      </c>
      <c r="BK106">
        <v>1.36</v>
      </c>
      <c r="BL106">
        <v>2.1</v>
      </c>
      <c r="BM106">
        <v>3.9</v>
      </c>
      <c r="BN106">
        <v>0</v>
      </c>
      <c r="BO106">
        <v>2.0499999999999998</v>
      </c>
      <c r="BP106">
        <v>1.71</v>
      </c>
      <c r="BQ106" t="s">
        <v>125</v>
      </c>
      <c r="BR106">
        <f>VLOOKUP(Table2[[#This Row],[Reference]],metron,10,FALSE)</f>
        <v>2.6359702267612941</v>
      </c>
      <c r="BS106">
        <f>VLOOKUP(Table2[[#This Row],[Reference]],metron,11,FALSE)</f>
        <v>1.684957590444867</v>
      </c>
      <c r="BT106">
        <f>VLOOKUP(Table2[[#This Row],[Reference]],metron,12,FALSE)</f>
        <v>0.95101263631642718</v>
      </c>
      <c r="BU106">
        <f>VLOOKUP(Table2[[#This Row],[Reference]],metron,13,FALSE)</f>
        <v>0.72650164445213783</v>
      </c>
      <c r="BV106">
        <f>VLOOKUP(Table2[[#This Row],[Reference]],metron,14,FALSE)</f>
        <v>0.42097974727367138</v>
      </c>
      <c r="BW106">
        <f>VLOOKUP(Table2[[#This Row],[Reference]],metron,15,FALSE)</f>
        <v>13.338806970509379</v>
      </c>
      <c r="BX106">
        <f>VLOOKUP(Table2[[#This Row],[Reference]],metron,16,FALSE)</f>
        <v>9.2530160857908843</v>
      </c>
      <c r="BY106">
        <f>VLOOKUP(Table2[[#This Row],[Reference]],metron,17,FALSE)</f>
        <v>5.9915081521739131</v>
      </c>
      <c r="BZ106">
        <f>VLOOKUP(Table2[[#This Row],[Reference]],metron,18,FALSE)</f>
        <v>3.9772418478260869</v>
      </c>
      <c r="CA106">
        <f>VLOOKUP(Table2[[#This Row],[Reference]],metron,19,FALSE)</f>
        <v>7.3472988183354664</v>
      </c>
      <c r="CB106">
        <f>VLOOKUP(Table2[[#This Row],[Reference]],metron,20,FALSE)</f>
        <v>5.2757742379647974</v>
      </c>
      <c r="CC106">
        <f>VLOOKUP(Table2[[#This Row],[Reference]],metron,21,FALSE)</f>
        <v>12.59428182437032</v>
      </c>
      <c r="CD106">
        <f>VLOOKUP(Table2[[#This Row],[Reference]],metron,22,FALSE)</f>
        <v>13.577944179714089</v>
      </c>
      <c r="CE106">
        <f>VLOOKUP(Table2[[#This Row],[Reference]],metron,23,FALSE)</f>
        <v>1.4276913099870301</v>
      </c>
      <c r="CF106">
        <f>VLOOKUP(Table2[[#This Row],[Reference]],metron,24,FALSE)</f>
        <v>1.940985732814527</v>
      </c>
      <c r="CG106">
        <f>VLOOKUP(Table2[[#This Row],[Reference]],metron,25,FALSE)</f>
        <v>8.0739299610894946E-2</v>
      </c>
      <c r="CH106">
        <f>VLOOKUP(Table2[[#This Row],[Reference]],metron,26,FALSE)</f>
        <v>0.12743190661478601</v>
      </c>
    </row>
    <row r="107" spans="1:86" hidden="1" x14ac:dyDescent="0.45">
      <c r="A107">
        <v>1531611000</v>
      </c>
      <c r="B107" t="s">
        <v>334</v>
      </c>
      <c r="C107" t="s">
        <v>64</v>
      </c>
      <c r="D107" t="s">
        <v>65</v>
      </c>
      <c r="E107" t="s">
        <v>112</v>
      </c>
      <c r="F107" t="s">
        <v>118</v>
      </c>
      <c r="G107" t="s">
        <v>65</v>
      </c>
      <c r="H107">
        <v>22</v>
      </c>
      <c r="I107">
        <v>2.2000000000000002</v>
      </c>
      <c r="J107">
        <v>0.9</v>
      </c>
      <c r="K107">
        <v>2.2999999999999998</v>
      </c>
      <c r="L107">
        <v>0.73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63</v>
      </c>
      <c r="U107">
        <v>9</v>
      </c>
      <c r="V107">
        <v>3</v>
      </c>
      <c r="W107">
        <v>3</v>
      </c>
      <c r="X107">
        <v>0</v>
      </c>
      <c r="Y107">
        <v>1</v>
      </c>
      <c r="Z107">
        <v>0</v>
      </c>
      <c r="AA107">
        <v>1</v>
      </c>
      <c r="AB107">
        <v>2</v>
      </c>
      <c r="AC107">
        <v>0</v>
      </c>
      <c r="AD107">
        <v>1</v>
      </c>
      <c r="AE107">
        <v>8</v>
      </c>
      <c r="AF107">
        <v>9</v>
      </c>
      <c r="AG107">
        <v>4</v>
      </c>
      <c r="AH107">
        <v>3</v>
      </c>
      <c r="AI107">
        <v>4</v>
      </c>
      <c r="AJ107">
        <v>6</v>
      </c>
      <c r="AK107">
        <v>16</v>
      </c>
      <c r="AL107">
        <v>15</v>
      </c>
      <c r="AM107">
        <v>55</v>
      </c>
      <c r="AN107">
        <v>45</v>
      </c>
      <c r="AO107">
        <v>1.71</v>
      </c>
      <c r="AP107">
        <v>1.37</v>
      </c>
      <c r="AQ107">
        <v>2.8</v>
      </c>
      <c r="AR107">
        <v>55</v>
      </c>
      <c r="AS107">
        <v>75</v>
      </c>
      <c r="AT107">
        <v>60</v>
      </c>
      <c r="AU107">
        <v>30</v>
      </c>
      <c r="AV107">
        <v>15</v>
      </c>
      <c r="AW107">
        <v>40</v>
      </c>
      <c r="AX107">
        <v>80</v>
      </c>
      <c r="AY107">
        <v>50</v>
      </c>
      <c r="AZ107">
        <v>85</v>
      </c>
      <c r="BA107">
        <v>13.6</v>
      </c>
      <c r="BB107">
        <v>5</v>
      </c>
      <c r="BC107">
        <v>1.49</v>
      </c>
      <c r="BD107">
        <v>4.2</v>
      </c>
      <c r="BE107">
        <v>5.4</v>
      </c>
      <c r="BF107">
        <f>(1/BC107+1/BD107+1/BE107-1)/3</f>
        <v>3.1473787625912873E-2</v>
      </c>
      <c r="BG107">
        <f>1/BC107-BF107</f>
        <v>0.63966715197140256</v>
      </c>
      <c r="BH107">
        <f>1/BD107-BF107</f>
        <v>0.2066214504693252</v>
      </c>
      <c r="BI107">
        <f>1/BE107-BF107</f>
        <v>0.15371139755927229</v>
      </c>
      <c r="BJ107">
        <f>MROUND(BG107*100,2)/100</f>
        <v>0.64</v>
      </c>
      <c r="BK107">
        <v>1.17</v>
      </c>
      <c r="BL107">
        <v>1.57</v>
      </c>
      <c r="BM107">
        <v>2.4500000000000002</v>
      </c>
      <c r="BN107">
        <v>0</v>
      </c>
      <c r="BO107">
        <v>1.74</v>
      </c>
      <c r="BP107">
        <v>2.0499999999999998</v>
      </c>
      <c r="BQ107" t="s">
        <v>139</v>
      </c>
      <c r="BR107">
        <f>VLOOKUP(Table2[[#This Row],[Reference]],metron,10,FALSE)</f>
        <v>2.8343749999999996</v>
      </c>
      <c r="BS107">
        <f>VLOOKUP(Table2[[#This Row],[Reference]],metron,11,FALSE)</f>
        <v>1.980803571428571</v>
      </c>
      <c r="BT107">
        <f>VLOOKUP(Table2[[#This Row],[Reference]],metron,12,FALSE)</f>
        <v>0.85357142857142854</v>
      </c>
      <c r="BU107">
        <f>VLOOKUP(Table2[[#This Row],[Reference]],metron,13,FALSE)</f>
        <v>0.8683035714285714</v>
      </c>
      <c r="BV107">
        <f>VLOOKUP(Table2[[#This Row],[Reference]],metron,14,FALSE)</f>
        <v>0.36607142857142849</v>
      </c>
      <c r="BW107">
        <f>VLOOKUP(Table2[[#This Row],[Reference]],metron,15,FALSE)</f>
        <v>15.03980099502488</v>
      </c>
      <c r="BX107">
        <f>VLOOKUP(Table2[[#This Row],[Reference]],metron,16,FALSE)</f>
        <v>8.6326699834162515</v>
      </c>
      <c r="BY107">
        <f>VLOOKUP(Table2[[#This Row],[Reference]],metron,17,FALSE)</f>
        <v>6.5189234650967203</v>
      </c>
      <c r="BZ107">
        <f>VLOOKUP(Table2[[#This Row],[Reference]],metron,18,FALSE)</f>
        <v>3.4507989907485279</v>
      </c>
      <c r="CA107">
        <f>VLOOKUP(Table2[[#This Row],[Reference]],metron,19,FALSE)</f>
        <v>8.5208775299281605</v>
      </c>
      <c r="CB107">
        <f>VLOOKUP(Table2[[#This Row],[Reference]],metron,20,FALSE)</f>
        <v>5.181870992667724</v>
      </c>
      <c r="CC107">
        <f>VLOOKUP(Table2[[#This Row],[Reference]],metron,21,FALSE)</f>
        <v>12.48566610455312</v>
      </c>
      <c r="CD107">
        <f>VLOOKUP(Table2[[#This Row],[Reference]],metron,22,FALSE)</f>
        <v>13.573355817875211</v>
      </c>
      <c r="CE107">
        <f>VLOOKUP(Table2[[#This Row],[Reference]],metron,23,FALSE)</f>
        <v>1.395273023634882</v>
      </c>
      <c r="CF107">
        <f>VLOOKUP(Table2[[#This Row],[Reference]],metron,24,FALSE)</f>
        <v>2.0586797066014668</v>
      </c>
      <c r="CG107">
        <f>VLOOKUP(Table2[[#This Row],[Reference]],metron,25,FALSE)</f>
        <v>6.8459657701711488E-2</v>
      </c>
      <c r="CH107">
        <f>VLOOKUP(Table2[[#This Row],[Reference]],metron,26,FALSE)</f>
        <v>0.12713936430317849</v>
      </c>
    </row>
    <row r="108" spans="1:86" hidden="1" x14ac:dyDescent="0.45">
      <c r="A108">
        <v>1531684800</v>
      </c>
      <c r="B108" t="s">
        <v>335</v>
      </c>
      <c r="C108" t="s">
        <v>64</v>
      </c>
      <c r="D108" t="s">
        <v>65</v>
      </c>
      <c r="E108" t="s">
        <v>123</v>
      </c>
      <c r="F108" t="s">
        <v>115</v>
      </c>
      <c r="G108" t="s">
        <v>65</v>
      </c>
      <c r="H108">
        <v>22</v>
      </c>
      <c r="I108">
        <v>2.6</v>
      </c>
      <c r="J108">
        <v>0.4</v>
      </c>
      <c r="K108">
        <v>2.2599999999999998</v>
      </c>
      <c r="L108">
        <v>0.91</v>
      </c>
      <c r="M108">
        <v>0</v>
      </c>
      <c r="N108">
        <v>2</v>
      </c>
      <c r="O108">
        <v>2</v>
      </c>
      <c r="P108">
        <v>0</v>
      </c>
      <c r="Q108">
        <v>0</v>
      </c>
      <c r="R108">
        <v>0</v>
      </c>
      <c r="T108" t="s">
        <v>336</v>
      </c>
      <c r="U108">
        <v>8</v>
      </c>
      <c r="V108">
        <v>0</v>
      </c>
      <c r="W108">
        <v>4</v>
      </c>
      <c r="X108">
        <v>0</v>
      </c>
      <c r="Y108">
        <v>6</v>
      </c>
      <c r="Z108">
        <v>0</v>
      </c>
      <c r="AA108">
        <v>1</v>
      </c>
      <c r="AB108">
        <v>3</v>
      </c>
      <c r="AC108">
        <v>4</v>
      </c>
      <c r="AD108">
        <v>2</v>
      </c>
      <c r="AE108">
        <v>7</v>
      </c>
      <c r="AF108">
        <v>6</v>
      </c>
      <c r="AG108">
        <v>3</v>
      </c>
      <c r="AH108">
        <v>4</v>
      </c>
      <c r="AI108">
        <v>4</v>
      </c>
      <c r="AJ108">
        <v>2</v>
      </c>
      <c r="AK108">
        <v>17</v>
      </c>
      <c r="AL108">
        <v>16</v>
      </c>
      <c r="AM108">
        <v>62</v>
      </c>
      <c r="AN108">
        <v>38</v>
      </c>
      <c r="AO108">
        <v>1.53</v>
      </c>
      <c r="AP108">
        <v>1.32</v>
      </c>
      <c r="AQ108">
        <v>2.85</v>
      </c>
      <c r="AR108">
        <v>60</v>
      </c>
      <c r="AS108">
        <v>80</v>
      </c>
      <c r="AT108">
        <v>60</v>
      </c>
      <c r="AU108">
        <v>30</v>
      </c>
      <c r="AV108">
        <v>10</v>
      </c>
      <c r="AW108">
        <v>35</v>
      </c>
      <c r="AX108">
        <v>85</v>
      </c>
      <c r="AY108">
        <v>65</v>
      </c>
      <c r="AZ108">
        <v>85</v>
      </c>
      <c r="BA108">
        <v>9.1</v>
      </c>
      <c r="BB108">
        <v>5.4</v>
      </c>
      <c r="BC108">
        <v>2.65</v>
      </c>
      <c r="BD108">
        <v>3</v>
      </c>
      <c r="BE108">
        <v>2.5499999999999998</v>
      </c>
      <c r="BF108">
        <f>(1/BC108+1/BD108+1/BE108-1)/3</f>
        <v>3.4282895548156368E-2</v>
      </c>
      <c r="BG108">
        <f>1/BC108-BF108</f>
        <v>0.34307559501788137</v>
      </c>
      <c r="BH108">
        <f>1/BD108-BF108</f>
        <v>0.29905043778517693</v>
      </c>
      <c r="BI108">
        <f>1/BE108-BF108</f>
        <v>0.3578739671969417</v>
      </c>
      <c r="BJ108">
        <f>MROUND(BG108*100,2)/100</f>
        <v>0.34</v>
      </c>
      <c r="BK108">
        <v>1.43</v>
      </c>
      <c r="BL108">
        <v>2.35</v>
      </c>
      <c r="BM108">
        <v>4.4000000000000004</v>
      </c>
      <c r="BN108">
        <v>0</v>
      </c>
      <c r="BO108">
        <v>2.1</v>
      </c>
      <c r="BP108">
        <v>1.71</v>
      </c>
      <c r="BQ108" t="s">
        <v>133</v>
      </c>
      <c r="BR108">
        <f>VLOOKUP(Table2[[#This Row],[Reference]],metron,10,FALSE)</f>
        <v>2.5229727551184897</v>
      </c>
      <c r="BS108">
        <f>VLOOKUP(Table2[[#This Row],[Reference]],metron,11,FALSE)</f>
        <v>1.228921489601805</v>
      </c>
      <c r="BT108">
        <f>VLOOKUP(Table2[[#This Row],[Reference]],metron,12,FALSE)</f>
        <v>1.2940512655166849</v>
      </c>
      <c r="BU108">
        <f>VLOOKUP(Table2[[#This Row],[Reference]],metron,13,FALSE)</f>
        <v>0.53240890035472432</v>
      </c>
      <c r="BV108">
        <f>VLOOKUP(Table2[[#This Row],[Reference]],metron,14,FALSE)</f>
        <v>0.56514027732989358</v>
      </c>
      <c r="BW108">
        <f>VLOOKUP(Table2[[#This Row],[Reference]],metron,15,FALSE)</f>
        <v>11.417888124439131</v>
      </c>
      <c r="BX108">
        <f>VLOOKUP(Table2[[#This Row],[Reference]],metron,16,FALSE)</f>
        <v>10.76308704756207</v>
      </c>
      <c r="BY108">
        <f>VLOOKUP(Table2[[#This Row],[Reference]],metron,17,FALSE)</f>
        <v>4.8317672021824798</v>
      </c>
      <c r="BZ108">
        <f>VLOOKUP(Table2[[#This Row],[Reference]],metron,18,FALSE)</f>
        <v>4.6698999696877843</v>
      </c>
      <c r="CA108">
        <f>VLOOKUP(Table2[[#This Row],[Reference]],metron,19,FALSE)</f>
        <v>6.5861209222566508</v>
      </c>
      <c r="CB108">
        <f>VLOOKUP(Table2[[#This Row],[Reference]],metron,20,FALSE)</f>
        <v>6.093187077874286</v>
      </c>
      <c r="CC108">
        <f>VLOOKUP(Table2[[#This Row],[Reference]],metron,21,FALSE)</f>
        <v>12.685679611650491</v>
      </c>
      <c r="CD108">
        <f>VLOOKUP(Table2[[#This Row],[Reference]],metron,22,FALSE)</f>
        <v>13.02639563106796</v>
      </c>
      <c r="CE108">
        <f>VLOOKUP(Table2[[#This Row],[Reference]],metron,23,FALSE)</f>
        <v>1.6481211768132831</v>
      </c>
      <c r="CF108">
        <f>VLOOKUP(Table2[[#This Row],[Reference]],metron,24,FALSE)</f>
        <v>1.8572676958928049</v>
      </c>
      <c r="CG108">
        <f>VLOOKUP(Table2[[#This Row],[Reference]],metron,25,FALSE)</f>
        <v>9.641712787649287E-2</v>
      </c>
      <c r="CH108">
        <f>VLOOKUP(Table2[[#This Row],[Reference]],metron,26,FALSE)</f>
        <v>0.11302068161957469</v>
      </c>
    </row>
    <row r="109" spans="1:86" hidden="1" x14ac:dyDescent="0.45">
      <c r="A109">
        <v>1531695600</v>
      </c>
      <c r="B109" t="s">
        <v>337</v>
      </c>
      <c r="C109" t="s">
        <v>64</v>
      </c>
      <c r="D109" t="s">
        <v>65</v>
      </c>
      <c r="E109" t="s">
        <v>113</v>
      </c>
      <c r="F109" t="s">
        <v>119</v>
      </c>
      <c r="G109" t="s">
        <v>65</v>
      </c>
      <c r="H109">
        <v>22</v>
      </c>
      <c r="I109">
        <v>2.2999999999999998</v>
      </c>
      <c r="J109">
        <v>1.9</v>
      </c>
      <c r="K109">
        <v>1.45</v>
      </c>
      <c r="L109">
        <v>1.5</v>
      </c>
      <c r="M109">
        <v>2</v>
      </c>
      <c r="N109">
        <v>3</v>
      </c>
      <c r="O109">
        <v>5</v>
      </c>
      <c r="P109">
        <v>1</v>
      </c>
      <c r="Q109">
        <v>0</v>
      </c>
      <c r="R109">
        <v>1</v>
      </c>
      <c r="S109" t="s">
        <v>338</v>
      </c>
      <c r="T109" t="s">
        <v>339</v>
      </c>
      <c r="U109">
        <v>3</v>
      </c>
      <c r="V109">
        <v>2</v>
      </c>
      <c r="W109">
        <v>2</v>
      </c>
      <c r="X109">
        <v>0</v>
      </c>
      <c r="Y109">
        <v>5</v>
      </c>
      <c r="Z109">
        <v>0</v>
      </c>
      <c r="AA109">
        <v>2</v>
      </c>
      <c r="AB109">
        <v>0</v>
      </c>
      <c r="AC109">
        <v>4</v>
      </c>
      <c r="AD109">
        <v>1</v>
      </c>
      <c r="AE109">
        <v>16</v>
      </c>
      <c r="AF109">
        <v>13</v>
      </c>
      <c r="AG109">
        <v>7</v>
      </c>
      <c r="AH109">
        <v>6</v>
      </c>
      <c r="AI109">
        <v>9</v>
      </c>
      <c r="AJ109">
        <v>7</v>
      </c>
      <c r="AK109">
        <v>10</v>
      </c>
      <c r="AL109">
        <v>14</v>
      </c>
      <c r="AM109">
        <v>60</v>
      </c>
      <c r="AN109">
        <v>40</v>
      </c>
      <c r="AO109">
        <v>1.97</v>
      </c>
      <c r="AP109">
        <v>1.46</v>
      </c>
      <c r="AQ109">
        <v>2.6</v>
      </c>
      <c r="AR109">
        <v>60</v>
      </c>
      <c r="AS109">
        <v>75</v>
      </c>
      <c r="AT109">
        <v>50</v>
      </c>
      <c r="AU109">
        <v>35</v>
      </c>
      <c r="AV109">
        <v>0</v>
      </c>
      <c r="AW109">
        <v>30</v>
      </c>
      <c r="AX109">
        <v>65</v>
      </c>
      <c r="AY109">
        <v>55</v>
      </c>
      <c r="AZ109">
        <v>85</v>
      </c>
      <c r="BA109">
        <v>10.199999999999999</v>
      </c>
      <c r="BB109">
        <v>5.7</v>
      </c>
      <c r="BC109">
        <v>2.25</v>
      </c>
      <c r="BD109">
        <v>3.25</v>
      </c>
      <c r="BE109">
        <v>2.85</v>
      </c>
      <c r="BF109">
        <f>(1/BC109+1/BD109+1/BE109-1)/3</f>
        <v>3.4337981706402752E-2</v>
      </c>
      <c r="BG109">
        <f>1/BC109-BF109</f>
        <v>0.41010646273804169</v>
      </c>
      <c r="BH109">
        <f>1/BD109-BF109</f>
        <v>0.27335432598590498</v>
      </c>
      <c r="BI109">
        <f>1/BE109-BF109</f>
        <v>0.31653921127605339</v>
      </c>
      <c r="BJ109">
        <f>MROUND(BG109*100,2)/100</f>
        <v>0.42</v>
      </c>
      <c r="BK109">
        <v>1.23</v>
      </c>
      <c r="BL109">
        <v>1.77</v>
      </c>
      <c r="BM109">
        <v>2.95</v>
      </c>
      <c r="BN109">
        <v>0</v>
      </c>
      <c r="BO109">
        <v>1.71</v>
      </c>
      <c r="BP109">
        <v>2.1</v>
      </c>
      <c r="BQ109" t="s">
        <v>121</v>
      </c>
      <c r="BR109">
        <f>VLOOKUP(Table2[[#This Row],[Reference]],metron,10,FALSE)</f>
        <v>2.4884649511978703</v>
      </c>
      <c r="BS109">
        <f>VLOOKUP(Table2[[#This Row],[Reference]],metron,11,FALSE)</f>
        <v>1.396960958296362</v>
      </c>
      <c r="BT109">
        <f>VLOOKUP(Table2[[#This Row],[Reference]],metron,12,FALSE)</f>
        <v>1.091503992901508</v>
      </c>
      <c r="BU109">
        <f>VLOOKUP(Table2[[#This Row],[Reference]],metron,13,FALSE)</f>
        <v>0.60765391014975045</v>
      </c>
      <c r="BV109">
        <f>VLOOKUP(Table2[[#This Row],[Reference]],metron,14,FALSE)</f>
        <v>0.47276760953965608</v>
      </c>
      <c r="BW109">
        <f>VLOOKUP(Table2[[#This Row],[Reference]],metron,15,FALSE)</f>
        <v>12.29504785684561</v>
      </c>
      <c r="BX109">
        <f>VLOOKUP(Table2[[#This Row],[Reference]],metron,16,FALSE)</f>
        <v>10.047232625884311</v>
      </c>
      <c r="BY109">
        <f>VLOOKUP(Table2[[#This Row],[Reference]],metron,17,FALSE)</f>
        <v>5.2917192097519967</v>
      </c>
      <c r="BZ109">
        <f>VLOOKUP(Table2[[#This Row],[Reference]],metron,18,FALSE)</f>
        <v>4.2580916351408158</v>
      </c>
      <c r="CA109">
        <f>VLOOKUP(Table2[[#This Row],[Reference]],metron,19,FALSE)</f>
        <v>7.0033286470936131</v>
      </c>
      <c r="CB109">
        <f>VLOOKUP(Table2[[#This Row],[Reference]],metron,20,FALSE)</f>
        <v>5.789140990743495</v>
      </c>
      <c r="CC109">
        <f>VLOOKUP(Table2[[#This Row],[Reference]],metron,21,FALSE)</f>
        <v>12.77041895895049</v>
      </c>
      <c r="CD109">
        <f>VLOOKUP(Table2[[#This Row],[Reference]],metron,22,FALSE)</f>
        <v>13.411129919593741</v>
      </c>
      <c r="CE109">
        <f>VLOOKUP(Table2[[#This Row],[Reference]],metron,23,FALSE)</f>
        <v>1.556141062018646</v>
      </c>
      <c r="CF109">
        <f>VLOOKUP(Table2[[#This Row],[Reference]],metron,24,FALSE)</f>
        <v>1.9114308877178761</v>
      </c>
      <c r="CG109">
        <f>VLOOKUP(Table2[[#This Row],[Reference]],metron,25,FALSE)</f>
        <v>8.4920956627482766E-2</v>
      </c>
      <c r="CH109">
        <f>VLOOKUP(Table2[[#This Row],[Reference]],metron,26,FALSE)</f>
        <v>0.1323469801378192</v>
      </c>
    </row>
    <row r="110" spans="1:86" hidden="1" x14ac:dyDescent="0.45">
      <c r="A110">
        <v>1531786500</v>
      </c>
      <c r="B110" t="s">
        <v>340</v>
      </c>
      <c r="C110" t="s">
        <v>64</v>
      </c>
      <c r="D110" t="s">
        <v>65</v>
      </c>
      <c r="E110" t="s">
        <v>159</v>
      </c>
      <c r="F110" t="s">
        <v>109</v>
      </c>
      <c r="G110" t="s">
        <v>65</v>
      </c>
      <c r="H110">
        <v>22</v>
      </c>
      <c r="I110">
        <v>0.8</v>
      </c>
      <c r="J110">
        <v>0.6</v>
      </c>
      <c r="K110">
        <v>1.05</v>
      </c>
      <c r="L110">
        <v>0.55000000000000004</v>
      </c>
      <c r="M110">
        <v>1</v>
      </c>
      <c r="N110">
        <v>0</v>
      </c>
      <c r="O110">
        <v>1</v>
      </c>
      <c r="P110">
        <v>1</v>
      </c>
      <c r="Q110">
        <v>1</v>
      </c>
      <c r="R110">
        <v>0</v>
      </c>
      <c r="S110">
        <v>23</v>
      </c>
      <c r="U110">
        <v>3</v>
      </c>
      <c r="V110">
        <v>5</v>
      </c>
      <c r="W110">
        <v>1</v>
      </c>
      <c r="X110">
        <v>0</v>
      </c>
      <c r="Y110">
        <v>1</v>
      </c>
      <c r="Z110">
        <v>0</v>
      </c>
      <c r="AA110">
        <v>0</v>
      </c>
      <c r="AB110">
        <v>1</v>
      </c>
      <c r="AC110">
        <v>0</v>
      </c>
      <c r="AD110">
        <v>1</v>
      </c>
      <c r="AE110">
        <v>3</v>
      </c>
      <c r="AF110">
        <v>9</v>
      </c>
      <c r="AG110">
        <v>3</v>
      </c>
      <c r="AH110">
        <v>6</v>
      </c>
      <c r="AI110">
        <v>0</v>
      </c>
      <c r="AJ110">
        <v>3</v>
      </c>
      <c r="AK110">
        <v>24</v>
      </c>
      <c r="AL110">
        <v>13</v>
      </c>
      <c r="AM110">
        <v>40</v>
      </c>
      <c r="AN110">
        <v>60</v>
      </c>
      <c r="AO110">
        <v>1.1200000000000001</v>
      </c>
      <c r="AP110">
        <v>1.8</v>
      </c>
      <c r="AQ110">
        <v>2.2999999999999998</v>
      </c>
      <c r="AR110">
        <v>55</v>
      </c>
      <c r="AS110">
        <v>75</v>
      </c>
      <c r="AT110">
        <v>35</v>
      </c>
      <c r="AU110">
        <v>15</v>
      </c>
      <c r="AV110">
        <v>5</v>
      </c>
      <c r="AW110">
        <v>15</v>
      </c>
      <c r="AX110">
        <v>70</v>
      </c>
      <c r="AY110">
        <v>40</v>
      </c>
      <c r="AZ110">
        <v>75</v>
      </c>
      <c r="BA110">
        <v>8</v>
      </c>
      <c r="BB110">
        <v>4.3</v>
      </c>
      <c r="BC110">
        <v>2.35</v>
      </c>
      <c r="BD110">
        <v>3</v>
      </c>
      <c r="BE110">
        <v>2.9</v>
      </c>
      <c r="BF110">
        <f>(1/BC110+1/BD110+1/BE110-1)/3</f>
        <v>3.4564278144615677E-2</v>
      </c>
      <c r="BG110">
        <f>1/BC110-BF110</f>
        <v>0.39096763674900137</v>
      </c>
      <c r="BH110">
        <f>1/BD110-BF110</f>
        <v>0.29876905518871766</v>
      </c>
      <c r="BI110">
        <f>1/BE110-BF110</f>
        <v>0.31026330806228092</v>
      </c>
      <c r="BJ110">
        <f>MROUND(BG110*100,2)/100</f>
        <v>0.4</v>
      </c>
      <c r="BK110">
        <v>1.39</v>
      </c>
      <c r="BL110">
        <v>2.25</v>
      </c>
      <c r="BM110">
        <v>4.0999999999999996</v>
      </c>
      <c r="BN110">
        <v>0</v>
      </c>
      <c r="BO110">
        <v>0</v>
      </c>
      <c r="BP110">
        <v>0</v>
      </c>
      <c r="BQ110" t="s">
        <v>131</v>
      </c>
      <c r="BR110">
        <f>VLOOKUP(Table2[[#This Row],[Reference]],metron,10,FALSE)</f>
        <v>2.4956155335383219</v>
      </c>
      <c r="BS110">
        <f>VLOOKUP(Table2[[#This Row],[Reference]],metron,11,FALSE)</f>
        <v>1.344038264434575</v>
      </c>
      <c r="BT110">
        <f>VLOOKUP(Table2[[#This Row],[Reference]],metron,12,FALSE)</f>
        <v>1.1515772691037469</v>
      </c>
      <c r="BU110">
        <f>VLOOKUP(Table2[[#This Row],[Reference]],metron,13,FALSE)</f>
        <v>0.59936225942375587</v>
      </c>
      <c r="BV110">
        <f>VLOOKUP(Table2[[#This Row],[Reference]],metron,14,FALSE)</f>
        <v>0.50723152260562576</v>
      </c>
      <c r="BW110">
        <f>VLOOKUP(Table2[[#This Row],[Reference]],metron,15,FALSE)</f>
        <v>11.99278846153846</v>
      </c>
      <c r="BX110">
        <f>VLOOKUP(Table2[[#This Row],[Reference]],metron,16,FALSE)</f>
        <v>10.0277534965035</v>
      </c>
      <c r="BY110">
        <f>VLOOKUP(Table2[[#This Row],[Reference]],metron,17,FALSE)</f>
        <v>5.2857459543338514</v>
      </c>
      <c r="BZ110">
        <f>VLOOKUP(Table2[[#This Row],[Reference]],metron,18,FALSE)</f>
        <v>4.4067834183107957</v>
      </c>
      <c r="CA110">
        <f>VLOOKUP(Table2[[#This Row],[Reference]],metron,19,FALSE)</f>
        <v>6.7070425072046085</v>
      </c>
      <c r="CB110">
        <f>VLOOKUP(Table2[[#This Row],[Reference]],metron,20,FALSE)</f>
        <v>5.6209700781927046</v>
      </c>
      <c r="CC110">
        <f>VLOOKUP(Table2[[#This Row],[Reference]],metron,21,FALSE)</f>
        <v>13.04463690872752</v>
      </c>
      <c r="CD110">
        <f>VLOOKUP(Table2[[#This Row],[Reference]],metron,22,FALSE)</f>
        <v>13.49811236953142</v>
      </c>
      <c r="CE110">
        <f>VLOOKUP(Table2[[#This Row],[Reference]],metron,23,FALSE)</f>
        <v>1.5836526181353769</v>
      </c>
      <c r="CF110">
        <f>VLOOKUP(Table2[[#This Row],[Reference]],metron,24,FALSE)</f>
        <v>1.8744146445295871</v>
      </c>
      <c r="CG110">
        <f>VLOOKUP(Table2[[#This Row],[Reference]],metron,25,FALSE)</f>
        <v>8.5994040017028525E-2</v>
      </c>
      <c r="CH110">
        <f>VLOOKUP(Table2[[#This Row],[Reference]],metron,26,FALSE)</f>
        <v>0.13452532992762881</v>
      </c>
    </row>
    <row r="111" spans="1:86" hidden="1" x14ac:dyDescent="0.45">
      <c r="A111">
        <v>1532132100</v>
      </c>
      <c r="B111" t="s">
        <v>341</v>
      </c>
      <c r="C111" t="s">
        <v>64</v>
      </c>
      <c r="D111" t="s">
        <v>65</v>
      </c>
      <c r="E111" t="s">
        <v>143</v>
      </c>
      <c r="F111" t="s">
        <v>114</v>
      </c>
      <c r="G111" t="s">
        <v>65</v>
      </c>
      <c r="H111">
        <v>1</v>
      </c>
      <c r="I111">
        <v>1.18</v>
      </c>
      <c r="J111">
        <v>1.27</v>
      </c>
      <c r="K111">
        <v>1.55</v>
      </c>
      <c r="L111">
        <v>1.36</v>
      </c>
      <c r="M111">
        <v>2</v>
      </c>
      <c r="N111">
        <v>1</v>
      </c>
      <c r="O111">
        <v>3</v>
      </c>
      <c r="P111">
        <v>2</v>
      </c>
      <c r="Q111">
        <v>1</v>
      </c>
      <c r="R111">
        <v>1</v>
      </c>
      <c r="S111" t="s">
        <v>261</v>
      </c>
      <c r="T111">
        <v>42</v>
      </c>
      <c r="U111">
        <v>3</v>
      </c>
      <c r="V111">
        <v>4</v>
      </c>
      <c r="W111">
        <v>2</v>
      </c>
      <c r="X111">
        <v>0</v>
      </c>
      <c r="Y111">
        <v>0</v>
      </c>
      <c r="Z111">
        <v>0</v>
      </c>
      <c r="AA111">
        <v>0</v>
      </c>
      <c r="AB111">
        <v>2</v>
      </c>
      <c r="AC111">
        <v>0</v>
      </c>
      <c r="AD111">
        <v>0</v>
      </c>
      <c r="AE111">
        <v>11</v>
      </c>
      <c r="AF111">
        <v>6</v>
      </c>
      <c r="AG111">
        <v>5</v>
      </c>
      <c r="AH111">
        <v>2</v>
      </c>
      <c r="AI111">
        <v>6</v>
      </c>
      <c r="AJ111">
        <v>4</v>
      </c>
      <c r="AK111">
        <v>21</v>
      </c>
      <c r="AL111">
        <v>13</v>
      </c>
      <c r="AM111">
        <v>37</v>
      </c>
      <c r="AN111">
        <v>63</v>
      </c>
      <c r="AO111">
        <v>1.24</v>
      </c>
      <c r="AP111">
        <v>0.74</v>
      </c>
      <c r="AQ111">
        <v>2.5</v>
      </c>
      <c r="AR111">
        <v>73</v>
      </c>
      <c r="AS111">
        <v>82</v>
      </c>
      <c r="AT111">
        <v>55</v>
      </c>
      <c r="AU111">
        <v>18</v>
      </c>
      <c r="AV111">
        <v>0</v>
      </c>
      <c r="AW111">
        <v>36</v>
      </c>
      <c r="AX111">
        <v>73</v>
      </c>
      <c r="AY111">
        <v>41</v>
      </c>
      <c r="AZ111">
        <v>87</v>
      </c>
      <c r="BA111">
        <v>9.82</v>
      </c>
      <c r="BB111">
        <v>5.27</v>
      </c>
      <c r="BC111">
        <v>2.15</v>
      </c>
      <c r="BD111">
        <v>3.15</v>
      </c>
      <c r="BE111">
        <v>3.2</v>
      </c>
      <c r="BF111">
        <f>(1/BC111+1/BD111+1/BE111-1)/3</f>
        <v>3.1692198843361608E-2</v>
      </c>
      <c r="BG111">
        <f>1/BC111-BF111</f>
        <v>0.43342408022640583</v>
      </c>
      <c r="BH111">
        <f>1/BD111-BF111</f>
        <v>0.28576811861695584</v>
      </c>
      <c r="BI111">
        <f>1/BE111-BF111</f>
        <v>0.28080780115663839</v>
      </c>
      <c r="BJ111">
        <f>MROUND(BG111*100,2)/100</f>
        <v>0.44</v>
      </c>
      <c r="BK111">
        <v>1.34</v>
      </c>
      <c r="BL111">
        <v>2.1</v>
      </c>
      <c r="BM111">
        <v>3.8</v>
      </c>
      <c r="BN111">
        <v>0</v>
      </c>
      <c r="BO111">
        <v>1.95</v>
      </c>
      <c r="BP111">
        <v>1.83</v>
      </c>
      <c r="BQ111" t="s">
        <v>131</v>
      </c>
      <c r="BR111">
        <f>VLOOKUP(Table2[[#This Row],[Reference]],metron,10,FALSE)</f>
        <v>2.4807646356033461</v>
      </c>
      <c r="BS111">
        <f>VLOOKUP(Table2[[#This Row],[Reference]],metron,11,FALSE)</f>
        <v>1.4140979689366791</v>
      </c>
      <c r="BT111">
        <f>VLOOKUP(Table2[[#This Row],[Reference]],metron,12,FALSE)</f>
        <v>1.0666666666666671</v>
      </c>
      <c r="BU111">
        <f>VLOOKUP(Table2[[#This Row],[Reference]],metron,13,FALSE)</f>
        <v>0.62712066905615294</v>
      </c>
      <c r="BV111">
        <f>VLOOKUP(Table2[[#This Row],[Reference]],metron,14,FALSE)</f>
        <v>0.46009557945041818</v>
      </c>
      <c r="BW111">
        <f>VLOOKUP(Table2[[#This Row],[Reference]],metron,15,FALSE)</f>
        <v>12.56969280146722</v>
      </c>
      <c r="BX111">
        <f>VLOOKUP(Table2[[#This Row],[Reference]],metron,16,FALSE)</f>
        <v>9.8695552498853729</v>
      </c>
      <c r="BY111">
        <f>VLOOKUP(Table2[[#This Row],[Reference]],metron,17,FALSE)</f>
        <v>5.2754256787850897</v>
      </c>
      <c r="BZ111">
        <f>VLOOKUP(Table2[[#This Row],[Reference]],metron,18,FALSE)</f>
        <v>4.1279337321675103</v>
      </c>
      <c r="CA111">
        <f>VLOOKUP(Table2[[#This Row],[Reference]],metron,19,FALSE)</f>
        <v>7.2942671226821298</v>
      </c>
      <c r="CB111">
        <f>VLOOKUP(Table2[[#This Row],[Reference]],metron,20,FALSE)</f>
        <v>5.7416215177178627</v>
      </c>
      <c r="CC111">
        <f>VLOOKUP(Table2[[#This Row],[Reference]],metron,21,FALSE)</f>
        <v>12.897246007868549</v>
      </c>
      <c r="CD111">
        <f>VLOOKUP(Table2[[#This Row],[Reference]],metron,22,FALSE)</f>
        <v>13.507058551261281</v>
      </c>
      <c r="CE111">
        <f>VLOOKUP(Table2[[#This Row],[Reference]],metron,23,FALSE)</f>
        <v>1.576522702104098</v>
      </c>
      <c r="CF111">
        <f>VLOOKUP(Table2[[#This Row],[Reference]],metron,24,FALSE)</f>
        <v>1.917165005537099</v>
      </c>
      <c r="CG111">
        <f>VLOOKUP(Table2[[#This Row],[Reference]],metron,25,FALSE)</f>
        <v>8.4385382059800659E-2</v>
      </c>
      <c r="CH111">
        <f>VLOOKUP(Table2[[#This Row],[Reference]],metron,26,FALSE)</f>
        <v>0.1233665559246955</v>
      </c>
    </row>
    <row r="112" spans="1:86" hidden="1" x14ac:dyDescent="0.45">
      <c r="A112">
        <v>1532205000</v>
      </c>
      <c r="B112" t="s">
        <v>342</v>
      </c>
      <c r="C112" t="s">
        <v>64</v>
      </c>
      <c r="D112" t="s">
        <v>65</v>
      </c>
      <c r="E112" t="s">
        <v>122</v>
      </c>
      <c r="F112" t="s">
        <v>123</v>
      </c>
      <c r="G112" t="s">
        <v>65</v>
      </c>
      <c r="H112">
        <v>1</v>
      </c>
      <c r="I112">
        <v>2.09</v>
      </c>
      <c r="J112">
        <v>1.82</v>
      </c>
      <c r="K112">
        <v>2.14</v>
      </c>
      <c r="L112">
        <v>1.52</v>
      </c>
      <c r="M112">
        <v>2</v>
      </c>
      <c r="N112">
        <v>0</v>
      </c>
      <c r="O112">
        <v>2</v>
      </c>
      <c r="P112">
        <v>0</v>
      </c>
      <c r="Q112">
        <v>0</v>
      </c>
      <c r="R112">
        <v>0</v>
      </c>
      <c r="S112" t="s">
        <v>343</v>
      </c>
      <c r="U112">
        <v>3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9</v>
      </c>
      <c r="AF112">
        <v>8</v>
      </c>
      <c r="AG112">
        <v>5</v>
      </c>
      <c r="AH112">
        <v>4</v>
      </c>
      <c r="AI112">
        <v>4</v>
      </c>
      <c r="AJ112">
        <v>4</v>
      </c>
      <c r="AK112">
        <v>22</v>
      </c>
      <c r="AL112">
        <v>18</v>
      </c>
      <c r="AM112">
        <v>50</v>
      </c>
      <c r="AN112">
        <v>50</v>
      </c>
      <c r="AO112">
        <v>1.57</v>
      </c>
      <c r="AP112">
        <v>1.49</v>
      </c>
      <c r="AQ112">
        <v>2.64</v>
      </c>
      <c r="AR112">
        <v>64</v>
      </c>
      <c r="AS112">
        <v>64</v>
      </c>
      <c r="AT112">
        <v>55</v>
      </c>
      <c r="AU112">
        <v>27</v>
      </c>
      <c r="AV112">
        <v>14</v>
      </c>
      <c r="AW112">
        <v>32</v>
      </c>
      <c r="AX112">
        <v>60</v>
      </c>
      <c r="AY112">
        <v>46</v>
      </c>
      <c r="AZ112">
        <v>82</v>
      </c>
      <c r="BA112">
        <v>9.18</v>
      </c>
      <c r="BB112">
        <v>6.73</v>
      </c>
      <c r="BC112">
        <v>2</v>
      </c>
      <c r="BD112">
        <v>3.15</v>
      </c>
      <c r="BE112">
        <v>3.65</v>
      </c>
      <c r="BF112">
        <f>(1/BC112+1/BD112+1/BE112-1)/3</f>
        <v>3.047764006668115E-2</v>
      </c>
      <c r="BG112">
        <f>1/BC112-BF112</f>
        <v>0.46952235993331887</v>
      </c>
      <c r="BH112">
        <f>1/BD112-BF112</f>
        <v>0.28698267739363631</v>
      </c>
      <c r="BI112">
        <f>1/BE112-BF112</f>
        <v>0.24349496267304485</v>
      </c>
      <c r="BJ112">
        <f>MROUND(BG112*100,2)/100</f>
        <v>0.46</v>
      </c>
      <c r="BK112">
        <v>1.39</v>
      </c>
      <c r="BL112">
        <v>2.2000000000000002</v>
      </c>
      <c r="BM112">
        <v>4.1500000000000004</v>
      </c>
      <c r="BN112">
        <v>0</v>
      </c>
      <c r="BO112">
        <v>2.0499999999999998</v>
      </c>
      <c r="BP112">
        <v>1.74</v>
      </c>
      <c r="BQ112" t="s">
        <v>125</v>
      </c>
      <c r="BR112">
        <f>VLOOKUP(Table2[[#This Row],[Reference]],metron,10,FALSE)</f>
        <v>2.5405629139072849</v>
      </c>
      <c r="BS112">
        <f>VLOOKUP(Table2[[#This Row],[Reference]],metron,11,FALSE)</f>
        <v>1.4888836329233679</v>
      </c>
      <c r="BT112">
        <f>VLOOKUP(Table2[[#This Row],[Reference]],metron,12,FALSE)</f>
        <v>1.0516792809839171</v>
      </c>
      <c r="BU112">
        <f>VLOOKUP(Table2[[#This Row],[Reference]],metron,13,FALSE)</f>
        <v>0.64581362346263005</v>
      </c>
      <c r="BV112">
        <f>VLOOKUP(Table2[[#This Row],[Reference]],metron,14,FALSE)</f>
        <v>0.45364238410596031</v>
      </c>
      <c r="BW112">
        <f>VLOOKUP(Table2[[#This Row],[Reference]],metron,15,FALSE)</f>
        <v>12.686892177589851</v>
      </c>
      <c r="BX112">
        <f>VLOOKUP(Table2[[#This Row],[Reference]],metron,16,FALSE)</f>
        <v>9.8059196617336148</v>
      </c>
      <c r="BY112">
        <f>VLOOKUP(Table2[[#This Row],[Reference]],metron,17,FALSE)</f>
        <v>5.3198121263877027</v>
      </c>
      <c r="BZ112">
        <f>VLOOKUP(Table2[[#This Row],[Reference]],metron,18,FALSE)</f>
        <v>4.0954312553373189</v>
      </c>
      <c r="CA112">
        <f>VLOOKUP(Table2[[#This Row],[Reference]],metron,19,FALSE)</f>
        <v>7.3670800512021479</v>
      </c>
      <c r="CB112">
        <f>VLOOKUP(Table2[[#This Row],[Reference]],metron,20,FALSE)</f>
        <v>5.710488406396296</v>
      </c>
      <c r="CC112">
        <f>VLOOKUP(Table2[[#This Row],[Reference]],metron,21,FALSE)</f>
        <v>13.0488908033599</v>
      </c>
      <c r="CD112">
        <f>VLOOKUP(Table2[[#This Row],[Reference]],metron,22,FALSE)</f>
        <v>13.714839543398661</v>
      </c>
      <c r="CE112">
        <f>VLOOKUP(Table2[[#This Row],[Reference]],metron,23,FALSE)</f>
        <v>1.567523459812322</v>
      </c>
      <c r="CF112">
        <f>VLOOKUP(Table2[[#This Row],[Reference]],metron,24,FALSE)</f>
        <v>1.951040391676867</v>
      </c>
      <c r="CG112">
        <f>VLOOKUP(Table2[[#This Row],[Reference]],metron,25,FALSE)</f>
        <v>8.3027335781313744E-2</v>
      </c>
      <c r="CH112">
        <f>VLOOKUP(Table2[[#This Row],[Reference]],metron,26,FALSE)</f>
        <v>0.13117095063239501</v>
      </c>
    </row>
    <row r="113" spans="1:86" hidden="1" x14ac:dyDescent="0.45">
      <c r="A113">
        <v>1532214000</v>
      </c>
      <c r="B113" t="s">
        <v>344</v>
      </c>
      <c r="C113" t="s">
        <v>64</v>
      </c>
      <c r="D113" t="s">
        <v>65</v>
      </c>
      <c r="E113" t="s">
        <v>112</v>
      </c>
      <c r="F113" t="s">
        <v>159</v>
      </c>
      <c r="G113" t="s">
        <v>65</v>
      </c>
      <c r="H113">
        <v>1</v>
      </c>
      <c r="I113">
        <v>2.27</v>
      </c>
      <c r="J113">
        <v>0.36</v>
      </c>
      <c r="K113">
        <v>2.2999999999999998</v>
      </c>
      <c r="L113">
        <v>0.86</v>
      </c>
      <c r="M113">
        <v>3</v>
      </c>
      <c r="N113">
        <v>0</v>
      </c>
      <c r="O113">
        <v>3</v>
      </c>
      <c r="P113">
        <v>1</v>
      </c>
      <c r="Q113">
        <v>1</v>
      </c>
      <c r="R113">
        <v>0</v>
      </c>
      <c r="S113" t="s">
        <v>345</v>
      </c>
      <c r="U113">
        <v>4</v>
      </c>
      <c r="V113">
        <v>3</v>
      </c>
      <c r="W113">
        <v>1</v>
      </c>
      <c r="X113">
        <v>0</v>
      </c>
      <c r="Y113">
        <v>2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10</v>
      </c>
      <c r="AF113">
        <v>4</v>
      </c>
      <c r="AG113">
        <v>5</v>
      </c>
      <c r="AH113">
        <v>0</v>
      </c>
      <c r="AI113">
        <v>5</v>
      </c>
      <c r="AJ113">
        <v>4</v>
      </c>
      <c r="AK113">
        <v>22</v>
      </c>
      <c r="AL113">
        <v>21</v>
      </c>
      <c r="AM113">
        <v>55</v>
      </c>
      <c r="AN113">
        <v>45</v>
      </c>
      <c r="AO113">
        <v>1.69</v>
      </c>
      <c r="AP113">
        <v>0.78</v>
      </c>
      <c r="AQ113">
        <v>2.82</v>
      </c>
      <c r="AR113">
        <v>50</v>
      </c>
      <c r="AS113">
        <v>82</v>
      </c>
      <c r="AT113">
        <v>60</v>
      </c>
      <c r="AU113">
        <v>32</v>
      </c>
      <c r="AV113">
        <v>14</v>
      </c>
      <c r="AW113">
        <v>32</v>
      </c>
      <c r="AX113">
        <v>64</v>
      </c>
      <c r="AY113">
        <v>69</v>
      </c>
      <c r="AZ113">
        <v>91</v>
      </c>
      <c r="BA113">
        <v>10.73</v>
      </c>
      <c r="BB113">
        <v>5.27</v>
      </c>
      <c r="BC113">
        <v>1.21</v>
      </c>
      <c r="BD113">
        <v>5.55</v>
      </c>
      <c r="BE113">
        <v>11.5</v>
      </c>
      <c r="BF113">
        <f>(1/BC113+1/BD113+1/BE113-1)/3</f>
        <v>3.1194327637015389E-2</v>
      </c>
      <c r="BG113">
        <f>1/BC113-BF113</f>
        <v>0.79525195335472021</v>
      </c>
      <c r="BH113">
        <f>1/BD113-BF113</f>
        <v>0.14898585254316482</v>
      </c>
      <c r="BI113">
        <f>1/BE113-BF113</f>
        <v>5.576219410211504E-2</v>
      </c>
      <c r="BJ113">
        <f>MROUND(BG113*100,2)/100</f>
        <v>0.8</v>
      </c>
      <c r="BK113">
        <v>1.17</v>
      </c>
      <c r="BL113">
        <v>1.57</v>
      </c>
      <c r="BM113">
        <v>2.4500000000000002</v>
      </c>
      <c r="BN113">
        <v>0</v>
      </c>
      <c r="BO113">
        <v>2.15</v>
      </c>
      <c r="BP113">
        <v>1.69</v>
      </c>
      <c r="BQ113" t="s">
        <v>139</v>
      </c>
      <c r="BR113">
        <f>VLOOKUP(Table2[[#This Row],[Reference]],metron,10,FALSE)</f>
        <v>3.2937336814621405</v>
      </c>
      <c r="BS113">
        <f>VLOOKUP(Table2[[#This Row],[Reference]],metron,11,FALSE)</f>
        <v>2.6631853785900779</v>
      </c>
      <c r="BT113">
        <f>VLOOKUP(Table2[[#This Row],[Reference]],metron,12,FALSE)</f>
        <v>0.63054830287206265</v>
      </c>
      <c r="BU113">
        <f>VLOOKUP(Table2[[#This Row],[Reference]],metron,13,FALSE)</f>
        <v>1.2219321148825071</v>
      </c>
      <c r="BV113">
        <f>VLOOKUP(Table2[[#This Row],[Reference]],metron,14,FALSE)</f>
        <v>0.28328981723237601</v>
      </c>
      <c r="BW113">
        <f>VLOOKUP(Table2[[#This Row],[Reference]],metron,15,FALSE)</f>
        <v>17.784037558685451</v>
      </c>
      <c r="BX113">
        <f>VLOOKUP(Table2[[#This Row],[Reference]],metron,16,FALSE)</f>
        <v>7.288732394366197</v>
      </c>
      <c r="BY113">
        <f>VLOOKUP(Table2[[#This Row],[Reference]],metron,17,FALSE)</f>
        <v>8.1981132075471699</v>
      </c>
      <c r="BZ113">
        <f>VLOOKUP(Table2[[#This Row],[Reference]],metron,18,FALSE)</f>
        <v>2.8844339622641511</v>
      </c>
      <c r="CA113">
        <f>VLOOKUP(Table2[[#This Row],[Reference]],metron,19,FALSE)</f>
        <v>9.5859243511382815</v>
      </c>
      <c r="CB113">
        <f>VLOOKUP(Table2[[#This Row],[Reference]],metron,20,FALSE)</f>
        <v>4.4042984321020455</v>
      </c>
      <c r="CC113">
        <f>VLOOKUP(Table2[[#This Row],[Reference]],metron,21,FALSE)</f>
        <v>10.849642004773269</v>
      </c>
      <c r="CD113">
        <f>VLOOKUP(Table2[[#This Row],[Reference]],metron,22,FALSE)</f>
        <v>12.6563245823389</v>
      </c>
      <c r="CE113">
        <f>VLOOKUP(Table2[[#This Row],[Reference]],metron,23,FALSE)</f>
        <v>1.182669789227166</v>
      </c>
      <c r="CF113">
        <f>VLOOKUP(Table2[[#This Row],[Reference]],metron,24,FALSE)</f>
        <v>1.8922716627634659</v>
      </c>
      <c r="CG113">
        <f>VLOOKUP(Table2[[#This Row],[Reference]],metron,25,FALSE)</f>
        <v>3.7470725995316159E-2</v>
      </c>
      <c r="CH113">
        <f>VLOOKUP(Table2[[#This Row],[Reference]],metron,26,FALSE)</f>
        <v>0.1334894613583138</v>
      </c>
    </row>
    <row r="114" spans="1:86" hidden="1" x14ac:dyDescent="0.45">
      <c r="A114">
        <v>1532289600</v>
      </c>
      <c r="B114" t="s">
        <v>346</v>
      </c>
      <c r="C114" t="s">
        <v>64</v>
      </c>
      <c r="D114" t="s">
        <v>65</v>
      </c>
      <c r="E114" t="s">
        <v>127</v>
      </c>
      <c r="F114" t="s">
        <v>115</v>
      </c>
      <c r="G114" t="s">
        <v>65</v>
      </c>
      <c r="H114">
        <v>1</v>
      </c>
      <c r="I114">
        <v>1.55</v>
      </c>
      <c r="J114">
        <v>0.64</v>
      </c>
      <c r="K114">
        <v>1.55</v>
      </c>
      <c r="L114">
        <v>0.91</v>
      </c>
      <c r="M114">
        <v>1</v>
      </c>
      <c r="N114">
        <v>3</v>
      </c>
      <c r="O114">
        <v>4</v>
      </c>
      <c r="P114">
        <v>1</v>
      </c>
      <c r="Q114">
        <v>0</v>
      </c>
      <c r="R114">
        <v>1</v>
      </c>
      <c r="S114">
        <v>78</v>
      </c>
      <c r="T114" t="s">
        <v>347</v>
      </c>
      <c r="U114">
        <v>4</v>
      </c>
      <c r="V114">
        <v>6</v>
      </c>
      <c r="W114">
        <v>2</v>
      </c>
      <c r="X114">
        <v>1</v>
      </c>
      <c r="Y114">
        <v>3</v>
      </c>
      <c r="Z114">
        <v>0</v>
      </c>
      <c r="AA114">
        <v>1</v>
      </c>
      <c r="AB114">
        <v>2</v>
      </c>
      <c r="AC114">
        <v>0</v>
      </c>
      <c r="AD114">
        <v>3</v>
      </c>
      <c r="AE114">
        <v>2</v>
      </c>
      <c r="AF114">
        <v>14</v>
      </c>
      <c r="AG114">
        <v>2</v>
      </c>
      <c r="AH114">
        <v>6</v>
      </c>
      <c r="AI114">
        <v>0</v>
      </c>
      <c r="AJ114">
        <v>8</v>
      </c>
      <c r="AK114">
        <v>20</v>
      </c>
      <c r="AL114">
        <v>21</v>
      </c>
      <c r="AM114">
        <v>48</v>
      </c>
      <c r="AN114">
        <v>52</v>
      </c>
      <c r="AO114">
        <v>0.81</v>
      </c>
      <c r="AP114">
        <v>1.88</v>
      </c>
      <c r="AQ114">
        <v>2.41</v>
      </c>
      <c r="AR114">
        <v>41</v>
      </c>
      <c r="AS114">
        <v>69</v>
      </c>
      <c r="AT114">
        <v>36</v>
      </c>
      <c r="AU114">
        <v>32</v>
      </c>
      <c r="AV114">
        <v>9</v>
      </c>
      <c r="AW114">
        <v>36</v>
      </c>
      <c r="AX114">
        <v>69</v>
      </c>
      <c r="AY114">
        <v>46</v>
      </c>
      <c r="AZ114">
        <v>78</v>
      </c>
      <c r="BA114">
        <v>9.91</v>
      </c>
      <c r="BB114">
        <v>5.72</v>
      </c>
      <c r="BC114">
        <v>1.61</v>
      </c>
      <c r="BD114">
        <v>3.75</v>
      </c>
      <c r="BE114">
        <v>4.7</v>
      </c>
      <c r="BF114">
        <f>(1/BC114+1/BD114+1/BE114-1)/3</f>
        <v>3.3516878845278507E-2</v>
      </c>
      <c r="BG114">
        <f>1/BC114-BF114</f>
        <v>0.58760113357708166</v>
      </c>
      <c r="BH114">
        <f>1/BD114-BF114</f>
        <v>0.23314978782138815</v>
      </c>
      <c r="BI114">
        <f>1/BE114-BF114</f>
        <v>0.17924907860153</v>
      </c>
      <c r="BJ114">
        <f>MROUND(BG114*100,2)/100</f>
        <v>0.57999999999999996</v>
      </c>
      <c r="BK114">
        <v>1.31</v>
      </c>
      <c r="BL114">
        <v>2</v>
      </c>
      <c r="BM114">
        <v>3.55</v>
      </c>
      <c r="BN114">
        <v>0</v>
      </c>
      <c r="BO114">
        <v>2.0499999999999998</v>
      </c>
      <c r="BP114">
        <v>1.71</v>
      </c>
      <c r="BQ114" t="s">
        <v>130</v>
      </c>
      <c r="BR114">
        <f>VLOOKUP(Table2[[#This Row],[Reference]],metron,10,FALSE)</f>
        <v>2.6362999299229148</v>
      </c>
      <c r="BS114">
        <f>VLOOKUP(Table2[[#This Row],[Reference]],metron,11,FALSE)</f>
        <v>1.7619715019855171</v>
      </c>
      <c r="BT114">
        <f>VLOOKUP(Table2[[#This Row],[Reference]],metron,12,FALSE)</f>
        <v>0.87432842793739785</v>
      </c>
      <c r="BU114">
        <f>VLOOKUP(Table2[[#This Row],[Reference]],metron,13,FALSE)</f>
        <v>0.78411214953271025</v>
      </c>
      <c r="BV114">
        <f>VLOOKUP(Table2[[#This Row],[Reference]],metron,14,FALSE)</f>
        <v>0.38060747663551397</v>
      </c>
      <c r="BW114">
        <f>VLOOKUP(Table2[[#This Row],[Reference]],metron,15,FALSE)</f>
        <v>14.215499378367181</v>
      </c>
      <c r="BX114">
        <f>VLOOKUP(Table2[[#This Row],[Reference]],metron,16,FALSE)</f>
        <v>8.9523612261806136</v>
      </c>
      <c r="BY114">
        <f>VLOOKUP(Table2[[#This Row],[Reference]],metron,17,FALSE)</f>
        <v>6.3083121289228163</v>
      </c>
      <c r="BZ114">
        <f>VLOOKUP(Table2[[#This Row],[Reference]],metron,18,FALSE)</f>
        <v>3.7757524374735061</v>
      </c>
      <c r="CA114">
        <f>VLOOKUP(Table2[[#This Row],[Reference]],metron,19,FALSE)</f>
        <v>7.9071872494443642</v>
      </c>
      <c r="CB114">
        <f>VLOOKUP(Table2[[#This Row],[Reference]],metron,20,FALSE)</f>
        <v>5.1766087887071075</v>
      </c>
      <c r="CC114">
        <f>VLOOKUP(Table2[[#This Row],[Reference]],metron,21,FALSE)</f>
        <v>12.634239592183521</v>
      </c>
      <c r="CD114">
        <f>VLOOKUP(Table2[[#This Row],[Reference]],metron,22,FALSE)</f>
        <v>13.597706032285471</v>
      </c>
      <c r="CE114">
        <f>VLOOKUP(Table2[[#This Row],[Reference]],metron,23,FALSE)</f>
        <v>1.365400161681487</v>
      </c>
      <c r="CF114">
        <f>VLOOKUP(Table2[[#This Row],[Reference]],metron,24,FALSE)</f>
        <v>1.963621665319321</v>
      </c>
      <c r="CG114">
        <f>VLOOKUP(Table2[[#This Row],[Reference]],metron,25,FALSE)</f>
        <v>7.1544058205335492E-2</v>
      </c>
      <c r="CH114">
        <f>VLOOKUP(Table2[[#This Row],[Reference]],metron,26,FALSE)</f>
        <v>0.1216653193209378</v>
      </c>
    </row>
    <row r="115" spans="1:86" hidden="1" x14ac:dyDescent="0.45">
      <c r="A115">
        <v>1532298600</v>
      </c>
      <c r="B115" t="s">
        <v>348</v>
      </c>
      <c r="C115" t="s">
        <v>64</v>
      </c>
      <c r="D115" t="s">
        <v>65</v>
      </c>
      <c r="E115" t="s">
        <v>119</v>
      </c>
      <c r="F115" t="s">
        <v>118</v>
      </c>
      <c r="G115" t="s">
        <v>65</v>
      </c>
      <c r="H115">
        <v>1</v>
      </c>
      <c r="I115">
        <v>2.09</v>
      </c>
      <c r="J115">
        <v>0.82</v>
      </c>
      <c r="K115">
        <v>2.14</v>
      </c>
      <c r="L115">
        <v>0.73</v>
      </c>
      <c r="M115">
        <v>3</v>
      </c>
      <c r="N115">
        <v>1</v>
      </c>
      <c r="O115">
        <v>4</v>
      </c>
      <c r="P115">
        <v>0</v>
      </c>
      <c r="Q115">
        <v>0</v>
      </c>
      <c r="R115">
        <v>0</v>
      </c>
      <c r="S115" t="s">
        <v>349</v>
      </c>
      <c r="T115">
        <v>86</v>
      </c>
      <c r="U115">
        <v>5</v>
      </c>
      <c r="V115">
        <v>4</v>
      </c>
      <c r="W115">
        <v>3</v>
      </c>
      <c r="X115">
        <v>0</v>
      </c>
      <c r="Y115">
        <v>3</v>
      </c>
      <c r="Z115">
        <v>0</v>
      </c>
      <c r="AA115">
        <v>0</v>
      </c>
      <c r="AB115">
        <v>3</v>
      </c>
      <c r="AC115">
        <v>3</v>
      </c>
      <c r="AD115">
        <v>0</v>
      </c>
      <c r="AE115">
        <v>15</v>
      </c>
      <c r="AF115">
        <v>6</v>
      </c>
      <c r="AG115">
        <v>8</v>
      </c>
      <c r="AH115">
        <v>5</v>
      </c>
      <c r="AI115">
        <v>7</v>
      </c>
      <c r="AJ115">
        <v>1</v>
      </c>
      <c r="AK115">
        <v>19</v>
      </c>
      <c r="AL115">
        <v>25</v>
      </c>
      <c r="AM115">
        <v>62</v>
      </c>
      <c r="AN115">
        <v>38</v>
      </c>
      <c r="AO115">
        <v>2.19</v>
      </c>
      <c r="AP115">
        <v>1.3</v>
      </c>
      <c r="AQ115">
        <v>2.82</v>
      </c>
      <c r="AR115">
        <v>50</v>
      </c>
      <c r="AS115">
        <v>73</v>
      </c>
      <c r="AT115">
        <v>45</v>
      </c>
      <c r="AU115">
        <v>36</v>
      </c>
      <c r="AV115">
        <v>23</v>
      </c>
      <c r="AW115">
        <v>41</v>
      </c>
      <c r="AX115">
        <v>73</v>
      </c>
      <c r="AY115">
        <v>36</v>
      </c>
      <c r="AZ115">
        <v>87</v>
      </c>
      <c r="BA115">
        <v>11.45</v>
      </c>
      <c r="BB115">
        <v>5.64</v>
      </c>
      <c r="BC115">
        <v>1.31</v>
      </c>
      <c r="BD115">
        <v>5.15</v>
      </c>
      <c r="BE115">
        <v>7.25</v>
      </c>
      <c r="BF115">
        <f>(1/BC115+1/BD115+1/BE115-1)/3</f>
        <v>3.1821523463422041E-2</v>
      </c>
      <c r="BG115">
        <f>1/BC115-BF115</f>
        <v>0.7315372551625321</v>
      </c>
      <c r="BH115">
        <f>1/BD115-BF115</f>
        <v>0.16235323381813135</v>
      </c>
      <c r="BI115">
        <f>1/BE115-BF115</f>
        <v>0.10610951101933658</v>
      </c>
      <c r="BJ115">
        <f>MROUND(BG115*100,2)/100</f>
        <v>0.74</v>
      </c>
      <c r="BK115">
        <v>1.17</v>
      </c>
      <c r="BL115">
        <v>1.57</v>
      </c>
      <c r="BM115">
        <v>2.4500000000000002</v>
      </c>
      <c r="BN115">
        <v>0</v>
      </c>
      <c r="BO115">
        <v>1.91</v>
      </c>
      <c r="BP115">
        <v>1.83</v>
      </c>
      <c r="BQ115" t="s">
        <v>132</v>
      </c>
      <c r="BR115">
        <f>VLOOKUP(Table2[[#This Row],[Reference]],metron,10,FALSE)</f>
        <v>3.0158856235107225</v>
      </c>
      <c r="BS115">
        <f>VLOOKUP(Table2[[#This Row],[Reference]],metron,11,FALSE)</f>
        <v>2.330420969023034</v>
      </c>
      <c r="BT115">
        <f>VLOOKUP(Table2[[#This Row],[Reference]],metron,12,FALSE)</f>
        <v>0.68546465448768867</v>
      </c>
      <c r="BU115">
        <f>VLOOKUP(Table2[[#This Row],[Reference]],metron,13,FALSE)</f>
        <v>1.0381254964257349</v>
      </c>
      <c r="BV115">
        <f>VLOOKUP(Table2[[#This Row],[Reference]],metron,14,FALSE)</f>
        <v>0.28594122319301041</v>
      </c>
      <c r="BW115">
        <f>VLOOKUP(Table2[[#This Row],[Reference]],metron,15,FALSE)</f>
        <v>17.085483870967739</v>
      </c>
      <c r="BX115">
        <f>VLOOKUP(Table2[[#This Row],[Reference]],metron,16,FALSE)</f>
        <v>7.9661290322580642</v>
      </c>
      <c r="BY115">
        <f>VLOOKUP(Table2[[#This Row],[Reference]],metron,17,FALSE)</f>
        <v>7.6496710526315788</v>
      </c>
      <c r="BZ115">
        <f>VLOOKUP(Table2[[#This Row],[Reference]],metron,18,FALSE)</f>
        <v>3.0904605263157889</v>
      </c>
      <c r="CA115">
        <f>VLOOKUP(Table2[[#This Row],[Reference]],metron,19,FALSE)</f>
        <v>9.43581281833616</v>
      </c>
      <c r="CB115">
        <f>VLOOKUP(Table2[[#This Row],[Reference]],metron,20,FALSE)</f>
        <v>4.8756685059422757</v>
      </c>
      <c r="CC115">
        <f>VLOOKUP(Table2[[#This Row],[Reference]],metron,21,FALSE)</f>
        <v>11.915309446254071</v>
      </c>
      <c r="CD115">
        <f>VLOOKUP(Table2[[#This Row],[Reference]],metron,22,FALSE)</f>
        <v>13.643322475570031</v>
      </c>
      <c r="CE115">
        <f>VLOOKUP(Table2[[#This Row],[Reference]],metron,23,FALSE)</f>
        <v>1.2971246006389781</v>
      </c>
      <c r="CF115">
        <f>VLOOKUP(Table2[[#This Row],[Reference]],metron,24,FALSE)</f>
        <v>2.0255591054313098</v>
      </c>
      <c r="CG115">
        <f>VLOOKUP(Table2[[#This Row],[Reference]],metron,25,FALSE)</f>
        <v>5.5910543130990413E-2</v>
      </c>
      <c r="CH115">
        <f>VLOOKUP(Table2[[#This Row],[Reference]],metron,26,FALSE)</f>
        <v>0.11501597444089461</v>
      </c>
    </row>
    <row r="116" spans="1:86" hidden="1" x14ac:dyDescent="0.45">
      <c r="A116">
        <v>1532391300</v>
      </c>
      <c r="B116" t="s">
        <v>350</v>
      </c>
      <c r="C116" t="s">
        <v>64</v>
      </c>
      <c r="D116" t="s">
        <v>65</v>
      </c>
      <c r="E116" t="s">
        <v>113</v>
      </c>
      <c r="F116" t="s">
        <v>109</v>
      </c>
      <c r="G116" t="s">
        <v>65</v>
      </c>
      <c r="H116">
        <v>1</v>
      </c>
      <c r="I116">
        <v>2.09</v>
      </c>
      <c r="J116">
        <v>0.55000000000000004</v>
      </c>
      <c r="K116">
        <v>1.45</v>
      </c>
      <c r="L116">
        <v>0.55000000000000004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U116">
        <v>9</v>
      </c>
      <c r="V116">
        <v>4</v>
      </c>
      <c r="W116">
        <v>1</v>
      </c>
      <c r="X116">
        <v>0</v>
      </c>
      <c r="Y116">
        <v>3</v>
      </c>
      <c r="Z116">
        <v>0</v>
      </c>
      <c r="AA116">
        <v>1</v>
      </c>
      <c r="AB116">
        <v>0</v>
      </c>
      <c r="AC116">
        <v>1</v>
      </c>
      <c r="AD116">
        <v>2</v>
      </c>
      <c r="AE116">
        <v>8</v>
      </c>
      <c r="AF116">
        <v>3</v>
      </c>
      <c r="AG116">
        <v>5</v>
      </c>
      <c r="AH116">
        <v>0</v>
      </c>
      <c r="AI116">
        <v>3</v>
      </c>
      <c r="AJ116">
        <v>3</v>
      </c>
      <c r="AK116">
        <v>13</v>
      </c>
      <c r="AL116">
        <v>16</v>
      </c>
      <c r="AM116">
        <v>71</v>
      </c>
      <c r="AN116">
        <v>29</v>
      </c>
      <c r="AO116">
        <v>1.05</v>
      </c>
      <c r="AP116">
        <v>0.24</v>
      </c>
      <c r="AQ116">
        <v>2.73</v>
      </c>
      <c r="AR116">
        <v>69</v>
      </c>
      <c r="AS116">
        <v>91</v>
      </c>
      <c r="AT116">
        <v>50</v>
      </c>
      <c r="AU116">
        <v>27</v>
      </c>
      <c r="AV116">
        <v>5</v>
      </c>
      <c r="AW116">
        <v>27</v>
      </c>
      <c r="AX116">
        <v>78</v>
      </c>
      <c r="AY116">
        <v>50</v>
      </c>
      <c r="AZ116">
        <v>82</v>
      </c>
      <c r="BA116">
        <v>9</v>
      </c>
      <c r="BB116">
        <v>3.64</v>
      </c>
      <c r="BC116">
        <v>1.4</v>
      </c>
      <c r="BD116">
        <v>4.05</v>
      </c>
      <c r="BE116">
        <v>7</v>
      </c>
      <c r="BF116">
        <f>(1/BC116+1/BD116+1/BE116-1)/3</f>
        <v>3.4685479129923591E-2</v>
      </c>
      <c r="BG116">
        <f>1/BC116-BF116</f>
        <v>0.67960023515579071</v>
      </c>
      <c r="BH116">
        <f>1/BD116-BF116</f>
        <v>0.21222810111699</v>
      </c>
      <c r="BI116">
        <f>1/BE116-BF116</f>
        <v>0.10817166372721926</v>
      </c>
      <c r="BJ116">
        <f>MROUND(BG116*100,2)/100</f>
        <v>0.68</v>
      </c>
      <c r="BK116">
        <v>1.26</v>
      </c>
      <c r="BL116">
        <v>1.83</v>
      </c>
      <c r="BM116">
        <v>3.1</v>
      </c>
      <c r="BN116">
        <v>0</v>
      </c>
      <c r="BO116">
        <v>2.1</v>
      </c>
      <c r="BP116">
        <v>1.69</v>
      </c>
      <c r="BQ116" t="s">
        <v>121</v>
      </c>
      <c r="BR116">
        <f>VLOOKUP(Table2[[#This Row],[Reference]],metron,10,FALSE)</f>
        <v>2.9107565011820329</v>
      </c>
      <c r="BS116">
        <f>VLOOKUP(Table2[[#This Row],[Reference]],metron,11,FALSE)</f>
        <v>2.1359338061465718</v>
      </c>
      <c r="BT116">
        <f>VLOOKUP(Table2[[#This Row],[Reference]],metron,12,FALSE)</f>
        <v>0.77482269503546097</v>
      </c>
      <c r="BU116">
        <f>VLOOKUP(Table2[[#This Row],[Reference]],metron,13,FALSE)</f>
        <v>0.93380614657210403</v>
      </c>
      <c r="BV116">
        <f>VLOOKUP(Table2[[#This Row],[Reference]],metron,14,FALSE)</f>
        <v>0.33747044917257679</v>
      </c>
      <c r="BW116">
        <f>VLOOKUP(Table2[[#This Row],[Reference]],metron,15,FALSE)</f>
        <v>15.783723522853959</v>
      </c>
      <c r="BX116">
        <f>VLOOKUP(Table2[[#This Row],[Reference]],metron,16,FALSE)</f>
        <v>8.5830546265328866</v>
      </c>
      <c r="BY116">
        <f>VLOOKUP(Table2[[#This Row],[Reference]],metron,17,FALSE)</f>
        <v>6.7338618346545864</v>
      </c>
      <c r="BZ116">
        <f>VLOOKUP(Table2[[#This Row],[Reference]],metron,18,FALSE)</f>
        <v>3.2842582106455271</v>
      </c>
      <c r="CA116">
        <f>VLOOKUP(Table2[[#This Row],[Reference]],metron,19,FALSE)</f>
        <v>9.049861688199373</v>
      </c>
      <c r="CB116">
        <f>VLOOKUP(Table2[[#This Row],[Reference]],metron,20,FALSE)</f>
        <v>5.2987964158873595</v>
      </c>
      <c r="CC116">
        <f>VLOOKUP(Table2[[#This Row],[Reference]],metron,21,FALSE)</f>
        <v>12.362500000000001</v>
      </c>
      <c r="CD116">
        <f>VLOOKUP(Table2[[#This Row],[Reference]],metron,22,FALSE)</f>
        <v>13.904545454545451</v>
      </c>
      <c r="CE116">
        <f>VLOOKUP(Table2[[#This Row],[Reference]],metron,23,FALSE)</f>
        <v>1.353005464480874</v>
      </c>
      <c r="CF116">
        <f>VLOOKUP(Table2[[#This Row],[Reference]],metron,24,FALSE)</f>
        <v>2.0185792349726781</v>
      </c>
      <c r="CG116">
        <f>VLOOKUP(Table2[[#This Row],[Reference]],metron,25,FALSE)</f>
        <v>6.6666666666666666E-2</v>
      </c>
      <c r="CH116">
        <f>VLOOKUP(Table2[[#This Row],[Reference]],metron,26,FALSE)</f>
        <v>0.1213114754098361</v>
      </c>
    </row>
    <row r="117" spans="1:86" hidden="1" x14ac:dyDescent="0.45">
      <c r="A117">
        <v>1532721600</v>
      </c>
      <c r="B117" t="s">
        <v>351</v>
      </c>
      <c r="C117" t="s">
        <v>64</v>
      </c>
      <c r="D117" t="s">
        <v>65</v>
      </c>
      <c r="E117" t="s">
        <v>109</v>
      </c>
      <c r="F117" t="s">
        <v>143</v>
      </c>
      <c r="G117" t="s">
        <v>65</v>
      </c>
      <c r="H117">
        <v>2</v>
      </c>
      <c r="I117">
        <v>0.91</v>
      </c>
      <c r="J117">
        <v>1.27</v>
      </c>
      <c r="K117">
        <v>0.82</v>
      </c>
      <c r="L117">
        <v>1.41</v>
      </c>
      <c r="M117">
        <v>1</v>
      </c>
      <c r="N117">
        <v>1</v>
      </c>
      <c r="O117">
        <v>2</v>
      </c>
      <c r="P117">
        <v>1</v>
      </c>
      <c r="Q117">
        <v>1</v>
      </c>
      <c r="R117">
        <v>0</v>
      </c>
      <c r="S117">
        <v>18</v>
      </c>
      <c r="T117" t="s">
        <v>72</v>
      </c>
      <c r="U117">
        <v>7</v>
      </c>
      <c r="V117">
        <v>2</v>
      </c>
      <c r="W117">
        <v>2</v>
      </c>
      <c r="X117">
        <v>0</v>
      </c>
      <c r="Y117">
        <v>2</v>
      </c>
      <c r="Z117">
        <v>1</v>
      </c>
      <c r="AA117">
        <v>1</v>
      </c>
      <c r="AB117">
        <v>1</v>
      </c>
      <c r="AC117">
        <v>2</v>
      </c>
      <c r="AD117">
        <v>1</v>
      </c>
      <c r="AE117">
        <v>11</v>
      </c>
      <c r="AF117">
        <v>3</v>
      </c>
      <c r="AG117">
        <v>5</v>
      </c>
      <c r="AH117">
        <v>2</v>
      </c>
      <c r="AI117">
        <v>6</v>
      </c>
      <c r="AJ117">
        <v>1</v>
      </c>
      <c r="AK117">
        <v>-1</v>
      </c>
      <c r="AL117">
        <v>-1</v>
      </c>
      <c r="AM117">
        <v>49</v>
      </c>
      <c r="AN117">
        <v>51</v>
      </c>
      <c r="AO117">
        <v>1.67</v>
      </c>
      <c r="AP117">
        <v>0.87</v>
      </c>
      <c r="AQ117">
        <v>2.1</v>
      </c>
      <c r="AR117">
        <v>41</v>
      </c>
      <c r="AS117">
        <v>68</v>
      </c>
      <c r="AT117">
        <v>32</v>
      </c>
      <c r="AU117">
        <v>14</v>
      </c>
      <c r="AV117">
        <v>5</v>
      </c>
      <c r="AW117">
        <v>27</v>
      </c>
      <c r="AX117">
        <v>69</v>
      </c>
      <c r="AY117">
        <v>32</v>
      </c>
      <c r="AZ117">
        <v>73</v>
      </c>
      <c r="BA117">
        <v>7.64</v>
      </c>
      <c r="BB117">
        <v>5.37</v>
      </c>
      <c r="BC117">
        <v>2.35</v>
      </c>
      <c r="BD117">
        <v>3</v>
      </c>
      <c r="BE117">
        <v>2.95</v>
      </c>
      <c r="BF117">
        <f>(1/BC117+1/BD117+1/BE117-1)/3</f>
        <v>3.261609969146928E-2</v>
      </c>
      <c r="BG117">
        <f>1/BC117-BF117</f>
        <v>0.39291581520214774</v>
      </c>
      <c r="BH117">
        <f>1/BD117-BF117</f>
        <v>0.30071723364186403</v>
      </c>
      <c r="BI117">
        <f>1/BE117-BF117</f>
        <v>0.30636695115598833</v>
      </c>
      <c r="BJ117">
        <f>MROUND(BG117*100,2)/100</f>
        <v>0.4</v>
      </c>
      <c r="BK117">
        <v>1.42</v>
      </c>
      <c r="BL117">
        <v>2.2999999999999998</v>
      </c>
      <c r="BM117">
        <v>4.3</v>
      </c>
      <c r="BN117">
        <v>0</v>
      </c>
      <c r="BO117">
        <v>2.0499999999999998</v>
      </c>
      <c r="BP117">
        <v>1.71</v>
      </c>
      <c r="BQ117" t="s">
        <v>111</v>
      </c>
      <c r="BR117">
        <f>VLOOKUP(Table2[[#This Row],[Reference]],metron,10,FALSE)</f>
        <v>2.4956155335383219</v>
      </c>
      <c r="BS117">
        <f>VLOOKUP(Table2[[#This Row],[Reference]],metron,11,FALSE)</f>
        <v>1.344038264434575</v>
      </c>
      <c r="BT117">
        <f>VLOOKUP(Table2[[#This Row],[Reference]],metron,12,FALSE)</f>
        <v>1.1515772691037469</v>
      </c>
      <c r="BU117">
        <f>VLOOKUP(Table2[[#This Row],[Reference]],metron,13,FALSE)</f>
        <v>0.59936225942375587</v>
      </c>
      <c r="BV117">
        <f>VLOOKUP(Table2[[#This Row],[Reference]],metron,14,FALSE)</f>
        <v>0.50723152260562576</v>
      </c>
      <c r="BW117">
        <f>VLOOKUP(Table2[[#This Row],[Reference]],metron,15,FALSE)</f>
        <v>11.99278846153846</v>
      </c>
      <c r="BX117">
        <f>VLOOKUP(Table2[[#This Row],[Reference]],metron,16,FALSE)</f>
        <v>10.0277534965035</v>
      </c>
      <c r="BY117">
        <f>VLOOKUP(Table2[[#This Row],[Reference]],metron,17,FALSE)</f>
        <v>5.2857459543338514</v>
      </c>
      <c r="BZ117">
        <f>VLOOKUP(Table2[[#This Row],[Reference]],metron,18,FALSE)</f>
        <v>4.4067834183107957</v>
      </c>
      <c r="CA117">
        <f>VLOOKUP(Table2[[#This Row],[Reference]],metron,19,FALSE)</f>
        <v>6.7070425072046085</v>
      </c>
      <c r="CB117">
        <f>VLOOKUP(Table2[[#This Row],[Reference]],metron,20,FALSE)</f>
        <v>5.6209700781927046</v>
      </c>
      <c r="CC117">
        <f>VLOOKUP(Table2[[#This Row],[Reference]],metron,21,FALSE)</f>
        <v>13.04463690872752</v>
      </c>
      <c r="CD117">
        <f>VLOOKUP(Table2[[#This Row],[Reference]],metron,22,FALSE)</f>
        <v>13.49811236953142</v>
      </c>
      <c r="CE117">
        <f>VLOOKUP(Table2[[#This Row],[Reference]],metron,23,FALSE)</f>
        <v>1.5836526181353769</v>
      </c>
      <c r="CF117">
        <f>VLOOKUP(Table2[[#This Row],[Reference]],metron,24,FALSE)</f>
        <v>1.8744146445295871</v>
      </c>
      <c r="CG117">
        <f>VLOOKUP(Table2[[#This Row],[Reference]],metron,25,FALSE)</f>
        <v>8.5994040017028525E-2</v>
      </c>
      <c r="CH117">
        <f>VLOOKUP(Table2[[#This Row],[Reference]],metron,26,FALSE)</f>
        <v>0.13452532992762881</v>
      </c>
    </row>
    <row r="118" spans="1:86" hidden="1" x14ac:dyDescent="0.45">
      <c r="A118">
        <v>1532739600</v>
      </c>
      <c r="B118" t="s">
        <v>352</v>
      </c>
      <c r="C118" t="s">
        <v>64</v>
      </c>
      <c r="D118" t="s">
        <v>65</v>
      </c>
      <c r="E118" t="s">
        <v>115</v>
      </c>
      <c r="F118" t="s">
        <v>113</v>
      </c>
      <c r="G118" t="s">
        <v>65</v>
      </c>
      <c r="H118">
        <v>2</v>
      </c>
      <c r="I118">
        <v>1.36</v>
      </c>
      <c r="J118">
        <v>1.36</v>
      </c>
      <c r="K118">
        <v>1.1399999999999999</v>
      </c>
      <c r="L118">
        <v>1.5</v>
      </c>
      <c r="M118">
        <v>2</v>
      </c>
      <c r="N118">
        <v>1</v>
      </c>
      <c r="O118">
        <v>3</v>
      </c>
      <c r="P118">
        <v>1</v>
      </c>
      <c r="Q118">
        <v>1</v>
      </c>
      <c r="R118">
        <v>0</v>
      </c>
      <c r="S118" t="s">
        <v>353</v>
      </c>
      <c r="T118">
        <v>59</v>
      </c>
      <c r="U118">
        <v>4</v>
      </c>
      <c r="V118">
        <v>5</v>
      </c>
      <c r="W118">
        <v>2</v>
      </c>
      <c r="X118">
        <v>0</v>
      </c>
      <c r="Y118">
        <v>3</v>
      </c>
      <c r="Z118">
        <v>0</v>
      </c>
      <c r="AA118">
        <v>0</v>
      </c>
      <c r="AB118">
        <v>2</v>
      </c>
      <c r="AC118">
        <v>1</v>
      </c>
      <c r="AD118">
        <v>2</v>
      </c>
      <c r="AE118">
        <v>11</v>
      </c>
      <c r="AF118">
        <v>10</v>
      </c>
      <c r="AG118">
        <v>6</v>
      </c>
      <c r="AH118">
        <v>3</v>
      </c>
      <c r="AI118">
        <v>5</v>
      </c>
      <c r="AJ118">
        <v>7</v>
      </c>
      <c r="AK118">
        <v>14</v>
      </c>
      <c r="AL118">
        <v>14</v>
      </c>
      <c r="AM118">
        <v>49</v>
      </c>
      <c r="AN118">
        <v>51</v>
      </c>
      <c r="AO118">
        <v>1.74</v>
      </c>
      <c r="AP118">
        <v>1.53</v>
      </c>
      <c r="AQ118">
        <v>2.5</v>
      </c>
      <c r="AR118">
        <v>73</v>
      </c>
      <c r="AS118">
        <v>82</v>
      </c>
      <c r="AT118">
        <v>41</v>
      </c>
      <c r="AU118">
        <v>14</v>
      </c>
      <c r="AV118">
        <v>14</v>
      </c>
      <c r="AW118">
        <v>36</v>
      </c>
      <c r="AX118">
        <v>55</v>
      </c>
      <c r="AY118">
        <v>50</v>
      </c>
      <c r="AZ118">
        <v>78</v>
      </c>
      <c r="BA118">
        <v>9.7200000000000006</v>
      </c>
      <c r="BB118">
        <v>4.18</v>
      </c>
      <c r="BC118">
        <v>2.5499999999999998</v>
      </c>
      <c r="BD118">
        <v>3.1</v>
      </c>
      <c r="BE118">
        <v>2.5499999999999998</v>
      </c>
      <c r="BF118">
        <f>(1/BC118+1/BD118+1/BE118-1)/3</f>
        <v>3.5631456883828815E-2</v>
      </c>
      <c r="BG118">
        <f>1/BC118-BF118</f>
        <v>0.3565254058612693</v>
      </c>
      <c r="BH118">
        <f>1/BD118-BF118</f>
        <v>0.28694918827746152</v>
      </c>
      <c r="BI118">
        <f>1/BE118-BF118</f>
        <v>0.3565254058612693</v>
      </c>
      <c r="BJ118">
        <f>MROUND(BG118*100,2)/100</f>
        <v>0.36</v>
      </c>
      <c r="BK118">
        <v>1.26</v>
      </c>
      <c r="BL118">
        <v>1.83</v>
      </c>
      <c r="BM118">
        <v>3.1</v>
      </c>
      <c r="BN118">
        <v>0</v>
      </c>
      <c r="BO118">
        <v>1.74</v>
      </c>
      <c r="BP118">
        <v>2.0499999999999998</v>
      </c>
      <c r="BQ118" t="s">
        <v>129</v>
      </c>
      <c r="BR118">
        <f>VLOOKUP(Table2[[#This Row],[Reference]],metron,10,FALSE)</f>
        <v>2.5110350525197691</v>
      </c>
      <c r="BS118">
        <f>VLOOKUP(Table2[[#This Row],[Reference]],metron,11,FALSE)</f>
        <v>1.269326094653606</v>
      </c>
      <c r="BT118">
        <f>VLOOKUP(Table2[[#This Row],[Reference]],metron,12,FALSE)</f>
        <v>1.2417089578661631</v>
      </c>
      <c r="BU118">
        <f>VLOOKUP(Table2[[#This Row],[Reference]],metron,13,FALSE)</f>
        <v>0.56586402266288949</v>
      </c>
      <c r="BV118">
        <f>VLOOKUP(Table2[[#This Row],[Reference]],metron,14,FALSE)</f>
        <v>0.55158168083097259</v>
      </c>
      <c r="BW118">
        <f>VLOOKUP(Table2[[#This Row],[Reference]],metron,15,FALSE)</f>
        <v>11.49400826446281</v>
      </c>
      <c r="BX118">
        <f>VLOOKUP(Table2[[#This Row],[Reference]],metron,16,FALSE)</f>
        <v>10.507231404958681</v>
      </c>
      <c r="BY118">
        <f>VLOOKUP(Table2[[#This Row],[Reference]],metron,17,FALSE)</f>
        <v>4.9238790406673623</v>
      </c>
      <c r="BZ118">
        <f>VLOOKUP(Table2[[#This Row],[Reference]],metron,18,FALSE)</f>
        <v>4.6296141814389991</v>
      </c>
      <c r="CA118">
        <f>VLOOKUP(Table2[[#This Row],[Reference]],metron,19,FALSE)</f>
        <v>6.5701292237954476</v>
      </c>
      <c r="CB118">
        <f>VLOOKUP(Table2[[#This Row],[Reference]],metron,20,FALSE)</f>
        <v>5.8776172235196817</v>
      </c>
      <c r="CC118">
        <f>VLOOKUP(Table2[[#This Row],[Reference]],metron,21,FALSE)</f>
        <v>12.798739495798319</v>
      </c>
      <c r="CD118">
        <f>VLOOKUP(Table2[[#This Row],[Reference]],metron,22,FALSE)</f>
        <v>12.98844537815126</v>
      </c>
      <c r="CE118">
        <f>VLOOKUP(Table2[[#This Row],[Reference]],metron,23,FALSE)</f>
        <v>1.604928297313674</v>
      </c>
      <c r="CF118">
        <f>VLOOKUP(Table2[[#This Row],[Reference]],metron,24,FALSE)</f>
        <v>1.791961219955565</v>
      </c>
      <c r="CG118">
        <f>VLOOKUP(Table2[[#This Row],[Reference]],metron,25,FALSE)</f>
        <v>8.887093516461321E-2</v>
      </c>
      <c r="CH118">
        <f>VLOOKUP(Table2[[#This Row],[Reference]],metron,26,FALSE)</f>
        <v>0.11694607150070691</v>
      </c>
    </row>
    <row r="119" spans="1:86" hidden="1" x14ac:dyDescent="0.45">
      <c r="A119">
        <v>1532808000</v>
      </c>
      <c r="B119" t="s">
        <v>354</v>
      </c>
      <c r="C119" t="s">
        <v>64</v>
      </c>
      <c r="D119" t="s">
        <v>65</v>
      </c>
      <c r="E119" t="s">
        <v>118</v>
      </c>
      <c r="F119" t="s">
        <v>122</v>
      </c>
      <c r="G119" t="s">
        <v>65</v>
      </c>
      <c r="H119">
        <v>2</v>
      </c>
      <c r="I119">
        <v>1.27</v>
      </c>
      <c r="J119">
        <v>0.91</v>
      </c>
      <c r="K119">
        <v>1.05</v>
      </c>
      <c r="L119">
        <v>1</v>
      </c>
      <c r="M119">
        <v>3</v>
      </c>
      <c r="N119">
        <v>3</v>
      </c>
      <c r="O119">
        <v>6</v>
      </c>
      <c r="P119">
        <v>3</v>
      </c>
      <c r="Q119">
        <v>3</v>
      </c>
      <c r="R119">
        <v>0</v>
      </c>
      <c r="S119" t="s">
        <v>355</v>
      </c>
      <c r="T119" t="s">
        <v>356</v>
      </c>
      <c r="U119">
        <v>6</v>
      </c>
      <c r="V119">
        <v>4</v>
      </c>
      <c r="W119">
        <v>1</v>
      </c>
      <c r="X119">
        <v>0</v>
      </c>
      <c r="Y119">
        <v>3</v>
      </c>
      <c r="Z119">
        <v>0</v>
      </c>
      <c r="AA119">
        <v>1</v>
      </c>
      <c r="AB119">
        <v>0</v>
      </c>
      <c r="AC119">
        <v>1</v>
      </c>
      <c r="AD119">
        <v>2</v>
      </c>
      <c r="AE119">
        <v>12</v>
      </c>
      <c r="AF119">
        <v>9</v>
      </c>
      <c r="AG119">
        <v>9</v>
      </c>
      <c r="AH119">
        <v>4</v>
      </c>
      <c r="AI119">
        <v>3</v>
      </c>
      <c r="AJ119">
        <v>5</v>
      </c>
      <c r="AK119">
        <v>22</v>
      </c>
      <c r="AL119">
        <v>8</v>
      </c>
      <c r="AM119">
        <v>57</v>
      </c>
      <c r="AN119">
        <v>43</v>
      </c>
      <c r="AO119">
        <v>2.08</v>
      </c>
      <c r="AP119">
        <v>1.29</v>
      </c>
      <c r="AQ119">
        <v>2.91</v>
      </c>
      <c r="AR119">
        <v>64</v>
      </c>
      <c r="AS119">
        <v>78</v>
      </c>
      <c r="AT119">
        <v>78</v>
      </c>
      <c r="AU119">
        <v>27</v>
      </c>
      <c r="AV119">
        <v>14</v>
      </c>
      <c r="AW119">
        <v>32</v>
      </c>
      <c r="AX119">
        <v>64</v>
      </c>
      <c r="AY119">
        <v>55</v>
      </c>
      <c r="AZ119">
        <v>87</v>
      </c>
      <c r="BA119">
        <v>8.09</v>
      </c>
      <c r="BB119">
        <v>4.37</v>
      </c>
      <c r="BC119">
        <v>2.1</v>
      </c>
      <c r="BD119">
        <v>3.25</v>
      </c>
      <c r="BE119">
        <v>3.2</v>
      </c>
      <c r="BF119">
        <f>(1/BC119+1/BD119+1/BE119-1)/3</f>
        <v>3.212759462759459E-2</v>
      </c>
      <c r="BG119">
        <f>1/BC119-BF119</f>
        <v>0.4440628815628816</v>
      </c>
      <c r="BH119">
        <f>1/BD119-BF119</f>
        <v>0.27556471306471314</v>
      </c>
      <c r="BI119">
        <f>1/BE119-BF119</f>
        <v>0.28037240537240543</v>
      </c>
      <c r="BJ119">
        <f>MROUND(BG119*100,2)/100</f>
        <v>0.44</v>
      </c>
      <c r="BK119">
        <v>1.26</v>
      </c>
      <c r="BL119">
        <v>1.83</v>
      </c>
      <c r="BM119">
        <v>3.1</v>
      </c>
      <c r="BN119">
        <v>0</v>
      </c>
      <c r="BO119">
        <v>1.77</v>
      </c>
      <c r="BP119">
        <v>2</v>
      </c>
      <c r="BQ119" t="s">
        <v>121</v>
      </c>
      <c r="BR119">
        <f>VLOOKUP(Table2[[#This Row],[Reference]],metron,10,FALSE)</f>
        <v>2.4807646356033461</v>
      </c>
      <c r="BS119">
        <f>VLOOKUP(Table2[[#This Row],[Reference]],metron,11,FALSE)</f>
        <v>1.4140979689366791</v>
      </c>
      <c r="BT119">
        <f>VLOOKUP(Table2[[#This Row],[Reference]],metron,12,FALSE)</f>
        <v>1.0666666666666671</v>
      </c>
      <c r="BU119">
        <f>VLOOKUP(Table2[[#This Row],[Reference]],metron,13,FALSE)</f>
        <v>0.62712066905615294</v>
      </c>
      <c r="BV119">
        <f>VLOOKUP(Table2[[#This Row],[Reference]],metron,14,FALSE)</f>
        <v>0.46009557945041818</v>
      </c>
      <c r="BW119">
        <f>VLOOKUP(Table2[[#This Row],[Reference]],metron,15,FALSE)</f>
        <v>12.56969280146722</v>
      </c>
      <c r="BX119">
        <f>VLOOKUP(Table2[[#This Row],[Reference]],metron,16,FALSE)</f>
        <v>9.8695552498853729</v>
      </c>
      <c r="BY119">
        <f>VLOOKUP(Table2[[#This Row],[Reference]],metron,17,FALSE)</f>
        <v>5.2754256787850897</v>
      </c>
      <c r="BZ119">
        <f>VLOOKUP(Table2[[#This Row],[Reference]],metron,18,FALSE)</f>
        <v>4.1279337321675103</v>
      </c>
      <c r="CA119">
        <f>VLOOKUP(Table2[[#This Row],[Reference]],metron,19,FALSE)</f>
        <v>7.2942671226821298</v>
      </c>
      <c r="CB119">
        <f>VLOOKUP(Table2[[#This Row],[Reference]],metron,20,FALSE)</f>
        <v>5.7416215177178627</v>
      </c>
      <c r="CC119">
        <f>VLOOKUP(Table2[[#This Row],[Reference]],metron,21,FALSE)</f>
        <v>12.897246007868549</v>
      </c>
      <c r="CD119">
        <f>VLOOKUP(Table2[[#This Row],[Reference]],metron,22,FALSE)</f>
        <v>13.507058551261281</v>
      </c>
      <c r="CE119">
        <f>VLOOKUP(Table2[[#This Row],[Reference]],metron,23,FALSE)</f>
        <v>1.576522702104098</v>
      </c>
      <c r="CF119">
        <f>VLOOKUP(Table2[[#This Row],[Reference]],metron,24,FALSE)</f>
        <v>1.917165005537099</v>
      </c>
      <c r="CG119">
        <f>VLOOKUP(Table2[[#This Row],[Reference]],metron,25,FALSE)</f>
        <v>8.4385382059800659E-2</v>
      </c>
      <c r="CH119">
        <f>VLOOKUP(Table2[[#This Row],[Reference]],metron,26,FALSE)</f>
        <v>0.1233665559246955</v>
      </c>
    </row>
    <row r="120" spans="1:86" hidden="1" x14ac:dyDescent="0.45">
      <c r="A120">
        <v>1532817000</v>
      </c>
      <c r="B120" t="s">
        <v>357</v>
      </c>
      <c r="C120" t="s">
        <v>64</v>
      </c>
      <c r="D120" t="s">
        <v>65</v>
      </c>
      <c r="E120" t="s">
        <v>159</v>
      </c>
      <c r="F120" t="s">
        <v>119</v>
      </c>
      <c r="G120" t="s">
        <v>65</v>
      </c>
      <c r="H120">
        <v>2</v>
      </c>
      <c r="I120">
        <v>1</v>
      </c>
      <c r="J120">
        <v>2</v>
      </c>
      <c r="K120">
        <v>1.05</v>
      </c>
      <c r="L120">
        <v>1.5</v>
      </c>
      <c r="M120">
        <v>1</v>
      </c>
      <c r="N120">
        <v>2</v>
      </c>
      <c r="O120">
        <v>3</v>
      </c>
      <c r="P120">
        <v>1</v>
      </c>
      <c r="Q120">
        <v>0</v>
      </c>
      <c r="R120">
        <v>1</v>
      </c>
      <c r="S120">
        <v>48</v>
      </c>
      <c r="T120" t="s">
        <v>358</v>
      </c>
      <c r="U120">
        <v>5</v>
      </c>
      <c r="V120">
        <v>2</v>
      </c>
      <c r="W120">
        <v>3</v>
      </c>
      <c r="X120">
        <v>0</v>
      </c>
      <c r="Y120">
        <v>3</v>
      </c>
      <c r="Z120">
        <v>0</v>
      </c>
      <c r="AA120">
        <v>1</v>
      </c>
      <c r="AB120">
        <v>2</v>
      </c>
      <c r="AC120">
        <v>0</v>
      </c>
      <c r="AD120">
        <v>3</v>
      </c>
      <c r="AE120">
        <v>18</v>
      </c>
      <c r="AF120">
        <v>6</v>
      </c>
      <c r="AG120">
        <v>6</v>
      </c>
      <c r="AH120">
        <v>3</v>
      </c>
      <c r="AI120">
        <v>12</v>
      </c>
      <c r="AJ120">
        <v>3</v>
      </c>
      <c r="AK120">
        <v>21</v>
      </c>
      <c r="AL120">
        <v>15</v>
      </c>
      <c r="AM120">
        <v>56</v>
      </c>
      <c r="AN120">
        <v>44</v>
      </c>
      <c r="AO120">
        <v>1.8</v>
      </c>
      <c r="AP120">
        <v>0.77</v>
      </c>
      <c r="AQ120">
        <v>2.27</v>
      </c>
      <c r="AR120">
        <v>46</v>
      </c>
      <c r="AS120">
        <v>55</v>
      </c>
      <c r="AT120">
        <v>36</v>
      </c>
      <c r="AU120">
        <v>27</v>
      </c>
      <c r="AV120">
        <v>9</v>
      </c>
      <c r="AW120">
        <v>14</v>
      </c>
      <c r="AX120">
        <v>64</v>
      </c>
      <c r="AY120">
        <v>46</v>
      </c>
      <c r="AZ120">
        <v>73</v>
      </c>
      <c r="BA120">
        <v>8.73</v>
      </c>
      <c r="BB120">
        <v>6.28</v>
      </c>
      <c r="BC120">
        <v>4.1500000000000004</v>
      </c>
      <c r="BD120">
        <v>3.5</v>
      </c>
      <c r="BE120">
        <v>1.74</v>
      </c>
      <c r="BF120">
        <f>(1/BC120+1/BD120+1/BE120-1)/3</f>
        <v>3.3796928271377778E-2</v>
      </c>
      <c r="BG120">
        <f>1/BC120-BF120</f>
        <v>0.20716692715030893</v>
      </c>
      <c r="BH120">
        <f>1/BD120-BF120</f>
        <v>0.25191735744290794</v>
      </c>
      <c r="BI120">
        <f>1/BE120-BF120</f>
        <v>0.54091571540678307</v>
      </c>
      <c r="BJ120">
        <f>MROUND(BG120*100,2)/100</f>
        <v>0.2</v>
      </c>
      <c r="BK120">
        <v>1.29</v>
      </c>
      <c r="BL120">
        <v>1.95</v>
      </c>
      <c r="BM120">
        <v>3.35</v>
      </c>
      <c r="BN120">
        <v>0</v>
      </c>
      <c r="BO120">
        <v>1.95</v>
      </c>
      <c r="BP120">
        <v>1.83</v>
      </c>
      <c r="BQ120" t="s">
        <v>131</v>
      </c>
      <c r="BR120">
        <f>VLOOKUP(Table2[[#This Row],[Reference]],metron,10,FALSE)</f>
        <v>2.7065095398428731</v>
      </c>
      <c r="BS120">
        <f>VLOOKUP(Table2[[#This Row],[Reference]],metron,11,FALSE)</f>
        <v>1.0101010101010099</v>
      </c>
      <c r="BT120">
        <f>VLOOKUP(Table2[[#This Row],[Reference]],metron,12,FALSE)</f>
        <v>1.696408529741863</v>
      </c>
      <c r="BU120">
        <f>VLOOKUP(Table2[[#This Row],[Reference]],metron,13,FALSE)</f>
        <v>0.44044943820224719</v>
      </c>
      <c r="BV120">
        <f>VLOOKUP(Table2[[#This Row],[Reference]],metron,14,FALSE)</f>
        <v>0.74606741573033708</v>
      </c>
      <c r="BW120">
        <f>VLOOKUP(Table2[[#This Row],[Reference]],metron,15,FALSE)</f>
        <v>10.265072765072761</v>
      </c>
      <c r="BX120">
        <f>VLOOKUP(Table2[[#This Row],[Reference]],metron,16,FALSE)</f>
        <v>13.023908523908521</v>
      </c>
      <c r="BY120">
        <f>VLOOKUP(Table2[[#This Row],[Reference]],metron,17,FALSE)</f>
        <v>4.0483193277310923</v>
      </c>
      <c r="BZ120">
        <f>VLOOKUP(Table2[[#This Row],[Reference]],metron,18,FALSE)</f>
        <v>5.60609243697479</v>
      </c>
      <c r="CA120">
        <f>VLOOKUP(Table2[[#This Row],[Reference]],metron,19,FALSE)</f>
        <v>6.2167534373416684</v>
      </c>
      <c r="CB120">
        <f>VLOOKUP(Table2[[#This Row],[Reference]],metron,20,FALSE)</f>
        <v>7.4178160869337306</v>
      </c>
      <c r="CC120">
        <f>VLOOKUP(Table2[[#This Row],[Reference]],metron,21,FALSE)</f>
        <v>13.223628691983119</v>
      </c>
      <c r="CD120">
        <f>VLOOKUP(Table2[[#This Row],[Reference]],metron,22,FALSE)</f>
        <v>12.78586497890295</v>
      </c>
      <c r="CE120">
        <f>VLOOKUP(Table2[[#This Row],[Reference]],metron,23,FALSE)</f>
        <v>1.8442211055276381</v>
      </c>
      <c r="CF120">
        <f>VLOOKUP(Table2[[#This Row],[Reference]],metron,24,FALSE)</f>
        <v>1.7989949748743721</v>
      </c>
      <c r="CG120">
        <f>VLOOKUP(Table2[[#This Row],[Reference]],metron,25,FALSE)</f>
        <v>0.12060301507537689</v>
      </c>
      <c r="CH120">
        <f>VLOOKUP(Table2[[#This Row],[Reference]],metron,26,FALSE)</f>
        <v>0.11658291457286429</v>
      </c>
    </row>
    <row r="121" spans="1:86" hidden="1" x14ac:dyDescent="0.45">
      <c r="A121">
        <v>1532898000</v>
      </c>
      <c r="B121" t="s">
        <v>359</v>
      </c>
      <c r="C121" t="s">
        <v>64</v>
      </c>
      <c r="D121" t="s">
        <v>65</v>
      </c>
      <c r="E121" t="s">
        <v>123</v>
      </c>
      <c r="F121" t="s">
        <v>112</v>
      </c>
      <c r="G121" t="s">
        <v>65</v>
      </c>
      <c r="H121">
        <v>2</v>
      </c>
      <c r="I121">
        <v>2.36</v>
      </c>
      <c r="J121">
        <v>1.0900000000000001</v>
      </c>
      <c r="K121">
        <v>2.2599999999999998</v>
      </c>
      <c r="L121">
        <v>1.1299999999999999</v>
      </c>
      <c r="M121">
        <v>2</v>
      </c>
      <c r="N121">
        <v>1</v>
      </c>
      <c r="O121">
        <v>3</v>
      </c>
      <c r="P121">
        <v>0</v>
      </c>
      <c r="Q121">
        <v>0</v>
      </c>
      <c r="R121">
        <v>0</v>
      </c>
      <c r="S121" t="s">
        <v>360</v>
      </c>
      <c r="T121">
        <v>53</v>
      </c>
      <c r="U121">
        <v>6</v>
      </c>
      <c r="V121">
        <v>3</v>
      </c>
      <c r="W121">
        <v>2</v>
      </c>
      <c r="X121">
        <v>0</v>
      </c>
      <c r="Y121">
        <v>3</v>
      </c>
      <c r="Z121">
        <v>1</v>
      </c>
      <c r="AA121">
        <v>1</v>
      </c>
      <c r="AB121">
        <v>1</v>
      </c>
      <c r="AC121">
        <v>0</v>
      </c>
      <c r="AD121">
        <v>4</v>
      </c>
      <c r="AE121">
        <v>24</v>
      </c>
      <c r="AF121">
        <v>6</v>
      </c>
      <c r="AG121">
        <v>11</v>
      </c>
      <c r="AH121">
        <v>4</v>
      </c>
      <c r="AI121">
        <v>13</v>
      </c>
      <c r="AJ121">
        <v>2</v>
      </c>
      <c r="AK121">
        <v>13</v>
      </c>
      <c r="AL121">
        <v>19</v>
      </c>
      <c r="AM121">
        <v>62</v>
      </c>
      <c r="AN121">
        <v>38</v>
      </c>
      <c r="AO121">
        <v>2.82</v>
      </c>
      <c r="AP121">
        <v>0.92</v>
      </c>
      <c r="AQ121">
        <v>2.69</v>
      </c>
      <c r="AR121">
        <v>60</v>
      </c>
      <c r="AS121">
        <v>96</v>
      </c>
      <c r="AT121">
        <v>55</v>
      </c>
      <c r="AU121">
        <v>18</v>
      </c>
      <c r="AV121">
        <v>0</v>
      </c>
      <c r="AW121">
        <v>23</v>
      </c>
      <c r="AX121">
        <v>64</v>
      </c>
      <c r="AY121">
        <v>69</v>
      </c>
      <c r="AZ121">
        <v>96</v>
      </c>
      <c r="BA121">
        <v>8.6300000000000008</v>
      </c>
      <c r="BB121">
        <v>4.2699999999999996</v>
      </c>
      <c r="BC121">
        <v>1.91</v>
      </c>
      <c r="BD121">
        <v>3.25</v>
      </c>
      <c r="BE121">
        <v>3.75</v>
      </c>
      <c r="BF121">
        <f>(1/BC121+1/BD121+1/BE121-1)/3</f>
        <v>3.2639727927686067E-2</v>
      </c>
      <c r="BG121">
        <f>1/BC121-BF121</f>
        <v>0.49092048149639772</v>
      </c>
      <c r="BH121">
        <f>1/BD121-BF121</f>
        <v>0.27505257976462166</v>
      </c>
      <c r="BI121">
        <f>1/BE121-BF121</f>
        <v>0.23402693873898059</v>
      </c>
      <c r="BJ121">
        <f>MROUND(BG121*100,2)/100</f>
        <v>0.5</v>
      </c>
      <c r="BK121">
        <v>1.32</v>
      </c>
      <c r="BL121">
        <v>2</v>
      </c>
      <c r="BM121">
        <v>3.55</v>
      </c>
      <c r="BN121">
        <v>0</v>
      </c>
      <c r="BO121">
        <v>1.91</v>
      </c>
      <c r="BP121">
        <v>1.87</v>
      </c>
      <c r="BQ121" t="s">
        <v>133</v>
      </c>
      <c r="BR121">
        <f>VLOOKUP(Table2[[#This Row],[Reference]],metron,10,FALSE)</f>
        <v>2.5202079886551649</v>
      </c>
      <c r="BS121">
        <f>VLOOKUP(Table2[[#This Row],[Reference]],metron,11,FALSE)</f>
        <v>1.5342708579532029</v>
      </c>
      <c r="BT121">
        <f>VLOOKUP(Table2[[#This Row],[Reference]],metron,12,FALSE)</f>
        <v>0.98593713070196176</v>
      </c>
      <c r="BU121">
        <f>VLOOKUP(Table2[[#This Row],[Reference]],metron,13,FALSE)</f>
        <v>0.67513590167809023</v>
      </c>
      <c r="BV121">
        <f>VLOOKUP(Table2[[#This Row],[Reference]],metron,14,FALSE)</f>
        <v>0.4286727337194185</v>
      </c>
      <c r="BW121">
        <f>VLOOKUP(Table2[[#This Row],[Reference]],metron,15,FALSE)</f>
        <v>12.98669114272602</v>
      </c>
      <c r="BX121">
        <f>VLOOKUP(Table2[[#This Row],[Reference]],metron,16,FALSE)</f>
        <v>9.4167049105094076</v>
      </c>
      <c r="BY121">
        <f>VLOOKUP(Table2[[#This Row],[Reference]],metron,17,FALSE)</f>
        <v>5.6645716945996272</v>
      </c>
      <c r="BZ121">
        <f>VLOOKUP(Table2[[#This Row],[Reference]],metron,18,FALSE)</f>
        <v>4.0242085661080074</v>
      </c>
      <c r="CA121">
        <f>VLOOKUP(Table2[[#This Row],[Reference]],metron,19,FALSE)</f>
        <v>7.3221194481263927</v>
      </c>
      <c r="CB121">
        <f>VLOOKUP(Table2[[#This Row],[Reference]],metron,20,FALSE)</f>
        <v>5.3924963444014002</v>
      </c>
      <c r="CC121">
        <f>VLOOKUP(Table2[[#This Row],[Reference]],metron,21,FALSE)</f>
        <v>12.508162313432839</v>
      </c>
      <c r="CD121">
        <f>VLOOKUP(Table2[[#This Row],[Reference]],metron,22,FALSE)</f>
        <v>13.36963619402985</v>
      </c>
      <c r="CE121">
        <f>VLOOKUP(Table2[[#This Row],[Reference]],metron,23,FALSE)</f>
        <v>1.4438014689517029</v>
      </c>
      <c r="CF121">
        <f>VLOOKUP(Table2[[#This Row],[Reference]],metron,24,FALSE)</f>
        <v>1.9410193634542621</v>
      </c>
      <c r="CG121">
        <f>VLOOKUP(Table2[[#This Row],[Reference]],metron,25,FALSE)</f>
        <v>8.4130870242599604E-2</v>
      </c>
      <c r="CH121">
        <f>VLOOKUP(Table2[[#This Row],[Reference]],metron,26,FALSE)</f>
        <v>0.1275317160026708</v>
      </c>
    </row>
    <row r="122" spans="1:86" hidden="1" x14ac:dyDescent="0.45">
      <c r="A122">
        <v>1532996100</v>
      </c>
      <c r="B122" t="s">
        <v>361</v>
      </c>
      <c r="C122" t="s">
        <v>64</v>
      </c>
      <c r="D122" t="s">
        <v>65</v>
      </c>
      <c r="E122" t="s">
        <v>114</v>
      </c>
      <c r="F122" t="s">
        <v>127</v>
      </c>
      <c r="G122" t="s">
        <v>65</v>
      </c>
      <c r="H122">
        <v>2</v>
      </c>
      <c r="I122">
        <v>1.55</v>
      </c>
      <c r="J122">
        <v>1.0900000000000001</v>
      </c>
      <c r="K122">
        <v>1.55</v>
      </c>
      <c r="L122">
        <v>1.27</v>
      </c>
      <c r="M122">
        <v>0</v>
      </c>
      <c r="N122">
        <v>1</v>
      </c>
      <c r="O122">
        <v>1</v>
      </c>
      <c r="P122">
        <v>0</v>
      </c>
      <c r="Q122">
        <v>0</v>
      </c>
      <c r="R122">
        <v>0</v>
      </c>
      <c r="T122">
        <v>55</v>
      </c>
      <c r="U122">
        <v>6</v>
      </c>
      <c r="V122">
        <v>3</v>
      </c>
      <c r="W122">
        <v>2</v>
      </c>
      <c r="X122">
        <v>0</v>
      </c>
      <c r="Y122">
        <v>1</v>
      </c>
      <c r="Z122">
        <v>0</v>
      </c>
      <c r="AA122">
        <v>0</v>
      </c>
      <c r="AB122">
        <v>2</v>
      </c>
      <c r="AC122">
        <v>0</v>
      </c>
      <c r="AD122">
        <v>1</v>
      </c>
      <c r="AE122">
        <v>13</v>
      </c>
      <c r="AF122">
        <v>11</v>
      </c>
      <c r="AG122">
        <v>3</v>
      </c>
      <c r="AH122">
        <v>5</v>
      </c>
      <c r="AI122">
        <v>10</v>
      </c>
      <c r="AJ122">
        <v>6</v>
      </c>
      <c r="AK122">
        <v>11</v>
      </c>
      <c r="AL122">
        <v>21</v>
      </c>
      <c r="AM122">
        <v>56</v>
      </c>
      <c r="AN122">
        <v>44</v>
      </c>
      <c r="AO122">
        <v>1.89</v>
      </c>
      <c r="AP122">
        <v>1.63</v>
      </c>
      <c r="AQ122">
        <v>2.2799999999999998</v>
      </c>
      <c r="AR122">
        <v>55</v>
      </c>
      <c r="AS122">
        <v>73</v>
      </c>
      <c r="AT122">
        <v>32</v>
      </c>
      <c r="AU122">
        <v>18</v>
      </c>
      <c r="AV122">
        <v>5</v>
      </c>
      <c r="AW122">
        <v>27</v>
      </c>
      <c r="AX122">
        <v>55</v>
      </c>
      <c r="AY122">
        <v>36</v>
      </c>
      <c r="AZ122">
        <v>100</v>
      </c>
      <c r="BA122">
        <v>7.91</v>
      </c>
      <c r="BB122">
        <v>5.73</v>
      </c>
      <c r="BC122">
        <v>2</v>
      </c>
      <c r="BD122">
        <v>3.2</v>
      </c>
      <c r="BE122">
        <v>3.4</v>
      </c>
      <c r="BF122">
        <f>(1/BC122+1/BD122+1/BE122-1)/3</f>
        <v>3.5539215686274529E-2</v>
      </c>
      <c r="BG122">
        <f>1/BC122-BF122</f>
        <v>0.46446078431372545</v>
      </c>
      <c r="BH122">
        <f>1/BD122-BF122</f>
        <v>0.27696078431372545</v>
      </c>
      <c r="BI122">
        <f>1/BE122-BF122</f>
        <v>0.25857843137254899</v>
      </c>
      <c r="BJ122">
        <f>MROUND(BG122*100,2)/100</f>
        <v>0.46</v>
      </c>
      <c r="BK122">
        <v>1.33</v>
      </c>
      <c r="BL122">
        <v>2.0499999999999998</v>
      </c>
      <c r="BM122">
        <v>3.65</v>
      </c>
      <c r="BN122">
        <v>0</v>
      </c>
      <c r="BO122">
        <v>1.91</v>
      </c>
      <c r="BP122">
        <v>1.83</v>
      </c>
      <c r="BQ122" t="s">
        <v>117</v>
      </c>
      <c r="BR122">
        <f>VLOOKUP(Table2[[#This Row],[Reference]],metron,10,FALSE)</f>
        <v>2.5405629139072849</v>
      </c>
      <c r="BS122">
        <f>VLOOKUP(Table2[[#This Row],[Reference]],metron,11,FALSE)</f>
        <v>1.4888836329233679</v>
      </c>
      <c r="BT122">
        <f>VLOOKUP(Table2[[#This Row],[Reference]],metron,12,FALSE)</f>
        <v>1.0516792809839171</v>
      </c>
      <c r="BU122">
        <f>VLOOKUP(Table2[[#This Row],[Reference]],metron,13,FALSE)</f>
        <v>0.64581362346263005</v>
      </c>
      <c r="BV122">
        <f>VLOOKUP(Table2[[#This Row],[Reference]],metron,14,FALSE)</f>
        <v>0.45364238410596031</v>
      </c>
      <c r="BW122">
        <f>VLOOKUP(Table2[[#This Row],[Reference]],metron,15,FALSE)</f>
        <v>12.686892177589851</v>
      </c>
      <c r="BX122">
        <f>VLOOKUP(Table2[[#This Row],[Reference]],metron,16,FALSE)</f>
        <v>9.8059196617336148</v>
      </c>
      <c r="BY122">
        <f>VLOOKUP(Table2[[#This Row],[Reference]],metron,17,FALSE)</f>
        <v>5.3198121263877027</v>
      </c>
      <c r="BZ122">
        <f>VLOOKUP(Table2[[#This Row],[Reference]],metron,18,FALSE)</f>
        <v>4.0954312553373189</v>
      </c>
      <c r="CA122">
        <f>VLOOKUP(Table2[[#This Row],[Reference]],metron,19,FALSE)</f>
        <v>7.3670800512021479</v>
      </c>
      <c r="CB122">
        <f>VLOOKUP(Table2[[#This Row],[Reference]],metron,20,FALSE)</f>
        <v>5.710488406396296</v>
      </c>
      <c r="CC122">
        <f>VLOOKUP(Table2[[#This Row],[Reference]],metron,21,FALSE)</f>
        <v>13.0488908033599</v>
      </c>
      <c r="CD122">
        <f>VLOOKUP(Table2[[#This Row],[Reference]],metron,22,FALSE)</f>
        <v>13.714839543398661</v>
      </c>
      <c r="CE122">
        <f>VLOOKUP(Table2[[#This Row],[Reference]],metron,23,FALSE)</f>
        <v>1.567523459812322</v>
      </c>
      <c r="CF122">
        <f>VLOOKUP(Table2[[#This Row],[Reference]],metron,24,FALSE)</f>
        <v>1.951040391676867</v>
      </c>
      <c r="CG122">
        <f>VLOOKUP(Table2[[#This Row],[Reference]],metron,25,FALSE)</f>
        <v>8.3027335781313744E-2</v>
      </c>
      <c r="CH122">
        <f>VLOOKUP(Table2[[#This Row],[Reference]],metron,26,FALSE)</f>
        <v>0.13117095063239501</v>
      </c>
    </row>
    <row r="123" spans="1:86" hidden="1" x14ac:dyDescent="0.45">
      <c r="A123">
        <v>1533414600</v>
      </c>
      <c r="B123" t="s">
        <v>362</v>
      </c>
      <c r="C123" t="s">
        <v>64</v>
      </c>
      <c r="D123" t="s">
        <v>65</v>
      </c>
      <c r="E123" t="s">
        <v>118</v>
      </c>
      <c r="F123" t="s">
        <v>123</v>
      </c>
      <c r="G123" t="s">
        <v>65</v>
      </c>
      <c r="H123">
        <v>3</v>
      </c>
      <c r="I123">
        <v>1.25</v>
      </c>
      <c r="J123">
        <v>1.67</v>
      </c>
      <c r="K123">
        <v>1.05</v>
      </c>
      <c r="L123">
        <v>1.52</v>
      </c>
      <c r="M123">
        <v>2</v>
      </c>
      <c r="N123">
        <v>2</v>
      </c>
      <c r="O123">
        <v>4</v>
      </c>
      <c r="P123">
        <v>0</v>
      </c>
      <c r="Q123">
        <v>0</v>
      </c>
      <c r="R123">
        <v>0</v>
      </c>
      <c r="S123" t="s">
        <v>363</v>
      </c>
      <c r="T123" t="s">
        <v>134</v>
      </c>
      <c r="U123">
        <v>9</v>
      </c>
      <c r="V123">
        <v>7</v>
      </c>
      <c r="W123">
        <v>3</v>
      </c>
      <c r="X123">
        <v>0</v>
      </c>
      <c r="Y123">
        <v>2</v>
      </c>
      <c r="Z123">
        <v>0</v>
      </c>
      <c r="AA123">
        <v>1</v>
      </c>
      <c r="AB123">
        <v>2</v>
      </c>
      <c r="AC123">
        <v>0</v>
      </c>
      <c r="AD123">
        <v>2</v>
      </c>
      <c r="AE123">
        <v>19</v>
      </c>
      <c r="AF123">
        <v>9</v>
      </c>
      <c r="AG123">
        <v>8</v>
      </c>
      <c r="AH123">
        <v>5</v>
      </c>
      <c r="AI123">
        <v>11</v>
      </c>
      <c r="AJ123">
        <v>4</v>
      </c>
      <c r="AK123">
        <v>14</v>
      </c>
      <c r="AL123">
        <v>13</v>
      </c>
      <c r="AM123">
        <v>54</v>
      </c>
      <c r="AN123">
        <v>46</v>
      </c>
      <c r="AO123">
        <v>2.33</v>
      </c>
      <c r="AP123">
        <v>1.32</v>
      </c>
      <c r="AQ123">
        <v>2.5499999999999998</v>
      </c>
      <c r="AR123">
        <v>59</v>
      </c>
      <c r="AS123">
        <v>67</v>
      </c>
      <c r="AT123">
        <v>63</v>
      </c>
      <c r="AU123">
        <v>21</v>
      </c>
      <c r="AV123">
        <v>13</v>
      </c>
      <c r="AW123">
        <v>34</v>
      </c>
      <c r="AX123">
        <v>54</v>
      </c>
      <c r="AY123">
        <v>46</v>
      </c>
      <c r="AZ123">
        <v>80</v>
      </c>
      <c r="BA123">
        <v>9.33</v>
      </c>
      <c r="BB123">
        <v>5</v>
      </c>
      <c r="BC123">
        <v>2.9</v>
      </c>
      <c r="BD123">
        <v>3.25</v>
      </c>
      <c r="BE123">
        <v>2.25</v>
      </c>
      <c r="BF123">
        <f>(1/BC123+1/BD123+1/BE123-1)/3</f>
        <v>3.2321446114549568E-2</v>
      </c>
      <c r="BG123">
        <f>1/BC123-BF123</f>
        <v>0.31250614009234701</v>
      </c>
      <c r="BH123">
        <f>1/BD123-BF123</f>
        <v>0.27537086157775814</v>
      </c>
      <c r="BI123">
        <f>1/BE123-BF123</f>
        <v>0.41212299832989485</v>
      </c>
      <c r="BJ123">
        <f>MROUND(BG123*100,2)/100</f>
        <v>0.32</v>
      </c>
      <c r="BK123">
        <v>1.23</v>
      </c>
      <c r="BL123">
        <v>1.77</v>
      </c>
      <c r="BM123">
        <v>2.95</v>
      </c>
      <c r="BN123">
        <v>0</v>
      </c>
      <c r="BO123">
        <v>1.71</v>
      </c>
      <c r="BP123">
        <v>2.1</v>
      </c>
      <c r="BQ123" t="s">
        <v>121</v>
      </c>
      <c r="BR123">
        <f>VLOOKUP(Table2[[#This Row],[Reference]],metron,10,FALSE)</f>
        <v>2.5313454284174597</v>
      </c>
      <c r="BS123">
        <f>VLOOKUP(Table2[[#This Row],[Reference]],metron,11,FALSE)</f>
        <v>1.210167055864918</v>
      </c>
      <c r="BT123">
        <f>VLOOKUP(Table2[[#This Row],[Reference]],metron,12,FALSE)</f>
        <v>1.3211783725525419</v>
      </c>
      <c r="BU123">
        <f>VLOOKUP(Table2[[#This Row],[Reference]],metron,13,FALSE)</f>
        <v>0.53135669362084459</v>
      </c>
      <c r="BV123">
        <f>VLOOKUP(Table2[[#This Row],[Reference]],metron,14,FALSE)</f>
        <v>0.55633423180592989</v>
      </c>
      <c r="BW123">
        <f>VLOOKUP(Table2[[#This Row],[Reference]],metron,15,FALSE)</f>
        <v>11.21109010712035</v>
      </c>
      <c r="BX123">
        <f>VLOOKUP(Table2[[#This Row],[Reference]],metron,16,FALSE)</f>
        <v>11.01700787401575</v>
      </c>
      <c r="BY123">
        <f>VLOOKUP(Table2[[#This Row],[Reference]],metron,17,FALSE)</f>
        <v>4.6792332268370611</v>
      </c>
      <c r="BZ123">
        <f>VLOOKUP(Table2[[#This Row],[Reference]],metron,18,FALSE)</f>
        <v>4.7080804854679013</v>
      </c>
      <c r="CA123">
        <f>VLOOKUP(Table2[[#This Row],[Reference]],metron,19,FALSE)</f>
        <v>6.5318568802832893</v>
      </c>
      <c r="CB123">
        <f>VLOOKUP(Table2[[#This Row],[Reference]],metron,20,FALSE)</f>
        <v>6.3089273885478487</v>
      </c>
      <c r="CC123">
        <f>VLOOKUP(Table2[[#This Row],[Reference]],metron,21,FALSE)</f>
        <v>12.72547770700637</v>
      </c>
      <c r="CD123">
        <f>VLOOKUP(Table2[[#This Row],[Reference]],metron,22,FALSE)</f>
        <v>13.06847133757962</v>
      </c>
      <c r="CE123">
        <f>VLOOKUP(Table2[[#This Row],[Reference]],metron,23,FALSE)</f>
        <v>1.6902356902356901</v>
      </c>
      <c r="CF123">
        <f>VLOOKUP(Table2[[#This Row],[Reference]],metron,24,FALSE)</f>
        <v>1.8050198959289869</v>
      </c>
      <c r="CG123">
        <f>VLOOKUP(Table2[[#This Row],[Reference]],metron,25,FALSE)</f>
        <v>0.105907560453015</v>
      </c>
      <c r="CH123">
        <f>VLOOKUP(Table2[[#This Row],[Reference]],metron,26,FALSE)</f>
        <v>0.1141720232629324</v>
      </c>
    </row>
    <row r="124" spans="1:86" hidden="1" x14ac:dyDescent="0.45">
      <c r="A124">
        <v>1533423600</v>
      </c>
      <c r="B124" t="s">
        <v>364</v>
      </c>
      <c r="C124" t="s">
        <v>64</v>
      </c>
      <c r="D124" t="s">
        <v>65</v>
      </c>
      <c r="E124" t="s">
        <v>122</v>
      </c>
      <c r="F124" t="s">
        <v>159</v>
      </c>
      <c r="G124" t="s">
        <v>65</v>
      </c>
      <c r="H124">
        <v>3</v>
      </c>
      <c r="I124">
        <v>2.17</v>
      </c>
      <c r="J124">
        <v>0.33</v>
      </c>
      <c r="K124">
        <v>2.14</v>
      </c>
      <c r="L124">
        <v>0.86</v>
      </c>
      <c r="M124">
        <v>1</v>
      </c>
      <c r="N124">
        <v>1</v>
      </c>
      <c r="O124">
        <v>2</v>
      </c>
      <c r="P124">
        <v>1</v>
      </c>
      <c r="Q124">
        <v>0</v>
      </c>
      <c r="R124">
        <v>1</v>
      </c>
      <c r="S124">
        <v>86</v>
      </c>
      <c r="T124">
        <v>32</v>
      </c>
      <c r="U124">
        <v>3</v>
      </c>
      <c r="V124">
        <v>3</v>
      </c>
      <c r="W124">
        <v>3</v>
      </c>
      <c r="X124">
        <v>0</v>
      </c>
      <c r="Y124">
        <v>4</v>
      </c>
      <c r="Z124">
        <v>0</v>
      </c>
      <c r="AA124">
        <v>2</v>
      </c>
      <c r="AB124">
        <v>1</v>
      </c>
      <c r="AC124">
        <v>2</v>
      </c>
      <c r="AD124">
        <v>2</v>
      </c>
      <c r="AE124">
        <v>13</v>
      </c>
      <c r="AF124">
        <v>4</v>
      </c>
      <c r="AG124">
        <v>6</v>
      </c>
      <c r="AH124">
        <v>2</v>
      </c>
      <c r="AI124">
        <v>7</v>
      </c>
      <c r="AJ124">
        <v>2</v>
      </c>
      <c r="AK124">
        <v>13</v>
      </c>
      <c r="AL124">
        <v>21</v>
      </c>
      <c r="AM124">
        <v>56</v>
      </c>
      <c r="AN124">
        <v>44</v>
      </c>
      <c r="AO124">
        <v>2.15</v>
      </c>
      <c r="AP124">
        <v>0.89</v>
      </c>
      <c r="AQ124">
        <v>3.04</v>
      </c>
      <c r="AR124">
        <v>59</v>
      </c>
      <c r="AS124">
        <v>88</v>
      </c>
      <c r="AT124">
        <v>58</v>
      </c>
      <c r="AU124">
        <v>38</v>
      </c>
      <c r="AV124">
        <v>13</v>
      </c>
      <c r="AW124">
        <v>29</v>
      </c>
      <c r="AX124">
        <v>58</v>
      </c>
      <c r="AY124">
        <v>71</v>
      </c>
      <c r="AZ124">
        <v>96</v>
      </c>
      <c r="BA124">
        <v>8.59</v>
      </c>
      <c r="BB124">
        <v>5.58</v>
      </c>
      <c r="BC124">
        <v>1.5</v>
      </c>
      <c r="BD124">
        <v>3.8</v>
      </c>
      <c r="BE124">
        <v>5.8</v>
      </c>
      <c r="BF124">
        <f>(1/BC124+1/BD124+1/BE124-1)/3</f>
        <v>3.4079451502318982E-2</v>
      </c>
      <c r="BG124">
        <f>1/BC124-BF124</f>
        <v>0.63258721516434768</v>
      </c>
      <c r="BH124">
        <f>1/BD124-BF124</f>
        <v>0.22907844323452312</v>
      </c>
      <c r="BI124">
        <f>1/BE124-BF124</f>
        <v>0.13833434160112931</v>
      </c>
      <c r="BJ124">
        <f>MROUND(BG124*100,2)/100</f>
        <v>0.64</v>
      </c>
      <c r="BK124">
        <v>1.21</v>
      </c>
      <c r="BL124">
        <v>1.69</v>
      </c>
      <c r="BM124">
        <v>2.75</v>
      </c>
      <c r="BN124">
        <v>0</v>
      </c>
      <c r="BO124">
        <v>1.87</v>
      </c>
      <c r="BP124">
        <v>1.91</v>
      </c>
      <c r="BQ124" t="s">
        <v>125</v>
      </c>
      <c r="BR124">
        <f>VLOOKUP(Table2[[#This Row],[Reference]],metron,10,FALSE)</f>
        <v>2.8343749999999996</v>
      </c>
      <c r="BS124">
        <f>VLOOKUP(Table2[[#This Row],[Reference]],metron,11,FALSE)</f>
        <v>1.980803571428571</v>
      </c>
      <c r="BT124">
        <f>VLOOKUP(Table2[[#This Row],[Reference]],metron,12,FALSE)</f>
        <v>0.85357142857142854</v>
      </c>
      <c r="BU124">
        <f>VLOOKUP(Table2[[#This Row],[Reference]],metron,13,FALSE)</f>
        <v>0.8683035714285714</v>
      </c>
      <c r="BV124">
        <f>VLOOKUP(Table2[[#This Row],[Reference]],metron,14,FALSE)</f>
        <v>0.36607142857142849</v>
      </c>
      <c r="BW124">
        <f>VLOOKUP(Table2[[#This Row],[Reference]],metron,15,FALSE)</f>
        <v>15.03980099502488</v>
      </c>
      <c r="BX124">
        <f>VLOOKUP(Table2[[#This Row],[Reference]],metron,16,FALSE)</f>
        <v>8.6326699834162515</v>
      </c>
      <c r="BY124">
        <f>VLOOKUP(Table2[[#This Row],[Reference]],metron,17,FALSE)</f>
        <v>6.5189234650967203</v>
      </c>
      <c r="BZ124">
        <f>VLOOKUP(Table2[[#This Row],[Reference]],metron,18,FALSE)</f>
        <v>3.4507989907485279</v>
      </c>
      <c r="CA124">
        <f>VLOOKUP(Table2[[#This Row],[Reference]],metron,19,FALSE)</f>
        <v>8.5208775299281605</v>
      </c>
      <c r="CB124">
        <f>VLOOKUP(Table2[[#This Row],[Reference]],metron,20,FALSE)</f>
        <v>5.181870992667724</v>
      </c>
      <c r="CC124">
        <f>VLOOKUP(Table2[[#This Row],[Reference]],metron,21,FALSE)</f>
        <v>12.48566610455312</v>
      </c>
      <c r="CD124">
        <f>VLOOKUP(Table2[[#This Row],[Reference]],metron,22,FALSE)</f>
        <v>13.573355817875211</v>
      </c>
      <c r="CE124">
        <f>VLOOKUP(Table2[[#This Row],[Reference]],metron,23,FALSE)</f>
        <v>1.395273023634882</v>
      </c>
      <c r="CF124">
        <f>VLOOKUP(Table2[[#This Row],[Reference]],metron,24,FALSE)</f>
        <v>2.0586797066014668</v>
      </c>
      <c r="CG124">
        <f>VLOOKUP(Table2[[#This Row],[Reference]],metron,25,FALSE)</f>
        <v>6.8459657701711488E-2</v>
      </c>
      <c r="CH124">
        <f>VLOOKUP(Table2[[#This Row],[Reference]],metron,26,FALSE)</f>
        <v>0.12713936430317849</v>
      </c>
    </row>
    <row r="125" spans="1:86" hidden="1" x14ac:dyDescent="0.45">
      <c r="A125">
        <v>1533490200</v>
      </c>
      <c r="B125" t="s">
        <v>365</v>
      </c>
      <c r="C125" t="s">
        <v>64</v>
      </c>
      <c r="D125" t="s">
        <v>65</v>
      </c>
      <c r="E125" t="s">
        <v>127</v>
      </c>
      <c r="F125" t="s">
        <v>113</v>
      </c>
      <c r="G125" t="s">
        <v>65</v>
      </c>
      <c r="H125">
        <v>3</v>
      </c>
      <c r="I125">
        <v>1.42</v>
      </c>
      <c r="J125">
        <v>1.25</v>
      </c>
      <c r="K125">
        <v>1.55</v>
      </c>
      <c r="L125">
        <v>1.5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T125">
        <v>67</v>
      </c>
      <c r="U125">
        <v>2</v>
      </c>
      <c r="V125">
        <v>1</v>
      </c>
      <c r="W125">
        <v>2</v>
      </c>
      <c r="X125">
        <v>0</v>
      </c>
      <c r="Y125">
        <v>4</v>
      </c>
      <c r="Z125">
        <v>0</v>
      </c>
      <c r="AA125">
        <v>0</v>
      </c>
      <c r="AB125">
        <v>2</v>
      </c>
      <c r="AC125">
        <v>1</v>
      </c>
      <c r="AD125">
        <v>3</v>
      </c>
      <c r="AE125">
        <v>16</v>
      </c>
      <c r="AF125">
        <v>11</v>
      </c>
      <c r="AG125">
        <v>3</v>
      </c>
      <c r="AH125">
        <v>5</v>
      </c>
      <c r="AI125">
        <v>13</v>
      </c>
      <c r="AJ125">
        <v>6</v>
      </c>
      <c r="AK125">
        <v>12</v>
      </c>
      <c r="AL125">
        <v>16</v>
      </c>
      <c r="AM125">
        <v>51</v>
      </c>
      <c r="AN125">
        <v>49</v>
      </c>
      <c r="AO125">
        <v>1.96</v>
      </c>
      <c r="AP125">
        <v>1.58</v>
      </c>
      <c r="AQ125">
        <v>2.54</v>
      </c>
      <c r="AR125">
        <v>59</v>
      </c>
      <c r="AS125">
        <v>75</v>
      </c>
      <c r="AT125">
        <v>46</v>
      </c>
      <c r="AU125">
        <v>25</v>
      </c>
      <c r="AV125">
        <v>13</v>
      </c>
      <c r="AW125">
        <v>34</v>
      </c>
      <c r="AX125">
        <v>63</v>
      </c>
      <c r="AY125">
        <v>50</v>
      </c>
      <c r="AZ125">
        <v>84</v>
      </c>
      <c r="BA125">
        <v>9.75</v>
      </c>
      <c r="BB125">
        <v>4.59</v>
      </c>
      <c r="BC125">
        <v>1.8</v>
      </c>
      <c r="BD125">
        <v>3.7</v>
      </c>
      <c r="BE125">
        <v>3.4</v>
      </c>
      <c r="BF125">
        <f>(1/BC125+1/BD125+1/BE125-1)/3</f>
        <v>3.9981157628216447E-2</v>
      </c>
      <c r="BG125">
        <f>1/BC125-BF125</f>
        <v>0.51557439792733917</v>
      </c>
      <c r="BH125">
        <f>1/BD125-BF125</f>
        <v>0.23028911264205379</v>
      </c>
      <c r="BI125">
        <f>1/BE125-BF125</f>
        <v>0.25413648943060707</v>
      </c>
      <c r="BJ125">
        <f>MROUND(BG125*100,2)/100</f>
        <v>0.52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 t="s">
        <v>130</v>
      </c>
      <c r="BR125">
        <f>VLOOKUP(Table2[[#This Row],[Reference]],metron,10,FALSE)</f>
        <v>2.5967403582378576</v>
      </c>
      <c r="BS125">
        <f>VLOOKUP(Table2[[#This Row],[Reference]],metron,11,FALSE)</f>
        <v>1.625948039373891</v>
      </c>
      <c r="BT125">
        <f>VLOOKUP(Table2[[#This Row],[Reference]],metron,12,FALSE)</f>
        <v>0.97079231886396644</v>
      </c>
      <c r="BU125">
        <f>VLOOKUP(Table2[[#This Row],[Reference]],metron,13,FALSE)</f>
        <v>0.71433182698515174</v>
      </c>
      <c r="BV125">
        <f>VLOOKUP(Table2[[#This Row],[Reference]],metron,14,FALSE)</f>
        <v>0.43011620400258233</v>
      </c>
      <c r="BW125">
        <f>VLOOKUP(Table2[[#This Row],[Reference]],metron,15,FALSE)</f>
        <v>13.39951055368614</v>
      </c>
      <c r="BX125">
        <f>VLOOKUP(Table2[[#This Row],[Reference]],metron,16,FALSE)</f>
        <v>9.4252064851636579</v>
      </c>
      <c r="BY125">
        <f>VLOOKUP(Table2[[#This Row],[Reference]],metron,17,FALSE)</f>
        <v>5.7628422023992618</v>
      </c>
      <c r="BZ125">
        <f>VLOOKUP(Table2[[#This Row],[Reference]],metron,18,FALSE)</f>
        <v>3.9375576745616732</v>
      </c>
      <c r="CA125">
        <f>VLOOKUP(Table2[[#This Row],[Reference]],metron,19,FALSE)</f>
        <v>7.636668351286878</v>
      </c>
      <c r="CB125">
        <f>VLOOKUP(Table2[[#This Row],[Reference]],metron,20,FALSE)</f>
        <v>5.4876488106019847</v>
      </c>
      <c r="CC125">
        <f>VLOOKUP(Table2[[#This Row],[Reference]],metron,21,FALSE)</f>
        <v>12.460420531849101</v>
      </c>
      <c r="CD125">
        <f>VLOOKUP(Table2[[#This Row],[Reference]],metron,22,FALSE)</f>
        <v>13.44897959183673</v>
      </c>
      <c r="CE125">
        <f>VLOOKUP(Table2[[#This Row],[Reference]],metron,23,FALSE)</f>
        <v>1.462202380952381</v>
      </c>
      <c r="CF125">
        <f>VLOOKUP(Table2[[#This Row],[Reference]],metron,24,FALSE)</f>
        <v>2.01547619047619</v>
      </c>
      <c r="CG125">
        <f>VLOOKUP(Table2[[#This Row],[Reference]],metron,25,FALSE)</f>
        <v>7.7380952380952384E-2</v>
      </c>
      <c r="CH125">
        <f>VLOOKUP(Table2[[#This Row],[Reference]],metron,26,FALSE)</f>
        <v>0.13754093480202439</v>
      </c>
    </row>
    <row r="126" spans="1:86" hidden="1" x14ac:dyDescent="0.45">
      <c r="A126">
        <v>1533501000</v>
      </c>
      <c r="B126" t="s">
        <v>366</v>
      </c>
      <c r="C126" t="s">
        <v>64</v>
      </c>
      <c r="D126" t="s">
        <v>65</v>
      </c>
      <c r="E126" t="s">
        <v>112</v>
      </c>
      <c r="F126" t="s">
        <v>109</v>
      </c>
      <c r="G126" t="s">
        <v>65</v>
      </c>
      <c r="H126">
        <v>3</v>
      </c>
      <c r="I126">
        <v>2.33</v>
      </c>
      <c r="J126">
        <v>0.57999999999999996</v>
      </c>
      <c r="K126">
        <v>2.2999999999999998</v>
      </c>
      <c r="L126">
        <v>0.55000000000000004</v>
      </c>
      <c r="M126">
        <v>3</v>
      </c>
      <c r="N126">
        <v>0</v>
      </c>
      <c r="O126">
        <v>3</v>
      </c>
      <c r="P126">
        <v>1</v>
      </c>
      <c r="Q126">
        <v>1</v>
      </c>
      <c r="R126">
        <v>0</v>
      </c>
      <c r="S126" t="s">
        <v>367</v>
      </c>
      <c r="U126">
        <v>3</v>
      </c>
      <c r="V126">
        <v>5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12</v>
      </c>
      <c r="AF126">
        <v>7</v>
      </c>
      <c r="AG126">
        <v>4</v>
      </c>
      <c r="AH126">
        <v>4</v>
      </c>
      <c r="AI126">
        <v>8</v>
      </c>
      <c r="AJ126">
        <v>3</v>
      </c>
      <c r="AK126">
        <v>18</v>
      </c>
      <c r="AL126">
        <v>12</v>
      </c>
      <c r="AM126">
        <v>50</v>
      </c>
      <c r="AN126">
        <v>50</v>
      </c>
      <c r="AO126">
        <v>1.57</v>
      </c>
      <c r="AP126">
        <v>1.35</v>
      </c>
      <c r="AQ126">
        <v>2.46</v>
      </c>
      <c r="AR126">
        <v>54</v>
      </c>
      <c r="AS126">
        <v>75</v>
      </c>
      <c r="AT126">
        <v>50</v>
      </c>
      <c r="AU126">
        <v>17</v>
      </c>
      <c r="AV126">
        <v>9</v>
      </c>
      <c r="AW126">
        <v>25</v>
      </c>
      <c r="AX126">
        <v>71</v>
      </c>
      <c r="AY126">
        <v>50</v>
      </c>
      <c r="AZ126">
        <v>80</v>
      </c>
      <c r="BA126">
        <v>10.83</v>
      </c>
      <c r="BB126">
        <v>3.92</v>
      </c>
      <c r="BC126">
        <v>1.45</v>
      </c>
      <c r="BD126">
        <v>3.85</v>
      </c>
      <c r="BE126">
        <v>6.4</v>
      </c>
      <c r="BF126">
        <f>(1/BC126+1/BD126+1/BE126-1)/3</f>
        <v>3.521514405135099E-2</v>
      </c>
      <c r="BG126">
        <f>1/BC126-BF126</f>
        <v>0.65444002836244219</v>
      </c>
      <c r="BH126">
        <f>1/BD126-BF126</f>
        <v>0.22452511568890873</v>
      </c>
      <c r="BI126">
        <f>1/BE126-BF126</f>
        <v>0.12103485594864902</v>
      </c>
      <c r="BJ126">
        <f>MROUND(BG126*100,2)/100</f>
        <v>0.66</v>
      </c>
      <c r="BK126">
        <v>1.32</v>
      </c>
      <c r="BL126">
        <v>2</v>
      </c>
      <c r="BM126">
        <v>3.65</v>
      </c>
      <c r="BN126">
        <v>0</v>
      </c>
      <c r="BO126">
        <v>2.2999999999999998</v>
      </c>
      <c r="BP126">
        <v>1.59</v>
      </c>
      <c r="BQ126" t="s">
        <v>139</v>
      </c>
      <c r="BR126">
        <f>VLOOKUP(Table2[[#This Row],[Reference]],metron,10,FALSE)</f>
        <v>2.9251336898395728</v>
      </c>
      <c r="BS126">
        <f>VLOOKUP(Table2[[#This Row],[Reference]],metron,11,FALSE)</f>
        <v>2.089675030851502</v>
      </c>
      <c r="BT126">
        <f>VLOOKUP(Table2[[#This Row],[Reference]],metron,12,FALSE)</f>
        <v>0.8354586589880707</v>
      </c>
      <c r="BU126">
        <f>VLOOKUP(Table2[[#This Row],[Reference]],metron,13,FALSE)</f>
        <v>0.92472233648704238</v>
      </c>
      <c r="BV126">
        <f>VLOOKUP(Table2[[#This Row],[Reference]],metron,14,FALSE)</f>
        <v>0.35252982311805842</v>
      </c>
      <c r="BW126">
        <f>VLOOKUP(Table2[[#This Row],[Reference]],metron,15,FALSE)</f>
        <v>15.366666666666671</v>
      </c>
      <c r="BX126">
        <f>VLOOKUP(Table2[[#This Row],[Reference]],metron,16,FALSE)</f>
        <v>8.5234848484848484</v>
      </c>
      <c r="BY126">
        <f>VLOOKUP(Table2[[#This Row],[Reference]],metron,17,FALSE)</f>
        <v>6.6873065015479876</v>
      </c>
      <c r="BZ126">
        <f>VLOOKUP(Table2[[#This Row],[Reference]],metron,18,FALSE)</f>
        <v>3.3490712074303399</v>
      </c>
      <c r="CA126">
        <f>VLOOKUP(Table2[[#This Row],[Reference]],metron,19,FALSE)</f>
        <v>8.679360165118684</v>
      </c>
      <c r="CB126">
        <f>VLOOKUP(Table2[[#This Row],[Reference]],metron,20,FALSE)</f>
        <v>5.1744136410545085</v>
      </c>
      <c r="CC126">
        <f>VLOOKUP(Table2[[#This Row],[Reference]],metron,21,FALSE)</f>
        <v>12.62384615384615</v>
      </c>
      <c r="CD126">
        <f>VLOOKUP(Table2[[#This Row],[Reference]],metron,22,FALSE)</f>
        <v>13.844615384615381</v>
      </c>
      <c r="CE126">
        <f>VLOOKUP(Table2[[#This Row],[Reference]],metron,23,FALSE)</f>
        <v>1.369710467706013</v>
      </c>
      <c r="CF126">
        <f>VLOOKUP(Table2[[#This Row],[Reference]],metron,24,FALSE)</f>
        <v>2.0920564216778019</v>
      </c>
      <c r="CG126">
        <f>VLOOKUP(Table2[[#This Row],[Reference]],metron,25,FALSE)</f>
        <v>7.126948775055679E-2</v>
      </c>
      <c r="CH126">
        <f>VLOOKUP(Table2[[#This Row],[Reference]],metron,26,FALSE)</f>
        <v>0.13214550853749071</v>
      </c>
    </row>
    <row r="127" spans="1:86" hidden="1" x14ac:dyDescent="0.45">
      <c r="A127">
        <v>1533508200</v>
      </c>
      <c r="B127" t="s">
        <v>368</v>
      </c>
      <c r="C127" t="s">
        <v>64</v>
      </c>
      <c r="D127" t="s">
        <v>65</v>
      </c>
      <c r="E127" t="s">
        <v>119</v>
      </c>
      <c r="F127" t="s">
        <v>114</v>
      </c>
      <c r="G127" t="s">
        <v>65</v>
      </c>
      <c r="H127">
        <v>3</v>
      </c>
      <c r="I127">
        <v>2.17</v>
      </c>
      <c r="J127">
        <v>1.17</v>
      </c>
      <c r="K127">
        <v>2.14</v>
      </c>
      <c r="L127">
        <v>1.36</v>
      </c>
      <c r="M127">
        <v>2</v>
      </c>
      <c r="N127">
        <v>0</v>
      </c>
      <c r="O127">
        <v>2</v>
      </c>
      <c r="P127">
        <v>1</v>
      </c>
      <c r="Q127">
        <v>1</v>
      </c>
      <c r="R127">
        <v>0</v>
      </c>
      <c r="S127" t="s">
        <v>369</v>
      </c>
      <c r="U127">
        <v>5</v>
      </c>
      <c r="V127">
        <v>4</v>
      </c>
      <c r="W127">
        <v>2</v>
      </c>
      <c r="X127">
        <v>0</v>
      </c>
      <c r="Y127">
        <v>1</v>
      </c>
      <c r="Z127">
        <v>0</v>
      </c>
      <c r="AA127">
        <v>2</v>
      </c>
      <c r="AB127">
        <v>0</v>
      </c>
      <c r="AC127">
        <v>1</v>
      </c>
      <c r="AD127">
        <v>0</v>
      </c>
      <c r="AE127">
        <v>11</v>
      </c>
      <c r="AF127">
        <v>14</v>
      </c>
      <c r="AG127">
        <v>4</v>
      </c>
      <c r="AH127">
        <v>6</v>
      </c>
      <c r="AI127">
        <v>7</v>
      </c>
      <c r="AJ127">
        <v>8</v>
      </c>
      <c r="AK127">
        <v>14</v>
      </c>
      <c r="AL127">
        <v>25</v>
      </c>
      <c r="AM127">
        <v>52</v>
      </c>
      <c r="AN127">
        <v>48</v>
      </c>
      <c r="AO127">
        <v>1.61</v>
      </c>
      <c r="AP127">
        <v>1.81</v>
      </c>
      <c r="AQ127">
        <v>2.96</v>
      </c>
      <c r="AR127">
        <v>71</v>
      </c>
      <c r="AS127">
        <v>83</v>
      </c>
      <c r="AT127">
        <v>63</v>
      </c>
      <c r="AU127">
        <v>34</v>
      </c>
      <c r="AV127">
        <v>17</v>
      </c>
      <c r="AW127">
        <v>46</v>
      </c>
      <c r="AX127">
        <v>71</v>
      </c>
      <c r="AY127">
        <v>50</v>
      </c>
      <c r="AZ127">
        <v>88</v>
      </c>
      <c r="BA127">
        <v>8.58</v>
      </c>
      <c r="BB127">
        <v>5.83</v>
      </c>
      <c r="BC127">
        <v>1.57</v>
      </c>
      <c r="BD127">
        <v>3.75</v>
      </c>
      <c r="BE127">
        <v>5.05</v>
      </c>
      <c r="BF127">
        <f>(1/BC127+1/BD127+1/BE127-1)/3</f>
        <v>3.3876381268700108E-2</v>
      </c>
      <c r="BG127">
        <f>1/BC127-BF127</f>
        <v>0.60306629389053557</v>
      </c>
      <c r="BH127">
        <f>1/BD127-BF127</f>
        <v>0.23279028539796656</v>
      </c>
      <c r="BI127">
        <f>1/BE127-BF127</f>
        <v>0.16414342071149793</v>
      </c>
      <c r="BJ127">
        <f>MROUND(BG127*100,2)/100</f>
        <v>0.6</v>
      </c>
      <c r="BK127">
        <v>1.22</v>
      </c>
      <c r="BL127">
        <v>1.71</v>
      </c>
      <c r="BM127">
        <v>2.85</v>
      </c>
      <c r="BN127">
        <v>0</v>
      </c>
      <c r="BO127">
        <v>1.83</v>
      </c>
      <c r="BP127">
        <v>1.91</v>
      </c>
      <c r="BQ127" t="s">
        <v>132</v>
      </c>
      <c r="BR127">
        <f>VLOOKUP(Table2[[#This Row],[Reference]],metron,10,FALSE)</f>
        <v>2.7310090702947849</v>
      </c>
      <c r="BS127">
        <f>VLOOKUP(Table2[[#This Row],[Reference]],metron,11,FALSE)</f>
        <v>1.841836734693878</v>
      </c>
      <c r="BT127">
        <f>VLOOKUP(Table2[[#This Row],[Reference]],metron,12,FALSE)</f>
        <v>0.88917233560090703</v>
      </c>
      <c r="BU127">
        <f>VLOOKUP(Table2[[#This Row],[Reference]],metron,13,FALSE)</f>
        <v>0.804822695035461</v>
      </c>
      <c r="BV127">
        <f>VLOOKUP(Table2[[#This Row],[Reference]],metron,14,FALSE)</f>
        <v>0.38099290780141842</v>
      </c>
      <c r="BW127">
        <f>VLOOKUP(Table2[[#This Row],[Reference]],metron,15,FALSE)</f>
        <v>14.25174825174825</v>
      </c>
      <c r="BX127">
        <f>VLOOKUP(Table2[[#This Row],[Reference]],metron,16,FALSE)</f>
        <v>8.8316683316683324</v>
      </c>
      <c r="BY127">
        <f>VLOOKUP(Table2[[#This Row],[Reference]],metron,17,FALSE)</f>
        <v>6.2901265822784813</v>
      </c>
      <c r="BZ127">
        <f>VLOOKUP(Table2[[#This Row],[Reference]],metron,18,FALSE)</f>
        <v>3.6162025316455702</v>
      </c>
      <c r="CA127">
        <f>VLOOKUP(Table2[[#This Row],[Reference]],metron,19,FALSE)</f>
        <v>7.9616216694697686</v>
      </c>
      <c r="CB127">
        <f>VLOOKUP(Table2[[#This Row],[Reference]],metron,20,FALSE)</f>
        <v>5.2154658000227627</v>
      </c>
      <c r="CC127">
        <f>VLOOKUP(Table2[[#This Row],[Reference]],metron,21,FALSE)</f>
        <v>12.444895886236671</v>
      </c>
      <c r="CD127">
        <f>VLOOKUP(Table2[[#This Row],[Reference]],metron,22,FALSE)</f>
        <v>13.620619603859829</v>
      </c>
      <c r="CE127">
        <f>VLOOKUP(Table2[[#This Row],[Reference]],metron,23,FALSE)</f>
        <v>1.406084017382907</v>
      </c>
      <c r="CF127">
        <f>VLOOKUP(Table2[[#This Row],[Reference]],metron,24,FALSE)</f>
        <v>2.070980202800579</v>
      </c>
      <c r="CG127">
        <f>VLOOKUP(Table2[[#This Row],[Reference]],metron,25,FALSE)</f>
        <v>6.1323032351521013E-2</v>
      </c>
      <c r="CH127">
        <f>VLOOKUP(Table2[[#This Row],[Reference]],metron,26,FALSE)</f>
        <v>0.1313375181071946</v>
      </c>
    </row>
    <row r="128" spans="1:86" hidden="1" x14ac:dyDescent="0.45">
      <c r="A128">
        <v>1533600900</v>
      </c>
      <c r="B128" t="s">
        <v>370</v>
      </c>
      <c r="C128" t="s">
        <v>64</v>
      </c>
      <c r="D128" t="s">
        <v>65</v>
      </c>
      <c r="E128" t="s">
        <v>143</v>
      </c>
      <c r="F128" t="s">
        <v>115</v>
      </c>
      <c r="G128" t="s">
        <v>65</v>
      </c>
      <c r="H128">
        <v>3</v>
      </c>
      <c r="I128">
        <v>1.33</v>
      </c>
      <c r="J128">
        <v>0.83</v>
      </c>
      <c r="K128">
        <v>1.55</v>
      </c>
      <c r="L128">
        <v>0.91</v>
      </c>
      <c r="M128">
        <v>2</v>
      </c>
      <c r="N128">
        <v>1</v>
      </c>
      <c r="O128">
        <v>3</v>
      </c>
      <c r="P128">
        <v>0</v>
      </c>
      <c r="Q128">
        <v>0</v>
      </c>
      <c r="R128">
        <v>0</v>
      </c>
      <c r="S128" t="s">
        <v>371</v>
      </c>
      <c r="T128">
        <v>58</v>
      </c>
      <c r="U128">
        <v>3</v>
      </c>
      <c r="V128">
        <v>4</v>
      </c>
      <c r="W128">
        <v>3</v>
      </c>
      <c r="X128">
        <v>0</v>
      </c>
      <c r="Y128">
        <v>3</v>
      </c>
      <c r="Z128">
        <v>0</v>
      </c>
      <c r="AA128">
        <v>1</v>
      </c>
      <c r="AB128">
        <v>2</v>
      </c>
      <c r="AC128">
        <v>0</v>
      </c>
      <c r="AD128">
        <v>3</v>
      </c>
      <c r="AE128">
        <v>6</v>
      </c>
      <c r="AF128">
        <v>9</v>
      </c>
      <c r="AG128">
        <v>3</v>
      </c>
      <c r="AH128">
        <v>3</v>
      </c>
      <c r="AI128">
        <v>3</v>
      </c>
      <c r="AJ128">
        <v>6</v>
      </c>
      <c r="AK128">
        <v>17</v>
      </c>
      <c r="AL128">
        <v>15</v>
      </c>
      <c r="AM128">
        <v>41</v>
      </c>
      <c r="AN128">
        <v>59</v>
      </c>
      <c r="AO128">
        <v>1</v>
      </c>
      <c r="AP128">
        <v>1.28</v>
      </c>
      <c r="AQ128">
        <v>2.71</v>
      </c>
      <c r="AR128">
        <v>59</v>
      </c>
      <c r="AS128">
        <v>79</v>
      </c>
      <c r="AT128">
        <v>46</v>
      </c>
      <c r="AU128">
        <v>34</v>
      </c>
      <c r="AV128">
        <v>9</v>
      </c>
      <c r="AW128">
        <v>38</v>
      </c>
      <c r="AX128">
        <v>79</v>
      </c>
      <c r="AY128">
        <v>42</v>
      </c>
      <c r="AZ128">
        <v>88</v>
      </c>
      <c r="BA128">
        <v>10.67</v>
      </c>
      <c r="BB128">
        <v>5.67</v>
      </c>
      <c r="BC128">
        <v>2.2999999999999998</v>
      </c>
      <c r="BD128">
        <v>3.1</v>
      </c>
      <c r="BE128">
        <v>2.95</v>
      </c>
      <c r="BF128">
        <f>(1/BC128+1/BD128+1/BE128-1)/3</f>
        <v>3.2115434901466733E-2</v>
      </c>
      <c r="BG128">
        <f>1/BC128-BF128</f>
        <v>0.40266717379418548</v>
      </c>
      <c r="BH128">
        <f>1/BD128-BF128</f>
        <v>0.29046521025982358</v>
      </c>
      <c r="BI128">
        <f>1/BE128-BF128</f>
        <v>0.30686761594599088</v>
      </c>
      <c r="BJ128">
        <f>MROUND(BG128*100,2)/100</f>
        <v>0.4</v>
      </c>
      <c r="BK128">
        <v>1.39</v>
      </c>
      <c r="BL128">
        <v>2.25</v>
      </c>
      <c r="BM128">
        <v>4.2</v>
      </c>
      <c r="BN128">
        <v>0</v>
      </c>
      <c r="BO128">
        <v>2.0499999999999998</v>
      </c>
      <c r="BP128">
        <v>1.8</v>
      </c>
      <c r="BQ128" t="s">
        <v>131</v>
      </c>
      <c r="BR128">
        <f>VLOOKUP(Table2[[#This Row],[Reference]],metron,10,FALSE)</f>
        <v>2.4956155335383219</v>
      </c>
      <c r="BS128">
        <f>VLOOKUP(Table2[[#This Row],[Reference]],metron,11,FALSE)</f>
        <v>1.344038264434575</v>
      </c>
      <c r="BT128">
        <f>VLOOKUP(Table2[[#This Row],[Reference]],metron,12,FALSE)</f>
        <v>1.1515772691037469</v>
      </c>
      <c r="BU128">
        <f>VLOOKUP(Table2[[#This Row],[Reference]],metron,13,FALSE)</f>
        <v>0.59936225942375587</v>
      </c>
      <c r="BV128">
        <f>VLOOKUP(Table2[[#This Row],[Reference]],metron,14,FALSE)</f>
        <v>0.50723152260562576</v>
      </c>
      <c r="BW128">
        <f>VLOOKUP(Table2[[#This Row],[Reference]],metron,15,FALSE)</f>
        <v>11.99278846153846</v>
      </c>
      <c r="BX128">
        <f>VLOOKUP(Table2[[#This Row],[Reference]],metron,16,FALSE)</f>
        <v>10.0277534965035</v>
      </c>
      <c r="BY128">
        <f>VLOOKUP(Table2[[#This Row],[Reference]],metron,17,FALSE)</f>
        <v>5.2857459543338514</v>
      </c>
      <c r="BZ128">
        <f>VLOOKUP(Table2[[#This Row],[Reference]],metron,18,FALSE)</f>
        <v>4.4067834183107957</v>
      </c>
      <c r="CA128">
        <f>VLOOKUP(Table2[[#This Row],[Reference]],metron,19,FALSE)</f>
        <v>6.7070425072046085</v>
      </c>
      <c r="CB128">
        <f>VLOOKUP(Table2[[#This Row],[Reference]],metron,20,FALSE)</f>
        <v>5.6209700781927046</v>
      </c>
      <c r="CC128">
        <f>VLOOKUP(Table2[[#This Row],[Reference]],metron,21,FALSE)</f>
        <v>13.04463690872752</v>
      </c>
      <c r="CD128">
        <f>VLOOKUP(Table2[[#This Row],[Reference]],metron,22,FALSE)</f>
        <v>13.49811236953142</v>
      </c>
      <c r="CE128">
        <f>VLOOKUP(Table2[[#This Row],[Reference]],metron,23,FALSE)</f>
        <v>1.5836526181353769</v>
      </c>
      <c r="CF128">
        <f>VLOOKUP(Table2[[#This Row],[Reference]],metron,24,FALSE)</f>
        <v>1.8744146445295871</v>
      </c>
      <c r="CG128">
        <f>VLOOKUP(Table2[[#This Row],[Reference]],metron,25,FALSE)</f>
        <v>8.5994040017028525E-2</v>
      </c>
      <c r="CH128">
        <f>VLOOKUP(Table2[[#This Row],[Reference]],metron,26,FALSE)</f>
        <v>0.13452532992762881</v>
      </c>
    </row>
    <row r="129" spans="1:86" hidden="1" x14ac:dyDescent="0.45">
      <c r="A129">
        <v>1533949200</v>
      </c>
      <c r="B129" t="s">
        <v>372</v>
      </c>
      <c r="C129" t="s">
        <v>64</v>
      </c>
      <c r="D129" t="s">
        <v>65</v>
      </c>
      <c r="E129" t="s">
        <v>159</v>
      </c>
      <c r="F129" t="s">
        <v>118</v>
      </c>
      <c r="G129" t="s">
        <v>65</v>
      </c>
      <c r="H129">
        <v>4</v>
      </c>
      <c r="I129">
        <v>0.92</v>
      </c>
      <c r="J129">
        <v>0.75</v>
      </c>
      <c r="K129">
        <v>1.05</v>
      </c>
      <c r="L129">
        <v>0.73</v>
      </c>
      <c r="M129">
        <v>1</v>
      </c>
      <c r="N129">
        <v>3</v>
      </c>
      <c r="O129">
        <v>4</v>
      </c>
      <c r="P129">
        <v>3</v>
      </c>
      <c r="Q129">
        <v>0</v>
      </c>
      <c r="R129">
        <v>3</v>
      </c>
      <c r="S129">
        <v>83</v>
      </c>
      <c r="T129" t="s">
        <v>373</v>
      </c>
      <c r="U129">
        <v>7</v>
      </c>
      <c r="V129">
        <v>6</v>
      </c>
      <c r="W129">
        <v>3</v>
      </c>
      <c r="X129">
        <v>0</v>
      </c>
      <c r="Y129">
        <v>3</v>
      </c>
      <c r="Z129">
        <v>0</v>
      </c>
      <c r="AA129">
        <v>2</v>
      </c>
      <c r="AB129">
        <v>1</v>
      </c>
      <c r="AC129">
        <v>2</v>
      </c>
      <c r="AD129">
        <v>1</v>
      </c>
      <c r="AE129">
        <v>11</v>
      </c>
      <c r="AF129">
        <v>13</v>
      </c>
      <c r="AG129">
        <v>4</v>
      </c>
      <c r="AH129">
        <v>8</v>
      </c>
      <c r="AI129">
        <v>7</v>
      </c>
      <c r="AJ129">
        <v>5</v>
      </c>
      <c r="AK129">
        <v>14</v>
      </c>
      <c r="AL129">
        <v>24</v>
      </c>
      <c r="AM129">
        <v>51</v>
      </c>
      <c r="AN129">
        <v>49</v>
      </c>
      <c r="AO129">
        <v>1.57</v>
      </c>
      <c r="AP129">
        <v>1.91</v>
      </c>
      <c r="AQ129">
        <v>2.38</v>
      </c>
      <c r="AR129">
        <v>46</v>
      </c>
      <c r="AS129">
        <v>63</v>
      </c>
      <c r="AT129">
        <v>42</v>
      </c>
      <c r="AU129">
        <v>25</v>
      </c>
      <c r="AV129">
        <v>8</v>
      </c>
      <c r="AW129">
        <v>21</v>
      </c>
      <c r="AX129">
        <v>71</v>
      </c>
      <c r="AY129">
        <v>38</v>
      </c>
      <c r="AZ129">
        <v>75</v>
      </c>
      <c r="BA129">
        <v>10.25</v>
      </c>
      <c r="BB129">
        <v>5.16</v>
      </c>
      <c r="BC129">
        <v>2.75</v>
      </c>
      <c r="BD129">
        <v>3.3</v>
      </c>
      <c r="BE129">
        <v>2.35</v>
      </c>
      <c r="BF129">
        <f>(1/BC129+1/BD129+1/BE129-1)/3</f>
        <v>3.0732860520094569E-2</v>
      </c>
      <c r="BG129">
        <f>1/BC129-BF129</f>
        <v>0.33290350311626909</v>
      </c>
      <c r="BH129">
        <f>1/BD129-BF129</f>
        <v>0.27229744251020849</v>
      </c>
      <c r="BI129">
        <f>1/BE129-BF129</f>
        <v>0.39479905437352247</v>
      </c>
      <c r="BJ129">
        <f>MROUND(BG129*100,2)/100</f>
        <v>0.34</v>
      </c>
      <c r="BK129">
        <v>1.2</v>
      </c>
      <c r="BL129">
        <v>1.67</v>
      </c>
      <c r="BM129">
        <v>2.65</v>
      </c>
      <c r="BN129">
        <v>0</v>
      </c>
      <c r="BO129">
        <v>1.62</v>
      </c>
      <c r="BP129">
        <v>2.2999999999999998</v>
      </c>
      <c r="BQ129" t="s">
        <v>131</v>
      </c>
      <c r="BR129">
        <f>VLOOKUP(Table2[[#This Row],[Reference]],metron,10,FALSE)</f>
        <v>2.5229727551184897</v>
      </c>
      <c r="BS129">
        <f>VLOOKUP(Table2[[#This Row],[Reference]],metron,11,FALSE)</f>
        <v>1.228921489601805</v>
      </c>
      <c r="BT129">
        <f>VLOOKUP(Table2[[#This Row],[Reference]],metron,12,FALSE)</f>
        <v>1.2940512655166849</v>
      </c>
      <c r="BU129">
        <f>VLOOKUP(Table2[[#This Row],[Reference]],metron,13,FALSE)</f>
        <v>0.53240890035472432</v>
      </c>
      <c r="BV129">
        <f>VLOOKUP(Table2[[#This Row],[Reference]],metron,14,FALSE)</f>
        <v>0.56514027732989358</v>
      </c>
      <c r="BW129">
        <f>VLOOKUP(Table2[[#This Row],[Reference]],metron,15,FALSE)</f>
        <v>11.417888124439131</v>
      </c>
      <c r="BX129">
        <f>VLOOKUP(Table2[[#This Row],[Reference]],metron,16,FALSE)</f>
        <v>10.76308704756207</v>
      </c>
      <c r="BY129">
        <f>VLOOKUP(Table2[[#This Row],[Reference]],metron,17,FALSE)</f>
        <v>4.8317672021824798</v>
      </c>
      <c r="BZ129">
        <f>VLOOKUP(Table2[[#This Row],[Reference]],metron,18,FALSE)</f>
        <v>4.6698999696877843</v>
      </c>
      <c r="CA129">
        <f>VLOOKUP(Table2[[#This Row],[Reference]],metron,19,FALSE)</f>
        <v>6.5861209222566508</v>
      </c>
      <c r="CB129">
        <f>VLOOKUP(Table2[[#This Row],[Reference]],metron,20,FALSE)</f>
        <v>6.093187077874286</v>
      </c>
      <c r="CC129">
        <f>VLOOKUP(Table2[[#This Row],[Reference]],metron,21,FALSE)</f>
        <v>12.685679611650491</v>
      </c>
      <c r="CD129">
        <f>VLOOKUP(Table2[[#This Row],[Reference]],metron,22,FALSE)</f>
        <v>13.02639563106796</v>
      </c>
      <c r="CE129">
        <f>VLOOKUP(Table2[[#This Row],[Reference]],metron,23,FALSE)</f>
        <v>1.6481211768132831</v>
      </c>
      <c r="CF129">
        <f>VLOOKUP(Table2[[#This Row],[Reference]],metron,24,FALSE)</f>
        <v>1.8572676958928049</v>
      </c>
      <c r="CG129">
        <f>VLOOKUP(Table2[[#This Row],[Reference]],metron,25,FALSE)</f>
        <v>9.641712787649287E-2</v>
      </c>
      <c r="CH129">
        <f>VLOOKUP(Table2[[#This Row],[Reference]],metron,26,FALSE)</f>
        <v>0.11302068161957469</v>
      </c>
    </row>
    <row r="130" spans="1:86" hidden="1" x14ac:dyDescent="0.45">
      <c r="A130">
        <v>1534019400</v>
      </c>
      <c r="B130" t="s">
        <v>374</v>
      </c>
      <c r="C130" t="s">
        <v>64</v>
      </c>
      <c r="D130" t="s">
        <v>65</v>
      </c>
      <c r="E130" t="s">
        <v>113</v>
      </c>
      <c r="F130" t="s">
        <v>143</v>
      </c>
      <c r="G130" t="s">
        <v>65</v>
      </c>
      <c r="H130">
        <v>4</v>
      </c>
      <c r="I130">
        <v>2</v>
      </c>
      <c r="J130">
        <v>1.25</v>
      </c>
      <c r="K130">
        <v>1.45</v>
      </c>
      <c r="L130">
        <v>1.41</v>
      </c>
      <c r="M130">
        <v>0</v>
      </c>
      <c r="N130">
        <v>1</v>
      </c>
      <c r="O130">
        <v>1</v>
      </c>
      <c r="P130">
        <v>1</v>
      </c>
      <c r="Q130">
        <v>0</v>
      </c>
      <c r="R130">
        <v>1</v>
      </c>
      <c r="T130">
        <v>26</v>
      </c>
      <c r="U130">
        <v>3</v>
      </c>
      <c r="V130">
        <v>6</v>
      </c>
      <c r="W130">
        <v>1</v>
      </c>
      <c r="X130">
        <v>0</v>
      </c>
      <c r="Y130">
        <v>2</v>
      </c>
      <c r="Z130">
        <v>0</v>
      </c>
      <c r="AA130">
        <v>0</v>
      </c>
      <c r="AB130">
        <v>1</v>
      </c>
      <c r="AC130">
        <v>2</v>
      </c>
      <c r="AD130">
        <v>0</v>
      </c>
      <c r="AE130">
        <v>7</v>
      </c>
      <c r="AF130">
        <v>5</v>
      </c>
      <c r="AG130">
        <v>2</v>
      </c>
      <c r="AH130">
        <v>3</v>
      </c>
      <c r="AI130">
        <v>5</v>
      </c>
      <c r="AJ130">
        <v>2</v>
      </c>
      <c r="AK130">
        <v>13</v>
      </c>
      <c r="AL130">
        <v>15</v>
      </c>
      <c r="AM130">
        <v>57</v>
      </c>
      <c r="AN130">
        <v>43</v>
      </c>
      <c r="AO130">
        <v>1.1599999999999999</v>
      </c>
      <c r="AP130">
        <v>1.01</v>
      </c>
      <c r="AQ130">
        <v>2.71</v>
      </c>
      <c r="AR130">
        <v>63</v>
      </c>
      <c r="AS130">
        <v>92</v>
      </c>
      <c r="AT130">
        <v>46</v>
      </c>
      <c r="AU130">
        <v>30</v>
      </c>
      <c r="AV130">
        <v>8</v>
      </c>
      <c r="AW130">
        <v>29</v>
      </c>
      <c r="AX130">
        <v>79</v>
      </c>
      <c r="AY130">
        <v>50</v>
      </c>
      <c r="AZ130">
        <v>83</v>
      </c>
      <c r="BA130">
        <v>8.67</v>
      </c>
      <c r="BB130">
        <v>4.67</v>
      </c>
      <c r="BC130">
        <v>1.83</v>
      </c>
      <c r="BD130">
        <v>3.35</v>
      </c>
      <c r="BE130">
        <v>4.2</v>
      </c>
      <c r="BF130">
        <f>(1/BC130+1/BD130+1/BE130-1)/3</f>
        <v>2.76835960711664E-2</v>
      </c>
      <c r="BG130">
        <f>1/BC130-BF130</f>
        <v>0.51876449136052749</v>
      </c>
      <c r="BH130">
        <f>1/BD130-BF130</f>
        <v>0.27082386661540075</v>
      </c>
      <c r="BI130">
        <f>1/BE130-BF130</f>
        <v>0.21041164202407167</v>
      </c>
      <c r="BJ130">
        <f>MROUND(BG130*100,2)/100</f>
        <v>0.52</v>
      </c>
      <c r="BK130">
        <v>1.3</v>
      </c>
      <c r="BL130">
        <v>1.95</v>
      </c>
      <c r="BM130">
        <v>3.45</v>
      </c>
      <c r="BN130">
        <v>0</v>
      </c>
      <c r="BO130">
        <v>1.95</v>
      </c>
      <c r="BP130">
        <v>1.83</v>
      </c>
      <c r="BQ130" t="s">
        <v>121</v>
      </c>
      <c r="BR130">
        <f>VLOOKUP(Table2[[#This Row],[Reference]],metron,10,FALSE)</f>
        <v>2.5967403582378576</v>
      </c>
      <c r="BS130">
        <f>VLOOKUP(Table2[[#This Row],[Reference]],metron,11,FALSE)</f>
        <v>1.625948039373891</v>
      </c>
      <c r="BT130">
        <f>VLOOKUP(Table2[[#This Row],[Reference]],metron,12,FALSE)</f>
        <v>0.97079231886396644</v>
      </c>
      <c r="BU130">
        <f>VLOOKUP(Table2[[#This Row],[Reference]],metron,13,FALSE)</f>
        <v>0.71433182698515174</v>
      </c>
      <c r="BV130">
        <f>VLOOKUP(Table2[[#This Row],[Reference]],metron,14,FALSE)</f>
        <v>0.43011620400258233</v>
      </c>
      <c r="BW130">
        <f>VLOOKUP(Table2[[#This Row],[Reference]],metron,15,FALSE)</f>
        <v>13.39951055368614</v>
      </c>
      <c r="BX130">
        <f>VLOOKUP(Table2[[#This Row],[Reference]],metron,16,FALSE)</f>
        <v>9.4252064851636579</v>
      </c>
      <c r="BY130">
        <f>VLOOKUP(Table2[[#This Row],[Reference]],metron,17,FALSE)</f>
        <v>5.7628422023992618</v>
      </c>
      <c r="BZ130">
        <f>VLOOKUP(Table2[[#This Row],[Reference]],metron,18,FALSE)</f>
        <v>3.9375576745616732</v>
      </c>
      <c r="CA130">
        <f>VLOOKUP(Table2[[#This Row],[Reference]],metron,19,FALSE)</f>
        <v>7.636668351286878</v>
      </c>
      <c r="CB130">
        <f>VLOOKUP(Table2[[#This Row],[Reference]],metron,20,FALSE)</f>
        <v>5.4876488106019847</v>
      </c>
      <c r="CC130">
        <f>VLOOKUP(Table2[[#This Row],[Reference]],metron,21,FALSE)</f>
        <v>12.460420531849101</v>
      </c>
      <c r="CD130">
        <f>VLOOKUP(Table2[[#This Row],[Reference]],metron,22,FALSE)</f>
        <v>13.44897959183673</v>
      </c>
      <c r="CE130">
        <f>VLOOKUP(Table2[[#This Row],[Reference]],metron,23,FALSE)</f>
        <v>1.462202380952381</v>
      </c>
      <c r="CF130">
        <f>VLOOKUP(Table2[[#This Row],[Reference]],metron,24,FALSE)</f>
        <v>2.01547619047619</v>
      </c>
      <c r="CG130">
        <f>VLOOKUP(Table2[[#This Row],[Reference]],metron,25,FALSE)</f>
        <v>7.7380952380952384E-2</v>
      </c>
      <c r="CH130">
        <f>VLOOKUP(Table2[[#This Row],[Reference]],metron,26,FALSE)</f>
        <v>0.13754093480202439</v>
      </c>
    </row>
    <row r="131" spans="1:86" hidden="1" x14ac:dyDescent="0.45">
      <c r="A131">
        <v>1534028400</v>
      </c>
      <c r="B131" t="s">
        <v>375</v>
      </c>
      <c r="C131" t="s">
        <v>64</v>
      </c>
      <c r="D131" t="s">
        <v>65</v>
      </c>
      <c r="E131" t="s">
        <v>114</v>
      </c>
      <c r="F131" t="s">
        <v>112</v>
      </c>
      <c r="G131" t="s">
        <v>65</v>
      </c>
      <c r="H131">
        <v>4</v>
      </c>
      <c r="I131">
        <v>1.42</v>
      </c>
      <c r="J131">
        <v>1</v>
      </c>
      <c r="K131">
        <v>1.55</v>
      </c>
      <c r="L131">
        <v>1.1299999999999999</v>
      </c>
      <c r="M131">
        <v>3</v>
      </c>
      <c r="N131">
        <v>1</v>
      </c>
      <c r="O131">
        <v>4</v>
      </c>
      <c r="P131">
        <v>0</v>
      </c>
      <c r="Q131">
        <v>0</v>
      </c>
      <c r="R131">
        <v>0</v>
      </c>
      <c r="S131" t="s">
        <v>376</v>
      </c>
      <c r="T131">
        <v>72</v>
      </c>
      <c r="U131">
        <v>6</v>
      </c>
      <c r="V131">
        <v>6</v>
      </c>
      <c r="W131">
        <v>1</v>
      </c>
      <c r="X131">
        <v>0</v>
      </c>
      <c r="Y131">
        <v>1</v>
      </c>
      <c r="Z131">
        <v>0</v>
      </c>
      <c r="AA131">
        <v>0</v>
      </c>
      <c r="AB131">
        <v>1</v>
      </c>
      <c r="AC131">
        <v>1</v>
      </c>
      <c r="AD131">
        <v>0</v>
      </c>
      <c r="AE131">
        <v>12</v>
      </c>
      <c r="AF131">
        <v>6</v>
      </c>
      <c r="AG131">
        <v>6</v>
      </c>
      <c r="AH131">
        <v>4</v>
      </c>
      <c r="AI131">
        <v>6</v>
      </c>
      <c r="AJ131">
        <v>2</v>
      </c>
      <c r="AK131">
        <v>15</v>
      </c>
      <c r="AL131">
        <v>8</v>
      </c>
      <c r="AM131">
        <v>50</v>
      </c>
      <c r="AN131">
        <v>50</v>
      </c>
      <c r="AO131">
        <v>1.8</v>
      </c>
      <c r="AP131">
        <v>1.21</v>
      </c>
      <c r="AQ131">
        <v>2.59</v>
      </c>
      <c r="AR131">
        <v>50</v>
      </c>
      <c r="AS131">
        <v>84</v>
      </c>
      <c r="AT131">
        <v>46</v>
      </c>
      <c r="AU131">
        <v>25</v>
      </c>
      <c r="AV131">
        <v>4</v>
      </c>
      <c r="AW131">
        <v>29</v>
      </c>
      <c r="AX131">
        <v>54</v>
      </c>
      <c r="AY131">
        <v>46</v>
      </c>
      <c r="AZ131">
        <v>100</v>
      </c>
      <c r="BA131">
        <v>7.91</v>
      </c>
      <c r="BB131">
        <v>5.08</v>
      </c>
      <c r="BC131">
        <v>2.15</v>
      </c>
      <c r="BD131">
        <v>3.3</v>
      </c>
      <c r="BE131">
        <v>3.1</v>
      </c>
      <c r="BF131">
        <f>(1/BC131+1/BD131+1/BE131-1)/3</f>
        <v>3.0242409087120281E-2</v>
      </c>
      <c r="BG131">
        <f>1/BC131-BF131</f>
        <v>0.43487386998264715</v>
      </c>
      <c r="BH131">
        <f>1/BD131-BF131</f>
        <v>0.27278789394318276</v>
      </c>
      <c r="BI131">
        <f>1/BE131-BF131</f>
        <v>0.29233823607417003</v>
      </c>
      <c r="BJ131">
        <f>MROUND(BG131*100,2)/100</f>
        <v>0.44</v>
      </c>
      <c r="BK131">
        <v>1.23</v>
      </c>
      <c r="BL131">
        <v>1.74</v>
      </c>
      <c r="BM131">
        <v>2.9</v>
      </c>
      <c r="BN131">
        <v>0</v>
      </c>
      <c r="BO131">
        <v>1.69</v>
      </c>
      <c r="BP131">
        <v>2.2000000000000002</v>
      </c>
      <c r="BQ131" t="s">
        <v>117</v>
      </c>
      <c r="BR131">
        <f>VLOOKUP(Table2[[#This Row],[Reference]],metron,10,FALSE)</f>
        <v>2.4807646356033461</v>
      </c>
      <c r="BS131">
        <f>VLOOKUP(Table2[[#This Row],[Reference]],metron,11,FALSE)</f>
        <v>1.4140979689366791</v>
      </c>
      <c r="BT131">
        <f>VLOOKUP(Table2[[#This Row],[Reference]],metron,12,FALSE)</f>
        <v>1.0666666666666671</v>
      </c>
      <c r="BU131">
        <f>VLOOKUP(Table2[[#This Row],[Reference]],metron,13,FALSE)</f>
        <v>0.62712066905615294</v>
      </c>
      <c r="BV131">
        <f>VLOOKUP(Table2[[#This Row],[Reference]],metron,14,FALSE)</f>
        <v>0.46009557945041818</v>
      </c>
      <c r="BW131">
        <f>VLOOKUP(Table2[[#This Row],[Reference]],metron,15,FALSE)</f>
        <v>12.56969280146722</v>
      </c>
      <c r="BX131">
        <f>VLOOKUP(Table2[[#This Row],[Reference]],metron,16,FALSE)</f>
        <v>9.8695552498853729</v>
      </c>
      <c r="BY131">
        <f>VLOOKUP(Table2[[#This Row],[Reference]],metron,17,FALSE)</f>
        <v>5.2754256787850897</v>
      </c>
      <c r="BZ131">
        <f>VLOOKUP(Table2[[#This Row],[Reference]],metron,18,FALSE)</f>
        <v>4.1279337321675103</v>
      </c>
      <c r="CA131">
        <f>VLOOKUP(Table2[[#This Row],[Reference]],metron,19,FALSE)</f>
        <v>7.2942671226821298</v>
      </c>
      <c r="CB131">
        <f>VLOOKUP(Table2[[#This Row],[Reference]],metron,20,FALSE)</f>
        <v>5.7416215177178627</v>
      </c>
      <c r="CC131">
        <f>VLOOKUP(Table2[[#This Row],[Reference]],metron,21,FALSE)</f>
        <v>12.897246007868549</v>
      </c>
      <c r="CD131">
        <f>VLOOKUP(Table2[[#This Row],[Reference]],metron,22,FALSE)</f>
        <v>13.507058551261281</v>
      </c>
      <c r="CE131">
        <f>VLOOKUP(Table2[[#This Row],[Reference]],metron,23,FALSE)</f>
        <v>1.576522702104098</v>
      </c>
      <c r="CF131">
        <f>VLOOKUP(Table2[[#This Row],[Reference]],metron,24,FALSE)</f>
        <v>1.917165005537099</v>
      </c>
      <c r="CG131">
        <f>VLOOKUP(Table2[[#This Row],[Reference]],metron,25,FALSE)</f>
        <v>8.4385382059800659E-2</v>
      </c>
      <c r="CH131">
        <f>VLOOKUP(Table2[[#This Row],[Reference]],metron,26,FALSE)</f>
        <v>0.1233665559246955</v>
      </c>
    </row>
    <row r="132" spans="1:86" hidden="1" x14ac:dyDescent="0.45">
      <c r="A132">
        <v>1534093200</v>
      </c>
      <c r="B132" t="s">
        <v>377</v>
      </c>
      <c r="C132" t="s">
        <v>64</v>
      </c>
      <c r="D132" t="s">
        <v>65</v>
      </c>
      <c r="E132" t="s">
        <v>115</v>
      </c>
      <c r="F132" t="s">
        <v>119</v>
      </c>
      <c r="G132" t="s">
        <v>65</v>
      </c>
      <c r="H132">
        <v>4</v>
      </c>
      <c r="I132">
        <v>1.5</v>
      </c>
      <c r="J132">
        <v>2.08</v>
      </c>
      <c r="K132">
        <v>1.1399999999999999</v>
      </c>
      <c r="L132">
        <v>1.5</v>
      </c>
      <c r="M132">
        <v>1</v>
      </c>
      <c r="N132">
        <v>1</v>
      </c>
      <c r="O132">
        <v>2</v>
      </c>
      <c r="P132">
        <v>1</v>
      </c>
      <c r="Q132">
        <v>1</v>
      </c>
      <c r="R132">
        <v>0</v>
      </c>
      <c r="S132">
        <v>14</v>
      </c>
      <c r="T132">
        <v>79</v>
      </c>
      <c r="U132">
        <v>4</v>
      </c>
      <c r="V132">
        <v>10</v>
      </c>
      <c r="W132">
        <v>4</v>
      </c>
      <c r="X132">
        <v>0</v>
      </c>
      <c r="Y132">
        <v>6</v>
      </c>
      <c r="Z132">
        <v>0</v>
      </c>
      <c r="AA132">
        <v>1</v>
      </c>
      <c r="AB132">
        <v>3</v>
      </c>
      <c r="AC132">
        <v>2</v>
      </c>
      <c r="AD132">
        <v>4</v>
      </c>
      <c r="AE132">
        <v>5</v>
      </c>
      <c r="AF132">
        <v>11</v>
      </c>
      <c r="AG132">
        <v>3</v>
      </c>
      <c r="AH132">
        <v>5</v>
      </c>
      <c r="AI132">
        <v>2</v>
      </c>
      <c r="AJ132">
        <v>6</v>
      </c>
      <c r="AK132">
        <v>17</v>
      </c>
      <c r="AL132">
        <v>19</v>
      </c>
      <c r="AM132">
        <v>42</v>
      </c>
      <c r="AN132">
        <v>58</v>
      </c>
      <c r="AO132">
        <v>0.97</v>
      </c>
      <c r="AP132">
        <v>1.67</v>
      </c>
      <c r="AQ132">
        <v>2.29</v>
      </c>
      <c r="AR132">
        <v>67</v>
      </c>
      <c r="AS132">
        <v>71</v>
      </c>
      <c r="AT132">
        <v>42</v>
      </c>
      <c r="AU132">
        <v>17</v>
      </c>
      <c r="AV132">
        <v>4</v>
      </c>
      <c r="AW132">
        <v>21</v>
      </c>
      <c r="AX132">
        <v>54</v>
      </c>
      <c r="AY132">
        <v>54</v>
      </c>
      <c r="AZ132">
        <v>75</v>
      </c>
      <c r="BA132">
        <v>9.75</v>
      </c>
      <c r="BB132">
        <v>5.75</v>
      </c>
      <c r="BC132">
        <v>2.85</v>
      </c>
      <c r="BD132">
        <v>3.1</v>
      </c>
      <c r="BE132">
        <v>2.4</v>
      </c>
      <c r="BF132">
        <f>(1/BC132+1/BD132+1/BE132-1)/3</f>
        <v>3.0041501603471039E-2</v>
      </c>
      <c r="BG132">
        <f>1/BC132-BF132</f>
        <v>0.3208356913789851</v>
      </c>
      <c r="BH132">
        <f>1/BD132-BF132</f>
        <v>0.29253914355781929</v>
      </c>
      <c r="BI132">
        <f>1/BE132-BF132</f>
        <v>0.38662516506319566</v>
      </c>
      <c r="BJ132">
        <f>MROUND(BG132*100,2)/100</f>
        <v>0.32</v>
      </c>
      <c r="BK132">
        <v>1.32</v>
      </c>
      <c r="BL132">
        <v>2</v>
      </c>
      <c r="BM132">
        <v>3.55</v>
      </c>
      <c r="BN132">
        <v>0</v>
      </c>
      <c r="BO132">
        <v>1.87</v>
      </c>
      <c r="BP132">
        <v>1.95</v>
      </c>
      <c r="BQ132" t="s">
        <v>129</v>
      </c>
      <c r="BR132">
        <f>VLOOKUP(Table2[[#This Row],[Reference]],metron,10,FALSE)</f>
        <v>2.5313454284174597</v>
      </c>
      <c r="BS132">
        <f>VLOOKUP(Table2[[#This Row],[Reference]],metron,11,FALSE)</f>
        <v>1.210167055864918</v>
      </c>
      <c r="BT132">
        <f>VLOOKUP(Table2[[#This Row],[Reference]],metron,12,FALSE)</f>
        <v>1.3211783725525419</v>
      </c>
      <c r="BU132">
        <f>VLOOKUP(Table2[[#This Row],[Reference]],metron,13,FALSE)</f>
        <v>0.53135669362084459</v>
      </c>
      <c r="BV132">
        <f>VLOOKUP(Table2[[#This Row],[Reference]],metron,14,FALSE)</f>
        <v>0.55633423180592989</v>
      </c>
      <c r="BW132">
        <f>VLOOKUP(Table2[[#This Row],[Reference]],metron,15,FALSE)</f>
        <v>11.21109010712035</v>
      </c>
      <c r="BX132">
        <f>VLOOKUP(Table2[[#This Row],[Reference]],metron,16,FALSE)</f>
        <v>11.01700787401575</v>
      </c>
      <c r="BY132">
        <f>VLOOKUP(Table2[[#This Row],[Reference]],metron,17,FALSE)</f>
        <v>4.6792332268370611</v>
      </c>
      <c r="BZ132">
        <f>VLOOKUP(Table2[[#This Row],[Reference]],metron,18,FALSE)</f>
        <v>4.7080804854679013</v>
      </c>
      <c r="CA132">
        <f>VLOOKUP(Table2[[#This Row],[Reference]],metron,19,FALSE)</f>
        <v>6.5318568802832893</v>
      </c>
      <c r="CB132">
        <f>VLOOKUP(Table2[[#This Row],[Reference]],metron,20,FALSE)</f>
        <v>6.3089273885478487</v>
      </c>
      <c r="CC132">
        <f>VLOOKUP(Table2[[#This Row],[Reference]],metron,21,FALSE)</f>
        <v>12.72547770700637</v>
      </c>
      <c r="CD132">
        <f>VLOOKUP(Table2[[#This Row],[Reference]],metron,22,FALSE)</f>
        <v>13.06847133757962</v>
      </c>
      <c r="CE132">
        <f>VLOOKUP(Table2[[#This Row],[Reference]],metron,23,FALSE)</f>
        <v>1.6902356902356901</v>
      </c>
      <c r="CF132">
        <f>VLOOKUP(Table2[[#This Row],[Reference]],metron,24,FALSE)</f>
        <v>1.8050198959289869</v>
      </c>
      <c r="CG132">
        <f>VLOOKUP(Table2[[#This Row],[Reference]],metron,25,FALSE)</f>
        <v>0.105907560453015</v>
      </c>
      <c r="CH132">
        <f>VLOOKUP(Table2[[#This Row],[Reference]],metron,26,FALSE)</f>
        <v>0.1141720232629324</v>
      </c>
    </row>
    <row r="133" spans="1:86" hidden="1" x14ac:dyDescent="0.45">
      <c r="A133">
        <v>1534111200</v>
      </c>
      <c r="B133" t="s">
        <v>378</v>
      </c>
      <c r="C133" t="s">
        <v>64</v>
      </c>
      <c r="D133" t="s">
        <v>65</v>
      </c>
      <c r="E133" t="s">
        <v>109</v>
      </c>
      <c r="F133" t="s">
        <v>122</v>
      </c>
      <c r="G133" t="s">
        <v>65</v>
      </c>
      <c r="H133">
        <v>4</v>
      </c>
      <c r="I133">
        <v>0.92</v>
      </c>
      <c r="J133">
        <v>0.92</v>
      </c>
      <c r="K133">
        <v>0.82</v>
      </c>
      <c r="L133">
        <v>1</v>
      </c>
      <c r="M133">
        <v>0</v>
      </c>
      <c r="N133">
        <v>2</v>
      </c>
      <c r="O133">
        <v>2</v>
      </c>
      <c r="P133">
        <v>0</v>
      </c>
      <c r="Q133">
        <v>0</v>
      </c>
      <c r="R133">
        <v>0</v>
      </c>
      <c r="T133" t="s">
        <v>379</v>
      </c>
      <c r="U133">
        <v>6</v>
      </c>
      <c r="V133">
        <v>4</v>
      </c>
      <c r="W133">
        <v>2</v>
      </c>
      <c r="X133">
        <v>0</v>
      </c>
      <c r="Y133">
        <v>0</v>
      </c>
      <c r="Z133">
        <v>0</v>
      </c>
      <c r="AA133">
        <v>1</v>
      </c>
      <c r="AB133">
        <v>1</v>
      </c>
      <c r="AC133">
        <v>0</v>
      </c>
      <c r="AD133">
        <v>0</v>
      </c>
      <c r="AE133">
        <v>10</v>
      </c>
      <c r="AF133">
        <v>15</v>
      </c>
      <c r="AG133">
        <v>3</v>
      </c>
      <c r="AH133">
        <v>7</v>
      </c>
      <c r="AI133">
        <v>7</v>
      </c>
      <c r="AJ133">
        <v>8</v>
      </c>
      <c r="AK133">
        <v>13</v>
      </c>
      <c r="AL133">
        <v>25</v>
      </c>
      <c r="AM133">
        <v>54</v>
      </c>
      <c r="AN133">
        <v>46</v>
      </c>
      <c r="AO133">
        <v>1.49</v>
      </c>
      <c r="AP133">
        <v>2.04</v>
      </c>
      <c r="AQ133">
        <v>2.42</v>
      </c>
      <c r="AR133">
        <v>46</v>
      </c>
      <c r="AS133">
        <v>63</v>
      </c>
      <c r="AT133">
        <v>50</v>
      </c>
      <c r="AU133">
        <v>21</v>
      </c>
      <c r="AV133">
        <v>13</v>
      </c>
      <c r="AW133">
        <v>29</v>
      </c>
      <c r="AX133">
        <v>67</v>
      </c>
      <c r="AY133">
        <v>38</v>
      </c>
      <c r="AZ133">
        <v>75</v>
      </c>
      <c r="BA133">
        <v>7.25</v>
      </c>
      <c r="BB133">
        <v>5.5</v>
      </c>
      <c r="BC133">
        <v>2.85</v>
      </c>
      <c r="BD133">
        <v>3.1</v>
      </c>
      <c r="BE133">
        <v>2.4500000000000002</v>
      </c>
      <c r="BF133">
        <f>(1/BC133+1/BD133+1/BE133-1)/3</f>
        <v>2.7207034483289611E-2</v>
      </c>
      <c r="BG133">
        <f>1/BC133-BF133</f>
        <v>0.32367015849916653</v>
      </c>
      <c r="BH133">
        <f>1/BD133-BF133</f>
        <v>0.29537361067800072</v>
      </c>
      <c r="BI133">
        <f>1/BE133-BF133</f>
        <v>0.38095623082283281</v>
      </c>
      <c r="BJ133">
        <f>MROUND(BG133*100,2)/100</f>
        <v>0.32</v>
      </c>
      <c r="BK133">
        <v>1.37</v>
      </c>
      <c r="BL133">
        <v>2.15</v>
      </c>
      <c r="BM133">
        <v>3.95</v>
      </c>
      <c r="BN133">
        <v>0</v>
      </c>
      <c r="BO133">
        <v>1.8</v>
      </c>
      <c r="BP133">
        <v>2.0499999999999998</v>
      </c>
      <c r="BQ133" t="s">
        <v>111</v>
      </c>
      <c r="BR133">
        <f>VLOOKUP(Table2[[#This Row],[Reference]],metron,10,FALSE)</f>
        <v>2.5313454284174597</v>
      </c>
      <c r="BS133">
        <f>VLOOKUP(Table2[[#This Row],[Reference]],metron,11,FALSE)</f>
        <v>1.210167055864918</v>
      </c>
      <c r="BT133">
        <f>VLOOKUP(Table2[[#This Row],[Reference]],metron,12,FALSE)</f>
        <v>1.3211783725525419</v>
      </c>
      <c r="BU133">
        <f>VLOOKUP(Table2[[#This Row],[Reference]],metron,13,FALSE)</f>
        <v>0.53135669362084459</v>
      </c>
      <c r="BV133">
        <f>VLOOKUP(Table2[[#This Row],[Reference]],metron,14,FALSE)</f>
        <v>0.55633423180592989</v>
      </c>
      <c r="BW133">
        <f>VLOOKUP(Table2[[#This Row],[Reference]],metron,15,FALSE)</f>
        <v>11.21109010712035</v>
      </c>
      <c r="BX133">
        <f>VLOOKUP(Table2[[#This Row],[Reference]],metron,16,FALSE)</f>
        <v>11.01700787401575</v>
      </c>
      <c r="BY133">
        <f>VLOOKUP(Table2[[#This Row],[Reference]],metron,17,FALSE)</f>
        <v>4.6792332268370611</v>
      </c>
      <c r="BZ133">
        <f>VLOOKUP(Table2[[#This Row],[Reference]],metron,18,FALSE)</f>
        <v>4.7080804854679013</v>
      </c>
      <c r="CA133">
        <f>VLOOKUP(Table2[[#This Row],[Reference]],metron,19,FALSE)</f>
        <v>6.5318568802832893</v>
      </c>
      <c r="CB133">
        <f>VLOOKUP(Table2[[#This Row],[Reference]],metron,20,FALSE)</f>
        <v>6.3089273885478487</v>
      </c>
      <c r="CC133">
        <f>VLOOKUP(Table2[[#This Row],[Reference]],metron,21,FALSE)</f>
        <v>12.72547770700637</v>
      </c>
      <c r="CD133">
        <f>VLOOKUP(Table2[[#This Row],[Reference]],metron,22,FALSE)</f>
        <v>13.06847133757962</v>
      </c>
      <c r="CE133">
        <f>VLOOKUP(Table2[[#This Row],[Reference]],metron,23,FALSE)</f>
        <v>1.6902356902356901</v>
      </c>
      <c r="CF133">
        <f>VLOOKUP(Table2[[#This Row],[Reference]],metron,24,FALSE)</f>
        <v>1.8050198959289869</v>
      </c>
      <c r="CG133">
        <f>VLOOKUP(Table2[[#This Row],[Reference]],metron,25,FALSE)</f>
        <v>0.105907560453015</v>
      </c>
      <c r="CH133">
        <f>VLOOKUP(Table2[[#This Row],[Reference]],metron,26,FALSE)</f>
        <v>0.1141720232629324</v>
      </c>
    </row>
    <row r="134" spans="1:86" hidden="1" x14ac:dyDescent="0.45">
      <c r="A134">
        <v>1534205700</v>
      </c>
      <c r="B134" t="s">
        <v>380</v>
      </c>
      <c r="C134" t="s">
        <v>64</v>
      </c>
      <c r="D134" t="s">
        <v>65</v>
      </c>
      <c r="E134" t="s">
        <v>123</v>
      </c>
      <c r="F134" t="s">
        <v>127</v>
      </c>
      <c r="G134" t="s">
        <v>65</v>
      </c>
      <c r="H134">
        <v>4</v>
      </c>
      <c r="I134">
        <v>2.42</v>
      </c>
      <c r="J134">
        <v>1.25</v>
      </c>
      <c r="K134">
        <v>2.2599999999999998</v>
      </c>
      <c r="L134">
        <v>1.27</v>
      </c>
      <c r="M134">
        <v>1</v>
      </c>
      <c r="N134">
        <v>1</v>
      </c>
      <c r="O134">
        <v>2</v>
      </c>
      <c r="P134">
        <v>2</v>
      </c>
      <c r="Q134">
        <v>1</v>
      </c>
      <c r="R134">
        <v>1</v>
      </c>
      <c r="S134">
        <v>26</v>
      </c>
      <c r="T134">
        <v>4</v>
      </c>
      <c r="U134">
        <v>12</v>
      </c>
      <c r="V134">
        <v>3</v>
      </c>
      <c r="W134">
        <v>3</v>
      </c>
      <c r="X134">
        <v>0</v>
      </c>
      <c r="Y134">
        <v>4</v>
      </c>
      <c r="Z134">
        <v>1</v>
      </c>
      <c r="AA134">
        <v>1</v>
      </c>
      <c r="AB134">
        <v>2</v>
      </c>
      <c r="AC134">
        <v>3</v>
      </c>
      <c r="AD134">
        <v>2</v>
      </c>
      <c r="AE134">
        <v>12</v>
      </c>
      <c r="AF134">
        <v>10</v>
      </c>
      <c r="AG134">
        <v>4</v>
      </c>
      <c r="AH134">
        <v>5</v>
      </c>
      <c r="AI134">
        <v>8</v>
      </c>
      <c r="AJ134">
        <v>5</v>
      </c>
      <c r="AK134">
        <v>19</v>
      </c>
      <c r="AL134">
        <v>20</v>
      </c>
      <c r="AM134">
        <v>65</v>
      </c>
      <c r="AN134">
        <v>35</v>
      </c>
      <c r="AO134">
        <v>1.49</v>
      </c>
      <c r="AP134">
        <v>1.21</v>
      </c>
      <c r="AQ134">
        <v>2.2999999999999998</v>
      </c>
      <c r="AR134">
        <v>63</v>
      </c>
      <c r="AS134">
        <v>80</v>
      </c>
      <c r="AT134">
        <v>42</v>
      </c>
      <c r="AU134">
        <v>8</v>
      </c>
      <c r="AV134">
        <v>0</v>
      </c>
      <c r="AW134">
        <v>17</v>
      </c>
      <c r="AX134">
        <v>55</v>
      </c>
      <c r="AY134">
        <v>58</v>
      </c>
      <c r="AZ134">
        <v>96</v>
      </c>
      <c r="BA134">
        <v>8.75</v>
      </c>
      <c r="BB134">
        <v>4.83</v>
      </c>
      <c r="BC134">
        <v>1.77</v>
      </c>
      <c r="BD134">
        <v>3.3</v>
      </c>
      <c r="BE134">
        <v>4.7</v>
      </c>
      <c r="BF134">
        <f>(1/BC134+1/BD134+1/BE134-1)/3</f>
        <v>2.6922670629847028E-2</v>
      </c>
      <c r="BG134">
        <f>1/BC134-BF134</f>
        <v>0.5380490807825824</v>
      </c>
      <c r="BH134">
        <f>1/BD134-BF134</f>
        <v>0.27610763240045599</v>
      </c>
      <c r="BI134">
        <f>1/BE134-BF134</f>
        <v>0.18584328681696149</v>
      </c>
      <c r="BJ134">
        <f>MROUND(BG134*100,2)/100</f>
        <v>0.54</v>
      </c>
      <c r="BK134">
        <v>1.4</v>
      </c>
      <c r="BL134">
        <v>2.25</v>
      </c>
      <c r="BM134">
        <v>4.2</v>
      </c>
      <c r="BN134">
        <v>0</v>
      </c>
      <c r="BO134">
        <v>2.2000000000000002</v>
      </c>
      <c r="BP134">
        <v>1.67</v>
      </c>
      <c r="BQ134" t="s">
        <v>133</v>
      </c>
      <c r="BR134">
        <f>VLOOKUP(Table2[[#This Row],[Reference]],metron,10,FALSE)</f>
        <v>2.6359702267612941</v>
      </c>
      <c r="BS134">
        <f>VLOOKUP(Table2[[#This Row],[Reference]],metron,11,FALSE)</f>
        <v>1.684957590444867</v>
      </c>
      <c r="BT134">
        <f>VLOOKUP(Table2[[#This Row],[Reference]],metron,12,FALSE)</f>
        <v>0.95101263631642718</v>
      </c>
      <c r="BU134">
        <f>VLOOKUP(Table2[[#This Row],[Reference]],metron,13,FALSE)</f>
        <v>0.72650164445213783</v>
      </c>
      <c r="BV134">
        <f>VLOOKUP(Table2[[#This Row],[Reference]],metron,14,FALSE)</f>
        <v>0.42097974727367138</v>
      </c>
      <c r="BW134">
        <f>VLOOKUP(Table2[[#This Row],[Reference]],metron,15,FALSE)</f>
        <v>13.338806970509379</v>
      </c>
      <c r="BX134">
        <f>VLOOKUP(Table2[[#This Row],[Reference]],metron,16,FALSE)</f>
        <v>9.2530160857908843</v>
      </c>
      <c r="BY134">
        <f>VLOOKUP(Table2[[#This Row],[Reference]],metron,17,FALSE)</f>
        <v>5.9915081521739131</v>
      </c>
      <c r="BZ134">
        <f>VLOOKUP(Table2[[#This Row],[Reference]],metron,18,FALSE)</f>
        <v>3.9772418478260869</v>
      </c>
      <c r="CA134">
        <f>VLOOKUP(Table2[[#This Row],[Reference]],metron,19,FALSE)</f>
        <v>7.3472988183354664</v>
      </c>
      <c r="CB134">
        <f>VLOOKUP(Table2[[#This Row],[Reference]],metron,20,FALSE)</f>
        <v>5.2757742379647974</v>
      </c>
      <c r="CC134">
        <f>VLOOKUP(Table2[[#This Row],[Reference]],metron,21,FALSE)</f>
        <v>12.59428182437032</v>
      </c>
      <c r="CD134">
        <f>VLOOKUP(Table2[[#This Row],[Reference]],metron,22,FALSE)</f>
        <v>13.577944179714089</v>
      </c>
      <c r="CE134">
        <f>VLOOKUP(Table2[[#This Row],[Reference]],metron,23,FALSE)</f>
        <v>1.4276913099870301</v>
      </c>
      <c r="CF134">
        <f>VLOOKUP(Table2[[#This Row],[Reference]],metron,24,FALSE)</f>
        <v>1.940985732814527</v>
      </c>
      <c r="CG134">
        <f>VLOOKUP(Table2[[#This Row],[Reference]],metron,25,FALSE)</f>
        <v>8.0739299610894946E-2</v>
      </c>
      <c r="CH134">
        <f>VLOOKUP(Table2[[#This Row],[Reference]],metron,26,FALSE)</f>
        <v>0.12743190661478601</v>
      </c>
    </row>
    <row r="135" spans="1:86" hidden="1" x14ac:dyDescent="0.45">
      <c r="A135">
        <v>1534554000</v>
      </c>
      <c r="B135" t="s">
        <v>381</v>
      </c>
      <c r="C135" t="s">
        <v>64</v>
      </c>
      <c r="D135" t="s">
        <v>65</v>
      </c>
      <c r="E135" t="s">
        <v>143</v>
      </c>
      <c r="F135" t="s">
        <v>127</v>
      </c>
      <c r="G135" t="s">
        <v>65</v>
      </c>
      <c r="H135">
        <v>5</v>
      </c>
      <c r="I135">
        <v>1.46</v>
      </c>
      <c r="J135">
        <v>1.23</v>
      </c>
      <c r="K135">
        <v>1.55</v>
      </c>
      <c r="L135">
        <v>1.27</v>
      </c>
      <c r="M135">
        <v>2</v>
      </c>
      <c r="N135">
        <v>1</v>
      </c>
      <c r="O135">
        <v>3</v>
      </c>
      <c r="P135">
        <v>1</v>
      </c>
      <c r="Q135">
        <v>1</v>
      </c>
      <c r="R135">
        <v>0</v>
      </c>
      <c r="S135" t="s">
        <v>382</v>
      </c>
      <c r="T135">
        <v>58</v>
      </c>
      <c r="U135">
        <v>3</v>
      </c>
      <c r="V135">
        <v>5</v>
      </c>
      <c r="W135">
        <v>2</v>
      </c>
      <c r="X135">
        <v>0</v>
      </c>
      <c r="Y135">
        <v>3</v>
      </c>
      <c r="Z135">
        <v>0</v>
      </c>
      <c r="AA135">
        <v>0</v>
      </c>
      <c r="AB135">
        <v>2</v>
      </c>
      <c r="AC135">
        <v>1</v>
      </c>
      <c r="AD135">
        <v>2</v>
      </c>
      <c r="AE135">
        <v>11</v>
      </c>
      <c r="AF135">
        <v>3</v>
      </c>
      <c r="AG135">
        <v>5</v>
      </c>
      <c r="AH135">
        <v>2</v>
      </c>
      <c r="AI135">
        <v>6</v>
      </c>
      <c r="AJ135">
        <v>1</v>
      </c>
      <c r="AK135">
        <v>-1</v>
      </c>
      <c r="AL135">
        <v>-1</v>
      </c>
      <c r="AM135">
        <v>49</v>
      </c>
      <c r="AN135">
        <v>51</v>
      </c>
      <c r="AO135">
        <v>1.6</v>
      </c>
      <c r="AP135">
        <v>0.87</v>
      </c>
      <c r="AQ135">
        <v>2.19</v>
      </c>
      <c r="AR135">
        <v>66</v>
      </c>
      <c r="AS135">
        <v>77</v>
      </c>
      <c r="AT135">
        <v>31</v>
      </c>
      <c r="AU135">
        <v>12</v>
      </c>
      <c r="AV135">
        <v>0</v>
      </c>
      <c r="AW135">
        <v>27</v>
      </c>
      <c r="AX135">
        <v>58</v>
      </c>
      <c r="AY135">
        <v>31</v>
      </c>
      <c r="AZ135">
        <v>92</v>
      </c>
      <c r="BA135">
        <v>9.85</v>
      </c>
      <c r="BB135">
        <v>5</v>
      </c>
      <c r="BC135">
        <v>1.95</v>
      </c>
      <c r="BD135">
        <v>3.05</v>
      </c>
      <c r="BE135">
        <v>4.0999999999999996</v>
      </c>
      <c r="BF135">
        <f>(1/BC135+1/BD135+1/BE135-1)/3</f>
        <v>2.8197268101306516E-2</v>
      </c>
      <c r="BG135">
        <f>1/BC135-BF135</f>
        <v>0.48462324471920637</v>
      </c>
      <c r="BH135">
        <f>1/BD135-BF135</f>
        <v>0.29967158435770991</v>
      </c>
      <c r="BI135">
        <f>1/BE135-BF135</f>
        <v>0.21570517092308375</v>
      </c>
      <c r="BJ135">
        <f>MROUND(BG135*100,2)/100</f>
        <v>0.48</v>
      </c>
      <c r="BK135">
        <v>1.42</v>
      </c>
      <c r="BL135">
        <v>2.25</v>
      </c>
      <c r="BM135">
        <v>4.3</v>
      </c>
      <c r="BN135">
        <v>0</v>
      </c>
      <c r="BO135">
        <v>2.1</v>
      </c>
      <c r="BP135">
        <v>1.74</v>
      </c>
      <c r="BQ135" t="s">
        <v>131</v>
      </c>
      <c r="BR135">
        <f>VLOOKUP(Table2[[#This Row],[Reference]],metron,10,FALSE)</f>
        <v>2.5271929824561399</v>
      </c>
      <c r="BS135">
        <f>VLOOKUP(Table2[[#This Row],[Reference]],metron,11,FALSE)</f>
        <v>1.510877192982456</v>
      </c>
      <c r="BT135">
        <f>VLOOKUP(Table2[[#This Row],[Reference]],metron,12,FALSE)</f>
        <v>1.0163157894736841</v>
      </c>
      <c r="BU135">
        <f>VLOOKUP(Table2[[#This Row],[Reference]],metron,13,FALSE)</f>
        <v>0.67350877192982461</v>
      </c>
      <c r="BV135">
        <f>VLOOKUP(Table2[[#This Row],[Reference]],metron,14,FALSE)</f>
        <v>0.4442105263157895</v>
      </c>
      <c r="BW135">
        <f>VLOOKUP(Table2[[#This Row],[Reference]],metron,15,FALSE)</f>
        <v>12.80980392156863</v>
      </c>
      <c r="BX135">
        <f>VLOOKUP(Table2[[#This Row],[Reference]],metron,16,FALSE)</f>
        <v>9.6872549019607845</v>
      </c>
      <c r="BY135">
        <f>VLOOKUP(Table2[[#This Row],[Reference]],metron,17,FALSE)</f>
        <v>5.6491169610129957</v>
      </c>
      <c r="BZ135">
        <f>VLOOKUP(Table2[[#This Row],[Reference]],metron,18,FALSE)</f>
        <v>4.1379540153282237</v>
      </c>
      <c r="CA135">
        <f>VLOOKUP(Table2[[#This Row],[Reference]],metron,19,FALSE)</f>
        <v>7.1606869605556343</v>
      </c>
      <c r="CB135">
        <f>VLOOKUP(Table2[[#This Row],[Reference]],metron,20,FALSE)</f>
        <v>5.5493008866325608</v>
      </c>
      <c r="CC135">
        <f>VLOOKUP(Table2[[#This Row],[Reference]],metron,21,FALSE)</f>
        <v>12.9029029029029</v>
      </c>
      <c r="CD135">
        <f>VLOOKUP(Table2[[#This Row],[Reference]],metron,22,FALSE)</f>
        <v>13.75508842175509</v>
      </c>
      <c r="CE135">
        <f>VLOOKUP(Table2[[#This Row],[Reference]],metron,23,FALSE)</f>
        <v>1.5287356321839081</v>
      </c>
      <c r="CF135">
        <f>VLOOKUP(Table2[[#This Row],[Reference]],metron,24,FALSE)</f>
        <v>1.9664750957854411</v>
      </c>
      <c r="CG135">
        <f>VLOOKUP(Table2[[#This Row],[Reference]],metron,25,FALSE)</f>
        <v>8.8441890166028103E-2</v>
      </c>
      <c r="CH135">
        <f>VLOOKUP(Table2[[#This Row],[Reference]],metron,26,FALSE)</f>
        <v>0.13409961685823751</v>
      </c>
    </row>
    <row r="136" spans="1:86" hidden="1" x14ac:dyDescent="0.45">
      <c r="A136">
        <v>1534624200</v>
      </c>
      <c r="B136" t="s">
        <v>383</v>
      </c>
      <c r="C136" t="s">
        <v>64</v>
      </c>
      <c r="D136" t="s">
        <v>65</v>
      </c>
      <c r="E136" t="s">
        <v>123</v>
      </c>
      <c r="F136" t="s">
        <v>159</v>
      </c>
      <c r="G136" t="s">
        <v>65</v>
      </c>
      <c r="H136">
        <v>5</v>
      </c>
      <c r="I136">
        <v>2.31</v>
      </c>
      <c r="J136">
        <v>0.38</v>
      </c>
      <c r="K136">
        <v>2.2599999999999998</v>
      </c>
      <c r="L136">
        <v>0.86</v>
      </c>
      <c r="M136">
        <v>1</v>
      </c>
      <c r="N136">
        <v>1</v>
      </c>
      <c r="O136">
        <v>2</v>
      </c>
      <c r="P136">
        <v>2</v>
      </c>
      <c r="Q136">
        <v>1</v>
      </c>
      <c r="R136">
        <v>1</v>
      </c>
      <c r="S136">
        <v>42</v>
      </c>
      <c r="T136">
        <v>35</v>
      </c>
      <c r="U136">
        <v>7</v>
      </c>
      <c r="V136">
        <v>2</v>
      </c>
      <c r="W136">
        <v>1</v>
      </c>
      <c r="X136">
        <v>0</v>
      </c>
      <c r="Y136">
        <v>4</v>
      </c>
      <c r="Z136">
        <v>0</v>
      </c>
      <c r="AA136">
        <v>1</v>
      </c>
      <c r="AB136">
        <v>0</v>
      </c>
      <c r="AC136">
        <v>2</v>
      </c>
      <c r="AD136">
        <v>2</v>
      </c>
      <c r="AE136">
        <v>16</v>
      </c>
      <c r="AF136">
        <v>13</v>
      </c>
      <c r="AG136">
        <v>7</v>
      </c>
      <c r="AH136">
        <v>5</v>
      </c>
      <c r="AI136">
        <v>9</v>
      </c>
      <c r="AJ136">
        <v>8</v>
      </c>
      <c r="AK136">
        <v>10</v>
      </c>
      <c r="AL136">
        <v>21</v>
      </c>
      <c r="AM136">
        <v>60</v>
      </c>
      <c r="AN136">
        <v>40</v>
      </c>
      <c r="AO136">
        <v>2.0499999999999998</v>
      </c>
      <c r="AP136">
        <v>1.45</v>
      </c>
      <c r="AQ136">
        <v>2.7</v>
      </c>
      <c r="AR136">
        <v>58</v>
      </c>
      <c r="AS136">
        <v>92</v>
      </c>
      <c r="AT136">
        <v>58</v>
      </c>
      <c r="AU136">
        <v>20</v>
      </c>
      <c r="AV136">
        <v>4</v>
      </c>
      <c r="AW136">
        <v>23</v>
      </c>
      <c r="AX136">
        <v>66</v>
      </c>
      <c r="AY136">
        <v>73</v>
      </c>
      <c r="AZ136">
        <v>89</v>
      </c>
      <c r="BA136">
        <v>8.77</v>
      </c>
      <c r="BB136">
        <v>5.3</v>
      </c>
      <c r="BC136">
        <v>1.36</v>
      </c>
      <c r="BD136">
        <v>4.45</v>
      </c>
      <c r="BE136">
        <v>8</v>
      </c>
      <c r="BF136">
        <f>(1/BC136+1/BD136+1/BE136-1)/3</f>
        <v>2.8337739590218087E-2</v>
      </c>
      <c r="BG136">
        <f>1/BC136-BF136</f>
        <v>0.70695637805684064</v>
      </c>
      <c r="BH136">
        <f>1/BD136-BF136</f>
        <v>0.1963813615333774</v>
      </c>
      <c r="BI136">
        <f>1/BE136-BF136</f>
        <v>9.6662260409781917E-2</v>
      </c>
      <c r="BJ136">
        <f>MROUND(BG136*100,2)/100</f>
        <v>0.7</v>
      </c>
      <c r="BK136">
        <v>1.25</v>
      </c>
      <c r="BL136">
        <v>1.8</v>
      </c>
      <c r="BM136">
        <v>3.05</v>
      </c>
      <c r="BN136">
        <v>0</v>
      </c>
      <c r="BO136">
        <v>2.15</v>
      </c>
      <c r="BP136">
        <v>1.69</v>
      </c>
      <c r="BQ136" t="s">
        <v>133</v>
      </c>
      <c r="BR136">
        <f>VLOOKUP(Table2[[#This Row],[Reference]],metron,10,FALSE)</f>
        <v>2.9925826028320968</v>
      </c>
      <c r="BS136">
        <f>VLOOKUP(Table2[[#This Row],[Reference]],metron,11,FALSE)</f>
        <v>2.224544841537424</v>
      </c>
      <c r="BT136">
        <f>VLOOKUP(Table2[[#This Row],[Reference]],metron,12,FALSE)</f>
        <v>0.76803776129467294</v>
      </c>
      <c r="BU136">
        <f>VLOOKUP(Table2[[#This Row],[Reference]],metron,13,FALSE)</f>
        <v>0.96561024949426832</v>
      </c>
      <c r="BV136">
        <f>VLOOKUP(Table2[[#This Row],[Reference]],metron,14,FALSE)</f>
        <v>0.34187457855697911</v>
      </c>
      <c r="BW136">
        <f>VLOOKUP(Table2[[#This Row],[Reference]],metron,15,FALSE)</f>
        <v>16.100000000000001</v>
      </c>
      <c r="BX136">
        <f>VLOOKUP(Table2[[#This Row],[Reference]],metron,16,FALSE)</f>
        <v>8.3493506493506491</v>
      </c>
      <c r="BY136">
        <f>VLOOKUP(Table2[[#This Row],[Reference]],metron,17,FALSE)</f>
        <v>7.2678100263852254</v>
      </c>
      <c r="BZ136">
        <f>VLOOKUP(Table2[[#This Row],[Reference]],metron,18,FALSE)</f>
        <v>3.2770448548812658</v>
      </c>
      <c r="CA136">
        <f>VLOOKUP(Table2[[#This Row],[Reference]],metron,19,FALSE)</f>
        <v>8.832189973614776</v>
      </c>
      <c r="CB136">
        <f>VLOOKUP(Table2[[#This Row],[Reference]],metron,20,FALSE)</f>
        <v>5.0723057944693828</v>
      </c>
      <c r="CC136">
        <f>VLOOKUP(Table2[[#This Row],[Reference]],metron,21,FALSE)</f>
        <v>11.95872170439414</v>
      </c>
      <c r="CD136">
        <f>VLOOKUP(Table2[[#This Row],[Reference]],metron,22,FALSE)</f>
        <v>13.450066577896139</v>
      </c>
      <c r="CE136">
        <f>VLOOKUP(Table2[[#This Row],[Reference]],metron,23,FALSE)</f>
        <v>1.301526717557252</v>
      </c>
      <c r="CF136">
        <f>VLOOKUP(Table2[[#This Row],[Reference]],metron,24,FALSE)</f>
        <v>1.9796437659033079</v>
      </c>
      <c r="CG136">
        <f>VLOOKUP(Table2[[#This Row],[Reference]],metron,25,FALSE)</f>
        <v>5.3435114503816793E-2</v>
      </c>
      <c r="CH136">
        <f>VLOOKUP(Table2[[#This Row],[Reference]],metron,26,FALSE)</f>
        <v>0.1183206106870229</v>
      </c>
    </row>
    <row r="137" spans="1:86" hidden="1" x14ac:dyDescent="0.45">
      <c r="A137">
        <v>1534633200</v>
      </c>
      <c r="B137" t="s">
        <v>384</v>
      </c>
      <c r="C137" t="s">
        <v>64</v>
      </c>
      <c r="D137" t="s">
        <v>65</v>
      </c>
      <c r="E137" t="s">
        <v>119</v>
      </c>
      <c r="F137" t="s">
        <v>113</v>
      </c>
      <c r="G137" t="s">
        <v>65</v>
      </c>
      <c r="H137">
        <v>5</v>
      </c>
      <c r="I137">
        <v>2.23</v>
      </c>
      <c r="J137">
        <v>1.38</v>
      </c>
      <c r="K137">
        <v>2.14</v>
      </c>
      <c r="L137">
        <v>1.5</v>
      </c>
      <c r="M137">
        <v>2</v>
      </c>
      <c r="N137">
        <v>0</v>
      </c>
      <c r="O137">
        <v>2</v>
      </c>
      <c r="P137">
        <v>1</v>
      </c>
      <c r="Q137">
        <v>1</v>
      </c>
      <c r="R137">
        <v>0</v>
      </c>
      <c r="S137" t="s">
        <v>385</v>
      </c>
      <c r="U137">
        <v>6</v>
      </c>
      <c r="V137">
        <v>10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6</v>
      </c>
      <c r="AF137">
        <v>12</v>
      </c>
      <c r="AG137">
        <v>4</v>
      </c>
      <c r="AH137">
        <v>7</v>
      </c>
      <c r="AI137">
        <v>2</v>
      </c>
      <c r="AJ137">
        <v>5</v>
      </c>
      <c r="AK137">
        <v>23</v>
      </c>
      <c r="AL137">
        <v>10</v>
      </c>
      <c r="AM137">
        <v>48</v>
      </c>
      <c r="AN137">
        <v>52</v>
      </c>
      <c r="AO137">
        <v>1.17</v>
      </c>
      <c r="AP137">
        <v>1.94</v>
      </c>
      <c r="AQ137">
        <v>3</v>
      </c>
      <c r="AR137">
        <v>62</v>
      </c>
      <c r="AS137">
        <v>81</v>
      </c>
      <c r="AT137">
        <v>50</v>
      </c>
      <c r="AU137">
        <v>35</v>
      </c>
      <c r="AV137">
        <v>27</v>
      </c>
      <c r="AW137">
        <v>38</v>
      </c>
      <c r="AX137">
        <v>66</v>
      </c>
      <c r="AY137">
        <v>50</v>
      </c>
      <c r="AZ137">
        <v>92</v>
      </c>
      <c r="BA137">
        <v>9.23</v>
      </c>
      <c r="BB137">
        <v>5.31</v>
      </c>
      <c r="BC137">
        <v>1.57</v>
      </c>
      <c r="BD137">
        <v>4</v>
      </c>
      <c r="BE137">
        <v>5</v>
      </c>
      <c r="BF137">
        <f>(1/BC137+1/BD137+1/BE137-1)/3</f>
        <v>2.8980891719745234E-2</v>
      </c>
      <c r="BG137">
        <f>1/BC137-BF137</f>
        <v>0.60796178343949037</v>
      </c>
      <c r="BH137">
        <f>1/BD137-BF137</f>
        <v>0.22101910828025476</v>
      </c>
      <c r="BI137">
        <f>1/BE137-BF137</f>
        <v>0.17101910828025477</v>
      </c>
      <c r="BJ137">
        <f>MROUND(BG137*100,2)/100</f>
        <v>0.6</v>
      </c>
      <c r="BK137">
        <v>1.22</v>
      </c>
      <c r="BL137">
        <v>1.71</v>
      </c>
      <c r="BM137">
        <v>2.8</v>
      </c>
      <c r="BN137">
        <v>0</v>
      </c>
      <c r="BO137">
        <v>1.83</v>
      </c>
      <c r="BP137">
        <v>2</v>
      </c>
      <c r="BQ137" t="s">
        <v>132</v>
      </c>
      <c r="BR137">
        <f>VLOOKUP(Table2[[#This Row],[Reference]],metron,10,FALSE)</f>
        <v>2.7310090702947849</v>
      </c>
      <c r="BS137">
        <f>VLOOKUP(Table2[[#This Row],[Reference]],metron,11,FALSE)</f>
        <v>1.841836734693878</v>
      </c>
      <c r="BT137">
        <f>VLOOKUP(Table2[[#This Row],[Reference]],metron,12,FALSE)</f>
        <v>0.88917233560090703</v>
      </c>
      <c r="BU137">
        <f>VLOOKUP(Table2[[#This Row],[Reference]],metron,13,FALSE)</f>
        <v>0.804822695035461</v>
      </c>
      <c r="BV137">
        <f>VLOOKUP(Table2[[#This Row],[Reference]],metron,14,FALSE)</f>
        <v>0.38099290780141842</v>
      </c>
      <c r="BW137">
        <f>VLOOKUP(Table2[[#This Row],[Reference]],metron,15,FALSE)</f>
        <v>14.25174825174825</v>
      </c>
      <c r="BX137">
        <f>VLOOKUP(Table2[[#This Row],[Reference]],metron,16,FALSE)</f>
        <v>8.8316683316683324</v>
      </c>
      <c r="BY137">
        <f>VLOOKUP(Table2[[#This Row],[Reference]],metron,17,FALSE)</f>
        <v>6.2901265822784813</v>
      </c>
      <c r="BZ137">
        <f>VLOOKUP(Table2[[#This Row],[Reference]],metron,18,FALSE)</f>
        <v>3.6162025316455702</v>
      </c>
      <c r="CA137">
        <f>VLOOKUP(Table2[[#This Row],[Reference]],metron,19,FALSE)</f>
        <v>7.9616216694697686</v>
      </c>
      <c r="CB137">
        <f>VLOOKUP(Table2[[#This Row],[Reference]],metron,20,FALSE)</f>
        <v>5.2154658000227627</v>
      </c>
      <c r="CC137">
        <f>VLOOKUP(Table2[[#This Row],[Reference]],metron,21,FALSE)</f>
        <v>12.444895886236671</v>
      </c>
      <c r="CD137">
        <f>VLOOKUP(Table2[[#This Row],[Reference]],metron,22,FALSE)</f>
        <v>13.620619603859829</v>
      </c>
      <c r="CE137">
        <f>VLOOKUP(Table2[[#This Row],[Reference]],metron,23,FALSE)</f>
        <v>1.406084017382907</v>
      </c>
      <c r="CF137">
        <f>VLOOKUP(Table2[[#This Row],[Reference]],metron,24,FALSE)</f>
        <v>2.070980202800579</v>
      </c>
      <c r="CG137">
        <f>VLOOKUP(Table2[[#This Row],[Reference]],metron,25,FALSE)</f>
        <v>6.1323032351521013E-2</v>
      </c>
      <c r="CH137">
        <f>VLOOKUP(Table2[[#This Row],[Reference]],metron,26,FALSE)</f>
        <v>0.1313375181071946</v>
      </c>
    </row>
    <row r="138" spans="1:86" hidden="1" x14ac:dyDescent="0.45">
      <c r="A138">
        <v>1534698000</v>
      </c>
      <c r="B138" t="s">
        <v>386</v>
      </c>
      <c r="C138" t="s">
        <v>64</v>
      </c>
      <c r="D138" t="s">
        <v>65</v>
      </c>
      <c r="E138" t="s">
        <v>122</v>
      </c>
      <c r="F138" t="s">
        <v>114</v>
      </c>
      <c r="G138" t="s">
        <v>65</v>
      </c>
      <c r="H138">
        <v>5</v>
      </c>
      <c r="I138">
        <v>2.08</v>
      </c>
      <c r="J138">
        <v>1.08</v>
      </c>
      <c r="K138">
        <v>2.14</v>
      </c>
      <c r="L138">
        <v>1.36</v>
      </c>
      <c r="M138">
        <v>1</v>
      </c>
      <c r="N138">
        <v>1</v>
      </c>
      <c r="O138">
        <v>2</v>
      </c>
      <c r="P138">
        <v>1</v>
      </c>
      <c r="Q138">
        <v>0</v>
      </c>
      <c r="R138">
        <v>1</v>
      </c>
      <c r="S138">
        <v>53</v>
      </c>
      <c r="T138" t="s">
        <v>142</v>
      </c>
      <c r="U138">
        <v>6</v>
      </c>
      <c r="V138">
        <v>3</v>
      </c>
      <c r="W138">
        <v>3</v>
      </c>
      <c r="X138">
        <v>0</v>
      </c>
      <c r="Y138">
        <v>3</v>
      </c>
      <c r="Z138">
        <v>1</v>
      </c>
      <c r="AA138">
        <v>1</v>
      </c>
      <c r="AB138">
        <v>2</v>
      </c>
      <c r="AC138">
        <v>2</v>
      </c>
      <c r="AD138">
        <v>2</v>
      </c>
      <c r="AE138">
        <v>13</v>
      </c>
      <c r="AF138">
        <v>8</v>
      </c>
      <c r="AG138">
        <v>5</v>
      </c>
      <c r="AH138">
        <v>4</v>
      </c>
      <c r="AI138">
        <v>8</v>
      </c>
      <c r="AJ138">
        <v>4</v>
      </c>
      <c r="AK138">
        <v>22</v>
      </c>
      <c r="AL138">
        <v>22</v>
      </c>
      <c r="AM138">
        <v>58</v>
      </c>
      <c r="AN138">
        <v>42</v>
      </c>
      <c r="AO138">
        <v>1.88</v>
      </c>
      <c r="AP138">
        <v>1.21</v>
      </c>
      <c r="AQ138">
        <v>2.89</v>
      </c>
      <c r="AR138">
        <v>77</v>
      </c>
      <c r="AS138">
        <v>85</v>
      </c>
      <c r="AT138">
        <v>62</v>
      </c>
      <c r="AU138">
        <v>27</v>
      </c>
      <c r="AV138">
        <v>8</v>
      </c>
      <c r="AW138">
        <v>39</v>
      </c>
      <c r="AX138">
        <v>70</v>
      </c>
      <c r="AY138">
        <v>54</v>
      </c>
      <c r="AZ138">
        <v>93</v>
      </c>
      <c r="BA138">
        <v>8.39</v>
      </c>
      <c r="BB138">
        <v>5.39</v>
      </c>
      <c r="BC138">
        <v>1.8</v>
      </c>
      <c r="BD138">
        <v>3.5</v>
      </c>
      <c r="BE138">
        <v>4</v>
      </c>
      <c r="BF138">
        <f>(1/BC138+1/BD138+1/BE138-1)/3</f>
        <v>3.0423280423280463E-2</v>
      </c>
      <c r="BG138">
        <f>1/BC138-BF138</f>
        <v>0.52513227513227512</v>
      </c>
      <c r="BH138">
        <f>1/BD138-BF138</f>
        <v>0.25529100529100524</v>
      </c>
      <c r="BI138">
        <f>1/BE138-BF138</f>
        <v>0.21957671957671954</v>
      </c>
      <c r="BJ138">
        <f>MROUND(BG138*100,2)/100</f>
        <v>0.52</v>
      </c>
      <c r="BK138">
        <v>1.28</v>
      </c>
      <c r="BL138">
        <v>1.91</v>
      </c>
      <c r="BM138">
        <v>3.25</v>
      </c>
      <c r="BN138">
        <v>0</v>
      </c>
      <c r="BO138">
        <v>1.87</v>
      </c>
      <c r="BP138">
        <v>1.95</v>
      </c>
      <c r="BQ138" t="s">
        <v>125</v>
      </c>
      <c r="BR138">
        <f>VLOOKUP(Table2[[#This Row],[Reference]],metron,10,FALSE)</f>
        <v>2.5967403582378576</v>
      </c>
      <c r="BS138">
        <f>VLOOKUP(Table2[[#This Row],[Reference]],metron,11,FALSE)</f>
        <v>1.625948039373891</v>
      </c>
      <c r="BT138">
        <f>VLOOKUP(Table2[[#This Row],[Reference]],metron,12,FALSE)</f>
        <v>0.97079231886396644</v>
      </c>
      <c r="BU138">
        <f>VLOOKUP(Table2[[#This Row],[Reference]],metron,13,FALSE)</f>
        <v>0.71433182698515174</v>
      </c>
      <c r="BV138">
        <f>VLOOKUP(Table2[[#This Row],[Reference]],metron,14,FALSE)</f>
        <v>0.43011620400258233</v>
      </c>
      <c r="BW138">
        <f>VLOOKUP(Table2[[#This Row],[Reference]],metron,15,FALSE)</f>
        <v>13.39951055368614</v>
      </c>
      <c r="BX138">
        <f>VLOOKUP(Table2[[#This Row],[Reference]],metron,16,FALSE)</f>
        <v>9.4252064851636579</v>
      </c>
      <c r="BY138">
        <f>VLOOKUP(Table2[[#This Row],[Reference]],metron,17,FALSE)</f>
        <v>5.7628422023992618</v>
      </c>
      <c r="BZ138">
        <f>VLOOKUP(Table2[[#This Row],[Reference]],metron,18,FALSE)</f>
        <v>3.9375576745616732</v>
      </c>
      <c r="CA138">
        <f>VLOOKUP(Table2[[#This Row],[Reference]],metron,19,FALSE)</f>
        <v>7.636668351286878</v>
      </c>
      <c r="CB138">
        <f>VLOOKUP(Table2[[#This Row],[Reference]],metron,20,FALSE)</f>
        <v>5.4876488106019847</v>
      </c>
      <c r="CC138">
        <f>VLOOKUP(Table2[[#This Row],[Reference]],metron,21,FALSE)</f>
        <v>12.460420531849101</v>
      </c>
      <c r="CD138">
        <f>VLOOKUP(Table2[[#This Row],[Reference]],metron,22,FALSE)</f>
        <v>13.44897959183673</v>
      </c>
      <c r="CE138">
        <f>VLOOKUP(Table2[[#This Row],[Reference]],metron,23,FALSE)</f>
        <v>1.462202380952381</v>
      </c>
      <c r="CF138">
        <f>VLOOKUP(Table2[[#This Row],[Reference]],metron,24,FALSE)</f>
        <v>2.01547619047619</v>
      </c>
      <c r="CG138">
        <f>VLOOKUP(Table2[[#This Row],[Reference]],metron,25,FALSE)</f>
        <v>7.7380952380952384E-2</v>
      </c>
      <c r="CH138">
        <f>VLOOKUP(Table2[[#This Row],[Reference]],metron,26,FALSE)</f>
        <v>0.13754093480202439</v>
      </c>
    </row>
    <row r="139" spans="1:86" hidden="1" x14ac:dyDescent="0.45">
      <c r="A139">
        <v>1534716000</v>
      </c>
      <c r="B139" t="s">
        <v>387</v>
      </c>
      <c r="C139" t="s">
        <v>64</v>
      </c>
      <c r="D139" t="s">
        <v>65</v>
      </c>
      <c r="E139" t="s">
        <v>112</v>
      </c>
      <c r="F139" t="s">
        <v>115</v>
      </c>
      <c r="G139" t="s">
        <v>65</v>
      </c>
      <c r="H139">
        <v>5</v>
      </c>
      <c r="I139">
        <v>2.38</v>
      </c>
      <c r="J139">
        <v>0.77</v>
      </c>
      <c r="K139">
        <v>2.2999999999999998</v>
      </c>
      <c r="L139">
        <v>0.91</v>
      </c>
      <c r="M139">
        <v>1</v>
      </c>
      <c r="N139">
        <v>0</v>
      </c>
      <c r="O139">
        <v>1</v>
      </c>
      <c r="P139">
        <v>1</v>
      </c>
      <c r="Q139">
        <v>1</v>
      </c>
      <c r="R139">
        <v>0</v>
      </c>
      <c r="S139">
        <v>30</v>
      </c>
      <c r="U139">
        <v>5</v>
      </c>
      <c r="V139">
        <v>3</v>
      </c>
      <c r="W139">
        <v>4</v>
      </c>
      <c r="X139">
        <v>0</v>
      </c>
      <c r="Y139">
        <v>3</v>
      </c>
      <c r="Z139">
        <v>0</v>
      </c>
      <c r="AA139">
        <v>0</v>
      </c>
      <c r="AB139">
        <v>4</v>
      </c>
      <c r="AC139">
        <v>0</v>
      </c>
      <c r="AD139">
        <v>3</v>
      </c>
      <c r="AE139">
        <v>9</v>
      </c>
      <c r="AF139">
        <v>4</v>
      </c>
      <c r="AG139">
        <v>5</v>
      </c>
      <c r="AH139">
        <v>3</v>
      </c>
      <c r="AI139">
        <v>4</v>
      </c>
      <c r="AJ139">
        <v>1</v>
      </c>
      <c r="AK139">
        <v>25</v>
      </c>
      <c r="AL139">
        <v>16</v>
      </c>
      <c r="AM139">
        <v>56</v>
      </c>
      <c r="AN139">
        <v>44</v>
      </c>
      <c r="AO139">
        <v>1.51</v>
      </c>
      <c r="AP139">
        <v>0.91</v>
      </c>
      <c r="AQ139">
        <v>2.93</v>
      </c>
      <c r="AR139">
        <v>50</v>
      </c>
      <c r="AS139">
        <v>77</v>
      </c>
      <c r="AT139">
        <v>62</v>
      </c>
      <c r="AU139">
        <v>35</v>
      </c>
      <c r="AV139">
        <v>15</v>
      </c>
      <c r="AW139">
        <v>35</v>
      </c>
      <c r="AX139">
        <v>77</v>
      </c>
      <c r="AY139">
        <v>66</v>
      </c>
      <c r="AZ139">
        <v>89</v>
      </c>
      <c r="BA139">
        <v>11.08</v>
      </c>
      <c r="BB139">
        <v>5.53</v>
      </c>
      <c r="BC139">
        <v>1.45</v>
      </c>
      <c r="BD139">
        <v>4.1500000000000004</v>
      </c>
      <c r="BE139">
        <v>6.15</v>
      </c>
      <c r="BF139">
        <f>(1/BC139+1/BD139+1/BE139-1)/3</f>
        <v>3.1073551283913314E-2</v>
      </c>
      <c r="BG139">
        <f>1/BC139-BF139</f>
        <v>0.65858162112987984</v>
      </c>
      <c r="BH139">
        <f>1/BD139-BF139</f>
        <v>0.2098903041377734</v>
      </c>
      <c r="BI139">
        <f>1/BE139-BF139</f>
        <v>0.13152807473234684</v>
      </c>
      <c r="BJ139">
        <f>MROUND(BG139*100,2)/100</f>
        <v>0.66</v>
      </c>
      <c r="BK139">
        <v>1.26</v>
      </c>
      <c r="BL139">
        <v>1.83</v>
      </c>
      <c r="BM139">
        <v>3.15</v>
      </c>
      <c r="BN139">
        <v>0</v>
      </c>
      <c r="BO139">
        <v>2.0499999999999998</v>
      </c>
      <c r="BP139">
        <v>1.77</v>
      </c>
      <c r="BQ139" t="s">
        <v>139</v>
      </c>
      <c r="BR139">
        <f>VLOOKUP(Table2[[#This Row],[Reference]],metron,10,FALSE)</f>
        <v>2.9251336898395728</v>
      </c>
      <c r="BS139">
        <f>VLOOKUP(Table2[[#This Row],[Reference]],metron,11,FALSE)</f>
        <v>2.089675030851502</v>
      </c>
      <c r="BT139">
        <f>VLOOKUP(Table2[[#This Row],[Reference]],metron,12,FALSE)</f>
        <v>0.8354586589880707</v>
      </c>
      <c r="BU139">
        <f>VLOOKUP(Table2[[#This Row],[Reference]],metron,13,FALSE)</f>
        <v>0.92472233648704238</v>
      </c>
      <c r="BV139">
        <f>VLOOKUP(Table2[[#This Row],[Reference]],metron,14,FALSE)</f>
        <v>0.35252982311805842</v>
      </c>
      <c r="BW139">
        <f>VLOOKUP(Table2[[#This Row],[Reference]],metron,15,FALSE)</f>
        <v>15.366666666666671</v>
      </c>
      <c r="BX139">
        <f>VLOOKUP(Table2[[#This Row],[Reference]],metron,16,FALSE)</f>
        <v>8.5234848484848484</v>
      </c>
      <c r="BY139">
        <f>VLOOKUP(Table2[[#This Row],[Reference]],metron,17,FALSE)</f>
        <v>6.6873065015479876</v>
      </c>
      <c r="BZ139">
        <f>VLOOKUP(Table2[[#This Row],[Reference]],metron,18,FALSE)</f>
        <v>3.3490712074303399</v>
      </c>
      <c r="CA139">
        <f>VLOOKUP(Table2[[#This Row],[Reference]],metron,19,FALSE)</f>
        <v>8.679360165118684</v>
      </c>
      <c r="CB139">
        <f>VLOOKUP(Table2[[#This Row],[Reference]],metron,20,FALSE)</f>
        <v>5.1744136410545085</v>
      </c>
      <c r="CC139">
        <f>VLOOKUP(Table2[[#This Row],[Reference]],metron,21,FALSE)</f>
        <v>12.62384615384615</v>
      </c>
      <c r="CD139">
        <f>VLOOKUP(Table2[[#This Row],[Reference]],metron,22,FALSE)</f>
        <v>13.844615384615381</v>
      </c>
      <c r="CE139">
        <f>VLOOKUP(Table2[[#This Row],[Reference]],metron,23,FALSE)</f>
        <v>1.369710467706013</v>
      </c>
      <c r="CF139">
        <f>VLOOKUP(Table2[[#This Row],[Reference]],metron,24,FALSE)</f>
        <v>2.0920564216778019</v>
      </c>
      <c r="CG139">
        <f>VLOOKUP(Table2[[#This Row],[Reference]],metron,25,FALSE)</f>
        <v>7.126948775055679E-2</v>
      </c>
      <c r="CH139">
        <f>VLOOKUP(Table2[[#This Row],[Reference]],metron,26,FALSE)</f>
        <v>0.13214550853749071</v>
      </c>
    </row>
    <row r="140" spans="1:86" hidden="1" x14ac:dyDescent="0.45">
      <c r="A140">
        <v>1534810500</v>
      </c>
      <c r="B140" t="s">
        <v>388</v>
      </c>
      <c r="C140" t="s">
        <v>64</v>
      </c>
      <c r="D140" t="s">
        <v>65</v>
      </c>
      <c r="E140" t="s">
        <v>118</v>
      </c>
      <c r="F140" t="s">
        <v>109</v>
      </c>
      <c r="G140" t="s">
        <v>65</v>
      </c>
      <c r="H140">
        <v>5</v>
      </c>
      <c r="I140">
        <v>1.23</v>
      </c>
      <c r="J140">
        <v>0.54</v>
      </c>
      <c r="K140">
        <v>1.05</v>
      </c>
      <c r="L140">
        <v>0.55000000000000004</v>
      </c>
      <c r="M140">
        <v>1</v>
      </c>
      <c r="N140">
        <v>1</v>
      </c>
      <c r="O140">
        <v>2</v>
      </c>
      <c r="P140">
        <v>0</v>
      </c>
      <c r="Q140">
        <v>0</v>
      </c>
      <c r="R140">
        <v>0</v>
      </c>
      <c r="S140" t="s">
        <v>91</v>
      </c>
      <c r="T140">
        <v>55</v>
      </c>
      <c r="U140">
        <v>13</v>
      </c>
      <c r="V140">
        <v>0</v>
      </c>
      <c r="W140">
        <v>1</v>
      </c>
      <c r="X140">
        <v>0</v>
      </c>
      <c r="Y140">
        <v>3</v>
      </c>
      <c r="Z140">
        <v>0</v>
      </c>
      <c r="AA140">
        <v>1</v>
      </c>
      <c r="AB140">
        <v>0</v>
      </c>
      <c r="AC140">
        <v>1</v>
      </c>
      <c r="AD140">
        <v>2</v>
      </c>
      <c r="AE140">
        <v>15</v>
      </c>
      <c r="AF140">
        <v>7</v>
      </c>
      <c r="AG140">
        <v>4</v>
      </c>
      <c r="AH140">
        <v>4</v>
      </c>
      <c r="AI140">
        <v>11</v>
      </c>
      <c r="AJ140">
        <v>3</v>
      </c>
      <c r="AK140">
        <v>15</v>
      </c>
      <c r="AL140">
        <v>10</v>
      </c>
      <c r="AM140">
        <v>59</v>
      </c>
      <c r="AN140">
        <v>41</v>
      </c>
      <c r="AO140">
        <v>2</v>
      </c>
      <c r="AP140">
        <v>1.03</v>
      </c>
      <c r="AQ140">
        <v>2.69</v>
      </c>
      <c r="AR140">
        <v>66</v>
      </c>
      <c r="AS140">
        <v>81</v>
      </c>
      <c r="AT140">
        <v>62</v>
      </c>
      <c r="AU140">
        <v>23</v>
      </c>
      <c r="AV140">
        <v>8</v>
      </c>
      <c r="AW140">
        <v>27</v>
      </c>
      <c r="AX140">
        <v>62</v>
      </c>
      <c r="AY140">
        <v>50</v>
      </c>
      <c r="AZ140">
        <v>81</v>
      </c>
      <c r="BA140">
        <v>9.77</v>
      </c>
      <c r="BB140">
        <v>3.23</v>
      </c>
      <c r="BC140">
        <v>1.5</v>
      </c>
      <c r="BD140">
        <v>4.0999999999999996</v>
      </c>
      <c r="BE140">
        <v>5.8</v>
      </c>
      <c r="BF140">
        <f>(1/BC140+1/BD140+1/BE140-1)/3</f>
        <v>2.7660966264835052E-2</v>
      </c>
      <c r="BG140">
        <f>1/BC140-BF140</f>
        <v>0.63900570040183158</v>
      </c>
      <c r="BH140">
        <f>1/BD140-BF140</f>
        <v>0.21624147275955521</v>
      </c>
      <c r="BI140">
        <f>1/BE140-BF140</f>
        <v>0.14475282683861324</v>
      </c>
      <c r="BJ140">
        <f>MROUND(BG140*100,2)/100</f>
        <v>0.64</v>
      </c>
      <c r="BK140">
        <v>1.22</v>
      </c>
      <c r="BL140">
        <v>1.71</v>
      </c>
      <c r="BM140">
        <v>2.8</v>
      </c>
      <c r="BN140">
        <v>0</v>
      </c>
      <c r="BO140">
        <v>1.91</v>
      </c>
      <c r="BP140">
        <v>1.91</v>
      </c>
      <c r="BQ140" t="s">
        <v>121</v>
      </c>
      <c r="BR140">
        <f>VLOOKUP(Table2[[#This Row],[Reference]],metron,10,FALSE)</f>
        <v>2.8343749999999996</v>
      </c>
      <c r="BS140">
        <f>VLOOKUP(Table2[[#This Row],[Reference]],metron,11,FALSE)</f>
        <v>1.980803571428571</v>
      </c>
      <c r="BT140">
        <f>VLOOKUP(Table2[[#This Row],[Reference]],metron,12,FALSE)</f>
        <v>0.85357142857142854</v>
      </c>
      <c r="BU140">
        <f>VLOOKUP(Table2[[#This Row],[Reference]],metron,13,FALSE)</f>
        <v>0.8683035714285714</v>
      </c>
      <c r="BV140">
        <f>VLOOKUP(Table2[[#This Row],[Reference]],metron,14,FALSE)</f>
        <v>0.36607142857142849</v>
      </c>
      <c r="BW140">
        <f>VLOOKUP(Table2[[#This Row],[Reference]],metron,15,FALSE)</f>
        <v>15.03980099502488</v>
      </c>
      <c r="BX140">
        <f>VLOOKUP(Table2[[#This Row],[Reference]],metron,16,FALSE)</f>
        <v>8.6326699834162515</v>
      </c>
      <c r="BY140">
        <f>VLOOKUP(Table2[[#This Row],[Reference]],metron,17,FALSE)</f>
        <v>6.5189234650967203</v>
      </c>
      <c r="BZ140">
        <f>VLOOKUP(Table2[[#This Row],[Reference]],metron,18,FALSE)</f>
        <v>3.4507989907485279</v>
      </c>
      <c r="CA140">
        <f>VLOOKUP(Table2[[#This Row],[Reference]],metron,19,FALSE)</f>
        <v>8.5208775299281605</v>
      </c>
      <c r="CB140">
        <f>VLOOKUP(Table2[[#This Row],[Reference]],metron,20,FALSE)</f>
        <v>5.181870992667724</v>
      </c>
      <c r="CC140">
        <f>VLOOKUP(Table2[[#This Row],[Reference]],metron,21,FALSE)</f>
        <v>12.48566610455312</v>
      </c>
      <c r="CD140">
        <f>VLOOKUP(Table2[[#This Row],[Reference]],metron,22,FALSE)</f>
        <v>13.573355817875211</v>
      </c>
      <c r="CE140">
        <f>VLOOKUP(Table2[[#This Row],[Reference]],metron,23,FALSE)</f>
        <v>1.395273023634882</v>
      </c>
      <c r="CF140">
        <f>VLOOKUP(Table2[[#This Row],[Reference]],metron,24,FALSE)</f>
        <v>2.0586797066014668</v>
      </c>
      <c r="CG140">
        <f>VLOOKUP(Table2[[#This Row],[Reference]],metron,25,FALSE)</f>
        <v>6.8459657701711488E-2</v>
      </c>
      <c r="CH140">
        <f>VLOOKUP(Table2[[#This Row],[Reference]],metron,26,FALSE)</f>
        <v>0.12713936430317849</v>
      </c>
    </row>
    <row r="141" spans="1:86" hidden="1" x14ac:dyDescent="0.45">
      <c r="A141">
        <v>1535158800</v>
      </c>
      <c r="B141" t="s">
        <v>389</v>
      </c>
      <c r="C141" t="s">
        <v>64</v>
      </c>
      <c r="D141" t="s">
        <v>65</v>
      </c>
      <c r="E141" t="s">
        <v>143</v>
      </c>
      <c r="F141" t="s">
        <v>159</v>
      </c>
      <c r="G141" t="s">
        <v>65</v>
      </c>
      <c r="H141">
        <v>6</v>
      </c>
      <c r="I141">
        <v>1.57</v>
      </c>
      <c r="J141">
        <v>0.43</v>
      </c>
      <c r="K141">
        <v>1.55</v>
      </c>
      <c r="L141">
        <v>0.86</v>
      </c>
      <c r="M141">
        <v>0</v>
      </c>
      <c r="N141">
        <v>3</v>
      </c>
      <c r="O141">
        <v>3</v>
      </c>
      <c r="P141">
        <v>1</v>
      </c>
      <c r="Q141">
        <v>0</v>
      </c>
      <c r="R141">
        <v>1</v>
      </c>
      <c r="T141" t="s">
        <v>390</v>
      </c>
      <c r="U141">
        <v>9</v>
      </c>
      <c r="V141">
        <v>0</v>
      </c>
      <c r="W141">
        <v>5</v>
      </c>
      <c r="X141">
        <v>0</v>
      </c>
      <c r="Y141">
        <v>1</v>
      </c>
      <c r="Z141">
        <v>0</v>
      </c>
      <c r="AA141">
        <v>1</v>
      </c>
      <c r="AB141">
        <v>4</v>
      </c>
      <c r="AC141">
        <v>0</v>
      </c>
      <c r="AD141">
        <v>1</v>
      </c>
      <c r="AE141">
        <v>16</v>
      </c>
      <c r="AF141">
        <v>9</v>
      </c>
      <c r="AG141">
        <v>5</v>
      </c>
      <c r="AH141">
        <v>5</v>
      </c>
      <c r="AI141">
        <v>11</v>
      </c>
      <c r="AJ141">
        <v>4</v>
      </c>
      <c r="AK141">
        <v>-1</v>
      </c>
      <c r="AL141">
        <v>-1</v>
      </c>
      <c r="AM141">
        <v>53</v>
      </c>
      <c r="AN141">
        <v>47</v>
      </c>
      <c r="AO141">
        <v>2.02</v>
      </c>
      <c r="AP141">
        <v>1.23</v>
      </c>
      <c r="AQ141">
        <v>2.61</v>
      </c>
      <c r="AR141">
        <v>61</v>
      </c>
      <c r="AS141">
        <v>90</v>
      </c>
      <c r="AT141">
        <v>50</v>
      </c>
      <c r="AU141">
        <v>22</v>
      </c>
      <c r="AV141">
        <v>4</v>
      </c>
      <c r="AW141">
        <v>29</v>
      </c>
      <c r="AX141">
        <v>68</v>
      </c>
      <c r="AY141">
        <v>50</v>
      </c>
      <c r="AZ141">
        <v>90</v>
      </c>
      <c r="BA141">
        <v>9.07</v>
      </c>
      <c r="BB141">
        <v>5.29</v>
      </c>
      <c r="BC141">
        <v>1.71</v>
      </c>
      <c r="BD141">
        <v>3.3</v>
      </c>
      <c r="BE141">
        <v>5</v>
      </c>
      <c r="BF141">
        <f>(1/BC141+1/BD141+1/BE141-1)/3</f>
        <v>2.9275208222576603E-2</v>
      </c>
      <c r="BG141">
        <f>1/BC141-BF141</f>
        <v>0.5555201134148503</v>
      </c>
      <c r="BH141">
        <f>1/BD141-BF141</f>
        <v>0.27375509480772642</v>
      </c>
      <c r="BI141">
        <f>1/BE141-BF141</f>
        <v>0.17072479177742342</v>
      </c>
      <c r="BJ141">
        <f>MROUND(BG141*100,2)/100</f>
        <v>0.56000000000000005</v>
      </c>
      <c r="BK141">
        <v>1.32</v>
      </c>
      <c r="BL141">
        <v>2</v>
      </c>
      <c r="BM141">
        <v>3.55</v>
      </c>
      <c r="BN141">
        <v>0</v>
      </c>
      <c r="BO141">
        <v>2</v>
      </c>
      <c r="BP141">
        <v>1.83</v>
      </c>
      <c r="BQ141" t="s">
        <v>131</v>
      </c>
      <c r="BR141">
        <f>VLOOKUP(Table2[[#This Row],[Reference]],metron,10,FALSE)</f>
        <v>2.6892488954344627</v>
      </c>
      <c r="BS141">
        <f>VLOOKUP(Table2[[#This Row],[Reference]],metron,11,FALSE)</f>
        <v>1.7546812539448771</v>
      </c>
      <c r="BT141">
        <f>VLOOKUP(Table2[[#This Row],[Reference]],metron,12,FALSE)</f>
        <v>0.93456764148958549</v>
      </c>
      <c r="BU141">
        <f>VLOOKUP(Table2[[#This Row],[Reference]],metron,13,FALSE)</f>
        <v>0.77824531874605507</v>
      </c>
      <c r="BV141">
        <f>VLOOKUP(Table2[[#This Row],[Reference]],metron,14,FALSE)</f>
        <v>0.41237113402061848</v>
      </c>
      <c r="BW141">
        <f>VLOOKUP(Table2[[#This Row],[Reference]],metron,15,FALSE)</f>
        <v>13.77153558052435</v>
      </c>
      <c r="BX141">
        <f>VLOOKUP(Table2[[#This Row],[Reference]],metron,16,FALSE)</f>
        <v>9.0445692883895124</v>
      </c>
      <c r="BY141">
        <f>VLOOKUP(Table2[[#This Row],[Reference]],metron,17,FALSE)</f>
        <v>6.0821292775665396</v>
      </c>
      <c r="BZ141">
        <f>VLOOKUP(Table2[[#This Row],[Reference]],metron,18,FALSE)</f>
        <v>3.8201520912547529</v>
      </c>
      <c r="CA141">
        <f>VLOOKUP(Table2[[#This Row],[Reference]],metron,19,FALSE)</f>
        <v>7.6894063029578108</v>
      </c>
      <c r="CB141">
        <f>VLOOKUP(Table2[[#This Row],[Reference]],metron,20,FALSE)</f>
        <v>5.224417197134759</v>
      </c>
      <c r="CC141">
        <f>VLOOKUP(Table2[[#This Row],[Reference]],metron,21,FALSE)</f>
        <v>12.297605473204101</v>
      </c>
      <c r="CD141">
        <f>VLOOKUP(Table2[[#This Row],[Reference]],metron,22,FALSE)</f>
        <v>13.310908399847969</v>
      </c>
      <c r="CE141">
        <f>VLOOKUP(Table2[[#This Row],[Reference]],metron,23,FALSE)</f>
        <v>1.3713126843657819</v>
      </c>
      <c r="CF141">
        <f>VLOOKUP(Table2[[#This Row],[Reference]],metron,24,FALSE)</f>
        <v>1.9516961651917399</v>
      </c>
      <c r="CG141">
        <f>VLOOKUP(Table2[[#This Row],[Reference]],metron,25,FALSE)</f>
        <v>6.6002949852507375E-2</v>
      </c>
      <c r="CH141">
        <f>VLOOKUP(Table2[[#This Row],[Reference]],metron,26,FALSE)</f>
        <v>0.1297935103244838</v>
      </c>
    </row>
    <row r="142" spans="1:86" hidden="1" x14ac:dyDescent="0.45">
      <c r="A142">
        <v>1535230800</v>
      </c>
      <c r="B142" t="s">
        <v>391</v>
      </c>
      <c r="C142" t="s">
        <v>64</v>
      </c>
      <c r="D142" t="s">
        <v>65</v>
      </c>
      <c r="E142" t="s">
        <v>109</v>
      </c>
      <c r="F142" t="s">
        <v>123</v>
      </c>
      <c r="G142" t="s">
        <v>65</v>
      </c>
      <c r="H142">
        <v>6</v>
      </c>
      <c r="I142">
        <v>0.85</v>
      </c>
      <c r="J142">
        <v>1.62</v>
      </c>
      <c r="K142">
        <v>0.82</v>
      </c>
      <c r="L142">
        <v>1.52</v>
      </c>
      <c r="M142">
        <v>1</v>
      </c>
      <c r="N142">
        <v>4</v>
      </c>
      <c r="O142">
        <v>5</v>
      </c>
      <c r="P142">
        <v>2</v>
      </c>
      <c r="Q142">
        <v>0</v>
      </c>
      <c r="R142">
        <v>2</v>
      </c>
      <c r="S142">
        <v>86</v>
      </c>
      <c r="T142" t="s">
        <v>392</v>
      </c>
      <c r="U142">
        <v>3</v>
      </c>
      <c r="V142">
        <v>3</v>
      </c>
      <c r="W142">
        <v>3</v>
      </c>
      <c r="X142">
        <v>0</v>
      </c>
      <c r="Y142">
        <v>1</v>
      </c>
      <c r="Z142">
        <v>0</v>
      </c>
      <c r="AA142">
        <v>1</v>
      </c>
      <c r="AB142">
        <v>2</v>
      </c>
      <c r="AC142">
        <v>1</v>
      </c>
      <c r="AD142">
        <v>0</v>
      </c>
      <c r="AE142">
        <v>5</v>
      </c>
      <c r="AF142">
        <v>7</v>
      </c>
      <c r="AG142">
        <v>2</v>
      </c>
      <c r="AH142">
        <v>6</v>
      </c>
      <c r="AI142">
        <v>3</v>
      </c>
      <c r="AJ142">
        <v>1</v>
      </c>
      <c r="AK142">
        <v>20</v>
      </c>
      <c r="AL142">
        <v>21</v>
      </c>
      <c r="AM142">
        <v>51</v>
      </c>
      <c r="AN142">
        <v>49</v>
      </c>
      <c r="AO142">
        <v>0.96</v>
      </c>
      <c r="AP142">
        <v>1.4</v>
      </c>
      <c r="AQ142">
        <v>1.89</v>
      </c>
      <c r="AR142">
        <v>39</v>
      </c>
      <c r="AS142">
        <v>54</v>
      </c>
      <c r="AT142">
        <v>35</v>
      </c>
      <c r="AU142">
        <v>12</v>
      </c>
      <c r="AV142">
        <v>4</v>
      </c>
      <c r="AW142">
        <v>23</v>
      </c>
      <c r="AX142">
        <v>50</v>
      </c>
      <c r="AY142">
        <v>31</v>
      </c>
      <c r="AZ142">
        <v>69</v>
      </c>
      <c r="BA142">
        <v>8.69</v>
      </c>
      <c r="BB142">
        <v>6</v>
      </c>
      <c r="BC142">
        <v>2.85</v>
      </c>
      <c r="BD142">
        <v>2.9</v>
      </c>
      <c r="BE142">
        <v>2.5</v>
      </c>
      <c r="BF142">
        <f>(1/BC142+1/BD142+1/BE142-1)/3</f>
        <v>3.1901593063117538E-2</v>
      </c>
      <c r="BG142">
        <f>1/BC142-BF142</f>
        <v>0.3189755999193386</v>
      </c>
      <c r="BH142">
        <f>1/BD142-BF142</f>
        <v>0.31292599314377906</v>
      </c>
      <c r="BI142">
        <f>1/BE142-BF142</f>
        <v>0.36809840693688251</v>
      </c>
      <c r="BJ142">
        <f>MROUND(BG142*100,2)/100</f>
        <v>0.32</v>
      </c>
      <c r="BK142">
        <v>1.43</v>
      </c>
      <c r="BL142">
        <v>2.35</v>
      </c>
      <c r="BM142">
        <v>4.5</v>
      </c>
      <c r="BN142">
        <v>0</v>
      </c>
      <c r="BO142">
        <v>2.1</v>
      </c>
      <c r="BP142">
        <v>1.74</v>
      </c>
      <c r="BQ142" t="s">
        <v>111</v>
      </c>
      <c r="BR142">
        <f>VLOOKUP(Table2[[#This Row],[Reference]],metron,10,FALSE)</f>
        <v>2.5313454284174597</v>
      </c>
      <c r="BS142">
        <f>VLOOKUP(Table2[[#This Row],[Reference]],metron,11,FALSE)</f>
        <v>1.210167055864918</v>
      </c>
      <c r="BT142">
        <f>VLOOKUP(Table2[[#This Row],[Reference]],metron,12,FALSE)</f>
        <v>1.3211783725525419</v>
      </c>
      <c r="BU142">
        <f>VLOOKUP(Table2[[#This Row],[Reference]],metron,13,FALSE)</f>
        <v>0.53135669362084459</v>
      </c>
      <c r="BV142">
        <f>VLOOKUP(Table2[[#This Row],[Reference]],metron,14,FALSE)</f>
        <v>0.55633423180592989</v>
      </c>
      <c r="BW142">
        <f>VLOOKUP(Table2[[#This Row],[Reference]],metron,15,FALSE)</f>
        <v>11.21109010712035</v>
      </c>
      <c r="BX142">
        <f>VLOOKUP(Table2[[#This Row],[Reference]],metron,16,FALSE)</f>
        <v>11.01700787401575</v>
      </c>
      <c r="BY142">
        <f>VLOOKUP(Table2[[#This Row],[Reference]],metron,17,FALSE)</f>
        <v>4.6792332268370611</v>
      </c>
      <c r="BZ142">
        <f>VLOOKUP(Table2[[#This Row],[Reference]],metron,18,FALSE)</f>
        <v>4.7080804854679013</v>
      </c>
      <c r="CA142">
        <f>VLOOKUP(Table2[[#This Row],[Reference]],metron,19,FALSE)</f>
        <v>6.5318568802832893</v>
      </c>
      <c r="CB142">
        <f>VLOOKUP(Table2[[#This Row],[Reference]],metron,20,FALSE)</f>
        <v>6.3089273885478487</v>
      </c>
      <c r="CC142">
        <f>VLOOKUP(Table2[[#This Row],[Reference]],metron,21,FALSE)</f>
        <v>12.72547770700637</v>
      </c>
      <c r="CD142">
        <f>VLOOKUP(Table2[[#This Row],[Reference]],metron,22,FALSE)</f>
        <v>13.06847133757962</v>
      </c>
      <c r="CE142">
        <f>VLOOKUP(Table2[[#This Row],[Reference]],metron,23,FALSE)</f>
        <v>1.6902356902356901</v>
      </c>
      <c r="CF142">
        <f>VLOOKUP(Table2[[#This Row],[Reference]],metron,24,FALSE)</f>
        <v>1.8050198959289869</v>
      </c>
      <c r="CG142">
        <f>VLOOKUP(Table2[[#This Row],[Reference]],metron,25,FALSE)</f>
        <v>0.105907560453015</v>
      </c>
      <c r="CH142">
        <f>VLOOKUP(Table2[[#This Row],[Reference]],metron,26,FALSE)</f>
        <v>0.1141720232629324</v>
      </c>
    </row>
    <row r="143" spans="1:86" hidden="1" x14ac:dyDescent="0.45">
      <c r="A143">
        <v>1535239800</v>
      </c>
      <c r="B143" t="s">
        <v>393</v>
      </c>
      <c r="C143" t="s">
        <v>64</v>
      </c>
      <c r="D143" t="s">
        <v>65</v>
      </c>
      <c r="E143" t="s">
        <v>114</v>
      </c>
      <c r="F143" t="s">
        <v>118</v>
      </c>
      <c r="G143" t="s">
        <v>65</v>
      </c>
      <c r="H143">
        <v>6</v>
      </c>
      <c r="I143">
        <v>1.54</v>
      </c>
      <c r="J143">
        <v>0.92</v>
      </c>
      <c r="K143">
        <v>1.55</v>
      </c>
      <c r="L143">
        <v>0.73</v>
      </c>
      <c r="M143">
        <v>4</v>
      </c>
      <c r="N143">
        <v>2</v>
      </c>
      <c r="O143">
        <v>6</v>
      </c>
      <c r="P143">
        <v>0</v>
      </c>
      <c r="Q143">
        <v>0</v>
      </c>
      <c r="R143">
        <v>0</v>
      </c>
      <c r="S143" t="s">
        <v>394</v>
      </c>
      <c r="T143" t="s">
        <v>395</v>
      </c>
      <c r="U143">
        <v>6</v>
      </c>
      <c r="V143">
        <v>6</v>
      </c>
      <c r="W143">
        <v>2</v>
      </c>
      <c r="X143">
        <v>0</v>
      </c>
      <c r="Y143">
        <v>2</v>
      </c>
      <c r="Z143">
        <v>0</v>
      </c>
      <c r="AA143">
        <v>0</v>
      </c>
      <c r="AB143">
        <v>2</v>
      </c>
      <c r="AC143">
        <v>1</v>
      </c>
      <c r="AD143">
        <v>1</v>
      </c>
      <c r="AE143">
        <v>14</v>
      </c>
      <c r="AF143">
        <v>9</v>
      </c>
      <c r="AG143">
        <v>9</v>
      </c>
      <c r="AH143">
        <v>5</v>
      </c>
      <c r="AI143">
        <v>5</v>
      </c>
      <c r="AJ143">
        <v>4</v>
      </c>
      <c r="AK143">
        <v>12</v>
      </c>
      <c r="AL143">
        <v>19</v>
      </c>
      <c r="AM143">
        <v>48</v>
      </c>
      <c r="AN143">
        <v>52</v>
      </c>
      <c r="AO143">
        <v>2.0099999999999998</v>
      </c>
      <c r="AP143">
        <v>1.48</v>
      </c>
      <c r="AQ143">
        <v>2.62</v>
      </c>
      <c r="AR143">
        <v>50</v>
      </c>
      <c r="AS143">
        <v>69</v>
      </c>
      <c r="AT143">
        <v>50</v>
      </c>
      <c r="AU143">
        <v>35</v>
      </c>
      <c r="AV143">
        <v>8</v>
      </c>
      <c r="AW143">
        <v>35</v>
      </c>
      <c r="AX143">
        <v>62</v>
      </c>
      <c r="AY143">
        <v>35</v>
      </c>
      <c r="AZ143">
        <v>93</v>
      </c>
      <c r="BA143">
        <v>10.23</v>
      </c>
      <c r="BB143">
        <v>5.47</v>
      </c>
      <c r="BC143">
        <v>1.91</v>
      </c>
      <c r="BD143">
        <v>3.45</v>
      </c>
      <c r="BE143">
        <v>3.65</v>
      </c>
      <c r="BF143">
        <f>(1/BC143+1/BD143+1/BE143-1)/3</f>
        <v>2.9129294875859319E-2</v>
      </c>
      <c r="BG143">
        <f>1/BC143-BF143</f>
        <v>0.49443091454822446</v>
      </c>
      <c r="BH143">
        <f>1/BD143-BF143</f>
        <v>0.26072577758790882</v>
      </c>
      <c r="BI143">
        <f>1/BE143-BF143</f>
        <v>0.24484330786386668</v>
      </c>
      <c r="BJ143">
        <f>MROUND(BG143*100,2)/100</f>
        <v>0.5</v>
      </c>
      <c r="BK143">
        <v>1.19</v>
      </c>
      <c r="BL143">
        <v>1.65</v>
      </c>
      <c r="BM143">
        <v>2.65</v>
      </c>
      <c r="BN143">
        <v>0</v>
      </c>
      <c r="BO143">
        <v>1.65</v>
      </c>
      <c r="BP143">
        <v>2.25</v>
      </c>
      <c r="BQ143" t="s">
        <v>117</v>
      </c>
      <c r="BR143">
        <f>VLOOKUP(Table2[[#This Row],[Reference]],metron,10,FALSE)</f>
        <v>2.5202079886551649</v>
      </c>
      <c r="BS143">
        <f>VLOOKUP(Table2[[#This Row],[Reference]],metron,11,FALSE)</f>
        <v>1.5342708579532029</v>
      </c>
      <c r="BT143">
        <f>VLOOKUP(Table2[[#This Row],[Reference]],metron,12,FALSE)</f>
        <v>0.98593713070196176</v>
      </c>
      <c r="BU143">
        <f>VLOOKUP(Table2[[#This Row],[Reference]],metron,13,FALSE)</f>
        <v>0.67513590167809023</v>
      </c>
      <c r="BV143">
        <f>VLOOKUP(Table2[[#This Row],[Reference]],metron,14,FALSE)</f>
        <v>0.4286727337194185</v>
      </c>
      <c r="BW143">
        <f>VLOOKUP(Table2[[#This Row],[Reference]],metron,15,FALSE)</f>
        <v>12.98669114272602</v>
      </c>
      <c r="BX143">
        <f>VLOOKUP(Table2[[#This Row],[Reference]],metron,16,FALSE)</f>
        <v>9.4167049105094076</v>
      </c>
      <c r="BY143">
        <f>VLOOKUP(Table2[[#This Row],[Reference]],metron,17,FALSE)</f>
        <v>5.6645716945996272</v>
      </c>
      <c r="BZ143">
        <f>VLOOKUP(Table2[[#This Row],[Reference]],metron,18,FALSE)</f>
        <v>4.0242085661080074</v>
      </c>
      <c r="CA143">
        <f>VLOOKUP(Table2[[#This Row],[Reference]],metron,19,FALSE)</f>
        <v>7.3221194481263927</v>
      </c>
      <c r="CB143">
        <f>VLOOKUP(Table2[[#This Row],[Reference]],metron,20,FALSE)</f>
        <v>5.3924963444014002</v>
      </c>
      <c r="CC143">
        <f>VLOOKUP(Table2[[#This Row],[Reference]],metron,21,FALSE)</f>
        <v>12.508162313432839</v>
      </c>
      <c r="CD143">
        <f>VLOOKUP(Table2[[#This Row],[Reference]],metron,22,FALSE)</f>
        <v>13.36963619402985</v>
      </c>
      <c r="CE143">
        <f>VLOOKUP(Table2[[#This Row],[Reference]],metron,23,FALSE)</f>
        <v>1.4438014689517029</v>
      </c>
      <c r="CF143">
        <f>VLOOKUP(Table2[[#This Row],[Reference]],metron,24,FALSE)</f>
        <v>1.9410193634542621</v>
      </c>
      <c r="CG143">
        <f>VLOOKUP(Table2[[#This Row],[Reference]],metron,25,FALSE)</f>
        <v>8.4130870242599604E-2</v>
      </c>
      <c r="CH143">
        <f>VLOOKUP(Table2[[#This Row],[Reference]],metron,26,FALSE)</f>
        <v>0.1275317160026708</v>
      </c>
    </row>
    <row r="144" spans="1:86" hidden="1" x14ac:dyDescent="0.45">
      <c r="A144">
        <v>1535302800</v>
      </c>
      <c r="B144" t="s">
        <v>396</v>
      </c>
      <c r="C144" t="s">
        <v>64</v>
      </c>
      <c r="D144" t="s">
        <v>65</v>
      </c>
      <c r="E144" t="s">
        <v>127</v>
      </c>
      <c r="F144" t="s">
        <v>119</v>
      </c>
      <c r="G144" t="s">
        <v>65</v>
      </c>
      <c r="H144">
        <v>6</v>
      </c>
      <c r="I144">
        <v>1.31</v>
      </c>
      <c r="J144">
        <v>2</v>
      </c>
      <c r="K144">
        <v>1.55</v>
      </c>
      <c r="L144">
        <v>1.5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U144">
        <v>9</v>
      </c>
      <c r="V144">
        <v>2</v>
      </c>
      <c r="W144">
        <v>3</v>
      </c>
      <c r="X144">
        <v>0</v>
      </c>
      <c r="Y144">
        <v>3</v>
      </c>
      <c r="Z144">
        <v>0</v>
      </c>
      <c r="AA144">
        <v>1</v>
      </c>
      <c r="AB144">
        <v>2</v>
      </c>
      <c r="AC144">
        <v>1</v>
      </c>
      <c r="AD144">
        <v>2</v>
      </c>
      <c r="AE144">
        <v>9</v>
      </c>
      <c r="AF144">
        <v>6</v>
      </c>
      <c r="AG144">
        <v>5</v>
      </c>
      <c r="AH144">
        <v>3</v>
      </c>
      <c r="AI144">
        <v>4</v>
      </c>
      <c r="AJ144">
        <v>3</v>
      </c>
      <c r="AK144">
        <v>12</v>
      </c>
      <c r="AL144">
        <v>14</v>
      </c>
      <c r="AM144">
        <v>50</v>
      </c>
      <c r="AN144">
        <v>50</v>
      </c>
      <c r="AO144">
        <v>1.54</v>
      </c>
      <c r="AP144">
        <v>1.06</v>
      </c>
      <c r="AQ144">
        <v>2.23</v>
      </c>
      <c r="AR144">
        <v>50</v>
      </c>
      <c r="AS144">
        <v>62</v>
      </c>
      <c r="AT144">
        <v>39</v>
      </c>
      <c r="AU144">
        <v>27</v>
      </c>
      <c r="AV144">
        <v>4</v>
      </c>
      <c r="AW144">
        <v>19</v>
      </c>
      <c r="AX144">
        <v>58</v>
      </c>
      <c r="AY144">
        <v>46</v>
      </c>
      <c r="AZ144">
        <v>81</v>
      </c>
      <c r="BA144">
        <v>10</v>
      </c>
      <c r="BB144">
        <v>6.23</v>
      </c>
      <c r="BC144">
        <v>2.85</v>
      </c>
      <c r="BD144">
        <v>2.85</v>
      </c>
      <c r="BE144">
        <v>2.5499999999999998</v>
      </c>
      <c r="BF144">
        <f>(1/BC144+1/BD144+1/BE144-1)/3</f>
        <v>3.1303749570003404E-2</v>
      </c>
      <c r="BG144">
        <f>1/BC144-BF144</f>
        <v>0.3195734434124527</v>
      </c>
      <c r="BH144">
        <f>1/BD144-BF144</f>
        <v>0.3195734434124527</v>
      </c>
      <c r="BI144">
        <f>1/BE144-BF144</f>
        <v>0.36085311317509466</v>
      </c>
      <c r="BJ144">
        <f>MROUND(BG144*100,2)/100</f>
        <v>0.32</v>
      </c>
      <c r="BK144">
        <v>1.39</v>
      </c>
      <c r="BL144">
        <v>2.25</v>
      </c>
      <c r="BM144">
        <v>4.2</v>
      </c>
      <c r="BN144">
        <v>0</v>
      </c>
      <c r="BO144">
        <v>2.0499999999999998</v>
      </c>
      <c r="BP144">
        <v>1.8</v>
      </c>
      <c r="BQ144" t="s">
        <v>130</v>
      </c>
      <c r="BR144">
        <f>VLOOKUP(Table2[[#This Row],[Reference]],metron,10,FALSE)</f>
        <v>2.5313454284174597</v>
      </c>
      <c r="BS144">
        <f>VLOOKUP(Table2[[#This Row],[Reference]],metron,11,FALSE)</f>
        <v>1.210167055864918</v>
      </c>
      <c r="BT144">
        <f>VLOOKUP(Table2[[#This Row],[Reference]],metron,12,FALSE)</f>
        <v>1.3211783725525419</v>
      </c>
      <c r="BU144">
        <f>VLOOKUP(Table2[[#This Row],[Reference]],metron,13,FALSE)</f>
        <v>0.53135669362084459</v>
      </c>
      <c r="BV144">
        <f>VLOOKUP(Table2[[#This Row],[Reference]],metron,14,FALSE)</f>
        <v>0.55633423180592989</v>
      </c>
      <c r="BW144">
        <f>VLOOKUP(Table2[[#This Row],[Reference]],metron,15,FALSE)</f>
        <v>11.21109010712035</v>
      </c>
      <c r="BX144">
        <f>VLOOKUP(Table2[[#This Row],[Reference]],metron,16,FALSE)</f>
        <v>11.01700787401575</v>
      </c>
      <c r="BY144">
        <f>VLOOKUP(Table2[[#This Row],[Reference]],metron,17,FALSE)</f>
        <v>4.6792332268370611</v>
      </c>
      <c r="BZ144">
        <f>VLOOKUP(Table2[[#This Row],[Reference]],metron,18,FALSE)</f>
        <v>4.7080804854679013</v>
      </c>
      <c r="CA144">
        <f>VLOOKUP(Table2[[#This Row],[Reference]],metron,19,FALSE)</f>
        <v>6.5318568802832893</v>
      </c>
      <c r="CB144">
        <f>VLOOKUP(Table2[[#This Row],[Reference]],metron,20,FALSE)</f>
        <v>6.3089273885478487</v>
      </c>
      <c r="CC144">
        <f>VLOOKUP(Table2[[#This Row],[Reference]],metron,21,FALSE)</f>
        <v>12.72547770700637</v>
      </c>
      <c r="CD144">
        <f>VLOOKUP(Table2[[#This Row],[Reference]],metron,22,FALSE)</f>
        <v>13.06847133757962</v>
      </c>
      <c r="CE144">
        <f>VLOOKUP(Table2[[#This Row],[Reference]],metron,23,FALSE)</f>
        <v>1.6902356902356901</v>
      </c>
      <c r="CF144">
        <f>VLOOKUP(Table2[[#This Row],[Reference]],metron,24,FALSE)</f>
        <v>1.8050198959289869</v>
      </c>
      <c r="CG144">
        <f>VLOOKUP(Table2[[#This Row],[Reference]],metron,25,FALSE)</f>
        <v>0.105907560453015</v>
      </c>
      <c r="CH144">
        <f>VLOOKUP(Table2[[#This Row],[Reference]],metron,26,FALSE)</f>
        <v>0.1141720232629324</v>
      </c>
    </row>
    <row r="145" spans="1:86" hidden="1" x14ac:dyDescent="0.45">
      <c r="A145">
        <v>1535315400</v>
      </c>
      <c r="B145" t="s">
        <v>397</v>
      </c>
      <c r="C145" t="s">
        <v>64</v>
      </c>
      <c r="D145" t="s">
        <v>65</v>
      </c>
      <c r="E145" t="s">
        <v>113</v>
      </c>
      <c r="F145" t="s">
        <v>112</v>
      </c>
      <c r="G145" t="s">
        <v>65</v>
      </c>
      <c r="H145">
        <v>6</v>
      </c>
      <c r="I145">
        <v>1.85</v>
      </c>
      <c r="J145">
        <v>0.92</v>
      </c>
      <c r="K145">
        <v>1.45</v>
      </c>
      <c r="L145">
        <v>1.1299999999999999</v>
      </c>
      <c r="M145">
        <v>1</v>
      </c>
      <c r="N145">
        <v>0</v>
      </c>
      <c r="O145">
        <v>1</v>
      </c>
      <c r="P145">
        <v>1</v>
      </c>
      <c r="Q145">
        <v>1</v>
      </c>
      <c r="R145">
        <v>0</v>
      </c>
      <c r="S145">
        <v>36</v>
      </c>
      <c r="U145">
        <v>9</v>
      </c>
      <c r="V145">
        <v>4</v>
      </c>
      <c r="W145">
        <v>1</v>
      </c>
      <c r="X145">
        <v>0</v>
      </c>
      <c r="Y145">
        <v>2</v>
      </c>
      <c r="Z145">
        <v>0</v>
      </c>
      <c r="AA145">
        <v>0</v>
      </c>
      <c r="AB145">
        <v>1</v>
      </c>
      <c r="AC145">
        <v>1</v>
      </c>
      <c r="AD145">
        <v>1</v>
      </c>
      <c r="AE145">
        <v>11</v>
      </c>
      <c r="AF145">
        <v>5</v>
      </c>
      <c r="AG145">
        <v>8</v>
      </c>
      <c r="AH145">
        <v>4</v>
      </c>
      <c r="AI145">
        <v>3</v>
      </c>
      <c r="AJ145">
        <v>1</v>
      </c>
      <c r="AK145">
        <v>13</v>
      </c>
      <c r="AL145">
        <v>14</v>
      </c>
      <c r="AM145">
        <v>52</v>
      </c>
      <c r="AN145">
        <v>48</v>
      </c>
      <c r="AO145">
        <v>1.95</v>
      </c>
      <c r="AP145">
        <v>1.1100000000000001</v>
      </c>
      <c r="AQ145">
        <v>2.81</v>
      </c>
      <c r="AR145">
        <v>62</v>
      </c>
      <c r="AS145">
        <v>93</v>
      </c>
      <c r="AT145">
        <v>54</v>
      </c>
      <c r="AU145">
        <v>35</v>
      </c>
      <c r="AV145">
        <v>4</v>
      </c>
      <c r="AW145">
        <v>27</v>
      </c>
      <c r="AX145">
        <v>62</v>
      </c>
      <c r="AY145">
        <v>58</v>
      </c>
      <c r="AZ145">
        <v>89</v>
      </c>
      <c r="BA145">
        <v>9.31</v>
      </c>
      <c r="BB145">
        <v>3.92</v>
      </c>
      <c r="BC145">
        <v>2.0499999999999998</v>
      </c>
      <c r="BD145">
        <v>3.35</v>
      </c>
      <c r="BE145">
        <v>3.3</v>
      </c>
      <c r="BF145">
        <f>(1/BC145+1/BD145+1/BE145-1)/3</f>
        <v>2.9780881255216867E-2</v>
      </c>
      <c r="BG145">
        <f>1/BC145-BF145</f>
        <v>0.45802399679356365</v>
      </c>
      <c r="BH145">
        <f>1/BD145-BF145</f>
        <v>0.26872658143135025</v>
      </c>
      <c r="BI145">
        <f>1/BE145-BF145</f>
        <v>0.27324942177508615</v>
      </c>
      <c r="BJ145">
        <f>MROUND(BG145*100,2)/100</f>
        <v>0.46</v>
      </c>
      <c r="BK145">
        <v>1.29</v>
      </c>
      <c r="BL145">
        <v>1.91</v>
      </c>
      <c r="BM145">
        <v>3.3</v>
      </c>
      <c r="BN145">
        <v>0</v>
      </c>
      <c r="BO145">
        <v>1.83</v>
      </c>
      <c r="BP145">
        <v>2</v>
      </c>
      <c r="BQ145" t="s">
        <v>121</v>
      </c>
      <c r="BR145">
        <f>VLOOKUP(Table2[[#This Row],[Reference]],metron,10,FALSE)</f>
        <v>2.5405629139072849</v>
      </c>
      <c r="BS145">
        <f>VLOOKUP(Table2[[#This Row],[Reference]],metron,11,FALSE)</f>
        <v>1.4888836329233679</v>
      </c>
      <c r="BT145">
        <f>VLOOKUP(Table2[[#This Row],[Reference]],metron,12,FALSE)</f>
        <v>1.0516792809839171</v>
      </c>
      <c r="BU145">
        <f>VLOOKUP(Table2[[#This Row],[Reference]],metron,13,FALSE)</f>
        <v>0.64581362346263005</v>
      </c>
      <c r="BV145">
        <f>VLOOKUP(Table2[[#This Row],[Reference]],metron,14,FALSE)</f>
        <v>0.45364238410596031</v>
      </c>
      <c r="BW145">
        <f>VLOOKUP(Table2[[#This Row],[Reference]],metron,15,FALSE)</f>
        <v>12.686892177589851</v>
      </c>
      <c r="BX145">
        <f>VLOOKUP(Table2[[#This Row],[Reference]],metron,16,FALSE)</f>
        <v>9.8059196617336148</v>
      </c>
      <c r="BY145">
        <f>VLOOKUP(Table2[[#This Row],[Reference]],metron,17,FALSE)</f>
        <v>5.3198121263877027</v>
      </c>
      <c r="BZ145">
        <f>VLOOKUP(Table2[[#This Row],[Reference]],metron,18,FALSE)</f>
        <v>4.0954312553373189</v>
      </c>
      <c r="CA145">
        <f>VLOOKUP(Table2[[#This Row],[Reference]],metron,19,FALSE)</f>
        <v>7.3670800512021479</v>
      </c>
      <c r="CB145">
        <f>VLOOKUP(Table2[[#This Row],[Reference]],metron,20,FALSE)</f>
        <v>5.710488406396296</v>
      </c>
      <c r="CC145">
        <f>VLOOKUP(Table2[[#This Row],[Reference]],metron,21,FALSE)</f>
        <v>13.0488908033599</v>
      </c>
      <c r="CD145">
        <f>VLOOKUP(Table2[[#This Row],[Reference]],metron,22,FALSE)</f>
        <v>13.714839543398661</v>
      </c>
      <c r="CE145">
        <f>VLOOKUP(Table2[[#This Row],[Reference]],metron,23,FALSE)</f>
        <v>1.567523459812322</v>
      </c>
      <c r="CF145">
        <f>VLOOKUP(Table2[[#This Row],[Reference]],metron,24,FALSE)</f>
        <v>1.951040391676867</v>
      </c>
      <c r="CG145">
        <f>VLOOKUP(Table2[[#This Row],[Reference]],metron,25,FALSE)</f>
        <v>8.3027335781313744E-2</v>
      </c>
      <c r="CH145">
        <f>VLOOKUP(Table2[[#This Row],[Reference]],metron,26,FALSE)</f>
        <v>0.13117095063239501</v>
      </c>
    </row>
    <row r="146" spans="1:86" hidden="1" x14ac:dyDescent="0.45">
      <c r="A146">
        <v>1535324400</v>
      </c>
      <c r="B146" t="s">
        <v>398</v>
      </c>
      <c r="C146" t="s">
        <v>64</v>
      </c>
      <c r="D146" t="s">
        <v>65</v>
      </c>
      <c r="E146" t="s">
        <v>115</v>
      </c>
      <c r="F146" t="s">
        <v>122</v>
      </c>
      <c r="G146" t="s">
        <v>65</v>
      </c>
      <c r="H146">
        <v>6</v>
      </c>
      <c r="I146">
        <v>1.46</v>
      </c>
      <c r="J146">
        <v>1.08</v>
      </c>
      <c r="K146">
        <v>1.1399999999999999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1</v>
      </c>
      <c r="T146">
        <v>19</v>
      </c>
      <c r="U146">
        <v>2</v>
      </c>
      <c r="V146">
        <v>3</v>
      </c>
      <c r="W146">
        <v>2</v>
      </c>
      <c r="X146">
        <v>0</v>
      </c>
      <c r="Y146">
        <v>2</v>
      </c>
      <c r="Z146">
        <v>0</v>
      </c>
      <c r="AA146">
        <v>0</v>
      </c>
      <c r="AB146">
        <v>2</v>
      </c>
      <c r="AC146">
        <v>1</v>
      </c>
      <c r="AD146">
        <v>1</v>
      </c>
      <c r="AE146">
        <v>9</v>
      </c>
      <c r="AF146">
        <v>5</v>
      </c>
      <c r="AG146">
        <v>3</v>
      </c>
      <c r="AH146">
        <v>2</v>
      </c>
      <c r="AI146">
        <v>6</v>
      </c>
      <c r="AJ146">
        <v>3</v>
      </c>
      <c r="AK146">
        <v>12</v>
      </c>
      <c r="AL146">
        <v>17</v>
      </c>
      <c r="AM146">
        <v>66</v>
      </c>
      <c r="AN146">
        <v>34</v>
      </c>
      <c r="AO146">
        <v>1.32</v>
      </c>
      <c r="AP146">
        <v>0.82</v>
      </c>
      <c r="AQ146">
        <v>2.58</v>
      </c>
      <c r="AR146">
        <v>66</v>
      </c>
      <c r="AS146">
        <v>81</v>
      </c>
      <c r="AT146">
        <v>50</v>
      </c>
      <c r="AU146">
        <v>16</v>
      </c>
      <c r="AV146">
        <v>12</v>
      </c>
      <c r="AW146">
        <v>27</v>
      </c>
      <c r="AX146">
        <v>62</v>
      </c>
      <c r="AY146">
        <v>54</v>
      </c>
      <c r="AZ146">
        <v>77</v>
      </c>
      <c r="BA146">
        <v>8.08</v>
      </c>
      <c r="BB146">
        <v>4.7699999999999996</v>
      </c>
      <c r="BC146">
        <v>2.0499999999999998</v>
      </c>
      <c r="BD146">
        <v>3.3</v>
      </c>
      <c r="BE146">
        <v>3.45</v>
      </c>
      <c r="BF146">
        <f>(1/BC146+1/BD146+1/BE146-1)/3</f>
        <v>2.6896751180950584E-2</v>
      </c>
      <c r="BG146">
        <f>1/BC146-BF146</f>
        <v>0.46090812686782995</v>
      </c>
      <c r="BH146">
        <f>1/BD146-BF146</f>
        <v>0.27613355184935245</v>
      </c>
      <c r="BI146">
        <f>1/BE146-BF146</f>
        <v>0.26295832128281754</v>
      </c>
      <c r="BJ146">
        <f>MROUND(BG146*100,2)/100</f>
        <v>0.46</v>
      </c>
      <c r="BK146">
        <v>1.31</v>
      </c>
      <c r="BL146">
        <v>2</v>
      </c>
      <c r="BM146">
        <v>3.5</v>
      </c>
      <c r="BN146">
        <v>0</v>
      </c>
      <c r="BO146">
        <v>1.91</v>
      </c>
      <c r="BP146">
        <v>1.91</v>
      </c>
      <c r="BQ146" t="s">
        <v>129</v>
      </c>
      <c r="BR146">
        <f>VLOOKUP(Table2[[#This Row],[Reference]],metron,10,FALSE)</f>
        <v>2.5405629139072849</v>
      </c>
      <c r="BS146">
        <f>VLOOKUP(Table2[[#This Row],[Reference]],metron,11,FALSE)</f>
        <v>1.4888836329233679</v>
      </c>
      <c r="BT146">
        <f>VLOOKUP(Table2[[#This Row],[Reference]],metron,12,FALSE)</f>
        <v>1.0516792809839171</v>
      </c>
      <c r="BU146">
        <f>VLOOKUP(Table2[[#This Row],[Reference]],metron,13,FALSE)</f>
        <v>0.64581362346263005</v>
      </c>
      <c r="BV146">
        <f>VLOOKUP(Table2[[#This Row],[Reference]],metron,14,FALSE)</f>
        <v>0.45364238410596031</v>
      </c>
      <c r="BW146">
        <f>VLOOKUP(Table2[[#This Row],[Reference]],metron,15,FALSE)</f>
        <v>12.686892177589851</v>
      </c>
      <c r="BX146">
        <f>VLOOKUP(Table2[[#This Row],[Reference]],metron,16,FALSE)</f>
        <v>9.8059196617336148</v>
      </c>
      <c r="BY146">
        <f>VLOOKUP(Table2[[#This Row],[Reference]],metron,17,FALSE)</f>
        <v>5.3198121263877027</v>
      </c>
      <c r="BZ146">
        <f>VLOOKUP(Table2[[#This Row],[Reference]],metron,18,FALSE)</f>
        <v>4.0954312553373189</v>
      </c>
      <c r="CA146">
        <f>VLOOKUP(Table2[[#This Row],[Reference]],metron,19,FALSE)</f>
        <v>7.3670800512021479</v>
      </c>
      <c r="CB146">
        <f>VLOOKUP(Table2[[#This Row],[Reference]],metron,20,FALSE)</f>
        <v>5.710488406396296</v>
      </c>
      <c r="CC146">
        <f>VLOOKUP(Table2[[#This Row],[Reference]],metron,21,FALSE)</f>
        <v>13.0488908033599</v>
      </c>
      <c r="CD146">
        <f>VLOOKUP(Table2[[#This Row],[Reference]],metron,22,FALSE)</f>
        <v>13.714839543398661</v>
      </c>
      <c r="CE146">
        <f>VLOOKUP(Table2[[#This Row],[Reference]],metron,23,FALSE)</f>
        <v>1.567523459812322</v>
      </c>
      <c r="CF146">
        <f>VLOOKUP(Table2[[#This Row],[Reference]],metron,24,FALSE)</f>
        <v>1.951040391676867</v>
      </c>
      <c r="CG146">
        <f>VLOOKUP(Table2[[#This Row],[Reference]],metron,25,FALSE)</f>
        <v>8.3027335781313744E-2</v>
      </c>
      <c r="CH146">
        <f>VLOOKUP(Table2[[#This Row],[Reference]],metron,26,FALSE)</f>
        <v>0.13117095063239501</v>
      </c>
    </row>
    <row r="147" spans="1:86" hidden="1" x14ac:dyDescent="0.45">
      <c r="A147">
        <v>1535563800</v>
      </c>
      <c r="B147" t="s">
        <v>399</v>
      </c>
      <c r="C147" t="s">
        <v>64</v>
      </c>
      <c r="D147" t="s">
        <v>65</v>
      </c>
      <c r="E147" t="s">
        <v>159</v>
      </c>
      <c r="F147" t="s">
        <v>109</v>
      </c>
      <c r="G147" t="s">
        <v>65</v>
      </c>
      <c r="H147">
        <v>7</v>
      </c>
      <c r="I147">
        <v>0.85</v>
      </c>
      <c r="J147">
        <v>0.56999999999999995</v>
      </c>
      <c r="K147">
        <v>1.05</v>
      </c>
      <c r="L147">
        <v>0.55000000000000004</v>
      </c>
      <c r="M147">
        <v>3</v>
      </c>
      <c r="N147">
        <v>2</v>
      </c>
      <c r="O147">
        <v>5</v>
      </c>
      <c r="P147">
        <v>2</v>
      </c>
      <c r="Q147">
        <v>1</v>
      </c>
      <c r="R147">
        <v>1</v>
      </c>
      <c r="S147" t="s">
        <v>400</v>
      </c>
      <c r="T147" t="s">
        <v>401</v>
      </c>
      <c r="U147">
        <v>5</v>
      </c>
      <c r="V147">
        <v>4</v>
      </c>
      <c r="W147">
        <v>0</v>
      </c>
      <c r="X147">
        <v>0</v>
      </c>
      <c r="Y147">
        <v>2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17</v>
      </c>
      <c r="AF147">
        <v>8</v>
      </c>
      <c r="AG147">
        <v>10</v>
      </c>
      <c r="AH147">
        <v>6</v>
      </c>
      <c r="AI147">
        <v>7</v>
      </c>
      <c r="AJ147">
        <v>2</v>
      </c>
      <c r="AK147">
        <v>20</v>
      </c>
      <c r="AL147">
        <v>17</v>
      </c>
      <c r="AM147">
        <v>48</v>
      </c>
      <c r="AN147">
        <v>52</v>
      </c>
      <c r="AO147">
        <v>2.23</v>
      </c>
      <c r="AP147">
        <v>1.36</v>
      </c>
      <c r="AQ147">
        <v>2.23</v>
      </c>
      <c r="AR147">
        <v>52</v>
      </c>
      <c r="AS147">
        <v>71</v>
      </c>
      <c r="AT147">
        <v>37</v>
      </c>
      <c r="AU147">
        <v>15</v>
      </c>
      <c r="AV147">
        <v>4</v>
      </c>
      <c r="AW147">
        <v>15</v>
      </c>
      <c r="AX147">
        <v>71</v>
      </c>
      <c r="AY147">
        <v>41</v>
      </c>
      <c r="AZ147">
        <v>70</v>
      </c>
      <c r="BA147">
        <v>8.09</v>
      </c>
      <c r="BB147">
        <v>4.26</v>
      </c>
      <c r="BC147">
        <v>1.71</v>
      </c>
      <c r="BD147">
        <v>4.25</v>
      </c>
      <c r="BE147">
        <v>3.25</v>
      </c>
      <c r="BF147">
        <f>(1/BC147+1/BD147+1/BE147-1)/3</f>
        <v>4.2593915658931149E-2</v>
      </c>
      <c r="BG147">
        <f>1/BC147-BF147</f>
        <v>0.54220140597849575</v>
      </c>
      <c r="BH147">
        <f>1/BD147-BF147</f>
        <v>0.19270020198812768</v>
      </c>
      <c r="BI147">
        <f>1/BE147-BF147</f>
        <v>0.26509839203337654</v>
      </c>
      <c r="BJ147">
        <f>MROUND(BG147*100,2)/100</f>
        <v>0.54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 t="s">
        <v>131</v>
      </c>
      <c r="BR147">
        <f>VLOOKUP(Table2[[#This Row],[Reference]],metron,10,FALSE)</f>
        <v>2.6359702267612941</v>
      </c>
      <c r="BS147">
        <f>VLOOKUP(Table2[[#This Row],[Reference]],metron,11,FALSE)</f>
        <v>1.684957590444867</v>
      </c>
      <c r="BT147">
        <f>VLOOKUP(Table2[[#This Row],[Reference]],metron,12,FALSE)</f>
        <v>0.95101263631642718</v>
      </c>
      <c r="BU147">
        <f>VLOOKUP(Table2[[#This Row],[Reference]],metron,13,FALSE)</f>
        <v>0.72650164445213783</v>
      </c>
      <c r="BV147">
        <f>VLOOKUP(Table2[[#This Row],[Reference]],metron,14,FALSE)</f>
        <v>0.42097974727367138</v>
      </c>
      <c r="BW147">
        <f>VLOOKUP(Table2[[#This Row],[Reference]],metron,15,FALSE)</f>
        <v>13.338806970509379</v>
      </c>
      <c r="BX147">
        <f>VLOOKUP(Table2[[#This Row],[Reference]],metron,16,FALSE)</f>
        <v>9.2530160857908843</v>
      </c>
      <c r="BY147">
        <f>VLOOKUP(Table2[[#This Row],[Reference]],metron,17,FALSE)</f>
        <v>5.9915081521739131</v>
      </c>
      <c r="BZ147">
        <f>VLOOKUP(Table2[[#This Row],[Reference]],metron,18,FALSE)</f>
        <v>3.9772418478260869</v>
      </c>
      <c r="CA147">
        <f>VLOOKUP(Table2[[#This Row],[Reference]],metron,19,FALSE)</f>
        <v>7.3472988183354664</v>
      </c>
      <c r="CB147">
        <f>VLOOKUP(Table2[[#This Row],[Reference]],metron,20,FALSE)</f>
        <v>5.2757742379647974</v>
      </c>
      <c r="CC147">
        <f>VLOOKUP(Table2[[#This Row],[Reference]],metron,21,FALSE)</f>
        <v>12.59428182437032</v>
      </c>
      <c r="CD147">
        <f>VLOOKUP(Table2[[#This Row],[Reference]],metron,22,FALSE)</f>
        <v>13.577944179714089</v>
      </c>
      <c r="CE147">
        <f>VLOOKUP(Table2[[#This Row],[Reference]],metron,23,FALSE)</f>
        <v>1.4276913099870301</v>
      </c>
      <c r="CF147">
        <f>VLOOKUP(Table2[[#This Row],[Reference]],metron,24,FALSE)</f>
        <v>1.940985732814527</v>
      </c>
      <c r="CG147">
        <f>VLOOKUP(Table2[[#This Row],[Reference]],metron,25,FALSE)</f>
        <v>8.0739299610894946E-2</v>
      </c>
      <c r="CH147">
        <f>VLOOKUP(Table2[[#This Row],[Reference]],metron,26,FALSE)</f>
        <v>0.12743190661478601</v>
      </c>
    </row>
    <row r="148" spans="1:86" hidden="1" x14ac:dyDescent="0.45">
      <c r="A148">
        <v>1535571000</v>
      </c>
      <c r="B148" t="s">
        <v>402</v>
      </c>
      <c r="C148" t="s">
        <v>64</v>
      </c>
      <c r="D148" t="s">
        <v>65</v>
      </c>
      <c r="E148" t="s">
        <v>122</v>
      </c>
      <c r="F148" t="s">
        <v>113</v>
      </c>
      <c r="G148" t="s">
        <v>65</v>
      </c>
      <c r="H148">
        <v>7</v>
      </c>
      <c r="I148">
        <v>2</v>
      </c>
      <c r="J148">
        <v>1.29</v>
      </c>
      <c r="K148">
        <v>2.14</v>
      </c>
      <c r="L148">
        <v>1.5</v>
      </c>
      <c r="M148">
        <v>1</v>
      </c>
      <c r="N148">
        <v>2</v>
      </c>
      <c r="O148">
        <v>3</v>
      </c>
      <c r="P148">
        <v>1</v>
      </c>
      <c r="Q148">
        <v>0</v>
      </c>
      <c r="R148">
        <v>1</v>
      </c>
      <c r="S148">
        <v>70</v>
      </c>
      <c r="T148" t="s">
        <v>403</v>
      </c>
      <c r="U148">
        <v>4</v>
      </c>
      <c r="V148">
        <v>1</v>
      </c>
      <c r="W148">
        <v>2</v>
      </c>
      <c r="X148">
        <v>0</v>
      </c>
      <c r="Y148">
        <v>1</v>
      </c>
      <c r="Z148">
        <v>0</v>
      </c>
      <c r="AA148">
        <v>0</v>
      </c>
      <c r="AB148">
        <v>2</v>
      </c>
      <c r="AC148">
        <v>0</v>
      </c>
      <c r="AD148">
        <v>1</v>
      </c>
      <c r="AE148">
        <v>17</v>
      </c>
      <c r="AF148">
        <v>10</v>
      </c>
      <c r="AG148">
        <v>9</v>
      </c>
      <c r="AH148">
        <v>4</v>
      </c>
      <c r="AI148">
        <v>8</v>
      </c>
      <c r="AJ148">
        <v>6</v>
      </c>
      <c r="AK148">
        <v>12</v>
      </c>
      <c r="AL148">
        <v>15</v>
      </c>
      <c r="AM148">
        <v>59</v>
      </c>
      <c r="AN148">
        <v>41</v>
      </c>
      <c r="AO148">
        <v>2.31</v>
      </c>
      <c r="AP148">
        <v>1.2</v>
      </c>
      <c r="AQ148">
        <v>2.93</v>
      </c>
      <c r="AR148">
        <v>72</v>
      </c>
      <c r="AS148">
        <v>83</v>
      </c>
      <c r="AT148">
        <v>50</v>
      </c>
      <c r="AU148">
        <v>29</v>
      </c>
      <c r="AV148">
        <v>18</v>
      </c>
      <c r="AW148">
        <v>33</v>
      </c>
      <c r="AX148">
        <v>64</v>
      </c>
      <c r="AY148">
        <v>54</v>
      </c>
      <c r="AZ148">
        <v>97</v>
      </c>
      <c r="BA148">
        <v>9.5</v>
      </c>
      <c r="BB148">
        <v>4.93</v>
      </c>
      <c r="BC148">
        <v>2.1</v>
      </c>
      <c r="BD148">
        <v>3.2</v>
      </c>
      <c r="BE148">
        <v>3.35</v>
      </c>
      <c r="BF148">
        <f>(1/BC148+1/BD148+1/BE148-1)/3</f>
        <v>2.9065979625681138E-2</v>
      </c>
      <c r="BG148">
        <f>1/BC148-BF148</f>
        <v>0.44712449656479503</v>
      </c>
      <c r="BH148">
        <f>1/BD148-BF148</f>
        <v>0.28343402037431886</v>
      </c>
      <c r="BI148">
        <f>1/BE148-BF148</f>
        <v>0.269441483060886</v>
      </c>
      <c r="BJ148">
        <f>MROUND(BG148*100,2)/100</f>
        <v>0.44</v>
      </c>
      <c r="BK148">
        <v>1.29</v>
      </c>
      <c r="BL148">
        <v>1.95</v>
      </c>
      <c r="BM148">
        <v>3.35</v>
      </c>
      <c r="BN148">
        <v>0</v>
      </c>
      <c r="BO148">
        <v>1.77</v>
      </c>
      <c r="BP148">
        <v>2.0499999999999998</v>
      </c>
      <c r="BQ148" t="s">
        <v>125</v>
      </c>
      <c r="BR148">
        <f>VLOOKUP(Table2[[#This Row],[Reference]],metron,10,FALSE)</f>
        <v>2.4807646356033461</v>
      </c>
      <c r="BS148">
        <f>VLOOKUP(Table2[[#This Row],[Reference]],metron,11,FALSE)</f>
        <v>1.4140979689366791</v>
      </c>
      <c r="BT148">
        <f>VLOOKUP(Table2[[#This Row],[Reference]],metron,12,FALSE)</f>
        <v>1.0666666666666671</v>
      </c>
      <c r="BU148">
        <f>VLOOKUP(Table2[[#This Row],[Reference]],metron,13,FALSE)</f>
        <v>0.62712066905615294</v>
      </c>
      <c r="BV148">
        <f>VLOOKUP(Table2[[#This Row],[Reference]],metron,14,FALSE)</f>
        <v>0.46009557945041818</v>
      </c>
      <c r="BW148">
        <f>VLOOKUP(Table2[[#This Row],[Reference]],metron,15,FALSE)</f>
        <v>12.56969280146722</v>
      </c>
      <c r="BX148">
        <f>VLOOKUP(Table2[[#This Row],[Reference]],metron,16,FALSE)</f>
        <v>9.8695552498853729</v>
      </c>
      <c r="BY148">
        <f>VLOOKUP(Table2[[#This Row],[Reference]],metron,17,FALSE)</f>
        <v>5.2754256787850897</v>
      </c>
      <c r="BZ148">
        <f>VLOOKUP(Table2[[#This Row],[Reference]],metron,18,FALSE)</f>
        <v>4.1279337321675103</v>
      </c>
      <c r="CA148">
        <f>VLOOKUP(Table2[[#This Row],[Reference]],metron,19,FALSE)</f>
        <v>7.2942671226821298</v>
      </c>
      <c r="CB148">
        <f>VLOOKUP(Table2[[#This Row],[Reference]],metron,20,FALSE)</f>
        <v>5.7416215177178627</v>
      </c>
      <c r="CC148">
        <f>VLOOKUP(Table2[[#This Row],[Reference]],metron,21,FALSE)</f>
        <v>12.897246007868549</v>
      </c>
      <c r="CD148">
        <f>VLOOKUP(Table2[[#This Row],[Reference]],metron,22,FALSE)</f>
        <v>13.507058551261281</v>
      </c>
      <c r="CE148">
        <f>VLOOKUP(Table2[[#This Row],[Reference]],metron,23,FALSE)</f>
        <v>1.576522702104098</v>
      </c>
      <c r="CF148">
        <f>VLOOKUP(Table2[[#This Row],[Reference]],metron,24,FALSE)</f>
        <v>1.917165005537099</v>
      </c>
      <c r="CG148">
        <f>VLOOKUP(Table2[[#This Row],[Reference]],metron,25,FALSE)</f>
        <v>8.4385382059800659E-2</v>
      </c>
      <c r="CH148">
        <f>VLOOKUP(Table2[[#This Row],[Reference]],metron,26,FALSE)</f>
        <v>0.1233665559246955</v>
      </c>
    </row>
    <row r="149" spans="1:86" hidden="1" x14ac:dyDescent="0.45">
      <c r="A149">
        <v>1535578200</v>
      </c>
      <c r="B149" t="s">
        <v>404</v>
      </c>
      <c r="C149" t="s">
        <v>64</v>
      </c>
      <c r="D149" t="s">
        <v>65</v>
      </c>
      <c r="E149" t="s">
        <v>123</v>
      </c>
      <c r="F149" t="s">
        <v>114</v>
      </c>
      <c r="G149" t="s">
        <v>65</v>
      </c>
      <c r="H149">
        <v>7</v>
      </c>
      <c r="I149">
        <v>2.21</v>
      </c>
      <c r="J149">
        <v>1.07</v>
      </c>
      <c r="K149">
        <v>2.2599999999999998</v>
      </c>
      <c r="L149">
        <v>1.36</v>
      </c>
      <c r="M149">
        <v>1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75</v>
      </c>
      <c r="U149">
        <v>9</v>
      </c>
      <c r="V149">
        <v>4</v>
      </c>
      <c r="W149">
        <v>1</v>
      </c>
      <c r="X149">
        <v>0</v>
      </c>
      <c r="Y149">
        <v>4</v>
      </c>
      <c r="Z149">
        <v>0</v>
      </c>
      <c r="AA149">
        <v>0</v>
      </c>
      <c r="AB149">
        <v>1</v>
      </c>
      <c r="AC149">
        <v>2</v>
      </c>
      <c r="AD149">
        <v>2</v>
      </c>
      <c r="AE149">
        <v>14</v>
      </c>
      <c r="AF149">
        <v>10</v>
      </c>
      <c r="AG149">
        <v>7</v>
      </c>
      <c r="AH149">
        <v>5</v>
      </c>
      <c r="AI149">
        <v>7</v>
      </c>
      <c r="AJ149">
        <v>5</v>
      </c>
      <c r="AK149">
        <v>11</v>
      </c>
      <c r="AL149">
        <v>14</v>
      </c>
      <c r="AM149">
        <v>60</v>
      </c>
      <c r="AN149">
        <v>40</v>
      </c>
      <c r="AO149">
        <v>1.92</v>
      </c>
      <c r="AP149">
        <v>1.33</v>
      </c>
      <c r="AQ149">
        <v>2.57</v>
      </c>
      <c r="AR149">
        <v>75</v>
      </c>
      <c r="AS149">
        <v>90</v>
      </c>
      <c r="AT149">
        <v>61</v>
      </c>
      <c r="AU149">
        <v>11</v>
      </c>
      <c r="AV149">
        <v>0</v>
      </c>
      <c r="AW149">
        <v>36</v>
      </c>
      <c r="AX149">
        <v>75</v>
      </c>
      <c r="AY149">
        <v>57</v>
      </c>
      <c r="AZ149">
        <v>83</v>
      </c>
      <c r="BA149">
        <v>8.86</v>
      </c>
      <c r="BB149">
        <v>5</v>
      </c>
      <c r="BC149">
        <v>1.87</v>
      </c>
      <c r="BD149">
        <v>3.3</v>
      </c>
      <c r="BE149">
        <v>4</v>
      </c>
      <c r="BF149">
        <f>(1/BC149+1/BD149+1/BE149-1)/3</f>
        <v>2.9263220439690985E-2</v>
      </c>
      <c r="BG149">
        <f>1/BC149-BF149</f>
        <v>0.50549613784907899</v>
      </c>
      <c r="BH149">
        <f>1/BD149-BF149</f>
        <v>0.27376708259061205</v>
      </c>
      <c r="BI149">
        <f>1/BE149-BF149</f>
        <v>0.22073677956030902</v>
      </c>
      <c r="BJ149">
        <f>MROUND(BG149*100,2)/100</f>
        <v>0.5</v>
      </c>
      <c r="BK149">
        <v>1.3</v>
      </c>
      <c r="BL149">
        <v>1.95</v>
      </c>
      <c r="BM149">
        <v>3.45</v>
      </c>
      <c r="BN149">
        <v>0</v>
      </c>
      <c r="BO149">
        <v>1.91</v>
      </c>
      <c r="BP149">
        <v>1.91</v>
      </c>
      <c r="BQ149" t="s">
        <v>133</v>
      </c>
      <c r="BR149">
        <f>VLOOKUP(Table2[[#This Row],[Reference]],metron,10,FALSE)</f>
        <v>2.5202079886551649</v>
      </c>
      <c r="BS149">
        <f>VLOOKUP(Table2[[#This Row],[Reference]],metron,11,FALSE)</f>
        <v>1.5342708579532029</v>
      </c>
      <c r="BT149">
        <f>VLOOKUP(Table2[[#This Row],[Reference]],metron,12,FALSE)</f>
        <v>0.98593713070196176</v>
      </c>
      <c r="BU149">
        <f>VLOOKUP(Table2[[#This Row],[Reference]],metron,13,FALSE)</f>
        <v>0.67513590167809023</v>
      </c>
      <c r="BV149">
        <f>VLOOKUP(Table2[[#This Row],[Reference]],metron,14,FALSE)</f>
        <v>0.4286727337194185</v>
      </c>
      <c r="BW149">
        <f>VLOOKUP(Table2[[#This Row],[Reference]],metron,15,FALSE)</f>
        <v>12.98669114272602</v>
      </c>
      <c r="BX149">
        <f>VLOOKUP(Table2[[#This Row],[Reference]],metron,16,FALSE)</f>
        <v>9.4167049105094076</v>
      </c>
      <c r="BY149">
        <f>VLOOKUP(Table2[[#This Row],[Reference]],metron,17,FALSE)</f>
        <v>5.6645716945996272</v>
      </c>
      <c r="BZ149">
        <f>VLOOKUP(Table2[[#This Row],[Reference]],metron,18,FALSE)</f>
        <v>4.0242085661080074</v>
      </c>
      <c r="CA149">
        <f>VLOOKUP(Table2[[#This Row],[Reference]],metron,19,FALSE)</f>
        <v>7.3221194481263927</v>
      </c>
      <c r="CB149">
        <f>VLOOKUP(Table2[[#This Row],[Reference]],metron,20,FALSE)</f>
        <v>5.3924963444014002</v>
      </c>
      <c r="CC149">
        <f>VLOOKUP(Table2[[#This Row],[Reference]],metron,21,FALSE)</f>
        <v>12.508162313432839</v>
      </c>
      <c r="CD149">
        <f>VLOOKUP(Table2[[#This Row],[Reference]],metron,22,FALSE)</f>
        <v>13.36963619402985</v>
      </c>
      <c r="CE149">
        <f>VLOOKUP(Table2[[#This Row],[Reference]],metron,23,FALSE)</f>
        <v>1.4438014689517029</v>
      </c>
      <c r="CF149">
        <f>VLOOKUP(Table2[[#This Row],[Reference]],metron,24,FALSE)</f>
        <v>1.9410193634542621</v>
      </c>
      <c r="CG149">
        <f>VLOOKUP(Table2[[#This Row],[Reference]],metron,25,FALSE)</f>
        <v>8.4130870242599604E-2</v>
      </c>
      <c r="CH149">
        <f>VLOOKUP(Table2[[#This Row],[Reference]],metron,26,FALSE)</f>
        <v>0.1275317160026708</v>
      </c>
    </row>
    <row r="150" spans="1:86" hidden="1" x14ac:dyDescent="0.45">
      <c r="A150">
        <v>1535585400</v>
      </c>
      <c r="B150" t="s">
        <v>405</v>
      </c>
      <c r="C150" t="s">
        <v>64</v>
      </c>
      <c r="D150" t="s">
        <v>65</v>
      </c>
      <c r="E150" t="s">
        <v>119</v>
      </c>
      <c r="F150" t="s">
        <v>143</v>
      </c>
      <c r="G150" t="s">
        <v>65</v>
      </c>
      <c r="H150">
        <v>7</v>
      </c>
      <c r="I150">
        <v>2.29</v>
      </c>
      <c r="J150">
        <v>1.38</v>
      </c>
      <c r="K150">
        <v>2.14</v>
      </c>
      <c r="L150">
        <v>1.41</v>
      </c>
      <c r="M150">
        <v>1</v>
      </c>
      <c r="N150">
        <v>1</v>
      </c>
      <c r="O150">
        <v>2</v>
      </c>
      <c r="P150">
        <v>1</v>
      </c>
      <c r="Q150">
        <v>0</v>
      </c>
      <c r="R150">
        <v>1</v>
      </c>
      <c r="S150">
        <v>70</v>
      </c>
      <c r="T150">
        <v>23</v>
      </c>
      <c r="U150">
        <v>5</v>
      </c>
      <c r="V150">
        <v>2</v>
      </c>
      <c r="W150">
        <v>0</v>
      </c>
      <c r="X150">
        <v>1</v>
      </c>
      <c r="Y150">
        <v>3</v>
      </c>
      <c r="Z150">
        <v>1</v>
      </c>
      <c r="AA150">
        <v>1</v>
      </c>
      <c r="AB150">
        <v>0</v>
      </c>
      <c r="AC150">
        <v>3</v>
      </c>
      <c r="AD150">
        <v>1</v>
      </c>
      <c r="AE150">
        <v>14</v>
      </c>
      <c r="AF150">
        <v>3</v>
      </c>
      <c r="AG150">
        <v>5</v>
      </c>
      <c r="AH150">
        <v>2</v>
      </c>
      <c r="AI150">
        <v>9</v>
      </c>
      <c r="AJ150">
        <v>1</v>
      </c>
      <c r="AK150">
        <v>10</v>
      </c>
      <c r="AL150">
        <v>17</v>
      </c>
      <c r="AM150">
        <v>55</v>
      </c>
      <c r="AN150">
        <v>45</v>
      </c>
      <c r="AO150">
        <v>1.7</v>
      </c>
      <c r="AP150">
        <v>0.56000000000000005</v>
      </c>
      <c r="AQ150">
        <v>2.73</v>
      </c>
      <c r="AR150">
        <v>52</v>
      </c>
      <c r="AS150">
        <v>86</v>
      </c>
      <c r="AT150">
        <v>37</v>
      </c>
      <c r="AU150">
        <v>29</v>
      </c>
      <c r="AV150">
        <v>19</v>
      </c>
      <c r="AW150">
        <v>30</v>
      </c>
      <c r="AX150">
        <v>78</v>
      </c>
      <c r="AY150">
        <v>41</v>
      </c>
      <c r="AZ150">
        <v>85</v>
      </c>
      <c r="BA150">
        <v>8.69</v>
      </c>
      <c r="BB150">
        <v>5.41</v>
      </c>
      <c r="BC150">
        <v>1.59</v>
      </c>
      <c r="BD150">
        <v>3.55</v>
      </c>
      <c r="BE150">
        <v>5.55</v>
      </c>
      <c r="BF150">
        <f>(1/BC150+1/BD150+1/BE150-1)/3</f>
        <v>3.026704621177112E-2</v>
      </c>
      <c r="BG150">
        <f>1/BC150-BF150</f>
        <v>0.59866377139829174</v>
      </c>
      <c r="BH150">
        <f>1/BD150-BF150</f>
        <v>0.25142309463329932</v>
      </c>
      <c r="BI150">
        <f>1/BE150-BF150</f>
        <v>0.14991313396840908</v>
      </c>
      <c r="BJ150">
        <f>MROUND(BG150*100,2)/100</f>
        <v>0.6</v>
      </c>
      <c r="BK150">
        <v>1.33</v>
      </c>
      <c r="BL150">
        <v>2.0499999999999998</v>
      </c>
      <c r="BM150">
        <v>3.65</v>
      </c>
      <c r="BN150">
        <v>0</v>
      </c>
      <c r="BO150">
        <v>2.1</v>
      </c>
      <c r="BP150">
        <v>1.71</v>
      </c>
      <c r="BQ150" t="s">
        <v>132</v>
      </c>
      <c r="BR150">
        <f>VLOOKUP(Table2[[#This Row],[Reference]],metron,10,FALSE)</f>
        <v>2.7310090702947849</v>
      </c>
      <c r="BS150">
        <f>VLOOKUP(Table2[[#This Row],[Reference]],metron,11,FALSE)</f>
        <v>1.841836734693878</v>
      </c>
      <c r="BT150">
        <f>VLOOKUP(Table2[[#This Row],[Reference]],metron,12,FALSE)</f>
        <v>0.88917233560090703</v>
      </c>
      <c r="BU150">
        <f>VLOOKUP(Table2[[#This Row],[Reference]],metron,13,FALSE)</f>
        <v>0.804822695035461</v>
      </c>
      <c r="BV150">
        <f>VLOOKUP(Table2[[#This Row],[Reference]],metron,14,FALSE)</f>
        <v>0.38099290780141842</v>
      </c>
      <c r="BW150">
        <f>VLOOKUP(Table2[[#This Row],[Reference]],metron,15,FALSE)</f>
        <v>14.25174825174825</v>
      </c>
      <c r="BX150">
        <f>VLOOKUP(Table2[[#This Row],[Reference]],metron,16,FALSE)</f>
        <v>8.8316683316683324</v>
      </c>
      <c r="BY150">
        <f>VLOOKUP(Table2[[#This Row],[Reference]],metron,17,FALSE)</f>
        <v>6.2901265822784813</v>
      </c>
      <c r="BZ150">
        <f>VLOOKUP(Table2[[#This Row],[Reference]],metron,18,FALSE)</f>
        <v>3.6162025316455702</v>
      </c>
      <c r="CA150">
        <f>VLOOKUP(Table2[[#This Row],[Reference]],metron,19,FALSE)</f>
        <v>7.9616216694697686</v>
      </c>
      <c r="CB150">
        <f>VLOOKUP(Table2[[#This Row],[Reference]],metron,20,FALSE)</f>
        <v>5.2154658000227627</v>
      </c>
      <c r="CC150">
        <f>VLOOKUP(Table2[[#This Row],[Reference]],metron,21,FALSE)</f>
        <v>12.444895886236671</v>
      </c>
      <c r="CD150">
        <f>VLOOKUP(Table2[[#This Row],[Reference]],metron,22,FALSE)</f>
        <v>13.620619603859829</v>
      </c>
      <c r="CE150">
        <f>VLOOKUP(Table2[[#This Row],[Reference]],metron,23,FALSE)</f>
        <v>1.406084017382907</v>
      </c>
      <c r="CF150">
        <f>VLOOKUP(Table2[[#This Row],[Reference]],metron,24,FALSE)</f>
        <v>2.070980202800579</v>
      </c>
      <c r="CG150">
        <f>VLOOKUP(Table2[[#This Row],[Reference]],metron,25,FALSE)</f>
        <v>6.1323032351521013E-2</v>
      </c>
      <c r="CH150">
        <f>VLOOKUP(Table2[[#This Row],[Reference]],metron,26,FALSE)</f>
        <v>0.1313375181071946</v>
      </c>
    </row>
    <row r="151" spans="1:86" hidden="1" x14ac:dyDescent="0.45">
      <c r="A151">
        <v>1535588100</v>
      </c>
      <c r="B151" t="s">
        <v>406</v>
      </c>
      <c r="C151" t="s">
        <v>64</v>
      </c>
      <c r="D151" t="s">
        <v>65</v>
      </c>
      <c r="E151" t="s">
        <v>118</v>
      </c>
      <c r="F151" t="s">
        <v>115</v>
      </c>
      <c r="G151" t="s">
        <v>65</v>
      </c>
      <c r="H151">
        <v>7</v>
      </c>
      <c r="I151">
        <v>1.21</v>
      </c>
      <c r="J151">
        <v>0.71</v>
      </c>
      <c r="K151">
        <v>1.05</v>
      </c>
      <c r="L151">
        <v>0.91</v>
      </c>
      <c r="M151">
        <v>3</v>
      </c>
      <c r="N151">
        <v>1</v>
      </c>
      <c r="O151">
        <v>4</v>
      </c>
      <c r="P151">
        <v>2</v>
      </c>
      <c r="Q151">
        <v>1</v>
      </c>
      <c r="R151">
        <v>1</v>
      </c>
      <c r="S151" t="s">
        <v>407</v>
      </c>
      <c r="T151">
        <v>27</v>
      </c>
      <c r="U151">
        <v>8</v>
      </c>
      <c r="V151">
        <v>2</v>
      </c>
      <c r="W151">
        <v>2</v>
      </c>
      <c r="X151">
        <v>1</v>
      </c>
      <c r="Y151">
        <v>2</v>
      </c>
      <c r="Z151">
        <v>0</v>
      </c>
      <c r="AA151">
        <v>2</v>
      </c>
      <c r="AB151">
        <v>1</v>
      </c>
      <c r="AC151">
        <v>1</v>
      </c>
      <c r="AD151">
        <v>1</v>
      </c>
      <c r="AE151">
        <v>16</v>
      </c>
      <c r="AF151">
        <v>9</v>
      </c>
      <c r="AG151">
        <v>7</v>
      </c>
      <c r="AH151">
        <v>6</v>
      </c>
      <c r="AI151">
        <v>9</v>
      </c>
      <c r="AJ151">
        <v>3</v>
      </c>
      <c r="AK151">
        <v>17</v>
      </c>
      <c r="AL151">
        <v>11</v>
      </c>
      <c r="AM151">
        <v>49</v>
      </c>
      <c r="AN151">
        <v>51</v>
      </c>
      <c r="AO151">
        <v>2.09</v>
      </c>
      <c r="AP151">
        <v>1.36</v>
      </c>
      <c r="AQ151">
        <v>3</v>
      </c>
      <c r="AR151">
        <v>65</v>
      </c>
      <c r="AS151">
        <v>79</v>
      </c>
      <c r="AT151">
        <v>65</v>
      </c>
      <c r="AU151">
        <v>40</v>
      </c>
      <c r="AV151">
        <v>14</v>
      </c>
      <c r="AW151">
        <v>36</v>
      </c>
      <c r="AX151">
        <v>65</v>
      </c>
      <c r="AY151">
        <v>61</v>
      </c>
      <c r="AZ151">
        <v>86</v>
      </c>
      <c r="BA151">
        <v>10.64</v>
      </c>
      <c r="BB151">
        <v>5</v>
      </c>
      <c r="BC151">
        <v>2.0499999999999998</v>
      </c>
      <c r="BD151">
        <v>3.45</v>
      </c>
      <c r="BE151">
        <v>3.2</v>
      </c>
      <c r="BF151">
        <f>(1/BC151+1/BD151+1/BE151-1)/3</f>
        <v>3.0053316837516181E-2</v>
      </c>
      <c r="BG151">
        <f>1/BC151-BF151</f>
        <v>0.45775156121126437</v>
      </c>
      <c r="BH151">
        <f>1/BD151-BF151</f>
        <v>0.25980175562625196</v>
      </c>
      <c r="BI151">
        <f>1/BE151-BF151</f>
        <v>0.28244668316248384</v>
      </c>
      <c r="BJ151">
        <f>MROUND(BG151*100,2)/100</f>
        <v>0.46</v>
      </c>
      <c r="BK151">
        <v>1.23</v>
      </c>
      <c r="BL151">
        <v>1.74</v>
      </c>
      <c r="BM151">
        <v>2.9</v>
      </c>
      <c r="BN151">
        <v>0</v>
      </c>
      <c r="BO151">
        <v>1.71</v>
      </c>
      <c r="BP151">
        <v>2.15</v>
      </c>
      <c r="BQ151" t="s">
        <v>117</v>
      </c>
      <c r="BR151">
        <f>VLOOKUP(Table2[[#This Row],[Reference]],metron,10,FALSE)</f>
        <v>2.5405629139072849</v>
      </c>
      <c r="BS151">
        <f>VLOOKUP(Table2[[#This Row],[Reference]],metron,11,FALSE)</f>
        <v>1.4888836329233679</v>
      </c>
      <c r="BT151">
        <f>VLOOKUP(Table2[[#This Row],[Reference]],metron,12,FALSE)</f>
        <v>1.0516792809839171</v>
      </c>
      <c r="BU151">
        <f>VLOOKUP(Table2[[#This Row],[Reference]],metron,13,FALSE)</f>
        <v>0.64581362346263005</v>
      </c>
      <c r="BV151">
        <f>VLOOKUP(Table2[[#This Row],[Reference]],metron,14,FALSE)</f>
        <v>0.45364238410596031</v>
      </c>
      <c r="BW151">
        <f>VLOOKUP(Table2[[#This Row],[Reference]],metron,15,FALSE)</f>
        <v>12.686892177589851</v>
      </c>
      <c r="BX151">
        <f>VLOOKUP(Table2[[#This Row],[Reference]],metron,16,FALSE)</f>
        <v>9.8059196617336148</v>
      </c>
      <c r="BY151">
        <f>VLOOKUP(Table2[[#This Row],[Reference]],metron,17,FALSE)</f>
        <v>5.3198121263877027</v>
      </c>
      <c r="BZ151">
        <f>VLOOKUP(Table2[[#This Row],[Reference]],metron,18,FALSE)</f>
        <v>4.0954312553373189</v>
      </c>
      <c r="CA151">
        <f>VLOOKUP(Table2[[#This Row],[Reference]],metron,19,FALSE)</f>
        <v>7.3670800512021479</v>
      </c>
      <c r="CB151">
        <f>VLOOKUP(Table2[[#This Row],[Reference]],metron,20,FALSE)</f>
        <v>5.710488406396296</v>
      </c>
      <c r="CC151">
        <f>VLOOKUP(Table2[[#This Row],[Reference]],metron,21,FALSE)</f>
        <v>13.0488908033599</v>
      </c>
      <c r="CD151">
        <f>VLOOKUP(Table2[[#This Row],[Reference]],metron,22,FALSE)</f>
        <v>13.714839543398661</v>
      </c>
      <c r="CE151">
        <f>VLOOKUP(Table2[[#This Row],[Reference]],metron,23,FALSE)</f>
        <v>1.567523459812322</v>
      </c>
      <c r="CF151">
        <f>VLOOKUP(Table2[[#This Row],[Reference]],metron,24,FALSE)</f>
        <v>1.951040391676867</v>
      </c>
      <c r="CG151">
        <f>VLOOKUP(Table2[[#This Row],[Reference]],metron,25,FALSE)</f>
        <v>8.3027335781313744E-2</v>
      </c>
      <c r="CH151">
        <f>VLOOKUP(Table2[[#This Row],[Reference]],metron,26,FALSE)</f>
        <v>0.13117095063239501</v>
      </c>
    </row>
    <row r="152" spans="1:86" hidden="1" x14ac:dyDescent="0.45">
      <c r="A152">
        <v>1535592600</v>
      </c>
      <c r="B152" t="s">
        <v>408</v>
      </c>
      <c r="C152" t="s">
        <v>64</v>
      </c>
      <c r="D152" t="s">
        <v>65</v>
      </c>
      <c r="E152" t="s">
        <v>112</v>
      </c>
      <c r="F152" t="s">
        <v>127</v>
      </c>
      <c r="G152" t="s">
        <v>65</v>
      </c>
      <c r="H152">
        <v>7</v>
      </c>
      <c r="I152">
        <v>2.4300000000000002</v>
      </c>
      <c r="J152">
        <v>1.1399999999999999</v>
      </c>
      <c r="K152">
        <v>2.2999999999999998</v>
      </c>
      <c r="L152">
        <v>1.27</v>
      </c>
      <c r="M152">
        <v>2</v>
      </c>
      <c r="N152">
        <v>0</v>
      </c>
      <c r="O152">
        <v>2</v>
      </c>
      <c r="P152">
        <v>2</v>
      </c>
      <c r="Q152">
        <v>2</v>
      </c>
      <c r="R152">
        <v>0</v>
      </c>
      <c r="S152" t="s">
        <v>409</v>
      </c>
      <c r="U152">
        <v>7</v>
      </c>
      <c r="V152">
        <v>5</v>
      </c>
      <c r="W152">
        <v>1</v>
      </c>
      <c r="X152">
        <v>0</v>
      </c>
      <c r="Y152">
        <v>2</v>
      </c>
      <c r="Z152">
        <v>0</v>
      </c>
      <c r="AA152">
        <v>0</v>
      </c>
      <c r="AB152">
        <v>1</v>
      </c>
      <c r="AC152">
        <v>2</v>
      </c>
      <c r="AD152">
        <v>0</v>
      </c>
      <c r="AE152">
        <v>12</v>
      </c>
      <c r="AF152">
        <v>9</v>
      </c>
      <c r="AG152">
        <v>7</v>
      </c>
      <c r="AH152">
        <v>3</v>
      </c>
      <c r="AI152">
        <v>5</v>
      </c>
      <c r="AJ152">
        <v>6</v>
      </c>
      <c r="AK152">
        <v>20</v>
      </c>
      <c r="AL152">
        <v>17</v>
      </c>
      <c r="AM152">
        <v>51</v>
      </c>
      <c r="AN152">
        <v>49</v>
      </c>
      <c r="AO152">
        <v>1.9</v>
      </c>
      <c r="AP152">
        <v>1.42</v>
      </c>
      <c r="AQ152">
        <v>2.36</v>
      </c>
      <c r="AR152">
        <v>54</v>
      </c>
      <c r="AS152">
        <v>71</v>
      </c>
      <c r="AT152">
        <v>43</v>
      </c>
      <c r="AU152">
        <v>14</v>
      </c>
      <c r="AV152">
        <v>7</v>
      </c>
      <c r="AW152">
        <v>25</v>
      </c>
      <c r="AX152">
        <v>65</v>
      </c>
      <c r="AY152">
        <v>50</v>
      </c>
      <c r="AZ152">
        <v>90</v>
      </c>
      <c r="BA152">
        <v>10.5</v>
      </c>
      <c r="BB152">
        <v>5</v>
      </c>
      <c r="BC152">
        <v>1.61</v>
      </c>
      <c r="BD152">
        <v>3.7</v>
      </c>
      <c r="BE152">
        <v>5.25</v>
      </c>
      <c r="BF152">
        <f>(1/BC152+1/BD152+1/BE152-1)/3</f>
        <v>2.7288157722940316E-2</v>
      </c>
      <c r="BG152">
        <f>1/BC152-BF152</f>
        <v>0.59382985469941985</v>
      </c>
      <c r="BH152">
        <f>1/BD152-BF152</f>
        <v>0.2429821125473299</v>
      </c>
      <c r="BI152">
        <f>1/BE152-BF152</f>
        <v>0.16318803275325014</v>
      </c>
      <c r="BJ152">
        <f>MROUND(BG152*100,2)/100</f>
        <v>0.6</v>
      </c>
      <c r="BK152">
        <v>1.3</v>
      </c>
      <c r="BL152">
        <v>1.95</v>
      </c>
      <c r="BM152">
        <v>3.4</v>
      </c>
      <c r="BN152">
        <v>0</v>
      </c>
      <c r="BO152">
        <v>2.0499999999999998</v>
      </c>
      <c r="BP152">
        <v>1.77</v>
      </c>
      <c r="BQ152" t="s">
        <v>139</v>
      </c>
      <c r="BR152">
        <f>VLOOKUP(Table2[[#This Row],[Reference]],metron,10,FALSE)</f>
        <v>2.7310090702947849</v>
      </c>
      <c r="BS152">
        <f>VLOOKUP(Table2[[#This Row],[Reference]],metron,11,FALSE)</f>
        <v>1.841836734693878</v>
      </c>
      <c r="BT152">
        <f>VLOOKUP(Table2[[#This Row],[Reference]],metron,12,FALSE)</f>
        <v>0.88917233560090703</v>
      </c>
      <c r="BU152">
        <f>VLOOKUP(Table2[[#This Row],[Reference]],metron,13,FALSE)</f>
        <v>0.804822695035461</v>
      </c>
      <c r="BV152">
        <f>VLOOKUP(Table2[[#This Row],[Reference]],metron,14,FALSE)</f>
        <v>0.38099290780141842</v>
      </c>
      <c r="BW152">
        <f>VLOOKUP(Table2[[#This Row],[Reference]],metron,15,FALSE)</f>
        <v>14.25174825174825</v>
      </c>
      <c r="BX152">
        <f>VLOOKUP(Table2[[#This Row],[Reference]],metron,16,FALSE)</f>
        <v>8.8316683316683324</v>
      </c>
      <c r="BY152">
        <f>VLOOKUP(Table2[[#This Row],[Reference]],metron,17,FALSE)</f>
        <v>6.2901265822784813</v>
      </c>
      <c r="BZ152">
        <f>VLOOKUP(Table2[[#This Row],[Reference]],metron,18,FALSE)</f>
        <v>3.6162025316455702</v>
      </c>
      <c r="CA152">
        <f>VLOOKUP(Table2[[#This Row],[Reference]],metron,19,FALSE)</f>
        <v>7.9616216694697686</v>
      </c>
      <c r="CB152">
        <f>VLOOKUP(Table2[[#This Row],[Reference]],metron,20,FALSE)</f>
        <v>5.2154658000227627</v>
      </c>
      <c r="CC152">
        <f>VLOOKUP(Table2[[#This Row],[Reference]],metron,21,FALSE)</f>
        <v>12.444895886236671</v>
      </c>
      <c r="CD152">
        <f>VLOOKUP(Table2[[#This Row],[Reference]],metron,22,FALSE)</f>
        <v>13.620619603859829</v>
      </c>
      <c r="CE152">
        <f>VLOOKUP(Table2[[#This Row],[Reference]],metron,23,FALSE)</f>
        <v>1.406084017382907</v>
      </c>
      <c r="CF152">
        <f>VLOOKUP(Table2[[#This Row],[Reference]],metron,24,FALSE)</f>
        <v>2.070980202800579</v>
      </c>
      <c r="CG152">
        <f>VLOOKUP(Table2[[#This Row],[Reference]],metron,25,FALSE)</f>
        <v>6.1323032351521013E-2</v>
      </c>
      <c r="CH152">
        <f>VLOOKUP(Table2[[#This Row],[Reference]],metron,26,FALSE)</f>
        <v>0.1313375181071946</v>
      </c>
    </row>
    <row r="153" spans="1:86" hidden="1" x14ac:dyDescent="0.45">
      <c r="A153">
        <v>1535833800</v>
      </c>
      <c r="B153" t="s">
        <v>410</v>
      </c>
      <c r="C153" t="s">
        <v>64</v>
      </c>
      <c r="D153" t="s">
        <v>65</v>
      </c>
      <c r="E153" t="s">
        <v>113</v>
      </c>
      <c r="F153" t="s">
        <v>118</v>
      </c>
      <c r="G153" t="s">
        <v>65</v>
      </c>
      <c r="H153">
        <v>8</v>
      </c>
      <c r="I153">
        <v>1.93</v>
      </c>
      <c r="J153">
        <v>0.86</v>
      </c>
      <c r="K153">
        <v>1.45</v>
      </c>
      <c r="L153">
        <v>0.73</v>
      </c>
      <c r="M153">
        <v>1</v>
      </c>
      <c r="N153">
        <v>2</v>
      </c>
      <c r="O153">
        <v>3</v>
      </c>
      <c r="P153">
        <v>2</v>
      </c>
      <c r="Q153">
        <v>0</v>
      </c>
      <c r="R153">
        <v>2</v>
      </c>
      <c r="S153" t="s">
        <v>72</v>
      </c>
      <c r="T153" t="s">
        <v>107</v>
      </c>
      <c r="U153">
        <v>9</v>
      </c>
      <c r="V153">
        <v>1</v>
      </c>
      <c r="W153">
        <v>2</v>
      </c>
      <c r="X153">
        <v>1</v>
      </c>
      <c r="Y153">
        <v>3</v>
      </c>
      <c r="Z153">
        <v>1</v>
      </c>
      <c r="AA153">
        <v>2</v>
      </c>
      <c r="AB153">
        <v>1</v>
      </c>
      <c r="AC153">
        <v>2</v>
      </c>
      <c r="AD153">
        <v>2</v>
      </c>
      <c r="AE153">
        <v>14</v>
      </c>
      <c r="AF153">
        <v>7</v>
      </c>
      <c r="AG153">
        <v>7</v>
      </c>
      <c r="AH153">
        <v>6</v>
      </c>
      <c r="AI153">
        <v>7</v>
      </c>
      <c r="AJ153">
        <v>1</v>
      </c>
      <c r="AK153">
        <v>16</v>
      </c>
      <c r="AL153">
        <v>25</v>
      </c>
      <c r="AM153">
        <v>62</v>
      </c>
      <c r="AN153">
        <v>38</v>
      </c>
      <c r="AO153">
        <v>2.0499999999999998</v>
      </c>
      <c r="AP153">
        <v>1.35</v>
      </c>
      <c r="AQ153">
        <v>2.79</v>
      </c>
      <c r="AR153">
        <v>57</v>
      </c>
      <c r="AS153">
        <v>75</v>
      </c>
      <c r="AT153">
        <v>54</v>
      </c>
      <c r="AU153">
        <v>40</v>
      </c>
      <c r="AV153">
        <v>11</v>
      </c>
      <c r="AW153">
        <v>33</v>
      </c>
      <c r="AX153">
        <v>72</v>
      </c>
      <c r="AY153">
        <v>43</v>
      </c>
      <c r="AZ153">
        <v>79</v>
      </c>
      <c r="BA153">
        <v>11.57</v>
      </c>
      <c r="BB153">
        <v>4.43</v>
      </c>
      <c r="BC153">
        <v>2.25</v>
      </c>
      <c r="BD153">
        <v>3.4</v>
      </c>
      <c r="BE153">
        <v>2.85</v>
      </c>
      <c r="BF153">
        <f>(1/BC153+1/BD153+1/BE153-1)/3</f>
        <v>2.9813094828574711E-2</v>
      </c>
      <c r="BG153">
        <f>1/BC153-BF153</f>
        <v>0.41463134961586973</v>
      </c>
      <c r="BH153">
        <f>1/BD153-BF153</f>
        <v>0.26430455223024885</v>
      </c>
      <c r="BI153">
        <f>1/BE153-BF153</f>
        <v>0.32106409815388143</v>
      </c>
      <c r="BJ153">
        <f>MROUND(BG153*100,2)/100</f>
        <v>0.42</v>
      </c>
      <c r="BK153">
        <v>1.17</v>
      </c>
      <c r="BL153">
        <v>1.57</v>
      </c>
      <c r="BM153">
        <v>2.4500000000000002</v>
      </c>
      <c r="BN153">
        <v>0</v>
      </c>
      <c r="BO153">
        <v>1.56</v>
      </c>
      <c r="BP153">
        <v>2.4500000000000002</v>
      </c>
      <c r="BQ153" t="s">
        <v>121</v>
      </c>
      <c r="BR153">
        <f>VLOOKUP(Table2[[#This Row],[Reference]],metron,10,FALSE)</f>
        <v>2.4884649511978703</v>
      </c>
      <c r="BS153">
        <f>VLOOKUP(Table2[[#This Row],[Reference]],metron,11,FALSE)</f>
        <v>1.396960958296362</v>
      </c>
      <c r="BT153">
        <f>VLOOKUP(Table2[[#This Row],[Reference]],metron,12,FALSE)</f>
        <v>1.091503992901508</v>
      </c>
      <c r="BU153">
        <f>VLOOKUP(Table2[[#This Row],[Reference]],metron,13,FALSE)</f>
        <v>0.60765391014975045</v>
      </c>
      <c r="BV153">
        <f>VLOOKUP(Table2[[#This Row],[Reference]],metron,14,FALSE)</f>
        <v>0.47276760953965608</v>
      </c>
      <c r="BW153">
        <f>VLOOKUP(Table2[[#This Row],[Reference]],metron,15,FALSE)</f>
        <v>12.29504785684561</v>
      </c>
      <c r="BX153">
        <f>VLOOKUP(Table2[[#This Row],[Reference]],metron,16,FALSE)</f>
        <v>10.047232625884311</v>
      </c>
      <c r="BY153">
        <f>VLOOKUP(Table2[[#This Row],[Reference]],metron,17,FALSE)</f>
        <v>5.2917192097519967</v>
      </c>
      <c r="BZ153">
        <f>VLOOKUP(Table2[[#This Row],[Reference]],metron,18,FALSE)</f>
        <v>4.2580916351408158</v>
      </c>
      <c r="CA153">
        <f>VLOOKUP(Table2[[#This Row],[Reference]],metron,19,FALSE)</f>
        <v>7.0033286470936131</v>
      </c>
      <c r="CB153">
        <f>VLOOKUP(Table2[[#This Row],[Reference]],metron,20,FALSE)</f>
        <v>5.789140990743495</v>
      </c>
      <c r="CC153">
        <f>VLOOKUP(Table2[[#This Row],[Reference]],metron,21,FALSE)</f>
        <v>12.77041895895049</v>
      </c>
      <c r="CD153">
        <f>VLOOKUP(Table2[[#This Row],[Reference]],metron,22,FALSE)</f>
        <v>13.411129919593741</v>
      </c>
      <c r="CE153">
        <f>VLOOKUP(Table2[[#This Row],[Reference]],metron,23,FALSE)</f>
        <v>1.556141062018646</v>
      </c>
      <c r="CF153">
        <f>VLOOKUP(Table2[[#This Row],[Reference]],metron,24,FALSE)</f>
        <v>1.9114308877178761</v>
      </c>
      <c r="CG153">
        <f>VLOOKUP(Table2[[#This Row],[Reference]],metron,25,FALSE)</f>
        <v>8.4920956627482766E-2</v>
      </c>
      <c r="CH153">
        <f>VLOOKUP(Table2[[#This Row],[Reference]],metron,26,FALSE)</f>
        <v>0.1323469801378192</v>
      </c>
    </row>
    <row r="154" spans="1:86" hidden="1" x14ac:dyDescent="0.45">
      <c r="A154">
        <v>1535842800</v>
      </c>
      <c r="B154" t="s">
        <v>411</v>
      </c>
      <c r="C154" t="s">
        <v>64</v>
      </c>
      <c r="D154" t="s">
        <v>65</v>
      </c>
      <c r="E154" t="s">
        <v>127</v>
      </c>
      <c r="F154" t="s">
        <v>122</v>
      </c>
      <c r="G154" t="s">
        <v>65</v>
      </c>
      <c r="H154">
        <v>8</v>
      </c>
      <c r="I154">
        <v>1.29</v>
      </c>
      <c r="J154">
        <v>1.21</v>
      </c>
      <c r="K154">
        <v>1.55</v>
      </c>
      <c r="L154">
        <v>1</v>
      </c>
      <c r="M154">
        <v>2</v>
      </c>
      <c r="N154">
        <v>0</v>
      </c>
      <c r="O154">
        <v>2</v>
      </c>
      <c r="P154">
        <v>1</v>
      </c>
      <c r="Q154">
        <v>1</v>
      </c>
      <c r="R154">
        <v>0</v>
      </c>
      <c r="S154" t="s">
        <v>412</v>
      </c>
      <c r="U154">
        <v>2</v>
      </c>
      <c r="V154">
        <v>2</v>
      </c>
      <c r="W154">
        <v>1</v>
      </c>
      <c r="X154">
        <v>0</v>
      </c>
      <c r="Y154">
        <v>2</v>
      </c>
      <c r="Z154">
        <v>0</v>
      </c>
      <c r="AA154">
        <v>0</v>
      </c>
      <c r="AB154">
        <v>1</v>
      </c>
      <c r="AC154">
        <v>2</v>
      </c>
      <c r="AD154">
        <v>0</v>
      </c>
      <c r="AE154">
        <v>11</v>
      </c>
      <c r="AF154">
        <v>13</v>
      </c>
      <c r="AG154">
        <v>5</v>
      </c>
      <c r="AH154">
        <v>5</v>
      </c>
      <c r="AI154">
        <v>6</v>
      </c>
      <c r="AJ154">
        <v>8</v>
      </c>
      <c r="AK154">
        <v>15</v>
      </c>
      <c r="AL154">
        <v>18</v>
      </c>
      <c r="AM154">
        <v>47</v>
      </c>
      <c r="AN154">
        <v>53</v>
      </c>
      <c r="AO154">
        <v>1.5</v>
      </c>
      <c r="AP154">
        <v>1.61</v>
      </c>
      <c r="AQ154">
        <v>2.4</v>
      </c>
      <c r="AR154">
        <v>43</v>
      </c>
      <c r="AS154">
        <v>64</v>
      </c>
      <c r="AT154">
        <v>47</v>
      </c>
      <c r="AU154">
        <v>25</v>
      </c>
      <c r="AV154">
        <v>11</v>
      </c>
      <c r="AW154">
        <v>25</v>
      </c>
      <c r="AX154">
        <v>61</v>
      </c>
      <c r="AY154">
        <v>47</v>
      </c>
      <c r="AZ154">
        <v>75</v>
      </c>
      <c r="BA154">
        <v>8.2899999999999991</v>
      </c>
      <c r="BB154">
        <v>4.93</v>
      </c>
      <c r="BC154">
        <v>2</v>
      </c>
      <c r="BD154">
        <v>3.05</v>
      </c>
      <c r="BE154">
        <v>3.85</v>
      </c>
      <c r="BF154">
        <f>(1/BC154+1/BD154+1/BE154-1)/3</f>
        <v>2.9203037399758713E-2</v>
      </c>
      <c r="BG154">
        <f>1/BC154-BF154</f>
        <v>0.47079696260024129</v>
      </c>
      <c r="BH154">
        <f>1/BD154-BF154</f>
        <v>0.29866581505925771</v>
      </c>
      <c r="BI154">
        <f>1/BE154-BF154</f>
        <v>0.230537222340501</v>
      </c>
      <c r="BJ154">
        <f>MROUND(BG154*100,2)/100</f>
        <v>0.48</v>
      </c>
      <c r="BK154">
        <v>1.38</v>
      </c>
      <c r="BL154">
        <v>2.15</v>
      </c>
      <c r="BM154">
        <v>4</v>
      </c>
      <c r="BN154">
        <v>0</v>
      </c>
      <c r="BO154">
        <v>2.0499999999999998</v>
      </c>
      <c r="BP154">
        <v>1.77</v>
      </c>
      <c r="BQ154" t="s">
        <v>130</v>
      </c>
      <c r="BR154">
        <f>VLOOKUP(Table2[[#This Row],[Reference]],metron,10,FALSE)</f>
        <v>2.5271929824561399</v>
      </c>
      <c r="BS154">
        <f>VLOOKUP(Table2[[#This Row],[Reference]],metron,11,FALSE)</f>
        <v>1.510877192982456</v>
      </c>
      <c r="BT154">
        <f>VLOOKUP(Table2[[#This Row],[Reference]],metron,12,FALSE)</f>
        <v>1.0163157894736841</v>
      </c>
      <c r="BU154">
        <f>VLOOKUP(Table2[[#This Row],[Reference]],metron,13,FALSE)</f>
        <v>0.67350877192982461</v>
      </c>
      <c r="BV154">
        <f>VLOOKUP(Table2[[#This Row],[Reference]],metron,14,FALSE)</f>
        <v>0.4442105263157895</v>
      </c>
      <c r="BW154">
        <f>VLOOKUP(Table2[[#This Row],[Reference]],metron,15,FALSE)</f>
        <v>12.80980392156863</v>
      </c>
      <c r="BX154">
        <f>VLOOKUP(Table2[[#This Row],[Reference]],metron,16,FALSE)</f>
        <v>9.6872549019607845</v>
      </c>
      <c r="BY154">
        <f>VLOOKUP(Table2[[#This Row],[Reference]],metron,17,FALSE)</f>
        <v>5.6491169610129957</v>
      </c>
      <c r="BZ154">
        <f>VLOOKUP(Table2[[#This Row],[Reference]],metron,18,FALSE)</f>
        <v>4.1379540153282237</v>
      </c>
      <c r="CA154">
        <f>VLOOKUP(Table2[[#This Row],[Reference]],metron,19,FALSE)</f>
        <v>7.1606869605556343</v>
      </c>
      <c r="CB154">
        <f>VLOOKUP(Table2[[#This Row],[Reference]],metron,20,FALSE)</f>
        <v>5.5493008866325608</v>
      </c>
      <c r="CC154">
        <f>VLOOKUP(Table2[[#This Row],[Reference]],metron,21,FALSE)</f>
        <v>12.9029029029029</v>
      </c>
      <c r="CD154">
        <f>VLOOKUP(Table2[[#This Row],[Reference]],metron,22,FALSE)</f>
        <v>13.75508842175509</v>
      </c>
      <c r="CE154">
        <f>VLOOKUP(Table2[[#This Row],[Reference]],metron,23,FALSE)</f>
        <v>1.5287356321839081</v>
      </c>
      <c r="CF154">
        <f>VLOOKUP(Table2[[#This Row],[Reference]],metron,24,FALSE)</f>
        <v>1.9664750957854411</v>
      </c>
      <c r="CG154">
        <f>VLOOKUP(Table2[[#This Row],[Reference]],metron,25,FALSE)</f>
        <v>8.8441890166028103E-2</v>
      </c>
      <c r="CH154">
        <f>VLOOKUP(Table2[[#This Row],[Reference]],metron,26,FALSE)</f>
        <v>0.13409961685823751</v>
      </c>
    </row>
    <row r="155" spans="1:86" hidden="1" x14ac:dyDescent="0.45">
      <c r="A155">
        <v>1535907600</v>
      </c>
      <c r="B155" t="s">
        <v>413</v>
      </c>
      <c r="C155" t="s">
        <v>64</v>
      </c>
      <c r="D155" t="s">
        <v>65</v>
      </c>
      <c r="E155" t="s">
        <v>143</v>
      </c>
      <c r="F155" t="s">
        <v>112</v>
      </c>
      <c r="G155" t="s">
        <v>65</v>
      </c>
      <c r="H155">
        <v>8</v>
      </c>
      <c r="I155">
        <v>1.47</v>
      </c>
      <c r="J155">
        <v>0.86</v>
      </c>
      <c r="K155">
        <v>1.55</v>
      </c>
      <c r="L155">
        <v>1.1299999999999999</v>
      </c>
      <c r="M155">
        <v>1</v>
      </c>
      <c r="N155">
        <v>1</v>
      </c>
      <c r="O155">
        <v>2</v>
      </c>
      <c r="P155">
        <v>0</v>
      </c>
      <c r="Q155">
        <v>0</v>
      </c>
      <c r="R155">
        <v>0</v>
      </c>
      <c r="S155">
        <v>52</v>
      </c>
      <c r="T155">
        <v>82</v>
      </c>
      <c r="U155">
        <v>6</v>
      </c>
      <c r="V155">
        <v>4</v>
      </c>
      <c r="W155">
        <v>3</v>
      </c>
      <c r="X155">
        <v>0</v>
      </c>
      <c r="Y155">
        <v>2</v>
      </c>
      <c r="Z155">
        <v>0</v>
      </c>
      <c r="AA155">
        <v>0</v>
      </c>
      <c r="AB155">
        <v>3</v>
      </c>
      <c r="AC155">
        <v>0</v>
      </c>
      <c r="AD155">
        <v>2</v>
      </c>
      <c r="AE155">
        <v>13</v>
      </c>
      <c r="AF155">
        <v>9</v>
      </c>
      <c r="AG155">
        <v>10</v>
      </c>
      <c r="AH155">
        <v>4</v>
      </c>
      <c r="AI155">
        <v>3</v>
      </c>
      <c r="AJ155">
        <v>5</v>
      </c>
      <c r="AK155">
        <v>18</v>
      </c>
      <c r="AL155">
        <v>15</v>
      </c>
      <c r="AM155">
        <v>47</v>
      </c>
      <c r="AN155">
        <v>53</v>
      </c>
      <c r="AO155">
        <v>2.0099999999999998</v>
      </c>
      <c r="AP155">
        <v>1.22</v>
      </c>
      <c r="AQ155">
        <v>2.62</v>
      </c>
      <c r="AR155">
        <v>62</v>
      </c>
      <c r="AS155">
        <v>90</v>
      </c>
      <c r="AT155">
        <v>52</v>
      </c>
      <c r="AU155">
        <v>21</v>
      </c>
      <c r="AV155">
        <v>0</v>
      </c>
      <c r="AW155">
        <v>24</v>
      </c>
      <c r="AX155">
        <v>62</v>
      </c>
      <c r="AY155">
        <v>49</v>
      </c>
      <c r="AZ155">
        <v>93</v>
      </c>
      <c r="BA155">
        <v>10.01</v>
      </c>
      <c r="BB155">
        <v>4.47</v>
      </c>
      <c r="BC155">
        <v>2.2000000000000002</v>
      </c>
      <c r="BD155">
        <v>3.1</v>
      </c>
      <c r="BE155">
        <v>3.3</v>
      </c>
      <c r="BF155">
        <f>(1/BC155+1/BD155+1/BE155-1)/3</f>
        <v>2.6718800912349277E-2</v>
      </c>
      <c r="BG155">
        <f>1/BC155-BF155</f>
        <v>0.42782665363310524</v>
      </c>
      <c r="BH155">
        <f>1/BD155-BF155</f>
        <v>0.29586184424894102</v>
      </c>
      <c r="BI155">
        <f>1/BE155-BF155</f>
        <v>0.27631150211795374</v>
      </c>
      <c r="BJ155">
        <f>MROUND(BG155*100,2)/100</f>
        <v>0.42</v>
      </c>
      <c r="BK155">
        <v>1.43</v>
      </c>
      <c r="BL155">
        <v>2.2999999999999998</v>
      </c>
      <c r="BM155">
        <v>4.3499999999999996</v>
      </c>
      <c r="BN155">
        <v>0</v>
      </c>
      <c r="BO155">
        <v>2.1</v>
      </c>
      <c r="BP155">
        <v>1.74</v>
      </c>
      <c r="BQ155" t="s">
        <v>131</v>
      </c>
      <c r="BR155">
        <f>VLOOKUP(Table2[[#This Row],[Reference]],metron,10,FALSE)</f>
        <v>2.4884649511978703</v>
      </c>
      <c r="BS155">
        <f>VLOOKUP(Table2[[#This Row],[Reference]],metron,11,FALSE)</f>
        <v>1.396960958296362</v>
      </c>
      <c r="BT155">
        <f>VLOOKUP(Table2[[#This Row],[Reference]],metron,12,FALSE)</f>
        <v>1.091503992901508</v>
      </c>
      <c r="BU155">
        <f>VLOOKUP(Table2[[#This Row],[Reference]],metron,13,FALSE)</f>
        <v>0.60765391014975045</v>
      </c>
      <c r="BV155">
        <f>VLOOKUP(Table2[[#This Row],[Reference]],metron,14,FALSE)</f>
        <v>0.47276760953965608</v>
      </c>
      <c r="BW155">
        <f>VLOOKUP(Table2[[#This Row],[Reference]],metron,15,FALSE)</f>
        <v>12.29504785684561</v>
      </c>
      <c r="BX155">
        <f>VLOOKUP(Table2[[#This Row],[Reference]],metron,16,FALSE)</f>
        <v>10.047232625884311</v>
      </c>
      <c r="BY155">
        <f>VLOOKUP(Table2[[#This Row],[Reference]],metron,17,FALSE)</f>
        <v>5.2917192097519967</v>
      </c>
      <c r="BZ155">
        <f>VLOOKUP(Table2[[#This Row],[Reference]],metron,18,FALSE)</f>
        <v>4.2580916351408158</v>
      </c>
      <c r="CA155">
        <f>VLOOKUP(Table2[[#This Row],[Reference]],metron,19,FALSE)</f>
        <v>7.0033286470936131</v>
      </c>
      <c r="CB155">
        <f>VLOOKUP(Table2[[#This Row],[Reference]],metron,20,FALSE)</f>
        <v>5.789140990743495</v>
      </c>
      <c r="CC155">
        <f>VLOOKUP(Table2[[#This Row],[Reference]],metron,21,FALSE)</f>
        <v>12.77041895895049</v>
      </c>
      <c r="CD155">
        <f>VLOOKUP(Table2[[#This Row],[Reference]],metron,22,FALSE)</f>
        <v>13.411129919593741</v>
      </c>
      <c r="CE155">
        <f>VLOOKUP(Table2[[#This Row],[Reference]],metron,23,FALSE)</f>
        <v>1.556141062018646</v>
      </c>
      <c r="CF155">
        <f>VLOOKUP(Table2[[#This Row],[Reference]],metron,24,FALSE)</f>
        <v>1.9114308877178761</v>
      </c>
      <c r="CG155">
        <f>VLOOKUP(Table2[[#This Row],[Reference]],metron,25,FALSE)</f>
        <v>8.4920956627482766E-2</v>
      </c>
      <c r="CH155">
        <f>VLOOKUP(Table2[[#This Row],[Reference]],metron,26,FALSE)</f>
        <v>0.1323469801378192</v>
      </c>
    </row>
    <row r="156" spans="1:86" hidden="1" x14ac:dyDescent="0.45">
      <c r="A156">
        <v>1535916600</v>
      </c>
      <c r="B156" t="s">
        <v>414</v>
      </c>
      <c r="C156" t="s">
        <v>64</v>
      </c>
      <c r="D156" t="s">
        <v>65</v>
      </c>
      <c r="E156" t="s">
        <v>114</v>
      </c>
      <c r="F156" t="s">
        <v>159</v>
      </c>
      <c r="G156" t="s">
        <v>65</v>
      </c>
      <c r="H156">
        <v>8</v>
      </c>
      <c r="I156">
        <v>1.64</v>
      </c>
      <c r="J156">
        <v>0.6</v>
      </c>
      <c r="K156">
        <v>1.55</v>
      </c>
      <c r="L156">
        <v>0.86</v>
      </c>
      <c r="M156">
        <v>1</v>
      </c>
      <c r="N156">
        <v>1</v>
      </c>
      <c r="O156">
        <v>2</v>
      </c>
      <c r="P156">
        <v>0</v>
      </c>
      <c r="Q156">
        <v>0</v>
      </c>
      <c r="R156">
        <v>0</v>
      </c>
      <c r="S156">
        <v>59</v>
      </c>
      <c r="T156">
        <v>70</v>
      </c>
      <c r="U156">
        <v>8</v>
      </c>
      <c r="V156">
        <v>2</v>
      </c>
      <c r="W156">
        <v>1</v>
      </c>
      <c r="X156">
        <v>0</v>
      </c>
      <c r="Y156">
        <v>3</v>
      </c>
      <c r="Z156">
        <v>1</v>
      </c>
      <c r="AA156">
        <v>0</v>
      </c>
      <c r="AB156">
        <v>1</v>
      </c>
      <c r="AC156">
        <v>0</v>
      </c>
      <c r="AD156">
        <v>4</v>
      </c>
      <c r="AE156">
        <v>17</v>
      </c>
      <c r="AF156">
        <v>8</v>
      </c>
      <c r="AG156">
        <v>5</v>
      </c>
      <c r="AH156">
        <v>4</v>
      </c>
      <c r="AI156">
        <v>12</v>
      </c>
      <c r="AJ156">
        <v>4</v>
      </c>
      <c r="AK156">
        <v>-1</v>
      </c>
      <c r="AL156">
        <v>-1</v>
      </c>
      <c r="AM156">
        <v>49</v>
      </c>
      <c r="AN156">
        <v>51</v>
      </c>
      <c r="AO156">
        <v>2.06</v>
      </c>
      <c r="AP156">
        <v>1.02</v>
      </c>
      <c r="AQ156">
        <v>2.76</v>
      </c>
      <c r="AR156">
        <v>49</v>
      </c>
      <c r="AS156">
        <v>82</v>
      </c>
      <c r="AT156">
        <v>52</v>
      </c>
      <c r="AU156">
        <v>32</v>
      </c>
      <c r="AV156">
        <v>11</v>
      </c>
      <c r="AW156">
        <v>28</v>
      </c>
      <c r="AX156">
        <v>59</v>
      </c>
      <c r="AY156">
        <v>55</v>
      </c>
      <c r="AZ156">
        <v>94</v>
      </c>
      <c r="BA156">
        <v>7.41</v>
      </c>
      <c r="BB156">
        <v>5.66</v>
      </c>
      <c r="BC156">
        <v>1.48</v>
      </c>
      <c r="BD156">
        <v>3.95</v>
      </c>
      <c r="BE156">
        <v>6.2</v>
      </c>
      <c r="BF156">
        <f>(1/BC156+1/BD156+1/BE156-1)/3</f>
        <v>3.004351840611541E-2</v>
      </c>
      <c r="BG156">
        <f>1/BC156-BF156</f>
        <v>0.64563215726956025</v>
      </c>
      <c r="BH156">
        <f>1/BD156-BF156</f>
        <v>0.22312103855590987</v>
      </c>
      <c r="BI156">
        <f>1/BE156-BF156</f>
        <v>0.13124680417452975</v>
      </c>
      <c r="BJ156">
        <f>MROUND(BG156*100,2)/100</f>
        <v>0.64</v>
      </c>
      <c r="BK156">
        <v>1.21</v>
      </c>
      <c r="BL156">
        <v>1.69</v>
      </c>
      <c r="BM156">
        <v>2.75</v>
      </c>
      <c r="BN156">
        <v>0</v>
      </c>
      <c r="BO156">
        <v>1.87</v>
      </c>
      <c r="BP156">
        <v>1.95</v>
      </c>
      <c r="BQ156" t="s">
        <v>117</v>
      </c>
      <c r="BR156">
        <f>VLOOKUP(Table2[[#This Row],[Reference]],metron,10,FALSE)</f>
        <v>2.8343749999999996</v>
      </c>
      <c r="BS156">
        <f>VLOOKUP(Table2[[#This Row],[Reference]],metron,11,FALSE)</f>
        <v>1.980803571428571</v>
      </c>
      <c r="BT156">
        <f>VLOOKUP(Table2[[#This Row],[Reference]],metron,12,FALSE)</f>
        <v>0.85357142857142854</v>
      </c>
      <c r="BU156">
        <f>VLOOKUP(Table2[[#This Row],[Reference]],metron,13,FALSE)</f>
        <v>0.8683035714285714</v>
      </c>
      <c r="BV156">
        <f>VLOOKUP(Table2[[#This Row],[Reference]],metron,14,FALSE)</f>
        <v>0.36607142857142849</v>
      </c>
      <c r="BW156">
        <f>VLOOKUP(Table2[[#This Row],[Reference]],metron,15,FALSE)</f>
        <v>15.03980099502488</v>
      </c>
      <c r="BX156">
        <f>VLOOKUP(Table2[[#This Row],[Reference]],metron,16,FALSE)</f>
        <v>8.6326699834162515</v>
      </c>
      <c r="BY156">
        <f>VLOOKUP(Table2[[#This Row],[Reference]],metron,17,FALSE)</f>
        <v>6.5189234650967203</v>
      </c>
      <c r="BZ156">
        <f>VLOOKUP(Table2[[#This Row],[Reference]],metron,18,FALSE)</f>
        <v>3.4507989907485279</v>
      </c>
      <c r="CA156">
        <f>VLOOKUP(Table2[[#This Row],[Reference]],metron,19,FALSE)</f>
        <v>8.5208775299281605</v>
      </c>
      <c r="CB156">
        <f>VLOOKUP(Table2[[#This Row],[Reference]],metron,20,FALSE)</f>
        <v>5.181870992667724</v>
      </c>
      <c r="CC156">
        <f>VLOOKUP(Table2[[#This Row],[Reference]],metron,21,FALSE)</f>
        <v>12.48566610455312</v>
      </c>
      <c r="CD156">
        <f>VLOOKUP(Table2[[#This Row],[Reference]],metron,22,FALSE)</f>
        <v>13.573355817875211</v>
      </c>
      <c r="CE156">
        <f>VLOOKUP(Table2[[#This Row],[Reference]],metron,23,FALSE)</f>
        <v>1.395273023634882</v>
      </c>
      <c r="CF156">
        <f>VLOOKUP(Table2[[#This Row],[Reference]],metron,24,FALSE)</f>
        <v>2.0586797066014668</v>
      </c>
      <c r="CG156">
        <f>VLOOKUP(Table2[[#This Row],[Reference]],metron,25,FALSE)</f>
        <v>6.8459657701711488E-2</v>
      </c>
      <c r="CH156">
        <f>VLOOKUP(Table2[[#This Row],[Reference]],metron,26,FALSE)</f>
        <v>0.12713936430317849</v>
      </c>
    </row>
    <row r="157" spans="1:86" hidden="1" x14ac:dyDescent="0.45">
      <c r="A157">
        <v>1535925600</v>
      </c>
      <c r="B157" t="s">
        <v>415</v>
      </c>
      <c r="C157" t="s">
        <v>64</v>
      </c>
      <c r="D157" t="s">
        <v>65</v>
      </c>
      <c r="E157" t="s">
        <v>119</v>
      </c>
      <c r="F157" t="s">
        <v>109</v>
      </c>
      <c r="G157" t="s">
        <v>65</v>
      </c>
      <c r="H157">
        <v>8</v>
      </c>
      <c r="I157">
        <v>2.2000000000000002</v>
      </c>
      <c r="J157">
        <v>0.53</v>
      </c>
      <c r="K157">
        <v>2.14</v>
      </c>
      <c r="L157">
        <v>0.55000000000000004</v>
      </c>
      <c r="M157">
        <v>0</v>
      </c>
      <c r="N157">
        <v>1</v>
      </c>
      <c r="O157">
        <v>1</v>
      </c>
      <c r="P157">
        <v>1</v>
      </c>
      <c r="Q157">
        <v>0</v>
      </c>
      <c r="R157">
        <v>1</v>
      </c>
      <c r="T157">
        <v>5</v>
      </c>
      <c r="U157">
        <v>11</v>
      </c>
      <c r="V157">
        <v>2</v>
      </c>
      <c r="W157">
        <v>0</v>
      </c>
      <c r="X157">
        <v>0</v>
      </c>
      <c r="Y157">
        <v>3</v>
      </c>
      <c r="Z157">
        <v>0</v>
      </c>
      <c r="AA157">
        <v>0</v>
      </c>
      <c r="AB157">
        <v>0</v>
      </c>
      <c r="AC157">
        <v>1</v>
      </c>
      <c r="AD157">
        <v>2</v>
      </c>
      <c r="AE157">
        <v>13</v>
      </c>
      <c r="AF157">
        <v>3</v>
      </c>
      <c r="AG157">
        <v>4</v>
      </c>
      <c r="AH157">
        <v>2</v>
      </c>
      <c r="AI157">
        <v>9</v>
      </c>
      <c r="AJ157">
        <v>1</v>
      </c>
      <c r="AK157">
        <v>16</v>
      </c>
      <c r="AL157">
        <v>13</v>
      </c>
      <c r="AM157">
        <v>69</v>
      </c>
      <c r="AN157">
        <v>31</v>
      </c>
      <c r="AO157">
        <v>1.94</v>
      </c>
      <c r="AP157">
        <v>0.53</v>
      </c>
      <c r="AQ157">
        <v>2.67</v>
      </c>
      <c r="AR157">
        <v>57</v>
      </c>
      <c r="AS157">
        <v>84</v>
      </c>
      <c r="AT157">
        <v>40</v>
      </c>
      <c r="AU157">
        <v>27</v>
      </c>
      <c r="AV157">
        <v>17</v>
      </c>
      <c r="AW157">
        <v>27</v>
      </c>
      <c r="AX157">
        <v>70</v>
      </c>
      <c r="AY157">
        <v>44</v>
      </c>
      <c r="AZ157">
        <v>83</v>
      </c>
      <c r="BA157">
        <v>8.94</v>
      </c>
      <c r="BB157">
        <v>4.4000000000000004</v>
      </c>
      <c r="BC157">
        <v>1.3</v>
      </c>
      <c r="BD157">
        <v>4.75</v>
      </c>
      <c r="BE157">
        <v>9.25</v>
      </c>
      <c r="BF157">
        <f>(1/BC157+1/BD157+1/BE157-1)/3</f>
        <v>2.9288397709450315E-2</v>
      </c>
      <c r="BG157">
        <f>1/BC157-BF157</f>
        <v>0.73994237152131881</v>
      </c>
      <c r="BH157">
        <f>1/BD157-BF157</f>
        <v>0.18123791808002335</v>
      </c>
      <c r="BI157">
        <f>1/BE157-BF157</f>
        <v>7.8819710398657802E-2</v>
      </c>
      <c r="BJ157">
        <f>MROUND(BG157*100,2)/100</f>
        <v>0.74</v>
      </c>
      <c r="BK157">
        <v>1.25</v>
      </c>
      <c r="BL157">
        <v>1.8</v>
      </c>
      <c r="BM157">
        <v>3.05</v>
      </c>
      <c r="BN157">
        <v>0</v>
      </c>
      <c r="BO157">
        <v>2.2000000000000002</v>
      </c>
      <c r="BP157">
        <v>1.67</v>
      </c>
      <c r="BQ157" t="s">
        <v>132</v>
      </c>
      <c r="BR157">
        <f>VLOOKUP(Table2[[#This Row],[Reference]],metron,10,FALSE)</f>
        <v>3.0158856235107225</v>
      </c>
      <c r="BS157">
        <f>VLOOKUP(Table2[[#This Row],[Reference]],metron,11,FALSE)</f>
        <v>2.330420969023034</v>
      </c>
      <c r="BT157">
        <f>VLOOKUP(Table2[[#This Row],[Reference]],metron,12,FALSE)</f>
        <v>0.68546465448768867</v>
      </c>
      <c r="BU157">
        <f>VLOOKUP(Table2[[#This Row],[Reference]],metron,13,FALSE)</f>
        <v>1.0381254964257349</v>
      </c>
      <c r="BV157">
        <f>VLOOKUP(Table2[[#This Row],[Reference]],metron,14,FALSE)</f>
        <v>0.28594122319301041</v>
      </c>
      <c r="BW157">
        <f>VLOOKUP(Table2[[#This Row],[Reference]],metron,15,FALSE)</f>
        <v>17.085483870967739</v>
      </c>
      <c r="BX157">
        <f>VLOOKUP(Table2[[#This Row],[Reference]],metron,16,FALSE)</f>
        <v>7.9661290322580642</v>
      </c>
      <c r="BY157">
        <f>VLOOKUP(Table2[[#This Row],[Reference]],metron,17,FALSE)</f>
        <v>7.6496710526315788</v>
      </c>
      <c r="BZ157">
        <f>VLOOKUP(Table2[[#This Row],[Reference]],metron,18,FALSE)</f>
        <v>3.0904605263157889</v>
      </c>
      <c r="CA157">
        <f>VLOOKUP(Table2[[#This Row],[Reference]],metron,19,FALSE)</f>
        <v>9.43581281833616</v>
      </c>
      <c r="CB157">
        <f>VLOOKUP(Table2[[#This Row],[Reference]],metron,20,FALSE)</f>
        <v>4.8756685059422757</v>
      </c>
      <c r="CC157">
        <f>VLOOKUP(Table2[[#This Row],[Reference]],metron,21,FALSE)</f>
        <v>11.915309446254071</v>
      </c>
      <c r="CD157">
        <f>VLOOKUP(Table2[[#This Row],[Reference]],metron,22,FALSE)</f>
        <v>13.643322475570031</v>
      </c>
      <c r="CE157">
        <f>VLOOKUP(Table2[[#This Row],[Reference]],metron,23,FALSE)</f>
        <v>1.2971246006389781</v>
      </c>
      <c r="CF157">
        <f>VLOOKUP(Table2[[#This Row],[Reference]],metron,24,FALSE)</f>
        <v>2.0255591054313098</v>
      </c>
      <c r="CG157">
        <f>VLOOKUP(Table2[[#This Row],[Reference]],metron,25,FALSE)</f>
        <v>5.5910543130990413E-2</v>
      </c>
      <c r="CH157">
        <f>VLOOKUP(Table2[[#This Row],[Reference]],metron,26,FALSE)</f>
        <v>0.11501597444089461</v>
      </c>
    </row>
    <row r="158" spans="1:86" hidden="1" x14ac:dyDescent="0.45">
      <c r="A158">
        <v>1535932800</v>
      </c>
      <c r="B158" t="s">
        <v>416</v>
      </c>
      <c r="C158" t="s">
        <v>64</v>
      </c>
      <c r="D158" t="s">
        <v>65</v>
      </c>
      <c r="E158" t="s">
        <v>115</v>
      </c>
      <c r="F158" t="s">
        <v>123</v>
      </c>
      <c r="G158" t="s">
        <v>65</v>
      </c>
      <c r="H158">
        <v>8</v>
      </c>
      <c r="I158">
        <v>1.36</v>
      </c>
      <c r="J158">
        <v>1.71</v>
      </c>
      <c r="K158">
        <v>1.1399999999999999</v>
      </c>
      <c r="L158">
        <v>1.52</v>
      </c>
      <c r="M158">
        <v>2</v>
      </c>
      <c r="N158">
        <v>2</v>
      </c>
      <c r="O158">
        <v>4</v>
      </c>
      <c r="P158">
        <v>2</v>
      </c>
      <c r="Q158">
        <v>0</v>
      </c>
      <c r="R158">
        <v>2</v>
      </c>
      <c r="S158" t="s">
        <v>417</v>
      </c>
      <c r="T158" t="s">
        <v>75</v>
      </c>
      <c r="U158">
        <v>6</v>
      </c>
      <c r="V158">
        <v>3</v>
      </c>
      <c r="W158">
        <v>3</v>
      </c>
      <c r="X158">
        <v>0</v>
      </c>
      <c r="Y158">
        <v>3</v>
      </c>
      <c r="Z158">
        <v>1</v>
      </c>
      <c r="AA158">
        <v>0</v>
      </c>
      <c r="AB158">
        <v>3</v>
      </c>
      <c r="AC158">
        <v>1</v>
      </c>
      <c r="AD158">
        <v>3</v>
      </c>
      <c r="AE158">
        <v>3</v>
      </c>
      <c r="AF158">
        <v>3</v>
      </c>
      <c r="AG158">
        <v>3</v>
      </c>
      <c r="AH158">
        <v>3</v>
      </c>
      <c r="AI158">
        <v>0</v>
      </c>
      <c r="AJ158">
        <v>0</v>
      </c>
      <c r="AK158">
        <v>16</v>
      </c>
      <c r="AL158">
        <v>23</v>
      </c>
      <c r="AM158">
        <v>61</v>
      </c>
      <c r="AN158">
        <v>39</v>
      </c>
      <c r="AO158">
        <v>0</v>
      </c>
      <c r="AP158">
        <v>0</v>
      </c>
      <c r="AQ158">
        <v>2.15</v>
      </c>
      <c r="AR158">
        <v>61</v>
      </c>
      <c r="AS158">
        <v>68</v>
      </c>
      <c r="AT158">
        <v>40</v>
      </c>
      <c r="AU158">
        <v>11</v>
      </c>
      <c r="AV158">
        <v>7</v>
      </c>
      <c r="AW158">
        <v>25</v>
      </c>
      <c r="AX158">
        <v>54</v>
      </c>
      <c r="AY158">
        <v>43</v>
      </c>
      <c r="AZ158">
        <v>68</v>
      </c>
      <c r="BA158">
        <v>9</v>
      </c>
      <c r="BB158">
        <v>5.35</v>
      </c>
      <c r="BC158">
        <v>2.95</v>
      </c>
      <c r="BD158">
        <v>2.8</v>
      </c>
      <c r="BE158">
        <v>2.5499999999999998</v>
      </c>
      <c r="BF158">
        <f>(1/BC158+1/BD158+1/BE158-1)/3</f>
        <v>2.9427590245137598E-2</v>
      </c>
      <c r="BG158">
        <f>1/BC158-BF158</f>
        <v>0.30955546060232003</v>
      </c>
      <c r="BH158">
        <f>1/BD158-BF158</f>
        <v>0.32771526689771957</v>
      </c>
      <c r="BI158">
        <f>1/BE158-BF158</f>
        <v>0.36272927249996051</v>
      </c>
      <c r="BJ158">
        <f>MROUND(BG158*100,2)/100</f>
        <v>0.3</v>
      </c>
      <c r="BK158">
        <v>1.43</v>
      </c>
      <c r="BL158">
        <v>2.35</v>
      </c>
      <c r="BM158">
        <v>4.4000000000000004</v>
      </c>
      <c r="BN158">
        <v>0</v>
      </c>
      <c r="BO158">
        <v>2.1</v>
      </c>
      <c r="BP158">
        <v>1.74</v>
      </c>
      <c r="BQ158" t="s">
        <v>129</v>
      </c>
      <c r="BR158">
        <f>VLOOKUP(Table2[[#This Row],[Reference]],metron,10,FALSE)</f>
        <v>2.5726407816919519</v>
      </c>
      <c r="BS158">
        <f>VLOOKUP(Table2[[#This Row],[Reference]],metron,11,FALSE)</f>
        <v>1.1805091283106199</v>
      </c>
      <c r="BT158">
        <f>VLOOKUP(Table2[[#This Row],[Reference]],metron,12,FALSE)</f>
        <v>1.3921316533813319</v>
      </c>
      <c r="BU158">
        <f>VLOOKUP(Table2[[#This Row],[Reference]],metron,13,FALSE)</f>
        <v>0.5209673269873939</v>
      </c>
      <c r="BV158">
        <f>VLOOKUP(Table2[[#This Row],[Reference]],metron,14,FALSE)</f>
        <v>0.61847182917417032</v>
      </c>
      <c r="BW158">
        <f>VLOOKUP(Table2[[#This Row],[Reference]],metron,15,FALSE)</f>
        <v>11.149200710479571</v>
      </c>
      <c r="BX158">
        <f>VLOOKUP(Table2[[#This Row],[Reference]],metron,16,FALSE)</f>
        <v>11.444049733570161</v>
      </c>
      <c r="BY158">
        <f>VLOOKUP(Table2[[#This Row],[Reference]],metron,17,FALSE)</f>
        <v>4.5257270693512304</v>
      </c>
      <c r="BZ158">
        <f>VLOOKUP(Table2[[#This Row],[Reference]],metron,18,FALSE)</f>
        <v>4.8465324384787474</v>
      </c>
      <c r="CA158">
        <f>VLOOKUP(Table2[[#This Row],[Reference]],metron,19,FALSE)</f>
        <v>6.6234736411283404</v>
      </c>
      <c r="CB158">
        <f>VLOOKUP(Table2[[#This Row],[Reference]],metron,20,FALSE)</f>
        <v>6.5975172950914134</v>
      </c>
      <c r="CC158">
        <f>VLOOKUP(Table2[[#This Row],[Reference]],metron,21,FALSE)</f>
        <v>12.90081154192967</v>
      </c>
      <c r="CD158">
        <f>VLOOKUP(Table2[[#This Row],[Reference]],metron,22,FALSE)</f>
        <v>13.00360685302074</v>
      </c>
      <c r="CE158">
        <f>VLOOKUP(Table2[[#This Row],[Reference]],metron,23,FALSE)</f>
        <v>1.7502145922746779</v>
      </c>
      <c r="CF158">
        <f>VLOOKUP(Table2[[#This Row],[Reference]],metron,24,FALSE)</f>
        <v>1.831402831402831</v>
      </c>
      <c r="CG158">
        <f>VLOOKUP(Table2[[#This Row],[Reference]],metron,25,FALSE)</f>
        <v>9.6525096525096526E-2</v>
      </c>
      <c r="CH158">
        <f>VLOOKUP(Table2[[#This Row],[Reference]],metron,26,FALSE)</f>
        <v>0.1244101244101244</v>
      </c>
    </row>
    <row r="159" spans="1:86" hidden="1" x14ac:dyDescent="0.45">
      <c r="A159">
        <v>1536361200</v>
      </c>
      <c r="B159" t="s">
        <v>418</v>
      </c>
      <c r="C159" t="s">
        <v>64</v>
      </c>
      <c r="D159" t="s">
        <v>65</v>
      </c>
      <c r="E159" t="s">
        <v>159</v>
      </c>
      <c r="F159" t="s">
        <v>115</v>
      </c>
      <c r="G159" t="s">
        <v>65</v>
      </c>
      <c r="H159">
        <v>9</v>
      </c>
      <c r="I159">
        <v>1</v>
      </c>
      <c r="J159">
        <v>0.67</v>
      </c>
      <c r="K159">
        <v>1.05</v>
      </c>
      <c r="L159">
        <v>0.91</v>
      </c>
      <c r="M159">
        <v>1</v>
      </c>
      <c r="N159">
        <v>2</v>
      </c>
      <c r="O159">
        <v>3</v>
      </c>
      <c r="P159">
        <v>2</v>
      </c>
      <c r="Q159">
        <v>0</v>
      </c>
      <c r="R159">
        <v>2</v>
      </c>
      <c r="S159">
        <v>47</v>
      </c>
      <c r="T159" t="s">
        <v>419</v>
      </c>
      <c r="U159">
        <v>4</v>
      </c>
      <c r="V159">
        <v>4</v>
      </c>
      <c r="W159">
        <v>4</v>
      </c>
      <c r="X159">
        <v>0</v>
      </c>
      <c r="Y159">
        <v>4</v>
      </c>
      <c r="Z159">
        <v>0</v>
      </c>
      <c r="AA159">
        <v>1</v>
      </c>
      <c r="AB159">
        <v>3</v>
      </c>
      <c r="AC159">
        <v>2</v>
      </c>
      <c r="AD159">
        <v>2</v>
      </c>
      <c r="AE159">
        <v>12</v>
      </c>
      <c r="AF159">
        <v>9</v>
      </c>
      <c r="AG159">
        <v>4</v>
      </c>
      <c r="AH159">
        <v>5</v>
      </c>
      <c r="AI159">
        <v>8</v>
      </c>
      <c r="AJ159">
        <v>4</v>
      </c>
      <c r="AK159">
        <v>-1</v>
      </c>
      <c r="AL159">
        <v>-1</v>
      </c>
      <c r="AM159">
        <v>46</v>
      </c>
      <c r="AN159">
        <v>54</v>
      </c>
      <c r="AO159">
        <v>1.53</v>
      </c>
      <c r="AP159">
        <v>1.28</v>
      </c>
      <c r="AQ159">
        <v>2.72</v>
      </c>
      <c r="AR159">
        <v>52</v>
      </c>
      <c r="AS159">
        <v>69</v>
      </c>
      <c r="AT159">
        <v>48</v>
      </c>
      <c r="AU159">
        <v>38</v>
      </c>
      <c r="AV159">
        <v>14</v>
      </c>
      <c r="AW159">
        <v>31</v>
      </c>
      <c r="AX159">
        <v>80</v>
      </c>
      <c r="AY159">
        <v>52</v>
      </c>
      <c r="AZ159">
        <v>76</v>
      </c>
      <c r="BA159">
        <v>8.6199999999999992</v>
      </c>
      <c r="BB159">
        <v>5.7</v>
      </c>
      <c r="BC159">
        <v>3</v>
      </c>
      <c r="BD159">
        <v>3.1</v>
      </c>
      <c r="BE159">
        <v>2.35</v>
      </c>
      <c r="BF159">
        <f>(1/BC159+1/BD159+1/BE159-1)/3</f>
        <v>2.714863112941357E-2</v>
      </c>
      <c r="BG159">
        <f>1/BC159-BF159</f>
        <v>0.30618470220391975</v>
      </c>
      <c r="BH159">
        <f>1/BD159-BF159</f>
        <v>0.29543201403187674</v>
      </c>
      <c r="BI159">
        <f>1/BE159-BF159</f>
        <v>0.39838328376420346</v>
      </c>
      <c r="BJ159">
        <f>MROUND(BG159*100,2)/100</f>
        <v>0.3</v>
      </c>
      <c r="BK159">
        <v>1.38</v>
      </c>
      <c r="BL159">
        <v>2.15</v>
      </c>
      <c r="BM159">
        <v>4.05</v>
      </c>
      <c r="BN159">
        <v>0</v>
      </c>
      <c r="BO159">
        <v>2</v>
      </c>
      <c r="BP159">
        <v>1.83</v>
      </c>
      <c r="BQ159" t="s">
        <v>131</v>
      </c>
      <c r="BR159">
        <f>VLOOKUP(Table2[[#This Row],[Reference]],metron,10,FALSE)</f>
        <v>2.5726407816919519</v>
      </c>
      <c r="BS159">
        <f>VLOOKUP(Table2[[#This Row],[Reference]],metron,11,FALSE)</f>
        <v>1.1805091283106199</v>
      </c>
      <c r="BT159">
        <f>VLOOKUP(Table2[[#This Row],[Reference]],metron,12,FALSE)</f>
        <v>1.3921316533813319</v>
      </c>
      <c r="BU159">
        <f>VLOOKUP(Table2[[#This Row],[Reference]],metron,13,FALSE)</f>
        <v>0.5209673269873939</v>
      </c>
      <c r="BV159">
        <f>VLOOKUP(Table2[[#This Row],[Reference]],metron,14,FALSE)</f>
        <v>0.61847182917417032</v>
      </c>
      <c r="BW159">
        <f>VLOOKUP(Table2[[#This Row],[Reference]],metron,15,FALSE)</f>
        <v>11.149200710479571</v>
      </c>
      <c r="BX159">
        <f>VLOOKUP(Table2[[#This Row],[Reference]],metron,16,FALSE)</f>
        <v>11.444049733570161</v>
      </c>
      <c r="BY159">
        <f>VLOOKUP(Table2[[#This Row],[Reference]],metron,17,FALSE)</f>
        <v>4.5257270693512304</v>
      </c>
      <c r="BZ159">
        <f>VLOOKUP(Table2[[#This Row],[Reference]],metron,18,FALSE)</f>
        <v>4.8465324384787474</v>
      </c>
      <c r="CA159">
        <f>VLOOKUP(Table2[[#This Row],[Reference]],metron,19,FALSE)</f>
        <v>6.6234736411283404</v>
      </c>
      <c r="CB159">
        <f>VLOOKUP(Table2[[#This Row],[Reference]],metron,20,FALSE)</f>
        <v>6.5975172950914134</v>
      </c>
      <c r="CC159">
        <f>VLOOKUP(Table2[[#This Row],[Reference]],metron,21,FALSE)</f>
        <v>12.90081154192967</v>
      </c>
      <c r="CD159">
        <f>VLOOKUP(Table2[[#This Row],[Reference]],metron,22,FALSE)</f>
        <v>13.00360685302074</v>
      </c>
      <c r="CE159">
        <f>VLOOKUP(Table2[[#This Row],[Reference]],metron,23,FALSE)</f>
        <v>1.7502145922746779</v>
      </c>
      <c r="CF159">
        <f>VLOOKUP(Table2[[#This Row],[Reference]],metron,24,FALSE)</f>
        <v>1.831402831402831</v>
      </c>
      <c r="CG159">
        <f>VLOOKUP(Table2[[#This Row],[Reference]],metron,25,FALSE)</f>
        <v>9.6525096525096526E-2</v>
      </c>
      <c r="CH159">
        <f>VLOOKUP(Table2[[#This Row],[Reference]],metron,26,FALSE)</f>
        <v>0.1244101244101244</v>
      </c>
    </row>
    <row r="160" spans="1:86" hidden="1" x14ac:dyDescent="0.45">
      <c r="A160">
        <v>1536449400</v>
      </c>
      <c r="B160" t="s">
        <v>420</v>
      </c>
      <c r="C160" t="s">
        <v>64</v>
      </c>
      <c r="D160" t="s">
        <v>65</v>
      </c>
      <c r="E160" t="s">
        <v>118</v>
      </c>
      <c r="F160" t="s">
        <v>127</v>
      </c>
      <c r="G160" t="s">
        <v>65</v>
      </c>
      <c r="H160">
        <v>9</v>
      </c>
      <c r="I160">
        <v>1.33</v>
      </c>
      <c r="J160">
        <v>1.07</v>
      </c>
      <c r="K160">
        <v>1.05</v>
      </c>
      <c r="L160">
        <v>1.27</v>
      </c>
      <c r="M160">
        <v>1</v>
      </c>
      <c r="N160">
        <v>2</v>
      </c>
      <c r="O160">
        <v>3</v>
      </c>
      <c r="P160">
        <v>1</v>
      </c>
      <c r="Q160">
        <v>0</v>
      </c>
      <c r="R160">
        <v>1</v>
      </c>
      <c r="S160">
        <v>80</v>
      </c>
      <c r="T160" t="s">
        <v>421</v>
      </c>
      <c r="U160">
        <v>11</v>
      </c>
      <c r="V160">
        <v>2</v>
      </c>
      <c r="W160">
        <v>3</v>
      </c>
      <c r="X160">
        <v>1</v>
      </c>
      <c r="Y160">
        <v>2</v>
      </c>
      <c r="Z160">
        <v>0</v>
      </c>
      <c r="AA160">
        <v>2</v>
      </c>
      <c r="AB160">
        <v>2</v>
      </c>
      <c r="AC160">
        <v>0</v>
      </c>
      <c r="AD160">
        <v>2</v>
      </c>
      <c r="AE160">
        <v>10</v>
      </c>
      <c r="AF160">
        <v>9</v>
      </c>
      <c r="AG160">
        <v>4</v>
      </c>
      <c r="AH160">
        <v>5</v>
      </c>
      <c r="AI160">
        <v>6</v>
      </c>
      <c r="AJ160">
        <v>4</v>
      </c>
      <c r="AK160">
        <v>15</v>
      </c>
      <c r="AL160">
        <v>20</v>
      </c>
      <c r="AM160">
        <v>54</v>
      </c>
      <c r="AN160">
        <v>46</v>
      </c>
      <c r="AO160">
        <v>1.54</v>
      </c>
      <c r="AP160">
        <v>1.36</v>
      </c>
      <c r="AQ160">
        <v>2.6</v>
      </c>
      <c r="AR160">
        <v>70</v>
      </c>
      <c r="AS160">
        <v>80</v>
      </c>
      <c r="AT160">
        <v>50</v>
      </c>
      <c r="AU160">
        <v>24</v>
      </c>
      <c r="AV160">
        <v>7</v>
      </c>
      <c r="AW160">
        <v>34</v>
      </c>
      <c r="AX160">
        <v>53</v>
      </c>
      <c r="AY160">
        <v>50</v>
      </c>
      <c r="AZ160">
        <v>90</v>
      </c>
      <c r="BA160">
        <v>10.47</v>
      </c>
      <c r="BB160">
        <v>4.4000000000000004</v>
      </c>
      <c r="BC160">
        <v>1.95</v>
      </c>
      <c r="BD160">
        <v>3.5</v>
      </c>
      <c r="BE160">
        <v>3.55</v>
      </c>
      <c r="BF160">
        <f>(1/BC160+1/BD160+1/BE160-1)/3</f>
        <v>2.6741646459956359E-2</v>
      </c>
      <c r="BG160">
        <f>1/BC160-BF160</f>
        <v>0.48607886636055653</v>
      </c>
      <c r="BH160">
        <f>1/BD160-BF160</f>
        <v>0.25897263925432934</v>
      </c>
      <c r="BI160">
        <f>1/BE160-BF160</f>
        <v>0.25494849438511408</v>
      </c>
      <c r="BJ160">
        <f>MROUND(BG160*100,2)/100</f>
        <v>0.48</v>
      </c>
      <c r="BK160">
        <v>1.21</v>
      </c>
      <c r="BL160">
        <v>1.71</v>
      </c>
      <c r="BM160">
        <v>2.75</v>
      </c>
      <c r="BN160">
        <v>0</v>
      </c>
      <c r="BO160">
        <v>1.69</v>
      </c>
      <c r="BP160">
        <v>2.15</v>
      </c>
      <c r="BQ160" t="s">
        <v>121</v>
      </c>
      <c r="BR160">
        <f>VLOOKUP(Table2[[#This Row],[Reference]],metron,10,FALSE)</f>
        <v>2.5271929824561399</v>
      </c>
      <c r="BS160">
        <f>VLOOKUP(Table2[[#This Row],[Reference]],metron,11,FALSE)</f>
        <v>1.510877192982456</v>
      </c>
      <c r="BT160">
        <f>VLOOKUP(Table2[[#This Row],[Reference]],metron,12,FALSE)</f>
        <v>1.0163157894736841</v>
      </c>
      <c r="BU160">
        <f>VLOOKUP(Table2[[#This Row],[Reference]],metron,13,FALSE)</f>
        <v>0.67350877192982461</v>
      </c>
      <c r="BV160">
        <f>VLOOKUP(Table2[[#This Row],[Reference]],metron,14,FALSE)</f>
        <v>0.4442105263157895</v>
      </c>
      <c r="BW160">
        <f>VLOOKUP(Table2[[#This Row],[Reference]],metron,15,FALSE)</f>
        <v>12.80980392156863</v>
      </c>
      <c r="BX160">
        <f>VLOOKUP(Table2[[#This Row],[Reference]],metron,16,FALSE)</f>
        <v>9.6872549019607845</v>
      </c>
      <c r="BY160">
        <f>VLOOKUP(Table2[[#This Row],[Reference]],metron,17,FALSE)</f>
        <v>5.6491169610129957</v>
      </c>
      <c r="BZ160">
        <f>VLOOKUP(Table2[[#This Row],[Reference]],metron,18,FALSE)</f>
        <v>4.1379540153282237</v>
      </c>
      <c r="CA160">
        <f>VLOOKUP(Table2[[#This Row],[Reference]],metron,19,FALSE)</f>
        <v>7.1606869605556343</v>
      </c>
      <c r="CB160">
        <f>VLOOKUP(Table2[[#This Row],[Reference]],metron,20,FALSE)</f>
        <v>5.5493008866325608</v>
      </c>
      <c r="CC160">
        <f>VLOOKUP(Table2[[#This Row],[Reference]],metron,21,FALSE)</f>
        <v>12.9029029029029</v>
      </c>
      <c r="CD160">
        <f>VLOOKUP(Table2[[#This Row],[Reference]],metron,22,FALSE)</f>
        <v>13.75508842175509</v>
      </c>
      <c r="CE160">
        <f>VLOOKUP(Table2[[#This Row],[Reference]],metron,23,FALSE)</f>
        <v>1.5287356321839081</v>
      </c>
      <c r="CF160">
        <f>VLOOKUP(Table2[[#This Row],[Reference]],metron,24,FALSE)</f>
        <v>1.9664750957854411</v>
      </c>
      <c r="CG160">
        <f>VLOOKUP(Table2[[#This Row],[Reference]],metron,25,FALSE)</f>
        <v>8.8441890166028103E-2</v>
      </c>
      <c r="CH160">
        <f>VLOOKUP(Table2[[#This Row],[Reference]],metron,26,FALSE)</f>
        <v>0.13409961685823751</v>
      </c>
    </row>
    <row r="161" spans="1:86" hidden="1" x14ac:dyDescent="0.45">
      <c r="A161">
        <v>1536512400</v>
      </c>
      <c r="B161" t="s">
        <v>422</v>
      </c>
      <c r="C161" t="s">
        <v>64</v>
      </c>
      <c r="D161" t="s">
        <v>65</v>
      </c>
      <c r="E161" t="s">
        <v>122</v>
      </c>
      <c r="F161" t="s">
        <v>143</v>
      </c>
      <c r="G161" t="s">
        <v>65</v>
      </c>
      <c r="H161">
        <v>9</v>
      </c>
      <c r="I161">
        <v>1.87</v>
      </c>
      <c r="J161">
        <v>1.36</v>
      </c>
      <c r="K161">
        <v>2.14</v>
      </c>
      <c r="L161">
        <v>1.41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U161">
        <v>5</v>
      </c>
      <c r="V161">
        <v>5</v>
      </c>
      <c r="W161">
        <v>4</v>
      </c>
      <c r="X161">
        <v>0</v>
      </c>
      <c r="Y161">
        <v>2</v>
      </c>
      <c r="Z161">
        <v>0</v>
      </c>
      <c r="AA161">
        <v>3</v>
      </c>
      <c r="AB161">
        <v>1</v>
      </c>
      <c r="AC161">
        <v>1</v>
      </c>
      <c r="AD161">
        <v>1</v>
      </c>
      <c r="AE161">
        <v>9</v>
      </c>
      <c r="AF161">
        <v>7</v>
      </c>
      <c r="AG161">
        <v>2</v>
      </c>
      <c r="AH161">
        <v>3</v>
      </c>
      <c r="AI161">
        <v>7</v>
      </c>
      <c r="AJ161">
        <v>4</v>
      </c>
      <c r="AK161">
        <v>29</v>
      </c>
      <c r="AL161">
        <v>29</v>
      </c>
      <c r="AM161">
        <v>53</v>
      </c>
      <c r="AN161">
        <v>47</v>
      </c>
      <c r="AO161">
        <v>1.22</v>
      </c>
      <c r="AP161">
        <v>1.1599999999999999</v>
      </c>
      <c r="AQ161">
        <v>2.72</v>
      </c>
      <c r="AR161">
        <v>69</v>
      </c>
      <c r="AS161">
        <v>87</v>
      </c>
      <c r="AT161">
        <v>41</v>
      </c>
      <c r="AU161">
        <v>24</v>
      </c>
      <c r="AV161">
        <v>10</v>
      </c>
      <c r="AW161">
        <v>24</v>
      </c>
      <c r="AX161">
        <v>77</v>
      </c>
      <c r="AY161">
        <v>48</v>
      </c>
      <c r="AZ161">
        <v>90</v>
      </c>
      <c r="BA161">
        <v>8.3000000000000007</v>
      </c>
      <c r="BB161">
        <v>5.52</v>
      </c>
      <c r="BC161">
        <v>1.87</v>
      </c>
      <c r="BD161">
        <v>3.35</v>
      </c>
      <c r="BE161">
        <v>3.95</v>
      </c>
      <c r="BF161">
        <f>(1/BC161+1/BD161+1/BE161-1)/3</f>
        <v>2.8810459312454146E-2</v>
      </c>
      <c r="BG161">
        <f>1/BC161-BF161</f>
        <v>0.50594889897631579</v>
      </c>
      <c r="BH161">
        <f>1/BD161-BF161</f>
        <v>0.26969700337411301</v>
      </c>
      <c r="BI161">
        <f>1/BE161-BF161</f>
        <v>0.22435409764957112</v>
      </c>
      <c r="BJ161">
        <f>MROUND(BG161*100,2)/100</f>
        <v>0.5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 t="s">
        <v>125</v>
      </c>
      <c r="BR161">
        <f>VLOOKUP(Table2[[#This Row],[Reference]],metron,10,FALSE)</f>
        <v>2.5202079886551649</v>
      </c>
      <c r="BS161">
        <f>VLOOKUP(Table2[[#This Row],[Reference]],metron,11,FALSE)</f>
        <v>1.5342708579532029</v>
      </c>
      <c r="BT161">
        <f>VLOOKUP(Table2[[#This Row],[Reference]],metron,12,FALSE)</f>
        <v>0.98593713070196176</v>
      </c>
      <c r="BU161">
        <f>VLOOKUP(Table2[[#This Row],[Reference]],metron,13,FALSE)</f>
        <v>0.67513590167809023</v>
      </c>
      <c r="BV161">
        <f>VLOOKUP(Table2[[#This Row],[Reference]],metron,14,FALSE)</f>
        <v>0.4286727337194185</v>
      </c>
      <c r="BW161">
        <f>VLOOKUP(Table2[[#This Row],[Reference]],metron,15,FALSE)</f>
        <v>12.98669114272602</v>
      </c>
      <c r="BX161">
        <f>VLOOKUP(Table2[[#This Row],[Reference]],metron,16,FALSE)</f>
        <v>9.4167049105094076</v>
      </c>
      <c r="BY161">
        <f>VLOOKUP(Table2[[#This Row],[Reference]],metron,17,FALSE)</f>
        <v>5.6645716945996272</v>
      </c>
      <c r="BZ161">
        <f>VLOOKUP(Table2[[#This Row],[Reference]],metron,18,FALSE)</f>
        <v>4.0242085661080074</v>
      </c>
      <c r="CA161">
        <f>VLOOKUP(Table2[[#This Row],[Reference]],metron,19,FALSE)</f>
        <v>7.3221194481263927</v>
      </c>
      <c r="CB161">
        <f>VLOOKUP(Table2[[#This Row],[Reference]],metron,20,FALSE)</f>
        <v>5.3924963444014002</v>
      </c>
      <c r="CC161">
        <f>VLOOKUP(Table2[[#This Row],[Reference]],metron,21,FALSE)</f>
        <v>12.508162313432839</v>
      </c>
      <c r="CD161">
        <f>VLOOKUP(Table2[[#This Row],[Reference]],metron,22,FALSE)</f>
        <v>13.36963619402985</v>
      </c>
      <c r="CE161">
        <f>VLOOKUP(Table2[[#This Row],[Reference]],metron,23,FALSE)</f>
        <v>1.4438014689517029</v>
      </c>
      <c r="CF161">
        <f>VLOOKUP(Table2[[#This Row],[Reference]],metron,24,FALSE)</f>
        <v>1.9410193634542621</v>
      </c>
      <c r="CG161">
        <f>VLOOKUP(Table2[[#This Row],[Reference]],metron,25,FALSE)</f>
        <v>8.4130870242599604E-2</v>
      </c>
      <c r="CH161">
        <f>VLOOKUP(Table2[[#This Row],[Reference]],metron,26,FALSE)</f>
        <v>0.1275317160026708</v>
      </c>
    </row>
    <row r="162" spans="1:86" hidden="1" x14ac:dyDescent="0.45">
      <c r="A162">
        <v>1536534000</v>
      </c>
      <c r="B162" t="s">
        <v>423</v>
      </c>
      <c r="C162" t="s">
        <v>64</v>
      </c>
      <c r="D162" t="s">
        <v>65</v>
      </c>
      <c r="E162" t="s">
        <v>112</v>
      </c>
      <c r="F162" t="s">
        <v>119</v>
      </c>
      <c r="G162" t="s">
        <v>65</v>
      </c>
      <c r="H162">
        <v>9</v>
      </c>
      <c r="I162">
        <v>2.4700000000000002</v>
      </c>
      <c r="J162">
        <v>1.93</v>
      </c>
      <c r="K162">
        <v>2.2999999999999998</v>
      </c>
      <c r="L162">
        <v>1.5</v>
      </c>
      <c r="M162">
        <v>2</v>
      </c>
      <c r="N162">
        <v>0</v>
      </c>
      <c r="O162">
        <v>2</v>
      </c>
      <c r="P162">
        <v>2</v>
      </c>
      <c r="Q162">
        <v>2</v>
      </c>
      <c r="R162">
        <v>0</v>
      </c>
      <c r="S162" t="s">
        <v>424</v>
      </c>
      <c r="U162">
        <v>6</v>
      </c>
      <c r="V162">
        <v>8</v>
      </c>
      <c r="W162">
        <v>2</v>
      </c>
      <c r="X162">
        <v>0</v>
      </c>
      <c r="Y162">
        <v>3</v>
      </c>
      <c r="Z162">
        <v>0</v>
      </c>
      <c r="AA162">
        <v>0</v>
      </c>
      <c r="AB162">
        <v>2</v>
      </c>
      <c r="AC162">
        <v>1</v>
      </c>
      <c r="AD162">
        <v>2</v>
      </c>
      <c r="AE162">
        <v>7</v>
      </c>
      <c r="AF162">
        <v>10</v>
      </c>
      <c r="AG162">
        <v>6</v>
      </c>
      <c r="AH162">
        <v>4</v>
      </c>
      <c r="AI162">
        <v>1</v>
      </c>
      <c r="AJ162">
        <v>6</v>
      </c>
      <c r="AK162">
        <v>14</v>
      </c>
      <c r="AL162">
        <v>14</v>
      </c>
      <c r="AM162">
        <v>39</v>
      </c>
      <c r="AN162">
        <v>61</v>
      </c>
      <c r="AO162">
        <v>1.03</v>
      </c>
      <c r="AP162">
        <v>1.1599999999999999</v>
      </c>
      <c r="AQ162">
        <v>2.48</v>
      </c>
      <c r="AR162">
        <v>49</v>
      </c>
      <c r="AS162">
        <v>65</v>
      </c>
      <c r="AT162">
        <v>52</v>
      </c>
      <c r="AU162">
        <v>25</v>
      </c>
      <c r="AV162">
        <v>10</v>
      </c>
      <c r="AW162">
        <v>24</v>
      </c>
      <c r="AX162">
        <v>69</v>
      </c>
      <c r="AY162">
        <v>55</v>
      </c>
      <c r="AZ162">
        <v>80</v>
      </c>
      <c r="BA162">
        <v>11.19</v>
      </c>
      <c r="BB162">
        <v>5.99</v>
      </c>
      <c r="BC162">
        <v>2.4</v>
      </c>
      <c r="BD162">
        <v>2.85</v>
      </c>
      <c r="BE162">
        <v>3.1</v>
      </c>
      <c r="BF162">
        <f>(1/BC162+1/BD162+1/BE162-1)/3</f>
        <v>3.0041501603471039E-2</v>
      </c>
      <c r="BG162">
        <f>1/BC162-BF162</f>
        <v>0.38662516506319566</v>
      </c>
      <c r="BH162">
        <f>1/BD162-BF162</f>
        <v>0.3208356913789851</v>
      </c>
      <c r="BI162">
        <f>1/BE162-BF162</f>
        <v>0.29253914355781929</v>
      </c>
      <c r="BJ162">
        <f>MROUND(BG162*100,2)/100</f>
        <v>0.38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 t="s">
        <v>139</v>
      </c>
      <c r="BR162">
        <f>VLOOKUP(Table2[[#This Row],[Reference]],metron,10,FALSE)</f>
        <v>2.4900895140664963</v>
      </c>
      <c r="BS162">
        <f>VLOOKUP(Table2[[#This Row],[Reference]],metron,11,FALSE)</f>
        <v>1.330562659846547</v>
      </c>
      <c r="BT162">
        <f>VLOOKUP(Table2[[#This Row],[Reference]],metron,12,FALSE)</f>
        <v>1.1595268542199491</v>
      </c>
      <c r="BU162">
        <f>VLOOKUP(Table2[[#This Row],[Reference]],metron,13,FALSE)</f>
        <v>0.59053607588191415</v>
      </c>
      <c r="BV162">
        <f>VLOOKUP(Table2[[#This Row],[Reference]],metron,14,FALSE)</f>
        <v>0.50069274219332838</v>
      </c>
      <c r="BW162">
        <f>VLOOKUP(Table2[[#This Row],[Reference]],metron,15,FALSE)</f>
        <v>11.79715236686391</v>
      </c>
      <c r="BX162">
        <f>VLOOKUP(Table2[[#This Row],[Reference]],metron,16,FALSE)</f>
        <v>10.317122781065089</v>
      </c>
      <c r="BY162">
        <f>VLOOKUP(Table2[[#This Row],[Reference]],metron,17,FALSE)</f>
        <v>5.0637025966747622</v>
      </c>
      <c r="BZ162">
        <f>VLOOKUP(Table2[[#This Row],[Reference]],metron,18,FALSE)</f>
        <v>4.4674014571268454</v>
      </c>
      <c r="CA162">
        <f>VLOOKUP(Table2[[#This Row],[Reference]],metron,19,FALSE)</f>
        <v>6.7334497701891483</v>
      </c>
      <c r="CB162">
        <f>VLOOKUP(Table2[[#This Row],[Reference]],metron,20,FALSE)</f>
        <v>5.849721323938244</v>
      </c>
      <c r="CC162">
        <f>VLOOKUP(Table2[[#This Row],[Reference]],metron,21,FALSE)</f>
        <v>12.89644194756554</v>
      </c>
      <c r="CD162">
        <f>VLOOKUP(Table2[[#This Row],[Reference]],metron,22,FALSE)</f>
        <v>13.3434456928839</v>
      </c>
      <c r="CE162">
        <f>VLOOKUP(Table2[[#This Row],[Reference]],metron,23,FALSE)</f>
        <v>1.6144382124117971</v>
      </c>
      <c r="CF162">
        <f>VLOOKUP(Table2[[#This Row],[Reference]],metron,24,FALSE)</f>
        <v>1.9032024606477289</v>
      </c>
      <c r="CG162">
        <f>VLOOKUP(Table2[[#This Row],[Reference]],metron,25,FALSE)</f>
        <v>9.372172969060974E-2</v>
      </c>
      <c r="CH162">
        <f>VLOOKUP(Table2[[#This Row],[Reference]],metron,26,FALSE)</f>
        <v>0.11669983716301791</v>
      </c>
    </row>
    <row r="163" spans="1:86" hidden="1" x14ac:dyDescent="0.45">
      <c r="A163">
        <v>1536973200</v>
      </c>
      <c r="B163" t="s">
        <v>425</v>
      </c>
      <c r="C163" t="s">
        <v>64</v>
      </c>
      <c r="D163" t="s">
        <v>65</v>
      </c>
      <c r="E163" t="s">
        <v>127</v>
      </c>
      <c r="F163" t="s">
        <v>159</v>
      </c>
      <c r="G163" t="s">
        <v>65</v>
      </c>
      <c r="H163">
        <v>10</v>
      </c>
      <c r="I163">
        <v>1.4</v>
      </c>
      <c r="J163">
        <v>0.63</v>
      </c>
      <c r="K163">
        <v>1.55</v>
      </c>
      <c r="L163">
        <v>0.86</v>
      </c>
      <c r="M163">
        <v>3</v>
      </c>
      <c r="N163">
        <v>0</v>
      </c>
      <c r="O163">
        <v>3</v>
      </c>
      <c r="P163">
        <v>1</v>
      </c>
      <c r="Q163">
        <v>1</v>
      </c>
      <c r="R163">
        <v>0</v>
      </c>
      <c r="S163" t="s">
        <v>426</v>
      </c>
      <c r="U163">
        <v>2</v>
      </c>
      <c r="V163">
        <v>5</v>
      </c>
      <c r="W163">
        <v>2</v>
      </c>
      <c r="X163">
        <v>0</v>
      </c>
      <c r="Y163">
        <v>3</v>
      </c>
      <c r="Z163">
        <v>0</v>
      </c>
      <c r="AA163">
        <v>1</v>
      </c>
      <c r="AB163">
        <v>1</v>
      </c>
      <c r="AC163">
        <v>2</v>
      </c>
      <c r="AD163">
        <v>1</v>
      </c>
      <c r="AE163">
        <v>17</v>
      </c>
      <c r="AF163">
        <v>21</v>
      </c>
      <c r="AG163">
        <v>9</v>
      </c>
      <c r="AH163">
        <v>8</v>
      </c>
      <c r="AI163">
        <v>8</v>
      </c>
      <c r="AJ163">
        <v>13</v>
      </c>
      <c r="AK163">
        <v>15</v>
      </c>
      <c r="AL163">
        <v>14</v>
      </c>
      <c r="AM163">
        <v>51</v>
      </c>
      <c r="AN163">
        <v>49</v>
      </c>
      <c r="AO163">
        <v>2.1</v>
      </c>
      <c r="AP163">
        <v>2.2200000000000002</v>
      </c>
      <c r="AQ163">
        <v>2.2799999999999998</v>
      </c>
      <c r="AR163">
        <v>42</v>
      </c>
      <c r="AS163">
        <v>77</v>
      </c>
      <c r="AT163">
        <v>39</v>
      </c>
      <c r="AU163">
        <v>23</v>
      </c>
      <c r="AV163">
        <v>3</v>
      </c>
      <c r="AW163">
        <v>23</v>
      </c>
      <c r="AX163">
        <v>58</v>
      </c>
      <c r="AY163">
        <v>51</v>
      </c>
      <c r="AZ163">
        <v>81</v>
      </c>
      <c r="BA163">
        <v>8.26</v>
      </c>
      <c r="BB163">
        <v>5.27</v>
      </c>
      <c r="BC163">
        <v>1.62</v>
      </c>
      <c r="BD163">
        <v>3.45</v>
      </c>
      <c r="BE163">
        <v>5.55</v>
      </c>
      <c r="BF163">
        <f>(1/BC163+1/BD163+1/BE163-1)/3</f>
        <v>2.9106401087077405E-2</v>
      </c>
      <c r="BG163">
        <f>1/BC163-BF163</f>
        <v>0.58817754953020651</v>
      </c>
      <c r="BH163">
        <f>1/BD163-BF163</f>
        <v>0.26074867137669072</v>
      </c>
      <c r="BI163">
        <f>1/BE163-BF163</f>
        <v>0.15107377909310279</v>
      </c>
      <c r="BJ163">
        <f>MROUND(BG163*100,2)/100</f>
        <v>0.57999999999999996</v>
      </c>
      <c r="BK163">
        <v>1.38</v>
      </c>
      <c r="BL163">
        <v>2.2000000000000002</v>
      </c>
      <c r="BM163">
        <v>4.0999999999999996</v>
      </c>
      <c r="BN163">
        <v>0</v>
      </c>
      <c r="BO163">
        <v>2.25</v>
      </c>
      <c r="BP163">
        <v>1.62</v>
      </c>
      <c r="BQ163" t="s">
        <v>130</v>
      </c>
      <c r="BR163">
        <f>VLOOKUP(Table2[[#This Row],[Reference]],metron,10,FALSE)</f>
        <v>2.6362999299229148</v>
      </c>
      <c r="BS163">
        <f>VLOOKUP(Table2[[#This Row],[Reference]],metron,11,FALSE)</f>
        <v>1.7619715019855171</v>
      </c>
      <c r="BT163">
        <f>VLOOKUP(Table2[[#This Row],[Reference]],metron,12,FALSE)</f>
        <v>0.87432842793739785</v>
      </c>
      <c r="BU163">
        <f>VLOOKUP(Table2[[#This Row],[Reference]],metron,13,FALSE)</f>
        <v>0.78411214953271025</v>
      </c>
      <c r="BV163">
        <f>VLOOKUP(Table2[[#This Row],[Reference]],metron,14,FALSE)</f>
        <v>0.38060747663551397</v>
      </c>
      <c r="BW163">
        <f>VLOOKUP(Table2[[#This Row],[Reference]],metron,15,FALSE)</f>
        <v>14.215499378367181</v>
      </c>
      <c r="BX163">
        <f>VLOOKUP(Table2[[#This Row],[Reference]],metron,16,FALSE)</f>
        <v>8.9523612261806136</v>
      </c>
      <c r="BY163">
        <f>VLOOKUP(Table2[[#This Row],[Reference]],metron,17,FALSE)</f>
        <v>6.3083121289228163</v>
      </c>
      <c r="BZ163">
        <f>VLOOKUP(Table2[[#This Row],[Reference]],metron,18,FALSE)</f>
        <v>3.7757524374735061</v>
      </c>
      <c r="CA163">
        <f>VLOOKUP(Table2[[#This Row],[Reference]],metron,19,FALSE)</f>
        <v>7.9071872494443642</v>
      </c>
      <c r="CB163">
        <f>VLOOKUP(Table2[[#This Row],[Reference]],metron,20,FALSE)</f>
        <v>5.1766087887071075</v>
      </c>
      <c r="CC163">
        <f>VLOOKUP(Table2[[#This Row],[Reference]],metron,21,FALSE)</f>
        <v>12.634239592183521</v>
      </c>
      <c r="CD163">
        <f>VLOOKUP(Table2[[#This Row],[Reference]],metron,22,FALSE)</f>
        <v>13.597706032285471</v>
      </c>
      <c r="CE163">
        <f>VLOOKUP(Table2[[#This Row],[Reference]],metron,23,FALSE)</f>
        <v>1.365400161681487</v>
      </c>
      <c r="CF163">
        <f>VLOOKUP(Table2[[#This Row],[Reference]],metron,24,FALSE)</f>
        <v>1.963621665319321</v>
      </c>
      <c r="CG163">
        <f>VLOOKUP(Table2[[#This Row],[Reference]],metron,25,FALSE)</f>
        <v>7.1544058205335492E-2</v>
      </c>
      <c r="CH163">
        <f>VLOOKUP(Table2[[#This Row],[Reference]],metron,26,FALSE)</f>
        <v>0.1216653193209378</v>
      </c>
    </row>
    <row r="164" spans="1:86" hidden="1" x14ac:dyDescent="0.45">
      <c r="A164">
        <v>1537050600</v>
      </c>
      <c r="B164" t="s">
        <v>427</v>
      </c>
      <c r="C164" t="s">
        <v>64</v>
      </c>
      <c r="D164" t="s">
        <v>65</v>
      </c>
      <c r="E164" t="s">
        <v>119</v>
      </c>
      <c r="F164" t="s">
        <v>122</v>
      </c>
      <c r="G164" t="s">
        <v>65</v>
      </c>
      <c r="H164">
        <v>10</v>
      </c>
      <c r="I164">
        <v>2.06</v>
      </c>
      <c r="J164">
        <v>1.1299999999999999</v>
      </c>
      <c r="K164">
        <v>2.14</v>
      </c>
      <c r="L164">
        <v>1</v>
      </c>
      <c r="M164">
        <v>2</v>
      </c>
      <c r="N164">
        <v>2</v>
      </c>
      <c r="O164">
        <v>4</v>
      </c>
      <c r="P164">
        <v>1</v>
      </c>
      <c r="Q164">
        <v>0</v>
      </c>
      <c r="R164">
        <v>1</v>
      </c>
      <c r="S164" t="s">
        <v>428</v>
      </c>
      <c r="T164" t="s">
        <v>429</v>
      </c>
      <c r="U164">
        <v>5</v>
      </c>
      <c r="V164">
        <v>2</v>
      </c>
      <c r="W164">
        <v>1</v>
      </c>
      <c r="X164">
        <v>0</v>
      </c>
      <c r="Y164">
        <v>2</v>
      </c>
      <c r="Z164">
        <v>0</v>
      </c>
      <c r="AA164">
        <v>1</v>
      </c>
      <c r="AB164">
        <v>0</v>
      </c>
      <c r="AC164">
        <v>1</v>
      </c>
      <c r="AD164">
        <v>1</v>
      </c>
      <c r="AE164">
        <v>13</v>
      </c>
      <c r="AF164">
        <v>5</v>
      </c>
      <c r="AG164">
        <v>6</v>
      </c>
      <c r="AH164">
        <v>4</v>
      </c>
      <c r="AI164">
        <v>7</v>
      </c>
      <c r="AJ164">
        <v>1</v>
      </c>
      <c r="AK164">
        <v>21</v>
      </c>
      <c r="AL164">
        <v>25</v>
      </c>
      <c r="AM164">
        <v>67</v>
      </c>
      <c r="AN164">
        <v>33</v>
      </c>
      <c r="AO164">
        <v>1.79</v>
      </c>
      <c r="AP164">
        <v>0.82</v>
      </c>
      <c r="AQ164">
        <v>2.88</v>
      </c>
      <c r="AR164">
        <v>49</v>
      </c>
      <c r="AS164">
        <v>77</v>
      </c>
      <c r="AT164">
        <v>49</v>
      </c>
      <c r="AU164">
        <v>33</v>
      </c>
      <c r="AV164">
        <v>23</v>
      </c>
      <c r="AW164">
        <v>29</v>
      </c>
      <c r="AX164">
        <v>74</v>
      </c>
      <c r="AY164">
        <v>46</v>
      </c>
      <c r="AZ164">
        <v>84</v>
      </c>
      <c r="BA164">
        <v>8.3699999999999992</v>
      </c>
      <c r="BB164">
        <v>5.03</v>
      </c>
      <c r="BC164">
        <v>1.69</v>
      </c>
      <c r="BD164">
        <v>3.65</v>
      </c>
      <c r="BE164">
        <v>4.55</v>
      </c>
      <c r="BF164">
        <f>(1/BC164+1/BD164+1/BE164-1)/3</f>
        <v>2.8489599617102252E-2</v>
      </c>
      <c r="BG164">
        <f>1/BC164-BF164</f>
        <v>0.56322637671425868</v>
      </c>
      <c r="BH164">
        <f>1/BD164-BF164</f>
        <v>0.24548300312262375</v>
      </c>
      <c r="BI164">
        <f>1/BE164-BF164</f>
        <v>0.19129062016311751</v>
      </c>
      <c r="BJ164">
        <f>MROUND(BG164*100,2)/100</f>
        <v>0.56000000000000005</v>
      </c>
      <c r="BK164">
        <v>1.32</v>
      </c>
      <c r="BL164">
        <v>2</v>
      </c>
      <c r="BM164">
        <v>3.55</v>
      </c>
      <c r="BN164">
        <v>0</v>
      </c>
      <c r="BO164">
        <v>2.0499999999999998</v>
      </c>
      <c r="BP164">
        <v>1.8</v>
      </c>
      <c r="BQ164" t="s">
        <v>132</v>
      </c>
      <c r="BR164">
        <f>VLOOKUP(Table2[[#This Row],[Reference]],metron,10,FALSE)</f>
        <v>2.6892488954344627</v>
      </c>
      <c r="BS164">
        <f>VLOOKUP(Table2[[#This Row],[Reference]],metron,11,FALSE)</f>
        <v>1.7546812539448771</v>
      </c>
      <c r="BT164">
        <f>VLOOKUP(Table2[[#This Row],[Reference]],metron,12,FALSE)</f>
        <v>0.93456764148958549</v>
      </c>
      <c r="BU164">
        <f>VLOOKUP(Table2[[#This Row],[Reference]],metron,13,FALSE)</f>
        <v>0.77824531874605507</v>
      </c>
      <c r="BV164">
        <f>VLOOKUP(Table2[[#This Row],[Reference]],metron,14,FALSE)</f>
        <v>0.41237113402061848</v>
      </c>
      <c r="BW164">
        <f>VLOOKUP(Table2[[#This Row],[Reference]],metron,15,FALSE)</f>
        <v>13.77153558052435</v>
      </c>
      <c r="BX164">
        <f>VLOOKUP(Table2[[#This Row],[Reference]],metron,16,FALSE)</f>
        <v>9.0445692883895124</v>
      </c>
      <c r="BY164">
        <f>VLOOKUP(Table2[[#This Row],[Reference]],metron,17,FALSE)</f>
        <v>6.0821292775665396</v>
      </c>
      <c r="BZ164">
        <f>VLOOKUP(Table2[[#This Row],[Reference]],metron,18,FALSE)</f>
        <v>3.8201520912547529</v>
      </c>
      <c r="CA164">
        <f>VLOOKUP(Table2[[#This Row],[Reference]],metron,19,FALSE)</f>
        <v>7.6894063029578108</v>
      </c>
      <c r="CB164">
        <f>VLOOKUP(Table2[[#This Row],[Reference]],metron,20,FALSE)</f>
        <v>5.224417197134759</v>
      </c>
      <c r="CC164">
        <f>VLOOKUP(Table2[[#This Row],[Reference]],metron,21,FALSE)</f>
        <v>12.297605473204101</v>
      </c>
      <c r="CD164">
        <f>VLOOKUP(Table2[[#This Row],[Reference]],metron,22,FALSE)</f>
        <v>13.310908399847969</v>
      </c>
      <c r="CE164">
        <f>VLOOKUP(Table2[[#This Row],[Reference]],metron,23,FALSE)</f>
        <v>1.3713126843657819</v>
      </c>
      <c r="CF164">
        <f>VLOOKUP(Table2[[#This Row],[Reference]],metron,24,FALSE)</f>
        <v>1.9516961651917399</v>
      </c>
      <c r="CG164">
        <f>VLOOKUP(Table2[[#This Row],[Reference]],metron,25,FALSE)</f>
        <v>6.6002949852507375E-2</v>
      </c>
      <c r="CH164">
        <f>VLOOKUP(Table2[[#This Row],[Reference]],metron,26,FALSE)</f>
        <v>0.1297935103244838</v>
      </c>
    </row>
    <row r="165" spans="1:86" hidden="1" x14ac:dyDescent="0.45">
      <c r="A165">
        <v>1537059600</v>
      </c>
      <c r="B165" t="s">
        <v>430</v>
      </c>
      <c r="C165" t="s">
        <v>64</v>
      </c>
      <c r="D165" t="s">
        <v>65</v>
      </c>
      <c r="E165" t="s">
        <v>115</v>
      </c>
      <c r="F165" t="s">
        <v>109</v>
      </c>
      <c r="G165" t="s">
        <v>65</v>
      </c>
      <c r="H165">
        <v>10</v>
      </c>
      <c r="I165">
        <v>1.33</v>
      </c>
      <c r="J165">
        <v>0.69</v>
      </c>
      <c r="K165">
        <v>1.1399999999999999</v>
      </c>
      <c r="L165">
        <v>0.55000000000000004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U165">
        <v>12</v>
      </c>
      <c r="V165">
        <v>1</v>
      </c>
      <c r="W165">
        <v>1</v>
      </c>
      <c r="X165">
        <v>1</v>
      </c>
      <c r="Y165">
        <v>3</v>
      </c>
      <c r="Z165">
        <v>0</v>
      </c>
      <c r="AA165">
        <v>0</v>
      </c>
      <c r="AB165">
        <v>2</v>
      </c>
      <c r="AC165">
        <v>0</v>
      </c>
      <c r="AD165">
        <v>3</v>
      </c>
      <c r="AE165">
        <v>23</v>
      </c>
      <c r="AF165">
        <v>5</v>
      </c>
      <c r="AG165">
        <v>10</v>
      </c>
      <c r="AH165">
        <v>3</v>
      </c>
      <c r="AI165">
        <v>13</v>
      </c>
      <c r="AJ165">
        <v>2</v>
      </c>
      <c r="AK165">
        <v>7</v>
      </c>
      <c r="AL165">
        <v>13</v>
      </c>
      <c r="AM165">
        <v>70</v>
      </c>
      <c r="AN165">
        <v>30</v>
      </c>
      <c r="AO165">
        <v>3</v>
      </c>
      <c r="AP165">
        <v>0.75</v>
      </c>
      <c r="AQ165">
        <v>2.19</v>
      </c>
      <c r="AR165">
        <v>65</v>
      </c>
      <c r="AS165">
        <v>78</v>
      </c>
      <c r="AT165">
        <v>36</v>
      </c>
      <c r="AU165">
        <v>10</v>
      </c>
      <c r="AV165">
        <v>3</v>
      </c>
      <c r="AW165">
        <v>23</v>
      </c>
      <c r="AX165">
        <v>65</v>
      </c>
      <c r="AY165">
        <v>46</v>
      </c>
      <c r="AZ165">
        <v>68</v>
      </c>
      <c r="BA165">
        <v>8.68</v>
      </c>
      <c r="BB165">
        <v>4.0199999999999996</v>
      </c>
      <c r="BC165">
        <v>1.53</v>
      </c>
      <c r="BD165">
        <v>3.75</v>
      </c>
      <c r="BE165">
        <v>5.95</v>
      </c>
      <c r="BF165">
        <f>(1/BC165+1/BD165+1/BE165-1)/3</f>
        <v>2.9442888266417722E-2</v>
      </c>
      <c r="BG165">
        <f>1/BC165-BF165</f>
        <v>0.62415188297541235</v>
      </c>
      <c r="BH165">
        <f>1/BD165-BF165</f>
        <v>0.23722377840024894</v>
      </c>
      <c r="BI165">
        <f>1/BE165-BF165</f>
        <v>0.13862433862433857</v>
      </c>
      <c r="BJ165">
        <f>MROUND(BG165*100,2)/100</f>
        <v>0.62</v>
      </c>
      <c r="BK165">
        <v>1.36</v>
      </c>
      <c r="BL165">
        <v>2.1</v>
      </c>
      <c r="BM165">
        <v>3.9</v>
      </c>
      <c r="BN165">
        <v>0</v>
      </c>
      <c r="BO165">
        <v>2.25</v>
      </c>
      <c r="BP165">
        <v>1.67</v>
      </c>
      <c r="BQ165" t="s">
        <v>129</v>
      </c>
      <c r="BR165">
        <f>VLOOKUP(Table2[[#This Row],[Reference]],metron,10,FALSE)</f>
        <v>2.7366666666666664</v>
      </c>
      <c r="BS165">
        <f>VLOOKUP(Table2[[#This Row],[Reference]],metron,11,FALSE)</f>
        <v>1.8681481481481479</v>
      </c>
      <c r="BT165">
        <f>VLOOKUP(Table2[[#This Row],[Reference]],metron,12,FALSE)</f>
        <v>0.86851851851851847</v>
      </c>
      <c r="BU165">
        <f>VLOOKUP(Table2[[#This Row],[Reference]],metron,13,FALSE)</f>
        <v>0.81333333333333335</v>
      </c>
      <c r="BV165">
        <f>VLOOKUP(Table2[[#This Row],[Reference]],metron,14,FALSE)</f>
        <v>0.38925925925925919</v>
      </c>
      <c r="BW165">
        <f>VLOOKUP(Table2[[#This Row],[Reference]],metron,15,FALSE)</f>
        <v>14.53422724064926</v>
      </c>
      <c r="BX165">
        <f>VLOOKUP(Table2[[#This Row],[Reference]],metron,16,FALSE)</f>
        <v>8.7882851093860275</v>
      </c>
      <c r="BY165">
        <f>VLOOKUP(Table2[[#This Row],[Reference]],metron,17,FALSE)</f>
        <v>6.3007953723788868</v>
      </c>
      <c r="BZ165">
        <f>VLOOKUP(Table2[[#This Row],[Reference]],metron,18,FALSE)</f>
        <v>3.681851048445409</v>
      </c>
      <c r="CA165">
        <f>VLOOKUP(Table2[[#This Row],[Reference]],metron,19,FALSE)</f>
        <v>8.2334318682703724</v>
      </c>
      <c r="CB165">
        <f>VLOOKUP(Table2[[#This Row],[Reference]],metron,20,FALSE)</f>
        <v>5.106434060940618</v>
      </c>
      <c r="CC165">
        <f>VLOOKUP(Table2[[#This Row],[Reference]],metron,21,FALSE)</f>
        <v>12.32150615496017</v>
      </c>
      <c r="CD165">
        <f>VLOOKUP(Table2[[#This Row],[Reference]],metron,22,FALSE)</f>
        <v>13.337436640115859</v>
      </c>
      <c r="CE165">
        <f>VLOOKUP(Table2[[#This Row],[Reference]],metron,23,FALSE)</f>
        <v>1.346101231190151</v>
      </c>
      <c r="CF165">
        <f>VLOOKUP(Table2[[#This Row],[Reference]],metron,24,FALSE)</f>
        <v>1.995212038303694</v>
      </c>
      <c r="CG165">
        <f>VLOOKUP(Table2[[#This Row],[Reference]],metron,25,FALSE)</f>
        <v>6.1559507523939808E-2</v>
      </c>
      <c r="CH165">
        <f>VLOOKUP(Table2[[#This Row],[Reference]],metron,26,FALSE)</f>
        <v>0.13201094391244869</v>
      </c>
    </row>
    <row r="166" spans="1:86" hidden="1" x14ac:dyDescent="0.45">
      <c r="A166">
        <v>1537131600</v>
      </c>
      <c r="B166" t="s">
        <v>431</v>
      </c>
      <c r="C166" t="s">
        <v>64</v>
      </c>
      <c r="D166" t="s">
        <v>65</v>
      </c>
      <c r="E166" t="s">
        <v>112</v>
      </c>
      <c r="F166" t="s">
        <v>118</v>
      </c>
      <c r="G166" t="s">
        <v>65</v>
      </c>
      <c r="H166">
        <v>10</v>
      </c>
      <c r="I166">
        <v>2.5</v>
      </c>
      <c r="J166">
        <v>1</v>
      </c>
      <c r="K166">
        <v>2.2999999999999998</v>
      </c>
      <c r="L166">
        <v>0.73</v>
      </c>
      <c r="M166">
        <v>3</v>
      </c>
      <c r="N166">
        <v>1</v>
      </c>
      <c r="O166">
        <v>4</v>
      </c>
      <c r="P166">
        <v>2</v>
      </c>
      <c r="Q166">
        <v>2</v>
      </c>
      <c r="R166">
        <v>0</v>
      </c>
      <c r="S166" t="s">
        <v>432</v>
      </c>
      <c r="T166">
        <v>58</v>
      </c>
      <c r="U166">
        <v>4</v>
      </c>
      <c r="V166">
        <v>4</v>
      </c>
      <c r="W166">
        <v>2</v>
      </c>
      <c r="X166">
        <v>1</v>
      </c>
      <c r="Y166">
        <v>3</v>
      </c>
      <c r="Z166">
        <v>0</v>
      </c>
      <c r="AA166">
        <v>1</v>
      </c>
      <c r="AB166">
        <v>2</v>
      </c>
      <c r="AC166">
        <v>2</v>
      </c>
      <c r="AD166">
        <v>1</v>
      </c>
      <c r="AE166">
        <v>11</v>
      </c>
      <c r="AF166">
        <v>11</v>
      </c>
      <c r="AG166">
        <v>7</v>
      </c>
      <c r="AH166">
        <v>6</v>
      </c>
      <c r="AI166">
        <v>4</v>
      </c>
      <c r="AJ166">
        <v>5</v>
      </c>
      <c r="AK166">
        <v>12</v>
      </c>
      <c r="AL166">
        <v>16</v>
      </c>
      <c r="AM166">
        <v>51</v>
      </c>
      <c r="AN166">
        <v>49</v>
      </c>
      <c r="AO166">
        <v>1.56</v>
      </c>
      <c r="AP166">
        <v>1.56</v>
      </c>
      <c r="AQ166">
        <v>2.78</v>
      </c>
      <c r="AR166">
        <v>49</v>
      </c>
      <c r="AS166">
        <v>74</v>
      </c>
      <c r="AT166">
        <v>58</v>
      </c>
      <c r="AU166">
        <v>30</v>
      </c>
      <c r="AV166">
        <v>13</v>
      </c>
      <c r="AW166">
        <v>39</v>
      </c>
      <c r="AX166">
        <v>74</v>
      </c>
      <c r="AY166">
        <v>45</v>
      </c>
      <c r="AZ166">
        <v>81</v>
      </c>
      <c r="BA166">
        <v>12.25</v>
      </c>
      <c r="BB166">
        <v>4.8600000000000003</v>
      </c>
      <c r="BC166">
        <v>1.61</v>
      </c>
      <c r="BD166">
        <v>3.65</v>
      </c>
      <c r="BE166">
        <v>5.25</v>
      </c>
      <c r="BF166">
        <f>(1/BC166+1/BD166+1/BE166-1)/3</f>
        <v>2.8522268546092189E-2</v>
      </c>
      <c r="BG166">
        <f>1/BC166-BF166</f>
        <v>0.59259574387626801</v>
      </c>
      <c r="BH166">
        <f>1/BD166-BF166</f>
        <v>0.24545033419363382</v>
      </c>
      <c r="BI166">
        <f>1/BE166-BF166</f>
        <v>0.16195392193009828</v>
      </c>
      <c r="BJ166">
        <f>MROUND(BG166*100,2)/100</f>
        <v>0.6</v>
      </c>
      <c r="BK166">
        <v>1.24</v>
      </c>
      <c r="BL166">
        <v>1.77</v>
      </c>
      <c r="BM166">
        <v>2.95</v>
      </c>
      <c r="BN166">
        <v>0</v>
      </c>
      <c r="BO166">
        <v>1.87</v>
      </c>
      <c r="BP166">
        <v>1.95</v>
      </c>
      <c r="BQ166" t="s">
        <v>139</v>
      </c>
      <c r="BR166">
        <f>VLOOKUP(Table2[[#This Row],[Reference]],metron,10,FALSE)</f>
        <v>2.7310090702947849</v>
      </c>
      <c r="BS166">
        <f>VLOOKUP(Table2[[#This Row],[Reference]],metron,11,FALSE)</f>
        <v>1.841836734693878</v>
      </c>
      <c r="BT166">
        <f>VLOOKUP(Table2[[#This Row],[Reference]],metron,12,FALSE)</f>
        <v>0.88917233560090703</v>
      </c>
      <c r="BU166">
        <f>VLOOKUP(Table2[[#This Row],[Reference]],metron,13,FALSE)</f>
        <v>0.804822695035461</v>
      </c>
      <c r="BV166">
        <f>VLOOKUP(Table2[[#This Row],[Reference]],metron,14,FALSE)</f>
        <v>0.38099290780141842</v>
      </c>
      <c r="BW166">
        <f>VLOOKUP(Table2[[#This Row],[Reference]],metron,15,FALSE)</f>
        <v>14.25174825174825</v>
      </c>
      <c r="BX166">
        <f>VLOOKUP(Table2[[#This Row],[Reference]],metron,16,FALSE)</f>
        <v>8.8316683316683324</v>
      </c>
      <c r="BY166">
        <f>VLOOKUP(Table2[[#This Row],[Reference]],metron,17,FALSE)</f>
        <v>6.2901265822784813</v>
      </c>
      <c r="BZ166">
        <f>VLOOKUP(Table2[[#This Row],[Reference]],metron,18,FALSE)</f>
        <v>3.6162025316455702</v>
      </c>
      <c r="CA166">
        <f>VLOOKUP(Table2[[#This Row],[Reference]],metron,19,FALSE)</f>
        <v>7.9616216694697686</v>
      </c>
      <c r="CB166">
        <f>VLOOKUP(Table2[[#This Row],[Reference]],metron,20,FALSE)</f>
        <v>5.2154658000227627</v>
      </c>
      <c r="CC166">
        <f>VLOOKUP(Table2[[#This Row],[Reference]],metron,21,FALSE)</f>
        <v>12.444895886236671</v>
      </c>
      <c r="CD166">
        <f>VLOOKUP(Table2[[#This Row],[Reference]],metron,22,FALSE)</f>
        <v>13.620619603859829</v>
      </c>
      <c r="CE166">
        <f>VLOOKUP(Table2[[#This Row],[Reference]],metron,23,FALSE)</f>
        <v>1.406084017382907</v>
      </c>
      <c r="CF166">
        <f>VLOOKUP(Table2[[#This Row],[Reference]],metron,24,FALSE)</f>
        <v>2.070980202800579</v>
      </c>
      <c r="CG166">
        <f>VLOOKUP(Table2[[#This Row],[Reference]],metron,25,FALSE)</f>
        <v>6.1323032351521013E-2</v>
      </c>
      <c r="CH166">
        <f>VLOOKUP(Table2[[#This Row],[Reference]],metron,26,FALSE)</f>
        <v>0.1313375181071946</v>
      </c>
    </row>
    <row r="167" spans="1:86" hidden="1" x14ac:dyDescent="0.45">
      <c r="A167">
        <v>1537229700</v>
      </c>
      <c r="B167" t="s">
        <v>433</v>
      </c>
      <c r="C167" t="s">
        <v>64</v>
      </c>
      <c r="D167" t="s">
        <v>65</v>
      </c>
      <c r="E167" t="s">
        <v>113</v>
      </c>
      <c r="F167" t="s">
        <v>114</v>
      </c>
      <c r="G167" t="s">
        <v>65</v>
      </c>
      <c r="H167">
        <v>10</v>
      </c>
      <c r="I167">
        <v>1.8</v>
      </c>
      <c r="J167">
        <v>1</v>
      </c>
      <c r="K167">
        <v>1.45</v>
      </c>
      <c r="L167">
        <v>1.36</v>
      </c>
      <c r="M167">
        <v>1</v>
      </c>
      <c r="N167">
        <v>2</v>
      </c>
      <c r="O167">
        <v>3</v>
      </c>
      <c r="P167">
        <v>0</v>
      </c>
      <c r="Q167">
        <v>0</v>
      </c>
      <c r="R167">
        <v>0</v>
      </c>
      <c r="S167">
        <v>68</v>
      </c>
      <c r="T167" t="s">
        <v>70</v>
      </c>
      <c r="U167">
        <v>4</v>
      </c>
      <c r="V167">
        <v>2</v>
      </c>
      <c r="W167">
        <v>3</v>
      </c>
      <c r="X167">
        <v>2</v>
      </c>
      <c r="Y167">
        <v>3</v>
      </c>
      <c r="Z167">
        <v>0</v>
      </c>
      <c r="AA167">
        <v>0</v>
      </c>
      <c r="AB167">
        <v>5</v>
      </c>
      <c r="AC167">
        <v>2</v>
      </c>
      <c r="AD167">
        <v>1</v>
      </c>
      <c r="AE167">
        <v>5</v>
      </c>
      <c r="AF167">
        <v>10</v>
      </c>
      <c r="AG167">
        <v>2</v>
      </c>
      <c r="AH167">
        <v>7</v>
      </c>
      <c r="AI167">
        <v>3</v>
      </c>
      <c r="AJ167">
        <v>3</v>
      </c>
      <c r="AK167">
        <v>15</v>
      </c>
      <c r="AL167">
        <v>13</v>
      </c>
      <c r="AM167">
        <v>41</v>
      </c>
      <c r="AN167">
        <v>59</v>
      </c>
      <c r="AO167">
        <v>0.89</v>
      </c>
      <c r="AP167">
        <v>1.57</v>
      </c>
      <c r="AQ167">
        <v>2.57</v>
      </c>
      <c r="AR167">
        <v>67</v>
      </c>
      <c r="AS167">
        <v>80</v>
      </c>
      <c r="AT167">
        <v>57</v>
      </c>
      <c r="AU167">
        <v>23</v>
      </c>
      <c r="AV167">
        <v>4</v>
      </c>
      <c r="AW167">
        <v>37</v>
      </c>
      <c r="AX167">
        <v>77</v>
      </c>
      <c r="AY167">
        <v>44</v>
      </c>
      <c r="AZ167">
        <v>80</v>
      </c>
      <c r="BA167">
        <v>9.1999999999999993</v>
      </c>
      <c r="BB167">
        <v>4.7300000000000004</v>
      </c>
      <c r="BC167">
        <v>2.2000000000000002</v>
      </c>
      <c r="BD167">
        <v>3.15</v>
      </c>
      <c r="BE167">
        <v>3.15</v>
      </c>
      <c r="BF167">
        <f>(1/BC167+1/BD167+1/BE167-1)/3</f>
        <v>2.9822029822029823E-2</v>
      </c>
      <c r="BG167">
        <f>1/BC167-BF167</f>
        <v>0.42472342472342473</v>
      </c>
      <c r="BH167">
        <f>1/BD167-BF167</f>
        <v>0.28763828763828764</v>
      </c>
      <c r="BI167">
        <f>1/BE167-BF167</f>
        <v>0.28763828763828764</v>
      </c>
      <c r="BJ167">
        <f>MROUND(BG167*100,2)/100</f>
        <v>0.42</v>
      </c>
      <c r="BK167">
        <v>1.3</v>
      </c>
      <c r="BL167">
        <v>1.95</v>
      </c>
      <c r="BM167">
        <v>3.4</v>
      </c>
      <c r="BN167">
        <v>0</v>
      </c>
      <c r="BO167">
        <v>1.83</v>
      </c>
      <c r="BP167">
        <v>1.95</v>
      </c>
      <c r="BQ167" t="s">
        <v>121</v>
      </c>
      <c r="BR167">
        <f>VLOOKUP(Table2[[#This Row],[Reference]],metron,10,FALSE)</f>
        <v>2.4884649511978703</v>
      </c>
      <c r="BS167">
        <f>VLOOKUP(Table2[[#This Row],[Reference]],metron,11,FALSE)</f>
        <v>1.396960958296362</v>
      </c>
      <c r="BT167">
        <f>VLOOKUP(Table2[[#This Row],[Reference]],metron,12,FALSE)</f>
        <v>1.091503992901508</v>
      </c>
      <c r="BU167">
        <f>VLOOKUP(Table2[[#This Row],[Reference]],metron,13,FALSE)</f>
        <v>0.60765391014975045</v>
      </c>
      <c r="BV167">
        <f>VLOOKUP(Table2[[#This Row],[Reference]],metron,14,FALSE)</f>
        <v>0.47276760953965608</v>
      </c>
      <c r="BW167">
        <f>VLOOKUP(Table2[[#This Row],[Reference]],metron,15,FALSE)</f>
        <v>12.29504785684561</v>
      </c>
      <c r="BX167">
        <f>VLOOKUP(Table2[[#This Row],[Reference]],metron,16,FALSE)</f>
        <v>10.047232625884311</v>
      </c>
      <c r="BY167">
        <f>VLOOKUP(Table2[[#This Row],[Reference]],metron,17,FALSE)</f>
        <v>5.2917192097519967</v>
      </c>
      <c r="BZ167">
        <f>VLOOKUP(Table2[[#This Row],[Reference]],metron,18,FALSE)</f>
        <v>4.2580916351408158</v>
      </c>
      <c r="CA167">
        <f>VLOOKUP(Table2[[#This Row],[Reference]],metron,19,FALSE)</f>
        <v>7.0033286470936131</v>
      </c>
      <c r="CB167">
        <f>VLOOKUP(Table2[[#This Row],[Reference]],metron,20,FALSE)</f>
        <v>5.789140990743495</v>
      </c>
      <c r="CC167">
        <f>VLOOKUP(Table2[[#This Row],[Reference]],metron,21,FALSE)</f>
        <v>12.77041895895049</v>
      </c>
      <c r="CD167">
        <f>VLOOKUP(Table2[[#This Row],[Reference]],metron,22,FALSE)</f>
        <v>13.411129919593741</v>
      </c>
      <c r="CE167">
        <f>VLOOKUP(Table2[[#This Row],[Reference]],metron,23,FALSE)</f>
        <v>1.556141062018646</v>
      </c>
      <c r="CF167">
        <f>VLOOKUP(Table2[[#This Row],[Reference]],metron,24,FALSE)</f>
        <v>1.9114308877178761</v>
      </c>
      <c r="CG167">
        <f>VLOOKUP(Table2[[#This Row],[Reference]],metron,25,FALSE)</f>
        <v>8.4920956627482766E-2</v>
      </c>
      <c r="CH167">
        <f>VLOOKUP(Table2[[#This Row],[Reference]],metron,26,FALSE)</f>
        <v>0.1323469801378192</v>
      </c>
    </row>
    <row r="168" spans="1:86" hidden="1" x14ac:dyDescent="0.45">
      <c r="A168">
        <v>1537651800</v>
      </c>
      <c r="B168" t="s">
        <v>434</v>
      </c>
      <c r="C168" t="s">
        <v>64</v>
      </c>
      <c r="D168" t="s">
        <v>65</v>
      </c>
      <c r="E168" t="s">
        <v>109</v>
      </c>
      <c r="F168" t="s">
        <v>127</v>
      </c>
      <c r="G168" t="s">
        <v>65</v>
      </c>
      <c r="H168">
        <v>11</v>
      </c>
      <c r="I168">
        <v>0.79</v>
      </c>
      <c r="J168">
        <v>1.19</v>
      </c>
      <c r="K168">
        <v>0.82</v>
      </c>
      <c r="L168">
        <v>1.27</v>
      </c>
      <c r="M168">
        <v>0</v>
      </c>
      <c r="N168">
        <v>2</v>
      </c>
      <c r="O168">
        <v>2</v>
      </c>
      <c r="P168">
        <v>0</v>
      </c>
      <c r="Q168">
        <v>0</v>
      </c>
      <c r="R168">
        <v>0</v>
      </c>
      <c r="T168" t="s">
        <v>435</v>
      </c>
      <c r="U168">
        <v>2</v>
      </c>
      <c r="V168">
        <v>3</v>
      </c>
      <c r="W168">
        <v>4</v>
      </c>
      <c r="X168">
        <v>1</v>
      </c>
      <c r="Y168">
        <v>1</v>
      </c>
      <c r="Z168">
        <v>0</v>
      </c>
      <c r="AA168">
        <v>2</v>
      </c>
      <c r="AB168">
        <v>3</v>
      </c>
      <c r="AC168">
        <v>0</v>
      </c>
      <c r="AD168">
        <v>1</v>
      </c>
      <c r="AE168">
        <v>13</v>
      </c>
      <c r="AF168">
        <v>7</v>
      </c>
      <c r="AG168">
        <v>4</v>
      </c>
      <c r="AH168">
        <v>3</v>
      </c>
      <c r="AI168">
        <v>9</v>
      </c>
      <c r="AJ168">
        <v>4</v>
      </c>
      <c r="AK168">
        <v>20</v>
      </c>
      <c r="AL168">
        <v>13</v>
      </c>
      <c r="AM168">
        <v>41</v>
      </c>
      <c r="AN168">
        <v>59</v>
      </c>
      <c r="AO168">
        <v>1.45</v>
      </c>
      <c r="AP168">
        <v>1.1000000000000001</v>
      </c>
      <c r="AQ168">
        <v>2</v>
      </c>
      <c r="AR168">
        <v>50</v>
      </c>
      <c r="AS168">
        <v>66</v>
      </c>
      <c r="AT168">
        <v>27</v>
      </c>
      <c r="AU168">
        <v>10</v>
      </c>
      <c r="AV168">
        <v>4</v>
      </c>
      <c r="AW168">
        <v>27</v>
      </c>
      <c r="AX168">
        <v>57</v>
      </c>
      <c r="AY168">
        <v>34</v>
      </c>
      <c r="AZ168">
        <v>80</v>
      </c>
      <c r="BA168">
        <v>8.42</v>
      </c>
      <c r="BB168">
        <v>5.34</v>
      </c>
      <c r="BC168">
        <v>2.95</v>
      </c>
      <c r="BD168">
        <v>3.15</v>
      </c>
      <c r="BE168">
        <v>2.2999999999999998</v>
      </c>
      <c r="BF168">
        <f>(1/BC168+1/BD168+1/BE168-1)/3</f>
        <v>3.0408659001142386E-2</v>
      </c>
      <c r="BG168">
        <f>1/BC168-BF168</f>
        <v>0.30857439184631524</v>
      </c>
      <c r="BH168">
        <f>1/BD168-BF168</f>
        <v>0.28705165845917507</v>
      </c>
      <c r="BI168">
        <f>1/BE168-BF168</f>
        <v>0.40437394969450985</v>
      </c>
      <c r="BJ168">
        <f>MROUND(BG168*100,2)/100</f>
        <v>0.3</v>
      </c>
      <c r="BK168">
        <v>1.36</v>
      </c>
      <c r="BL168">
        <v>2.1</v>
      </c>
      <c r="BM168">
        <v>3.9</v>
      </c>
      <c r="BN168">
        <v>0</v>
      </c>
      <c r="BO168">
        <v>1.95</v>
      </c>
      <c r="BP168">
        <v>1.87</v>
      </c>
      <c r="BQ168" t="s">
        <v>111</v>
      </c>
      <c r="BR168">
        <f>VLOOKUP(Table2[[#This Row],[Reference]],metron,10,FALSE)</f>
        <v>2.5726407816919519</v>
      </c>
      <c r="BS168">
        <f>VLOOKUP(Table2[[#This Row],[Reference]],metron,11,FALSE)</f>
        <v>1.1805091283106199</v>
      </c>
      <c r="BT168">
        <f>VLOOKUP(Table2[[#This Row],[Reference]],metron,12,FALSE)</f>
        <v>1.3921316533813319</v>
      </c>
      <c r="BU168">
        <f>VLOOKUP(Table2[[#This Row],[Reference]],metron,13,FALSE)</f>
        <v>0.5209673269873939</v>
      </c>
      <c r="BV168">
        <f>VLOOKUP(Table2[[#This Row],[Reference]],metron,14,FALSE)</f>
        <v>0.61847182917417032</v>
      </c>
      <c r="BW168">
        <f>VLOOKUP(Table2[[#This Row],[Reference]],metron,15,FALSE)</f>
        <v>11.149200710479571</v>
      </c>
      <c r="BX168">
        <f>VLOOKUP(Table2[[#This Row],[Reference]],metron,16,FALSE)</f>
        <v>11.444049733570161</v>
      </c>
      <c r="BY168">
        <f>VLOOKUP(Table2[[#This Row],[Reference]],metron,17,FALSE)</f>
        <v>4.5257270693512304</v>
      </c>
      <c r="BZ168">
        <f>VLOOKUP(Table2[[#This Row],[Reference]],metron,18,FALSE)</f>
        <v>4.8465324384787474</v>
      </c>
      <c r="CA168">
        <f>VLOOKUP(Table2[[#This Row],[Reference]],metron,19,FALSE)</f>
        <v>6.6234736411283404</v>
      </c>
      <c r="CB168">
        <f>VLOOKUP(Table2[[#This Row],[Reference]],metron,20,FALSE)</f>
        <v>6.5975172950914134</v>
      </c>
      <c r="CC168">
        <f>VLOOKUP(Table2[[#This Row],[Reference]],metron,21,FALSE)</f>
        <v>12.90081154192967</v>
      </c>
      <c r="CD168">
        <f>VLOOKUP(Table2[[#This Row],[Reference]],metron,22,FALSE)</f>
        <v>13.00360685302074</v>
      </c>
      <c r="CE168">
        <f>VLOOKUP(Table2[[#This Row],[Reference]],metron,23,FALSE)</f>
        <v>1.7502145922746779</v>
      </c>
      <c r="CF168">
        <f>VLOOKUP(Table2[[#This Row],[Reference]],metron,24,FALSE)</f>
        <v>1.831402831402831</v>
      </c>
      <c r="CG168">
        <f>VLOOKUP(Table2[[#This Row],[Reference]],metron,25,FALSE)</f>
        <v>9.6525096525096526E-2</v>
      </c>
      <c r="CH168">
        <f>VLOOKUP(Table2[[#This Row],[Reference]],metron,26,FALSE)</f>
        <v>0.1244101244101244</v>
      </c>
    </row>
    <row r="169" spans="1:86" hidden="1" x14ac:dyDescent="0.45">
      <c r="A169">
        <v>1537660800</v>
      </c>
      <c r="B169" t="s">
        <v>436</v>
      </c>
      <c r="C169" t="s">
        <v>64</v>
      </c>
      <c r="D169" t="s">
        <v>65</v>
      </c>
      <c r="E169" t="s">
        <v>122</v>
      </c>
      <c r="F169" t="s">
        <v>112</v>
      </c>
      <c r="G169" t="s">
        <v>65</v>
      </c>
      <c r="H169">
        <v>11</v>
      </c>
      <c r="I169">
        <v>1.81</v>
      </c>
      <c r="J169">
        <v>0.87</v>
      </c>
      <c r="K169">
        <v>2.14</v>
      </c>
      <c r="L169">
        <v>1.1299999999999999</v>
      </c>
      <c r="M169">
        <v>2</v>
      </c>
      <c r="N169">
        <v>1</v>
      </c>
      <c r="O169">
        <v>3</v>
      </c>
      <c r="P169">
        <v>2</v>
      </c>
      <c r="Q169">
        <v>1</v>
      </c>
      <c r="R169">
        <v>1</v>
      </c>
      <c r="S169" t="s">
        <v>437</v>
      </c>
      <c r="T169">
        <v>19</v>
      </c>
      <c r="U169">
        <v>6</v>
      </c>
      <c r="V169">
        <v>1</v>
      </c>
      <c r="W169">
        <v>1</v>
      </c>
      <c r="X169">
        <v>0</v>
      </c>
      <c r="Y169">
        <v>2</v>
      </c>
      <c r="Z169">
        <v>0</v>
      </c>
      <c r="AA169">
        <v>1</v>
      </c>
      <c r="AB169">
        <v>0</v>
      </c>
      <c r="AC169">
        <v>1</v>
      </c>
      <c r="AD169">
        <v>1</v>
      </c>
      <c r="AE169">
        <v>14</v>
      </c>
      <c r="AF169">
        <v>7</v>
      </c>
      <c r="AG169">
        <v>8</v>
      </c>
      <c r="AH169">
        <v>2</v>
      </c>
      <c r="AI169">
        <v>6</v>
      </c>
      <c r="AJ169">
        <v>5</v>
      </c>
      <c r="AK169">
        <v>4</v>
      </c>
      <c r="AL169">
        <v>3</v>
      </c>
      <c r="AM169">
        <v>84</v>
      </c>
      <c r="AN169">
        <v>16</v>
      </c>
      <c r="AO169">
        <v>1.94</v>
      </c>
      <c r="AP169">
        <v>0.92</v>
      </c>
      <c r="AQ169">
        <v>2.78</v>
      </c>
      <c r="AR169">
        <v>68</v>
      </c>
      <c r="AS169">
        <v>87</v>
      </c>
      <c r="AT169">
        <v>49</v>
      </c>
      <c r="AU169">
        <v>29</v>
      </c>
      <c r="AV169">
        <v>7</v>
      </c>
      <c r="AW169">
        <v>23</v>
      </c>
      <c r="AX169">
        <v>55</v>
      </c>
      <c r="AY169">
        <v>58</v>
      </c>
      <c r="AZ169">
        <v>94</v>
      </c>
      <c r="BA169">
        <v>9.01</v>
      </c>
      <c r="BB169">
        <v>4.8099999999999996</v>
      </c>
      <c r="BC169">
        <v>2.35</v>
      </c>
      <c r="BD169">
        <v>3.2</v>
      </c>
      <c r="BE169">
        <v>2.85</v>
      </c>
      <c r="BF169">
        <f>(1/BC169+1/BD169+1/BE169-1)/3</f>
        <v>2.9636369292024362E-2</v>
      </c>
      <c r="BG169">
        <f>1/BC169-BF169</f>
        <v>0.39589554560159268</v>
      </c>
      <c r="BH169">
        <f>1/BD169-BF169</f>
        <v>0.28286363070797566</v>
      </c>
      <c r="BI169">
        <f>1/BE169-BF169</f>
        <v>0.32124082369043178</v>
      </c>
      <c r="BJ169">
        <f>MROUND(BG169*100,2)/100</f>
        <v>0.4</v>
      </c>
      <c r="BK169">
        <v>1.32</v>
      </c>
      <c r="BL169">
        <v>2</v>
      </c>
      <c r="BM169">
        <v>3.6</v>
      </c>
      <c r="BN169">
        <v>0</v>
      </c>
      <c r="BO169">
        <v>1.87</v>
      </c>
      <c r="BP169">
        <v>1.95</v>
      </c>
      <c r="BQ169" t="s">
        <v>125</v>
      </c>
      <c r="BR169">
        <f>VLOOKUP(Table2[[#This Row],[Reference]],metron,10,FALSE)</f>
        <v>2.4956155335383219</v>
      </c>
      <c r="BS169">
        <f>VLOOKUP(Table2[[#This Row],[Reference]],metron,11,FALSE)</f>
        <v>1.344038264434575</v>
      </c>
      <c r="BT169">
        <f>VLOOKUP(Table2[[#This Row],[Reference]],metron,12,FALSE)</f>
        <v>1.1515772691037469</v>
      </c>
      <c r="BU169">
        <f>VLOOKUP(Table2[[#This Row],[Reference]],metron,13,FALSE)</f>
        <v>0.59936225942375587</v>
      </c>
      <c r="BV169">
        <f>VLOOKUP(Table2[[#This Row],[Reference]],metron,14,FALSE)</f>
        <v>0.50723152260562576</v>
      </c>
      <c r="BW169">
        <f>VLOOKUP(Table2[[#This Row],[Reference]],metron,15,FALSE)</f>
        <v>11.99278846153846</v>
      </c>
      <c r="BX169">
        <f>VLOOKUP(Table2[[#This Row],[Reference]],metron,16,FALSE)</f>
        <v>10.0277534965035</v>
      </c>
      <c r="BY169">
        <f>VLOOKUP(Table2[[#This Row],[Reference]],metron,17,FALSE)</f>
        <v>5.2857459543338514</v>
      </c>
      <c r="BZ169">
        <f>VLOOKUP(Table2[[#This Row],[Reference]],metron,18,FALSE)</f>
        <v>4.4067834183107957</v>
      </c>
      <c r="CA169">
        <f>VLOOKUP(Table2[[#This Row],[Reference]],metron,19,FALSE)</f>
        <v>6.7070425072046085</v>
      </c>
      <c r="CB169">
        <f>VLOOKUP(Table2[[#This Row],[Reference]],metron,20,FALSE)</f>
        <v>5.6209700781927046</v>
      </c>
      <c r="CC169">
        <f>VLOOKUP(Table2[[#This Row],[Reference]],metron,21,FALSE)</f>
        <v>13.04463690872752</v>
      </c>
      <c r="CD169">
        <f>VLOOKUP(Table2[[#This Row],[Reference]],metron,22,FALSE)</f>
        <v>13.49811236953142</v>
      </c>
      <c r="CE169">
        <f>VLOOKUP(Table2[[#This Row],[Reference]],metron,23,FALSE)</f>
        <v>1.5836526181353769</v>
      </c>
      <c r="CF169">
        <f>VLOOKUP(Table2[[#This Row],[Reference]],metron,24,FALSE)</f>
        <v>1.8744146445295871</v>
      </c>
      <c r="CG169">
        <f>VLOOKUP(Table2[[#This Row],[Reference]],metron,25,FALSE)</f>
        <v>8.5994040017028525E-2</v>
      </c>
      <c r="CH169">
        <f>VLOOKUP(Table2[[#This Row],[Reference]],metron,26,FALSE)</f>
        <v>0.13452532992762881</v>
      </c>
    </row>
    <row r="170" spans="1:86" hidden="1" x14ac:dyDescent="0.45">
      <c r="A170">
        <v>1537722000</v>
      </c>
      <c r="B170" t="s">
        <v>438</v>
      </c>
      <c r="C170" t="s">
        <v>64</v>
      </c>
      <c r="D170" t="s">
        <v>65</v>
      </c>
      <c r="E170" t="s">
        <v>123</v>
      </c>
      <c r="F170" t="s">
        <v>119</v>
      </c>
      <c r="G170" t="s">
        <v>65</v>
      </c>
      <c r="H170">
        <v>11</v>
      </c>
      <c r="I170">
        <v>2.27</v>
      </c>
      <c r="J170">
        <v>1.8</v>
      </c>
      <c r="K170">
        <v>2.2599999999999998</v>
      </c>
      <c r="L170">
        <v>1.5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U170">
        <v>4</v>
      </c>
      <c r="V170">
        <v>4</v>
      </c>
      <c r="W170">
        <v>0</v>
      </c>
      <c r="X170">
        <v>0</v>
      </c>
      <c r="Y170">
        <v>3</v>
      </c>
      <c r="Z170">
        <v>0</v>
      </c>
      <c r="AA170">
        <v>0</v>
      </c>
      <c r="AB170">
        <v>0</v>
      </c>
      <c r="AC170">
        <v>2</v>
      </c>
      <c r="AD170">
        <v>1</v>
      </c>
      <c r="AE170">
        <v>7</v>
      </c>
      <c r="AF170">
        <v>9</v>
      </c>
      <c r="AG170">
        <v>2</v>
      </c>
      <c r="AH170">
        <v>4</v>
      </c>
      <c r="AI170">
        <v>5</v>
      </c>
      <c r="AJ170">
        <v>5</v>
      </c>
      <c r="AK170">
        <v>12</v>
      </c>
      <c r="AL170">
        <v>22</v>
      </c>
      <c r="AM170">
        <v>56</v>
      </c>
      <c r="AN170">
        <v>44</v>
      </c>
      <c r="AO170">
        <v>1.18</v>
      </c>
      <c r="AP170">
        <v>1.32</v>
      </c>
      <c r="AQ170">
        <v>2.37</v>
      </c>
      <c r="AR170">
        <v>60</v>
      </c>
      <c r="AS170">
        <v>74</v>
      </c>
      <c r="AT170">
        <v>47</v>
      </c>
      <c r="AU170">
        <v>17</v>
      </c>
      <c r="AV170">
        <v>4</v>
      </c>
      <c r="AW170">
        <v>24</v>
      </c>
      <c r="AX170">
        <v>64</v>
      </c>
      <c r="AY170">
        <v>57</v>
      </c>
      <c r="AZ170">
        <v>77</v>
      </c>
      <c r="BA170">
        <v>10.53</v>
      </c>
      <c r="BB170">
        <v>5.93</v>
      </c>
      <c r="BC170">
        <v>2</v>
      </c>
      <c r="BD170">
        <v>3.25</v>
      </c>
      <c r="BE170">
        <v>3.5</v>
      </c>
      <c r="BF170">
        <f>(1/BC170+1/BD170+1/BE170-1)/3</f>
        <v>3.1135531135531174E-2</v>
      </c>
      <c r="BG170">
        <f>1/BC170-BF170</f>
        <v>0.46886446886446881</v>
      </c>
      <c r="BH170">
        <f>1/BD170-BF170</f>
        <v>0.27655677655677652</v>
      </c>
      <c r="BI170">
        <f>1/BE170-BF170</f>
        <v>0.25457875457875451</v>
      </c>
      <c r="BJ170">
        <f>MROUND(BG170*100,2)/100</f>
        <v>0.46</v>
      </c>
      <c r="BK170">
        <v>1.32</v>
      </c>
      <c r="BL170">
        <v>2</v>
      </c>
      <c r="BM170">
        <v>3.55</v>
      </c>
      <c r="BN170">
        <v>0</v>
      </c>
      <c r="BO170">
        <v>1.91</v>
      </c>
      <c r="BP170">
        <v>1.91</v>
      </c>
      <c r="BQ170" t="s">
        <v>133</v>
      </c>
      <c r="BR170">
        <f>VLOOKUP(Table2[[#This Row],[Reference]],metron,10,FALSE)</f>
        <v>2.5405629139072849</v>
      </c>
      <c r="BS170">
        <f>VLOOKUP(Table2[[#This Row],[Reference]],metron,11,FALSE)</f>
        <v>1.4888836329233679</v>
      </c>
      <c r="BT170">
        <f>VLOOKUP(Table2[[#This Row],[Reference]],metron,12,FALSE)</f>
        <v>1.0516792809839171</v>
      </c>
      <c r="BU170">
        <f>VLOOKUP(Table2[[#This Row],[Reference]],metron,13,FALSE)</f>
        <v>0.64581362346263005</v>
      </c>
      <c r="BV170">
        <f>VLOOKUP(Table2[[#This Row],[Reference]],metron,14,FALSE)</f>
        <v>0.45364238410596031</v>
      </c>
      <c r="BW170">
        <f>VLOOKUP(Table2[[#This Row],[Reference]],metron,15,FALSE)</f>
        <v>12.686892177589851</v>
      </c>
      <c r="BX170">
        <f>VLOOKUP(Table2[[#This Row],[Reference]],metron,16,FALSE)</f>
        <v>9.8059196617336148</v>
      </c>
      <c r="BY170">
        <f>VLOOKUP(Table2[[#This Row],[Reference]],metron,17,FALSE)</f>
        <v>5.3198121263877027</v>
      </c>
      <c r="BZ170">
        <f>VLOOKUP(Table2[[#This Row],[Reference]],metron,18,FALSE)</f>
        <v>4.0954312553373189</v>
      </c>
      <c r="CA170">
        <f>VLOOKUP(Table2[[#This Row],[Reference]],metron,19,FALSE)</f>
        <v>7.3670800512021479</v>
      </c>
      <c r="CB170">
        <f>VLOOKUP(Table2[[#This Row],[Reference]],metron,20,FALSE)</f>
        <v>5.710488406396296</v>
      </c>
      <c r="CC170">
        <f>VLOOKUP(Table2[[#This Row],[Reference]],metron,21,FALSE)</f>
        <v>13.0488908033599</v>
      </c>
      <c r="CD170">
        <f>VLOOKUP(Table2[[#This Row],[Reference]],metron,22,FALSE)</f>
        <v>13.714839543398661</v>
      </c>
      <c r="CE170">
        <f>VLOOKUP(Table2[[#This Row],[Reference]],metron,23,FALSE)</f>
        <v>1.567523459812322</v>
      </c>
      <c r="CF170">
        <f>VLOOKUP(Table2[[#This Row],[Reference]],metron,24,FALSE)</f>
        <v>1.951040391676867</v>
      </c>
      <c r="CG170">
        <f>VLOOKUP(Table2[[#This Row],[Reference]],metron,25,FALSE)</f>
        <v>8.3027335781313744E-2</v>
      </c>
      <c r="CH170">
        <f>VLOOKUP(Table2[[#This Row],[Reference]],metron,26,FALSE)</f>
        <v>0.13117095063239501</v>
      </c>
    </row>
    <row r="171" spans="1:86" hidden="1" x14ac:dyDescent="0.45">
      <c r="A171">
        <v>1537736400</v>
      </c>
      <c r="B171" t="s">
        <v>439</v>
      </c>
      <c r="C171" t="s">
        <v>64</v>
      </c>
      <c r="D171" t="s">
        <v>65</v>
      </c>
      <c r="E171" t="s">
        <v>114</v>
      </c>
      <c r="F171" t="s">
        <v>115</v>
      </c>
      <c r="G171" t="s">
        <v>65</v>
      </c>
      <c r="H171">
        <v>11</v>
      </c>
      <c r="I171">
        <v>1.6</v>
      </c>
      <c r="J171">
        <v>0.81</v>
      </c>
      <c r="K171">
        <v>1.55</v>
      </c>
      <c r="L171">
        <v>0.91</v>
      </c>
      <c r="M171">
        <v>2</v>
      </c>
      <c r="N171">
        <v>3</v>
      </c>
      <c r="O171">
        <v>5</v>
      </c>
      <c r="P171">
        <v>1</v>
      </c>
      <c r="Q171">
        <v>1</v>
      </c>
      <c r="R171">
        <v>0</v>
      </c>
      <c r="S171" t="s">
        <v>440</v>
      </c>
      <c r="T171" t="s">
        <v>441</v>
      </c>
      <c r="U171">
        <v>9</v>
      </c>
      <c r="V171">
        <v>1</v>
      </c>
      <c r="W171">
        <v>1</v>
      </c>
      <c r="X171">
        <v>3</v>
      </c>
      <c r="Y171">
        <v>1</v>
      </c>
      <c r="Z171">
        <v>1</v>
      </c>
      <c r="AA171">
        <v>0</v>
      </c>
      <c r="AB171">
        <v>4</v>
      </c>
      <c r="AC171">
        <v>1</v>
      </c>
      <c r="AD171">
        <v>1</v>
      </c>
      <c r="AE171">
        <v>14</v>
      </c>
      <c r="AF171">
        <v>10</v>
      </c>
      <c r="AG171">
        <v>8</v>
      </c>
      <c r="AH171">
        <v>7</v>
      </c>
      <c r="AI171">
        <v>6</v>
      </c>
      <c r="AJ171">
        <v>3</v>
      </c>
      <c r="AK171">
        <v>16</v>
      </c>
      <c r="AL171">
        <v>14</v>
      </c>
      <c r="AM171">
        <v>55</v>
      </c>
      <c r="AN171">
        <v>45</v>
      </c>
      <c r="AO171">
        <v>2</v>
      </c>
      <c r="AP171">
        <v>1.51</v>
      </c>
      <c r="AQ171">
        <v>2.84</v>
      </c>
      <c r="AR171">
        <v>55</v>
      </c>
      <c r="AS171">
        <v>74</v>
      </c>
      <c r="AT171">
        <v>52</v>
      </c>
      <c r="AU171">
        <v>39</v>
      </c>
      <c r="AV171">
        <v>13</v>
      </c>
      <c r="AW171">
        <v>36</v>
      </c>
      <c r="AX171">
        <v>64</v>
      </c>
      <c r="AY171">
        <v>52</v>
      </c>
      <c r="AZ171">
        <v>91</v>
      </c>
      <c r="BA171">
        <v>8.7100000000000009</v>
      </c>
      <c r="BB171">
        <v>5.98</v>
      </c>
      <c r="BC171">
        <v>1.74</v>
      </c>
      <c r="BD171">
        <v>3.4</v>
      </c>
      <c r="BE171">
        <v>4.5999999999999996</v>
      </c>
      <c r="BF171">
        <f>(1/BC171+1/BD171+1/BE171-1)/3</f>
        <v>2.8740531694936882E-2</v>
      </c>
      <c r="BG171">
        <f>1/BC171-BF171</f>
        <v>0.54597211198322404</v>
      </c>
      <c r="BH171">
        <f>1/BD171-BF171</f>
        <v>0.26537711536388664</v>
      </c>
      <c r="BI171">
        <f>1/BE171-BF171</f>
        <v>0.18865077265288924</v>
      </c>
      <c r="BJ171">
        <f>MROUND(BG171*100,2)/100</f>
        <v>0.54</v>
      </c>
      <c r="BK171">
        <v>1.29</v>
      </c>
      <c r="BL171">
        <v>1.95</v>
      </c>
      <c r="BM171">
        <v>3.35</v>
      </c>
      <c r="BN171">
        <v>0</v>
      </c>
      <c r="BO171">
        <v>1.95</v>
      </c>
      <c r="BP171">
        <v>1.87</v>
      </c>
      <c r="BQ171" t="s">
        <v>146</v>
      </c>
      <c r="BR171">
        <f>VLOOKUP(Table2[[#This Row],[Reference]],metron,10,FALSE)</f>
        <v>2.6359702267612941</v>
      </c>
      <c r="BS171">
        <f>VLOOKUP(Table2[[#This Row],[Reference]],metron,11,FALSE)</f>
        <v>1.684957590444867</v>
      </c>
      <c r="BT171">
        <f>VLOOKUP(Table2[[#This Row],[Reference]],metron,12,FALSE)</f>
        <v>0.95101263631642718</v>
      </c>
      <c r="BU171">
        <f>VLOOKUP(Table2[[#This Row],[Reference]],metron,13,FALSE)</f>
        <v>0.72650164445213783</v>
      </c>
      <c r="BV171">
        <f>VLOOKUP(Table2[[#This Row],[Reference]],metron,14,FALSE)</f>
        <v>0.42097974727367138</v>
      </c>
      <c r="BW171">
        <f>VLOOKUP(Table2[[#This Row],[Reference]],metron,15,FALSE)</f>
        <v>13.338806970509379</v>
      </c>
      <c r="BX171">
        <f>VLOOKUP(Table2[[#This Row],[Reference]],metron,16,FALSE)</f>
        <v>9.2530160857908843</v>
      </c>
      <c r="BY171">
        <f>VLOOKUP(Table2[[#This Row],[Reference]],metron,17,FALSE)</f>
        <v>5.9915081521739131</v>
      </c>
      <c r="BZ171">
        <f>VLOOKUP(Table2[[#This Row],[Reference]],metron,18,FALSE)</f>
        <v>3.9772418478260869</v>
      </c>
      <c r="CA171">
        <f>VLOOKUP(Table2[[#This Row],[Reference]],metron,19,FALSE)</f>
        <v>7.3472988183354664</v>
      </c>
      <c r="CB171">
        <f>VLOOKUP(Table2[[#This Row],[Reference]],metron,20,FALSE)</f>
        <v>5.2757742379647974</v>
      </c>
      <c r="CC171">
        <f>VLOOKUP(Table2[[#This Row],[Reference]],metron,21,FALSE)</f>
        <v>12.59428182437032</v>
      </c>
      <c r="CD171">
        <f>VLOOKUP(Table2[[#This Row],[Reference]],metron,22,FALSE)</f>
        <v>13.577944179714089</v>
      </c>
      <c r="CE171">
        <f>VLOOKUP(Table2[[#This Row],[Reference]],metron,23,FALSE)</f>
        <v>1.4276913099870301</v>
      </c>
      <c r="CF171">
        <f>VLOOKUP(Table2[[#This Row],[Reference]],metron,24,FALSE)</f>
        <v>1.940985732814527</v>
      </c>
      <c r="CG171">
        <f>VLOOKUP(Table2[[#This Row],[Reference]],metron,25,FALSE)</f>
        <v>8.0739299610894946E-2</v>
      </c>
      <c r="CH171">
        <f>VLOOKUP(Table2[[#This Row],[Reference]],metron,26,FALSE)</f>
        <v>0.12743190661478601</v>
      </c>
    </row>
    <row r="172" spans="1:86" hidden="1" x14ac:dyDescent="0.45">
      <c r="A172">
        <v>1537837200</v>
      </c>
      <c r="B172" t="s">
        <v>442</v>
      </c>
      <c r="C172" t="s">
        <v>64</v>
      </c>
      <c r="D172" t="s">
        <v>65</v>
      </c>
      <c r="E172" t="s">
        <v>159</v>
      </c>
      <c r="F172" t="s">
        <v>113</v>
      </c>
      <c r="G172" t="s">
        <v>65</v>
      </c>
      <c r="H172">
        <v>11</v>
      </c>
      <c r="I172">
        <v>0.93</v>
      </c>
      <c r="J172">
        <v>1.4</v>
      </c>
      <c r="K172">
        <v>1.05</v>
      </c>
      <c r="L172">
        <v>1.5</v>
      </c>
      <c r="M172">
        <v>4</v>
      </c>
      <c r="N172">
        <v>5</v>
      </c>
      <c r="O172">
        <v>9</v>
      </c>
      <c r="P172">
        <v>4</v>
      </c>
      <c r="Q172">
        <v>2</v>
      </c>
      <c r="R172">
        <v>2</v>
      </c>
      <c r="S172" t="s">
        <v>443</v>
      </c>
      <c r="T172" t="s">
        <v>444</v>
      </c>
      <c r="U172">
        <v>6</v>
      </c>
      <c r="V172">
        <v>4</v>
      </c>
      <c r="W172">
        <v>1</v>
      </c>
      <c r="X172">
        <v>0</v>
      </c>
      <c r="Y172">
        <v>1</v>
      </c>
      <c r="Z172">
        <v>0</v>
      </c>
      <c r="AA172">
        <v>0</v>
      </c>
      <c r="AB172">
        <v>1</v>
      </c>
      <c r="AC172">
        <v>1</v>
      </c>
      <c r="AD172">
        <v>0</v>
      </c>
      <c r="AE172">
        <v>13</v>
      </c>
      <c r="AF172">
        <v>14</v>
      </c>
      <c r="AG172">
        <v>8</v>
      </c>
      <c r="AH172">
        <v>9</v>
      </c>
      <c r="AI172">
        <v>5</v>
      </c>
      <c r="AJ172">
        <v>5</v>
      </c>
      <c r="AK172">
        <v>20</v>
      </c>
      <c r="AL172">
        <v>15</v>
      </c>
      <c r="AM172">
        <v>48</v>
      </c>
      <c r="AN172">
        <v>52</v>
      </c>
      <c r="AO172">
        <v>1.83</v>
      </c>
      <c r="AP172">
        <v>1.98</v>
      </c>
      <c r="AQ172">
        <v>2.67</v>
      </c>
      <c r="AR172">
        <v>60</v>
      </c>
      <c r="AS172">
        <v>74</v>
      </c>
      <c r="AT172">
        <v>50</v>
      </c>
      <c r="AU172">
        <v>24</v>
      </c>
      <c r="AV172">
        <v>17</v>
      </c>
      <c r="AW172">
        <v>30</v>
      </c>
      <c r="AX172">
        <v>74</v>
      </c>
      <c r="AY172">
        <v>47</v>
      </c>
      <c r="AZ172">
        <v>83</v>
      </c>
      <c r="BA172">
        <v>8.67</v>
      </c>
      <c r="BB172">
        <v>4.5999999999999996</v>
      </c>
      <c r="BC172">
        <v>3.55</v>
      </c>
      <c r="BD172">
        <v>3.45</v>
      </c>
      <c r="BE172">
        <v>1.95</v>
      </c>
      <c r="BF172">
        <f>(1/BC172+1/BD172+1/BE172-1)/3</f>
        <v>2.8121908709783778E-2</v>
      </c>
      <c r="BG172">
        <f>1/BC172-BF172</f>
        <v>0.25356823213528668</v>
      </c>
      <c r="BH172">
        <f>1/BD172-BF172</f>
        <v>0.26173316375398437</v>
      </c>
      <c r="BI172">
        <f>1/BE172-BF172</f>
        <v>0.48469860411072913</v>
      </c>
      <c r="BJ172">
        <f>MROUND(BG172*100,2)/100</f>
        <v>0.26</v>
      </c>
      <c r="BK172">
        <v>1.26</v>
      </c>
      <c r="BL172">
        <v>1.83</v>
      </c>
      <c r="BM172">
        <v>3.1</v>
      </c>
      <c r="BN172">
        <v>0</v>
      </c>
      <c r="BO172">
        <v>1.8</v>
      </c>
      <c r="BP172">
        <v>2.0499999999999998</v>
      </c>
      <c r="BQ172" t="s">
        <v>131</v>
      </c>
      <c r="BR172">
        <f>VLOOKUP(Table2[[#This Row],[Reference]],metron,10,FALSE)</f>
        <v>2.569449507838133</v>
      </c>
      <c r="BS172">
        <f>VLOOKUP(Table2[[#This Row],[Reference]],metron,11,FALSE)</f>
        <v>1.0936930368209989</v>
      </c>
      <c r="BT172">
        <f>VLOOKUP(Table2[[#This Row],[Reference]],metron,12,FALSE)</f>
        <v>1.475756471017134</v>
      </c>
      <c r="BU172">
        <f>VLOOKUP(Table2[[#This Row],[Reference]],metron,13,FALSE)</f>
        <v>0.50018228217280347</v>
      </c>
      <c r="BV172">
        <f>VLOOKUP(Table2[[#This Row],[Reference]],metron,14,FALSE)</f>
        <v>0.65220561429092239</v>
      </c>
      <c r="BW172">
        <f>VLOOKUP(Table2[[#This Row],[Reference]],metron,15,FALSE)</f>
        <v>10.905576679340941</v>
      </c>
      <c r="BX172">
        <f>VLOOKUP(Table2[[#This Row],[Reference]],metron,16,FALSE)</f>
        <v>12.06463878326996</v>
      </c>
      <c r="BY172">
        <f>VLOOKUP(Table2[[#This Row],[Reference]],metron,17,FALSE)</f>
        <v>4.2920127795527154</v>
      </c>
      <c r="BZ172">
        <f>VLOOKUP(Table2[[#This Row],[Reference]],metron,18,FALSE)</f>
        <v>5.0095846645367406</v>
      </c>
      <c r="CA172">
        <f>VLOOKUP(Table2[[#This Row],[Reference]],metron,19,FALSE)</f>
        <v>6.6135638997882253</v>
      </c>
      <c r="CB172">
        <f>VLOOKUP(Table2[[#This Row],[Reference]],metron,20,FALSE)</f>
        <v>7.055054118733219</v>
      </c>
      <c r="CC172">
        <f>VLOOKUP(Table2[[#This Row],[Reference]],metron,21,FALSE)</f>
        <v>12.94865211810013</v>
      </c>
      <c r="CD172">
        <f>VLOOKUP(Table2[[#This Row],[Reference]],metron,22,FALSE)</f>
        <v>13.189345314505781</v>
      </c>
      <c r="CE172">
        <f>VLOOKUP(Table2[[#This Row],[Reference]],metron,23,FALSE)</f>
        <v>1.771446078431373</v>
      </c>
      <c r="CF172">
        <f>VLOOKUP(Table2[[#This Row],[Reference]],metron,24,FALSE)</f>
        <v>1.809436274509804</v>
      </c>
      <c r="CG172">
        <f>VLOOKUP(Table2[[#This Row],[Reference]],metron,25,FALSE)</f>
        <v>0.1060049019607843</v>
      </c>
      <c r="CH172">
        <f>VLOOKUP(Table2[[#This Row],[Reference]],metron,26,FALSE)</f>
        <v>9.6813725490196081E-2</v>
      </c>
    </row>
    <row r="173" spans="1:86" hidden="1" x14ac:dyDescent="0.45">
      <c r="A173">
        <v>1538181000</v>
      </c>
      <c r="B173" t="s">
        <v>445</v>
      </c>
      <c r="C173" t="s">
        <v>64</v>
      </c>
      <c r="D173" t="s">
        <v>65</v>
      </c>
      <c r="E173" t="s">
        <v>115</v>
      </c>
      <c r="F173" t="s">
        <v>114</v>
      </c>
      <c r="G173" t="s">
        <v>65</v>
      </c>
      <c r="H173">
        <v>12</v>
      </c>
      <c r="I173">
        <v>1.31</v>
      </c>
      <c r="J173">
        <v>1.1299999999999999</v>
      </c>
      <c r="K173">
        <v>1.1399999999999999</v>
      </c>
      <c r="L173">
        <v>1.36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1</v>
      </c>
      <c r="T173">
        <v>37</v>
      </c>
      <c r="U173">
        <v>4</v>
      </c>
      <c r="V173">
        <v>3</v>
      </c>
      <c r="W173">
        <v>2</v>
      </c>
      <c r="X173">
        <v>0</v>
      </c>
      <c r="Y173">
        <v>4</v>
      </c>
      <c r="Z173">
        <v>0</v>
      </c>
      <c r="AA173">
        <v>1</v>
      </c>
      <c r="AB173">
        <v>1</v>
      </c>
      <c r="AC173">
        <v>1</v>
      </c>
      <c r="AD173">
        <v>3</v>
      </c>
      <c r="AE173">
        <v>5</v>
      </c>
      <c r="AF173">
        <v>5</v>
      </c>
      <c r="AG173">
        <v>2</v>
      </c>
      <c r="AH173">
        <v>3</v>
      </c>
      <c r="AI173">
        <v>3</v>
      </c>
      <c r="AJ173">
        <v>2</v>
      </c>
      <c r="AK173">
        <v>14</v>
      </c>
      <c r="AL173">
        <v>12</v>
      </c>
      <c r="AM173">
        <v>59</v>
      </c>
      <c r="AN173">
        <v>41</v>
      </c>
      <c r="AO173">
        <v>1.04</v>
      </c>
      <c r="AP173">
        <v>0.93</v>
      </c>
      <c r="AQ173">
        <v>2.25</v>
      </c>
      <c r="AR173">
        <v>72</v>
      </c>
      <c r="AS173">
        <v>78</v>
      </c>
      <c r="AT173">
        <v>47</v>
      </c>
      <c r="AU173">
        <v>10</v>
      </c>
      <c r="AV173">
        <v>0</v>
      </c>
      <c r="AW173">
        <v>32</v>
      </c>
      <c r="AX173">
        <v>63</v>
      </c>
      <c r="AY173">
        <v>44</v>
      </c>
      <c r="AZ173">
        <v>76</v>
      </c>
      <c r="BA173">
        <v>8.8800000000000008</v>
      </c>
      <c r="BB173">
        <v>5.12</v>
      </c>
      <c r="BC173">
        <v>2.4500000000000002</v>
      </c>
      <c r="BD173">
        <v>3.2</v>
      </c>
      <c r="BE173">
        <v>2.7</v>
      </c>
      <c r="BF173">
        <f>(1/BC173+1/BD173+1/BE173-1)/3</f>
        <v>3.0344545225497566E-2</v>
      </c>
      <c r="BG173">
        <f>1/BC173-BF173</f>
        <v>0.37781872008062484</v>
      </c>
      <c r="BH173">
        <f>1/BD173-BF173</f>
        <v>0.28215545477450243</v>
      </c>
      <c r="BI173">
        <f>1/BE173-BF173</f>
        <v>0.34002582514487278</v>
      </c>
      <c r="BJ173">
        <f>MROUND(BG173*100,2)/100</f>
        <v>0.38</v>
      </c>
      <c r="BK173">
        <v>1.24</v>
      </c>
      <c r="BL173">
        <v>1.77</v>
      </c>
      <c r="BM173">
        <v>2.95</v>
      </c>
      <c r="BN173">
        <v>0</v>
      </c>
      <c r="BO173">
        <v>1.71</v>
      </c>
      <c r="BP173">
        <v>2.15</v>
      </c>
      <c r="BQ173" t="s">
        <v>129</v>
      </c>
      <c r="BR173">
        <f>VLOOKUP(Table2[[#This Row],[Reference]],metron,10,FALSE)</f>
        <v>2.4900895140664963</v>
      </c>
      <c r="BS173">
        <f>VLOOKUP(Table2[[#This Row],[Reference]],metron,11,FALSE)</f>
        <v>1.330562659846547</v>
      </c>
      <c r="BT173">
        <f>VLOOKUP(Table2[[#This Row],[Reference]],metron,12,FALSE)</f>
        <v>1.1595268542199491</v>
      </c>
      <c r="BU173">
        <f>VLOOKUP(Table2[[#This Row],[Reference]],metron,13,FALSE)</f>
        <v>0.59053607588191415</v>
      </c>
      <c r="BV173">
        <f>VLOOKUP(Table2[[#This Row],[Reference]],metron,14,FALSE)</f>
        <v>0.50069274219332838</v>
      </c>
      <c r="BW173">
        <f>VLOOKUP(Table2[[#This Row],[Reference]],metron,15,FALSE)</f>
        <v>11.79715236686391</v>
      </c>
      <c r="BX173">
        <f>VLOOKUP(Table2[[#This Row],[Reference]],metron,16,FALSE)</f>
        <v>10.317122781065089</v>
      </c>
      <c r="BY173">
        <f>VLOOKUP(Table2[[#This Row],[Reference]],metron,17,FALSE)</f>
        <v>5.0637025966747622</v>
      </c>
      <c r="BZ173">
        <f>VLOOKUP(Table2[[#This Row],[Reference]],metron,18,FALSE)</f>
        <v>4.4674014571268454</v>
      </c>
      <c r="CA173">
        <f>VLOOKUP(Table2[[#This Row],[Reference]],metron,19,FALSE)</f>
        <v>6.7334497701891483</v>
      </c>
      <c r="CB173">
        <f>VLOOKUP(Table2[[#This Row],[Reference]],metron,20,FALSE)</f>
        <v>5.849721323938244</v>
      </c>
      <c r="CC173">
        <f>VLOOKUP(Table2[[#This Row],[Reference]],metron,21,FALSE)</f>
        <v>12.89644194756554</v>
      </c>
      <c r="CD173">
        <f>VLOOKUP(Table2[[#This Row],[Reference]],metron,22,FALSE)</f>
        <v>13.3434456928839</v>
      </c>
      <c r="CE173">
        <f>VLOOKUP(Table2[[#This Row],[Reference]],metron,23,FALSE)</f>
        <v>1.6144382124117971</v>
      </c>
      <c r="CF173">
        <f>VLOOKUP(Table2[[#This Row],[Reference]],metron,24,FALSE)</f>
        <v>1.9032024606477289</v>
      </c>
      <c r="CG173">
        <f>VLOOKUP(Table2[[#This Row],[Reference]],metron,25,FALSE)</f>
        <v>9.372172969060974E-2</v>
      </c>
      <c r="CH173">
        <f>VLOOKUP(Table2[[#This Row],[Reference]],metron,26,FALSE)</f>
        <v>0.11669983716301791</v>
      </c>
    </row>
    <row r="174" spans="1:86" hidden="1" x14ac:dyDescent="0.45">
      <c r="A174">
        <v>1538254800</v>
      </c>
      <c r="B174" t="s">
        <v>446</v>
      </c>
      <c r="C174" t="s">
        <v>64</v>
      </c>
      <c r="D174" t="s">
        <v>65</v>
      </c>
      <c r="E174" t="s">
        <v>127</v>
      </c>
      <c r="F174" t="s">
        <v>109</v>
      </c>
      <c r="G174" t="s">
        <v>65</v>
      </c>
      <c r="H174">
        <v>12</v>
      </c>
      <c r="I174">
        <v>1.5</v>
      </c>
      <c r="J174">
        <v>0.71</v>
      </c>
      <c r="K174">
        <v>1.55</v>
      </c>
      <c r="L174">
        <v>0.55000000000000004</v>
      </c>
      <c r="M174">
        <v>1</v>
      </c>
      <c r="N174">
        <v>0</v>
      </c>
      <c r="O174">
        <v>1</v>
      </c>
      <c r="P174">
        <v>1</v>
      </c>
      <c r="Q174">
        <v>1</v>
      </c>
      <c r="R174">
        <v>0</v>
      </c>
      <c r="S174">
        <v>4</v>
      </c>
      <c r="U174">
        <v>6</v>
      </c>
      <c r="V174">
        <v>1</v>
      </c>
      <c r="W174">
        <v>2</v>
      </c>
      <c r="X174">
        <v>0</v>
      </c>
      <c r="Y174">
        <v>3</v>
      </c>
      <c r="Z174">
        <v>1</v>
      </c>
      <c r="AA174">
        <v>1</v>
      </c>
      <c r="AB174">
        <v>1</v>
      </c>
      <c r="AC174">
        <v>2</v>
      </c>
      <c r="AD174">
        <v>2</v>
      </c>
      <c r="AE174">
        <v>15</v>
      </c>
      <c r="AF174">
        <v>0</v>
      </c>
      <c r="AG174">
        <v>7</v>
      </c>
      <c r="AH174">
        <v>0</v>
      </c>
      <c r="AI174">
        <v>8</v>
      </c>
      <c r="AJ174">
        <v>0</v>
      </c>
      <c r="AK174">
        <v>16</v>
      </c>
      <c r="AL174">
        <v>21</v>
      </c>
      <c r="AM174">
        <v>53</v>
      </c>
      <c r="AN174">
        <v>47</v>
      </c>
      <c r="AO174">
        <v>2.0299999999999998</v>
      </c>
      <c r="AP174">
        <v>0.26</v>
      </c>
      <c r="AQ174">
        <v>2.0299999999999998</v>
      </c>
      <c r="AR174">
        <v>42</v>
      </c>
      <c r="AS174">
        <v>67</v>
      </c>
      <c r="AT174">
        <v>33</v>
      </c>
      <c r="AU174">
        <v>16</v>
      </c>
      <c r="AV174">
        <v>3</v>
      </c>
      <c r="AW174">
        <v>19</v>
      </c>
      <c r="AX174">
        <v>61</v>
      </c>
      <c r="AY174">
        <v>40</v>
      </c>
      <c r="AZ174">
        <v>70</v>
      </c>
      <c r="BA174">
        <v>8.4700000000000006</v>
      </c>
      <c r="BB174">
        <v>4.13</v>
      </c>
      <c r="BC174">
        <v>1.38</v>
      </c>
      <c r="BD174">
        <v>4.2</v>
      </c>
      <c r="BE174">
        <v>7.5</v>
      </c>
      <c r="BF174">
        <f>(1/BC174+1/BD174+1/BE174-1)/3</f>
        <v>3.202208419599728E-2</v>
      </c>
      <c r="BG174">
        <f>1/BC174-BF174</f>
        <v>0.69261559696342312</v>
      </c>
      <c r="BH174">
        <f>1/BD174-BF174</f>
        <v>0.2060731538992408</v>
      </c>
      <c r="BI174">
        <f>1/BE174-BF174</f>
        <v>0.10131124913733605</v>
      </c>
      <c r="BJ174">
        <f>MROUND(BG174*100,2)/100</f>
        <v>0.7</v>
      </c>
      <c r="BK174">
        <v>1.31</v>
      </c>
      <c r="BL174">
        <v>2</v>
      </c>
      <c r="BM174">
        <v>3.5</v>
      </c>
      <c r="BN174">
        <v>0</v>
      </c>
      <c r="BO174">
        <v>2.4</v>
      </c>
      <c r="BP174">
        <v>1.59</v>
      </c>
      <c r="BQ174" t="s">
        <v>130</v>
      </c>
      <c r="BR174">
        <f>VLOOKUP(Table2[[#This Row],[Reference]],metron,10,FALSE)</f>
        <v>2.9925826028320968</v>
      </c>
      <c r="BS174">
        <f>VLOOKUP(Table2[[#This Row],[Reference]],metron,11,FALSE)</f>
        <v>2.224544841537424</v>
      </c>
      <c r="BT174">
        <f>VLOOKUP(Table2[[#This Row],[Reference]],metron,12,FALSE)</f>
        <v>0.76803776129467294</v>
      </c>
      <c r="BU174">
        <f>VLOOKUP(Table2[[#This Row],[Reference]],metron,13,FALSE)</f>
        <v>0.96561024949426832</v>
      </c>
      <c r="BV174">
        <f>VLOOKUP(Table2[[#This Row],[Reference]],metron,14,FALSE)</f>
        <v>0.34187457855697911</v>
      </c>
      <c r="BW174">
        <f>VLOOKUP(Table2[[#This Row],[Reference]],metron,15,FALSE)</f>
        <v>16.100000000000001</v>
      </c>
      <c r="BX174">
        <f>VLOOKUP(Table2[[#This Row],[Reference]],metron,16,FALSE)</f>
        <v>8.3493506493506491</v>
      </c>
      <c r="BY174">
        <f>VLOOKUP(Table2[[#This Row],[Reference]],metron,17,FALSE)</f>
        <v>7.2678100263852254</v>
      </c>
      <c r="BZ174">
        <f>VLOOKUP(Table2[[#This Row],[Reference]],metron,18,FALSE)</f>
        <v>3.2770448548812658</v>
      </c>
      <c r="CA174">
        <f>VLOOKUP(Table2[[#This Row],[Reference]],metron,19,FALSE)</f>
        <v>8.832189973614776</v>
      </c>
      <c r="CB174">
        <f>VLOOKUP(Table2[[#This Row],[Reference]],metron,20,FALSE)</f>
        <v>5.0723057944693828</v>
      </c>
      <c r="CC174">
        <f>VLOOKUP(Table2[[#This Row],[Reference]],metron,21,FALSE)</f>
        <v>11.95872170439414</v>
      </c>
      <c r="CD174">
        <f>VLOOKUP(Table2[[#This Row],[Reference]],metron,22,FALSE)</f>
        <v>13.450066577896139</v>
      </c>
      <c r="CE174">
        <f>VLOOKUP(Table2[[#This Row],[Reference]],metron,23,FALSE)</f>
        <v>1.301526717557252</v>
      </c>
      <c r="CF174">
        <f>VLOOKUP(Table2[[#This Row],[Reference]],metron,24,FALSE)</f>
        <v>1.9796437659033079</v>
      </c>
      <c r="CG174">
        <f>VLOOKUP(Table2[[#This Row],[Reference]],metron,25,FALSE)</f>
        <v>5.3435114503816793E-2</v>
      </c>
      <c r="CH174">
        <f>VLOOKUP(Table2[[#This Row],[Reference]],metron,26,FALSE)</f>
        <v>0.1183206106870229</v>
      </c>
    </row>
    <row r="175" spans="1:86" hidden="1" x14ac:dyDescent="0.45">
      <c r="A175">
        <v>1538263800</v>
      </c>
      <c r="B175" t="s">
        <v>447</v>
      </c>
      <c r="C175" t="s">
        <v>64</v>
      </c>
      <c r="D175" t="s">
        <v>65</v>
      </c>
      <c r="E175" t="s">
        <v>112</v>
      </c>
      <c r="F175" t="s">
        <v>122</v>
      </c>
      <c r="G175" t="s">
        <v>65</v>
      </c>
      <c r="H175">
        <v>12</v>
      </c>
      <c r="I175">
        <v>2.5299999999999998</v>
      </c>
      <c r="J175">
        <v>1.1299999999999999</v>
      </c>
      <c r="K175">
        <v>2.2999999999999998</v>
      </c>
      <c r="L175">
        <v>1</v>
      </c>
      <c r="M175">
        <v>1</v>
      </c>
      <c r="N175">
        <v>1</v>
      </c>
      <c r="O175">
        <v>2</v>
      </c>
      <c r="P175">
        <v>0</v>
      </c>
      <c r="Q175">
        <v>0</v>
      </c>
      <c r="R175">
        <v>0</v>
      </c>
      <c r="S175">
        <v>47</v>
      </c>
      <c r="T175">
        <v>73</v>
      </c>
      <c r="U175">
        <v>4</v>
      </c>
      <c r="V175">
        <v>2</v>
      </c>
      <c r="W175">
        <v>1</v>
      </c>
      <c r="X175">
        <v>0</v>
      </c>
      <c r="Y175">
        <v>2</v>
      </c>
      <c r="Z175">
        <v>0</v>
      </c>
      <c r="AA175">
        <v>0</v>
      </c>
      <c r="AB175">
        <v>1</v>
      </c>
      <c r="AC175">
        <v>1</v>
      </c>
      <c r="AD175">
        <v>1</v>
      </c>
      <c r="AE175">
        <v>11</v>
      </c>
      <c r="AF175">
        <v>5</v>
      </c>
      <c r="AG175">
        <v>7</v>
      </c>
      <c r="AH175">
        <v>5</v>
      </c>
      <c r="AI175">
        <v>4</v>
      </c>
      <c r="AJ175">
        <v>0</v>
      </c>
      <c r="AK175">
        <v>28</v>
      </c>
      <c r="AL175">
        <v>14</v>
      </c>
      <c r="AM175">
        <v>52</v>
      </c>
      <c r="AN175">
        <v>48</v>
      </c>
      <c r="AO175">
        <v>1.64</v>
      </c>
      <c r="AP175">
        <v>1.1499999999999999</v>
      </c>
      <c r="AQ175">
        <v>2.83</v>
      </c>
      <c r="AR175">
        <v>46</v>
      </c>
      <c r="AS175">
        <v>76</v>
      </c>
      <c r="AT175">
        <v>61</v>
      </c>
      <c r="AU175">
        <v>28</v>
      </c>
      <c r="AV175">
        <v>16</v>
      </c>
      <c r="AW175">
        <v>33</v>
      </c>
      <c r="AX175">
        <v>79</v>
      </c>
      <c r="AY175">
        <v>58</v>
      </c>
      <c r="AZ175">
        <v>79</v>
      </c>
      <c r="BA175">
        <v>9.1199999999999992</v>
      </c>
      <c r="BB175">
        <v>4.7300000000000004</v>
      </c>
      <c r="BC175">
        <v>1.95</v>
      </c>
      <c r="BD175">
        <v>3.25</v>
      </c>
      <c r="BE175">
        <v>3.8</v>
      </c>
      <c r="BF175">
        <f>(1/BC175+1/BD175+1/BE175-1)/3</f>
        <v>2.7890238416554247E-2</v>
      </c>
      <c r="BG175">
        <f>1/BC175-BF175</f>
        <v>0.48493027440395864</v>
      </c>
      <c r="BH175">
        <f>1/BD175-BF175</f>
        <v>0.27980206927575346</v>
      </c>
      <c r="BI175">
        <f>1/BE175-BF175</f>
        <v>0.23526765632028784</v>
      </c>
      <c r="BJ175">
        <f>MROUND(BG175*100,2)/100</f>
        <v>0.48</v>
      </c>
      <c r="BK175">
        <v>1.34</v>
      </c>
      <c r="BL175">
        <v>2.1</v>
      </c>
      <c r="BM175">
        <v>3.8</v>
      </c>
      <c r="BN175">
        <v>0</v>
      </c>
      <c r="BO175">
        <v>2</v>
      </c>
      <c r="BP175">
        <v>1.83</v>
      </c>
      <c r="BQ175" t="s">
        <v>139</v>
      </c>
      <c r="BR175">
        <f>VLOOKUP(Table2[[#This Row],[Reference]],metron,10,FALSE)</f>
        <v>2.5271929824561399</v>
      </c>
      <c r="BS175">
        <f>VLOOKUP(Table2[[#This Row],[Reference]],metron,11,FALSE)</f>
        <v>1.510877192982456</v>
      </c>
      <c r="BT175">
        <f>VLOOKUP(Table2[[#This Row],[Reference]],metron,12,FALSE)</f>
        <v>1.0163157894736841</v>
      </c>
      <c r="BU175">
        <f>VLOOKUP(Table2[[#This Row],[Reference]],metron,13,FALSE)</f>
        <v>0.67350877192982461</v>
      </c>
      <c r="BV175">
        <f>VLOOKUP(Table2[[#This Row],[Reference]],metron,14,FALSE)</f>
        <v>0.4442105263157895</v>
      </c>
      <c r="BW175">
        <f>VLOOKUP(Table2[[#This Row],[Reference]],metron,15,FALSE)</f>
        <v>12.80980392156863</v>
      </c>
      <c r="BX175">
        <f>VLOOKUP(Table2[[#This Row],[Reference]],metron,16,FALSE)</f>
        <v>9.6872549019607845</v>
      </c>
      <c r="BY175">
        <f>VLOOKUP(Table2[[#This Row],[Reference]],metron,17,FALSE)</f>
        <v>5.6491169610129957</v>
      </c>
      <c r="BZ175">
        <f>VLOOKUP(Table2[[#This Row],[Reference]],metron,18,FALSE)</f>
        <v>4.1379540153282237</v>
      </c>
      <c r="CA175">
        <f>VLOOKUP(Table2[[#This Row],[Reference]],metron,19,FALSE)</f>
        <v>7.1606869605556343</v>
      </c>
      <c r="CB175">
        <f>VLOOKUP(Table2[[#This Row],[Reference]],metron,20,FALSE)</f>
        <v>5.5493008866325608</v>
      </c>
      <c r="CC175">
        <f>VLOOKUP(Table2[[#This Row],[Reference]],metron,21,FALSE)</f>
        <v>12.9029029029029</v>
      </c>
      <c r="CD175">
        <f>VLOOKUP(Table2[[#This Row],[Reference]],metron,22,FALSE)</f>
        <v>13.75508842175509</v>
      </c>
      <c r="CE175">
        <f>VLOOKUP(Table2[[#This Row],[Reference]],metron,23,FALSE)</f>
        <v>1.5287356321839081</v>
      </c>
      <c r="CF175">
        <f>VLOOKUP(Table2[[#This Row],[Reference]],metron,24,FALSE)</f>
        <v>1.9664750957854411</v>
      </c>
      <c r="CG175">
        <f>VLOOKUP(Table2[[#This Row],[Reference]],metron,25,FALSE)</f>
        <v>8.8441890166028103E-2</v>
      </c>
      <c r="CH175">
        <f>VLOOKUP(Table2[[#This Row],[Reference]],metron,26,FALSE)</f>
        <v>0.13409961685823751</v>
      </c>
    </row>
    <row r="176" spans="1:86" hidden="1" x14ac:dyDescent="0.45">
      <c r="A176">
        <v>1538334000</v>
      </c>
      <c r="B176" t="s">
        <v>448</v>
      </c>
      <c r="C176" t="s">
        <v>64</v>
      </c>
      <c r="D176" t="s">
        <v>65</v>
      </c>
      <c r="E176" t="s">
        <v>113</v>
      </c>
      <c r="F176" t="s">
        <v>159</v>
      </c>
      <c r="G176" t="s">
        <v>65</v>
      </c>
      <c r="H176">
        <v>12</v>
      </c>
      <c r="I176">
        <v>1.69</v>
      </c>
      <c r="J176">
        <v>0.59</v>
      </c>
      <c r="K176">
        <v>1.45</v>
      </c>
      <c r="L176">
        <v>0.86</v>
      </c>
      <c r="M176">
        <v>2</v>
      </c>
      <c r="N176">
        <v>0</v>
      </c>
      <c r="O176">
        <v>2</v>
      </c>
      <c r="P176">
        <v>1</v>
      </c>
      <c r="Q176">
        <v>1</v>
      </c>
      <c r="R176">
        <v>0</v>
      </c>
      <c r="S176" t="s">
        <v>449</v>
      </c>
      <c r="U176">
        <v>4</v>
      </c>
      <c r="V176">
        <v>2</v>
      </c>
      <c r="W176">
        <v>0</v>
      </c>
      <c r="X176">
        <v>0</v>
      </c>
      <c r="Y176">
        <v>4</v>
      </c>
      <c r="Z176">
        <v>0</v>
      </c>
      <c r="AA176">
        <v>0</v>
      </c>
      <c r="AB176">
        <v>0</v>
      </c>
      <c r="AC176">
        <v>1</v>
      </c>
      <c r="AD176">
        <v>3</v>
      </c>
      <c r="AE176">
        <v>9</v>
      </c>
      <c r="AF176">
        <v>14</v>
      </c>
      <c r="AG176">
        <v>5</v>
      </c>
      <c r="AH176">
        <v>7</v>
      </c>
      <c r="AI176">
        <v>4</v>
      </c>
      <c r="AJ176">
        <v>7</v>
      </c>
      <c r="AK176">
        <v>16</v>
      </c>
      <c r="AL176">
        <v>25</v>
      </c>
      <c r="AM176">
        <v>54</v>
      </c>
      <c r="AN176">
        <v>46</v>
      </c>
      <c r="AO176">
        <v>1.56</v>
      </c>
      <c r="AP176">
        <v>1.93</v>
      </c>
      <c r="AQ176">
        <v>2.7</v>
      </c>
      <c r="AR176">
        <v>55</v>
      </c>
      <c r="AS176">
        <v>88</v>
      </c>
      <c r="AT176">
        <v>55</v>
      </c>
      <c r="AU176">
        <v>28</v>
      </c>
      <c r="AV176">
        <v>6</v>
      </c>
      <c r="AW176">
        <v>28</v>
      </c>
      <c r="AX176">
        <v>70</v>
      </c>
      <c r="AY176">
        <v>61</v>
      </c>
      <c r="AZ176">
        <v>82</v>
      </c>
      <c r="BA176">
        <v>8.7899999999999991</v>
      </c>
      <c r="BB176">
        <v>5.13</v>
      </c>
      <c r="BC176">
        <v>1.45</v>
      </c>
      <c r="BD176">
        <v>4.3</v>
      </c>
      <c r="BE176">
        <v>5.8</v>
      </c>
      <c r="BF176">
        <f>(1/BC176+1/BD176+1/BE176-1)/3</f>
        <v>3.1542368350708415E-2</v>
      </c>
      <c r="BG176">
        <f>1/BC176-BF176</f>
        <v>0.6581128040630847</v>
      </c>
      <c r="BH176">
        <f>1/BD176-BF176</f>
        <v>0.2010157711841753</v>
      </c>
      <c r="BI176">
        <f>1/BE176-BF176</f>
        <v>0.14087142475273987</v>
      </c>
      <c r="BJ176">
        <f>MROUND(BG176*100,2)/100</f>
        <v>0.66</v>
      </c>
      <c r="BK176">
        <v>1.23</v>
      </c>
      <c r="BL176">
        <v>1.74</v>
      </c>
      <c r="BM176">
        <v>2.9</v>
      </c>
      <c r="BN176">
        <v>0</v>
      </c>
      <c r="BO176">
        <v>1.95</v>
      </c>
      <c r="BP176">
        <v>1.83</v>
      </c>
      <c r="BQ176" t="s">
        <v>121</v>
      </c>
      <c r="BR176">
        <f>VLOOKUP(Table2[[#This Row],[Reference]],metron,10,FALSE)</f>
        <v>2.9251336898395728</v>
      </c>
      <c r="BS176">
        <f>VLOOKUP(Table2[[#This Row],[Reference]],metron,11,FALSE)</f>
        <v>2.089675030851502</v>
      </c>
      <c r="BT176">
        <f>VLOOKUP(Table2[[#This Row],[Reference]],metron,12,FALSE)</f>
        <v>0.8354586589880707</v>
      </c>
      <c r="BU176">
        <f>VLOOKUP(Table2[[#This Row],[Reference]],metron,13,FALSE)</f>
        <v>0.92472233648704238</v>
      </c>
      <c r="BV176">
        <f>VLOOKUP(Table2[[#This Row],[Reference]],metron,14,FALSE)</f>
        <v>0.35252982311805842</v>
      </c>
      <c r="BW176">
        <f>VLOOKUP(Table2[[#This Row],[Reference]],metron,15,FALSE)</f>
        <v>15.366666666666671</v>
      </c>
      <c r="BX176">
        <f>VLOOKUP(Table2[[#This Row],[Reference]],metron,16,FALSE)</f>
        <v>8.5234848484848484</v>
      </c>
      <c r="BY176">
        <f>VLOOKUP(Table2[[#This Row],[Reference]],metron,17,FALSE)</f>
        <v>6.6873065015479876</v>
      </c>
      <c r="BZ176">
        <f>VLOOKUP(Table2[[#This Row],[Reference]],metron,18,FALSE)</f>
        <v>3.3490712074303399</v>
      </c>
      <c r="CA176">
        <f>VLOOKUP(Table2[[#This Row],[Reference]],metron,19,FALSE)</f>
        <v>8.679360165118684</v>
      </c>
      <c r="CB176">
        <f>VLOOKUP(Table2[[#This Row],[Reference]],metron,20,FALSE)</f>
        <v>5.1744136410545085</v>
      </c>
      <c r="CC176">
        <f>VLOOKUP(Table2[[#This Row],[Reference]],metron,21,FALSE)</f>
        <v>12.62384615384615</v>
      </c>
      <c r="CD176">
        <f>VLOOKUP(Table2[[#This Row],[Reference]],metron,22,FALSE)</f>
        <v>13.844615384615381</v>
      </c>
      <c r="CE176">
        <f>VLOOKUP(Table2[[#This Row],[Reference]],metron,23,FALSE)</f>
        <v>1.369710467706013</v>
      </c>
      <c r="CF176">
        <f>VLOOKUP(Table2[[#This Row],[Reference]],metron,24,FALSE)</f>
        <v>2.0920564216778019</v>
      </c>
      <c r="CG176">
        <f>VLOOKUP(Table2[[#This Row],[Reference]],metron,25,FALSE)</f>
        <v>7.126948775055679E-2</v>
      </c>
      <c r="CH176">
        <f>VLOOKUP(Table2[[#This Row],[Reference]],metron,26,FALSE)</f>
        <v>0.13214550853749071</v>
      </c>
    </row>
    <row r="177" spans="1:86" hidden="1" x14ac:dyDescent="0.45">
      <c r="A177">
        <v>1538343000</v>
      </c>
      <c r="B177" t="s">
        <v>450</v>
      </c>
      <c r="C177" t="s">
        <v>64</v>
      </c>
      <c r="D177" t="s">
        <v>65</v>
      </c>
      <c r="E177" t="s">
        <v>119</v>
      </c>
      <c r="F177" t="s">
        <v>123</v>
      </c>
      <c r="G177" t="s">
        <v>65</v>
      </c>
      <c r="H177">
        <v>12</v>
      </c>
      <c r="I177">
        <v>2</v>
      </c>
      <c r="J177">
        <v>1.56</v>
      </c>
      <c r="K177">
        <v>2.14</v>
      </c>
      <c r="L177">
        <v>1.52</v>
      </c>
      <c r="M177">
        <v>1</v>
      </c>
      <c r="N177">
        <v>1</v>
      </c>
      <c r="O177">
        <v>2</v>
      </c>
      <c r="P177">
        <v>1</v>
      </c>
      <c r="Q177">
        <v>1</v>
      </c>
      <c r="R177">
        <v>0</v>
      </c>
      <c r="S177">
        <v>16</v>
      </c>
      <c r="T177">
        <v>69</v>
      </c>
      <c r="U177">
        <v>2</v>
      </c>
      <c r="V177">
        <v>5</v>
      </c>
      <c r="W177">
        <v>5</v>
      </c>
      <c r="X177">
        <v>1</v>
      </c>
      <c r="Y177">
        <v>4</v>
      </c>
      <c r="Z177">
        <v>0</v>
      </c>
      <c r="AA177">
        <v>1</v>
      </c>
      <c r="AB177">
        <v>5</v>
      </c>
      <c r="AC177">
        <v>3</v>
      </c>
      <c r="AD177">
        <v>1</v>
      </c>
      <c r="AE177">
        <v>5</v>
      </c>
      <c r="AF177">
        <v>6</v>
      </c>
      <c r="AG177">
        <v>3</v>
      </c>
      <c r="AH177">
        <v>3</v>
      </c>
      <c r="AI177">
        <v>2</v>
      </c>
      <c r="AJ177">
        <v>3</v>
      </c>
      <c r="AK177">
        <v>25</v>
      </c>
      <c r="AL177">
        <v>17</v>
      </c>
      <c r="AM177">
        <v>52</v>
      </c>
      <c r="AN177">
        <v>48</v>
      </c>
      <c r="AO177">
        <v>1.02</v>
      </c>
      <c r="AP177">
        <v>1.05</v>
      </c>
      <c r="AQ177">
        <v>2.75</v>
      </c>
      <c r="AR177">
        <v>55</v>
      </c>
      <c r="AS177">
        <v>73</v>
      </c>
      <c r="AT177">
        <v>49</v>
      </c>
      <c r="AU177">
        <v>36</v>
      </c>
      <c r="AV177">
        <v>22</v>
      </c>
      <c r="AW177">
        <v>34</v>
      </c>
      <c r="AX177">
        <v>66</v>
      </c>
      <c r="AY177">
        <v>46</v>
      </c>
      <c r="AZ177">
        <v>82</v>
      </c>
      <c r="BA177">
        <v>9.4700000000000006</v>
      </c>
      <c r="BB177">
        <v>5.78</v>
      </c>
      <c r="BC177">
        <v>1.53</v>
      </c>
      <c r="BD177">
        <v>3.8</v>
      </c>
      <c r="BE177">
        <v>5.8</v>
      </c>
      <c r="BF177">
        <f>(1/BC177+1/BD177+1/BE177-1)/3</f>
        <v>2.9722153027373466E-2</v>
      </c>
      <c r="BG177">
        <f>1/BC177-BF177</f>
        <v>0.62387261821445661</v>
      </c>
      <c r="BH177">
        <f>1/BD177-BF177</f>
        <v>0.23343574170946862</v>
      </c>
      <c r="BI177">
        <f>1/BE177-BF177</f>
        <v>0.14269164007607482</v>
      </c>
      <c r="BJ177">
        <f>MROUND(BG177*100,2)/100</f>
        <v>0.62</v>
      </c>
      <c r="BK177">
        <v>1.32</v>
      </c>
      <c r="BL177">
        <v>2</v>
      </c>
      <c r="BM177">
        <v>3.6</v>
      </c>
      <c r="BN177">
        <v>0</v>
      </c>
      <c r="BO177">
        <v>2.15</v>
      </c>
      <c r="BP177">
        <v>1.71</v>
      </c>
      <c r="BQ177" t="s">
        <v>132</v>
      </c>
      <c r="BR177">
        <f>VLOOKUP(Table2[[#This Row],[Reference]],metron,10,FALSE)</f>
        <v>2.7366666666666664</v>
      </c>
      <c r="BS177">
        <f>VLOOKUP(Table2[[#This Row],[Reference]],metron,11,FALSE)</f>
        <v>1.8681481481481479</v>
      </c>
      <c r="BT177">
        <f>VLOOKUP(Table2[[#This Row],[Reference]],metron,12,FALSE)</f>
        <v>0.86851851851851847</v>
      </c>
      <c r="BU177">
        <f>VLOOKUP(Table2[[#This Row],[Reference]],metron,13,FALSE)</f>
        <v>0.81333333333333335</v>
      </c>
      <c r="BV177">
        <f>VLOOKUP(Table2[[#This Row],[Reference]],metron,14,FALSE)</f>
        <v>0.38925925925925919</v>
      </c>
      <c r="BW177">
        <f>VLOOKUP(Table2[[#This Row],[Reference]],metron,15,FALSE)</f>
        <v>14.53422724064926</v>
      </c>
      <c r="BX177">
        <f>VLOOKUP(Table2[[#This Row],[Reference]],metron,16,FALSE)</f>
        <v>8.7882851093860275</v>
      </c>
      <c r="BY177">
        <f>VLOOKUP(Table2[[#This Row],[Reference]],metron,17,FALSE)</f>
        <v>6.3007953723788868</v>
      </c>
      <c r="BZ177">
        <f>VLOOKUP(Table2[[#This Row],[Reference]],metron,18,FALSE)</f>
        <v>3.681851048445409</v>
      </c>
      <c r="CA177">
        <f>VLOOKUP(Table2[[#This Row],[Reference]],metron,19,FALSE)</f>
        <v>8.2334318682703724</v>
      </c>
      <c r="CB177">
        <f>VLOOKUP(Table2[[#This Row],[Reference]],metron,20,FALSE)</f>
        <v>5.106434060940618</v>
      </c>
      <c r="CC177">
        <f>VLOOKUP(Table2[[#This Row],[Reference]],metron,21,FALSE)</f>
        <v>12.32150615496017</v>
      </c>
      <c r="CD177">
        <f>VLOOKUP(Table2[[#This Row],[Reference]],metron,22,FALSE)</f>
        <v>13.337436640115859</v>
      </c>
      <c r="CE177">
        <f>VLOOKUP(Table2[[#This Row],[Reference]],metron,23,FALSE)</f>
        <v>1.346101231190151</v>
      </c>
      <c r="CF177">
        <f>VLOOKUP(Table2[[#This Row],[Reference]],metron,24,FALSE)</f>
        <v>1.995212038303694</v>
      </c>
      <c r="CG177">
        <f>VLOOKUP(Table2[[#This Row],[Reference]],metron,25,FALSE)</f>
        <v>6.1559507523939808E-2</v>
      </c>
      <c r="CH177">
        <f>VLOOKUP(Table2[[#This Row],[Reference]],metron,26,FALSE)</f>
        <v>0.13201094391244869</v>
      </c>
    </row>
    <row r="178" spans="1:86" hidden="1" x14ac:dyDescent="0.45">
      <c r="A178">
        <v>1538440200</v>
      </c>
      <c r="B178" t="s">
        <v>451</v>
      </c>
      <c r="C178" t="s">
        <v>64</v>
      </c>
      <c r="D178" t="s">
        <v>65</v>
      </c>
      <c r="E178" t="s">
        <v>143</v>
      </c>
      <c r="F178" t="s">
        <v>118</v>
      </c>
      <c r="G178" t="s">
        <v>65</v>
      </c>
      <c r="H178">
        <v>12</v>
      </c>
      <c r="I178">
        <v>1.53</v>
      </c>
      <c r="J178">
        <v>0.94</v>
      </c>
      <c r="K178">
        <v>1.55</v>
      </c>
      <c r="L178">
        <v>0.73</v>
      </c>
      <c r="M178">
        <v>2</v>
      </c>
      <c r="N178">
        <v>2</v>
      </c>
      <c r="O178">
        <v>4</v>
      </c>
      <c r="P178">
        <v>2</v>
      </c>
      <c r="Q178">
        <v>0</v>
      </c>
      <c r="R178">
        <v>2</v>
      </c>
      <c r="S178" t="s">
        <v>452</v>
      </c>
      <c r="T178" t="s">
        <v>453</v>
      </c>
      <c r="U178">
        <v>12</v>
      </c>
      <c r="V178">
        <v>2</v>
      </c>
      <c r="W178">
        <v>1</v>
      </c>
      <c r="X178">
        <v>0</v>
      </c>
      <c r="Y178">
        <v>4</v>
      </c>
      <c r="Z178">
        <v>0</v>
      </c>
      <c r="AA178">
        <v>1</v>
      </c>
      <c r="AB178">
        <v>0</v>
      </c>
      <c r="AC178">
        <v>0</v>
      </c>
      <c r="AD178">
        <v>4</v>
      </c>
      <c r="AE178">
        <v>14</v>
      </c>
      <c r="AF178">
        <v>4</v>
      </c>
      <c r="AG178">
        <v>5</v>
      </c>
      <c r="AH178">
        <v>3</v>
      </c>
      <c r="AI178">
        <v>9</v>
      </c>
      <c r="AJ178">
        <v>1</v>
      </c>
      <c r="AK178">
        <v>14</v>
      </c>
      <c r="AL178">
        <v>20</v>
      </c>
      <c r="AM178">
        <v>69</v>
      </c>
      <c r="AN178">
        <v>31</v>
      </c>
      <c r="AO178">
        <v>2.0099999999999998</v>
      </c>
      <c r="AP178">
        <v>0.79</v>
      </c>
      <c r="AQ178">
        <v>2.83</v>
      </c>
      <c r="AR178">
        <v>67</v>
      </c>
      <c r="AS178">
        <v>82</v>
      </c>
      <c r="AT178">
        <v>58</v>
      </c>
      <c r="AU178">
        <v>31</v>
      </c>
      <c r="AV178">
        <v>10</v>
      </c>
      <c r="AW178">
        <v>37</v>
      </c>
      <c r="AX178">
        <v>70</v>
      </c>
      <c r="AY178">
        <v>43</v>
      </c>
      <c r="AZ178">
        <v>91</v>
      </c>
      <c r="BA178">
        <v>11.46</v>
      </c>
      <c r="BB178">
        <v>5.34</v>
      </c>
      <c r="BC178">
        <v>1.61</v>
      </c>
      <c r="BD178">
        <v>4</v>
      </c>
      <c r="BE178">
        <v>4.7</v>
      </c>
      <c r="BF178">
        <f>(1/BC178+1/BD178+1/BE178-1)/3</f>
        <v>2.7961323289722895E-2</v>
      </c>
      <c r="BG178">
        <f>1/BC178-BF178</f>
        <v>0.5931566891326373</v>
      </c>
      <c r="BH178">
        <f>1/BD178-BF178</f>
        <v>0.22203867671027711</v>
      </c>
      <c r="BI178">
        <f>1/BE178-BF178</f>
        <v>0.18480463415708562</v>
      </c>
      <c r="BJ178">
        <f>MROUND(BG178*100,2)/100</f>
        <v>0.6</v>
      </c>
      <c r="BK178">
        <v>1.22</v>
      </c>
      <c r="BL178">
        <v>1.74</v>
      </c>
      <c r="BM178">
        <v>2.85</v>
      </c>
      <c r="BN178">
        <v>0</v>
      </c>
      <c r="BO178">
        <v>1.8</v>
      </c>
      <c r="BP178">
        <v>2</v>
      </c>
      <c r="BQ178" t="s">
        <v>131</v>
      </c>
      <c r="BR178">
        <f>VLOOKUP(Table2[[#This Row],[Reference]],metron,10,FALSE)</f>
        <v>2.7310090702947849</v>
      </c>
      <c r="BS178">
        <f>VLOOKUP(Table2[[#This Row],[Reference]],metron,11,FALSE)</f>
        <v>1.841836734693878</v>
      </c>
      <c r="BT178">
        <f>VLOOKUP(Table2[[#This Row],[Reference]],metron,12,FALSE)</f>
        <v>0.88917233560090703</v>
      </c>
      <c r="BU178">
        <f>VLOOKUP(Table2[[#This Row],[Reference]],metron,13,FALSE)</f>
        <v>0.804822695035461</v>
      </c>
      <c r="BV178">
        <f>VLOOKUP(Table2[[#This Row],[Reference]],metron,14,FALSE)</f>
        <v>0.38099290780141842</v>
      </c>
      <c r="BW178">
        <f>VLOOKUP(Table2[[#This Row],[Reference]],metron,15,FALSE)</f>
        <v>14.25174825174825</v>
      </c>
      <c r="BX178">
        <f>VLOOKUP(Table2[[#This Row],[Reference]],metron,16,FALSE)</f>
        <v>8.8316683316683324</v>
      </c>
      <c r="BY178">
        <f>VLOOKUP(Table2[[#This Row],[Reference]],metron,17,FALSE)</f>
        <v>6.2901265822784813</v>
      </c>
      <c r="BZ178">
        <f>VLOOKUP(Table2[[#This Row],[Reference]],metron,18,FALSE)</f>
        <v>3.6162025316455702</v>
      </c>
      <c r="CA178">
        <f>VLOOKUP(Table2[[#This Row],[Reference]],metron,19,FALSE)</f>
        <v>7.9616216694697686</v>
      </c>
      <c r="CB178">
        <f>VLOOKUP(Table2[[#This Row],[Reference]],metron,20,FALSE)</f>
        <v>5.2154658000227627</v>
      </c>
      <c r="CC178">
        <f>VLOOKUP(Table2[[#This Row],[Reference]],metron,21,FALSE)</f>
        <v>12.444895886236671</v>
      </c>
      <c r="CD178">
        <f>VLOOKUP(Table2[[#This Row],[Reference]],metron,22,FALSE)</f>
        <v>13.620619603859829</v>
      </c>
      <c r="CE178">
        <f>VLOOKUP(Table2[[#This Row],[Reference]],metron,23,FALSE)</f>
        <v>1.406084017382907</v>
      </c>
      <c r="CF178">
        <f>VLOOKUP(Table2[[#This Row],[Reference]],metron,24,FALSE)</f>
        <v>2.070980202800579</v>
      </c>
      <c r="CG178">
        <f>VLOOKUP(Table2[[#This Row],[Reference]],metron,25,FALSE)</f>
        <v>6.1323032351521013E-2</v>
      </c>
      <c r="CH178">
        <f>VLOOKUP(Table2[[#This Row],[Reference]],metron,26,FALSE)</f>
        <v>0.1313375181071946</v>
      </c>
    </row>
    <row r="179" spans="1:86" hidden="1" x14ac:dyDescent="0.45">
      <c r="A179">
        <v>1538604000</v>
      </c>
      <c r="B179" t="s">
        <v>454</v>
      </c>
      <c r="C179" t="s">
        <v>64</v>
      </c>
      <c r="D179" t="s">
        <v>65</v>
      </c>
      <c r="E179" t="s">
        <v>109</v>
      </c>
      <c r="F179" t="s">
        <v>114</v>
      </c>
      <c r="G179" t="s">
        <v>65</v>
      </c>
      <c r="H179">
        <v>9</v>
      </c>
      <c r="I179">
        <v>0.73</v>
      </c>
      <c r="J179">
        <v>1.24</v>
      </c>
      <c r="K179">
        <v>0.82</v>
      </c>
      <c r="L179">
        <v>1.36</v>
      </c>
      <c r="M179">
        <v>1</v>
      </c>
      <c r="N179">
        <v>2</v>
      </c>
      <c r="O179">
        <v>3</v>
      </c>
      <c r="P179">
        <v>0</v>
      </c>
      <c r="Q179">
        <v>0</v>
      </c>
      <c r="R179">
        <v>0</v>
      </c>
      <c r="S179">
        <v>52</v>
      </c>
      <c r="T179" t="s">
        <v>76</v>
      </c>
      <c r="U179">
        <v>6</v>
      </c>
      <c r="V179">
        <v>6</v>
      </c>
      <c r="W179">
        <v>3</v>
      </c>
      <c r="X179">
        <v>0</v>
      </c>
      <c r="Y179">
        <v>1</v>
      </c>
      <c r="Z179">
        <v>0</v>
      </c>
      <c r="AA179">
        <v>2</v>
      </c>
      <c r="AB179">
        <v>1</v>
      </c>
      <c r="AC179">
        <v>1</v>
      </c>
      <c r="AD179">
        <v>0</v>
      </c>
      <c r="AE179">
        <v>6</v>
      </c>
      <c r="AF179">
        <v>15</v>
      </c>
      <c r="AG179">
        <v>3</v>
      </c>
      <c r="AH179">
        <v>9</v>
      </c>
      <c r="AI179">
        <v>3</v>
      </c>
      <c r="AJ179">
        <v>6</v>
      </c>
      <c r="AK179">
        <v>15</v>
      </c>
      <c r="AL179">
        <v>13</v>
      </c>
      <c r="AM179">
        <v>45</v>
      </c>
      <c r="AN179">
        <v>55</v>
      </c>
      <c r="AO179">
        <v>1</v>
      </c>
      <c r="AP179">
        <v>2.12</v>
      </c>
      <c r="AQ179">
        <v>2.17</v>
      </c>
      <c r="AR179">
        <v>52</v>
      </c>
      <c r="AS179">
        <v>68</v>
      </c>
      <c r="AT179">
        <v>43</v>
      </c>
      <c r="AU179">
        <v>13</v>
      </c>
      <c r="AV179">
        <v>4</v>
      </c>
      <c r="AW179">
        <v>31</v>
      </c>
      <c r="AX179">
        <v>62</v>
      </c>
      <c r="AY179">
        <v>37</v>
      </c>
      <c r="AZ179">
        <v>78</v>
      </c>
      <c r="BA179">
        <v>7.67</v>
      </c>
      <c r="BB179">
        <v>5.75</v>
      </c>
      <c r="BC179">
        <v>4.2</v>
      </c>
      <c r="BD179">
        <v>3.55</v>
      </c>
      <c r="BE179">
        <v>1.77</v>
      </c>
      <c r="BF179">
        <f>(1/BC179+1/BD179+1/BE179-1)/3</f>
        <v>2.8252376784245969E-2</v>
      </c>
      <c r="BG179">
        <f>1/BC179-BF179</f>
        <v>0.20984286131099211</v>
      </c>
      <c r="BH179">
        <f>1/BD179-BF179</f>
        <v>0.25343776406082447</v>
      </c>
      <c r="BI179">
        <f>1/BE179-BF179</f>
        <v>0.53671937462818342</v>
      </c>
      <c r="BJ179">
        <f>MROUND(BG179*100,2)/100</f>
        <v>0.2</v>
      </c>
      <c r="BK179">
        <v>1.36</v>
      </c>
      <c r="BL179">
        <v>2.1</v>
      </c>
      <c r="BM179">
        <v>3.9</v>
      </c>
      <c r="BN179">
        <v>0</v>
      </c>
      <c r="BO179">
        <v>2.1</v>
      </c>
      <c r="BP179">
        <v>1.77</v>
      </c>
      <c r="BQ179" t="s">
        <v>111</v>
      </c>
      <c r="BR179">
        <f>VLOOKUP(Table2[[#This Row],[Reference]],metron,10,FALSE)</f>
        <v>2.7065095398428731</v>
      </c>
      <c r="BS179">
        <f>VLOOKUP(Table2[[#This Row],[Reference]],metron,11,FALSE)</f>
        <v>1.0101010101010099</v>
      </c>
      <c r="BT179">
        <f>VLOOKUP(Table2[[#This Row],[Reference]],metron,12,FALSE)</f>
        <v>1.696408529741863</v>
      </c>
      <c r="BU179">
        <f>VLOOKUP(Table2[[#This Row],[Reference]],metron,13,FALSE)</f>
        <v>0.44044943820224719</v>
      </c>
      <c r="BV179">
        <f>VLOOKUP(Table2[[#This Row],[Reference]],metron,14,FALSE)</f>
        <v>0.74606741573033708</v>
      </c>
      <c r="BW179">
        <f>VLOOKUP(Table2[[#This Row],[Reference]],metron,15,FALSE)</f>
        <v>10.265072765072761</v>
      </c>
      <c r="BX179">
        <f>VLOOKUP(Table2[[#This Row],[Reference]],metron,16,FALSE)</f>
        <v>13.023908523908521</v>
      </c>
      <c r="BY179">
        <f>VLOOKUP(Table2[[#This Row],[Reference]],metron,17,FALSE)</f>
        <v>4.0483193277310923</v>
      </c>
      <c r="BZ179">
        <f>VLOOKUP(Table2[[#This Row],[Reference]],metron,18,FALSE)</f>
        <v>5.60609243697479</v>
      </c>
      <c r="CA179">
        <f>VLOOKUP(Table2[[#This Row],[Reference]],metron,19,FALSE)</f>
        <v>6.2167534373416684</v>
      </c>
      <c r="CB179">
        <f>VLOOKUP(Table2[[#This Row],[Reference]],metron,20,FALSE)</f>
        <v>7.4178160869337306</v>
      </c>
      <c r="CC179">
        <f>VLOOKUP(Table2[[#This Row],[Reference]],metron,21,FALSE)</f>
        <v>13.223628691983119</v>
      </c>
      <c r="CD179">
        <f>VLOOKUP(Table2[[#This Row],[Reference]],metron,22,FALSE)</f>
        <v>12.78586497890295</v>
      </c>
      <c r="CE179">
        <f>VLOOKUP(Table2[[#This Row],[Reference]],metron,23,FALSE)</f>
        <v>1.8442211055276381</v>
      </c>
      <c r="CF179">
        <f>VLOOKUP(Table2[[#This Row],[Reference]],metron,24,FALSE)</f>
        <v>1.7989949748743721</v>
      </c>
      <c r="CG179">
        <f>VLOOKUP(Table2[[#This Row],[Reference]],metron,25,FALSE)</f>
        <v>0.12060301507537689</v>
      </c>
      <c r="CH179">
        <f>VLOOKUP(Table2[[#This Row],[Reference]],metron,26,FALSE)</f>
        <v>0.11658291457286429</v>
      </c>
    </row>
    <row r="180" spans="1:86" hidden="1" x14ac:dyDescent="0.45">
      <c r="A180">
        <v>1538612100</v>
      </c>
      <c r="B180" t="s">
        <v>455</v>
      </c>
      <c r="C180" t="s">
        <v>64</v>
      </c>
      <c r="D180" t="s">
        <v>65</v>
      </c>
      <c r="E180" t="s">
        <v>123</v>
      </c>
      <c r="F180" t="s">
        <v>113</v>
      </c>
      <c r="G180" t="s">
        <v>65</v>
      </c>
      <c r="H180">
        <v>9</v>
      </c>
      <c r="I180">
        <v>2.19</v>
      </c>
      <c r="J180">
        <v>1.5</v>
      </c>
      <c r="K180">
        <v>2.2599999999999998</v>
      </c>
      <c r="L180">
        <v>1.5</v>
      </c>
      <c r="M180">
        <v>1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74</v>
      </c>
      <c r="U180">
        <v>10</v>
      </c>
      <c r="V180">
        <v>1</v>
      </c>
      <c r="W180">
        <v>2</v>
      </c>
      <c r="X180">
        <v>0</v>
      </c>
      <c r="Y180">
        <v>2</v>
      </c>
      <c r="Z180">
        <v>1</v>
      </c>
      <c r="AA180">
        <v>1</v>
      </c>
      <c r="AB180">
        <v>1</v>
      </c>
      <c r="AC180">
        <v>1</v>
      </c>
      <c r="AD180">
        <v>2</v>
      </c>
      <c r="AE180">
        <v>10</v>
      </c>
      <c r="AF180">
        <v>6</v>
      </c>
      <c r="AG180">
        <v>4</v>
      </c>
      <c r="AH180">
        <v>0</v>
      </c>
      <c r="AI180">
        <v>6</v>
      </c>
      <c r="AJ180">
        <v>6</v>
      </c>
      <c r="AK180">
        <v>18</v>
      </c>
      <c r="AL180">
        <v>9</v>
      </c>
      <c r="AM180">
        <v>62</v>
      </c>
      <c r="AN180">
        <v>38</v>
      </c>
      <c r="AO180">
        <v>1.58</v>
      </c>
      <c r="AP180">
        <v>0.74</v>
      </c>
      <c r="AQ180">
        <v>2.75</v>
      </c>
      <c r="AR180">
        <v>66</v>
      </c>
      <c r="AS180">
        <v>81</v>
      </c>
      <c r="AT180">
        <v>53</v>
      </c>
      <c r="AU180">
        <v>16</v>
      </c>
      <c r="AV180">
        <v>13</v>
      </c>
      <c r="AW180">
        <v>32</v>
      </c>
      <c r="AX180">
        <v>66</v>
      </c>
      <c r="AY180">
        <v>60</v>
      </c>
      <c r="AZ180">
        <v>85</v>
      </c>
      <c r="BA180">
        <v>9.82</v>
      </c>
      <c r="BB180">
        <v>4.0599999999999996</v>
      </c>
      <c r="BC180">
        <v>2.2000000000000002</v>
      </c>
      <c r="BD180">
        <v>3.1</v>
      </c>
      <c r="BE180">
        <v>3.25</v>
      </c>
      <c r="BF180">
        <f>(1/BC180+1/BD180+1/BE180-1)/3</f>
        <v>2.827280246635085E-2</v>
      </c>
      <c r="BG180">
        <f>1/BC180-BF180</f>
        <v>0.4262726520791037</v>
      </c>
      <c r="BH180">
        <f>1/BD180-BF180</f>
        <v>0.29430784269493948</v>
      </c>
      <c r="BI180">
        <f>1/BE180-BF180</f>
        <v>0.27941950522595688</v>
      </c>
      <c r="BJ180">
        <f>MROUND(BG180*100,2)/100</f>
        <v>0.42</v>
      </c>
      <c r="BK180">
        <v>1.37</v>
      </c>
      <c r="BL180">
        <v>2.15</v>
      </c>
      <c r="BM180">
        <v>3.95</v>
      </c>
      <c r="BN180">
        <v>0</v>
      </c>
      <c r="BO180">
        <v>2</v>
      </c>
      <c r="BP180">
        <v>1.83</v>
      </c>
      <c r="BQ180" t="s">
        <v>133</v>
      </c>
      <c r="BR180">
        <f>VLOOKUP(Table2[[#This Row],[Reference]],metron,10,FALSE)</f>
        <v>2.4884649511978703</v>
      </c>
      <c r="BS180">
        <f>VLOOKUP(Table2[[#This Row],[Reference]],metron,11,FALSE)</f>
        <v>1.396960958296362</v>
      </c>
      <c r="BT180">
        <f>VLOOKUP(Table2[[#This Row],[Reference]],metron,12,FALSE)</f>
        <v>1.091503992901508</v>
      </c>
      <c r="BU180">
        <f>VLOOKUP(Table2[[#This Row],[Reference]],metron,13,FALSE)</f>
        <v>0.60765391014975045</v>
      </c>
      <c r="BV180">
        <f>VLOOKUP(Table2[[#This Row],[Reference]],metron,14,FALSE)</f>
        <v>0.47276760953965608</v>
      </c>
      <c r="BW180">
        <f>VLOOKUP(Table2[[#This Row],[Reference]],metron,15,FALSE)</f>
        <v>12.29504785684561</v>
      </c>
      <c r="BX180">
        <f>VLOOKUP(Table2[[#This Row],[Reference]],metron,16,FALSE)</f>
        <v>10.047232625884311</v>
      </c>
      <c r="BY180">
        <f>VLOOKUP(Table2[[#This Row],[Reference]],metron,17,FALSE)</f>
        <v>5.2917192097519967</v>
      </c>
      <c r="BZ180">
        <f>VLOOKUP(Table2[[#This Row],[Reference]],metron,18,FALSE)</f>
        <v>4.2580916351408158</v>
      </c>
      <c r="CA180">
        <f>VLOOKUP(Table2[[#This Row],[Reference]],metron,19,FALSE)</f>
        <v>7.0033286470936131</v>
      </c>
      <c r="CB180">
        <f>VLOOKUP(Table2[[#This Row],[Reference]],metron,20,FALSE)</f>
        <v>5.789140990743495</v>
      </c>
      <c r="CC180">
        <f>VLOOKUP(Table2[[#This Row],[Reference]],metron,21,FALSE)</f>
        <v>12.77041895895049</v>
      </c>
      <c r="CD180">
        <f>VLOOKUP(Table2[[#This Row],[Reference]],metron,22,FALSE)</f>
        <v>13.411129919593741</v>
      </c>
      <c r="CE180">
        <f>VLOOKUP(Table2[[#This Row],[Reference]],metron,23,FALSE)</f>
        <v>1.556141062018646</v>
      </c>
      <c r="CF180">
        <f>VLOOKUP(Table2[[#This Row],[Reference]],metron,24,FALSE)</f>
        <v>1.9114308877178761</v>
      </c>
      <c r="CG180">
        <f>VLOOKUP(Table2[[#This Row],[Reference]],metron,25,FALSE)</f>
        <v>8.4920956627482766E-2</v>
      </c>
      <c r="CH180">
        <f>VLOOKUP(Table2[[#This Row],[Reference]],metron,26,FALSE)</f>
        <v>0.1323469801378192</v>
      </c>
    </row>
    <row r="181" spans="1:86" hidden="1" x14ac:dyDescent="0.45">
      <c r="A181">
        <v>1538787600</v>
      </c>
      <c r="B181" t="s">
        <v>456</v>
      </c>
      <c r="C181" t="s">
        <v>64</v>
      </c>
      <c r="D181" t="s">
        <v>65</v>
      </c>
      <c r="E181" t="s">
        <v>159</v>
      </c>
      <c r="F181" t="s">
        <v>127</v>
      </c>
      <c r="G181" t="s">
        <v>65</v>
      </c>
      <c r="H181">
        <v>13</v>
      </c>
      <c r="I181">
        <v>0.88</v>
      </c>
      <c r="J181">
        <v>1.29</v>
      </c>
      <c r="K181">
        <v>1.05</v>
      </c>
      <c r="L181">
        <v>1.27</v>
      </c>
      <c r="M181">
        <v>3</v>
      </c>
      <c r="N181">
        <v>0</v>
      </c>
      <c r="O181">
        <v>3</v>
      </c>
      <c r="P181">
        <v>1</v>
      </c>
      <c r="Q181">
        <v>1</v>
      </c>
      <c r="R181">
        <v>0</v>
      </c>
      <c r="S181" t="s">
        <v>457</v>
      </c>
      <c r="U181">
        <v>7</v>
      </c>
      <c r="V181">
        <v>3</v>
      </c>
      <c r="W181">
        <v>1</v>
      </c>
      <c r="X181">
        <v>0</v>
      </c>
      <c r="Y181">
        <v>2</v>
      </c>
      <c r="Z181">
        <v>0</v>
      </c>
      <c r="AA181">
        <v>1</v>
      </c>
      <c r="AB181">
        <v>0</v>
      </c>
      <c r="AC181">
        <v>0</v>
      </c>
      <c r="AD181">
        <v>2</v>
      </c>
      <c r="AE181">
        <v>7</v>
      </c>
      <c r="AF181">
        <v>7</v>
      </c>
      <c r="AG181">
        <v>5</v>
      </c>
      <c r="AH181">
        <v>3</v>
      </c>
      <c r="AI181">
        <v>2</v>
      </c>
      <c r="AJ181">
        <v>4</v>
      </c>
      <c r="AK181">
        <v>19</v>
      </c>
      <c r="AL181">
        <v>11</v>
      </c>
      <c r="AM181">
        <v>46</v>
      </c>
      <c r="AN181">
        <v>54</v>
      </c>
      <c r="AO181">
        <v>1.2</v>
      </c>
      <c r="AP181">
        <v>1.02</v>
      </c>
      <c r="AQ181">
        <v>2.5</v>
      </c>
      <c r="AR181">
        <v>58</v>
      </c>
      <c r="AS181">
        <v>73</v>
      </c>
      <c r="AT181">
        <v>37</v>
      </c>
      <c r="AU181">
        <v>19</v>
      </c>
      <c r="AV181">
        <v>10</v>
      </c>
      <c r="AW181">
        <v>28</v>
      </c>
      <c r="AX181">
        <v>67</v>
      </c>
      <c r="AY181">
        <v>43</v>
      </c>
      <c r="AZ181">
        <v>82</v>
      </c>
      <c r="BA181">
        <v>8.3800000000000008</v>
      </c>
      <c r="BB181">
        <v>4.97</v>
      </c>
      <c r="BC181">
        <v>3.05</v>
      </c>
      <c r="BD181">
        <v>3.2</v>
      </c>
      <c r="BE181">
        <v>2.25</v>
      </c>
      <c r="BF181">
        <f>(1/BC181+1/BD181+1/BE181-1)/3</f>
        <v>2.8271098967820318E-2</v>
      </c>
      <c r="BG181">
        <f>1/BC181-BF181</f>
        <v>0.29959775349119611</v>
      </c>
      <c r="BH181">
        <f>1/BD181-BF181</f>
        <v>0.28422890103217968</v>
      </c>
      <c r="BI181">
        <f>1/BE181-BF181</f>
        <v>0.4161733454766241</v>
      </c>
      <c r="BJ181">
        <f>MROUND(BG181*100,2)/100</f>
        <v>0.3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 t="s">
        <v>131</v>
      </c>
      <c r="BR181">
        <f>VLOOKUP(Table2[[#This Row],[Reference]],metron,10,FALSE)</f>
        <v>2.5726407816919519</v>
      </c>
      <c r="BS181">
        <f>VLOOKUP(Table2[[#This Row],[Reference]],metron,11,FALSE)</f>
        <v>1.1805091283106199</v>
      </c>
      <c r="BT181">
        <f>VLOOKUP(Table2[[#This Row],[Reference]],metron,12,FALSE)</f>
        <v>1.3921316533813319</v>
      </c>
      <c r="BU181">
        <f>VLOOKUP(Table2[[#This Row],[Reference]],metron,13,FALSE)</f>
        <v>0.5209673269873939</v>
      </c>
      <c r="BV181">
        <f>VLOOKUP(Table2[[#This Row],[Reference]],metron,14,FALSE)</f>
        <v>0.61847182917417032</v>
      </c>
      <c r="BW181">
        <f>VLOOKUP(Table2[[#This Row],[Reference]],metron,15,FALSE)</f>
        <v>11.149200710479571</v>
      </c>
      <c r="BX181">
        <f>VLOOKUP(Table2[[#This Row],[Reference]],metron,16,FALSE)</f>
        <v>11.444049733570161</v>
      </c>
      <c r="BY181">
        <f>VLOOKUP(Table2[[#This Row],[Reference]],metron,17,FALSE)</f>
        <v>4.5257270693512304</v>
      </c>
      <c r="BZ181">
        <f>VLOOKUP(Table2[[#This Row],[Reference]],metron,18,FALSE)</f>
        <v>4.8465324384787474</v>
      </c>
      <c r="CA181">
        <f>VLOOKUP(Table2[[#This Row],[Reference]],metron,19,FALSE)</f>
        <v>6.6234736411283404</v>
      </c>
      <c r="CB181">
        <f>VLOOKUP(Table2[[#This Row],[Reference]],metron,20,FALSE)</f>
        <v>6.5975172950914134</v>
      </c>
      <c r="CC181">
        <f>VLOOKUP(Table2[[#This Row],[Reference]],metron,21,FALSE)</f>
        <v>12.90081154192967</v>
      </c>
      <c r="CD181">
        <f>VLOOKUP(Table2[[#This Row],[Reference]],metron,22,FALSE)</f>
        <v>13.00360685302074</v>
      </c>
      <c r="CE181">
        <f>VLOOKUP(Table2[[#This Row],[Reference]],metron,23,FALSE)</f>
        <v>1.7502145922746779</v>
      </c>
      <c r="CF181">
        <f>VLOOKUP(Table2[[#This Row],[Reference]],metron,24,FALSE)</f>
        <v>1.831402831402831</v>
      </c>
      <c r="CG181">
        <f>VLOOKUP(Table2[[#This Row],[Reference]],metron,25,FALSE)</f>
        <v>9.6525096525096526E-2</v>
      </c>
      <c r="CH181">
        <f>VLOOKUP(Table2[[#This Row],[Reference]],metron,26,FALSE)</f>
        <v>0.1244101244101244</v>
      </c>
    </row>
    <row r="182" spans="1:86" hidden="1" x14ac:dyDescent="0.45">
      <c r="A182">
        <v>1538859600</v>
      </c>
      <c r="B182" t="s">
        <v>458</v>
      </c>
      <c r="C182" t="s">
        <v>64</v>
      </c>
      <c r="D182" t="s">
        <v>65</v>
      </c>
      <c r="E182" t="s">
        <v>118</v>
      </c>
      <c r="F182" t="s">
        <v>112</v>
      </c>
      <c r="G182" t="s">
        <v>65</v>
      </c>
      <c r="H182">
        <v>13</v>
      </c>
      <c r="I182">
        <v>1.18</v>
      </c>
      <c r="J182">
        <v>0.81</v>
      </c>
      <c r="K182">
        <v>1.05</v>
      </c>
      <c r="L182">
        <v>1.1299999999999999</v>
      </c>
      <c r="M182">
        <v>1</v>
      </c>
      <c r="N182">
        <v>1</v>
      </c>
      <c r="O182">
        <v>2</v>
      </c>
      <c r="P182">
        <v>1</v>
      </c>
      <c r="Q182">
        <v>0</v>
      </c>
      <c r="R182">
        <v>1</v>
      </c>
      <c r="S182">
        <v>83</v>
      </c>
      <c r="T182" t="s">
        <v>142</v>
      </c>
      <c r="U182">
        <v>10</v>
      </c>
      <c r="V182">
        <v>6</v>
      </c>
      <c r="W182">
        <v>4</v>
      </c>
      <c r="X182">
        <v>0</v>
      </c>
      <c r="Y182">
        <v>3</v>
      </c>
      <c r="Z182">
        <v>0</v>
      </c>
      <c r="AA182">
        <v>3</v>
      </c>
      <c r="AB182">
        <v>1</v>
      </c>
      <c r="AC182">
        <v>1</v>
      </c>
      <c r="AD182">
        <v>2</v>
      </c>
      <c r="AE182">
        <v>10</v>
      </c>
      <c r="AF182">
        <v>14</v>
      </c>
      <c r="AG182">
        <v>6</v>
      </c>
      <c r="AH182">
        <v>10</v>
      </c>
      <c r="AI182">
        <v>4</v>
      </c>
      <c r="AJ182">
        <v>4</v>
      </c>
      <c r="AK182">
        <v>17</v>
      </c>
      <c r="AL182">
        <v>20</v>
      </c>
      <c r="AM182">
        <v>52</v>
      </c>
      <c r="AN182">
        <v>48</v>
      </c>
      <c r="AO182">
        <v>1.71</v>
      </c>
      <c r="AP182">
        <v>2.13</v>
      </c>
      <c r="AQ182">
        <v>2.94</v>
      </c>
      <c r="AR182">
        <v>73</v>
      </c>
      <c r="AS182">
        <v>91</v>
      </c>
      <c r="AT182">
        <v>66</v>
      </c>
      <c r="AU182">
        <v>30</v>
      </c>
      <c r="AV182">
        <v>6</v>
      </c>
      <c r="AW182">
        <v>30</v>
      </c>
      <c r="AX182">
        <v>52</v>
      </c>
      <c r="AY182">
        <v>64</v>
      </c>
      <c r="AZ182">
        <v>94</v>
      </c>
      <c r="BA182">
        <v>10.41</v>
      </c>
      <c r="BB182">
        <v>3.82</v>
      </c>
      <c r="BC182">
        <v>2.8</v>
      </c>
      <c r="BD182">
        <v>3.3</v>
      </c>
      <c r="BE182">
        <v>2.25</v>
      </c>
      <c r="BF182">
        <f>(1/BC182+1/BD182+1/BE182-1)/3</f>
        <v>3.4872534872534867E-2</v>
      </c>
      <c r="BG182">
        <f>1/BC182-BF182</f>
        <v>0.32227032227032226</v>
      </c>
      <c r="BH182">
        <f>1/BD182-BF182</f>
        <v>0.26815776815776815</v>
      </c>
      <c r="BI182">
        <f>1/BE182-BF182</f>
        <v>0.40957190957190953</v>
      </c>
      <c r="BJ182">
        <f>MROUND(BG182*100,2)/100</f>
        <v>0.32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 t="s">
        <v>121</v>
      </c>
      <c r="BR182">
        <f>VLOOKUP(Table2[[#This Row],[Reference]],metron,10,FALSE)</f>
        <v>2.5313454284174597</v>
      </c>
      <c r="BS182">
        <f>VLOOKUP(Table2[[#This Row],[Reference]],metron,11,FALSE)</f>
        <v>1.210167055864918</v>
      </c>
      <c r="BT182">
        <f>VLOOKUP(Table2[[#This Row],[Reference]],metron,12,FALSE)</f>
        <v>1.3211783725525419</v>
      </c>
      <c r="BU182">
        <f>VLOOKUP(Table2[[#This Row],[Reference]],metron,13,FALSE)</f>
        <v>0.53135669362084459</v>
      </c>
      <c r="BV182">
        <f>VLOOKUP(Table2[[#This Row],[Reference]],metron,14,FALSE)</f>
        <v>0.55633423180592989</v>
      </c>
      <c r="BW182">
        <f>VLOOKUP(Table2[[#This Row],[Reference]],metron,15,FALSE)</f>
        <v>11.21109010712035</v>
      </c>
      <c r="BX182">
        <f>VLOOKUP(Table2[[#This Row],[Reference]],metron,16,FALSE)</f>
        <v>11.01700787401575</v>
      </c>
      <c r="BY182">
        <f>VLOOKUP(Table2[[#This Row],[Reference]],metron,17,FALSE)</f>
        <v>4.6792332268370611</v>
      </c>
      <c r="BZ182">
        <f>VLOOKUP(Table2[[#This Row],[Reference]],metron,18,FALSE)</f>
        <v>4.7080804854679013</v>
      </c>
      <c r="CA182">
        <f>VLOOKUP(Table2[[#This Row],[Reference]],metron,19,FALSE)</f>
        <v>6.5318568802832893</v>
      </c>
      <c r="CB182">
        <f>VLOOKUP(Table2[[#This Row],[Reference]],metron,20,FALSE)</f>
        <v>6.3089273885478487</v>
      </c>
      <c r="CC182">
        <f>VLOOKUP(Table2[[#This Row],[Reference]],metron,21,FALSE)</f>
        <v>12.72547770700637</v>
      </c>
      <c r="CD182">
        <f>VLOOKUP(Table2[[#This Row],[Reference]],metron,22,FALSE)</f>
        <v>13.06847133757962</v>
      </c>
      <c r="CE182">
        <f>VLOOKUP(Table2[[#This Row],[Reference]],metron,23,FALSE)</f>
        <v>1.6902356902356901</v>
      </c>
      <c r="CF182">
        <f>VLOOKUP(Table2[[#This Row],[Reference]],metron,24,FALSE)</f>
        <v>1.8050198959289869</v>
      </c>
      <c r="CG182">
        <f>VLOOKUP(Table2[[#This Row],[Reference]],metron,25,FALSE)</f>
        <v>0.105907560453015</v>
      </c>
      <c r="CH182">
        <f>VLOOKUP(Table2[[#This Row],[Reference]],metron,26,FALSE)</f>
        <v>0.1141720232629324</v>
      </c>
    </row>
    <row r="183" spans="1:86" hidden="1" x14ac:dyDescent="0.45">
      <c r="A183">
        <v>1538868600</v>
      </c>
      <c r="B183" t="s">
        <v>459</v>
      </c>
      <c r="C183" t="s">
        <v>64</v>
      </c>
      <c r="D183" t="s">
        <v>65</v>
      </c>
      <c r="E183" t="s">
        <v>122</v>
      </c>
      <c r="F183" t="s">
        <v>119</v>
      </c>
      <c r="G183" t="s">
        <v>65</v>
      </c>
      <c r="H183">
        <v>13</v>
      </c>
      <c r="I183">
        <v>1.88</v>
      </c>
      <c r="J183">
        <v>1.75</v>
      </c>
      <c r="K183">
        <v>2.14</v>
      </c>
      <c r="L183">
        <v>1.5</v>
      </c>
      <c r="M183">
        <v>1</v>
      </c>
      <c r="N183">
        <v>0</v>
      </c>
      <c r="O183">
        <v>1</v>
      </c>
      <c r="P183">
        <v>1</v>
      </c>
      <c r="Q183">
        <v>1</v>
      </c>
      <c r="R183">
        <v>0</v>
      </c>
      <c r="S183">
        <v>6</v>
      </c>
      <c r="U183">
        <v>1</v>
      </c>
      <c r="V183">
        <v>12</v>
      </c>
      <c r="W183">
        <v>4</v>
      </c>
      <c r="X183">
        <v>0</v>
      </c>
      <c r="Y183">
        <v>6</v>
      </c>
      <c r="Z183">
        <v>1</v>
      </c>
      <c r="AA183">
        <v>2</v>
      </c>
      <c r="AB183">
        <v>2</v>
      </c>
      <c r="AC183">
        <v>1</v>
      </c>
      <c r="AD183">
        <v>6</v>
      </c>
      <c r="AE183">
        <v>7</v>
      </c>
      <c r="AF183">
        <v>11</v>
      </c>
      <c r="AG183">
        <v>2</v>
      </c>
      <c r="AH183">
        <v>6</v>
      </c>
      <c r="AI183">
        <v>5</v>
      </c>
      <c r="AJ183">
        <v>5</v>
      </c>
      <c r="AK183">
        <v>17</v>
      </c>
      <c r="AL183">
        <v>19</v>
      </c>
      <c r="AM183">
        <v>46</v>
      </c>
      <c r="AN183">
        <v>54</v>
      </c>
      <c r="AO183">
        <v>1.01</v>
      </c>
      <c r="AP183">
        <v>1.71</v>
      </c>
      <c r="AQ183">
        <v>2.5099999999999998</v>
      </c>
      <c r="AR183">
        <v>63</v>
      </c>
      <c r="AS183">
        <v>69</v>
      </c>
      <c r="AT183">
        <v>46</v>
      </c>
      <c r="AU183">
        <v>27</v>
      </c>
      <c r="AV183">
        <v>9</v>
      </c>
      <c r="AW183">
        <v>24</v>
      </c>
      <c r="AX183">
        <v>61</v>
      </c>
      <c r="AY183">
        <v>49</v>
      </c>
      <c r="AZ183">
        <v>82</v>
      </c>
      <c r="BA183">
        <v>9.82</v>
      </c>
      <c r="BB183">
        <v>6.4</v>
      </c>
      <c r="BC183">
        <v>2.85</v>
      </c>
      <c r="BD183">
        <v>3.1</v>
      </c>
      <c r="BE183">
        <v>2.35</v>
      </c>
      <c r="BF183">
        <f>(1/BC183+1/BD183+1/BE183-1)/3</f>
        <v>3.2996584345787783E-2</v>
      </c>
      <c r="BG183">
        <f>1/BC183-BF183</f>
        <v>0.31788060863666834</v>
      </c>
      <c r="BH183">
        <f>1/BD183-BF183</f>
        <v>0.28958406081550253</v>
      </c>
      <c r="BI183">
        <f>1/BE183-BF183</f>
        <v>0.39253533054782924</v>
      </c>
      <c r="BJ183">
        <f>MROUND(BG183*100,2)/100</f>
        <v>0.32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 t="s">
        <v>125</v>
      </c>
      <c r="BR183">
        <f>VLOOKUP(Table2[[#This Row],[Reference]],metron,10,FALSE)</f>
        <v>2.5313454284174597</v>
      </c>
      <c r="BS183">
        <f>VLOOKUP(Table2[[#This Row],[Reference]],metron,11,FALSE)</f>
        <v>1.210167055864918</v>
      </c>
      <c r="BT183">
        <f>VLOOKUP(Table2[[#This Row],[Reference]],metron,12,FALSE)</f>
        <v>1.3211783725525419</v>
      </c>
      <c r="BU183">
        <f>VLOOKUP(Table2[[#This Row],[Reference]],metron,13,FALSE)</f>
        <v>0.53135669362084459</v>
      </c>
      <c r="BV183">
        <f>VLOOKUP(Table2[[#This Row],[Reference]],metron,14,FALSE)</f>
        <v>0.55633423180592989</v>
      </c>
      <c r="BW183">
        <f>VLOOKUP(Table2[[#This Row],[Reference]],metron,15,FALSE)</f>
        <v>11.21109010712035</v>
      </c>
      <c r="BX183">
        <f>VLOOKUP(Table2[[#This Row],[Reference]],metron,16,FALSE)</f>
        <v>11.01700787401575</v>
      </c>
      <c r="BY183">
        <f>VLOOKUP(Table2[[#This Row],[Reference]],metron,17,FALSE)</f>
        <v>4.6792332268370611</v>
      </c>
      <c r="BZ183">
        <f>VLOOKUP(Table2[[#This Row],[Reference]],metron,18,FALSE)</f>
        <v>4.7080804854679013</v>
      </c>
      <c r="CA183">
        <f>VLOOKUP(Table2[[#This Row],[Reference]],metron,19,FALSE)</f>
        <v>6.5318568802832893</v>
      </c>
      <c r="CB183">
        <f>VLOOKUP(Table2[[#This Row],[Reference]],metron,20,FALSE)</f>
        <v>6.3089273885478487</v>
      </c>
      <c r="CC183">
        <f>VLOOKUP(Table2[[#This Row],[Reference]],metron,21,FALSE)</f>
        <v>12.72547770700637</v>
      </c>
      <c r="CD183">
        <f>VLOOKUP(Table2[[#This Row],[Reference]],metron,22,FALSE)</f>
        <v>13.06847133757962</v>
      </c>
      <c r="CE183">
        <f>VLOOKUP(Table2[[#This Row],[Reference]],metron,23,FALSE)</f>
        <v>1.6902356902356901</v>
      </c>
      <c r="CF183">
        <f>VLOOKUP(Table2[[#This Row],[Reference]],metron,24,FALSE)</f>
        <v>1.8050198959289869</v>
      </c>
      <c r="CG183">
        <f>VLOOKUP(Table2[[#This Row],[Reference]],metron,25,FALSE)</f>
        <v>0.105907560453015</v>
      </c>
      <c r="CH183">
        <f>VLOOKUP(Table2[[#This Row],[Reference]],metron,26,FALSE)</f>
        <v>0.1141720232629324</v>
      </c>
    </row>
    <row r="184" spans="1:86" hidden="1" x14ac:dyDescent="0.45">
      <c r="A184">
        <v>1539464400</v>
      </c>
      <c r="B184" t="s">
        <v>460</v>
      </c>
      <c r="C184" t="s">
        <v>64</v>
      </c>
      <c r="D184" t="s">
        <v>65</v>
      </c>
      <c r="E184" t="s">
        <v>127</v>
      </c>
      <c r="F184" t="s">
        <v>118</v>
      </c>
      <c r="G184" t="s">
        <v>65</v>
      </c>
      <c r="H184">
        <v>14</v>
      </c>
      <c r="I184">
        <v>1.59</v>
      </c>
      <c r="J184">
        <v>0.94</v>
      </c>
      <c r="K184">
        <v>1.55</v>
      </c>
      <c r="L184">
        <v>0.73</v>
      </c>
      <c r="M184">
        <v>3</v>
      </c>
      <c r="N184">
        <v>2</v>
      </c>
      <c r="O184">
        <v>5</v>
      </c>
      <c r="P184">
        <v>3</v>
      </c>
      <c r="Q184">
        <v>2</v>
      </c>
      <c r="R184">
        <v>1</v>
      </c>
      <c r="S184" t="s">
        <v>461</v>
      </c>
      <c r="T184" t="s">
        <v>462</v>
      </c>
      <c r="U184">
        <v>3</v>
      </c>
      <c r="V184">
        <v>9</v>
      </c>
      <c r="W184">
        <v>3</v>
      </c>
      <c r="X184">
        <v>0</v>
      </c>
      <c r="Y184">
        <v>4</v>
      </c>
      <c r="Z184">
        <v>0</v>
      </c>
      <c r="AA184">
        <v>1</v>
      </c>
      <c r="AB184">
        <v>2</v>
      </c>
      <c r="AC184">
        <v>0</v>
      </c>
      <c r="AD184">
        <v>4</v>
      </c>
      <c r="AE184">
        <v>17</v>
      </c>
      <c r="AF184">
        <v>15</v>
      </c>
      <c r="AG184">
        <v>7</v>
      </c>
      <c r="AH184">
        <v>9</v>
      </c>
      <c r="AI184">
        <v>10</v>
      </c>
      <c r="AJ184">
        <v>6</v>
      </c>
      <c r="AK184">
        <v>12</v>
      </c>
      <c r="AL184">
        <v>9</v>
      </c>
      <c r="AM184">
        <v>48</v>
      </c>
      <c r="AN184">
        <v>52</v>
      </c>
      <c r="AO184">
        <v>1.88</v>
      </c>
      <c r="AP184">
        <v>2.0099999999999998</v>
      </c>
      <c r="AQ184">
        <v>2.4700000000000002</v>
      </c>
      <c r="AR184">
        <v>47</v>
      </c>
      <c r="AS184">
        <v>68</v>
      </c>
      <c r="AT184">
        <v>47</v>
      </c>
      <c r="AU184">
        <v>33</v>
      </c>
      <c r="AV184">
        <v>6</v>
      </c>
      <c r="AW184">
        <v>33</v>
      </c>
      <c r="AX184">
        <v>65</v>
      </c>
      <c r="AY184">
        <v>38</v>
      </c>
      <c r="AZ184">
        <v>80</v>
      </c>
      <c r="BA184">
        <v>10.47</v>
      </c>
      <c r="BB184">
        <v>5.05</v>
      </c>
      <c r="BC184">
        <v>1.77</v>
      </c>
      <c r="BD184">
        <v>3.55</v>
      </c>
      <c r="BE184">
        <v>4.1500000000000004</v>
      </c>
      <c r="BF184">
        <f>(1/BC184+1/BD184+1/BE184-1)/3</f>
        <v>2.9208582559728802E-2</v>
      </c>
      <c r="BG184">
        <f>1/BC184-BF184</f>
        <v>0.53576316885270059</v>
      </c>
      <c r="BH184">
        <f>1/BD184-BF184</f>
        <v>0.25248155828534163</v>
      </c>
      <c r="BI184">
        <f>1/BE184-BF184</f>
        <v>0.21175527286195792</v>
      </c>
      <c r="BJ184">
        <f>MROUND(BG184*100,2)/100</f>
        <v>0.54</v>
      </c>
      <c r="BK184">
        <v>1.17</v>
      </c>
      <c r="BL184">
        <v>1.59</v>
      </c>
      <c r="BM184">
        <v>2.4500000000000002</v>
      </c>
      <c r="BN184">
        <v>0</v>
      </c>
      <c r="BO184">
        <v>1.62</v>
      </c>
      <c r="BP184">
        <v>2.2999999999999998</v>
      </c>
      <c r="BQ184" t="s">
        <v>130</v>
      </c>
      <c r="BR184">
        <f>VLOOKUP(Table2[[#This Row],[Reference]],metron,10,FALSE)</f>
        <v>2.6359702267612941</v>
      </c>
      <c r="BS184">
        <f>VLOOKUP(Table2[[#This Row],[Reference]],metron,11,FALSE)</f>
        <v>1.684957590444867</v>
      </c>
      <c r="BT184">
        <f>VLOOKUP(Table2[[#This Row],[Reference]],metron,12,FALSE)</f>
        <v>0.95101263631642718</v>
      </c>
      <c r="BU184">
        <f>VLOOKUP(Table2[[#This Row],[Reference]],metron,13,FALSE)</f>
        <v>0.72650164445213783</v>
      </c>
      <c r="BV184">
        <f>VLOOKUP(Table2[[#This Row],[Reference]],metron,14,FALSE)</f>
        <v>0.42097974727367138</v>
      </c>
      <c r="BW184">
        <f>VLOOKUP(Table2[[#This Row],[Reference]],metron,15,FALSE)</f>
        <v>13.338806970509379</v>
      </c>
      <c r="BX184">
        <f>VLOOKUP(Table2[[#This Row],[Reference]],metron,16,FALSE)</f>
        <v>9.2530160857908843</v>
      </c>
      <c r="BY184">
        <f>VLOOKUP(Table2[[#This Row],[Reference]],metron,17,FALSE)</f>
        <v>5.9915081521739131</v>
      </c>
      <c r="BZ184">
        <f>VLOOKUP(Table2[[#This Row],[Reference]],metron,18,FALSE)</f>
        <v>3.9772418478260869</v>
      </c>
      <c r="CA184">
        <f>VLOOKUP(Table2[[#This Row],[Reference]],metron,19,FALSE)</f>
        <v>7.3472988183354664</v>
      </c>
      <c r="CB184">
        <f>VLOOKUP(Table2[[#This Row],[Reference]],metron,20,FALSE)</f>
        <v>5.2757742379647974</v>
      </c>
      <c r="CC184">
        <f>VLOOKUP(Table2[[#This Row],[Reference]],metron,21,FALSE)</f>
        <v>12.59428182437032</v>
      </c>
      <c r="CD184">
        <f>VLOOKUP(Table2[[#This Row],[Reference]],metron,22,FALSE)</f>
        <v>13.577944179714089</v>
      </c>
      <c r="CE184">
        <f>VLOOKUP(Table2[[#This Row],[Reference]],metron,23,FALSE)</f>
        <v>1.4276913099870301</v>
      </c>
      <c r="CF184">
        <f>VLOOKUP(Table2[[#This Row],[Reference]],metron,24,FALSE)</f>
        <v>1.940985732814527</v>
      </c>
      <c r="CG184">
        <f>VLOOKUP(Table2[[#This Row],[Reference]],metron,25,FALSE)</f>
        <v>8.0739299610894946E-2</v>
      </c>
      <c r="CH184">
        <f>VLOOKUP(Table2[[#This Row],[Reference]],metron,26,FALSE)</f>
        <v>0.12743190661478601</v>
      </c>
    </row>
    <row r="185" spans="1:86" hidden="1" x14ac:dyDescent="0.45">
      <c r="A185">
        <v>1539473400</v>
      </c>
      <c r="B185" t="s">
        <v>463</v>
      </c>
      <c r="C185" t="s">
        <v>64</v>
      </c>
      <c r="D185" t="s">
        <v>65</v>
      </c>
      <c r="E185" t="s">
        <v>113</v>
      </c>
      <c r="F185" t="s">
        <v>123</v>
      </c>
      <c r="G185" t="s">
        <v>65</v>
      </c>
      <c r="H185">
        <v>14</v>
      </c>
      <c r="I185">
        <v>1.76</v>
      </c>
      <c r="J185">
        <v>1.53</v>
      </c>
      <c r="K185">
        <v>1.45</v>
      </c>
      <c r="L185">
        <v>1.52</v>
      </c>
      <c r="M185">
        <v>0</v>
      </c>
      <c r="N185">
        <v>1</v>
      </c>
      <c r="O185">
        <v>1</v>
      </c>
      <c r="P185">
        <v>0</v>
      </c>
      <c r="Q185">
        <v>0</v>
      </c>
      <c r="R185">
        <v>0</v>
      </c>
      <c r="T185">
        <v>85</v>
      </c>
      <c r="U185">
        <v>2</v>
      </c>
      <c r="V185">
        <v>3</v>
      </c>
      <c r="W185">
        <v>3</v>
      </c>
      <c r="X185">
        <v>0</v>
      </c>
      <c r="Y185">
        <v>2</v>
      </c>
      <c r="Z185">
        <v>0</v>
      </c>
      <c r="AA185">
        <v>1</v>
      </c>
      <c r="AB185">
        <v>2</v>
      </c>
      <c r="AC185">
        <v>1</v>
      </c>
      <c r="AD185">
        <v>1</v>
      </c>
      <c r="AE185">
        <v>11</v>
      </c>
      <c r="AF185">
        <v>5</v>
      </c>
      <c r="AG185">
        <v>4</v>
      </c>
      <c r="AH185">
        <v>3</v>
      </c>
      <c r="AI185">
        <v>7</v>
      </c>
      <c r="AJ185">
        <v>2</v>
      </c>
      <c r="AK185">
        <v>20</v>
      </c>
      <c r="AL185">
        <v>20</v>
      </c>
      <c r="AM185">
        <v>57</v>
      </c>
      <c r="AN185">
        <v>43</v>
      </c>
      <c r="AO185">
        <v>1.54</v>
      </c>
      <c r="AP185">
        <v>0.9</v>
      </c>
      <c r="AQ185">
        <v>2.59</v>
      </c>
      <c r="AR185">
        <v>59</v>
      </c>
      <c r="AS185">
        <v>74</v>
      </c>
      <c r="AT185">
        <v>53</v>
      </c>
      <c r="AU185">
        <v>29</v>
      </c>
      <c r="AV185">
        <v>12</v>
      </c>
      <c r="AW185">
        <v>32</v>
      </c>
      <c r="AX185">
        <v>68</v>
      </c>
      <c r="AY185">
        <v>47</v>
      </c>
      <c r="AZ185">
        <v>76</v>
      </c>
      <c r="BA185">
        <v>9.5299999999999994</v>
      </c>
      <c r="BB185">
        <v>5.41</v>
      </c>
      <c r="BC185">
        <v>2.2999999999999998</v>
      </c>
      <c r="BD185">
        <v>3.15</v>
      </c>
      <c r="BE185">
        <v>3</v>
      </c>
      <c r="BF185">
        <f>(1/BC185+1/BD185+1/BE185-1)/3</f>
        <v>2.8525419829767678E-2</v>
      </c>
      <c r="BG185">
        <f>1/BC185-BF185</f>
        <v>0.40625718886588452</v>
      </c>
      <c r="BH185">
        <f>1/BD185-BF185</f>
        <v>0.28893489763054975</v>
      </c>
      <c r="BI185">
        <f>1/BE185-BF185</f>
        <v>0.30480791350356562</v>
      </c>
      <c r="BJ185">
        <f>MROUND(BG185*100,2)/100</f>
        <v>0.4</v>
      </c>
      <c r="BK185">
        <v>1.32</v>
      </c>
      <c r="BL185">
        <v>2</v>
      </c>
      <c r="BM185">
        <v>3.55</v>
      </c>
      <c r="BN185">
        <v>0</v>
      </c>
      <c r="BO185">
        <v>1.87</v>
      </c>
      <c r="BP185">
        <v>1.95</v>
      </c>
      <c r="BQ185" t="s">
        <v>121</v>
      </c>
      <c r="BR185">
        <f>VLOOKUP(Table2[[#This Row],[Reference]],metron,10,FALSE)</f>
        <v>2.4956155335383219</v>
      </c>
      <c r="BS185">
        <f>VLOOKUP(Table2[[#This Row],[Reference]],metron,11,FALSE)</f>
        <v>1.344038264434575</v>
      </c>
      <c r="BT185">
        <f>VLOOKUP(Table2[[#This Row],[Reference]],metron,12,FALSE)</f>
        <v>1.1515772691037469</v>
      </c>
      <c r="BU185">
        <f>VLOOKUP(Table2[[#This Row],[Reference]],metron,13,FALSE)</f>
        <v>0.59936225942375587</v>
      </c>
      <c r="BV185">
        <f>VLOOKUP(Table2[[#This Row],[Reference]],metron,14,FALSE)</f>
        <v>0.50723152260562576</v>
      </c>
      <c r="BW185">
        <f>VLOOKUP(Table2[[#This Row],[Reference]],metron,15,FALSE)</f>
        <v>11.99278846153846</v>
      </c>
      <c r="BX185">
        <f>VLOOKUP(Table2[[#This Row],[Reference]],metron,16,FALSE)</f>
        <v>10.0277534965035</v>
      </c>
      <c r="BY185">
        <f>VLOOKUP(Table2[[#This Row],[Reference]],metron,17,FALSE)</f>
        <v>5.2857459543338514</v>
      </c>
      <c r="BZ185">
        <f>VLOOKUP(Table2[[#This Row],[Reference]],metron,18,FALSE)</f>
        <v>4.4067834183107957</v>
      </c>
      <c r="CA185">
        <f>VLOOKUP(Table2[[#This Row],[Reference]],metron,19,FALSE)</f>
        <v>6.7070425072046085</v>
      </c>
      <c r="CB185">
        <f>VLOOKUP(Table2[[#This Row],[Reference]],metron,20,FALSE)</f>
        <v>5.6209700781927046</v>
      </c>
      <c r="CC185">
        <f>VLOOKUP(Table2[[#This Row],[Reference]],metron,21,FALSE)</f>
        <v>13.04463690872752</v>
      </c>
      <c r="CD185">
        <f>VLOOKUP(Table2[[#This Row],[Reference]],metron,22,FALSE)</f>
        <v>13.49811236953142</v>
      </c>
      <c r="CE185">
        <f>VLOOKUP(Table2[[#This Row],[Reference]],metron,23,FALSE)</f>
        <v>1.5836526181353769</v>
      </c>
      <c r="CF185">
        <f>VLOOKUP(Table2[[#This Row],[Reference]],metron,24,FALSE)</f>
        <v>1.8744146445295871</v>
      </c>
      <c r="CG185">
        <f>VLOOKUP(Table2[[#This Row],[Reference]],metron,25,FALSE)</f>
        <v>8.5994040017028525E-2</v>
      </c>
      <c r="CH185">
        <f>VLOOKUP(Table2[[#This Row],[Reference]],metron,26,FALSE)</f>
        <v>0.13452532992762881</v>
      </c>
    </row>
    <row r="186" spans="1:86" hidden="1" x14ac:dyDescent="0.45">
      <c r="A186">
        <v>1539543600</v>
      </c>
      <c r="B186" t="s">
        <v>464</v>
      </c>
      <c r="C186" t="s">
        <v>64</v>
      </c>
      <c r="D186" t="s">
        <v>65</v>
      </c>
      <c r="E186" t="s">
        <v>115</v>
      </c>
      <c r="F186" t="s">
        <v>159</v>
      </c>
      <c r="G186" t="s">
        <v>65</v>
      </c>
      <c r="H186">
        <v>14</v>
      </c>
      <c r="I186">
        <v>1.24</v>
      </c>
      <c r="J186">
        <v>0.56000000000000005</v>
      </c>
      <c r="K186">
        <v>1.1399999999999999</v>
      </c>
      <c r="L186">
        <v>0.86</v>
      </c>
      <c r="M186">
        <v>1</v>
      </c>
      <c r="N186">
        <v>3</v>
      </c>
      <c r="O186">
        <v>4</v>
      </c>
      <c r="P186">
        <v>3</v>
      </c>
      <c r="Q186">
        <v>1</v>
      </c>
      <c r="R186">
        <v>2</v>
      </c>
      <c r="S186">
        <v>9</v>
      </c>
      <c r="T186" t="s">
        <v>465</v>
      </c>
      <c r="U186">
        <v>15</v>
      </c>
      <c r="V186">
        <v>5</v>
      </c>
      <c r="W186">
        <v>2</v>
      </c>
      <c r="X186">
        <v>0</v>
      </c>
      <c r="Y186">
        <v>3</v>
      </c>
      <c r="Z186">
        <v>0</v>
      </c>
      <c r="AA186">
        <v>2</v>
      </c>
      <c r="AB186">
        <v>0</v>
      </c>
      <c r="AC186">
        <v>1</v>
      </c>
      <c r="AD186">
        <v>2</v>
      </c>
      <c r="AE186">
        <v>15</v>
      </c>
      <c r="AF186">
        <v>9</v>
      </c>
      <c r="AG186">
        <v>9</v>
      </c>
      <c r="AH186">
        <v>4</v>
      </c>
      <c r="AI186">
        <v>6</v>
      </c>
      <c r="AJ186">
        <v>5</v>
      </c>
      <c r="AK186">
        <v>19</v>
      </c>
      <c r="AL186">
        <v>24</v>
      </c>
      <c r="AM186">
        <v>64</v>
      </c>
      <c r="AN186">
        <v>36</v>
      </c>
      <c r="AO186">
        <v>2.34</v>
      </c>
      <c r="AP186">
        <v>1.24</v>
      </c>
      <c r="AQ186">
        <v>2.31</v>
      </c>
      <c r="AR186">
        <v>55</v>
      </c>
      <c r="AS186">
        <v>83</v>
      </c>
      <c r="AT186">
        <v>40</v>
      </c>
      <c r="AU186">
        <v>14</v>
      </c>
      <c r="AV186">
        <v>3</v>
      </c>
      <c r="AW186">
        <v>23</v>
      </c>
      <c r="AX186">
        <v>63</v>
      </c>
      <c r="AY186">
        <v>54</v>
      </c>
      <c r="AZ186">
        <v>74</v>
      </c>
      <c r="BA186">
        <v>8.51</v>
      </c>
      <c r="BB186">
        <v>5.29</v>
      </c>
      <c r="BC186">
        <v>1.8</v>
      </c>
      <c r="BD186">
        <v>3.55</v>
      </c>
      <c r="BE186">
        <v>4</v>
      </c>
      <c r="BF186">
        <f>(1/BC186+1/BD186+1/BE186-1)/3</f>
        <v>2.9081898800208689E-2</v>
      </c>
      <c r="BG186">
        <f>1/BC186-BF186</f>
        <v>0.52647365675534685</v>
      </c>
      <c r="BH186">
        <f>1/BD186-BF186</f>
        <v>0.25260824204486176</v>
      </c>
      <c r="BI186">
        <f>1/BE186-BF186</f>
        <v>0.2209181011997913</v>
      </c>
      <c r="BJ186">
        <f>MROUND(BG186*100,2)/100</f>
        <v>0.52</v>
      </c>
      <c r="BK186">
        <v>1.27</v>
      </c>
      <c r="BL186">
        <v>1.87</v>
      </c>
      <c r="BM186">
        <v>3.2</v>
      </c>
      <c r="BN186">
        <v>0</v>
      </c>
      <c r="BO186">
        <v>1.87</v>
      </c>
      <c r="BP186">
        <v>1.95</v>
      </c>
      <c r="BQ186" t="s">
        <v>129</v>
      </c>
      <c r="BR186">
        <f>VLOOKUP(Table2[[#This Row],[Reference]],metron,10,FALSE)</f>
        <v>2.5967403582378576</v>
      </c>
      <c r="BS186">
        <f>VLOOKUP(Table2[[#This Row],[Reference]],metron,11,FALSE)</f>
        <v>1.625948039373891</v>
      </c>
      <c r="BT186">
        <f>VLOOKUP(Table2[[#This Row],[Reference]],metron,12,FALSE)</f>
        <v>0.97079231886396644</v>
      </c>
      <c r="BU186">
        <f>VLOOKUP(Table2[[#This Row],[Reference]],metron,13,FALSE)</f>
        <v>0.71433182698515174</v>
      </c>
      <c r="BV186">
        <f>VLOOKUP(Table2[[#This Row],[Reference]],metron,14,FALSE)</f>
        <v>0.43011620400258233</v>
      </c>
      <c r="BW186">
        <f>VLOOKUP(Table2[[#This Row],[Reference]],metron,15,FALSE)</f>
        <v>13.39951055368614</v>
      </c>
      <c r="BX186">
        <f>VLOOKUP(Table2[[#This Row],[Reference]],metron,16,FALSE)</f>
        <v>9.4252064851636579</v>
      </c>
      <c r="BY186">
        <f>VLOOKUP(Table2[[#This Row],[Reference]],metron,17,FALSE)</f>
        <v>5.7628422023992618</v>
      </c>
      <c r="BZ186">
        <f>VLOOKUP(Table2[[#This Row],[Reference]],metron,18,FALSE)</f>
        <v>3.9375576745616732</v>
      </c>
      <c r="CA186">
        <f>VLOOKUP(Table2[[#This Row],[Reference]],metron,19,FALSE)</f>
        <v>7.636668351286878</v>
      </c>
      <c r="CB186">
        <f>VLOOKUP(Table2[[#This Row],[Reference]],metron,20,FALSE)</f>
        <v>5.4876488106019847</v>
      </c>
      <c r="CC186">
        <f>VLOOKUP(Table2[[#This Row],[Reference]],metron,21,FALSE)</f>
        <v>12.460420531849101</v>
      </c>
      <c r="CD186">
        <f>VLOOKUP(Table2[[#This Row],[Reference]],metron,22,FALSE)</f>
        <v>13.44897959183673</v>
      </c>
      <c r="CE186">
        <f>VLOOKUP(Table2[[#This Row],[Reference]],metron,23,FALSE)</f>
        <v>1.462202380952381</v>
      </c>
      <c r="CF186">
        <f>VLOOKUP(Table2[[#This Row],[Reference]],metron,24,FALSE)</f>
        <v>2.01547619047619</v>
      </c>
      <c r="CG186">
        <f>VLOOKUP(Table2[[#This Row],[Reference]],metron,25,FALSE)</f>
        <v>7.7380952380952384E-2</v>
      </c>
      <c r="CH186">
        <f>VLOOKUP(Table2[[#This Row],[Reference]],metron,26,FALSE)</f>
        <v>0.13754093480202439</v>
      </c>
    </row>
    <row r="187" spans="1:86" hidden="1" x14ac:dyDescent="0.45">
      <c r="A187">
        <v>1539554400</v>
      </c>
      <c r="B187" t="s">
        <v>466</v>
      </c>
      <c r="C187" t="s">
        <v>64</v>
      </c>
      <c r="D187" t="s">
        <v>65</v>
      </c>
      <c r="E187" t="s">
        <v>119</v>
      </c>
      <c r="F187" t="s">
        <v>112</v>
      </c>
      <c r="G187" t="s">
        <v>65</v>
      </c>
      <c r="H187">
        <v>14</v>
      </c>
      <c r="I187">
        <v>1.94</v>
      </c>
      <c r="J187">
        <v>0.82</v>
      </c>
      <c r="K187">
        <v>2.14</v>
      </c>
      <c r="L187">
        <v>1.1299999999999999</v>
      </c>
      <c r="M187">
        <v>1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67</v>
      </c>
      <c r="U187">
        <v>4</v>
      </c>
      <c r="V187">
        <v>1</v>
      </c>
      <c r="W187">
        <v>3</v>
      </c>
      <c r="X187">
        <v>0</v>
      </c>
      <c r="Y187">
        <v>4</v>
      </c>
      <c r="Z187">
        <v>0</v>
      </c>
      <c r="AA187">
        <v>2</v>
      </c>
      <c r="AB187">
        <v>1</v>
      </c>
      <c r="AC187">
        <v>3</v>
      </c>
      <c r="AD187">
        <v>1</v>
      </c>
      <c r="AE187">
        <v>7</v>
      </c>
      <c r="AF187">
        <v>7</v>
      </c>
      <c r="AG187">
        <v>4</v>
      </c>
      <c r="AH187">
        <v>4</v>
      </c>
      <c r="AI187">
        <v>3</v>
      </c>
      <c r="AJ187">
        <v>3</v>
      </c>
      <c r="AK187">
        <v>19</v>
      </c>
      <c r="AL187">
        <v>25</v>
      </c>
      <c r="AM187">
        <v>54</v>
      </c>
      <c r="AN187">
        <v>46</v>
      </c>
      <c r="AO187">
        <v>1.32</v>
      </c>
      <c r="AP187">
        <v>1.19</v>
      </c>
      <c r="AQ187">
        <v>2.77</v>
      </c>
      <c r="AR187">
        <v>61</v>
      </c>
      <c r="AS187">
        <v>89</v>
      </c>
      <c r="AT187">
        <v>43</v>
      </c>
      <c r="AU187">
        <v>32</v>
      </c>
      <c r="AV187">
        <v>11</v>
      </c>
      <c r="AW187">
        <v>26</v>
      </c>
      <c r="AX187">
        <v>66</v>
      </c>
      <c r="AY187">
        <v>46</v>
      </c>
      <c r="AZ187">
        <v>92</v>
      </c>
      <c r="BA187">
        <v>9.34</v>
      </c>
      <c r="BB187">
        <v>4.78</v>
      </c>
      <c r="BC187">
        <v>2</v>
      </c>
      <c r="BD187">
        <v>3.25</v>
      </c>
      <c r="BE187">
        <v>3.6</v>
      </c>
      <c r="BF187">
        <f>(1/BC187+1/BD187+1/BE187-1)/3</f>
        <v>2.8490028490028536E-2</v>
      </c>
      <c r="BG187">
        <f>1/BC187-BF187</f>
        <v>0.47150997150997148</v>
      </c>
      <c r="BH187">
        <f>1/BD187-BF187</f>
        <v>0.27920227920227919</v>
      </c>
      <c r="BI187">
        <f>1/BE187-BF187</f>
        <v>0.24928774928774924</v>
      </c>
      <c r="BJ187">
        <f>MROUND(BG187*100,2)/100</f>
        <v>0.48</v>
      </c>
      <c r="BK187">
        <v>1.38</v>
      </c>
      <c r="BL187">
        <v>2.2000000000000002</v>
      </c>
      <c r="BM187">
        <v>4.0999999999999996</v>
      </c>
      <c r="BN187">
        <v>0</v>
      </c>
      <c r="BO187">
        <v>2.0499999999999998</v>
      </c>
      <c r="BP187">
        <v>1.77</v>
      </c>
      <c r="BQ187" t="s">
        <v>132</v>
      </c>
      <c r="BR187">
        <f>VLOOKUP(Table2[[#This Row],[Reference]],metron,10,FALSE)</f>
        <v>2.5271929824561399</v>
      </c>
      <c r="BS187">
        <f>VLOOKUP(Table2[[#This Row],[Reference]],metron,11,FALSE)</f>
        <v>1.510877192982456</v>
      </c>
      <c r="BT187">
        <f>VLOOKUP(Table2[[#This Row],[Reference]],metron,12,FALSE)</f>
        <v>1.0163157894736841</v>
      </c>
      <c r="BU187">
        <f>VLOOKUP(Table2[[#This Row],[Reference]],metron,13,FALSE)</f>
        <v>0.67350877192982461</v>
      </c>
      <c r="BV187">
        <f>VLOOKUP(Table2[[#This Row],[Reference]],metron,14,FALSE)</f>
        <v>0.4442105263157895</v>
      </c>
      <c r="BW187">
        <f>VLOOKUP(Table2[[#This Row],[Reference]],metron,15,FALSE)</f>
        <v>12.80980392156863</v>
      </c>
      <c r="BX187">
        <f>VLOOKUP(Table2[[#This Row],[Reference]],metron,16,FALSE)</f>
        <v>9.6872549019607845</v>
      </c>
      <c r="BY187">
        <f>VLOOKUP(Table2[[#This Row],[Reference]],metron,17,FALSE)</f>
        <v>5.6491169610129957</v>
      </c>
      <c r="BZ187">
        <f>VLOOKUP(Table2[[#This Row],[Reference]],metron,18,FALSE)</f>
        <v>4.1379540153282237</v>
      </c>
      <c r="CA187">
        <f>VLOOKUP(Table2[[#This Row],[Reference]],metron,19,FALSE)</f>
        <v>7.1606869605556343</v>
      </c>
      <c r="CB187">
        <f>VLOOKUP(Table2[[#This Row],[Reference]],metron,20,FALSE)</f>
        <v>5.5493008866325608</v>
      </c>
      <c r="CC187">
        <f>VLOOKUP(Table2[[#This Row],[Reference]],metron,21,FALSE)</f>
        <v>12.9029029029029</v>
      </c>
      <c r="CD187">
        <f>VLOOKUP(Table2[[#This Row],[Reference]],metron,22,FALSE)</f>
        <v>13.75508842175509</v>
      </c>
      <c r="CE187">
        <f>VLOOKUP(Table2[[#This Row],[Reference]],metron,23,FALSE)</f>
        <v>1.5287356321839081</v>
      </c>
      <c r="CF187">
        <f>VLOOKUP(Table2[[#This Row],[Reference]],metron,24,FALSE)</f>
        <v>1.9664750957854411</v>
      </c>
      <c r="CG187">
        <f>VLOOKUP(Table2[[#This Row],[Reference]],metron,25,FALSE)</f>
        <v>8.8441890166028103E-2</v>
      </c>
      <c r="CH187">
        <f>VLOOKUP(Table2[[#This Row],[Reference]],metron,26,FALSE)</f>
        <v>0.13409961685823751</v>
      </c>
    </row>
    <row r="188" spans="1:86" hidden="1" x14ac:dyDescent="0.45">
      <c r="A188">
        <v>1539994500</v>
      </c>
      <c r="B188" t="s">
        <v>467</v>
      </c>
      <c r="C188" t="s">
        <v>64</v>
      </c>
      <c r="D188" t="s">
        <v>65</v>
      </c>
      <c r="E188" t="s">
        <v>118</v>
      </c>
      <c r="F188" t="s">
        <v>113</v>
      </c>
      <c r="G188" t="s">
        <v>65</v>
      </c>
      <c r="H188">
        <v>15</v>
      </c>
      <c r="I188">
        <v>1.17</v>
      </c>
      <c r="J188">
        <v>1.5</v>
      </c>
      <c r="K188">
        <v>1.05</v>
      </c>
      <c r="L188">
        <v>1.5</v>
      </c>
      <c r="M188">
        <v>1</v>
      </c>
      <c r="N188">
        <v>3</v>
      </c>
      <c r="O188">
        <v>4</v>
      </c>
      <c r="P188">
        <v>2</v>
      </c>
      <c r="Q188">
        <v>0</v>
      </c>
      <c r="R188">
        <v>2</v>
      </c>
      <c r="S188">
        <v>55</v>
      </c>
      <c r="T188" t="s">
        <v>468</v>
      </c>
      <c r="U188">
        <v>4</v>
      </c>
      <c r="V188">
        <v>10</v>
      </c>
      <c r="W188">
        <v>0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6</v>
      </c>
      <c r="AF188">
        <v>14</v>
      </c>
      <c r="AG188">
        <v>5</v>
      </c>
      <c r="AH188">
        <v>7</v>
      </c>
      <c r="AI188">
        <v>1</v>
      </c>
      <c r="AJ188">
        <v>7</v>
      </c>
      <c r="AK188">
        <v>11</v>
      </c>
      <c r="AL188">
        <v>14</v>
      </c>
      <c r="AM188">
        <v>46</v>
      </c>
      <c r="AN188">
        <v>54</v>
      </c>
      <c r="AO188">
        <v>1.22</v>
      </c>
      <c r="AP188">
        <v>2.09</v>
      </c>
      <c r="AQ188">
        <v>3.11</v>
      </c>
      <c r="AR188">
        <v>75</v>
      </c>
      <c r="AS188">
        <v>84</v>
      </c>
      <c r="AT188">
        <v>67</v>
      </c>
      <c r="AU188">
        <v>31</v>
      </c>
      <c r="AV188">
        <v>17</v>
      </c>
      <c r="AW188">
        <v>36</v>
      </c>
      <c r="AX188">
        <v>62</v>
      </c>
      <c r="AY188">
        <v>62</v>
      </c>
      <c r="AZ188">
        <v>94</v>
      </c>
      <c r="BA188">
        <v>10.89</v>
      </c>
      <c r="BB188">
        <v>4.05</v>
      </c>
      <c r="BC188">
        <v>3</v>
      </c>
      <c r="BD188">
        <v>3.4</v>
      </c>
      <c r="BE188">
        <v>2.2000000000000002</v>
      </c>
      <c r="BF188">
        <f>(1/BC188+1/BD188+1/BE188-1)/3</f>
        <v>2.7332144979203814E-2</v>
      </c>
      <c r="BG188">
        <f>1/BC188-BF188</f>
        <v>0.30600118835412948</v>
      </c>
      <c r="BH188">
        <f>1/BD188-BF188</f>
        <v>0.26678550207961971</v>
      </c>
      <c r="BI188">
        <f>1/BE188-BF188</f>
        <v>0.4272133095662507</v>
      </c>
      <c r="BJ188">
        <f>MROUND(BG188*100,2)/100</f>
        <v>0.3</v>
      </c>
      <c r="BK188">
        <v>1.19</v>
      </c>
      <c r="BL188">
        <v>1.65</v>
      </c>
      <c r="BM188">
        <v>2.6</v>
      </c>
      <c r="BN188">
        <v>0</v>
      </c>
      <c r="BO188">
        <v>1.61</v>
      </c>
      <c r="BP188">
        <v>2.2999999999999998</v>
      </c>
      <c r="BQ188" t="s">
        <v>121</v>
      </c>
      <c r="BR188">
        <f>VLOOKUP(Table2[[#This Row],[Reference]],metron,10,FALSE)</f>
        <v>2.5726407816919519</v>
      </c>
      <c r="BS188">
        <f>VLOOKUP(Table2[[#This Row],[Reference]],metron,11,FALSE)</f>
        <v>1.1805091283106199</v>
      </c>
      <c r="BT188">
        <f>VLOOKUP(Table2[[#This Row],[Reference]],metron,12,FALSE)</f>
        <v>1.3921316533813319</v>
      </c>
      <c r="BU188">
        <f>VLOOKUP(Table2[[#This Row],[Reference]],metron,13,FALSE)</f>
        <v>0.5209673269873939</v>
      </c>
      <c r="BV188">
        <f>VLOOKUP(Table2[[#This Row],[Reference]],metron,14,FALSE)</f>
        <v>0.61847182917417032</v>
      </c>
      <c r="BW188">
        <f>VLOOKUP(Table2[[#This Row],[Reference]],metron,15,FALSE)</f>
        <v>11.149200710479571</v>
      </c>
      <c r="BX188">
        <f>VLOOKUP(Table2[[#This Row],[Reference]],metron,16,FALSE)</f>
        <v>11.444049733570161</v>
      </c>
      <c r="BY188">
        <f>VLOOKUP(Table2[[#This Row],[Reference]],metron,17,FALSE)</f>
        <v>4.5257270693512304</v>
      </c>
      <c r="BZ188">
        <f>VLOOKUP(Table2[[#This Row],[Reference]],metron,18,FALSE)</f>
        <v>4.8465324384787474</v>
      </c>
      <c r="CA188">
        <f>VLOOKUP(Table2[[#This Row],[Reference]],metron,19,FALSE)</f>
        <v>6.6234736411283404</v>
      </c>
      <c r="CB188">
        <f>VLOOKUP(Table2[[#This Row],[Reference]],metron,20,FALSE)</f>
        <v>6.5975172950914134</v>
      </c>
      <c r="CC188">
        <f>VLOOKUP(Table2[[#This Row],[Reference]],metron,21,FALSE)</f>
        <v>12.90081154192967</v>
      </c>
      <c r="CD188">
        <f>VLOOKUP(Table2[[#This Row],[Reference]],metron,22,FALSE)</f>
        <v>13.00360685302074</v>
      </c>
      <c r="CE188">
        <f>VLOOKUP(Table2[[#This Row],[Reference]],metron,23,FALSE)</f>
        <v>1.7502145922746779</v>
      </c>
      <c r="CF188">
        <f>VLOOKUP(Table2[[#This Row],[Reference]],metron,24,FALSE)</f>
        <v>1.831402831402831</v>
      </c>
      <c r="CG188">
        <f>VLOOKUP(Table2[[#This Row],[Reference]],metron,25,FALSE)</f>
        <v>9.6525096525096526E-2</v>
      </c>
      <c r="CH188">
        <f>VLOOKUP(Table2[[#This Row],[Reference]],metron,26,FALSE)</f>
        <v>0.1244101244101244</v>
      </c>
    </row>
    <row r="189" spans="1:86" hidden="1" x14ac:dyDescent="0.45">
      <c r="A189">
        <v>1540069200</v>
      </c>
      <c r="B189" t="s">
        <v>469</v>
      </c>
      <c r="C189" t="s">
        <v>64</v>
      </c>
      <c r="D189" t="s">
        <v>65</v>
      </c>
      <c r="E189" t="s">
        <v>109</v>
      </c>
      <c r="F189" t="s">
        <v>119</v>
      </c>
      <c r="G189" t="s">
        <v>65</v>
      </c>
      <c r="H189">
        <v>15</v>
      </c>
      <c r="I189">
        <v>0.71</v>
      </c>
      <c r="J189">
        <v>1.65</v>
      </c>
      <c r="K189">
        <v>0.82</v>
      </c>
      <c r="L189">
        <v>1.5</v>
      </c>
      <c r="M189">
        <v>3</v>
      </c>
      <c r="N189">
        <v>4</v>
      </c>
      <c r="O189">
        <v>7</v>
      </c>
      <c r="P189">
        <v>2</v>
      </c>
      <c r="Q189">
        <v>1</v>
      </c>
      <c r="R189">
        <v>1</v>
      </c>
      <c r="S189" t="s">
        <v>470</v>
      </c>
      <c r="T189" t="s">
        <v>471</v>
      </c>
      <c r="U189">
        <v>3</v>
      </c>
      <c r="V189">
        <v>8</v>
      </c>
      <c r="W189">
        <v>6</v>
      </c>
      <c r="X189">
        <v>0</v>
      </c>
      <c r="Y189">
        <v>3</v>
      </c>
      <c r="Z189">
        <v>0</v>
      </c>
      <c r="AA189">
        <v>4</v>
      </c>
      <c r="AB189">
        <v>2</v>
      </c>
      <c r="AC189">
        <v>2</v>
      </c>
      <c r="AD189">
        <v>1</v>
      </c>
      <c r="AE189">
        <v>6</v>
      </c>
      <c r="AF189">
        <v>10</v>
      </c>
      <c r="AG189">
        <v>5</v>
      </c>
      <c r="AH189">
        <v>9</v>
      </c>
      <c r="AI189">
        <v>1</v>
      </c>
      <c r="AJ189">
        <v>1</v>
      </c>
      <c r="AK189">
        <v>24</v>
      </c>
      <c r="AL189">
        <v>25</v>
      </c>
      <c r="AM189">
        <v>35</v>
      </c>
      <c r="AN189">
        <v>65</v>
      </c>
      <c r="AO189">
        <v>1.07</v>
      </c>
      <c r="AP189">
        <v>1.85</v>
      </c>
      <c r="AQ189">
        <v>2.0299999999999998</v>
      </c>
      <c r="AR189">
        <v>44</v>
      </c>
      <c r="AS189">
        <v>59</v>
      </c>
      <c r="AT189">
        <v>32</v>
      </c>
      <c r="AU189">
        <v>18</v>
      </c>
      <c r="AV189">
        <v>6</v>
      </c>
      <c r="AW189">
        <v>21</v>
      </c>
      <c r="AX189">
        <v>53</v>
      </c>
      <c r="AY189">
        <v>41</v>
      </c>
      <c r="AZ189">
        <v>71</v>
      </c>
      <c r="BA189">
        <v>9.64</v>
      </c>
      <c r="BB189">
        <v>6.76</v>
      </c>
      <c r="BC189">
        <v>10.75</v>
      </c>
      <c r="BD189">
        <v>4.7</v>
      </c>
      <c r="BE189">
        <v>1.28</v>
      </c>
      <c r="BF189">
        <f>(1/BC189+1/BD189+1/BE189-1)/3</f>
        <v>2.9013071086920677E-2</v>
      </c>
      <c r="BG189">
        <f>1/BC189-BF189</f>
        <v>6.4010184727032807E-2</v>
      </c>
      <c r="BH189">
        <f>1/BD189-BF189</f>
        <v>0.18375288635988785</v>
      </c>
      <c r="BI189">
        <f>1/BE189-BF189</f>
        <v>0.75223692891307936</v>
      </c>
      <c r="BJ189">
        <f>MROUND(BG189*100,2)/100</f>
        <v>0.06</v>
      </c>
      <c r="BK189">
        <v>1.38</v>
      </c>
      <c r="BL189">
        <v>2.15</v>
      </c>
      <c r="BM189">
        <v>4</v>
      </c>
      <c r="BN189">
        <v>0</v>
      </c>
      <c r="BO189">
        <v>2.75</v>
      </c>
      <c r="BP189">
        <v>1.45</v>
      </c>
      <c r="BQ189" t="s">
        <v>111</v>
      </c>
      <c r="BR189">
        <v>3.0880829015544045</v>
      </c>
      <c r="BS189">
        <v>0.68264248704663211</v>
      </c>
      <c r="BT189">
        <v>2.4054404145077721</v>
      </c>
      <c r="BU189">
        <v>0.29663212435233161</v>
      </c>
      <c r="BV189">
        <v>1.0479274611398961</v>
      </c>
      <c r="BW189">
        <v>8.0515463917525771</v>
      </c>
      <c r="BX189">
        <v>15.60824742268041</v>
      </c>
      <c r="BY189">
        <v>3.0206185567010309</v>
      </c>
      <c r="BZ189">
        <v>6.8845360824742272</v>
      </c>
      <c r="CA189">
        <v>5.0309278350515463</v>
      </c>
      <c r="CB189">
        <v>8.723711340206183</v>
      </c>
      <c r="CC189">
        <v>13.86401673640167</v>
      </c>
      <c r="CD189">
        <v>11.14225941422594</v>
      </c>
      <c r="CE189">
        <v>2.1090534979423872</v>
      </c>
      <c r="CF189">
        <v>1.5267489711934159</v>
      </c>
      <c r="CG189">
        <v>0.1008230452674897</v>
      </c>
      <c r="CH189">
        <v>6.584362139917696E-2</v>
      </c>
    </row>
    <row r="190" spans="1:86" hidden="1" x14ac:dyDescent="0.45">
      <c r="A190">
        <v>1540077000</v>
      </c>
      <c r="B190" t="s">
        <v>472</v>
      </c>
      <c r="C190" t="s">
        <v>64</v>
      </c>
      <c r="D190" t="s">
        <v>65</v>
      </c>
      <c r="E190" t="s">
        <v>123</v>
      </c>
      <c r="F190" t="s">
        <v>115</v>
      </c>
      <c r="G190" t="s">
        <v>65</v>
      </c>
      <c r="H190">
        <v>15</v>
      </c>
      <c r="I190">
        <v>2.17</v>
      </c>
      <c r="J190">
        <v>0.94</v>
      </c>
      <c r="K190">
        <v>2.2599999999999998</v>
      </c>
      <c r="L190">
        <v>0.91</v>
      </c>
      <c r="M190">
        <v>1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84</v>
      </c>
      <c r="U190">
        <v>3</v>
      </c>
      <c r="V190">
        <v>3</v>
      </c>
      <c r="W190">
        <v>4</v>
      </c>
      <c r="X190">
        <v>0</v>
      </c>
      <c r="Y190">
        <v>3</v>
      </c>
      <c r="Z190">
        <v>1</v>
      </c>
      <c r="AA190">
        <v>2</v>
      </c>
      <c r="AB190">
        <v>2</v>
      </c>
      <c r="AC190">
        <v>1</v>
      </c>
      <c r="AD190">
        <v>3</v>
      </c>
      <c r="AE190">
        <v>10</v>
      </c>
      <c r="AF190">
        <v>7</v>
      </c>
      <c r="AG190">
        <v>5</v>
      </c>
      <c r="AH190">
        <v>5</v>
      </c>
      <c r="AI190">
        <v>5</v>
      </c>
      <c r="AJ190">
        <v>2</v>
      </c>
      <c r="AK190">
        <v>17</v>
      </c>
      <c r="AL190">
        <v>13</v>
      </c>
      <c r="AM190">
        <v>54</v>
      </c>
      <c r="AN190">
        <v>46</v>
      </c>
      <c r="AO190">
        <v>1.7</v>
      </c>
      <c r="AP190">
        <v>1.39</v>
      </c>
      <c r="AQ190">
        <v>2.56</v>
      </c>
      <c r="AR190">
        <v>59</v>
      </c>
      <c r="AS190">
        <v>75</v>
      </c>
      <c r="AT190">
        <v>50</v>
      </c>
      <c r="AU190">
        <v>25</v>
      </c>
      <c r="AV190">
        <v>9</v>
      </c>
      <c r="AW190">
        <v>31</v>
      </c>
      <c r="AX190">
        <v>67</v>
      </c>
      <c r="AY190">
        <v>59</v>
      </c>
      <c r="AZ190">
        <v>78</v>
      </c>
      <c r="BA190">
        <v>9.5</v>
      </c>
      <c r="BB190">
        <v>5.33</v>
      </c>
      <c r="BC190">
        <v>1.56</v>
      </c>
      <c r="BD190">
        <v>3.8</v>
      </c>
      <c r="BE190">
        <v>5.45</v>
      </c>
      <c r="BF190">
        <f>(1/BC190+1/BD190+1/BE190-1)/3</f>
        <v>2.9223258098197702E-2</v>
      </c>
      <c r="BG190">
        <f>1/BC190-BF190</f>
        <v>0.61180238292744327</v>
      </c>
      <c r="BH190">
        <f>1/BD190-BF190</f>
        <v>0.23393463663864439</v>
      </c>
      <c r="BI190">
        <f>1/BE190-BF190</f>
        <v>0.15426298043391237</v>
      </c>
      <c r="BJ190">
        <f>MROUND(BG190*100,2)/100</f>
        <v>0.62</v>
      </c>
      <c r="BK190">
        <v>1.34</v>
      </c>
      <c r="BL190">
        <v>2.0499999999999998</v>
      </c>
      <c r="BM190">
        <v>3.75</v>
      </c>
      <c r="BN190">
        <v>0</v>
      </c>
      <c r="BO190">
        <v>2.2000000000000002</v>
      </c>
      <c r="BP190">
        <v>1.67</v>
      </c>
      <c r="BQ190" t="s">
        <v>133</v>
      </c>
      <c r="BR190">
        <f>VLOOKUP(Table2[[#This Row],[Reference]],metron,10,FALSE)</f>
        <v>2.7366666666666664</v>
      </c>
      <c r="BS190">
        <f>VLOOKUP(Table2[[#This Row],[Reference]],metron,11,FALSE)</f>
        <v>1.8681481481481479</v>
      </c>
      <c r="BT190">
        <f>VLOOKUP(Table2[[#This Row],[Reference]],metron,12,FALSE)</f>
        <v>0.86851851851851847</v>
      </c>
      <c r="BU190">
        <f>VLOOKUP(Table2[[#This Row],[Reference]],metron,13,FALSE)</f>
        <v>0.81333333333333335</v>
      </c>
      <c r="BV190">
        <f>VLOOKUP(Table2[[#This Row],[Reference]],metron,14,FALSE)</f>
        <v>0.38925925925925919</v>
      </c>
      <c r="BW190">
        <f>VLOOKUP(Table2[[#This Row],[Reference]],metron,15,FALSE)</f>
        <v>14.53422724064926</v>
      </c>
      <c r="BX190">
        <f>VLOOKUP(Table2[[#This Row],[Reference]],metron,16,FALSE)</f>
        <v>8.7882851093860275</v>
      </c>
      <c r="BY190">
        <f>VLOOKUP(Table2[[#This Row],[Reference]],metron,17,FALSE)</f>
        <v>6.3007953723788868</v>
      </c>
      <c r="BZ190">
        <f>VLOOKUP(Table2[[#This Row],[Reference]],metron,18,FALSE)</f>
        <v>3.681851048445409</v>
      </c>
      <c r="CA190">
        <f>VLOOKUP(Table2[[#This Row],[Reference]],metron,19,FALSE)</f>
        <v>8.2334318682703724</v>
      </c>
      <c r="CB190">
        <f>VLOOKUP(Table2[[#This Row],[Reference]],metron,20,FALSE)</f>
        <v>5.106434060940618</v>
      </c>
      <c r="CC190">
        <f>VLOOKUP(Table2[[#This Row],[Reference]],metron,21,FALSE)</f>
        <v>12.32150615496017</v>
      </c>
      <c r="CD190">
        <f>VLOOKUP(Table2[[#This Row],[Reference]],metron,22,FALSE)</f>
        <v>13.337436640115859</v>
      </c>
      <c r="CE190">
        <f>VLOOKUP(Table2[[#This Row],[Reference]],metron,23,FALSE)</f>
        <v>1.346101231190151</v>
      </c>
      <c r="CF190">
        <f>VLOOKUP(Table2[[#This Row],[Reference]],metron,24,FALSE)</f>
        <v>1.995212038303694</v>
      </c>
      <c r="CG190">
        <f>VLOOKUP(Table2[[#This Row],[Reference]],metron,25,FALSE)</f>
        <v>6.1559507523939808E-2</v>
      </c>
      <c r="CH190">
        <f>VLOOKUP(Table2[[#This Row],[Reference]],metron,26,FALSE)</f>
        <v>0.13201094391244869</v>
      </c>
    </row>
    <row r="191" spans="1:86" hidden="1" x14ac:dyDescent="0.45">
      <c r="A191">
        <v>1540084500</v>
      </c>
      <c r="B191" t="s">
        <v>473</v>
      </c>
      <c r="C191" t="s">
        <v>64</v>
      </c>
      <c r="D191" t="s">
        <v>65</v>
      </c>
      <c r="E191" t="s">
        <v>122</v>
      </c>
      <c r="F191" t="s">
        <v>127</v>
      </c>
      <c r="G191" t="s">
        <v>65</v>
      </c>
      <c r="H191">
        <v>15</v>
      </c>
      <c r="I191">
        <v>1.94</v>
      </c>
      <c r="J191">
        <v>1.22</v>
      </c>
      <c r="K191">
        <v>2.14</v>
      </c>
      <c r="L191">
        <v>1.27</v>
      </c>
      <c r="M191">
        <v>1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51</v>
      </c>
      <c r="U191">
        <v>5</v>
      </c>
      <c r="V191">
        <v>4</v>
      </c>
      <c r="W191">
        <v>2</v>
      </c>
      <c r="X191">
        <v>0</v>
      </c>
      <c r="Y191">
        <v>5</v>
      </c>
      <c r="Z191">
        <v>0</v>
      </c>
      <c r="AA191">
        <v>1</v>
      </c>
      <c r="AB191">
        <v>1</v>
      </c>
      <c r="AC191">
        <v>2</v>
      </c>
      <c r="AD191">
        <v>3</v>
      </c>
      <c r="AE191">
        <v>10</v>
      </c>
      <c r="AF191">
        <v>4</v>
      </c>
      <c r="AG191">
        <v>2</v>
      </c>
      <c r="AH191">
        <v>3</v>
      </c>
      <c r="AI191">
        <v>8</v>
      </c>
      <c r="AJ191">
        <v>1</v>
      </c>
      <c r="AK191">
        <v>26</v>
      </c>
      <c r="AL191">
        <v>22</v>
      </c>
      <c r="AM191">
        <v>57</v>
      </c>
      <c r="AN191">
        <v>43</v>
      </c>
      <c r="AO191">
        <v>1.34</v>
      </c>
      <c r="AP191">
        <v>0.84</v>
      </c>
      <c r="AQ191">
        <v>2.4500000000000002</v>
      </c>
      <c r="AR191">
        <v>64</v>
      </c>
      <c r="AS191">
        <v>78</v>
      </c>
      <c r="AT191">
        <v>39</v>
      </c>
      <c r="AU191">
        <v>17</v>
      </c>
      <c r="AV191">
        <v>6</v>
      </c>
      <c r="AW191">
        <v>25</v>
      </c>
      <c r="AX191">
        <v>62</v>
      </c>
      <c r="AY191">
        <v>47</v>
      </c>
      <c r="AZ191">
        <v>89</v>
      </c>
      <c r="BA191">
        <v>8.61</v>
      </c>
      <c r="BB191">
        <v>5.28</v>
      </c>
      <c r="BC191">
        <v>1.74</v>
      </c>
      <c r="BD191">
        <v>3.5</v>
      </c>
      <c r="BE191">
        <v>4.3499999999999996</v>
      </c>
      <c r="BF191">
        <f>(1/BC191+1/BD191+1/BE191-1)/3</f>
        <v>3.0103995621237001E-2</v>
      </c>
      <c r="BG191">
        <f>1/BC191-BF191</f>
        <v>0.54460864805692388</v>
      </c>
      <c r="BH191">
        <f>1/BD191-BF191</f>
        <v>0.2556102900930487</v>
      </c>
      <c r="BI191">
        <f>1/BE191-BF191</f>
        <v>0.19978106185002739</v>
      </c>
      <c r="BJ191">
        <f>MROUND(BG191*100,2)/100</f>
        <v>0.54</v>
      </c>
      <c r="BK191">
        <v>1.32</v>
      </c>
      <c r="BL191">
        <v>2</v>
      </c>
      <c r="BM191">
        <v>3.6</v>
      </c>
      <c r="BN191">
        <v>0</v>
      </c>
      <c r="BO191">
        <v>2</v>
      </c>
      <c r="BP191">
        <v>1.8</v>
      </c>
      <c r="BQ191" t="s">
        <v>125</v>
      </c>
      <c r="BR191">
        <f>VLOOKUP(Table2[[#This Row],[Reference]],metron,10,FALSE)</f>
        <v>2.6359702267612941</v>
      </c>
      <c r="BS191">
        <f>VLOOKUP(Table2[[#This Row],[Reference]],metron,11,FALSE)</f>
        <v>1.684957590444867</v>
      </c>
      <c r="BT191">
        <f>VLOOKUP(Table2[[#This Row],[Reference]],metron,12,FALSE)</f>
        <v>0.95101263631642718</v>
      </c>
      <c r="BU191">
        <f>VLOOKUP(Table2[[#This Row],[Reference]],metron,13,FALSE)</f>
        <v>0.72650164445213783</v>
      </c>
      <c r="BV191">
        <f>VLOOKUP(Table2[[#This Row],[Reference]],metron,14,FALSE)</f>
        <v>0.42097974727367138</v>
      </c>
      <c r="BW191">
        <f>VLOOKUP(Table2[[#This Row],[Reference]],metron,15,FALSE)</f>
        <v>13.338806970509379</v>
      </c>
      <c r="BX191">
        <f>VLOOKUP(Table2[[#This Row],[Reference]],metron,16,FALSE)</f>
        <v>9.2530160857908843</v>
      </c>
      <c r="BY191">
        <f>VLOOKUP(Table2[[#This Row],[Reference]],metron,17,FALSE)</f>
        <v>5.9915081521739131</v>
      </c>
      <c r="BZ191">
        <f>VLOOKUP(Table2[[#This Row],[Reference]],metron,18,FALSE)</f>
        <v>3.9772418478260869</v>
      </c>
      <c r="CA191">
        <f>VLOOKUP(Table2[[#This Row],[Reference]],metron,19,FALSE)</f>
        <v>7.3472988183354664</v>
      </c>
      <c r="CB191">
        <f>VLOOKUP(Table2[[#This Row],[Reference]],metron,20,FALSE)</f>
        <v>5.2757742379647974</v>
      </c>
      <c r="CC191">
        <f>VLOOKUP(Table2[[#This Row],[Reference]],metron,21,FALSE)</f>
        <v>12.59428182437032</v>
      </c>
      <c r="CD191">
        <f>VLOOKUP(Table2[[#This Row],[Reference]],metron,22,FALSE)</f>
        <v>13.577944179714089</v>
      </c>
      <c r="CE191">
        <f>VLOOKUP(Table2[[#This Row],[Reference]],metron,23,FALSE)</f>
        <v>1.4276913099870301</v>
      </c>
      <c r="CF191">
        <f>VLOOKUP(Table2[[#This Row],[Reference]],metron,24,FALSE)</f>
        <v>1.940985732814527</v>
      </c>
      <c r="CG191">
        <f>VLOOKUP(Table2[[#This Row],[Reference]],metron,25,FALSE)</f>
        <v>8.0739299610894946E-2</v>
      </c>
      <c r="CH191">
        <f>VLOOKUP(Table2[[#This Row],[Reference]],metron,26,FALSE)</f>
        <v>0.12743190661478601</v>
      </c>
    </row>
    <row r="192" spans="1:86" hidden="1" x14ac:dyDescent="0.45">
      <c r="A192">
        <v>1540157400</v>
      </c>
      <c r="B192" t="s">
        <v>474</v>
      </c>
      <c r="C192" t="s">
        <v>64</v>
      </c>
      <c r="D192" t="s">
        <v>65</v>
      </c>
      <c r="E192" t="s">
        <v>112</v>
      </c>
      <c r="F192" t="s">
        <v>143</v>
      </c>
      <c r="G192" t="s">
        <v>65</v>
      </c>
      <c r="H192">
        <v>15</v>
      </c>
      <c r="I192">
        <v>2.44</v>
      </c>
      <c r="J192">
        <v>1.41</v>
      </c>
      <c r="K192">
        <v>2.2999999999999998</v>
      </c>
      <c r="L192">
        <v>1.41</v>
      </c>
      <c r="M192">
        <v>3</v>
      </c>
      <c r="N192">
        <v>1</v>
      </c>
      <c r="O192">
        <v>4</v>
      </c>
      <c r="P192">
        <v>0</v>
      </c>
      <c r="Q192">
        <v>0</v>
      </c>
      <c r="R192">
        <v>0</v>
      </c>
      <c r="S192" t="s">
        <v>475</v>
      </c>
      <c r="T192">
        <v>81</v>
      </c>
      <c r="U192">
        <v>9</v>
      </c>
      <c r="V192">
        <v>2</v>
      </c>
      <c r="W192">
        <v>0</v>
      </c>
      <c r="X192">
        <v>0</v>
      </c>
      <c r="Y192">
        <v>6</v>
      </c>
      <c r="Z192">
        <v>0</v>
      </c>
      <c r="AA192">
        <v>0</v>
      </c>
      <c r="AB192">
        <v>0</v>
      </c>
      <c r="AC192">
        <v>3</v>
      </c>
      <c r="AD192">
        <v>3</v>
      </c>
      <c r="AE192">
        <v>10</v>
      </c>
      <c r="AF192">
        <v>4</v>
      </c>
      <c r="AG192">
        <v>7</v>
      </c>
      <c r="AH192">
        <v>3</v>
      </c>
      <c r="AI192">
        <v>3</v>
      </c>
      <c r="AJ192">
        <v>1</v>
      </c>
      <c r="AK192">
        <v>13</v>
      </c>
      <c r="AL192">
        <v>19</v>
      </c>
      <c r="AM192">
        <v>62</v>
      </c>
      <c r="AN192">
        <v>38</v>
      </c>
      <c r="AO192">
        <v>1.69</v>
      </c>
      <c r="AP192">
        <v>0.77</v>
      </c>
      <c r="AQ192">
        <v>2.4</v>
      </c>
      <c r="AR192">
        <v>49</v>
      </c>
      <c r="AS192">
        <v>77</v>
      </c>
      <c r="AT192">
        <v>43</v>
      </c>
      <c r="AU192">
        <v>17</v>
      </c>
      <c r="AV192">
        <v>9</v>
      </c>
      <c r="AW192">
        <v>29</v>
      </c>
      <c r="AX192">
        <v>75</v>
      </c>
      <c r="AY192">
        <v>48</v>
      </c>
      <c r="AZ192">
        <v>75</v>
      </c>
      <c r="BA192">
        <v>9.6999999999999993</v>
      </c>
      <c r="BB192">
        <v>4.87</v>
      </c>
      <c r="BC192">
        <v>1.71</v>
      </c>
      <c r="BD192">
        <v>3.5</v>
      </c>
      <c r="BE192">
        <v>4.55</v>
      </c>
      <c r="BF192">
        <f>(1/BC192+1/BD192+1/BE192-1)/3</f>
        <v>3.0096609043977447E-2</v>
      </c>
      <c r="BG192">
        <f>1/BC192-BF192</f>
        <v>0.55469871259344938</v>
      </c>
      <c r="BH192">
        <f>1/BD192-BF192</f>
        <v>0.25561767667030827</v>
      </c>
      <c r="BI192">
        <f>1/BE192-BF192</f>
        <v>0.18968361073624232</v>
      </c>
      <c r="BJ192">
        <f>MROUND(BG192*100,2)/100</f>
        <v>0.56000000000000005</v>
      </c>
      <c r="BK192">
        <v>1.38</v>
      </c>
      <c r="BL192">
        <v>2.2000000000000002</v>
      </c>
      <c r="BM192">
        <v>4.0999999999999996</v>
      </c>
      <c r="BN192">
        <v>0</v>
      </c>
      <c r="BO192">
        <v>2.2000000000000002</v>
      </c>
      <c r="BP192">
        <v>1.69</v>
      </c>
      <c r="BQ192" t="s">
        <v>139</v>
      </c>
      <c r="BR192">
        <f>VLOOKUP(Table2[[#This Row],[Reference]],metron,10,FALSE)</f>
        <v>2.6892488954344627</v>
      </c>
      <c r="BS192">
        <f>VLOOKUP(Table2[[#This Row],[Reference]],metron,11,FALSE)</f>
        <v>1.7546812539448771</v>
      </c>
      <c r="BT192">
        <f>VLOOKUP(Table2[[#This Row],[Reference]],metron,12,FALSE)</f>
        <v>0.93456764148958549</v>
      </c>
      <c r="BU192">
        <f>VLOOKUP(Table2[[#This Row],[Reference]],metron,13,FALSE)</f>
        <v>0.77824531874605507</v>
      </c>
      <c r="BV192">
        <f>VLOOKUP(Table2[[#This Row],[Reference]],metron,14,FALSE)</f>
        <v>0.41237113402061848</v>
      </c>
      <c r="BW192">
        <f>VLOOKUP(Table2[[#This Row],[Reference]],metron,15,FALSE)</f>
        <v>13.77153558052435</v>
      </c>
      <c r="BX192">
        <f>VLOOKUP(Table2[[#This Row],[Reference]],metron,16,FALSE)</f>
        <v>9.0445692883895124</v>
      </c>
      <c r="BY192">
        <f>VLOOKUP(Table2[[#This Row],[Reference]],metron,17,FALSE)</f>
        <v>6.0821292775665396</v>
      </c>
      <c r="BZ192">
        <f>VLOOKUP(Table2[[#This Row],[Reference]],metron,18,FALSE)</f>
        <v>3.8201520912547529</v>
      </c>
      <c r="CA192">
        <f>VLOOKUP(Table2[[#This Row],[Reference]],metron,19,FALSE)</f>
        <v>7.6894063029578108</v>
      </c>
      <c r="CB192">
        <f>VLOOKUP(Table2[[#This Row],[Reference]],metron,20,FALSE)</f>
        <v>5.224417197134759</v>
      </c>
      <c r="CC192">
        <f>VLOOKUP(Table2[[#This Row],[Reference]],metron,21,FALSE)</f>
        <v>12.297605473204101</v>
      </c>
      <c r="CD192">
        <f>VLOOKUP(Table2[[#This Row],[Reference]],metron,22,FALSE)</f>
        <v>13.310908399847969</v>
      </c>
      <c r="CE192">
        <f>VLOOKUP(Table2[[#This Row],[Reference]],metron,23,FALSE)</f>
        <v>1.3713126843657819</v>
      </c>
      <c r="CF192">
        <f>VLOOKUP(Table2[[#This Row],[Reference]],metron,24,FALSE)</f>
        <v>1.9516961651917399</v>
      </c>
      <c r="CG192">
        <f>VLOOKUP(Table2[[#This Row],[Reference]],metron,25,FALSE)</f>
        <v>6.6002949852507375E-2</v>
      </c>
      <c r="CH192">
        <f>VLOOKUP(Table2[[#This Row],[Reference]],metron,26,FALSE)</f>
        <v>0.1297935103244838</v>
      </c>
    </row>
    <row r="193" spans="1:86" hidden="1" x14ac:dyDescent="0.45">
      <c r="A193">
        <v>1540256400</v>
      </c>
      <c r="B193" t="s">
        <v>476</v>
      </c>
      <c r="C193" t="s">
        <v>64</v>
      </c>
      <c r="D193" t="s">
        <v>65</v>
      </c>
      <c r="E193" t="s">
        <v>159</v>
      </c>
      <c r="F193" t="s">
        <v>114</v>
      </c>
      <c r="G193" t="s">
        <v>65</v>
      </c>
      <c r="H193">
        <v>15</v>
      </c>
      <c r="I193">
        <v>1</v>
      </c>
      <c r="J193">
        <v>1.33</v>
      </c>
      <c r="K193">
        <v>1.05</v>
      </c>
      <c r="L193">
        <v>1.36</v>
      </c>
      <c r="M193">
        <v>0</v>
      </c>
      <c r="N193">
        <v>2</v>
      </c>
      <c r="O193">
        <v>2</v>
      </c>
      <c r="P193">
        <v>1</v>
      </c>
      <c r="Q193">
        <v>0</v>
      </c>
      <c r="R193">
        <v>1</v>
      </c>
      <c r="T193" t="s">
        <v>477</v>
      </c>
      <c r="U193">
        <v>2</v>
      </c>
      <c r="V193">
        <v>2</v>
      </c>
      <c r="W193">
        <v>2</v>
      </c>
      <c r="X193">
        <v>0</v>
      </c>
      <c r="Y193">
        <v>3</v>
      </c>
      <c r="Z193">
        <v>0</v>
      </c>
      <c r="AA193">
        <v>1</v>
      </c>
      <c r="AB193">
        <v>1</v>
      </c>
      <c r="AC193">
        <v>1</v>
      </c>
      <c r="AD193">
        <v>2</v>
      </c>
      <c r="AE193">
        <v>7</v>
      </c>
      <c r="AF193">
        <v>10</v>
      </c>
      <c r="AG193">
        <v>4</v>
      </c>
      <c r="AH193">
        <v>3</v>
      </c>
      <c r="AI193">
        <v>3</v>
      </c>
      <c r="AJ193">
        <v>7</v>
      </c>
      <c r="AK193">
        <v>16</v>
      </c>
      <c r="AL193">
        <v>26</v>
      </c>
      <c r="AM193">
        <v>44</v>
      </c>
      <c r="AN193">
        <v>56</v>
      </c>
      <c r="AO193">
        <v>1.1100000000000001</v>
      </c>
      <c r="AP193">
        <v>1.34</v>
      </c>
      <c r="AQ193">
        <v>2.69</v>
      </c>
      <c r="AR193">
        <v>63</v>
      </c>
      <c r="AS193">
        <v>75</v>
      </c>
      <c r="AT193">
        <v>57</v>
      </c>
      <c r="AU193">
        <v>20</v>
      </c>
      <c r="AV193">
        <v>9</v>
      </c>
      <c r="AW193">
        <v>31</v>
      </c>
      <c r="AX193">
        <v>75</v>
      </c>
      <c r="AY193">
        <v>46</v>
      </c>
      <c r="AZ193">
        <v>80</v>
      </c>
      <c r="BA193">
        <v>8.14</v>
      </c>
      <c r="BB193">
        <v>5.13</v>
      </c>
      <c r="BC193">
        <v>3.2</v>
      </c>
      <c r="BD193">
        <v>3.25</v>
      </c>
      <c r="BE193">
        <v>2.15</v>
      </c>
      <c r="BF193">
        <f>(1/BC193+1/BD193+1/BE193-1)/3</f>
        <v>2.8436195587358364E-2</v>
      </c>
      <c r="BG193">
        <f>1/BC193-BF193</f>
        <v>0.28406380441264162</v>
      </c>
      <c r="BH193">
        <f>1/BD193-BF193</f>
        <v>0.27925611210494933</v>
      </c>
      <c r="BI193">
        <f>1/BE193-BF193</f>
        <v>0.43668008348240905</v>
      </c>
      <c r="BJ193">
        <f>MROUND(BG193*100,2)/100</f>
        <v>0.28000000000000003</v>
      </c>
      <c r="BK193">
        <v>1.24</v>
      </c>
      <c r="BL193">
        <v>1.77</v>
      </c>
      <c r="BM193">
        <v>2.95</v>
      </c>
      <c r="BN193">
        <v>0</v>
      </c>
      <c r="BO193">
        <v>1.67</v>
      </c>
      <c r="BP193">
        <v>2.25</v>
      </c>
      <c r="BQ193" t="s">
        <v>131</v>
      </c>
      <c r="BR193">
        <f>VLOOKUP(Table2[[#This Row],[Reference]],metron,10,FALSE)</f>
        <v>2.5445607358071678</v>
      </c>
      <c r="BS193">
        <f>VLOOKUP(Table2[[#This Row],[Reference]],metron,11,FALSE)</f>
        <v>1.128766254360926</v>
      </c>
      <c r="BT193">
        <f>VLOOKUP(Table2[[#This Row],[Reference]],metron,12,FALSE)</f>
        <v>1.415794481446242</v>
      </c>
      <c r="BU193">
        <f>VLOOKUP(Table2[[#This Row],[Reference]],metron,13,FALSE)</f>
        <v>0.49635267998731369</v>
      </c>
      <c r="BV193">
        <f>VLOOKUP(Table2[[#This Row],[Reference]],metron,14,FALSE)</f>
        <v>0.61084681255946716</v>
      </c>
      <c r="BW193">
        <f>VLOOKUP(Table2[[#This Row],[Reference]],metron,15,FALSE)</f>
        <v>11.04442036836403</v>
      </c>
      <c r="BX193">
        <f>VLOOKUP(Table2[[#This Row],[Reference]],metron,16,FALSE)</f>
        <v>11.38840736728061</v>
      </c>
      <c r="BY193">
        <f>VLOOKUP(Table2[[#This Row],[Reference]],metron,17,FALSE)</f>
        <v>4.5379574003276897</v>
      </c>
      <c r="BZ193">
        <f>VLOOKUP(Table2[[#This Row],[Reference]],metron,18,FALSE)</f>
        <v>4.8481703986892413</v>
      </c>
      <c r="CA193">
        <f>VLOOKUP(Table2[[#This Row],[Reference]],metron,19,FALSE)</f>
        <v>6.5064629680363399</v>
      </c>
      <c r="CB193">
        <f>VLOOKUP(Table2[[#This Row],[Reference]],metron,20,FALSE)</f>
        <v>6.540236968591369</v>
      </c>
      <c r="CC193">
        <f>VLOOKUP(Table2[[#This Row],[Reference]],metron,21,FALSE)</f>
        <v>13.117582417582421</v>
      </c>
      <c r="CD193">
        <f>VLOOKUP(Table2[[#This Row],[Reference]],metron,22,FALSE)</f>
        <v>13.28241758241758</v>
      </c>
      <c r="CE193">
        <f>VLOOKUP(Table2[[#This Row],[Reference]],metron,23,FALSE)</f>
        <v>1.792592592592593</v>
      </c>
      <c r="CF193">
        <f>VLOOKUP(Table2[[#This Row],[Reference]],metron,24,FALSE)</f>
        <v>1.806980433632998</v>
      </c>
      <c r="CG193">
        <f>VLOOKUP(Table2[[#This Row],[Reference]],metron,25,FALSE)</f>
        <v>0.1047065044949762</v>
      </c>
      <c r="CH193">
        <f>VLOOKUP(Table2[[#This Row],[Reference]],metron,26,FALSE)</f>
        <v>0.1073506081438392</v>
      </c>
    </row>
    <row r="194" spans="1:86" hidden="1" x14ac:dyDescent="0.45">
      <c r="A194">
        <v>1540602000</v>
      </c>
      <c r="B194" t="s">
        <v>478</v>
      </c>
      <c r="C194" t="s">
        <v>64</v>
      </c>
      <c r="D194" t="s">
        <v>65</v>
      </c>
      <c r="E194" t="s">
        <v>115</v>
      </c>
      <c r="F194" t="s">
        <v>118</v>
      </c>
      <c r="G194" t="s">
        <v>65</v>
      </c>
      <c r="H194">
        <v>16</v>
      </c>
      <c r="I194">
        <v>1.17</v>
      </c>
      <c r="J194">
        <v>0.89</v>
      </c>
      <c r="K194">
        <v>1.1399999999999999</v>
      </c>
      <c r="L194">
        <v>0.73</v>
      </c>
      <c r="M194">
        <v>2</v>
      </c>
      <c r="N194">
        <v>0</v>
      </c>
      <c r="O194">
        <v>2</v>
      </c>
      <c r="P194">
        <v>0</v>
      </c>
      <c r="Q194">
        <v>0</v>
      </c>
      <c r="R194">
        <v>0</v>
      </c>
      <c r="S194" t="s">
        <v>479</v>
      </c>
      <c r="U194">
        <v>6</v>
      </c>
      <c r="V194">
        <v>5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15</v>
      </c>
      <c r="AF194">
        <v>4</v>
      </c>
      <c r="AG194">
        <v>10</v>
      </c>
      <c r="AH194">
        <v>0</v>
      </c>
      <c r="AI194">
        <v>5</v>
      </c>
      <c r="AJ194">
        <v>4</v>
      </c>
      <c r="AK194">
        <v>16</v>
      </c>
      <c r="AL194">
        <v>11</v>
      </c>
      <c r="AM194">
        <v>47</v>
      </c>
      <c r="AN194">
        <v>53</v>
      </c>
      <c r="AO194">
        <v>2.34</v>
      </c>
      <c r="AP194">
        <v>0.76</v>
      </c>
      <c r="AQ194">
        <v>2.62</v>
      </c>
      <c r="AR194">
        <v>67</v>
      </c>
      <c r="AS194">
        <v>75</v>
      </c>
      <c r="AT194">
        <v>50</v>
      </c>
      <c r="AU194">
        <v>31</v>
      </c>
      <c r="AV194">
        <v>9</v>
      </c>
      <c r="AW194">
        <v>39</v>
      </c>
      <c r="AX194">
        <v>67</v>
      </c>
      <c r="AY194">
        <v>42</v>
      </c>
      <c r="AZ194">
        <v>75</v>
      </c>
      <c r="BA194">
        <v>11.55</v>
      </c>
      <c r="BB194">
        <v>5.1100000000000003</v>
      </c>
      <c r="BC194">
        <v>2.0499999999999998</v>
      </c>
      <c r="BD194">
        <v>3.55</v>
      </c>
      <c r="BE194">
        <v>3.15</v>
      </c>
      <c r="BF194">
        <f>(1/BC194+1/BD194+1/BE194-1)/3</f>
        <v>2.8985112118056138E-2</v>
      </c>
      <c r="BG194">
        <f>1/BC194-BF194</f>
        <v>0.45881976593072438</v>
      </c>
      <c r="BH194">
        <f>1/BD194-BF194</f>
        <v>0.25270502872701428</v>
      </c>
      <c r="BI194">
        <f>1/BE194-BF194</f>
        <v>0.28847520534226129</v>
      </c>
      <c r="BJ194">
        <f>MROUND(BG194*100,2)/100</f>
        <v>0.46</v>
      </c>
      <c r="BK194">
        <v>1.1399999999999999</v>
      </c>
      <c r="BL194">
        <v>1.5</v>
      </c>
      <c r="BM194">
        <v>2.25</v>
      </c>
      <c r="BN194">
        <v>0</v>
      </c>
      <c r="BO194">
        <v>1.51</v>
      </c>
      <c r="BP194">
        <v>2.5499999999999998</v>
      </c>
      <c r="BQ194" t="s">
        <v>129</v>
      </c>
      <c r="BR194">
        <f>VLOOKUP(Table2[[#This Row],[Reference]],metron,10,FALSE)</f>
        <v>2.5405629139072849</v>
      </c>
      <c r="BS194">
        <f>VLOOKUP(Table2[[#This Row],[Reference]],metron,11,FALSE)</f>
        <v>1.4888836329233679</v>
      </c>
      <c r="BT194">
        <f>VLOOKUP(Table2[[#This Row],[Reference]],metron,12,FALSE)</f>
        <v>1.0516792809839171</v>
      </c>
      <c r="BU194">
        <f>VLOOKUP(Table2[[#This Row],[Reference]],metron,13,FALSE)</f>
        <v>0.64581362346263005</v>
      </c>
      <c r="BV194">
        <f>VLOOKUP(Table2[[#This Row],[Reference]],metron,14,FALSE)</f>
        <v>0.45364238410596031</v>
      </c>
      <c r="BW194">
        <f>VLOOKUP(Table2[[#This Row],[Reference]],metron,15,FALSE)</f>
        <v>12.686892177589851</v>
      </c>
      <c r="BX194">
        <f>VLOOKUP(Table2[[#This Row],[Reference]],metron,16,FALSE)</f>
        <v>9.8059196617336148</v>
      </c>
      <c r="BY194">
        <f>VLOOKUP(Table2[[#This Row],[Reference]],metron,17,FALSE)</f>
        <v>5.3198121263877027</v>
      </c>
      <c r="BZ194">
        <f>VLOOKUP(Table2[[#This Row],[Reference]],metron,18,FALSE)</f>
        <v>4.0954312553373189</v>
      </c>
      <c r="CA194">
        <f>VLOOKUP(Table2[[#This Row],[Reference]],metron,19,FALSE)</f>
        <v>7.3670800512021479</v>
      </c>
      <c r="CB194">
        <f>VLOOKUP(Table2[[#This Row],[Reference]],metron,20,FALSE)</f>
        <v>5.710488406396296</v>
      </c>
      <c r="CC194">
        <f>VLOOKUP(Table2[[#This Row],[Reference]],metron,21,FALSE)</f>
        <v>13.0488908033599</v>
      </c>
      <c r="CD194">
        <f>VLOOKUP(Table2[[#This Row],[Reference]],metron,22,FALSE)</f>
        <v>13.714839543398661</v>
      </c>
      <c r="CE194">
        <f>VLOOKUP(Table2[[#This Row],[Reference]],metron,23,FALSE)</f>
        <v>1.567523459812322</v>
      </c>
      <c r="CF194">
        <f>VLOOKUP(Table2[[#This Row],[Reference]],metron,24,FALSE)</f>
        <v>1.951040391676867</v>
      </c>
      <c r="CG194">
        <f>VLOOKUP(Table2[[#This Row],[Reference]],metron,25,FALSE)</f>
        <v>8.3027335781313744E-2</v>
      </c>
      <c r="CH194">
        <f>VLOOKUP(Table2[[#This Row],[Reference]],metron,26,FALSE)</f>
        <v>0.13117095063239501</v>
      </c>
    </row>
    <row r="195" spans="1:86" hidden="1" x14ac:dyDescent="0.45">
      <c r="A195">
        <v>1540674000</v>
      </c>
      <c r="B195" t="s">
        <v>480</v>
      </c>
      <c r="C195" t="s">
        <v>64</v>
      </c>
      <c r="D195" t="s">
        <v>65</v>
      </c>
      <c r="E195" t="s">
        <v>113</v>
      </c>
      <c r="F195" t="s">
        <v>122</v>
      </c>
      <c r="G195" t="s">
        <v>65</v>
      </c>
      <c r="H195">
        <v>16</v>
      </c>
      <c r="I195">
        <v>1.67</v>
      </c>
      <c r="J195">
        <v>1.1100000000000001</v>
      </c>
      <c r="K195">
        <v>1.45</v>
      </c>
      <c r="L195">
        <v>1</v>
      </c>
      <c r="M195">
        <v>2</v>
      </c>
      <c r="N195">
        <v>2</v>
      </c>
      <c r="O195">
        <v>4</v>
      </c>
      <c r="P195">
        <v>2</v>
      </c>
      <c r="Q195">
        <v>1</v>
      </c>
      <c r="R195">
        <v>1</v>
      </c>
      <c r="S195" t="s">
        <v>481</v>
      </c>
      <c r="T195" t="s">
        <v>482</v>
      </c>
      <c r="U195">
        <v>10</v>
      </c>
      <c r="V195">
        <v>1</v>
      </c>
      <c r="W195">
        <v>2</v>
      </c>
      <c r="X195">
        <v>0</v>
      </c>
      <c r="Y195">
        <v>5</v>
      </c>
      <c r="Z195">
        <v>1</v>
      </c>
      <c r="AA195">
        <v>0</v>
      </c>
      <c r="AB195">
        <v>2</v>
      </c>
      <c r="AC195">
        <v>2</v>
      </c>
      <c r="AD195">
        <v>4</v>
      </c>
      <c r="AE195">
        <v>14</v>
      </c>
      <c r="AF195">
        <v>8</v>
      </c>
      <c r="AG195">
        <v>5</v>
      </c>
      <c r="AH195">
        <v>5</v>
      </c>
      <c r="AI195">
        <v>9</v>
      </c>
      <c r="AJ195">
        <v>3</v>
      </c>
      <c r="AK195">
        <v>8</v>
      </c>
      <c r="AL195">
        <v>20</v>
      </c>
      <c r="AM195">
        <v>64</v>
      </c>
      <c r="AN195">
        <v>36</v>
      </c>
      <c r="AO195">
        <v>2.09</v>
      </c>
      <c r="AP195">
        <v>1.0900000000000001</v>
      </c>
      <c r="AQ195">
        <v>2.7</v>
      </c>
      <c r="AR195">
        <v>56</v>
      </c>
      <c r="AS195">
        <v>78</v>
      </c>
      <c r="AT195">
        <v>53</v>
      </c>
      <c r="AU195">
        <v>28</v>
      </c>
      <c r="AV195">
        <v>12</v>
      </c>
      <c r="AW195">
        <v>25</v>
      </c>
      <c r="AX195">
        <v>70</v>
      </c>
      <c r="AY195">
        <v>53</v>
      </c>
      <c r="AZ195">
        <v>81</v>
      </c>
      <c r="BA195">
        <v>8.16</v>
      </c>
      <c r="BB195">
        <v>4.4400000000000004</v>
      </c>
      <c r="BC195">
        <v>1.71</v>
      </c>
      <c r="BD195">
        <v>3.65</v>
      </c>
      <c r="BE195">
        <v>4.3499999999999996</v>
      </c>
      <c r="BF195">
        <f>(1/BC195+1/BD195+1/BE195-1)/3</f>
        <v>2.9550993949472398E-2</v>
      </c>
      <c r="BG195">
        <f>1/BC195-BF195</f>
        <v>0.55524432768795451</v>
      </c>
      <c r="BH195">
        <f>1/BD195-BF195</f>
        <v>0.24442160879025362</v>
      </c>
      <c r="BI195">
        <f>1/BE195-BF195</f>
        <v>0.20033406352179201</v>
      </c>
      <c r="BJ195">
        <f>MROUND(BG195*100,2)/100</f>
        <v>0.56000000000000005</v>
      </c>
      <c r="BK195">
        <v>1.3</v>
      </c>
      <c r="BL195">
        <v>1.95</v>
      </c>
      <c r="BM195">
        <v>3.4</v>
      </c>
      <c r="BN195">
        <v>0</v>
      </c>
      <c r="BO195">
        <v>1.95</v>
      </c>
      <c r="BP195">
        <v>1.87</v>
      </c>
      <c r="BQ195" t="s">
        <v>121</v>
      </c>
      <c r="BR195">
        <f>VLOOKUP(Table2[[#This Row],[Reference]],metron,10,FALSE)</f>
        <v>2.6892488954344627</v>
      </c>
      <c r="BS195">
        <f>VLOOKUP(Table2[[#This Row],[Reference]],metron,11,FALSE)</f>
        <v>1.7546812539448771</v>
      </c>
      <c r="BT195">
        <f>VLOOKUP(Table2[[#This Row],[Reference]],metron,12,FALSE)</f>
        <v>0.93456764148958549</v>
      </c>
      <c r="BU195">
        <f>VLOOKUP(Table2[[#This Row],[Reference]],metron,13,FALSE)</f>
        <v>0.77824531874605507</v>
      </c>
      <c r="BV195">
        <f>VLOOKUP(Table2[[#This Row],[Reference]],metron,14,FALSE)</f>
        <v>0.41237113402061848</v>
      </c>
      <c r="BW195">
        <f>VLOOKUP(Table2[[#This Row],[Reference]],metron,15,FALSE)</f>
        <v>13.77153558052435</v>
      </c>
      <c r="BX195">
        <f>VLOOKUP(Table2[[#This Row],[Reference]],metron,16,FALSE)</f>
        <v>9.0445692883895124</v>
      </c>
      <c r="BY195">
        <f>VLOOKUP(Table2[[#This Row],[Reference]],metron,17,FALSE)</f>
        <v>6.0821292775665396</v>
      </c>
      <c r="BZ195">
        <f>VLOOKUP(Table2[[#This Row],[Reference]],metron,18,FALSE)</f>
        <v>3.8201520912547529</v>
      </c>
      <c r="CA195">
        <f>VLOOKUP(Table2[[#This Row],[Reference]],metron,19,FALSE)</f>
        <v>7.6894063029578108</v>
      </c>
      <c r="CB195">
        <f>VLOOKUP(Table2[[#This Row],[Reference]],metron,20,FALSE)</f>
        <v>5.224417197134759</v>
      </c>
      <c r="CC195">
        <f>VLOOKUP(Table2[[#This Row],[Reference]],metron,21,FALSE)</f>
        <v>12.297605473204101</v>
      </c>
      <c r="CD195">
        <f>VLOOKUP(Table2[[#This Row],[Reference]],metron,22,FALSE)</f>
        <v>13.310908399847969</v>
      </c>
      <c r="CE195">
        <f>VLOOKUP(Table2[[#This Row],[Reference]],metron,23,FALSE)</f>
        <v>1.3713126843657819</v>
      </c>
      <c r="CF195">
        <f>VLOOKUP(Table2[[#This Row],[Reference]],metron,24,FALSE)</f>
        <v>1.9516961651917399</v>
      </c>
      <c r="CG195">
        <f>VLOOKUP(Table2[[#This Row],[Reference]],metron,25,FALSE)</f>
        <v>6.6002949852507375E-2</v>
      </c>
      <c r="CH195">
        <f>VLOOKUP(Table2[[#This Row],[Reference]],metron,26,FALSE)</f>
        <v>0.1297935103244838</v>
      </c>
    </row>
    <row r="196" spans="1:86" hidden="1" x14ac:dyDescent="0.45">
      <c r="A196">
        <v>1540683000</v>
      </c>
      <c r="B196" t="s">
        <v>483</v>
      </c>
      <c r="C196" t="s">
        <v>64</v>
      </c>
      <c r="D196" t="s">
        <v>65</v>
      </c>
      <c r="E196" t="s">
        <v>109</v>
      </c>
      <c r="F196" t="s">
        <v>159</v>
      </c>
      <c r="G196" t="s">
        <v>65</v>
      </c>
      <c r="H196">
        <v>16</v>
      </c>
      <c r="I196">
        <v>0.67</v>
      </c>
      <c r="J196">
        <v>0.68</v>
      </c>
      <c r="K196">
        <v>0.82</v>
      </c>
      <c r="L196">
        <v>0.86</v>
      </c>
      <c r="M196">
        <v>2</v>
      </c>
      <c r="N196">
        <v>3</v>
      </c>
      <c r="O196">
        <v>5</v>
      </c>
      <c r="P196">
        <v>3</v>
      </c>
      <c r="Q196">
        <v>1</v>
      </c>
      <c r="R196">
        <v>2</v>
      </c>
      <c r="S196" t="s">
        <v>484</v>
      </c>
      <c r="T196" t="s">
        <v>485</v>
      </c>
      <c r="U196">
        <v>3</v>
      </c>
      <c r="V196">
        <v>7</v>
      </c>
      <c r="W196">
        <v>1</v>
      </c>
      <c r="X196">
        <v>0</v>
      </c>
      <c r="Y196">
        <v>2</v>
      </c>
      <c r="Z196">
        <v>0</v>
      </c>
      <c r="AA196">
        <v>0</v>
      </c>
      <c r="AB196">
        <v>1</v>
      </c>
      <c r="AC196">
        <v>2</v>
      </c>
      <c r="AD196">
        <v>0</v>
      </c>
      <c r="AE196">
        <v>9</v>
      </c>
      <c r="AF196">
        <v>9</v>
      </c>
      <c r="AG196">
        <v>6</v>
      </c>
      <c r="AH196">
        <v>7</v>
      </c>
      <c r="AI196">
        <v>3</v>
      </c>
      <c r="AJ196">
        <v>2</v>
      </c>
      <c r="AK196">
        <v>16</v>
      </c>
      <c r="AL196">
        <v>18</v>
      </c>
      <c r="AM196">
        <v>61</v>
      </c>
      <c r="AN196">
        <v>39</v>
      </c>
      <c r="AO196">
        <v>1.58</v>
      </c>
      <c r="AP196">
        <v>1.44</v>
      </c>
      <c r="AQ196">
        <v>2.5099999999999998</v>
      </c>
      <c r="AR196">
        <v>46</v>
      </c>
      <c r="AS196">
        <v>81</v>
      </c>
      <c r="AT196">
        <v>43</v>
      </c>
      <c r="AU196">
        <v>22</v>
      </c>
      <c r="AV196">
        <v>8</v>
      </c>
      <c r="AW196">
        <v>27</v>
      </c>
      <c r="AX196">
        <v>59</v>
      </c>
      <c r="AY196">
        <v>54</v>
      </c>
      <c r="AZ196">
        <v>84</v>
      </c>
      <c r="BA196">
        <v>7.54</v>
      </c>
      <c r="BB196">
        <v>6.06</v>
      </c>
      <c r="BC196">
        <v>2</v>
      </c>
      <c r="BD196">
        <v>3.3</v>
      </c>
      <c r="BE196">
        <v>3.45</v>
      </c>
      <c r="BF196">
        <f>(1/BC196+1/BD196+1/BE196-1)/3</f>
        <v>3.0961791831357017E-2</v>
      </c>
      <c r="BG196">
        <f>1/BC196-BF196</f>
        <v>0.469038208168643</v>
      </c>
      <c r="BH196">
        <f>1/BD196-BF196</f>
        <v>0.27206851119894604</v>
      </c>
      <c r="BI196">
        <f>1/BE196-BF196</f>
        <v>0.25889328063241113</v>
      </c>
      <c r="BJ196">
        <f>MROUND(BG196*100,2)/100</f>
        <v>0.46</v>
      </c>
      <c r="BK196">
        <v>1.3</v>
      </c>
      <c r="BL196">
        <v>1.95</v>
      </c>
      <c r="BM196">
        <v>3.4</v>
      </c>
      <c r="BN196">
        <v>0</v>
      </c>
      <c r="BO196">
        <v>1.87</v>
      </c>
      <c r="BP196">
        <v>1.95</v>
      </c>
      <c r="BQ196" t="s">
        <v>111</v>
      </c>
      <c r="BR196">
        <f>VLOOKUP(Table2[[#This Row],[Reference]],metron,10,FALSE)</f>
        <v>2.5405629139072849</v>
      </c>
      <c r="BS196">
        <f>VLOOKUP(Table2[[#This Row],[Reference]],metron,11,FALSE)</f>
        <v>1.4888836329233679</v>
      </c>
      <c r="BT196">
        <f>VLOOKUP(Table2[[#This Row],[Reference]],metron,12,FALSE)</f>
        <v>1.0516792809839171</v>
      </c>
      <c r="BU196">
        <f>VLOOKUP(Table2[[#This Row],[Reference]],metron,13,FALSE)</f>
        <v>0.64581362346263005</v>
      </c>
      <c r="BV196">
        <f>VLOOKUP(Table2[[#This Row],[Reference]],metron,14,FALSE)</f>
        <v>0.45364238410596031</v>
      </c>
      <c r="BW196">
        <f>VLOOKUP(Table2[[#This Row],[Reference]],metron,15,FALSE)</f>
        <v>12.686892177589851</v>
      </c>
      <c r="BX196">
        <f>VLOOKUP(Table2[[#This Row],[Reference]],metron,16,FALSE)</f>
        <v>9.8059196617336148</v>
      </c>
      <c r="BY196">
        <f>VLOOKUP(Table2[[#This Row],[Reference]],metron,17,FALSE)</f>
        <v>5.3198121263877027</v>
      </c>
      <c r="BZ196">
        <f>VLOOKUP(Table2[[#This Row],[Reference]],metron,18,FALSE)</f>
        <v>4.0954312553373189</v>
      </c>
      <c r="CA196">
        <f>VLOOKUP(Table2[[#This Row],[Reference]],metron,19,FALSE)</f>
        <v>7.3670800512021479</v>
      </c>
      <c r="CB196">
        <f>VLOOKUP(Table2[[#This Row],[Reference]],metron,20,FALSE)</f>
        <v>5.710488406396296</v>
      </c>
      <c r="CC196">
        <f>VLOOKUP(Table2[[#This Row],[Reference]],metron,21,FALSE)</f>
        <v>13.0488908033599</v>
      </c>
      <c r="CD196">
        <f>VLOOKUP(Table2[[#This Row],[Reference]],metron,22,FALSE)</f>
        <v>13.714839543398661</v>
      </c>
      <c r="CE196">
        <f>VLOOKUP(Table2[[#This Row],[Reference]],metron,23,FALSE)</f>
        <v>1.567523459812322</v>
      </c>
      <c r="CF196">
        <f>VLOOKUP(Table2[[#This Row],[Reference]],metron,24,FALSE)</f>
        <v>1.951040391676867</v>
      </c>
      <c r="CG196">
        <f>VLOOKUP(Table2[[#This Row],[Reference]],metron,25,FALSE)</f>
        <v>8.3027335781313744E-2</v>
      </c>
      <c r="CH196">
        <f>VLOOKUP(Table2[[#This Row],[Reference]],metron,26,FALSE)</f>
        <v>0.13117095063239501</v>
      </c>
    </row>
    <row r="197" spans="1:86" hidden="1" x14ac:dyDescent="0.45">
      <c r="A197">
        <v>1540746000</v>
      </c>
      <c r="B197" t="s">
        <v>486</v>
      </c>
      <c r="C197" t="s">
        <v>64</v>
      </c>
      <c r="D197" t="s">
        <v>65</v>
      </c>
      <c r="E197" t="s">
        <v>127</v>
      </c>
      <c r="F197" t="s">
        <v>112</v>
      </c>
      <c r="G197" t="s">
        <v>65</v>
      </c>
      <c r="H197">
        <v>16</v>
      </c>
      <c r="I197">
        <v>1.67</v>
      </c>
      <c r="J197">
        <v>0.78</v>
      </c>
      <c r="K197">
        <v>1.55</v>
      </c>
      <c r="L197">
        <v>1.1299999999999999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0</v>
      </c>
      <c r="T197">
        <v>76</v>
      </c>
      <c r="U197">
        <v>8</v>
      </c>
      <c r="V197">
        <v>3</v>
      </c>
      <c r="W197">
        <v>3</v>
      </c>
      <c r="X197">
        <v>0</v>
      </c>
      <c r="Y197">
        <v>4</v>
      </c>
      <c r="Z197">
        <v>0</v>
      </c>
      <c r="AA197">
        <v>1</v>
      </c>
      <c r="AB197">
        <v>2</v>
      </c>
      <c r="AC197">
        <v>2</v>
      </c>
      <c r="AD197">
        <v>2</v>
      </c>
      <c r="AE197">
        <v>8</v>
      </c>
      <c r="AF197">
        <v>14</v>
      </c>
      <c r="AG197">
        <v>5</v>
      </c>
      <c r="AH197">
        <v>6</v>
      </c>
      <c r="AI197">
        <v>3</v>
      </c>
      <c r="AJ197">
        <v>8</v>
      </c>
      <c r="AK197">
        <v>16</v>
      </c>
      <c r="AL197">
        <v>14</v>
      </c>
      <c r="AM197">
        <v>50</v>
      </c>
      <c r="AN197">
        <v>50</v>
      </c>
      <c r="AO197">
        <v>1.5</v>
      </c>
      <c r="AP197">
        <v>1.9</v>
      </c>
      <c r="AQ197">
        <v>2.31</v>
      </c>
      <c r="AR197">
        <v>47</v>
      </c>
      <c r="AS197">
        <v>75</v>
      </c>
      <c r="AT197">
        <v>39</v>
      </c>
      <c r="AU197">
        <v>22</v>
      </c>
      <c r="AV197">
        <v>3</v>
      </c>
      <c r="AW197">
        <v>22</v>
      </c>
      <c r="AX197">
        <v>56</v>
      </c>
      <c r="AY197">
        <v>45</v>
      </c>
      <c r="AZ197">
        <v>83</v>
      </c>
      <c r="BA197">
        <v>8.77</v>
      </c>
      <c r="BB197">
        <v>4.5</v>
      </c>
      <c r="BC197">
        <v>2.2000000000000002</v>
      </c>
      <c r="BD197">
        <v>3.15</v>
      </c>
      <c r="BE197">
        <v>3.15</v>
      </c>
      <c r="BF197">
        <f>(1/BC197+1/BD197+1/BE197-1)/3</f>
        <v>2.9822029822029823E-2</v>
      </c>
      <c r="BG197">
        <f>1/BC197-BF197</f>
        <v>0.42472342472342473</v>
      </c>
      <c r="BH197">
        <f>1/BD197-BF197</f>
        <v>0.28763828763828764</v>
      </c>
      <c r="BI197">
        <f>1/BE197-BF197</f>
        <v>0.28763828763828764</v>
      </c>
      <c r="BJ197">
        <f>MROUND(BG197*100,2)/100</f>
        <v>0.42</v>
      </c>
      <c r="BK197">
        <v>1.36</v>
      </c>
      <c r="BL197">
        <v>2.1</v>
      </c>
      <c r="BM197">
        <v>3.9</v>
      </c>
      <c r="BN197">
        <v>0</v>
      </c>
      <c r="BO197">
        <v>0</v>
      </c>
      <c r="BP197">
        <v>0</v>
      </c>
      <c r="BQ197" t="s">
        <v>130</v>
      </c>
      <c r="BR197">
        <f>VLOOKUP(Table2[[#This Row],[Reference]],metron,10,FALSE)</f>
        <v>2.4884649511978703</v>
      </c>
      <c r="BS197">
        <f>VLOOKUP(Table2[[#This Row],[Reference]],metron,11,FALSE)</f>
        <v>1.396960958296362</v>
      </c>
      <c r="BT197">
        <f>VLOOKUP(Table2[[#This Row],[Reference]],metron,12,FALSE)</f>
        <v>1.091503992901508</v>
      </c>
      <c r="BU197">
        <f>VLOOKUP(Table2[[#This Row],[Reference]],metron,13,FALSE)</f>
        <v>0.60765391014975045</v>
      </c>
      <c r="BV197">
        <f>VLOOKUP(Table2[[#This Row],[Reference]],metron,14,FALSE)</f>
        <v>0.47276760953965608</v>
      </c>
      <c r="BW197">
        <f>VLOOKUP(Table2[[#This Row],[Reference]],metron,15,FALSE)</f>
        <v>12.29504785684561</v>
      </c>
      <c r="BX197">
        <f>VLOOKUP(Table2[[#This Row],[Reference]],metron,16,FALSE)</f>
        <v>10.047232625884311</v>
      </c>
      <c r="BY197">
        <f>VLOOKUP(Table2[[#This Row],[Reference]],metron,17,FALSE)</f>
        <v>5.2917192097519967</v>
      </c>
      <c r="BZ197">
        <f>VLOOKUP(Table2[[#This Row],[Reference]],metron,18,FALSE)</f>
        <v>4.2580916351408158</v>
      </c>
      <c r="CA197">
        <f>VLOOKUP(Table2[[#This Row],[Reference]],metron,19,FALSE)</f>
        <v>7.0033286470936131</v>
      </c>
      <c r="CB197">
        <f>VLOOKUP(Table2[[#This Row],[Reference]],metron,20,FALSE)</f>
        <v>5.789140990743495</v>
      </c>
      <c r="CC197">
        <f>VLOOKUP(Table2[[#This Row],[Reference]],metron,21,FALSE)</f>
        <v>12.77041895895049</v>
      </c>
      <c r="CD197">
        <f>VLOOKUP(Table2[[#This Row],[Reference]],metron,22,FALSE)</f>
        <v>13.411129919593741</v>
      </c>
      <c r="CE197">
        <f>VLOOKUP(Table2[[#This Row],[Reference]],metron,23,FALSE)</f>
        <v>1.556141062018646</v>
      </c>
      <c r="CF197">
        <f>VLOOKUP(Table2[[#This Row],[Reference]],metron,24,FALSE)</f>
        <v>1.9114308877178761</v>
      </c>
      <c r="CG197">
        <f>VLOOKUP(Table2[[#This Row],[Reference]],metron,25,FALSE)</f>
        <v>8.4920956627482766E-2</v>
      </c>
      <c r="CH197">
        <f>VLOOKUP(Table2[[#This Row],[Reference]],metron,26,FALSE)</f>
        <v>0.1323469801378192</v>
      </c>
    </row>
    <row r="198" spans="1:86" hidden="1" x14ac:dyDescent="0.45">
      <c r="A198">
        <v>1540756800</v>
      </c>
      <c r="B198" t="s">
        <v>487</v>
      </c>
      <c r="C198" t="s">
        <v>64</v>
      </c>
      <c r="D198" t="s">
        <v>65</v>
      </c>
      <c r="E198" t="s">
        <v>114</v>
      </c>
      <c r="F198" t="s">
        <v>123</v>
      </c>
      <c r="G198" t="s">
        <v>65</v>
      </c>
      <c r="H198">
        <v>16</v>
      </c>
      <c r="I198">
        <v>1.41</v>
      </c>
      <c r="J198">
        <v>1.61</v>
      </c>
      <c r="K198">
        <v>1.55</v>
      </c>
      <c r="L198">
        <v>1.52</v>
      </c>
      <c r="M198">
        <v>1</v>
      </c>
      <c r="N198">
        <v>1</v>
      </c>
      <c r="O198">
        <v>2</v>
      </c>
      <c r="P198">
        <v>0</v>
      </c>
      <c r="Q198">
        <v>0</v>
      </c>
      <c r="R198">
        <v>0</v>
      </c>
      <c r="S198">
        <v>69</v>
      </c>
      <c r="T198">
        <v>79</v>
      </c>
      <c r="U198">
        <v>5</v>
      </c>
      <c r="V198">
        <v>3</v>
      </c>
      <c r="W198">
        <v>4</v>
      </c>
      <c r="X198">
        <v>0</v>
      </c>
      <c r="Y198">
        <v>2</v>
      </c>
      <c r="Z198">
        <v>0</v>
      </c>
      <c r="AA198">
        <v>4</v>
      </c>
      <c r="AB198">
        <v>0</v>
      </c>
      <c r="AC198">
        <v>1</v>
      </c>
      <c r="AD198">
        <v>1</v>
      </c>
      <c r="AE198">
        <v>9</v>
      </c>
      <c r="AF198">
        <v>8</v>
      </c>
      <c r="AG198">
        <v>6</v>
      </c>
      <c r="AH198">
        <v>5</v>
      </c>
      <c r="AI198">
        <v>3</v>
      </c>
      <c r="AJ198">
        <v>3</v>
      </c>
      <c r="AK198">
        <v>15</v>
      </c>
      <c r="AL198">
        <v>13</v>
      </c>
      <c r="AM198">
        <v>54</v>
      </c>
      <c r="AN198">
        <v>46</v>
      </c>
      <c r="AO198">
        <v>1.51</v>
      </c>
      <c r="AP198">
        <v>1.28</v>
      </c>
      <c r="AQ198">
        <v>2.69</v>
      </c>
      <c r="AR198">
        <v>58</v>
      </c>
      <c r="AS198">
        <v>69</v>
      </c>
      <c r="AT198">
        <v>52</v>
      </c>
      <c r="AU198">
        <v>35</v>
      </c>
      <c r="AV198">
        <v>18</v>
      </c>
      <c r="AW198">
        <v>31</v>
      </c>
      <c r="AX198">
        <v>55</v>
      </c>
      <c r="AY198">
        <v>49</v>
      </c>
      <c r="AZ198">
        <v>89</v>
      </c>
      <c r="BA198">
        <v>8.7100000000000009</v>
      </c>
      <c r="BB198">
        <v>6.1</v>
      </c>
      <c r="BC198">
        <v>2.95</v>
      </c>
      <c r="BD198">
        <v>3.2</v>
      </c>
      <c r="BE198">
        <v>2.25</v>
      </c>
      <c r="BF198">
        <f>(1/BC198+1/BD198+1/BE198-1)/3</f>
        <v>3.1975831763967344E-2</v>
      </c>
      <c r="BG198">
        <f>1/BC198-BF198</f>
        <v>0.30700721908349027</v>
      </c>
      <c r="BH198">
        <f>1/BD198-BF198</f>
        <v>0.28052416823603266</v>
      </c>
      <c r="BI198">
        <f>1/BE198-BF198</f>
        <v>0.41246861268047708</v>
      </c>
      <c r="BJ198">
        <f>MROUND(BG198*100,2)/100</f>
        <v>0.3</v>
      </c>
      <c r="BK198">
        <v>1.31</v>
      </c>
      <c r="BL198">
        <v>2</v>
      </c>
      <c r="BM198">
        <v>3.5</v>
      </c>
      <c r="BN198">
        <v>0</v>
      </c>
      <c r="BO198">
        <v>1.87</v>
      </c>
      <c r="BP198">
        <v>1.95</v>
      </c>
      <c r="BQ198" t="s">
        <v>121</v>
      </c>
      <c r="BR198">
        <f>VLOOKUP(Table2[[#This Row],[Reference]],metron,10,FALSE)</f>
        <v>2.5726407816919519</v>
      </c>
      <c r="BS198">
        <f>VLOOKUP(Table2[[#This Row],[Reference]],metron,11,FALSE)</f>
        <v>1.1805091283106199</v>
      </c>
      <c r="BT198">
        <f>VLOOKUP(Table2[[#This Row],[Reference]],metron,12,FALSE)</f>
        <v>1.3921316533813319</v>
      </c>
      <c r="BU198">
        <f>VLOOKUP(Table2[[#This Row],[Reference]],metron,13,FALSE)</f>
        <v>0.5209673269873939</v>
      </c>
      <c r="BV198">
        <f>VLOOKUP(Table2[[#This Row],[Reference]],metron,14,FALSE)</f>
        <v>0.61847182917417032</v>
      </c>
      <c r="BW198">
        <f>VLOOKUP(Table2[[#This Row],[Reference]],metron,15,FALSE)</f>
        <v>11.149200710479571</v>
      </c>
      <c r="BX198">
        <f>VLOOKUP(Table2[[#This Row],[Reference]],metron,16,FALSE)</f>
        <v>11.444049733570161</v>
      </c>
      <c r="BY198">
        <f>VLOOKUP(Table2[[#This Row],[Reference]],metron,17,FALSE)</f>
        <v>4.5257270693512304</v>
      </c>
      <c r="BZ198">
        <f>VLOOKUP(Table2[[#This Row],[Reference]],metron,18,FALSE)</f>
        <v>4.8465324384787474</v>
      </c>
      <c r="CA198">
        <f>VLOOKUP(Table2[[#This Row],[Reference]],metron,19,FALSE)</f>
        <v>6.6234736411283404</v>
      </c>
      <c r="CB198">
        <f>VLOOKUP(Table2[[#This Row],[Reference]],metron,20,FALSE)</f>
        <v>6.5975172950914134</v>
      </c>
      <c r="CC198">
        <f>VLOOKUP(Table2[[#This Row],[Reference]],metron,21,FALSE)</f>
        <v>12.90081154192967</v>
      </c>
      <c r="CD198">
        <f>VLOOKUP(Table2[[#This Row],[Reference]],metron,22,FALSE)</f>
        <v>13.00360685302074</v>
      </c>
      <c r="CE198">
        <f>VLOOKUP(Table2[[#This Row],[Reference]],metron,23,FALSE)</f>
        <v>1.7502145922746779</v>
      </c>
      <c r="CF198">
        <f>VLOOKUP(Table2[[#This Row],[Reference]],metron,24,FALSE)</f>
        <v>1.831402831402831</v>
      </c>
      <c r="CG198">
        <f>VLOOKUP(Table2[[#This Row],[Reference]],metron,25,FALSE)</f>
        <v>9.6525096525096526E-2</v>
      </c>
      <c r="CH198">
        <f>VLOOKUP(Table2[[#This Row],[Reference]],metron,26,FALSE)</f>
        <v>0.1244101244101244</v>
      </c>
    </row>
    <row r="199" spans="1:86" hidden="1" x14ac:dyDescent="0.45">
      <c r="A199">
        <v>1540765800</v>
      </c>
      <c r="B199" t="s">
        <v>488</v>
      </c>
      <c r="C199" t="s">
        <v>64</v>
      </c>
      <c r="D199" t="s">
        <v>65</v>
      </c>
      <c r="E199" t="s">
        <v>143</v>
      </c>
      <c r="F199" t="s">
        <v>119</v>
      </c>
      <c r="G199" t="s">
        <v>65</v>
      </c>
      <c r="H199">
        <v>16</v>
      </c>
      <c r="I199">
        <v>1.47</v>
      </c>
      <c r="J199">
        <v>1.72</v>
      </c>
      <c r="K199">
        <v>1.55</v>
      </c>
      <c r="L199">
        <v>1.5</v>
      </c>
      <c r="M199">
        <v>1</v>
      </c>
      <c r="N199">
        <v>0</v>
      </c>
      <c r="O199">
        <v>1</v>
      </c>
      <c r="P199">
        <v>1</v>
      </c>
      <c r="Q199">
        <v>1</v>
      </c>
      <c r="R199">
        <v>0</v>
      </c>
      <c r="S199">
        <v>7</v>
      </c>
      <c r="U199">
        <v>4</v>
      </c>
      <c r="V199">
        <v>4</v>
      </c>
      <c r="W199">
        <v>3</v>
      </c>
      <c r="X199">
        <v>0</v>
      </c>
      <c r="Y199">
        <v>5</v>
      </c>
      <c r="Z199">
        <v>1</v>
      </c>
      <c r="AA199">
        <v>1</v>
      </c>
      <c r="AB199">
        <v>2</v>
      </c>
      <c r="AC199">
        <v>2</v>
      </c>
      <c r="AD199">
        <v>4</v>
      </c>
      <c r="AE199">
        <v>7</v>
      </c>
      <c r="AF199">
        <v>7</v>
      </c>
      <c r="AG199">
        <v>3</v>
      </c>
      <c r="AH199">
        <v>4</v>
      </c>
      <c r="AI199">
        <v>4</v>
      </c>
      <c r="AJ199">
        <v>3</v>
      </c>
      <c r="AK199">
        <v>25</v>
      </c>
      <c r="AL199">
        <v>17</v>
      </c>
      <c r="AM199">
        <v>37</v>
      </c>
      <c r="AN199">
        <v>63</v>
      </c>
      <c r="AO199">
        <v>0.93</v>
      </c>
      <c r="AP199">
        <v>1.27</v>
      </c>
      <c r="AQ199">
        <v>2.5099999999999998</v>
      </c>
      <c r="AR199">
        <v>62</v>
      </c>
      <c r="AS199">
        <v>73</v>
      </c>
      <c r="AT199">
        <v>46</v>
      </c>
      <c r="AU199">
        <v>25</v>
      </c>
      <c r="AV199">
        <v>8</v>
      </c>
      <c r="AW199">
        <v>27</v>
      </c>
      <c r="AX199">
        <v>65</v>
      </c>
      <c r="AY199">
        <v>49</v>
      </c>
      <c r="AZ199">
        <v>81</v>
      </c>
      <c r="BA199">
        <v>11.66</v>
      </c>
      <c r="BB199">
        <v>6.25</v>
      </c>
      <c r="BC199">
        <v>2.65</v>
      </c>
      <c r="BD199">
        <v>2.95</v>
      </c>
      <c r="BE199">
        <v>2.7</v>
      </c>
      <c r="BF199">
        <f>(1/BC199+1/BD199+1/BE199-1)/3</f>
        <v>2.8903970594621908E-2</v>
      </c>
      <c r="BG199">
        <f>1/BC199-BF199</f>
        <v>0.34845451997141585</v>
      </c>
      <c r="BH199">
        <f>1/BD199-BF199</f>
        <v>0.3100790802528357</v>
      </c>
      <c r="BI199">
        <f>1/BE199-BF199</f>
        <v>0.34146639977574844</v>
      </c>
      <c r="BJ199">
        <f>MROUND(BG199*100,2)/100</f>
        <v>0.34</v>
      </c>
      <c r="BK199">
        <v>1.42</v>
      </c>
      <c r="BL199">
        <v>2.25</v>
      </c>
      <c r="BM199">
        <v>4.3</v>
      </c>
      <c r="BN199">
        <v>0</v>
      </c>
      <c r="BO199">
        <v>2.0499999999999998</v>
      </c>
      <c r="BP199">
        <v>1.77</v>
      </c>
      <c r="BQ199" t="s">
        <v>131</v>
      </c>
      <c r="BR199">
        <f>VLOOKUP(Table2[[#This Row],[Reference]],metron,10,FALSE)</f>
        <v>2.5229727551184897</v>
      </c>
      <c r="BS199">
        <f>VLOOKUP(Table2[[#This Row],[Reference]],metron,11,FALSE)</f>
        <v>1.228921489601805</v>
      </c>
      <c r="BT199">
        <f>VLOOKUP(Table2[[#This Row],[Reference]],metron,12,FALSE)</f>
        <v>1.2940512655166849</v>
      </c>
      <c r="BU199">
        <f>VLOOKUP(Table2[[#This Row],[Reference]],metron,13,FALSE)</f>
        <v>0.53240890035472432</v>
      </c>
      <c r="BV199">
        <f>VLOOKUP(Table2[[#This Row],[Reference]],metron,14,FALSE)</f>
        <v>0.56514027732989358</v>
      </c>
      <c r="BW199">
        <f>VLOOKUP(Table2[[#This Row],[Reference]],metron,15,FALSE)</f>
        <v>11.417888124439131</v>
      </c>
      <c r="BX199">
        <f>VLOOKUP(Table2[[#This Row],[Reference]],metron,16,FALSE)</f>
        <v>10.76308704756207</v>
      </c>
      <c r="BY199">
        <f>VLOOKUP(Table2[[#This Row],[Reference]],metron,17,FALSE)</f>
        <v>4.8317672021824798</v>
      </c>
      <c r="BZ199">
        <f>VLOOKUP(Table2[[#This Row],[Reference]],metron,18,FALSE)</f>
        <v>4.6698999696877843</v>
      </c>
      <c r="CA199">
        <f>VLOOKUP(Table2[[#This Row],[Reference]],metron,19,FALSE)</f>
        <v>6.5861209222566508</v>
      </c>
      <c r="CB199">
        <f>VLOOKUP(Table2[[#This Row],[Reference]],metron,20,FALSE)</f>
        <v>6.093187077874286</v>
      </c>
      <c r="CC199">
        <f>VLOOKUP(Table2[[#This Row],[Reference]],metron,21,FALSE)</f>
        <v>12.685679611650491</v>
      </c>
      <c r="CD199">
        <f>VLOOKUP(Table2[[#This Row],[Reference]],metron,22,FALSE)</f>
        <v>13.02639563106796</v>
      </c>
      <c r="CE199">
        <f>VLOOKUP(Table2[[#This Row],[Reference]],metron,23,FALSE)</f>
        <v>1.6481211768132831</v>
      </c>
      <c r="CF199">
        <f>VLOOKUP(Table2[[#This Row],[Reference]],metron,24,FALSE)</f>
        <v>1.8572676958928049</v>
      </c>
      <c r="CG199">
        <f>VLOOKUP(Table2[[#This Row],[Reference]],metron,25,FALSE)</f>
        <v>9.641712787649287E-2</v>
      </c>
      <c r="CH199">
        <f>VLOOKUP(Table2[[#This Row],[Reference]],metron,26,FALSE)</f>
        <v>0.11302068161957469</v>
      </c>
    </row>
    <row r="200" spans="1:86" hidden="1" x14ac:dyDescent="0.45">
      <c r="A200">
        <v>1541031300</v>
      </c>
      <c r="B200" t="s">
        <v>489</v>
      </c>
      <c r="C200" t="s">
        <v>64</v>
      </c>
      <c r="D200" t="s">
        <v>65</v>
      </c>
      <c r="E200" t="s">
        <v>114</v>
      </c>
      <c r="F200" t="s">
        <v>109</v>
      </c>
      <c r="G200" t="s">
        <v>65</v>
      </c>
      <c r="H200">
        <v>14</v>
      </c>
      <c r="I200">
        <v>1.39</v>
      </c>
      <c r="J200">
        <v>0.67</v>
      </c>
      <c r="K200">
        <v>1.55</v>
      </c>
      <c r="L200">
        <v>0.55000000000000004</v>
      </c>
      <c r="M200">
        <v>4</v>
      </c>
      <c r="N200">
        <v>0</v>
      </c>
      <c r="O200">
        <v>4</v>
      </c>
      <c r="P200">
        <v>1</v>
      </c>
      <c r="Q200">
        <v>1</v>
      </c>
      <c r="R200">
        <v>0</v>
      </c>
      <c r="S200" t="s">
        <v>490</v>
      </c>
      <c r="U200">
        <v>6</v>
      </c>
      <c r="V200">
        <v>3</v>
      </c>
      <c r="W200">
        <v>0</v>
      </c>
      <c r="X200">
        <v>0</v>
      </c>
      <c r="Y200">
        <v>1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19</v>
      </c>
      <c r="AF200">
        <v>5</v>
      </c>
      <c r="AG200">
        <v>7</v>
      </c>
      <c r="AH200">
        <v>2</v>
      </c>
      <c r="AI200">
        <v>12</v>
      </c>
      <c r="AJ200">
        <v>3</v>
      </c>
      <c r="AK200">
        <v>17</v>
      </c>
      <c r="AL200">
        <v>8</v>
      </c>
      <c r="AM200">
        <v>61</v>
      </c>
      <c r="AN200">
        <v>39</v>
      </c>
      <c r="AO200">
        <v>2.2799999999999998</v>
      </c>
      <c r="AP200">
        <v>0.71</v>
      </c>
      <c r="AQ200">
        <v>2.48</v>
      </c>
      <c r="AR200">
        <v>56</v>
      </c>
      <c r="AS200">
        <v>73</v>
      </c>
      <c r="AT200">
        <v>42</v>
      </c>
      <c r="AU200">
        <v>25</v>
      </c>
      <c r="AV200">
        <v>12</v>
      </c>
      <c r="AW200">
        <v>23</v>
      </c>
      <c r="AX200">
        <v>59</v>
      </c>
      <c r="AY200">
        <v>48</v>
      </c>
      <c r="AZ200">
        <v>81</v>
      </c>
      <c r="BA200">
        <v>8.11</v>
      </c>
      <c r="BB200">
        <v>4.8899999999999997</v>
      </c>
      <c r="BC200">
        <v>1.24</v>
      </c>
      <c r="BD200">
        <v>5.7</v>
      </c>
      <c r="BE200">
        <v>10</v>
      </c>
      <c r="BF200">
        <f>(1/BC200+1/BD200+1/BE200-1)/3</f>
        <v>2.7296736464818006E-2</v>
      </c>
      <c r="BG200">
        <f>1/BC200-BF200</f>
        <v>0.77915487643840786</v>
      </c>
      <c r="BH200">
        <f>1/BD200-BF200</f>
        <v>0.14814186002641005</v>
      </c>
      <c r="BI200">
        <f>1/BE200-BF200</f>
        <v>7.2703263535182E-2</v>
      </c>
      <c r="BJ200">
        <f>MROUND(BG200*100,2)/100</f>
        <v>0.78</v>
      </c>
      <c r="BK200">
        <v>1.18</v>
      </c>
      <c r="BL200">
        <v>1.59</v>
      </c>
      <c r="BM200">
        <v>2.5</v>
      </c>
      <c r="BN200">
        <v>0</v>
      </c>
      <c r="BO200">
        <v>2.25</v>
      </c>
      <c r="BP200">
        <v>1.65</v>
      </c>
      <c r="BQ200" t="s">
        <v>117</v>
      </c>
      <c r="BR200">
        <f>VLOOKUP(Table2[[#This Row],[Reference]],metron,10,FALSE)</f>
        <v>3.1537622682660857</v>
      </c>
      <c r="BS200">
        <f>VLOOKUP(Table2[[#This Row],[Reference]],metron,11,FALSE)</f>
        <v>2.5027262813522362</v>
      </c>
      <c r="BT200">
        <f>VLOOKUP(Table2[[#This Row],[Reference]],metron,12,FALSE)</f>
        <v>0.65103598691384956</v>
      </c>
      <c r="BU200">
        <f>VLOOKUP(Table2[[#This Row],[Reference]],metron,13,FALSE)</f>
        <v>1.1341330425299889</v>
      </c>
      <c r="BV200">
        <f>VLOOKUP(Table2[[#This Row],[Reference]],metron,14,FALSE)</f>
        <v>0.28789531079607422</v>
      </c>
      <c r="BW200">
        <f>VLOOKUP(Table2[[#This Row],[Reference]],metron,15,FALSE)</f>
        <v>17.435665914221222</v>
      </c>
      <c r="BX200">
        <f>VLOOKUP(Table2[[#This Row],[Reference]],metron,16,FALSE)</f>
        <v>7.6794582392776523</v>
      </c>
      <c r="BY200">
        <f>VLOOKUP(Table2[[#This Row],[Reference]],metron,17,FALSE)</f>
        <v>7.8283752860411902</v>
      </c>
      <c r="BZ200">
        <f>VLOOKUP(Table2[[#This Row],[Reference]],metron,18,FALSE)</f>
        <v>3.0457665903890159</v>
      </c>
      <c r="CA200">
        <f>VLOOKUP(Table2[[#This Row],[Reference]],metron,19,FALSE)</f>
        <v>9.6072906281800314</v>
      </c>
      <c r="CB200">
        <f>VLOOKUP(Table2[[#This Row],[Reference]],metron,20,FALSE)</f>
        <v>4.6336916488886359</v>
      </c>
      <c r="CC200">
        <f>VLOOKUP(Table2[[#This Row],[Reference]],metron,21,FALSE)</f>
        <v>11.490867579908681</v>
      </c>
      <c r="CD200">
        <f>VLOOKUP(Table2[[#This Row],[Reference]],metron,22,FALSE)</f>
        <v>13.299086757990869</v>
      </c>
      <c r="CE200">
        <f>VLOOKUP(Table2[[#This Row],[Reference]],metron,23,FALSE)</f>
        <v>1.213004484304933</v>
      </c>
      <c r="CF200">
        <f>VLOOKUP(Table2[[#This Row],[Reference]],metron,24,FALSE)</f>
        <v>1.928251121076233</v>
      </c>
      <c r="CG200">
        <f>VLOOKUP(Table2[[#This Row],[Reference]],metron,25,FALSE)</f>
        <v>3.811659192825112E-2</v>
      </c>
      <c r="CH200">
        <f>VLOOKUP(Table2[[#This Row],[Reference]],metron,26,FALSE)</f>
        <v>0.11659192825112109</v>
      </c>
    </row>
    <row r="201" spans="1:86" hidden="1" x14ac:dyDescent="0.45">
      <c r="A201">
        <v>1541204100</v>
      </c>
      <c r="B201" t="s">
        <v>491</v>
      </c>
      <c r="C201" t="s">
        <v>64</v>
      </c>
      <c r="D201" t="s">
        <v>65</v>
      </c>
      <c r="E201" t="s">
        <v>122</v>
      </c>
      <c r="F201" t="s">
        <v>115</v>
      </c>
      <c r="G201" t="s">
        <v>65</v>
      </c>
      <c r="H201">
        <v>17</v>
      </c>
      <c r="I201">
        <v>2</v>
      </c>
      <c r="J201">
        <v>0.89</v>
      </c>
      <c r="K201">
        <v>2.14</v>
      </c>
      <c r="L201">
        <v>0.91</v>
      </c>
      <c r="M201">
        <v>3</v>
      </c>
      <c r="N201">
        <v>0</v>
      </c>
      <c r="O201">
        <v>3</v>
      </c>
      <c r="P201">
        <v>2</v>
      </c>
      <c r="Q201">
        <v>2</v>
      </c>
      <c r="R201">
        <v>0</v>
      </c>
      <c r="S201" t="s">
        <v>492</v>
      </c>
      <c r="U201">
        <v>2</v>
      </c>
      <c r="V201">
        <v>7</v>
      </c>
      <c r="W201">
        <v>2</v>
      </c>
      <c r="X201">
        <v>0</v>
      </c>
      <c r="Y201">
        <v>1</v>
      </c>
      <c r="Z201">
        <v>0</v>
      </c>
      <c r="AA201">
        <v>1</v>
      </c>
      <c r="AB201">
        <v>1</v>
      </c>
      <c r="AC201">
        <v>1</v>
      </c>
      <c r="AD201">
        <v>0</v>
      </c>
      <c r="AE201">
        <v>13</v>
      </c>
      <c r="AF201">
        <v>7</v>
      </c>
      <c r="AG201">
        <v>11</v>
      </c>
      <c r="AH201">
        <v>4</v>
      </c>
      <c r="AI201">
        <v>2</v>
      </c>
      <c r="AJ201">
        <v>3</v>
      </c>
      <c r="AK201">
        <v>18</v>
      </c>
      <c r="AL201">
        <v>14</v>
      </c>
      <c r="AM201">
        <v>53</v>
      </c>
      <c r="AN201">
        <v>47</v>
      </c>
      <c r="AO201">
        <v>2.14</v>
      </c>
      <c r="AP201">
        <v>1.28</v>
      </c>
      <c r="AQ201">
        <v>2.79</v>
      </c>
      <c r="AR201">
        <v>63</v>
      </c>
      <c r="AS201">
        <v>74</v>
      </c>
      <c r="AT201">
        <v>50</v>
      </c>
      <c r="AU201">
        <v>34</v>
      </c>
      <c r="AV201">
        <v>14</v>
      </c>
      <c r="AW201">
        <v>32</v>
      </c>
      <c r="AX201">
        <v>69</v>
      </c>
      <c r="AY201">
        <v>53</v>
      </c>
      <c r="AZ201">
        <v>87</v>
      </c>
      <c r="BA201">
        <v>8.6300000000000008</v>
      </c>
      <c r="BB201">
        <v>6</v>
      </c>
      <c r="BC201">
        <v>1.54</v>
      </c>
      <c r="BD201">
        <v>3.8</v>
      </c>
      <c r="BE201">
        <v>5.6</v>
      </c>
      <c r="BF201">
        <f>(1/BC201+1/BD201+1/BE201-1)/3</f>
        <v>3.035999088630666E-2</v>
      </c>
      <c r="BG201">
        <f>1/BC201-BF201</f>
        <v>0.61899065846434265</v>
      </c>
      <c r="BH201">
        <f>1/BD201-BF201</f>
        <v>0.23279790385053542</v>
      </c>
      <c r="BI201">
        <f>1/BE201-BF201</f>
        <v>0.14821143768512191</v>
      </c>
      <c r="BJ201">
        <f>MROUND(BG201*100,2)/100</f>
        <v>0.62</v>
      </c>
      <c r="BK201">
        <v>1.3</v>
      </c>
      <c r="BL201">
        <v>1.95</v>
      </c>
      <c r="BM201">
        <v>3.4</v>
      </c>
      <c r="BN201">
        <v>0</v>
      </c>
      <c r="BO201">
        <v>2.1</v>
      </c>
      <c r="BP201">
        <v>1.74</v>
      </c>
      <c r="BQ201" t="s">
        <v>125</v>
      </c>
      <c r="BR201">
        <f>VLOOKUP(Table2[[#This Row],[Reference]],metron,10,FALSE)</f>
        <v>2.7366666666666664</v>
      </c>
      <c r="BS201">
        <f>VLOOKUP(Table2[[#This Row],[Reference]],metron,11,FALSE)</f>
        <v>1.8681481481481479</v>
      </c>
      <c r="BT201">
        <f>VLOOKUP(Table2[[#This Row],[Reference]],metron,12,FALSE)</f>
        <v>0.86851851851851847</v>
      </c>
      <c r="BU201">
        <f>VLOOKUP(Table2[[#This Row],[Reference]],metron,13,FALSE)</f>
        <v>0.81333333333333335</v>
      </c>
      <c r="BV201">
        <f>VLOOKUP(Table2[[#This Row],[Reference]],metron,14,FALSE)</f>
        <v>0.38925925925925919</v>
      </c>
      <c r="BW201">
        <f>VLOOKUP(Table2[[#This Row],[Reference]],metron,15,FALSE)</f>
        <v>14.53422724064926</v>
      </c>
      <c r="BX201">
        <f>VLOOKUP(Table2[[#This Row],[Reference]],metron,16,FALSE)</f>
        <v>8.7882851093860275</v>
      </c>
      <c r="BY201">
        <f>VLOOKUP(Table2[[#This Row],[Reference]],metron,17,FALSE)</f>
        <v>6.3007953723788868</v>
      </c>
      <c r="BZ201">
        <f>VLOOKUP(Table2[[#This Row],[Reference]],metron,18,FALSE)</f>
        <v>3.681851048445409</v>
      </c>
      <c r="CA201">
        <f>VLOOKUP(Table2[[#This Row],[Reference]],metron,19,FALSE)</f>
        <v>8.2334318682703724</v>
      </c>
      <c r="CB201">
        <f>VLOOKUP(Table2[[#This Row],[Reference]],metron,20,FALSE)</f>
        <v>5.106434060940618</v>
      </c>
      <c r="CC201">
        <f>VLOOKUP(Table2[[#This Row],[Reference]],metron,21,FALSE)</f>
        <v>12.32150615496017</v>
      </c>
      <c r="CD201">
        <f>VLOOKUP(Table2[[#This Row],[Reference]],metron,22,FALSE)</f>
        <v>13.337436640115859</v>
      </c>
      <c r="CE201">
        <f>VLOOKUP(Table2[[#This Row],[Reference]],metron,23,FALSE)</f>
        <v>1.346101231190151</v>
      </c>
      <c r="CF201">
        <f>VLOOKUP(Table2[[#This Row],[Reference]],metron,24,FALSE)</f>
        <v>1.995212038303694</v>
      </c>
      <c r="CG201">
        <f>VLOOKUP(Table2[[#This Row],[Reference]],metron,25,FALSE)</f>
        <v>6.1559507523939808E-2</v>
      </c>
      <c r="CH201">
        <f>VLOOKUP(Table2[[#This Row],[Reference]],metron,26,FALSE)</f>
        <v>0.13201094391244869</v>
      </c>
    </row>
    <row r="202" spans="1:86" hidden="1" x14ac:dyDescent="0.45">
      <c r="A202">
        <v>1541278800</v>
      </c>
      <c r="B202" t="s">
        <v>493</v>
      </c>
      <c r="C202" t="s">
        <v>64</v>
      </c>
      <c r="D202" t="s">
        <v>65</v>
      </c>
      <c r="E202" t="s">
        <v>112</v>
      </c>
      <c r="F202" t="s">
        <v>113</v>
      </c>
      <c r="G202" t="s">
        <v>65</v>
      </c>
      <c r="H202">
        <v>17</v>
      </c>
      <c r="I202">
        <v>2.4700000000000002</v>
      </c>
      <c r="J202">
        <v>1.58</v>
      </c>
      <c r="K202">
        <v>2.2999999999999998</v>
      </c>
      <c r="L202">
        <v>1.5</v>
      </c>
      <c r="M202">
        <v>3</v>
      </c>
      <c r="N202">
        <v>1</v>
      </c>
      <c r="O202">
        <v>4</v>
      </c>
      <c r="P202">
        <v>2</v>
      </c>
      <c r="Q202">
        <v>1</v>
      </c>
      <c r="R202">
        <v>1</v>
      </c>
      <c r="S202" t="s">
        <v>494</v>
      </c>
      <c r="T202">
        <v>13</v>
      </c>
      <c r="U202">
        <v>2</v>
      </c>
      <c r="V202">
        <v>1</v>
      </c>
      <c r="W202">
        <v>3</v>
      </c>
      <c r="X202">
        <v>0</v>
      </c>
      <c r="Y202">
        <v>2</v>
      </c>
      <c r="Z202">
        <v>0</v>
      </c>
      <c r="AA202">
        <v>0</v>
      </c>
      <c r="AB202">
        <v>3</v>
      </c>
      <c r="AC202">
        <v>0</v>
      </c>
      <c r="AD202">
        <v>2</v>
      </c>
      <c r="AE202">
        <v>7</v>
      </c>
      <c r="AF202">
        <v>3</v>
      </c>
      <c r="AG202">
        <v>5</v>
      </c>
      <c r="AH202">
        <v>3</v>
      </c>
      <c r="AI202">
        <v>2</v>
      </c>
      <c r="AJ202">
        <v>0</v>
      </c>
      <c r="AK202">
        <v>14</v>
      </c>
      <c r="AL202">
        <v>13</v>
      </c>
      <c r="AM202">
        <v>54</v>
      </c>
      <c r="AN202">
        <v>46</v>
      </c>
      <c r="AO202">
        <v>1.23</v>
      </c>
      <c r="AP202">
        <v>0.78</v>
      </c>
      <c r="AQ202">
        <v>2.95</v>
      </c>
      <c r="AR202">
        <v>58</v>
      </c>
      <c r="AS202">
        <v>79</v>
      </c>
      <c r="AT202">
        <v>58</v>
      </c>
      <c r="AU202">
        <v>29</v>
      </c>
      <c r="AV202">
        <v>16</v>
      </c>
      <c r="AW202">
        <v>40</v>
      </c>
      <c r="AX202">
        <v>71</v>
      </c>
      <c r="AY202">
        <v>61</v>
      </c>
      <c r="AZ202">
        <v>87</v>
      </c>
      <c r="BA202">
        <v>10.84</v>
      </c>
      <c r="BB202">
        <v>4.16</v>
      </c>
      <c r="BC202">
        <v>1.61</v>
      </c>
      <c r="BD202">
        <v>4.05</v>
      </c>
      <c r="BE202">
        <v>4.55</v>
      </c>
      <c r="BF202">
        <f>(1/BC202+1/BD202+1/BE202-1)/3</f>
        <v>2.9270604149831181E-2</v>
      </c>
      <c r="BG202">
        <f>1/BC202-BF202</f>
        <v>0.59184740827252902</v>
      </c>
      <c r="BH202">
        <f>1/BD202-BF202</f>
        <v>0.21764297609708241</v>
      </c>
      <c r="BI202">
        <f>1/BE202-BF202</f>
        <v>0.1905096156303886</v>
      </c>
      <c r="BJ202">
        <f>MROUND(BG202*100,2)/100</f>
        <v>0.6</v>
      </c>
      <c r="BK202">
        <v>1.26</v>
      </c>
      <c r="BL202">
        <v>1.83</v>
      </c>
      <c r="BM202">
        <v>3.1</v>
      </c>
      <c r="BN202">
        <v>0</v>
      </c>
      <c r="BO202">
        <v>1.95</v>
      </c>
      <c r="BP202">
        <v>1.87</v>
      </c>
      <c r="BQ202" t="s">
        <v>139</v>
      </c>
      <c r="BR202">
        <f>VLOOKUP(Table2[[#This Row],[Reference]],metron,10,FALSE)</f>
        <v>2.7310090702947849</v>
      </c>
      <c r="BS202">
        <f>VLOOKUP(Table2[[#This Row],[Reference]],metron,11,FALSE)</f>
        <v>1.841836734693878</v>
      </c>
      <c r="BT202">
        <f>VLOOKUP(Table2[[#This Row],[Reference]],metron,12,FALSE)</f>
        <v>0.88917233560090703</v>
      </c>
      <c r="BU202">
        <f>VLOOKUP(Table2[[#This Row],[Reference]],metron,13,FALSE)</f>
        <v>0.804822695035461</v>
      </c>
      <c r="BV202">
        <f>VLOOKUP(Table2[[#This Row],[Reference]],metron,14,FALSE)</f>
        <v>0.38099290780141842</v>
      </c>
      <c r="BW202">
        <f>VLOOKUP(Table2[[#This Row],[Reference]],metron,15,FALSE)</f>
        <v>14.25174825174825</v>
      </c>
      <c r="BX202">
        <f>VLOOKUP(Table2[[#This Row],[Reference]],metron,16,FALSE)</f>
        <v>8.8316683316683324</v>
      </c>
      <c r="BY202">
        <f>VLOOKUP(Table2[[#This Row],[Reference]],metron,17,FALSE)</f>
        <v>6.2901265822784813</v>
      </c>
      <c r="BZ202">
        <f>VLOOKUP(Table2[[#This Row],[Reference]],metron,18,FALSE)</f>
        <v>3.6162025316455702</v>
      </c>
      <c r="CA202">
        <f>VLOOKUP(Table2[[#This Row],[Reference]],metron,19,FALSE)</f>
        <v>7.9616216694697686</v>
      </c>
      <c r="CB202">
        <f>VLOOKUP(Table2[[#This Row],[Reference]],metron,20,FALSE)</f>
        <v>5.2154658000227627</v>
      </c>
      <c r="CC202">
        <f>VLOOKUP(Table2[[#This Row],[Reference]],metron,21,FALSE)</f>
        <v>12.444895886236671</v>
      </c>
      <c r="CD202">
        <f>VLOOKUP(Table2[[#This Row],[Reference]],metron,22,FALSE)</f>
        <v>13.620619603859829</v>
      </c>
      <c r="CE202">
        <f>VLOOKUP(Table2[[#This Row],[Reference]],metron,23,FALSE)</f>
        <v>1.406084017382907</v>
      </c>
      <c r="CF202">
        <f>VLOOKUP(Table2[[#This Row],[Reference]],metron,24,FALSE)</f>
        <v>2.070980202800579</v>
      </c>
      <c r="CG202">
        <f>VLOOKUP(Table2[[#This Row],[Reference]],metron,25,FALSE)</f>
        <v>6.1323032351521013E-2</v>
      </c>
      <c r="CH202">
        <f>VLOOKUP(Table2[[#This Row],[Reference]],metron,26,FALSE)</f>
        <v>0.1313375181071946</v>
      </c>
    </row>
    <row r="203" spans="1:86" hidden="1" x14ac:dyDescent="0.45">
      <c r="A203">
        <v>1541287800</v>
      </c>
      <c r="B203" t="s">
        <v>495</v>
      </c>
      <c r="C203" t="s">
        <v>64</v>
      </c>
      <c r="D203" t="s">
        <v>65</v>
      </c>
      <c r="E203" t="s">
        <v>159</v>
      </c>
      <c r="F203" t="s">
        <v>143</v>
      </c>
      <c r="G203" t="s">
        <v>65</v>
      </c>
      <c r="H203">
        <v>17</v>
      </c>
      <c r="I203">
        <v>0.94</v>
      </c>
      <c r="J203">
        <v>1.33</v>
      </c>
      <c r="K203">
        <v>1.05</v>
      </c>
      <c r="L203">
        <v>1.41</v>
      </c>
      <c r="M203">
        <v>0</v>
      </c>
      <c r="N203">
        <v>1</v>
      </c>
      <c r="O203">
        <v>1</v>
      </c>
      <c r="P203">
        <v>0</v>
      </c>
      <c r="Q203">
        <v>0</v>
      </c>
      <c r="R203">
        <v>0</v>
      </c>
      <c r="T203">
        <v>80</v>
      </c>
      <c r="U203">
        <v>2</v>
      </c>
      <c r="V203">
        <v>8</v>
      </c>
      <c r="W203">
        <v>2</v>
      </c>
      <c r="X203">
        <v>0</v>
      </c>
      <c r="Y203">
        <v>3</v>
      </c>
      <c r="Z203">
        <v>0</v>
      </c>
      <c r="AA203">
        <v>2</v>
      </c>
      <c r="AB203">
        <v>0</v>
      </c>
      <c r="AC203">
        <v>2</v>
      </c>
      <c r="AD203">
        <v>1</v>
      </c>
      <c r="AE203">
        <v>8</v>
      </c>
      <c r="AF203">
        <v>11</v>
      </c>
      <c r="AG203">
        <v>3</v>
      </c>
      <c r="AH203">
        <v>4</v>
      </c>
      <c r="AI203">
        <v>5</v>
      </c>
      <c r="AJ203">
        <v>7</v>
      </c>
      <c r="AK203">
        <v>17</v>
      </c>
      <c r="AL203">
        <v>22</v>
      </c>
      <c r="AM203">
        <v>41</v>
      </c>
      <c r="AN203">
        <v>59</v>
      </c>
      <c r="AO203">
        <v>1.1499999999999999</v>
      </c>
      <c r="AP203">
        <v>1.57</v>
      </c>
      <c r="AQ203">
        <v>2.56</v>
      </c>
      <c r="AR203">
        <v>53</v>
      </c>
      <c r="AS203">
        <v>75</v>
      </c>
      <c r="AT203">
        <v>42</v>
      </c>
      <c r="AU203">
        <v>23</v>
      </c>
      <c r="AV203">
        <v>12</v>
      </c>
      <c r="AW203">
        <v>23</v>
      </c>
      <c r="AX203">
        <v>75</v>
      </c>
      <c r="AY203">
        <v>42</v>
      </c>
      <c r="AZ203">
        <v>75</v>
      </c>
      <c r="BA203">
        <v>7.89</v>
      </c>
      <c r="BB203">
        <v>5.16</v>
      </c>
      <c r="BC203">
        <v>4.45</v>
      </c>
      <c r="BD203">
        <v>3.65</v>
      </c>
      <c r="BE203">
        <v>1.69</v>
      </c>
      <c r="BF203">
        <f>(1/BC203+1/BD203+1/BE203-1)/3</f>
        <v>3.0135893398227493E-2</v>
      </c>
      <c r="BG203">
        <f>1/BC203-BF203</f>
        <v>0.194583207725368</v>
      </c>
      <c r="BH203">
        <f>1/BD203-BF203</f>
        <v>0.24383670934149851</v>
      </c>
      <c r="BI203">
        <f>1/BE203-BF203</f>
        <v>0.56158008293313344</v>
      </c>
      <c r="BJ203">
        <f>MROUND(BG203*100,2)/100</f>
        <v>0.2</v>
      </c>
      <c r="BK203">
        <v>1.26</v>
      </c>
      <c r="BL203">
        <v>1.83</v>
      </c>
      <c r="BM203">
        <v>3.15</v>
      </c>
      <c r="BN203">
        <v>0</v>
      </c>
      <c r="BO203">
        <v>1.87</v>
      </c>
      <c r="BP203">
        <v>1.95</v>
      </c>
      <c r="BQ203" t="s">
        <v>131</v>
      </c>
      <c r="BR203">
        <f>VLOOKUP(Table2[[#This Row],[Reference]],metron,10,FALSE)</f>
        <v>2.7065095398428731</v>
      </c>
      <c r="BS203">
        <f>VLOOKUP(Table2[[#This Row],[Reference]],metron,11,FALSE)</f>
        <v>1.0101010101010099</v>
      </c>
      <c r="BT203">
        <f>VLOOKUP(Table2[[#This Row],[Reference]],metron,12,FALSE)</f>
        <v>1.696408529741863</v>
      </c>
      <c r="BU203">
        <f>VLOOKUP(Table2[[#This Row],[Reference]],metron,13,FALSE)</f>
        <v>0.44044943820224719</v>
      </c>
      <c r="BV203">
        <f>VLOOKUP(Table2[[#This Row],[Reference]],metron,14,FALSE)</f>
        <v>0.74606741573033708</v>
      </c>
      <c r="BW203">
        <f>VLOOKUP(Table2[[#This Row],[Reference]],metron,15,FALSE)</f>
        <v>10.265072765072761</v>
      </c>
      <c r="BX203">
        <f>VLOOKUP(Table2[[#This Row],[Reference]],metron,16,FALSE)</f>
        <v>13.023908523908521</v>
      </c>
      <c r="BY203">
        <f>VLOOKUP(Table2[[#This Row],[Reference]],metron,17,FALSE)</f>
        <v>4.0483193277310923</v>
      </c>
      <c r="BZ203">
        <f>VLOOKUP(Table2[[#This Row],[Reference]],metron,18,FALSE)</f>
        <v>5.60609243697479</v>
      </c>
      <c r="CA203">
        <f>VLOOKUP(Table2[[#This Row],[Reference]],metron,19,FALSE)</f>
        <v>6.2167534373416684</v>
      </c>
      <c r="CB203">
        <f>VLOOKUP(Table2[[#This Row],[Reference]],metron,20,FALSE)</f>
        <v>7.4178160869337306</v>
      </c>
      <c r="CC203">
        <f>VLOOKUP(Table2[[#This Row],[Reference]],metron,21,FALSE)</f>
        <v>13.223628691983119</v>
      </c>
      <c r="CD203">
        <f>VLOOKUP(Table2[[#This Row],[Reference]],metron,22,FALSE)</f>
        <v>12.78586497890295</v>
      </c>
      <c r="CE203">
        <f>VLOOKUP(Table2[[#This Row],[Reference]],metron,23,FALSE)</f>
        <v>1.8442211055276381</v>
      </c>
      <c r="CF203">
        <f>VLOOKUP(Table2[[#This Row],[Reference]],metron,24,FALSE)</f>
        <v>1.7989949748743721</v>
      </c>
      <c r="CG203">
        <f>VLOOKUP(Table2[[#This Row],[Reference]],metron,25,FALSE)</f>
        <v>0.12060301507537689</v>
      </c>
      <c r="CH203">
        <f>VLOOKUP(Table2[[#This Row],[Reference]],metron,26,FALSE)</f>
        <v>0.11658291457286429</v>
      </c>
    </row>
    <row r="204" spans="1:86" hidden="1" x14ac:dyDescent="0.45">
      <c r="A204">
        <v>1541359800</v>
      </c>
      <c r="B204" t="s">
        <v>496</v>
      </c>
      <c r="C204" t="s">
        <v>64</v>
      </c>
      <c r="D204" t="s">
        <v>65</v>
      </c>
      <c r="E204" t="s">
        <v>118</v>
      </c>
      <c r="F204" t="s">
        <v>114</v>
      </c>
      <c r="G204" t="s">
        <v>65</v>
      </c>
      <c r="H204">
        <v>17</v>
      </c>
      <c r="I204">
        <v>1.1100000000000001</v>
      </c>
      <c r="J204">
        <v>1.42</v>
      </c>
      <c r="K204">
        <v>1.05</v>
      </c>
      <c r="L204">
        <v>1.36</v>
      </c>
      <c r="M204">
        <v>1</v>
      </c>
      <c r="N204">
        <v>1</v>
      </c>
      <c r="O204">
        <v>2</v>
      </c>
      <c r="P204">
        <v>0</v>
      </c>
      <c r="Q204">
        <v>0</v>
      </c>
      <c r="R204">
        <v>0</v>
      </c>
      <c r="S204">
        <v>77</v>
      </c>
      <c r="T204">
        <v>69</v>
      </c>
      <c r="U204">
        <v>4</v>
      </c>
      <c r="V204">
        <v>5</v>
      </c>
      <c r="W204">
        <v>6</v>
      </c>
      <c r="X204">
        <v>1</v>
      </c>
      <c r="Y204">
        <v>3</v>
      </c>
      <c r="Z204">
        <v>1</v>
      </c>
      <c r="AA204">
        <v>3</v>
      </c>
      <c r="AB204">
        <v>4</v>
      </c>
      <c r="AC204">
        <v>2</v>
      </c>
      <c r="AD204">
        <v>2</v>
      </c>
      <c r="AE204">
        <v>18</v>
      </c>
      <c r="AF204">
        <v>11</v>
      </c>
      <c r="AG204">
        <v>9</v>
      </c>
      <c r="AH204">
        <v>5</v>
      </c>
      <c r="AI204">
        <v>9</v>
      </c>
      <c r="AJ204">
        <v>6</v>
      </c>
      <c r="AK204">
        <v>19</v>
      </c>
      <c r="AL204">
        <v>15</v>
      </c>
      <c r="AM204">
        <v>38</v>
      </c>
      <c r="AN204">
        <v>62</v>
      </c>
      <c r="AO204">
        <v>2.2000000000000002</v>
      </c>
      <c r="AP204">
        <v>1.5</v>
      </c>
      <c r="AQ204">
        <v>2.79</v>
      </c>
      <c r="AR204">
        <v>76</v>
      </c>
      <c r="AS204">
        <v>84</v>
      </c>
      <c r="AT204">
        <v>69</v>
      </c>
      <c r="AU204">
        <v>24</v>
      </c>
      <c r="AV204">
        <v>6</v>
      </c>
      <c r="AW204">
        <v>35</v>
      </c>
      <c r="AX204">
        <v>63</v>
      </c>
      <c r="AY204">
        <v>55</v>
      </c>
      <c r="AZ204">
        <v>90</v>
      </c>
      <c r="BA204">
        <v>10</v>
      </c>
      <c r="BB204">
        <v>4.63</v>
      </c>
      <c r="BC204">
        <v>2.95</v>
      </c>
      <c r="BD204">
        <v>3.55</v>
      </c>
      <c r="BE204">
        <v>2.15</v>
      </c>
      <c r="BF204">
        <f>(1/BC204+1/BD204+1/BE204-1)/3</f>
        <v>2.8596490254098494E-2</v>
      </c>
      <c r="BG204">
        <f>1/BC204-BF204</f>
        <v>0.31038656059335912</v>
      </c>
      <c r="BH204">
        <f>1/BD204-BF204</f>
        <v>0.25309365059097194</v>
      </c>
      <c r="BI204">
        <f>1/BE204-BF204</f>
        <v>0.43651978881566894</v>
      </c>
      <c r="BJ204">
        <f>MROUND(BG204*100,2)/100</f>
        <v>0.32</v>
      </c>
      <c r="BK204">
        <v>1.2</v>
      </c>
      <c r="BL204">
        <v>1.67</v>
      </c>
      <c r="BM204">
        <v>2.65</v>
      </c>
      <c r="BN204">
        <v>0</v>
      </c>
      <c r="BO204">
        <v>1.65</v>
      </c>
      <c r="BP204">
        <v>2.25</v>
      </c>
      <c r="BQ204" t="s">
        <v>121</v>
      </c>
      <c r="BR204">
        <f>VLOOKUP(Table2[[#This Row],[Reference]],metron,10,FALSE)</f>
        <v>2.5313454284174597</v>
      </c>
      <c r="BS204">
        <f>VLOOKUP(Table2[[#This Row],[Reference]],metron,11,FALSE)</f>
        <v>1.210167055864918</v>
      </c>
      <c r="BT204">
        <f>VLOOKUP(Table2[[#This Row],[Reference]],metron,12,FALSE)</f>
        <v>1.3211783725525419</v>
      </c>
      <c r="BU204">
        <f>VLOOKUP(Table2[[#This Row],[Reference]],metron,13,FALSE)</f>
        <v>0.53135669362084459</v>
      </c>
      <c r="BV204">
        <f>VLOOKUP(Table2[[#This Row],[Reference]],metron,14,FALSE)</f>
        <v>0.55633423180592989</v>
      </c>
      <c r="BW204">
        <f>VLOOKUP(Table2[[#This Row],[Reference]],metron,15,FALSE)</f>
        <v>11.21109010712035</v>
      </c>
      <c r="BX204">
        <f>VLOOKUP(Table2[[#This Row],[Reference]],metron,16,FALSE)</f>
        <v>11.01700787401575</v>
      </c>
      <c r="BY204">
        <f>VLOOKUP(Table2[[#This Row],[Reference]],metron,17,FALSE)</f>
        <v>4.6792332268370611</v>
      </c>
      <c r="BZ204">
        <f>VLOOKUP(Table2[[#This Row],[Reference]],metron,18,FALSE)</f>
        <v>4.7080804854679013</v>
      </c>
      <c r="CA204">
        <f>VLOOKUP(Table2[[#This Row],[Reference]],metron,19,FALSE)</f>
        <v>6.5318568802832893</v>
      </c>
      <c r="CB204">
        <f>VLOOKUP(Table2[[#This Row],[Reference]],metron,20,FALSE)</f>
        <v>6.3089273885478487</v>
      </c>
      <c r="CC204">
        <f>VLOOKUP(Table2[[#This Row],[Reference]],metron,21,FALSE)</f>
        <v>12.72547770700637</v>
      </c>
      <c r="CD204">
        <f>VLOOKUP(Table2[[#This Row],[Reference]],metron,22,FALSE)</f>
        <v>13.06847133757962</v>
      </c>
      <c r="CE204">
        <f>VLOOKUP(Table2[[#This Row],[Reference]],metron,23,FALSE)</f>
        <v>1.6902356902356901</v>
      </c>
      <c r="CF204">
        <f>VLOOKUP(Table2[[#This Row],[Reference]],metron,24,FALSE)</f>
        <v>1.8050198959289869</v>
      </c>
      <c r="CG204">
        <f>VLOOKUP(Table2[[#This Row],[Reference]],metron,25,FALSE)</f>
        <v>0.105907560453015</v>
      </c>
      <c r="CH204">
        <f>VLOOKUP(Table2[[#This Row],[Reference]],metron,26,FALSE)</f>
        <v>0.1141720232629324</v>
      </c>
    </row>
    <row r="205" spans="1:86" hidden="1" x14ac:dyDescent="0.45">
      <c r="A205">
        <v>1541368800</v>
      </c>
      <c r="B205" t="s">
        <v>497</v>
      </c>
      <c r="C205" t="s">
        <v>64</v>
      </c>
      <c r="D205" t="s">
        <v>65</v>
      </c>
      <c r="E205" t="s">
        <v>119</v>
      </c>
      <c r="F205" t="s">
        <v>127</v>
      </c>
      <c r="G205" t="s">
        <v>65</v>
      </c>
      <c r="H205">
        <v>17</v>
      </c>
      <c r="I205">
        <v>2</v>
      </c>
      <c r="J205">
        <v>1.1599999999999999</v>
      </c>
      <c r="K205">
        <v>2.14</v>
      </c>
      <c r="L205">
        <v>1.27</v>
      </c>
      <c r="M205">
        <v>3</v>
      </c>
      <c r="N205">
        <v>1</v>
      </c>
      <c r="O205">
        <v>4</v>
      </c>
      <c r="P205">
        <v>1</v>
      </c>
      <c r="Q205">
        <v>1</v>
      </c>
      <c r="R205">
        <v>0</v>
      </c>
      <c r="S205" t="s">
        <v>498</v>
      </c>
      <c r="T205">
        <v>83</v>
      </c>
      <c r="U205">
        <v>6</v>
      </c>
      <c r="V205">
        <v>3</v>
      </c>
      <c r="W205">
        <v>2</v>
      </c>
      <c r="X205">
        <v>0</v>
      </c>
      <c r="Y205">
        <v>2</v>
      </c>
      <c r="Z205">
        <v>0</v>
      </c>
      <c r="AA205">
        <v>2</v>
      </c>
      <c r="AB205">
        <v>0</v>
      </c>
      <c r="AC205">
        <v>1</v>
      </c>
      <c r="AD205">
        <v>1</v>
      </c>
      <c r="AE205">
        <v>11</v>
      </c>
      <c r="AF205">
        <v>8</v>
      </c>
      <c r="AG205">
        <v>6</v>
      </c>
      <c r="AH205">
        <v>6</v>
      </c>
      <c r="AI205">
        <v>5</v>
      </c>
      <c r="AJ205">
        <v>2</v>
      </c>
      <c r="AK205">
        <v>26</v>
      </c>
      <c r="AL205">
        <v>13</v>
      </c>
      <c r="AM205">
        <v>52</v>
      </c>
      <c r="AN205">
        <v>48</v>
      </c>
      <c r="AO205">
        <v>1.63</v>
      </c>
      <c r="AP205">
        <v>1.35</v>
      </c>
      <c r="AQ205">
        <v>2.42</v>
      </c>
      <c r="AR205">
        <v>53</v>
      </c>
      <c r="AS205">
        <v>77</v>
      </c>
      <c r="AT205">
        <v>32</v>
      </c>
      <c r="AU205">
        <v>21</v>
      </c>
      <c r="AV205">
        <v>11</v>
      </c>
      <c r="AW205">
        <v>24</v>
      </c>
      <c r="AX205">
        <v>64</v>
      </c>
      <c r="AY205">
        <v>40</v>
      </c>
      <c r="AZ205">
        <v>89</v>
      </c>
      <c r="BA205">
        <v>9.11</v>
      </c>
      <c r="BB205">
        <v>5.37</v>
      </c>
      <c r="BC205">
        <v>1.47</v>
      </c>
      <c r="BD205">
        <v>4.05</v>
      </c>
      <c r="BE205">
        <v>6.3</v>
      </c>
      <c r="BF205">
        <f>(1/BC205+1/BD205+1/BE205-1)/3</f>
        <v>2.8638615940203227E-2</v>
      </c>
      <c r="BG205">
        <f>1/BC205-BF205</f>
        <v>0.65163349290333417</v>
      </c>
      <c r="BH205">
        <f>1/BD205-BF205</f>
        <v>0.21827496430671037</v>
      </c>
      <c r="BI205">
        <f>1/BE205-BF205</f>
        <v>0.13009154278995549</v>
      </c>
      <c r="BJ205">
        <f>MROUND(BG205*100,2)/100</f>
        <v>0.66</v>
      </c>
      <c r="BK205">
        <v>1.32</v>
      </c>
      <c r="BL205">
        <v>2</v>
      </c>
      <c r="BM205">
        <v>3.55</v>
      </c>
      <c r="BN205">
        <v>0</v>
      </c>
      <c r="BO205">
        <v>2.25</v>
      </c>
      <c r="BP205">
        <v>1.67</v>
      </c>
      <c r="BQ205" t="s">
        <v>132</v>
      </c>
      <c r="BR205">
        <f>VLOOKUP(Table2[[#This Row],[Reference]],metron,10,FALSE)</f>
        <v>2.9251336898395728</v>
      </c>
      <c r="BS205">
        <f>VLOOKUP(Table2[[#This Row],[Reference]],metron,11,FALSE)</f>
        <v>2.089675030851502</v>
      </c>
      <c r="BT205">
        <f>VLOOKUP(Table2[[#This Row],[Reference]],metron,12,FALSE)</f>
        <v>0.8354586589880707</v>
      </c>
      <c r="BU205">
        <f>VLOOKUP(Table2[[#This Row],[Reference]],metron,13,FALSE)</f>
        <v>0.92472233648704238</v>
      </c>
      <c r="BV205">
        <f>VLOOKUP(Table2[[#This Row],[Reference]],metron,14,FALSE)</f>
        <v>0.35252982311805842</v>
      </c>
      <c r="BW205">
        <f>VLOOKUP(Table2[[#This Row],[Reference]],metron,15,FALSE)</f>
        <v>15.366666666666671</v>
      </c>
      <c r="BX205">
        <f>VLOOKUP(Table2[[#This Row],[Reference]],metron,16,FALSE)</f>
        <v>8.5234848484848484</v>
      </c>
      <c r="BY205">
        <f>VLOOKUP(Table2[[#This Row],[Reference]],metron,17,FALSE)</f>
        <v>6.6873065015479876</v>
      </c>
      <c r="BZ205">
        <f>VLOOKUP(Table2[[#This Row],[Reference]],metron,18,FALSE)</f>
        <v>3.3490712074303399</v>
      </c>
      <c r="CA205">
        <f>VLOOKUP(Table2[[#This Row],[Reference]],metron,19,FALSE)</f>
        <v>8.679360165118684</v>
      </c>
      <c r="CB205">
        <f>VLOOKUP(Table2[[#This Row],[Reference]],metron,20,FALSE)</f>
        <v>5.1744136410545085</v>
      </c>
      <c r="CC205">
        <f>VLOOKUP(Table2[[#This Row],[Reference]],metron,21,FALSE)</f>
        <v>12.62384615384615</v>
      </c>
      <c r="CD205">
        <f>VLOOKUP(Table2[[#This Row],[Reference]],metron,22,FALSE)</f>
        <v>13.844615384615381</v>
      </c>
      <c r="CE205">
        <f>VLOOKUP(Table2[[#This Row],[Reference]],metron,23,FALSE)</f>
        <v>1.369710467706013</v>
      </c>
      <c r="CF205">
        <f>VLOOKUP(Table2[[#This Row],[Reference]],metron,24,FALSE)</f>
        <v>2.0920564216778019</v>
      </c>
      <c r="CG205">
        <f>VLOOKUP(Table2[[#This Row],[Reference]],metron,25,FALSE)</f>
        <v>7.126948775055679E-2</v>
      </c>
      <c r="CH205">
        <f>VLOOKUP(Table2[[#This Row],[Reference]],metron,26,FALSE)</f>
        <v>0.13214550853749071</v>
      </c>
    </row>
    <row r="206" spans="1:86" hidden="1" x14ac:dyDescent="0.45">
      <c r="A206">
        <v>1541463300</v>
      </c>
      <c r="B206" t="s">
        <v>499</v>
      </c>
      <c r="C206" t="s">
        <v>64</v>
      </c>
      <c r="D206" t="s">
        <v>65</v>
      </c>
      <c r="E206" t="s">
        <v>123</v>
      </c>
      <c r="F206" t="s">
        <v>109</v>
      </c>
      <c r="G206" t="s">
        <v>65</v>
      </c>
      <c r="H206">
        <v>17</v>
      </c>
      <c r="I206">
        <v>2.21</v>
      </c>
      <c r="J206">
        <v>0.63</v>
      </c>
      <c r="K206">
        <v>2.2599999999999998</v>
      </c>
      <c r="L206">
        <v>0.55000000000000004</v>
      </c>
      <c r="M206">
        <v>4</v>
      </c>
      <c r="N206">
        <v>1</v>
      </c>
      <c r="O206">
        <v>5</v>
      </c>
      <c r="P206">
        <v>1</v>
      </c>
      <c r="Q206">
        <v>1</v>
      </c>
      <c r="R206">
        <v>0</v>
      </c>
      <c r="S206" t="s">
        <v>500</v>
      </c>
      <c r="T206" t="s">
        <v>91</v>
      </c>
      <c r="U206">
        <v>4</v>
      </c>
      <c r="V206">
        <v>5</v>
      </c>
      <c r="W206">
        <v>1</v>
      </c>
      <c r="X206">
        <v>0</v>
      </c>
      <c r="Y206">
        <v>1</v>
      </c>
      <c r="Z206">
        <v>0</v>
      </c>
      <c r="AA206">
        <v>0</v>
      </c>
      <c r="AB206">
        <v>1</v>
      </c>
      <c r="AC206">
        <v>0</v>
      </c>
      <c r="AD206">
        <v>1</v>
      </c>
      <c r="AE206">
        <v>17</v>
      </c>
      <c r="AF206">
        <v>7</v>
      </c>
      <c r="AG206">
        <v>11</v>
      </c>
      <c r="AH206">
        <v>3</v>
      </c>
      <c r="AI206">
        <v>6</v>
      </c>
      <c r="AJ206">
        <v>4</v>
      </c>
      <c r="AK206">
        <v>19</v>
      </c>
      <c r="AL206">
        <v>14</v>
      </c>
      <c r="AM206">
        <v>59</v>
      </c>
      <c r="AN206">
        <v>41</v>
      </c>
      <c r="AO206">
        <v>2.5099999999999998</v>
      </c>
      <c r="AP206">
        <v>1.01</v>
      </c>
      <c r="AQ206">
        <v>2.11</v>
      </c>
      <c r="AR206">
        <v>50</v>
      </c>
      <c r="AS206">
        <v>68</v>
      </c>
      <c r="AT206">
        <v>40</v>
      </c>
      <c r="AU206">
        <v>11</v>
      </c>
      <c r="AV206">
        <v>3</v>
      </c>
      <c r="AW206">
        <v>19</v>
      </c>
      <c r="AX206">
        <v>61</v>
      </c>
      <c r="AY206">
        <v>48</v>
      </c>
      <c r="AZ206">
        <v>69</v>
      </c>
      <c r="BA206">
        <v>8.7899999999999991</v>
      </c>
      <c r="BB206">
        <v>4.16</v>
      </c>
      <c r="BC206">
        <v>1.18</v>
      </c>
      <c r="BD206">
        <v>6</v>
      </c>
      <c r="BE206">
        <v>14</v>
      </c>
      <c r="BF206">
        <f>(1/BC206+1/BD206+1/BE206-1)/3</f>
        <v>2.8517621737960724E-2</v>
      </c>
      <c r="BG206">
        <f>1/BC206-BF206</f>
        <v>0.81894000538068346</v>
      </c>
      <c r="BH206">
        <f>1/BD206-BF206</f>
        <v>0.13814904492870594</v>
      </c>
      <c r="BI206">
        <f>1/BE206-BF206</f>
        <v>4.2910949690610697E-2</v>
      </c>
      <c r="BJ206">
        <f>MROUND(BG206*100,2)/100</f>
        <v>0.82</v>
      </c>
      <c r="BK206">
        <v>1.22</v>
      </c>
      <c r="BL206">
        <v>1.71</v>
      </c>
      <c r="BM206">
        <v>2.8</v>
      </c>
      <c r="BN206">
        <v>0</v>
      </c>
      <c r="BO206">
        <v>2.8</v>
      </c>
      <c r="BP206">
        <v>1.43</v>
      </c>
      <c r="BQ206" t="s">
        <v>133</v>
      </c>
      <c r="BR206">
        <f>VLOOKUP(Table2[[#This Row],[Reference]],metron,10,FALSE)</f>
        <v>3.3613053613053614</v>
      </c>
      <c r="BS206">
        <f>VLOOKUP(Table2[[#This Row],[Reference]],metron,11,FALSE)</f>
        <v>2.7599067599067602</v>
      </c>
      <c r="BT206">
        <f>VLOOKUP(Table2[[#This Row],[Reference]],metron,12,FALSE)</f>
        <v>0.60139860139860135</v>
      </c>
      <c r="BU206">
        <f>VLOOKUP(Table2[[#This Row],[Reference]],metron,13,FALSE)</f>
        <v>1.2529137529137531</v>
      </c>
      <c r="BV206">
        <f>VLOOKUP(Table2[[#This Row],[Reference]],metron,14,FALSE)</f>
        <v>0.25757575757575762</v>
      </c>
      <c r="BW206">
        <f>VLOOKUP(Table2[[#This Row],[Reference]],metron,15,FALSE)</f>
        <v>18.014018691588781</v>
      </c>
      <c r="BX206">
        <f>VLOOKUP(Table2[[#This Row],[Reference]],metron,16,FALSE)</f>
        <v>7.2266355140186924</v>
      </c>
      <c r="BY206">
        <f>VLOOKUP(Table2[[#This Row],[Reference]],metron,17,FALSE)</f>
        <v>8.040094339622641</v>
      </c>
      <c r="BZ206">
        <f>VLOOKUP(Table2[[#This Row],[Reference]],metron,18,FALSE)</f>
        <v>2.7216981132075468</v>
      </c>
      <c r="CA206">
        <f>VLOOKUP(Table2[[#This Row],[Reference]],metron,19,FALSE)</f>
        <v>9.97392435196614</v>
      </c>
      <c r="CB206">
        <f>VLOOKUP(Table2[[#This Row],[Reference]],metron,20,FALSE)</f>
        <v>4.504937400811146</v>
      </c>
      <c r="CC206">
        <f>VLOOKUP(Table2[[#This Row],[Reference]],metron,21,FALSE)</f>
        <v>11.519323671497579</v>
      </c>
      <c r="CD206">
        <f>VLOOKUP(Table2[[#This Row],[Reference]],metron,22,FALSE)</f>
        <v>12.93236714975845</v>
      </c>
      <c r="CE206">
        <f>VLOOKUP(Table2[[#This Row],[Reference]],metron,23,FALSE)</f>
        <v>1.069767441860465</v>
      </c>
      <c r="CF206">
        <f>VLOOKUP(Table2[[#This Row],[Reference]],metron,24,FALSE)</f>
        <v>1.8767441860465119</v>
      </c>
      <c r="CG206">
        <f>VLOOKUP(Table2[[#This Row],[Reference]],metron,25,FALSE)</f>
        <v>4.6511627906976737E-2</v>
      </c>
      <c r="CH206">
        <f>VLOOKUP(Table2[[#This Row],[Reference]],metron,26,FALSE)</f>
        <v>0.1372093023255814</v>
      </c>
    </row>
    <row r="207" spans="1:86" hidden="1" x14ac:dyDescent="0.45">
      <c r="A207">
        <v>1541808900</v>
      </c>
      <c r="B207" t="s">
        <v>501</v>
      </c>
      <c r="C207" t="s">
        <v>64</v>
      </c>
      <c r="D207" t="s">
        <v>65</v>
      </c>
      <c r="E207" t="s">
        <v>114</v>
      </c>
      <c r="F207" t="s">
        <v>122</v>
      </c>
      <c r="G207" t="s">
        <v>65</v>
      </c>
      <c r="H207">
        <v>18</v>
      </c>
      <c r="I207">
        <v>1.47</v>
      </c>
      <c r="J207">
        <v>1.1100000000000001</v>
      </c>
      <c r="K207">
        <v>1.55</v>
      </c>
      <c r="L207">
        <v>1</v>
      </c>
      <c r="M207">
        <v>3</v>
      </c>
      <c r="N207">
        <v>1</v>
      </c>
      <c r="O207">
        <v>4</v>
      </c>
      <c r="P207">
        <v>2</v>
      </c>
      <c r="Q207">
        <v>1</v>
      </c>
      <c r="R207">
        <v>1</v>
      </c>
      <c r="S207" t="s">
        <v>502</v>
      </c>
      <c r="T207">
        <v>3</v>
      </c>
      <c r="U207">
        <v>5</v>
      </c>
      <c r="V207">
        <v>5</v>
      </c>
      <c r="W207">
        <v>0</v>
      </c>
      <c r="X207">
        <v>0</v>
      </c>
      <c r="Y207">
        <v>2</v>
      </c>
      <c r="Z207">
        <v>0</v>
      </c>
      <c r="AA207">
        <v>0</v>
      </c>
      <c r="AB207">
        <v>0</v>
      </c>
      <c r="AC207">
        <v>2</v>
      </c>
      <c r="AD207">
        <v>0</v>
      </c>
      <c r="AE207">
        <v>18</v>
      </c>
      <c r="AF207">
        <v>6</v>
      </c>
      <c r="AG207">
        <v>6</v>
      </c>
      <c r="AH207">
        <v>3</v>
      </c>
      <c r="AI207">
        <v>12</v>
      </c>
      <c r="AJ207">
        <v>3</v>
      </c>
      <c r="AK207">
        <v>10</v>
      </c>
      <c r="AL207">
        <v>14</v>
      </c>
      <c r="AM207">
        <v>66</v>
      </c>
      <c r="AN207">
        <v>34</v>
      </c>
      <c r="AO207">
        <v>2.15</v>
      </c>
      <c r="AP207">
        <v>0.85</v>
      </c>
      <c r="AQ207">
        <v>2.92</v>
      </c>
      <c r="AR207">
        <v>58</v>
      </c>
      <c r="AS207">
        <v>79</v>
      </c>
      <c r="AT207">
        <v>56</v>
      </c>
      <c r="AU207">
        <v>37</v>
      </c>
      <c r="AV207">
        <v>16</v>
      </c>
      <c r="AW207">
        <v>26</v>
      </c>
      <c r="AX207">
        <v>61</v>
      </c>
      <c r="AY207">
        <v>61</v>
      </c>
      <c r="AZ207">
        <v>92</v>
      </c>
      <c r="BA207">
        <v>7.58</v>
      </c>
      <c r="BB207">
        <v>5.27</v>
      </c>
      <c r="BC207">
        <v>2</v>
      </c>
      <c r="BD207">
        <v>3.25</v>
      </c>
      <c r="BE207">
        <v>3.55</v>
      </c>
      <c r="BF207">
        <f>(1/BC207+1/BD207+1/BE207-1)/3</f>
        <v>2.97941495124594E-2</v>
      </c>
      <c r="BG207">
        <f>1/BC207-BF207</f>
        <v>0.4702058504875406</v>
      </c>
      <c r="BH207">
        <f>1/BD207-BF207</f>
        <v>0.27789815817984831</v>
      </c>
      <c r="BI207">
        <f>1/BE207-BF207</f>
        <v>0.25189599133261104</v>
      </c>
      <c r="BJ207">
        <f>MROUND(BG207*100,2)/100</f>
        <v>0.48</v>
      </c>
      <c r="BK207">
        <v>1.27</v>
      </c>
      <c r="BL207">
        <v>1.87</v>
      </c>
      <c r="BM207">
        <v>3.2</v>
      </c>
      <c r="BN207">
        <v>0</v>
      </c>
      <c r="BO207">
        <v>1.8</v>
      </c>
      <c r="BP207">
        <v>2.0499999999999998</v>
      </c>
      <c r="BQ207" t="s">
        <v>117</v>
      </c>
      <c r="BR207">
        <f>VLOOKUP(Table2[[#This Row],[Reference]],metron,10,FALSE)</f>
        <v>2.5271929824561399</v>
      </c>
      <c r="BS207">
        <f>VLOOKUP(Table2[[#This Row],[Reference]],metron,11,FALSE)</f>
        <v>1.510877192982456</v>
      </c>
      <c r="BT207">
        <f>VLOOKUP(Table2[[#This Row],[Reference]],metron,12,FALSE)</f>
        <v>1.0163157894736841</v>
      </c>
      <c r="BU207">
        <f>VLOOKUP(Table2[[#This Row],[Reference]],metron,13,FALSE)</f>
        <v>0.67350877192982461</v>
      </c>
      <c r="BV207">
        <f>VLOOKUP(Table2[[#This Row],[Reference]],metron,14,FALSE)</f>
        <v>0.4442105263157895</v>
      </c>
      <c r="BW207">
        <f>VLOOKUP(Table2[[#This Row],[Reference]],metron,15,FALSE)</f>
        <v>12.80980392156863</v>
      </c>
      <c r="BX207">
        <f>VLOOKUP(Table2[[#This Row],[Reference]],metron,16,FALSE)</f>
        <v>9.6872549019607845</v>
      </c>
      <c r="BY207">
        <f>VLOOKUP(Table2[[#This Row],[Reference]],metron,17,FALSE)</f>
        <v>5.6491169610129957</v>
      </c>
      <c r="BZ207">
        <f>VLOOKUP(Table2[[#This Row],[Reference]],metron,18,FALSE)</f>
        <v>4.1379540153282237</v>
      </c>
      <c r="CA207">
        <f>VLOOKUP(Table2[[#This Row],[Reference]],metron,19,FALSE)</f>
        <v>7.1606869605556343</v>
      </c>
      <c r="CB207">
        <f>VLOOKUP(Table2[[#This Row],[Reference]],metron,20,FALSE)</f>
        <v>5.5493008866325608</v>
      </c>
      <c r="CC207">
        <f>VLOOKUP(Table2[[#This Row],[Reference]],metron,21,FALSE)</f>
        <v>12.9029029029029</v>
      </c>
      <c r="CD207">
        <f>VLOOKUP(Table2[[#This Row],[Reference]],metron,22,FALSE)</f>
        <v>13.75508842175509</v>
      </c>
      <c r="CE207">
        <f>VLOOKUP(Table2[[#This Row],[Reference]],metron,23,FALSE)</f>
        <v>1.5287356321839081</v>
      </c>
      <c r="CF207">
        <f>VLOOKUP(Table2[[#This Row],[Reference]],metron,24,FALSE)</f>
        <v>1.9664750957854411</v>
      </c>
      <c r="CG207">
        <f>VLOOKUP(Table2[[#This Row],[Reference]],metron,25,FALSE)</f>
        <v>8.8441890166028103E-2</v>
      </c>
      <c r="CH207">
        <f>VLOOKUP(Table2[[#This Row],[Reference]],metron,26,FALSE)</f>
        <v>0.13409961685823751</v>
      </c>
    </row>
    <row r="208" spans="1:86" hidden="1" x14ac:dyDescent="0.45">
      <c r="A208">
        <v>1541888100</v>
      </c>
      <c r="B208" t="s">
        <v>503</v>
      </c>
      <c r="C208" t="s">
        <v>64</v>
      </c>
      <c r="D208" t="s">
        <v>65</v>
      </c>
      <c r="E208" t="s">
        <v>159</v>
      </c>
      <c r="F208" t="s">
        <v>123</v>
      </c>
      <c r="G208" t="s">
        <v>65</v>
      </c>
      <c r="H208">
        <v>18</v>
      </c>
      <c r="I208">
        <v>0.89</v>
      </c>
      <c r="J208">
        <v>1.58</v>
      </c>
      <c r="K208">
        <v>1.05</v>
      </c>
      <c r="L208">
        <v>1.52</v>
      </c>
      <c r="M208">
        <v>2</v>
      </c>
      <c r="N208">
        <v>1</v>
      </c>
      <c r="O208">
        <v>3</v>
      </c>
      <c r="P208">
        <v>1</v>
      </c>
      <c r="Q208">
        <v>0</v>
      </c>
      <c r="R208">
        <v>1</v>
      </c>
      <c r="S208" t="s">
        <v>78</v>
      </c>
      <c r="T208" t="s">
        <v>84</v>
      </c>
      <c r="U208">
        <v>5</v>
      </c>
      <c r="V208">
        <v>2</v>
      </c>
      <c r="W208">
        <v>5</v>
      </c>
      <c r="X208">
        <v>0</v>
      </c>
      <c r="Y208">
        <v>1</v>
      </c>
      <c r="Z208">
        <v>1</v>
      </c>
      <c r="AA208">
        <v>1</v>
      </c>
      <c r="AB208">
        <v>4</v>
      </c>
      <c r="AC208">
        <v>1</v>
      </c>
      <c r="AD208">
        <v>1</v>
      </c>
      <c r="AE208">
        <v>16</v>
      </c>
      <c r="AF208">
        <v>7</v>
      </c>
      <c r="AG208">
        <v>5</v>
      </c>
      <c r="AH208">
        <v>5</v>
      </c>
      <c r="AI208">
        <v>11</v>
      </c>
      <c r="AJ208">
        <v>2</v>
      </c>
      <c r="AK208">
        <v>19</v>
      </c>
      <c r="AL208">
        <v>15</v>
      </c>
      <c r="AM208">
        <v>51</v>
      </c>
      <c r="AN208">
        <v>49</v>
      </c>
      <c r="AO208">
        <v>1.95</v>
      </c>
      <c r="AP208">
        <v>1.1599999999999999</v>
      </c>
      <c r="AQ208">
        <v>2.61</v>
      </c>
      <c r="AR208">
        <v>53</v>
      </c>
      <c r="AS208">
        <v>66</v>
      </c>
      <c r="AT208">
        <v>47</v>
      </c>
      <c r="AU208">
        <v>26</v>
      </c>
      <c r="AV208">
        <v>16</v>
      </c>
      <c r="AW208">
        <v>29</v>
      </c>
      <c r="AX208">
        <v>66</v>
      </c>
      <c r="AY208">
        <v>45</v>
      </c>
      <c r="AZ208">
        <v>79</v>
      </c>
      <c r="BA208">
        <v>8.26</v>
      </c>
      <c r="BB208">
        <v>5.53</v>
      </c>
      <c r="BC208">
        <v>4.7</v>
      </c>
      <c r="BD208">
        <v>3.95</v>
      </c>
      <c r="BE208">
        <v>1.61</v>
      </c>
      <c r="BF208">
        <f>(1/BC208+1/BD208+1/BE208-1)/3</f>
        <v>2.9016175610398005E-2</v>
      </c>
      <c r="BG208">
        <f>1/BC208-BF208</f>
        <v>0.1837497818364105</v>
      </c>
      <c r="BH208">
        <f>1/BD208-BF208</f>
        <v>0.22414838135162726</v>
      </c>
      <c r="BI208">
        <f>1/BE208-BF208</f>
        <v>0.59210183681196216</v>
      </c>
      <c r="BJ208">
        <f>MROUND(BG208*100,2)/100</f>
        <v>0.18</v>
      </c>
      <c r="BK208">
        <v>1.24</v>
      </c>
      <c r="BL208">
        <v>1.77</v>
      </c>
      <c r="BM208">
        <v>2.95</v>
      </c>
      <c r="BN208">
        <v>0</v>
      </c>
      <c r="BO208">
        <v>1.91</v>
      </c>
      <c r="BP208">
        <v>1.91</v>
      </c>
      <c r="BQ208" t="s">
        <v>131</v>
      </c>
      <c r="BR208">
        <f>VLOOKUP(Table2[[#This Row],[Reference]],metron,10,FALSE)</f>
        <v>2.731488406881077</v>
      </c>
      <c r="BS208">
        <f>VLOOKUP(Table2[[#This Row],[Reference]],metron,11,FALSE)</f>
        <v>1.007479431563201</v>
      </c>
      <c r="BT208">
        <f>VLOOKUP(Table2[[#This Row],[Reference]],metron,12,FALSE)</f>
        <v>1.724008975317876</v>
      </c>
      <c r="BU208">
        <f>VLOOKUP(Table2[[#This Row],[Reference]],metron,13,FALSE)</f>
        <v>0.43829468960359008</v>
      </c>
      <c r="BV208">
        <f>VLOOKUP(Table2[[#This Row],[Reference]],metron,14,FALSE)</f>
        <v>0.72700074794315628</v>
      </c>
      <c r="BW208">
        <f>VLOOKUP(Table2[[#This Row],[Reference]],metron,15,FALSE)</f>
        <v>10.21282401091405</v>
      </c>
      <c r="BX208">
        <f>VLOOKUP(Table2[[#This Row],[Reference]],metron,16,FALSE)</f>
        <v>13.16098226466576</v>
      </c>
      <c r="BY208">
        <f>VLOOKUP(Table2[[#This Row],[Reference]],metron,17,FALSE)</f>
        <v>4.0596393897364784</v>
      </c>
      <c r="BZ208">
        <f>VLOOKUP(Table2[[#This Row],[Reference]],metron,18,FALSE)</f>
        <v>5.7378640776699026</v>
      </c>
      <c r="CA208">
        <f>VLOOKUP(Table2[[#This Row],[Reference]],metron,19,FALSE)</f>
        <v>6.1531846211775711</v>
      </c>
      <c r="CB208">
        <f>VLOOKUP(Table2[[#This Row],[Reference]],metron,20,FALSE)</f>
        <v>7.4231181869958576</v>
      </c>
      <c r="CC208">
        <f>VLOOKUP(Table2[[#This Row],[Reference]],metron,21,FALSE)</f>
        <v>13.193905817174519</v>
      </c>
      <c r="CD208">
        <f>VLOOKUP(Table2[[#This Row],[Reference]],metron,22,FALSE)</f>
        <v>12.612188365650971</v>
      </c>
      <c r="CE208">
        <f>VLOOKUP(Table2[[#This Row],[Reference]],metron,23,FALSE)</f>
        <v>1.8245614035087721</v>
      </c>
      <c r="CF208">
        <f>VLOOKUP(Table2[[#This Row],[Reference]],metron,24,FALSE)</f>
        <v>1.808367071524966</v>
      </c>
      <c r="CG208">
        <f>VLOOKUP(Table2[[#This Row],[Reference]],metron,25,FALSE)</f>
        <v>9.041835357624832E-2</v>
      </c>
      <c r="CH208">
        <f>VLOOKUP(Table2[[#This Row],[Reference]],metron,26,FALSE)</f>
        <v>9.1767881241565458E-2</v>
      </c>
    </row>
    <row r="209" spans="1:86" hidden="1" x14ac:dyDescent="0.45">
      <c r="A209">
        <v>1541896200</v>
      </c>
      <c r="B209" t="s">
        <v>504</v>
      </c>
      <c r="C209" t="s">
        <v>64</v>
      </c>
      <c r="D209" t="s">
        <v>65</v>
      </c>
      <c r="E209" t="s">
        <v>115</v>
      </c>
      <c r="F209" t="s">
        <v>112</v>
      </c>
      <c r="G209" t="s">
        <v>65</v>
      </c>
      <c r="H209">
        <v>18</v>
      </c>
      <c r="I209">
        <v>1.26</v>
      </c>
      <c r="J209">
        <v>0.89</v>
      </c>
      <c r="K209">
        <v>1.1399999999999999</v>
      </c>
      <c r="L209">
        <v>1.1299999999999999</v>
      </c>
      <c r="M209">
        <v>0</v>
      </c>
      <c r="N209">
        <v>2</v>
      </c>
      <c r="O209">
        <v>2</v>
      </c>
      <c r="P209">
        <v>0</v>
      </c>
      <c r="Q209">
        <v>0</v>
      </c>
      <c r="R209">
        <v>0</v>
      </c>
      <c r="T209" t="s">
        <v>505</v>
      </c>
      <c r="U209">
        <v>7</v>
      </c>
      <c r="V209">
        <v>7</v>
      </c>
      <c r="W209">
        <v>1</v>
      </c>
      <c r="X209">
        <v>0</v>
      </c>
      <c r="Y209">
        <v>1</v>
      </c>
      <c r="Z209">
        <v>0</v>
      </c>
      <c r="AA209">
        <v>0</v>
      </c>
      <c r="AB209">
        <v>1</v>
      </c>
      <c r="AC209">
        <v>0</v>
      </c>
      <c r="AD209">
        <v>1</v>
      </c>
      <c r="AE209">
        <v>8</v>
      </c>
      <c r="AF209">
        <v>6</v>
      </c>
      <c r="AG209">
        <v>4</v>
      </c>
      <c r="AH209">
        <v>4</v>
      </c>
      <c r="AI209">
        <v>4</v>
      </c>
      <c r="AJ209">
        <v>2</v>
      </c>
      <c r="AK209">
        <v>11</v>
      </c>
      <c r="AL209">
        <v>20</v>
      </c>
      <c r="AM209">
        <v>51</v>
      </c>
      <c r="AN209">
        <v>49</v>
      </c>
      <c r="AO209">
        <v>1.29</v>
      </c>
      <c r="AP209">
        <v>1.17</v>
      </c>
      <c r="AQ209">
        <v>2.2599999999999998</v>
      </c>
      <c r="AR209">
        <v>61</v>
      </c>
      <c r="AS209">
        <v>79</v>
      </c>
      <c r="AT209">
        <v>37</v>
      </c>
      <c r="AU209">
        <v>16</v>
      </c>
      <c r="AV209">
        <v>0</v>
      </c>
      <c r="AW209">
        <v>24</v>
      </c>
      <c r="AX209">
        <v>53</v>
      </c>
      <c r="AY209">
        <v>45</v>
      </c>
      <c r="AZ209">
        <v>79</v>
      </c>
      <c r="BA209">
        <v>9.73</v>
      </c>
      <c r="BB209">
        <v>4.42</v>
      </c>
      <c r="BC209">
        <v>2.8</v>
      </c>
      <c r="BD209">
        <v>3.2</v>
      </c>
      <c r="BE209">
        <v>2.4</v>
      </c>
      <c r="BF209">
        <f>(1/BC209+1/BD209+1/BE209-1)/3</f>
        <v>2.8769841269841317E-2</v>
      </c>
      <c r="BG209">
        <f>1/BC209-BF209</f>
        <v>0.32837301587301582</v>
      </c>
      <c r="BH209">
        <f>1/BD209-BF209</f>
        <v>0.28373015873015867</v>
      </c>
      <c r="BI209">
        <f>1/BE209-BF209</f>
        <v>0.38789682539682535</v>
      </c>
      <c r="BJ209">
        <f>MROUND(BG209*100,2)/100</f>
        <v>0.32</v>
      </c>
      <c r="BK209">
        <v>1.33</v>
      </c>
      <c r="BL209">
        <v>2.0499999999999998</v>
      </c>
      <c r="BM209">
        <v>3.7</v>
      </c>
      <c r="BN209">
        <v>0</v>
      </c>
      <c r="BO209">
        <v>1.91</v>
      </c>
      <c r="BP209">
        <v>1.91</v>
      </c>
      <c r="BQ209" t="s">
        <v>129</v>
      </c>
      <c r="BR209">
        <f>VLOOKUP(Table2[[#This Row],[Reference]],metron,10,FALSE)</f>
        <v>2.5313454284174597</v>
      </c>
      <c r="BS209">
        <f>VLOOKUP(Table2[[#This Row],[Reference]],metron,11,FALSE)</f>
        <v>1.210167055864918</v>
      </c>
      <c r="BT209">
        <f>VLOOKUP(Table2[[#This Row],[Reference]],metron,12,FALSE)</f>
        <v>1.3211783725525419</v>
      </c>
      <c r="BU209">
        <f>VLOOKUP(Table2[[#This Row],[Reference]],metron,13,FALSE)</f>
        <v>0.53135669362084459</v>
      </c>
      <c r="BV209">
        <f>VLOOKUP(Table2[[#This Row],[Reference]],metron,14,FALSE)</f>
        <v>0.55633423180592989</v>
      </c>
      <c r="BW209">
        <f>VLOOKUP(Table2[[#This Row],[Reference]],metron,15,FALSE)</f>
        <v>11.21109010712035</v>
      </c>
      <c r="BX209">
        <f>VLOOKUP(Table2[[#This Row],[Reference]],metron,16,FALSE)</f>
        <v>11.01700787401575</v>
      </c>
      <c r="BY209">
        <f>VLOOKUP(Table2[[#This Row],[Reference]],metron,17,FALSE)</f>
        <v>4.6792332268370611</v>
      </c>
      <c r="BZ209">
        <f>VLOOKUP(Table2[[#This Row],[Reference]],metron,18,FALSE)</f>
        <v>4.7080804854679013</v>
      </c>
      <c r="CA209">
        <f>VLOOKUP(Table2[[#This Row],[Reference]],metron,19,FALSE)</f>
        <v>6.5318568802832893</v>
      </c>
      <c r="CB209">
        <f>VLOOKUP(Table2[[#This Row],[Reference]],metron,20,FALSE)</f>
        <v>6.3089273885478487</v>
      </c>
      <c r="CC209">
        <f>VLOOKUP(Table2[[#This Row],[Reference]],metron,21,FALSE)</f>
        <v>12.72547770700637</v>
      </c>
      <c r="CD209">
        <f>VLOOKUP(Table2[[#This Row],[Reference]],metron,22,FALSE)</f>
        <v>13.06847133757962</v>
      </c>
      <c r="CE209">
        <f>VLOOKUP(Table2[[#This Row],[Reference]],metron,23,FALSE)</f>
        <v>1.6902356902356901</v>
      </c>
      <c r="CF209">
        <f>VLOOKUP(Table2[[#This Row],[Reference]],metron,24,FALSE)</f>
        <v>1.8050198959289869</v>
      </c>
      <c r="CG209">
        <f>VLOOKUP(Table2[[#This Row],[Reference]],metron,25,FALSE)</f>
        <v>0.105907560453015</v>
      </c>
      <c r="CH209">
        <f>VLOOKUP(Table2[[#This Row],[Reference]],metron,26,FALSE)</f>
        <v>0.1141720232629324</v>
      </c>
    </row>
    <row r="210" spans="1:86" hidden="1" x14ac:dyDescent="0.45">
      <c r="A210">
        <v>1541964600</v>
      </c>
      <c r="B210" t="s">
        <v>506</v>
      </c>
      <c r="C210" t="s">
        <v>64</v>
      </c>
      <c r="D210" t="s">
        <v>65</v>
      </c>
      <c r="E210" t="s">
        <v>127</v>
      </c>
      <c r="F210" t="s">
        <v>143</v>
      </c>
      <c r="G210" t="s">
        <v>65</v>
      </c>
      <c r="H210">
        <v>18</v>
      </c>
      <c r="I210">
        <v>1.58</v>
      </c>
      <c r="J210">
        <v>1.42</v>
      </c>
      <c r="K210">
        <v>1.55</v>
      </c>
      <c r="L210">
        <v>1.41</v>
      </c>
      <c r="M210">
        <v>2</v>
      </c>
      <c r="N210">
        <v>1</v>
      </c>
      <c r="O210">
        <v>3</v>
      </c>
      <c r="P210">
        <v>1</v>
      </c>
      <c r="Q210">
        <v>0</v>
      </c>
      <c r="R210">
        <v>1</v>
      </c>
      <c r="S210" t="s">
        <v>507</v>
      </c>
      <c r="T210">
        <v>21</v>
      </c>
      <c r="U210">
        <v>5</v>
      </c>
      <c r="V210">
        <v>4</v>
      </c>
      <c r="W210">
        <v>3</v>
      </c>
      <c r="X210">
        <v>0</v>
      </c>
      <c r="Y210">
        <v>3</v>
      </c>
      <c r="Z210">
        <v>0</v>
      </c>
      <c r="AA210">
        <v>0</v>
      </c>
      <c r="AB210">
        <v>3</v>
      </c>
      <c r="AC210">
        <v>1</v>
      </c>
      <c r="AD210">
        <v>2</v>
      </c>
      <c r="AE210">
        <v>6</v>
      </c>
      <c r="AF210">
        <v>6</v>
      </c>
      <c r="AG210">
        <v>3</v>
      </c>
      <c r="AH210">
        <v>2</v>
      </c>
      <c r="AI210">
        <v>3</v>
      </c>
      <c r="AJ210">
        <v>4</v>
      </c>
      <c r="AK210">
        <v>18</v>
      </c>
      <c r="AL210">
        <v>18</v>
      </c>
      <c r="AM210">
        <v>52</v>
      </c>
      <c r="AN210">
        <v>48</v>
      </c>
      <c r="AO210">
        <v>1.39</v>
      </c>
      <c r="AP210">
        <v>1.37</v>
      </c>
      <c r="AQ210">
        <v>2.08</v>
      </c>
      <c r="AR210">
        <v>43</v>
      </c>
      <c r="AS210">
        <v>66</v>
      </c>
      <c r="AT210">
        <v>32</v>
      </c>
      <c r="AU210">
        <v>19</v>
      </c>
      <c r="AV210">
        <v>5</v>
      </c>
      <c r="AW210">
        <v>19</v>
      </c>
      <c r="AX210">
        <v>61</v>
      </c>
      <c r="AY210">
        <v>37</v>
      </c>
      <c r="AZ210">
        <v>74</v>
      </c>
      <c r="BA210">
        <v>8.74</v>
      </c>
      <c r="BB210">
        <v>5.21</v>
      </c>
      <c r="BC210">
        <v>2.5499999999999998</v>
      </c>
      <c r="BD210">
        <v>3</v>
      </c>
      <c r="BE210">
        <v>2.75</v>
      </c>
      <c r="BF210">
        <f>(1/BC210+1/BD210+1/BE210-1)/3</f>
        <v>2.9708853238265071E-2</v>
      </c>
      <c r="BG210">
        <f>1/BC210-BF210</f>
        <v>0.36244800950683304</v>
      </c>
      <c r="BH210">
        <f>1/BD210-BF210</f>
        <v>0.30362448009506826</v>
      </c>
      <c r="BI210">
        <f>1/BE210-BF210</f>
        <v>0.33392751039809859</v>
      </c>
      <c r="BJ210">
        <f>MROUND(BG210*100,2)/100</f>
        <v>0.36</v>
      </c>
      <c r="BK210">
        <v>1.39</v>
      </c>
      <c r="BL210">
        <v>2.25</v>
      </c>
      <c r="BM210">
        <v>4.2</v>
      </c>
      <c r="BN210">
        <v>0</v>
      </c>
      <c r="BO210">
        <v>2.0499999999999998</v>
      </c>
      <c r="BP210">
        <v>1.8</v>
      </c>
      <c r="BQ210" t="s">
        <v>130</v>
      </c>
      <c r="BR210">
        <f>VLOOKUP(Table2[[#This Row],[Reference]],metron,10,FALSE)</f>
        <v>2.5110350525197691</v>
      </c>
      <c r="BS210">
        <f>VLOOKUP(Table2[[#This Row],[Reference]],metron,11,FALSE)</f>
        <v>1.269326094653606</v>
      </c>
      <c r="BT210">
        <f>VLOOKUP(Table2[[#This Row],[Reference]],metron,12,FALSE)</f>
        <v>1.2417089578661631</v>
      </c>
      <c r="BU210">
        <f>VLOOKUP(Table2[[#This Row],[Reference]],metron,13,FALSE)</f>
        <v>0.56586402266288949</v>
      </c>
      <c r="BV210">
        <f>VLOOKUP(Table2[[#This Row],[Reference]],metron,14,FALSE)</f>
        <v>0.55158168083097259</v>
      </c>
      <c r="BW210">
        <f>VLOOKUP(Table2[[#This Row],[Reference]],metron,15,FALSE)</f>
        <v>11.49400826446281</v>
      </c>
      <c r="BX210">
        <f>VLOOKUP(Table2[[#This Row],[Reference]],metron,16,FALSE)</f>
        <v>10.507231404958681</v>
      </c>
      <c r="BY210">
        <f>VLOOKUP(Table2[[#This Row],[Reference]],metron,17,FALSE)</f>
        <v>4.9238790406673623</v>
      </c>
      <c r="BZ210">
        <f>VLOOKUP(Table2[[#This Row],[Reference]],metron,18,FALSE)</f>
        <v>4.6296141814389991</v>
      </c>
      <c r="CA210">
        <f>VLOOKUP(Table2[[#This Row],[Reference]],metron,19,FALSE)</f>
        <v>6.5701292237954476</v>
      </c>
      <c r="CB210">
        <f>VLOOKUP(Table2[[#This Row],[Reference]],metron,20,FALSE)</f>
        <v>5.8776172235196817</v>
      </c>
      <c r="CC210">
        <f>VLOOKUP(Table2[[#This Row],[Reference]],metron,21,FALSE)</f>
        <v>12.798739495798319</v>
      </c>
      <c r="CD210">
        <f>VLOOKUP(Table2[[#This Row],[Reference]],metron,22,FALSE)</f>
        <v>12.98844537815126</v>
      </c>
      <c r="CE210">
        <f>VLOOKUP(Table2[[#This Row],[Reference]],metron,23,FALSE)</f>
        <v>1.604928297313674</v>
      </c>
      <c r="CF210">
        <f>VLOOKUP(Table2[[#This Row],[Reference]],metron,24,FALSE)</f>
        <v>1.791961219955565</v>
      </c>
      <c r="CG210">
        <f>VLOOKUP(Table2[[#This Row],[Reference]],metron,25,FALSE)</f>
        <v>8.887093516461321E-2</v>
      </c>
      <c r="CH210">
        <f>VLOOKUP(Table2[[#This Row],[Reference]],metron,26,FALSE)</f>
        <v>0.11694607150070691</v>
      </c>
    </row>
    <row r="211" spans="1:86" hidden="1" x14ac:dyDescent="0.45">
      <c r="A211">
        <v>1541973600</v>
      </c>
      <c r="B211" t="s">
        <v>508</v>
      </c>
      <c r="C211" t="s">
        <v>64</v>
      </c>
      <c r="D211" t="s">
        <v>65</v>
      </c>
      <c r="E211" t="s">
        <v>113</v>
      </c>
      <c r="F211" t="s">
        <v>119</v>
      </c>
      <c r="G211" t="s">
        <v>65</v>
      </c>
      <c r="H211">
        <v>18</v>
      </c>
      <c r="I211">
        <v>1.63</v>
      </c>
      <c r="J211">
        <v>1.63</v>
      </c>
      <c r="K211">
        <v>1.45</v>
      </c>
      <c r="L211">
        <v>1.5</v>
      </c>
      <c r="M211">
        <v>2</v>
      </c>
      <c r="N211">
        <v>2</v>
      </c>
      <c r="O211">
        <v>4</v>
      </c>
      <c r="P211">
        <v>2</v>
      </c>
      <c r="Q211">
        <v>1</v>
      </c>
      <c r="R211">
        <v>1</v>
      </c>
      <c r="S211" t="s">
        <v>99</v>
      </c>
      <c r="T211" t="s">
        <v>509</v>
      </c>
      <c r="U211">
        <v>7</v>
      </c>
      <c r="V211">
        <v>3</v>
      </c>
      <c r="W211">
        <v>4</v>
      </c>
      <c r="X211">
        <v>0</v>
      </c>
      <c r="Y211">
        <v>3</v>
      </c>
      <c r="Z211">
        <v>0</v>
      </c>
      <c r="AA211">
        <v>3</v>
      </c>
      <c r="AB211">
        <v>1</v>
      </c>
      <c r="AC211">
        <v>2</v>
      </c>
      <c r="AD211">
        <v>1</v>
      </c>
      <c r="AE211">
        <v>17</v>
      </c>
      <c r="AF211">
        <v>15</v>
      </c>
      <c r="AG211">
        <v>5</v>
      </c>
      <c r="AH211">
        <v>9</v>
      </c>
      <c r="AI211">
        <v>12</v>
      </c>
      <c r="AJ211">
        <v>6</v>
      </c>
      <c r="AK211">
        <v>22</v>
      </c>
      <c r="AL211">
        <v>13</v>
      </c>
      <c r="AM211">
        <v>47</v>
      </c>
      <c r="AN211">
        <v>53</v>
      </c>
      <c r="AO211">
        <v>2.0699999999999998</v>
      </c>
      <c r="AP211">
        <v>2.0499999999999998</v>
      </c>
      <c r="AQ211">
        <v>2.4500000000000002</v>
      </c>
      <c r="AR211">
        <v>53</v>
      </c>
      <c r="AS211">
        <v>66</v>
      </c>
      <c r="AT211">
        <v>45</v>
      </c>
      <c r="AU211">
        <v>29</v>
      </c>
      <c r="AV211">
        <v>8</v>
      </c>
      <c r="AW211">
        <v>27</v>
      </c>
      <c r="AX211">
        <v>69</v>
      </c>
      <c r="AY211">
        <v>45</v>
      </c>
      <c r="AZ211">
        <v>71</v>
      </c>
      <c r="BA211">
        <v>10.89</v>
      </c>
      <c r="BB211">
        <v>6.11</v>
      </c>
      <c r="BC211">
        <v>2.2000000000000002</v>
      </c>
      <c r="BD211">
        <v>3.3</v>
      </c>
      <c r="BE211">
        <v>3.05</v>
      </c>
      <c r="BF211">
        <f>(1/BC211+1/BD211+1/BE211-1)/3</f>
        <v>2.8481536678258035E-2</v>
      </c>
      <c r="BG211">
        <f>1/BC211-BF211</f>
        <v>0.4260639178671965</v>
      </c>
      <c r="BH211">
        <f>1/BD211-BF211</f>
        <v>0.274548766352045</v>
      </c>
      <c r="BI211">
        <f>1/BE211-BF211</f>
        <v>0.29938731578075839</v>
      </c>
      <c r="BJ211">
        <f>MROUND(BG211*100,2)/100</f>
        <v>0.42</v>
      </c>
      <c r="BK211">
        <v>1.19</v>
      </c>
      <c r="BL211">
        <v>1.65</v>
      </c>
      <c r="BM211">
        <v>2.65</v>
      </c>
      <c r="BN211">
        <v>0</v>
      </c>
      <c r="BO211">
        <v>1.62</v>
      </c>
      <c r="BP211">
        <v>2.2999999999999998</v>
      </c>
      <c r="BQ211" t="s">
        <v>121</v>
      </c>
      <c r="BR211">
        <f>VLOOKUP(Table2[[#This Row],[Reference]],metron,10,FALSE)</f>
        <v>2.4884649511978703</v>
      </c>
      <c r="BS211">
        <f>VLOOKUP(Table2[[#This Row],[Reference]],metron,11,FALSE)</f>
        <v>1.396960958296362</v>
      </c>
      <c r="BT211">
        <f>VLOOKUP(Table2[[#This Row],[Reference]],metron,12,FALSE)</f>
        <v>1.091503992901508</v>
      </c>
      <c r="BU211">
        <f>VLOOKUP(Table2[[#This Row],[Reference]],metron,13,FALSE)</f>
        <v>0.60765391014975045</v>
      </c>
      <c r="BV211">
        <f>VLOOKUP(Table2[[#This Row],[Reference]],metron,14,FALSE)</f>
        <v>0.47276760953965608</v>
      </c>
      <c r="BW211">
        <f>VLOOKUP(Table2[[#This Row],[Reference]],metron,15,FALSE)</f>
        <v>12.29504785684561</v>
      </c>
      <c r="BX211">
        <f>VLOOKUP(Table2[[#This Row],[Reference]],metron,16,FALSE)</f>
        <v>10.047232625884311</v>
      </c>
      <c r="BY211">
        <f>VLOOKUP(Table2[[#This Row],[Reference]],metron,17,FALSE)</f>
        <v>5.2917192097519967</v>
      </c>
      <c r="BZ211">
        <f>VLOOKUP(Table2[[#This Row],[Reference]],metron,18,FALSE)</f>
        <v>4.2580916351408158</v>
      </c>
      <c r="CA211">
        <f>VLOOKUP(Table2[[#This Row],[Reference]],metron,19,FALSE)</f>
        <v>7.0033286470936131</v>
      </c>
      <c r="CB211">
        <f>VLOOKUP(Table2[[#This Row],[Reference]],metron,20,FALSE)</f>
        <v>5.789140990743495</v>
      </c>
      <c r="CC211">
        <f>VLOOKUP(Table2[[#This Row],[Reference]],metron,21,FALSE)</f>
        <v>12.77041895895049</v>
      </c>
      <c r="CD211">
        <f>VLOOKUP(Table2[[#This Row],[Reference]],metron,22,FALSE)</f>
        <v>13.411129919593741</v>
      </c>
      <c r="CE211">
        <f>VLOOKUP(Table2[[#This Row],[Reference]],metron,23,FALSE)</f>
        <v>1.556141062018646</v>
      </c>
      <c r="CF211">
        <f>VLOOKUP(Table2[[#This Row],[Reference]],metron,24,FALSE)</f>
        <v>1.9114308877178761</v>
      </c>
      <c r="CG211">
        <f>VLOOKUP(Table2[[#This Row],[Reference]],metron,25,FALSE)</f>
        <v>8.4920956627482766E-2</v>
      </c>
      <c r="CH211">
        <f>VLOOKUP(Table2[[#This Row],[Reference]],metron,26,FALSE)</f>
        <v>0.1323469801378192</v>
      </c>
    </row>
    <row r="212" spans="1:86" hidden="1" x14ac:dyDescent="0.45">
      <c r="A212">
        <v>1542068100</v>
      </c>
      <c r="B212" t="s">
        <v>510</v>
      </c>
      <c r="C212" t="s">
        <v>64</v>
      </c>
      <c r="D212" t="s">
        <v>65</v>
      </c>
      <c r="E212" t="s">
        <v>109</v>
      </c>
      <c r="F212" t="s">
        <v>118</v>
      </c>
      <c r="G212" t="s">
        <v>65</v>
      </c>
      <c r="H212">
        <v>18</v>
      </c>
      <c r="I212">
        <v>0.63</v>
      </c>
      <c r="J212">
        <v>0.84</v>
      </c>
      <c r="K212">
        <v>0.82</v>
      </c>
      <c r="L212">
        <v>0.73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51</v>
      </c>
      <c r="U212">
        <v>5</v>
      </c>
      <c r="V212">
        <v>9</v>
      </c>
      <c r="W212">
        <v>2</v>
      </c>
      <c r="X212">
        <v>0</v>
      </c>
      <c r="Y212">
        <v>1</v>
      </c>
      <c r="Z212">
        <v>0</v>
      </c>
      <c r="AA212">
        <v>0</v>
      </c>
      <c r="AB212">
        <v>2</v>
      </c>
      <c r="AC212">
        <v>0</v>
      </c>
      <c r="AD212">
        <v>1</v>
      </c>
      <c r="AE212">
        <v>7</v>
      </c>
      <c r="AF212">
        <v>10</v>
      </c>
      <c r="AG212">
        <v>3</v>
      </c>
      <c r="AH212">
        <v>3</v>
      </c>
      <c r="AI212">
        <v>4</v>
      </c>
      <c r="AJ212">
        <v>7</v>
      </c>
      <c r="AK212">
        <v>13</v>
      </c>
      <c r="AL212">
        <v>18</v>
      </c>
      <c r="AM212">
        <v>49</v>
      </c>
      <c r="AN212">
        <v>51</v>
      </c>
      <c r="AO212">
        <v>1.2</v>
      </c>
      <c r="AP212">
        <v>1.36</v>
      </c>
      <c r="AQ212">
        <v>2.77</v>
      </c>
      <c r="AR212">
        <v>55</v>
      </c>
      <c r="AS212">
        <v>74</v>
      </c>
      <c r="AT212">
        <v>50</v>
      </c>
      <c r="AU212">
        <v>34</v>
      </c>
      <c r="AV212">
        <v>16</v>
      </c>
      <c r="AW212">
        <v>40</v>
      </c>
      <c r="AX212">
        <v>61</v>
      </c>
      <c r="AY212">
        <v>47</v>
      </c>
      <c r="AZ212">
        <v>84</v>
      </c>
      <c r="BA212">
        <v>9.84</v>
      </c>
      <c r="BB212">
        <v>5.63</v>
      </c>
      <c r="BC212">
        <v>3.3</v>
      </c>
      <c r="BD212">
        <v>3.55</v>
      </c>
      <c r="BE212">
        <v>2</v>
      </c>
      <c r="BF212">
        <f>(1/BC212+1/BD212+1/BE212-1)/3</f>
        <v>2.8240147958457824E-2</v>
      </c>
      <c r="BG212">
        <f>1/BC212-BF212</f>
        <v>0.27479015507184523</v>
      </c>
      <c r="BH212">
        <f>1/BD212-BF212</f>
        <v>0.25344999288661263</v>
      </c>
      <c r="BI212">
        <f>1/BE212-BF212</f>
        <v>0.47175985204154219</v>
      </c>
      <c r="BJ212">
        <f>MROUND(BG212*100,2)/100</f>
        <v>0.28000000000000003</v>
      </c>
      <c r="BK212">
        <v>1.18</v>
      </c>
      <c r="BL212">
        <v>1.59</v>
      </c>
      <c r="BM212">
        <v>2.5</v>
      </c>
      <c r="BN212">
        <v>0</v>
      </c>
      <c r="BO212">
        <v>1.59</v>
      </c>
      <c r="BP212">
        <v>2.35</v>
      </c>
      <c r="BQ212" t="s">
        <v>111</v>
      </c>
      <c r="BR212">
        <f>VLOOKUP(Table2[[#This Row],[Reference]],metron,10,FALSE)</f>
        <v>2.5445607358071678</v>
      </c>
      <c r="BS212">
        <f>VLOOKUP(Table2[[#This Row],[Reference]],metron,11,FALSE)</f>
        <v>1.128766254360926</v>
      </c>
      <c r="BT212">
        <f>VLOOKUP(Table2[[#This Row],[Reference]],metron,12,FALSE)</f>
        <v>1.415794481446242</v>
      </c>
      <c r="BU212">
        <f>VLOOKUP(Table2[[#This Row],[Reference]],metron,13,FALSE)</f>
        <v>0.49635267998731369</v>
      </c>
      <c r="BV212">
        <f>VLOOKUP(Table2[[#This Row],[Reference]],metron,14,FALSE)</f>
        <v>0.61084681255946716</v>
      </c>
      <c r="BW212">
        <f>VLOOKUP(Table2[[#This Row],[Reference]],metron,15,FALSE)</f>
        <v>11.04442036836403</v>
      </c>
      <c r="BX212">
        <f>VLOOKUP(Table2[[#This Row],[Reference]],metron,16,FALSE)</f>
        <v>11.38840736728061</v>
      </c>
      <c r="BY212">
        <f>VLOOKUP(Table2[[#This Row],[Reference]],metron,17,FALSE)</f>
        <v>4.5379574003276897</v>
      </c>
      <c r="BZ212">
        <f>VLOOKUP(Table2[[#This Row],[Reference]],metron,18,FALSE)</f>
        <v>4.8481703986892413</v>
      </c>
      <c r="CA212">
        <f>VLOOKUP(Table2[[#This Row],[Reference]],metron,19,FALSE)</f>
        <v>6.5064629680363399</v>
      </c>
      <c r="CB212">
        <f>VLOOKUP(Table2[[#This Row],[Reference]],metron,20,FALSE)</f>
        <v>6.540236968591369</v>
      </c>
      <c r="CC212">
        <f>VLOOKUP(Table2[[#This Row],[Reference]],metron,21,FALSE)</f>
        <v>13.117582417582421</v>
      </c>
      <c r="CD212">
        <f>VLOOKUP(Table2[[#This Row],[Reference]],metron,22,FALSE)</f>
        <v>13.28241758241758</v>
      </c>
      <c r="CE212">
        <f>VLOOKUP(Table2[[#This Row],[Reference]],metron,23,FALSE)</f>
        <v>1.792592592592593</v>
      </c>
      <c r="CF212">
        <f>VLOOKUP(Table2[[#This Row],[Reference]],metron,24,FALSE)</f>
        <v>1.806980433632998</v>
      </c>
      <c r="CG212">
        <f>VLOOKUP(Table2[[#This Row],[Reference]],metron,25,FALSE)</f>
        <v>0.1047065044949762</v>
      </c>
      <c r="CH212">
        <f>VLOOKUP(Table2[[#This Row],[Reference]],metron,26,FALSE)</f>
        <v>0.1073506081438392</v>
      </c>
    </row>
    <row r="213" spans="1:86" hidden="1" x14ac:dyDescent="0.45">
      <c r="A213">
        <v>1543006800</v>
      </c>
      <c r="B213" t="s">
        <v>511</v>
      </c>
      <c r="C213" t="s">
        <v>64</v>
      </c>
      <c r="D213" t="s">
        <v>65</v>
      </c>
      <c r="E213" t="s">
        <v>113</v>
      </c>
      <c r="F213" t="s">
        <v>127</v>
      </c>
      <c r="G213" t="s">
        <v>65</v>
      </c>
      <c r="H213">
        <v>20</v>
      </c>
      <c r="I213">
        <v>1.6</v>
      </c>
      <c r="J213">
        <v>1.1000000000000001</v>
      </c>
      <c r="K213">
        <v>1.45</v>
      </c>
      <c r="L213">
        <v>1.27</v>
      </c>
      <c r="M213">
        <v>0</v>
      </c>
      <c r="N213">
        <v>2</v>
      </c>
      <c r="O213">
        <v>2</v>
      </c>
      <c r="P213">
        <v>2</v>
      </c>
      <c r="Q213">
        <v>0</v>
      </c>
      <c r="R213">
        <v>2</v>
      </c>
      <c r="T213" t="s">
        <v>512</v>
      </c>
      <c r="U213">
        <v>6</v>
      </c>
      <c r="V213">
        <v>2</v>
      </c>
      <c r="W213">
        <v>4</v>
      </c>
      <c r="X213">
        <v>0</v>
      </c>
      <c r="Y213">
        <v>3</v>
      </c>
      <c r="Z213">
        <v>0</v>
      </c>
      <c r="AA213">
        <v>3</v>
      </c>
      <c r="AB213">
        <v>1</v>
      </c>
      <c r="AC213">
        <v>0</v>
      </c>
      <c r="AD213">
        <v>3</v>
      </c>
      <c r="AE213">
        <v>8</v>
      </c>
      <c r="AF213">
        <v>14</v>
      </c>
      <c r="AG213">
        <v>6</v>
      </c>
      <c r="AH213">
        <v>5</v>
      </c>
      <c r="AI213">
        <v>2</v>
      </c>
      <c r="AJ213">
        <v>9</v>
      </c>
      <c r="AK213">
        <v>21</v>
      </c>
      <c r="AL213">
        <v>18</v>
      </c>
      <c r="AM213">
        <v>58</v>
      </c>
      <c r="AN213">
        <v>42</v>
      </c>
      <c r="AO213">
        <v>1.46</v>
      </c>
      <c r="AP213">
        <v>1.59</v>
      </c>
      <c r="AQ213">
        <v>2.4300000000000002</v>
      </c>
      <c r="AR213">
        <v>58</v>
      </c>
      <c r="AS213">
        <v>78</v>
      </c>
      <c r="AT213">
        <v>43</v>
      </c>
      <c r="AU213">
        <v>23</v>
      </c>
      <c r="AV213">
        <v>3</v>
      </c>
      <c r="AW213">
        <v>28</v>
      </c>
      <c r="AX213">
        <v>65</v>
      </c>
      <c r="AY213">
        <v>48</v>
      </c>
      <c r="AZ213">
        <v>85</v>
      </c>
      <c r="BA213">
        <v>9.4499999999999993</v>
      </c>
      <c r="BB213">
        <v>4.8</v>
      </c>
      <c r="BC213">
        <v>1.34</v>
      </c>
      <c r="BD213">
        <v>4.75</v>
      </c>
      <c r="BE213">
        <v>5.8</v>
      </c>
      <c r="BF213">
        <f>(1/BC213+1/BD213+1/BE213-1)/3</f>
        <v>4.3069588536446567E-2</v>
      </c>
      <c r="BG213">
        <f>1/BC213-BF213</f>
        <v>0.70319906817997124</v>
      </c>
      <c r="BH213">
        <f>1/BD213-BF213</f>
        <v>0.1674567272530271</v>
      </c>
      <c r="BI213">
        <f>1/BE213-BF213</f>
        <v>0.12934420456700171</v>
      </c>
      <c r="BJ213">
        <f>MROUND(BG213*100,2)/100</f>
        <v>0.7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 t="s">
        <v>121</v>
      </c>
      <c r="BR213">
        <f>VLOOKUP(Table2[[#This Row],[Reference]],metron,10,FALSE)</f>
        <v>2.9925826028320968</v>
      </c>
      <c r="BS213">
        <f>VLOOKUP(Table2[[#This Row],[Reference]],metron,11,FALSE)</f>
        <v>2.224544841537424</v>
      </c>
      <c r="BT213">
        <f>VLOOKUP(Table2[[#This Row],[Reference]],metron,12,FALSE)</f>
        <v>0.76803776129467294</v>
      </c>
      <c r="BU213">
        <f>VLOOKUP(Table2[[#This Row],[Reference]],metron,13,FALSE)</f>
        <v>0.96561024949426832</v>
      </c>
      <c r="BV213">
        <f>VLOOKUP(Table2[[#This Row],[Reference]],metron,14,FALSE)</f>
        <v>0.34187457855697911</v>
      </c>
      <c r="BW213">
        <f>VLOOKUP(Table2[[#This Row],[Reference]],metron,15,FALSE)</f>
        <v>16.100000000000001</v>
      </c>
      <c r="BX213">
        <f>VLOOKUP(Table2[[#This Row],[Reference]],metron,16,FALSE)</f>
        <v>8.3493506493506491</v>
      </c>
      <c r="BY213">
        <f>VLOOKUP(Table2[[#This Row],[Reference]],metron,17,FALSE)</f>
        <v>7.2678100263852254</v>
      </c>
      <c r="BZ213">
        <f>VLOOKUP(Table2[[#This Row],[Reference]],metron,18,FALSE)</f>
        <v>3.2770448548812658</v>
      </c>
      <c r="CA213">
        <f>VLOOKUP(Table2[[#This Row],[Reference]],metron,19,FALSE)</f>
        <v>8.832189973614776</v>
      </c>
      <c r="CB213">
        <f>VLOOKUP(Table2[[#This Row],[Reference]],metron,20,FALSE)</f>
        <v>5.0723057944693828</v>
      </c>
      <c r="CC213">
        <f>VLOOKUP(Table2[[#This Row],[Reference]],metron,21,FALSE)</f>
        <v>11.95872170439414</v>
      </c>
      <c r="CD213">
        <f>VLOOKUP(Table2[[#This Row],[Reference]],metron,22,FALSE)</f>
        <v>13.450066577896139</v>
      </c>
      <c r="CE213">
        <f>VLOOKUP(Table2[[#This Row],[Reference]],metron,23,FALSE)</f>
        <v>1.301526717557252</v>
      </c>
      <c r="CF213">
        <f>VLOOKUP(Table2[[#This Row],[Reference]],metron,24,FALSE)</f>
        <v>1.9796437659033079</v>
      </c>
      <c r="CG213">
        <f>VLOOKUP(Table2[[#This Row],[Reference]],metron,25,FALSE)</f>
        <v>5.3435114503816793E-2</v>
      </c>
      <c r="CH213">
        <f>VLOOKUP(Table2[[#This Row],[Reference]],metron,26,FALSE)</f>
        <v>0.1183206106870229</v>
      </c>
    </row>
    <row r="214" spans="1:86" hidden="1" x14ac:dyDescent="0.45">
      <c r="A214">
        <v>1543006800</v>
      </c>
      <c r="B214" t="s">
        <v>511</v>
      </c>
      <c r="C214" t="s">
        <v>64</v>
      </c>
      <c r="D214" t="s">
        <v>65</v>
      </c>
      <c r="E214" t="s">
        <v>159</v>
      </c>
      <c r="F214" t="s">
        <v>122</v>
      </c>
      <c r="G214" t="s">
        <v>65</v>
      </c>
      <c r="H214">
        <v>20</v>
      </c>
      <c r="I214">
        <v>1</v>
      </c>
      <c r="J214">
        <v>1.05</v>
      </c>
      <c r="K214">
        <v>1.05</v>
      </c>
      <c r="L214">
        <v>1</v>
      </c>
      <c r="M214">
        <v>2</v>
      </c>
      <c r="N214">
        <v>1</v>
      </c>
      <c r="O214">
        <v>3</v>
      </c>
      <c r="P214">
        <v>1</v>
      </c>
      <c r="Q214">
        <v>1</v>
      </c>
      <c r="R214">
        <v>0</v>
      </c>
      <c r="S214" t="s">
        <v>513</v>
      </c>
      <c r="T214">
        <v>77</v>
      </c>
      <c r="U214">
        <v>1</v>
      </c>
      <c r="V214">
        <v>4</v>
      </c>
      <c r="W214">
        <v>3</v>
      </c>
      <c r="X214">
        <v>1</v>
      </c>
      <c r="Y214">
        <v>2</v>
      </c>
      <c r="Z214">
        <v>0</v>
      </c>
      <c r="AA214">
        <v>1</v>
      </c>
      <c r="AB214">
        <v>3</v>
      </c>
      <c r="AC214">
        <v>1</v>
      </c>
      <c r="AD214">
        <v>1</v>
      </c>
      <c r="AE214">
        <v>8</v>
      </c>
      <c r="AF214">
        <v>13</v>
      </c>
      <c r="AG214">
        <v>5</v>
      </c>
      <c r="AH214">
        <v>9</v>
      </c>
      <c r="AI214">
        <v>3</v>
      </c>
      <c r="AJ214">
        <v>4</v>
      </c>
      <c r="AK214">
        <v>22</v>
      </c>
      <c r="AL214">
        <v>19</v>
      </c>
      <c r="AM214">
        <v>41</v>
      </c>
      <c r="AN214">
        <v>59</v>
      </c>
      <c r="AO214">
        <v>1.26</v>
      </c>
      <c r="AP214">
        <v>2.2599999999999998</v>
      </c>
      <c r="AQ214">
        <v>2.88</v>
      </c>
      <c r="AR214">
        <v>55</v>
      </c>
      <c r="AS214">
        <v>75</v>
      </c>
      <c r="AT214">
        <v>55</v>
      </c>
      <c r="AU214">
        <v>30</v>
      </c>
      <c r="AV214">
        <v>15</v>
      </c>
      <c r="AW214">
        <v>28</v>
      </c>
      <c r="AX214">
        <v>75</v>
      </c>
      <c r="AY214">
        <v>55</v>
      </c>
      <c r="AZ214">
        <v>83</v>
      </c>
      <c r="BA214">
        <v>7.25</v>
      </c>
      <c r="BB214">
        <v>4.95</v>
      </c>
      <c r="BC214">
        <v>2.95</v>
      </c>
      <c r="BD214">
        <v>3.55</v>
      </c>
      <c r="BE214">
        <v>2</v>
      </c>
      <c r="BF214">
        <f>(1/BC214+1/BD214+1/BE214-1)/3</f>
        <v>4.0224397230842701E-2</v>
      </c>
      <c r="BG214">
        <f>1/BC214-BF214</f>
        <v>0.29875865361661491</v>
      </c>
      <c r="BH214">
        <f>1/BD214-BF214</f>
        <v>0.24146574361422773</v>
      </c>
      <c r="BI214">
        <f>1/BE214-BF214</f>
        <v>0.4597756027691573</v>
      </c>
      <c r="BJ214">
        <f>MROUND(BG214*100,2)/100</f>
        <v>0.3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 t="s">
        <v>131</v>
      </c>
      <c r="BR214">
        <f>VLOOKUP(Table2[[#This Row],[Reference]],metron,10,FALSE)</f>
        <v>2.5726407816919519</v>
      </c>
      <c r="BS214">
        <f>VLOOKUP(Table2[[#This Row],[Reference]],metron,11,FALSE)</f>
        <v>1.1805091283106199</v>
      </c>
      <c r="BT214">
        <f>VLOOKUP(Table2[[#This Row],[Reference]],metron,12,FALSE)</f>
        <v>1.3921316533813319</v>
      </c>
      <c r="BU214">
        <f>VLOOKUP(Table2[[#This Row],[Reference]],metron,13,FALSE)</f>
        <v>0.5209673269873939</v>
      </c>
      <c r="BV214">
        <f>VLOOKUP(Table2[[#This Row],[Reference]],metron,14,FALSE)</f>
        <v>0.61847182917417032</v>
      </c>
      <c r="BW214">
        <f>VLOOKUP(Table2[[#This Row],[Reference]],metron,15,FALSE)</f>
        <v>11.149200710479571</v>
      </c>
      <c r="BX214">
        <f>VLOOKUP(Table2[[#This Row],[Reference]],metron,16,FALSE)</f>
        <v>11.444049733570161</v>
      </c>
      <c r="BY214">
        <f>VLOOKUP(Table2[[#This Row],[Reference]],metron,17,FALSE)</f>
        <v>4.5257270693512304</v>
      </c>
      <c r="BZ214">
        <f>VLOOKUP(Table2[[#This Row],[Reference]],metron,18,FALSE)</f>
        <v>4.8465324384787474</v>
      </c>
      <c r="CA214">
        <f>VLOOKUP(Table2[[#This Row],[Reference]],metron,19,FALSE)</f>
        <v>6.6234736411283404</v>
      </c>
      <c r="CB214">
        <f>VLOOKUP(Table2[[#This Row],[Reference]],metron,20,FALSE)</f>
        <v>6.5975172950914134</v>
      </c>
      <c r="CC214">
        <f>VLOOKUP(Table2[[#This Row],[Reference]],metron,21,FALSE)</f>
        <v>12.90081154192967</v>
      </c>
      <c r="CD214">
        <f>VLOOKUP(Table2[[#This Row],[Reference]],metron,22,FALSE)</f>
        <v>13.00360685302074</v>
      </c>
      <c r="CE214">
        <f>VLOOKUP(Table2[[#This Row],[Reference]],metron,23,FALSE)</f>
        <v>1.7502145922746779</v>
      </c>
      <c r="CF214">
        <f>VLOOKUP(Table2[[#This Row],[Reference]],metron,24,FALSE)</f>
        <v>1.831402831402831</v>
      </c>
      <c r="CG214">
        <f>VLOOKUP(Table2[[#This Row],[Reference]],metron,25,FALSE)</f>
        <v>9.6525096525096526E-2</v>
      </c>
      <c r="CH214">
        <f>VLOOKUP(Table2[[#This Row],[Reference]],metron,26,FALSE)</f>
        <v>0.1244101244101244</v>
      </c>
    </row>
    <row r="215" spans="1:86" hidden="1" x14ac:dyDescent="0.45">
      <c r="A215">
        <v>1543021800</v>
      </c>
      <c r="B215" t="s">
        <v>514</v>
      </c>
      <c r="C215" t="s">
        <v>64</v>
      </c>
      <c r="D215" t="s">
        <v>65</v>
      </c>
      <c r="E215" t="s">
        <v>115</v>
      </c>
      <c r="F215" t="s">
        <v>143</v>
      </c>
      <c r="G215" t="s">
        <v>65</v>
      </c>
      <c r="H215">
        <v>20</v>
      </c>
      <c r="I215">
        <v>1.2</v>
      </c>
      <c r="J215">
        <v>1.35</v>
      </c>
      <c r="K215">
        <v>1.1399999999999999</v>
      </c>
      <c r="L215">
        <v>1.41</v>
      </c>
      <c r="M215">
        <v>1</v>
      </c>
      <c r="N215">
        <v>1</v>
      </c>
      <c r="O215">
        <v>2</v>
      </c>
      <c r="P215">
        <v>1</v>
      </c>
      <c r="Q215">
        <v>1</v>
      </c>
      <c r="R215">
        <v>0</v>
      </c>
      <c r="S215">
        <v>36</v>
      </c>
      <c r="T215">
        <v>67</v>
      </c>
      <c r="U215">
        <v>1</v>
      </c>
      <c r="V215">
        <v>8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5</v>
      </c>
      <c r="AF215">
        <v>6</v>
      </c>
      <c r="AG215">
        <v>2</v>
      </c>
      <c r="AH215">
        <v>4</v>
      </c>
      <c r="AI215">
        <v>3</v>
      </c>
      <c r="AJ215">
        <v>2</v>
      </c>
      <c r="AK215">
        <v>9</v>
      </c>
      <c r="AL215">
        <v>17</v>
      </c>
      <c r="AM215">
        <v>47</v>
      </c>
      <c r="AN215">
        <v>53</v>
      </c>
      <c r="AO215">
        <v>0.83</v>
      </c>
      <c r="AP215">
        <v>1.18</v>
      </c>
      <c r="AQ215">
        <v>2.13</v>
      </c>
      <c r="AR215">
        <v>58</v>
      </c>
      <c r="AS215">
        <v>75</v>
      </c>
      <c r="AT215">
        <v>33</v>
      </c>
      <c r="AU215">
        <v>13</v>
      </c>
      <c r="AV215">
        <v>3</v>
      </c>
      <c r="AW215">
        <v>20</v>
      </c>
      <c r="AX215">
        <v>60</v>
      </c>
      <c r="AY215">
        <v>43</v>
      </c>
      <c r="AZ215">
        <v>70</v>
      </c>
      <c r="BA215">
        <v>9.65</v>
      </c>
      <c r="BB215">
        <v>4.95</v>
      </c>
      <c r="BC215">
        <v>2.4500000000000002</v>
      </c>
      <c r="BD215">
        <v>3.7</v>
      </c>
      <c r="BE215">
        <v>2.2000000000000002</v>
      </c>
      <c r="BF215">
        <f>(1/BC215+1/BD215+1/BE215-1)/3</f>
        <v>4.4326330040615737E-2</v>
      </c>
      <c r="BG215">
        <f>1/BC215-BF215</f>
        <v>0.36383693526550664</v>
      </c>
      <c r="BH215">
        <f>1/BD215-BF215</f>
        <v>0.2259439402296545</v>
      </c>
      <c r="BI215">
        <f>1/BE215-BF215</f>
        <v>0.41021912450483877</v>
      </c>
      <c r="BJ215">
        <f>MROUND(BG215*100,2)/100</f>
        <v>0.36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 t="s">
        <v>129</v>
      </c>
      <c r="BR215">
        <f>VLOOKUP(Table2[[#This Row],[Reference]],metron,10,FALSE)</f>
        <v>2.5110350525197691</v>
      </c>
      <c r="BS215">
        <f>VLOOKUP(Table2[[#This Row],[Reference]],metron,11,FALSE)</f>
        <v>1.269326094653606</v>
      </c>
      <c r="BT215">
        <f>VLOOKUP(Table2[[#This Row],[Reference]],metron,12,FALSE)</f>
        <v>1.2417089578661631</v>
      </c>
      <c r="BU215">
        <f>VLOOKUP(Table2[[#This Row],[Reference]],metron,13,FALSE)</f>
        <v>0.56586402266288949</v>
      </c>
      <c r="BV215">
        <f>VLOOKUP(Table2[[#This Row],[Reference]],metron,14,FALSE)</f>
        <v>0.55158168083097259</v>
      </c>
      <c r="BW215">
        <f>VLOOKUP(Table2[[#This Row],[Reference]],metron,15,FALSE)</f>
        <v>11.49400826446281</v>
      </c>
      <c r="BX215">
        <f>VLOOKUP(Table2[[#This Row],[Reference]],metron,16,FALSE)</f>
        <v>10.507231404958681</v>
      </c>
      <c r="BY215">
        <f>VLOOKUP(Table2[[#This Row],[Reference]],metron,17,FALSE)</f>
        <v>4.9238790406673623</v>
      </c>
      <c r="BZ215">
        <f>VLOOKUP(Table2[[#This Row],[Reference]],metron,18,FALSE)</f>
        <v>4.6296141814389991</v>
      </c>
      <c r="CA215">
        <f>VLOOKUP(Table2[[#This Row],[Reference]],metron,19,FALSE)</f>
        <v>6.5701292237954476</v>
      </c>
      <c r="CB215">
        <f>VLOOKUP(Table2[[#This Row],[Reference]],metron,20,FALSE)</f>
        <v>5.8776172235196817</v>
      </c>
      <c r="CC215">
        <f>VLOOKUP(Table2[[#This Row],[Reference]],metron,21,FALSE)</f>
        <v>12.798739495798319</v>
      </c>
      <c r="CD215">
        <f>VLOOKUP(Table2[[#This Row],[Reference]],metron,22,FALSE)</f>
        <v>12.98844537815126</v>
      </c>
      <c r="CE215">
        <f>VLOOKUP(Table2[[#This Row],[Reference]],metron,23,FALSE)</f>
        <v>1.604928297313674</v>
      </c>
      <c r="CF215">
        <f>VLOOKUP(Table2[[#This Row],[Reference]],metron,24,FALSE)</f>
        <v>1.791961219955565</v>
      </c>
      <c r="CG215">
        <f>VLOOKUP(Table2[[#This Row],[Reference]],metron,25,FALSE)</f>
        <v>8.887093516461321E-2</v>
      </c>
      <c r="CH215">
        <f>VLOOKUP(Table2[[#This Row],[Reference]],metron,26,FALSE)</f>
        <v>0.11694607150070691</v>
      </c>
    </row>
    <row r="216" spans="1:86" hidden="1" x14ac:dyDescent="0.45">
      <c r="A216">
        <v>1543078800</v>
      </c>
      <c r="B216" t="s">
        <v>515</v>
      </c>
      <c r="C216" t="s">
        <v>64</v>
      </c>
      <c r="D216" t="s">
        <v>65</v>
      </c>
      <c r="E216" t="s">
        <v>123</v>
      </c>
      <c r="F216" t="s">
        <v>118</v>
      </c>
      <c r="G216" t="s">
        <v>65</v>
      </c>
      <c r="H216">
        <v>20</v>
      </c>
      <c r="I216">
        <v>2.25</v>
      </c>
      <c r="J216">
        <v>0.8</v>
      </c>
      <c r="K216">
        <v>2.2599999999999998</v>
      </c>
      <c r="L216">
        <v>0.73</v>
      </c>
      <c r="M216">
        <v>4</v>
      </c>
      <c r="N216">
        <v>0</v>
      </c>
      <c r="O216">
        <v>4</v>
      </c>
      <c r="P216">
        <v>1</v>
      </c>
      <c r="Q216">
        <v>1</v>
      </c>
      <c r="R216">
        <v>0</v>
      </c>
      <c r="S216" t="s">
        <v>516</v>
      </c>
      <c r="U216">
        <v>1</v>
      </c>
      <c r="V216">
        <v>7</v>
      </c>
      <c r="W216">
        <v>3</v>
      </c>
      <c r="X216">
        <v>1</v>
      </c>
      <c r="Y216">
        <v>4</v>
      </c>
      <c r="Z216">
        <v>1</v>
      </c>
      <c r="AA216">
        <v>2</v>
      </c>
      <c r="AB216">
        <v>2</v>
      </c>
      <c r="AC216">
        <v>3</v>
      </c>
      <c r="AD216">
        <v>2</v>
      </c>
      <c r="AE216">
        <v>10</v>
      </c>
      <c r="AF216">
        <v>9</v>
      </c>
      <c r="AG216">
        <v>7</v>
      </c>
      <c r="AH216">
        <v>5</v>
      </c>
      <c r="AI216">
        <v>3</v>
      </c>
      <c r="AJ216">
        <v>4</v>
      </c>
      <c r="AK216">
        <v>18</v>
      </c>
      <c r="AL216">
        <v>14</v>
      </c>
      <c r="AM216">
        <v>39</v>
      </c>
      <c r="AN216">
        <v>61</v>
      </c>
      <c r="AO216">
        <v>1.46</v>
      </c>
      <c r="AP216">
        <v>1.5</v>
      </c>
      <c r="AQ216">
        <v>2.6</v>
      </c>
      <c r="AR216">
        <v>58</v>
      </c>
      <c r="AS216">
        <v>73</v>
      </c>
      <c r="AT216">
        <v>53</v>
      </c>
      <c r="AU216">
        <v>28</v>
      </c>
      <c r="AV216">
        <v>10</v>
      </c>
      <c r="AW216">
        <v>33</v>
      </c>
      <c r="AX216">
        <v>60</v>
      </c>
      <c r="AY216">
        <v>50</v>
      </c>
      <c r="AZ216">
        <v>83</v>
      </c>
      <c r="BA216">
        <v>11.15</v>
      </c>
      <c r="BB216">
        <v>4.75</v>
      </c>
      <c r="BC216">
        <v>1.61</v>
      </c>
      <c r="BD216">
        <v>3.75</v>
      </c>
      <c r="BE216">
        <v>5.05</v>
      </c>
      <c r="BF216">
        <f>(1/BC216+1/BD216+1/BE216-1)/3</f>
        <v>2.8601493689741631E-2</v>
      </c>
      <c r="BG216">
        <f>1/BC216-BF216</f>
        <v>0.59251651873261857</v>
      </c>
      <c r="BH216">
        <f>1/BD216-BF216</f>
        <v>0.23806517297692503</v>
      </c>
      <c r="BI216">
        <f>1/BE216-BF216</f>
        <v>0.1694183082904564</v>
      </c>
      <c r="BJ216">
        <f>MROUND(BG216*100,2)/100</f>
        <v>0.6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 t="s">
        <v>133</v>
      </c>
      <c r="BR216">
        <f>VLOOKUP(Table2[[#This Row],[Reference]],metron,10,FALSE)</f>
        <v>2.7310090702947849</v>
      </c>
      <c r="BS216">
        <f>VLOOKUP(Table2[[#This Row],[Reference]],metron,11,FALSE)</f>
        <v>1.841836734693878</v>
      </c>
      <c r="BT216">
        <f>VLOOKUP(Table2[[#This Row],[Reference]],metron,12,FALSE)</f>
        <v>0.88917233560090703</v>
      </c>
      <c r="BU216">
        <f>VLOOKUP(Table2[[#This Row],[Reference]],metron,13,FALSE)</f>
        <v>0.804822695035461</v>
      </c>
      <c r="BV216">
        <f>VLOOKUP(Table2[[#This Row],[Reference]],metron,14,FALSE)</f>
        <v>0.38099290780141842</v>
      </c>
      <c r="BW216">
        <f>VLOOKUP(Table2[[#This Row],[Reference]],metron,15,FALSE)</f>
        <v>14.25174825174825</v>
      </c>
      <c r="BX216">
        <f>VLOOKUP(Table2[[#This Row],[Reference]],metron,16,FALSE)</f>
        <v>8.8316683316683324</v>
      </c>
      <c r="BY216">
        <f>VLOOKUP(Table2[[#This Row],[Reference]],metron,17,FALSE)</f>
        <v>6.2901265822784813</v>
      </c>
      <c r="BZ216">
        <f>VLOOKUP(Table2[[#This Row],[Reference]],metron,18,FALSE)</f>
        <v>3.6162025316455702</v>
      </c>
      <c r="CA216">
        <f>VLOOKUP(Table2[[#This Row],[Reference]],metron,19,FALSE)</f>
        <v>7.9616216694697686</v>
      </c>
      <c r="CB216">
        <f>VLOOKUP(Table2[[#This Row],[Reference]],metron,20,FALSE)</f>
        <v>5.2154658000227627</v>
      </c>
      <c r="CC216">
        <f>VLOOKUP(Table2[[#This Row],[Reference]],metron,21,FALSE)</f>
        <v>12.444895886236671</v>
      </c>
      <c r="CD216">
        <f>VLOOKUP(Table2[[#This Row],[Reference]],metron,22,FALSE)</f>
        <v>13.620619603859829</v>
      </c>
      <c r="CE216">
        <f>VLOOKUP(Table2[[#This Row],[Reference]],metron,23,FALSE)</f>
        <v>1.406084017382907</v>
      </c>
      <c r="CF216">
        <f>VLOOKUP(Table2[[#This Row],[Reference]],metron,24,FALSE)</f>
        <v>2.070980202800579</v>
      </c>
      <c r="CG216">
        <f>VLOOKUP(Table2[[#This Row],[Reference]],metron,25,FALSE)</f>
        <v>6.1323032351521013E-2</v>
      </c>
      <c r="CH216">
        <f>VLOOKUP(Table2[[#This Row],[Reference]],metron,26,FALSE)</f>
        <v>0.1313375181071946</v>
      </c>
    </row>
    <row r="217" spans="1:86" hidden="1" x14ac:dyDescent="0.45">
      <c r="A217">
        <v>1543101900</v>
      </c>
      <c r="B217" t="s">
        <v>517</v>
      </c>
      <c r="C217" t="s">
        <v>64</v>
      </c>
      <c r="D217" t="s">
        <v>65</v>
      </c>
      <c r="E217" t="s">
        <v>109</v>
      </c>
      <c r="F217" t="s">
        <v>112</v>
      </c>
      <c r="G217" t="s">
        <v>65</v>
      </c>
      <c r="H217">
        <v>20</v>
      </c>
      <c r="I217">
        <v>0.75</v>
      </c>
      <c r="J217">
        <v>1</v>
      </c>
      <c r="K217">
        <v>0.82</v>
      </c>
      <c r="L217">
        <v>1.1299999999999999</v>
      </c>
      <c r="M217">
        <v>1</v>
      </c>
      <c r="N217">
        <v>4</v>
      </c>
      <c r="O217">
        <v>5</v>
      </c>
      <c r="P217">
        <v>2</v>
      </c>
      <c r="Q217">
        <v>0</v>
      </c>
      <c r="R217">
        <v>2</v>
      </c>
      <c r="S217">
        <v>82</v>
      </c>
      <c r="T217" t="s">
        <v>518</v>
      </c>
      <c r="U217">
        <v>3</v>
      </c>
      <c r="V217">
        <v>0</v>
      </c>
      <c r="W217">
        <v>1</v>
      </c>
      <c r="X217">
        <v>0</v>
      </c>
      <c r="Y217">
        <v>2</v>
      </c>
      <c r="Z217">
        <v>0</v>
      </c>
      <c r="AA217">
        <v>1</v>
      </c>
      <c r="AB217">
        <v>0</v>
      </c>
      <c r="AC217">
        <v>1</v>
      </c>
      <c r="AD217">
        <v>1</v>
      </c>
      <c r="AE217">
        <v>9</v>
      </c>
      <c r="AF217">
        <v>9</v>
      </c>
      <c r="AG217">
        <v>6</v>
      </c>
      <c r="AH217">
        <v>5</v>
      </c>
      <c r="AI217">
        <v>3</v>
      </c>
      <c r="AJ217">
        <v>4</v>
      </c>
      <c r="AK217">
        <v>13</v>
      </c>
      <c r="AL217">
        <v>26</v>
      </c>
      <c r="AM217">
        <v>51</v>
      </c>
      <c r="AN217">
        <v>49</v>
      </c>
      <c r="AO217">
        <v>1.41</v>
      </c>
      <c r="AP217">
        <v>1.29</v>
      </c>
      <c r="AQ217">
        <v>2.4</v>
      </c>
      <c r="AR217">
        <v>50</v>
      </c>
      <c r="AS217">
        <v>75</v>
      </c>
      <c r="AT217">
        <v>38</v>
      </c>
      <c r="AU217">
        <v>20</v>
      </c>
      <c r="AV217">
        <v>8</v>
      </c>
      <c r="AW217">
        <v>25</v>
      </c>
      <c r="AX217">
        <v>48</v>
      </c>
      <c r="AY217">
        <v>48</v>
      </c>
      <c r="AZ217">
        <v>88</v>
      </c>
      <c r="BA217">
        <v>8.25</v>
      </c>
      <c r="BB217">
        <v>5.0999999999999996</v>
      </c>
      <c r="BC217">
        <v>2.1</v>
      </c>
      <c r="BD217">
        <v>3.55</v>
      </c>
      <c r="BE217">
        <v>2.75</v>
      </c>
      <c r="BF217">
        <f>(1/BC217+1/BD217+1/BE217-1)/3</f>
        <v>4.0505660223970029E-2</v>
      </c>
      <c r="BG217">
        <f>1/BC217-BF217</f>
        <v>0.43568481596650616</v>
      </c>
      <c r="BH217">
        <f>1/BD217-BF217</f>
        <v>0.2411844806211004</v>
      </c>
      <c r="BI217">
        <f>1/BE217-BF217</f>
        <v>0.32313070341239364</v>
      </c>
      <c r="BJ217">
        <f>MROUND(BG217*100,2)/100</f>
        <v>0.44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 t="s">
        <v>111</v>
      </c>
      <c r="BR217">
        <f>VLOOKUP(Table2[[#This Row],[Reference]],metron,10,FALSE)</f>
        <v>2.4807646356033461</v>
      </c>
      <c r="BS217">
        <f>VLOOKUP(Table2[[#This Row],[Reference]],metron,11,FALSE)</f>
        <v>1.4140979689366791</v>
      </c>
      <c r="BT217">
        <f>VLOOKUP(Table2[[#This Row],[Reference]],metron,12,FALSE)</f>
        <v>1.0666666666666671</v>
      </c>
      <c r="BU217">
        <f>VLOOKUP(Table2[[#This Row],[Reference]],metron,13,FALSE)</f>
        <v>0.62712066905615294</v>
      </c>
      <c r="BV217">
        <f>VLOOKUP(Table2[[#This Row],[Reference]],metron,14,FALSE)</f>
        <v>0.46009557945041818</v>
      </c>
      <c r="BW217">
        <f>VLOOKUP(Table2[[#This Row],[Reference]],metron,15,FALSE)</f>
        <v>12.56969280146722</v>
      </c>
      <c r="BX217">
        <f>VLOOKUP(Table2[[#This Row],[Reference]],metron,16,FALSE)</f>
        <v>9.8695552498853729</v>
      </c>
      <c r="BY217">
        <f>VLOOKUP(Table2[[#This Row],[Reference]],metron,17,FALSE)</f>
        <v>5.2754256787850897</v>
      </c>
      <c r="BZ217">
        <f>VLOOKUP(Table2[[#This Row],[Reference]],metron,18,FALSE)</f>
        <v>4.1279337321675103</v>
      </c>
      <c r="CA217">
        <f>VLOOKUP(Table2[[#This Row],[Reference]],metron,19,FALSE)</f>
        <v>7.2942671226821298</v>
      </c>
      <c r="CB217">
        <f>VLOOKUP(Table2[[#This Row],[Reference]],metron,20,FALSE)</f>
        <v>5.7416215177178627</v>
      </c>
      <c r="CC217">
        <f>VLOOKUP(Table2[[#This Row],[Reference]],metron,21,FALSE)</f>
        <v>12.897246007868549</v>
      </c>
      <c r="CD217">
        <f>VLOOKUP(Table2[[#This Row],[Reference]],metron,22,FALSE)</f>
        <v>13.507058551261281</v>
      </c>
      <c r="CE217">
        <f>VLOOKUP(Table2[[#This Row],[Reference]],metron,23,FALSE)</f>
        <v>1.576522702104098</v>
      </c>
      <c r="CF217">
        <f>VLOOKUP(Table2[[#This Row],[Reference]],metron,24,FALSE)</f>
        <v>1.917165005537099</v>
      </c>
      <c r="CG217">
        <f>VLOOKUP(Table2[[#This Row],[Reference]],metron,25,FALSE)</f>
        <v>8.4385382059800659E-2</v>
      </c>
      <c r="CH217">
        <f>VLOOKUP(Table2[[#This Row],[Reference]],metron,26,FALSE)</f>
        <v>0.1233665559246955</v>
      </c>
    </row>
    <row r="218" spans="1:86" hidden="1" x14ac:dyDescent="0.45">
      <c r="A218">
        <v>1543109400</v>
      </c>
      <c r="B218" t="s">
        <v>519</v>
      </c>
      <c r="C218" t="s">
        <v>64</v>
      </c>
      <c r="D218" t="s">
        <v>65</v>
      </c>
      <c r="E218" t="s">
        <v>114</v>
      </c>
      <c r="F218" t="s">
        <v>119</v>
      </c>
      <c r="G218" t="s">
        <v>65</v>
      </c>
      <c r="H218">
        <v>20</v>
      </c>
      <c r="I218">
        <v>1.55</v>
      </c>
      <c r="J218">
        <v>1.6</v>
      </c>
      <c r="K218">
        <v>1.55</v>
      </c>
      <c r="L218">
        <v>1.5</v>
      </c>
      <c r="M218">
        <v>1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86</v>
      </c>
      <c r="U218">
        <v>4</v>
      </c>
      <c r="V218">
        <v>5</v>
      </c>
      <c r="W218">
        <v>2</v>
      </c>
      <c r="X218">
        <v>0</v>
      </c>
      <c r="Y218">
        <v>2</v>
      </c>
      <c r="Z218">
        <v>0</v>
      </c>
      <c r="AA218">
        <v>1</v>
      </c>
      <c r="AB218">
        <v>1</v>
      </c>
      <c r="AC218">
        <v>2</v>
      </c>
      <c r="AD218">
        <v>0</v>
      </c>
      <c r="AE218">
        <v>18</v>
      </c>
      <c r="AF218">
        <v>6</v>
      </c>
      <c r="AG218">
        <v>11</v>
      </c>
      <c r="AH218">
        <v>2</v>
      </c>
      <c r="AI218">
        <v>7</v>
      </c>
      <c r="AJ218">
        <v>4</v>
      </c>
      <c r="AK218">
        <v>23</v>
      </c>
      <c r="AL218">
        <v>22</v>
      </c>
      <c r="AM218">
        <v>58</v>
      </c>
      <c r="AN218">
        <v>42</v>
      </c>
      <c r="AO218">
        <v>2.5099999999999998</v>
      </c>
      <c r="AP218">
        <v>0.84</v>
      </c>
      <c r="AQ218">
        <v>2.68</v>
      </c>
      <c r="AR218">
        <v>55</v>
      </c>
      <c r="AS218">
        <v>68</v>
      </c>
      <c r="AT218">
        <v>48</v>
      </c>
      <c r="AU218">
        <v>38</v>
      </c>
      <c r="AV218">
        <v>13</v>
      </c>
      <c r="AW218">
        <v>28</v>
      </c>
      <c r="AX218">
        <v>60</v>
      </c>
      <c r="AY218">
        <v>53</v>
      </c>
      <c r="AZ218">
        <v>83</v>
      </c>
      <c r="BA218">
        <v>10.050000000000001</v>
      </c>
      <c r="BB218">
        <v>6.55</v>
      </c>
      <c r="BC218">
        <v>2.7</v>
      </c>
      <c r="BD218">
        <v>3.35</v>
      </c>
      <c r="BE218">
        <v>2.4</v>
      </c>
      <c r="BF218">
        <f>(1/BC218+1/BD218+1/BE218-1)/3</f>
        <v>2.8514833241201371E-2</v>
      </c>
      <c r="BG218">
        <f>1/BC218-BF218</f>
        <v>0.341855537129169</v>
      </c>
      <c r="BH218">
        <f>1/BD218-BF218</f>
        <v>0.26999262944536578</v>
      </c>
      <c r="BI218">
        <f>1/BE218-BF218</f>
        <v>0.38815183342546533</v>
      </c>
      <c r="BJ218">
        <f>MROUND(BG218*100,2)/100</f>
        <v>0.34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 t="s">
        <v>117</v>
      </c>
      <c r="BR218">
        <f>VLOOKUP(Table2[[#This Row],[Reference]],metron,10,FALSE)</f>
        <v>2.5229727551184897</v>
      </c>
      <c r="BS218">
        <f>VLOOKUP(Table2[[#This Row],[Reference]],metron,11,FALSE)</f>
        <v>1.228921489601805</v>
      </c>
      <c r="BT218">
        <f>VLOOKUP(Table2[[#This Row],[Reference]],metron,12,FALSE)</f>
        <v>1.2940512655166849</v>
      </c>
      <c r="BU218">
        <f>VLOOKUP(Table2[[#This Row],[Reference]],metron,13,FALSE)</f>
        <v>0.53240890035472432</v>
      </c>
      <c r="BV218">
        <f>VLOOKUP(Table2[[#This Row],[Reference]],metron,14,FALSE)</f>
        <v>0.56514027732989358</v>
      </c>
      <c r="BW218">
        <f>VLOOKUP(Table2[[#This Row],[Reference]],metron,15,FALSE)</f>
        <v>11.417888124439131</v>
      </c>
      <c r="BX218">
        <f>VLOOKUP(Table2[[#This Row],[Reference]],metron,16,FALSE)</f>
        <v>10.76308704756207</v>
      </c>
      <c r="BY218">
        <f>VLOOKUP(Table2[[#This Row],[Reference]],metron,17,FALSE)</f>
        <v>4.8317672021824798</v>
      </c>
      <c r="BZ218">
        <f>VLOOKUP(Table2[[#This Row],[Reference]],metron,18,FALSE)</f>
        <v>4.6698999696877843</v>
      </c>
      <c r="CA218">
        <f>VLOOKUP(Table2[[#This Row],[Reference]],metron,19,FALSE)</f>
        <v>6.5861209222566508</v>
      </c>
      <c r="CB218">
        <f>VLOOKUP(Table2[[#This Row],[Reference]],metron,20,FALSE)</f>
        <v>6.093187077874286</v>
      </c>
      <c r="CC218">
        <f>VLOOKUP(Table2[[#This Row],[Reference]],metron,21,FALSE)</f>
        <v>12.685679611650491</v>
      </c>
      <c r="CD218">
        <f>VLOOKUP(Table2[[#This Row],[Reference]],metron,22,FALSE)</f>
        <v>13.02639563106796</v>
      </c>
      <c r="CE218">
        <f>VLOOKUP(Table2[[#This Row],[Reference]],metron,23,FALSE)</f>
        <v>1.6481211768132831</v>
      </c>
      <c r="CF218">
        <f>VLOOKUP(Table2[[#This Row],[Reference]],metron,24,FALSE)</f>
        <v>1.8572676958928049</v>
      </c>
      <c r="CG218">
        <f>VLOOKUP(Table2[[#This Row],[Reference]],metron,25,FALSE)</f>
        <v>9.641712787649287E-2</v>
      </c>
      <c r="CH218">
        <f>VLOOKUP(Table2[[#This Row],[Reference]],metron,26,FALSE)</f>
        <v>0.11302068161957469</v>
      </c>
    </row>
    <row r="219" spans="1:86" hidden="1" x14ac:dyDescent="0.45">
      <c r="A219">
        <v>1543424400</v>
      </c>
      <c r="B219" t="s">
        <v>520</v>
      </c>
      <c r="C219" t="s">
        <v>64</v>
      </c>
      <c r="D219" t="s">
        <v>65</v>
      </c>
      <c r="E219" t="s">
        <v>143</v>
      </c>
      <c r="F219" t="s">
        <v>113</v>
      </c>
      <c r="G219" t="s">
        <v>65</v>
      </c>
      <c r="H219">
        <v>19</v>
      </c>
      <c r="I219">
        <v>1.55</v>
      </c>
      <c r="J219">
        <v>1.5</v>
      </c>
      <c r="K219">
        <v>1.55</v>
      </c>
      <c r="L219">
        <v>1.5</v>
      </c>
      <c r="M219">
        <v>1</v>
      </c>
      <c r="N219">
        <v>2</v>
      </c>
      <c r="O219">
        <v>3</v>
      </c>
      <c r="P219">
        <v>0</v>
      </c>
      <c r="Q219">
        <v>0</v>
      </c>
      <c r="R219">
        <v>0</v>
      </c>
      <c r="S219">
        <v>76</v>
      </c>
      <c r="T219" t="s">
        <v>521</v>
      </c>
      <c r="U219">
        <v>2</v>
      </c>
      <c r="V219">
        <v>1</v>
      </c>
      <c r="W219">
        <v>3</v>
      </c>
      <c r="X219">
        <v>0</v>
      </c>
      <c r="Y219">
        <v>3</v>
      </c>
      <c r="Z219">
        <v>0</v>
      </c>
      <c r="AA219">
        <v>0</v>
      </c>
      <c r="AB219">
        <v>3</v>
      </c>
      <c r="AC219">
        <v>0</v>
      </c>
      <c r="AD219">
        <v>3</v>
      </c>
      <c r="AE219">
        <v>12</v>
      </c>
      <c r="AF219">
        <v>8</v>
      </c>
      <c r="AG219">
        <v>4</v>
      </c>
      <c r="AH219">
        <v>4</v>
      </c>
      <c r="AI219">
        <v>8</v>
      </c>
      <c r="AJ219">
        <v>4</v>
      </c>
      <c r="AK219">
        <v>25</v>
      </c>
      <c r="AL219">
        <v>25</v>
      </c>
      <c r="AM219">
        <v>45</v>
      </c>
      <c r="AN219">
        <v>55</v>
      </c>
      <c r="AO219">
        <v>1.42</v>
      </c>
      <c r="AP219">
        <v>1.22</v>
      </c>
      <c r="AQ219">
        <v>2.9</v>
      </c>
      <c r="AR219">
        <v>70</v>
      </c>
      <c r="AS219">
        <v>83</v>
      </c>
      <c r="AT219">
        <v>55</v>
      </c>
      <c r="AU219">
        <v>28</v>
      </c>
      <c r="AV219">
        <v>13</v>
      </c>
      <c r="AW219">
        <v>38</v>
      </c>
      <c r="AX219">
        <v>70</v>
      </c>
      <c r="AY219">
        <v>55</v>
      </c>
      <c r="AZ219">
        <v>93</v>
      </c>
      <c r="BA219">
        <v>10.45</v>
      </c>
      <c r="BB219">
        <v>4.5</v>
      </c>
      <c r="BC219">
        <v>2.4500000000000002</v>
      </c>
      <c r="BD219">
        <v>3.2</v>
      </c>
      <c r="BE219">
        <v>2.75</v>
      </c>
      <c r="BF219">
        <f>(1/BC219+1/BD219+1/BE219-1)/3</f>
        <v>2.8099876314162071E-2</v>
      </c>
      <c r="BG219">
        <f>1/BC219-BF219</f>
        <v>0.38006338899196035</v>
      </c>
      <c r="BH219">
        <f>1/BD219-BF219</f>
        <v>0.28440012368583795</v>
      </c>
      <c r="BI219">
        <f>1/BE219-BF219</f>
        <v>0.33553648732220159</v>
      </c>
      <c r="BJ219">
        <f>MROUND(BG219*100,2)/100</f>
        <v>0.38</v>
      </c>
      <c r="BK219">
        <v>1.26</v>
      </c>
      <c r="BL219">
        <v>1.83</v>
      </c>
      <c r="BM219">
        <v>3.1</v>
      </c>
      <c r="BN219">
        <v>0</v>
      </c>
      <c r="BO219">
        <v>1.74</v>
      </c>
      <c r="BP219">
        <v>2.1</v>
      </c>
      <c r="BQ219" t="s">
        <v>131</v>
      </c>
      <c r="BR219">
        <f>VLOOKUP(Table2[[#This Row],[Reference]],metron,10,FALSE)</f>
        <v>2.4900895140664963</v>
      </c>
      <c r="BS219">
        <f>VLOOKUP(Table2[[#This Row],[Reference]],metron,11,FALSE)</f>
        <v>1.330562659846547</v>
      </c>
      <c r="BT219">
        <f>VLOOKUP(Table2[[#This Row],[Reference]],metron,12,FALSE)</f>
        <v>1.1595268542199491</v>
      </c>
      <c r="BU219">
        <f>VLOOKUP(Table2[[#This Row],[Reference]],metron,13,FALSE)</f>
        <v>0.59053607588191415</v>
      </c>
      <c r="BV219">
        <f>VLOOKUP(Table2[[#This Row],[Reference]],metron,14,FALSE)</f>
        <v>0.50069274219332838</v>
      </c>
      <c r="BW219">
        <f>VLOOKUP(Table2[[#This Row],[Reference]],metron,15,FALSE)</f>
        <v>11.79715236686391</v>
      </c>
      <c r="BX219">
        <f>VLOOKUP(Table2[[#This Row],[Reference]],metron,16,FALSE)</f>
        <v>10.317122781065089</v>
      </c>
      <c r="BY219">
        <f>VLOOKUP(Table2[[#This Row],[Reference]],metron,17,FALSE)</f>
        <v>5.0637025966747622</v>
      </c>
      <c r="BZ219">
        <f>VLOOKUP(Table2[[#This Row],[Reference]],metron,18,FALSE)</f>
        <v>4.4674014571268454</v>
      </c>
      <c r="CA219">
        <f>VLOOKUP(Table2[[#This Row],[Reference]],metron,19,FALSE)</f>
        <v>6.7334497701891483</v>
      </c>
      <c r="CB219">
        <f>VLOOKUP(Table2[[#This Row],[Reference]],metron,20,FALSE)</f>
        <v>5.849721323938244</v>
      </c>
      <c r="CC219">
        <f>VLOOKUP(Table2[[#This Row],[Reference]],metron,21,FALSE)</f>
        <v>12.89644194756554</v>
      </c>
      <c r="CD219">
        <f>VLOOKUP(Table2[[#This Row],[Reference]],metron,22,FALSE)</f>
        <v>13.3434456928839</v>
      </c>
      <c r="CE219">
        <f>VLOOKUP(Table2[[#This Row],[Reference]],metron,23,FALSE)</f>
        <v>1.6144382124117971</v>
      </c>
      <c r="CF219">
        <f>VLOOKUP(Table2[[#This Row],[Reference]],metron,24,FALSE)</f>
        <v>1.9032024606477289</v>
      </c>
      <c r="CG219">
        <f>VLOOKUP(Table2[[#This Row],[Reference]],metron,25,FALSE)</f>
        <v>9.372172969060974E-2</v>
      </c>
      <c r="CH219">
        <f>VLOOKUP(Table2[[#This Row],[Reference]],metron,26,FALSE)</f>
        <v>0.11669983716301791</v>
      </c>
    </row>
    <row r="220" spans="1:86" hidden="1" x14ac:dyDescent="0.45">
      <c r="A220">
        <v>1543431600</v>
      </c>
      <c r="B220" t="s">
        <v>522</v>
      </c>
      <c r="C220" t="s">
        <v>64</v>
      </c>
      <c r="D220" t="s">
        <v>65</v>
      </c>
      <c r="E220" t="s">
        <v>122</v>
      </c>
      <c r="F220" t="s">
        <v>109</v>
      </c>
      <c r="G220" t="s">
        <v>65</v>
      </c>
      <c r="H220">
        <v>19</v>
      </c>
      <c r="I220">
        <v>2.0499999999999998</v>
      </c>
      <c r="J220">
        <v>0.6</v>
      </c>
      <c r="K220">
        <v>2.14</v>
      </c>
      <c r="L220">
        <v>0.55000000000000004</v>
      </c>
      <c r="M220">
        <v>3</v>
      </c>
      <c r="N220">
        <v>0</v>
      </c>
      <c r="O220">
        <v>3</v>
      </c>
      <c r="P220">
        <v>1</v>
      </c>
      <c r="Q220">
        <v>1</v>
      </c>
      <c r="R220">
        <v>0</v>
      </c>
      <c r="S220" t="s">
        <v>523</v>
      </c>
      <c r="U220">
        <v>3</v>
      </c>
      <c r="V220">
        <v>6</v>
      </c>
      <c r="W220">
        <v>1</v>
      </c>
      <c r="X220">
        <v>0</v>
      </c>
      <c r="Y220">
        <v>1</v>
      </c>
      <c r="Z220">
        <v>0</v>
      </c>
      <c r="AA220">
        <v>1</v>
      </c>
      <c r="AB220">
        <v>0</v>
      </c>
      <c r="AC220">
        <v>1</v>
      </c>
      <c r="AD220">
        <v>0</v>
      </c>
      <c r="AE220">
        <v>11</v>
      </c>
      <c r="AF220">
        <v>7</v>
      </c>
      <c r="AG220">
        <v>4</v>
      </c>
      <c r="AH220">
        <v>3</v>
      </c>
      <c r="AI220">
        <v>7</v>
      </c>
      <c r="AJ220">
        <v>4</v>
      </c>
      <c r="AK220">
        <v>22</v>
      </c>
      <c r="AL220">
        <v>15</v>
      </c>
      <c r="AM220">
        <v>47</v>
      </c>
      <c r="AN220">
        <v>53</v>
      </c>
      <c r="AO220">
        <v>1.39</v>
      </c>
      <c r="AP220">
        <v>1.0900000000000001</v>
      </c>
      <c r="AQ220">
        <v>2.5</v>
      </c>
      <c r="AR220">
        <v>58</v>
      </c>
      <c r="AS220">
        <v>73</v>
      </c>
      <c r="AT220">
        <v>45</v>
      </c>
      <c r="AU220">
        <v>23</v>
      </c>
      <c r="AV220">
        <v>10</v>
      </c>
      <c r="AW220">
        <v>23</v>
      </c>
      <c r="AX220">
        <v>68</v>
      </c>
      <c r="AY220">
        <v>45</v>
      </c>
      <c r="AZ220">
        <v>78</v>
      </c>
      <c r="BA220">
        <v>8.0500000000000007</v>
      </c>
      <c r="BB220">
        <v>4.5999999999999996</v>
      </c>
      <c r="BC220">
        <v>1.17</v>
      </c>
      <c r="BD220">
        <v>6.25</v>
      </c>
      <c r="BE220">
        <v>13.75</v>
      </c>
      <c r="BF220">
        <f>(1/BC220+1/BD220+1/BE220-1)/3</f>
        <v>2.9142709142709149E-2</v>
      </c>
      <c r="BG220">
        <f>1/BC220-BF220</f>
        <v>0.82555814555814566</v>
      </c>
      <c r="BH220">
        <f>1/BD220-BF220</f>
        <v>0.13085729085729086</v>
      </c>
      <c r="BI220">
        <f>1/BE220-BF220</f>
        <v>4.3584563584563571E-2</v>
      </c>
      <c r="BJ220">
        <f>MROUND(BG220*100,2)/100</f>
        <v>0.82</v>
      </c>
      <c r="BK220">
        <v>1.18</v>
      </c>
      <c r="BL220">
        <v>1.61</v>
      </c>
      <c r="BM220">
        <v>2.5499999999999998</v>
      </c>
      <c r="BN220">
        <v>0</v>
      </c>
      <c r="BO220">
        <v>2.6</v>
      </c>
      <c r="BP220">
        <v>1.5</v>
      </c>
      <c r="BQ220" t="s">
        <v>125</v>
      </c>
      <c r="BR220">
        <f>VLOOKUP(Table2[[#This Row],[Reference]],metron,10,FALSE)</f>
        <v>3.3613053613053614</v>
      </c>
      <c r="BS220">
        <f>VLOOKUP(Table2[[#This Row],[Reference]],metron,11,FALSE)</f>
        <v>2.7599067599067602</v>
      </c>
      <c r="BT220">
        <f>VLOOKUP(Table2[[#This Row],[Reference]],metron,12,FALSE)</f>
        <v>0.60139860139860135</v>
      </c>
      <c r="BU220">
        <f>VLOOKUP(Table2[[#This Row],[Reference]],metron,13,FALSE)</f>
        <v>1.2529137529137531</v>
      </c>
      <c r="BV220">
        <f>VLOOKUP(Table2[[#This Row],[Reference]],metron,14,FALSE)</f>
        <v>0.25757575757575762</v>
      </c>
      <c r="BW220">
        <f>VLOOKUP(Table2[[#This Row],[Reference]],metron,15,FALSE)</f>
        <v>18.014018691588781</v>
      </c>
      <c r="BX220">
        <f>VLOOKUP(Table2[[#This Row],[Reference]],metron,16,FALSE)</f>
        <v>7.2266355140186924</v>
      </c>
      <c r="BY220">
        <f>VLOOKUP(Table2[[#This Row],[Reference]],metron,17,FALSE)</f>
        <v>8.040094339622641</v>
      </c>
      <c r="BZ220">
        <f>VLOOKUP(Table2[[#This Row],[Reference]],metron,18,FALSE)</f>
        <v>2.7216981132075468</v>
      </c>
      <c r="CA220">
        <f>VLOOKUP(Table2[[#This Row],[Reference]],metron,19,FALSE)</f>
        <v>9.97392435196614</v>
      </c>
      <c r="CB220">
        <f>VLOOKUP(Table2[[#This Row],[Reference]],metron,20,FALSE)</f>
        <v>4.504937400811146</v>
      </c>
      <c r="CC220">
        <f>VLOOKUP(Table2[[#This Row],[Reference]],metron,21,FALSE)</f>
        <v>11.519323671497579</v>
      </c>
      <c r="CD220">
        <f>VLOOKUP(Table2[[#This Row],[Reference]],metron,22,FALSE)</f>
        <v>12.93236714975845</v>
      </c>
      <c r="CE220">
        <f>VLOOKUP(Table2[[#This Row],[Reference]],metron,23,FALSE)</f>
        <v>1.069767441860465</v>
      </c>
      <c r="CF220">
        <f>VLOOKUP(Table2[[#This Row],[Reference]],metron,24,FALSE)</f>
        <v>1.8767441860465119</v>
      </c>
      <c r="CG220">
        <f>VLOOKUP(Table2[[#This Row],[Reference]],metron,25,FALSE)</f>
        <v>4.6511627906976737E-2</v>
      </c>
      <c r="CH220">
        <f>VLOOKUP(Table2[[#This Row],[Reference]],metron,26,FALSE)</f>
        <v>0.1372093023255814</v>
      </c>
    </row>
    <row r="221" spans="1:86" hidden="1" x14ac:dyDescent="0.45">
      <c r="A221">
        <v>1543439700</v>
      </c>
      <c r="B221" t="s">
        <v>524</v>
      </c>
      <c r="C221" t="s">
        <v>64</v>
      </c>
      <c r="D221" t="s">
        <v>65</v>
      </c>
      <c r="E221" t="s">
        <v>127</v>
      </c>
      <c r="F221" t="s">
        <v>123</v>
      </c>
      <c r="G221" t="s">
        <v>65</v>
      </c>
      <c r="H221">
        <v>19</v>
      </c>
      <c r="I221">
        <v>1.65</v>
      </c>
      <c r="J221">
        <v>1.5</v>
      </c>
      <c r="K221">
        <v>1.55</v>
      </c>
      <c r="L221">
        <v>1.52</v>
      </c>
      <c r="M221">
        <v>1</v>
      </c>
      <c r="N221">
        <v>3</v>
      </c>
      <c r="O221">
        <v>4</v>
      </c>
      <c r="P221">
        <v>1</v>
      </c>
      <c r="Q221">
        <v>0</v>
      </c>
      <c r="R221">
        <v>1</v>
      </c>
      <c r="S221">
        <v>83</v>
      </c>
      <c r="T221" t="s">
        <v>525</v>
      </c>
      <c r="U221">
        <v>5</v>
      </c>
      <c r="V221">
        <v>3</v>
      </c>
      <c r="W221">
        <v>1</v>
      </c>
      <c r="X221">
        <v>0</v>
      </c>
      <c r="Y221">
        <v>4</v>
      </c>
      <c r="Z221">
        <v>1</v>
      </c>
      <c r="AA221">
        <v>1</v>
      </c>
      <c r="AB221">
        <v>0</v>
      </c>
      <c r="AC221">
        <v>0</v>
      </c>
      <c r="AD221">
        <v>5</v>
      </c>
      <c r="AE221">
        <v>13</v>
      </c>
      <c r="AF221">
        <v>8</v>
      </c>
      <c r="AG221">
        <v>4</v>
      </c>
      <c r="AH221">
        <v>4</v>
      </c>
      <c r="AI221">
        <v>9</v>
      </c>
      <c r="AJ221">
        <v>4</v>
      </c>
      <c r="AK221">
        <v>13</v>
      </c>
      <c r="AL221">
        <v>33</v>
      </c>
      <c r="AM221">
        <v>60</v>
      </c>
      <c r="AN221">
        <v>40</v>
      </c>
      <c r="AO221">
        <v>1.66</v>
      </c>
      <c r="AP221">
        <v>1.0900000000000001</v>
      </c>
      <c r="AQ221">
        <v>2.25</v>
      </c>
      <c r="AR221">
        <v>48</v>
      </c>
      <c r="AS221">
        <v>63</v>
      </c>
      <c r="AT221">
        <v>43</v>
      </c>
      <c r="AU221">
        <v>23</v>
      </c>
      <c r="AV221">
        <v>10</v>
      </c>
      <c r="AW221">
        <v>25</v>
      </c>
      <c r="AX221">
        <v>58</v>
      </c>
      <c r="AY221">
        <v>45</v>
      </c>
      <c r="AZ221">
        <v>78</v>
      </c>
      <c r="BA221">
        <v>8.9</v>
      </c>
      <c r="BB221">
        <v>5.6</v>
      </c>
      <c r="BC221">
        <v>2.6</v>
      </c>
      <c r="BD221">
        <v>3.1</v>
      </c>
      <c r="BE221">
        <v>2.6</v>
      </c>
      <c r="BF221">
        <f>(1/BC221+1/BD221+1/BE221-1)/3</f>
        <v>3.060380479735314E-2</v>
      </c>
      <c r="BG221">
        <f>1/BC221-BF221</f>
        <v>0.35401157981803144</v>
      </c>
      <c r="BH221">
        <f>1/BD221-BF221</f>
        <v>0.29197684036393717</v>
      </c>
      <c r="BI221">
        <f>1/BE221-BF221</f>
        <v>0.35401157981803144</v>
      </c>
      <c r="BJ221">
        <f>MROUND(BG221*100,2)/100</f>
        <v>0.36</v>
      </c>
      <c r="BK221">
        <v>1.29</v>
      </c>
      <c r="BL221">
        <v>1.95</v>
      </c>
      <c r="BM221">
        <v>3.35</v>
      </c>
      <c r="BN221">
        <v>0</v>
      </c>
      <c r="BO221">
        <v>1.8</v>
      </c>
      <c r="BP221">
        <v>2</v>
      </c>
      <c r="BQ221" t="s">
        <v>130</v>
      </c>
      <c r="BR221">
        <f>VLOOKUP(Table2[[#This Row],[Reference]],metron,10,FALSE)</f>
        <v>2.5110350525197691</v>
      </c>
      <c r="BS221">
        <f>VLOOKUP(Table2[[#This Row],[Reference]],metron,11,FALSE)</f>
        <v>1.269326094653606</v>
      </c>
      <c r="BT221">
        <f>VLOOKUP(Table2[[#This Row],[Reference]],metron,12,FALSE)</f>
        <v>1.2417089578661631</v>
      </c>
      <c r="BU221">
        <f>VLOOKUP(Table2[[#This Row],[Reference]],metron,13,FALSE)</f>
        <v>0.56586402266288949</v>
      </c>
      <c r="BV221">
        <f>VLOOKUP(Table2[[#This Row],[Reference]],metron,14,FALSE)</f>
        <v>0.55158168083097259</v>
      </c>
      <c r="BW221">
        <f>VLOOKUP(Table2[[#This Row],[Reference]],metron,15,FALSE)</f>
        <v>11.49400826446281</v>
      </c>
      <c r="BX221">
        <f>VLOOKUP(Table2[[#This Row],[Reference]],metron,16,FALSE)</f>
        <v>10.507231404958681</v>
      </c>
      <c r="BY221">
        <f>VLOOKUP(Table2[[#This Row],[Reference]],metron,17,FALSE)</f>
        <v>4.9238790406673623</v>
      </c>
      <c r="BZ221">
        <f>VLOOKUP(Table2[[#This Row],[Reference]],metron,18,FALSE)</f>
        <v>4.6296141814389991</v>
      </c>
      <c r="CA221">
        <f>VLOOKUP(Table2[[#This Row],[Reference]],metron,19,FALSE)</f>
        <v>6.5701292237954476</v>
      </c>
      <c r="CB221">
        <f>VLOOKUP(Table2[[#This Row],[Reference]],metron,20,FALSE)</f>
        <v>5.8776172235196817</v>
      </c>
      <c r="CC221">
        <f>VLOOKUP(Table2[[#This Row],[Reference]],metron,21,FALSE)</f>
        <v>12.798739495798319</v>
      </c>
      <c r="CD221">
        <f>VLOOKUP(Table2[[#This Row],[Reference]],metron,22,FALSE)</f>
        <v>12.98844537815126</v>
      </c>
      <c r="CE221">
        <f>VLOOKUP(Table2[[#This Row],[Reference]],metron,23,FALSE)</f>
        <v>1.604928297313674</v>
      </c>
      <c r="CF221">
        <f>VLOOKUP(Table2[[#This Row],[Reference]],metron,24,FALSE)</f>
        <v>1.791961219955565</v>
      </c>
      <c r="CG221">
        <f>VLOOKUP(Table2[[#This Row],[Reference]],metron,25,FALSE)</f>
        <v>8.887093516461321E-2</v>
      </c>
      <c r="CH221">
        <f>VLOOKUP(Table2[[#This Row],[Reference]],metron,26,FALSE)</f>
        <v>0.11694607150070691</v>
      </c>
    </row>
    <row r="222" spans="1:86" hidden="1" x14ac:dyDescent="0.45">
      <c r="A222">
        <v>1543447800</v>
      </c>
      <c r="B222" t="s">
        <v>526</v>
      </c>
      <c r="C222" t="s">
        <v>64</v>
      </c>
      <c r="D222" t="s">
        <v>65</v>
      </c>
      <c r="E222" t="s">
        <v>119</v>
      </c>
      <c r="F222" t="s">
        <v>115</v>
      </c>
      <c r="G222" t="s">
        <v>65</v>
      </c>
      <c r="H222">
        <v>19</v>
      </c>
      <c r="I222">
        <v>2.0499999999999998</v>
      </c>
      <c r="J222">
        <v>0.85</v>
      </c>
      <c r="K222">
        <v>2.14</v>
      </c>
      <c r="L222">
        <v>0.91</v>
      </c>
      <c r="M222">
        <v>2</v>
      </c>
      <c r="N222">
        <v>1</v>
      </c>
      <c r="O222">
        <v>3</v>
      </c>
      <c r="P222">
        <v>0</v>
      </c>
      <c r="Q222">
        <v>0</v>
      </c>
      <c r="R222">
        <v>0</v>
      </c>
      <c r="S222" t="s">
        <v>527</v>
      </c>
      <c r="T222">
        <v>76</v>
      </c>
      <c r="U222">
        <v>4</v>
      </c>
      <c r="V222">
        <v>5</v>
      </c>
      <c r="W222">
        <v>5</v>
      </c>
      <c r="X222">
        <v>0</v>
      </c>
      <c r="Y222">
        <v>0</v>
      </c>
      <c r="Z222">
        <v>1</v>
      </c>
      <c r="AA222">
        <v>3</v>
      </c>
      <c r="AB222">
        <v>2</v>
      </c>
      <c r="AC222">
        <v>0</v>
      </c>
      <c r="AD222">
        <v>1</v>
      </c>
      <c r="AE222">
        <v>10</v>
      </c>
      <c r="AF222">
        <v>7</v>
      </c>
      <c r="AG222">
        <v>3</v>
      </c>
      <c r="AH222">
        <v>4</v>
      </c>
      <c r="AI222">
        <v>7</v>
      </c>
      <c r="AJ222">
        <v>3</v>
      </c>
      <c r="AK222">
        <v>21</v>
      </c>
      <c r="AL222">
        <v>17</v>
      </c>
      <c r="AM222">
        <v>55</v>
      </c>
      <c r="AN222">
        <v>45</v>
      </c>
      <c r="AO222">
        <v>1.17</v>
      </c>
      <c r="AP222">
        <v>1.06</v>
      </c>
      <c r="AQ222">
        <v>2.88</v>
      </c>
      <c r="AR222">
        <v>55</v>
      </c>
      <c r="AS222">
        <v>78</v>
      </c>
      <c r="AT222">
        <v>48</v>
      </c>
      <c r="AU222">
        <v>40</v>
      </c>
      <c r="AV222">
        <v>18</v>
      </c>
      <c r="AW222">
        <v>33</v>
      </c>
      <c r="AX222">
        <v>75</v>
      </c>
      <c r="AY222">
        <v>48</v>
      </c>
      <c r="AZ222">
        <v>88</v>
      </c>
      <c r="BA222">
        <v>9.3000000000000007</v>
      </c>
      <c r="BB222">
        <v>5.85</v>
      </c>
      <c r="BC222">
        <v>1.33</v>
      </c>
      <c r="BD222">
        <v>4.75</v>
      </c>
      <c r="BE222">
        <v>8</v>
      </c>
      <c r="BF222">
        <f>(1/BC222+1/BD222+1/BE222-1)/3</f>
        <v>2.9135338345864643E-2</v>
      </c>
      <c r="BG222">
        <f>1/BC222-BF222</f>
        <v>0.72274436090225558</v>
      </c>
      <c r="BH222">
        <f>1/BD222-BF222</f>
        <v>0.18139097744360902</v>
      </c>
      <c r="BI222">
        <f>1/BE222-BF222</f>
        <v>9.5864661654135361E-2</v>
      </c>
      <c r="BJ222">
        <f>MROUND(BG222*100,2)/100</f>
        <v>0.72</v>
      </c>
      <c r="BK222">
        <v>1.2</v>
      </c>
      <c r="BL222">
        <v>1.67</v>
      </c>
      <c r="BM222">
        <v>2.65</v>
      </c>
      <c r="BN222">
        <v>0</v>
      </c>
      <c r="BO222">
        <v>2</v>
      </c>
      <c r="BP222">
        <v>1.8</v>
      </c>
      <c r="BQ222" t="s">
        <v>132</v>
      </c>
      <c r="BR222">
        <f>VLOOKUP(Table2[[#This Row],[Reference]],metron,10,FALSE)</f>
        <v>2.9969924812030078</v>
      </c>
      <c r="BS222">
        <f>VLOOKUP(Table2[[#This Row],[Reference]],metron,11,FALSE)</f>
        <v>2.2436090225563912</v>
      </c>
      <c r="BT222">
        <f>VLOOKUP(Table2[[#This Row],[Reference]],metron,12,FALSE)</f>
        <v>0.75338345864661649</v>
      </c>
      <c r="BU222">
        <f>VLOOKUP(Table2[[#This Row],[Reference]],metron,13,FALSE)</f>
        <v>1.018796992481203</v>
      </c>
      <c r="BV222">
        <f>VLOOKUP(Table2[[#This Row],[Reference]],metron,14,FALSE)</f>
        <v>0.35112781954887218</v>
      </c>
      <c r="BW222">
        <f>VLOOKUP(Table2[[#This Row],[Reference]],metron,15,FALSE)</f>
        <v>16.67069486404834</v>
      </c>
      <c r="BX222">
        <f>VLOOKUP(Table2[[#This Row],[Reference]],metron,16,FALSE)</f>
        <v>8.2024169184290034</v>
      </c>
      <c r="BY222">
        <f>VLOOKUP(Table2[[#This Row],[Reference]],metron,17,FALSE)</f>
        <v>7.274390243902439</v>
      </c>
      <c r="BZ222">
        <f>VLOOKUP(Table2[[#This Row],[Reference]],metron,18,FALSE)</f>
        <v>3.282012195121951</v>
      </c>
      <c r="CA222">
        <f>VLOOKUP(Table2[[#This Row],[Reference]],metron,19,FALSE)</f>
        <v>9.3963046201459015</v>
      </c>
      <c r="CB222">
        <f>VLOOKUP(Table2[[#This Row],[Reference]],metron,20,FALSE)</f>
        <v>4.9204047233070529</v>
      </c>
      <c r="CC222">
        <f>VLOOKUP(Table2[[#This Row],[Reference]],metron,21,FALSE)</f>
        <v>11.79352850539291</v>
      </c>
      <c r="CD222">
        <f>VLOOKUP(Table2[[#This Row],[Reference]],metron,22,FALSE)</f>
        <v>13.348228043143299</v>
      </c>
      <c r="CE222">
        <f>VLOOKUP(Table2[[#This Row],[Reference]],metron,23,FALSE)</f>
        <v>1.2705530642750369</v>
      </c>
      <c r="CF222">
        <f>VLOOKUP(Table2[[#This Row],[Reference]],metron,24,FALSE)</f>
        <v>2.0822122571001489</v>
      </c>
      <c r="CG222">
        <f>VLOOKUP(Table2[[#This Row],[Reference]],metron,25,FALSE)</f>
        <v>5.6801195814648729E-2</v>
      </c>
      <c r="CH222">
        <f>VLOOKUP(Table2[[#This Row],[Reference]],metron,26,FALSE)</f>
        <v>0.12257100149476829</v>
      </c>
    </row>
    <row r="223" spans="1:86" hidden="1" x14ac:dyDescent="0.45">
      <c r="A223">
        <v>1543450500</v>
      </c>
      <c r="B223" t="s">
        <v>528</v>
      </c>
      <c r="C223" t="s">
        <v>64</v>
      </c>
      <c r="D223" t="s">
        <v>65</v>
      </c>
      <c r="E223" t="s">
        <v>118</v>
      </c>
      <c r="F223" t="s">
        <v>159</v>
      </c>
      <c r="G223" t="s">
        <v>65</v>
      </c>
      <c r="H223">
        <v>19</v>
      </c>
      <c r="I223">
        <v>1.1000000000000001</v>
      </c>
      <c r="J223">
        <v>0.8</v>
      </c>
      <c r="K223">
        <v>1.05</v>
      </c>
      <c r="L223">
        <v>0.86</v>
      </c>
      <c r="M223">
        <v>1</v>
      </c>
      <c r="N223">
        <v>2</v>
      </c>
      <c r="O223">
        <v>3</v>
      </c>
      <c r="P223">
        <v>2</v>
      </c>
      <c r="Q223">
        <v>1</v>
      </c>
      <c r="R223">
        <v>1</v>
      </c>
      <c r="S223">
        <v>6</v>
      </c>
      <c r="T223" t="s">
        <v>529</v>
      </c>
      <c r="U223">
        <v>6</v>
      </c>
      <c r="V223">
        <v>4</v>
      </c>
      <c r="W223">
        <v>1</v>
      </c>
      <c r="X223">
        <v>0</v>
      </c>
      <c r="Y223">
        <v>2</v>
      </c>
      <c r="Z223">
        <v>0</v>
      </c>
      <c r="AA223">
        <v>1</v>
      </c>
      <c r="AB223">
        <v>0</v>
      </c>
      <c r="AC223">
        <v>1</v>
      </c>
      <c r="AD223">
        <v>1</v>
      </c>
      <c r="AE223">
        <v>9</v>
      </c>
      <c r="AF223">
        <v>12</v>
      </c>
      <c r="AG223">
        <v>3</v>
      </c>
      <c r="AH223">
        <v>5</v>
      </c>
      <c r="AI223">
        <v>6</v>
      </c>
      <c r="AJ223">
        <v>7</v>
      </c>
      <c r="AK223">
        <v>14</v>
      </c>
      <c r="AL223">
        <v>14</v>
      </c>
      <c r="AM223">
        <v>59</v>
      </c>
      <c r="AN223">
        <v>41</v>
      </c>
      <c r="AO223">
        <v>1.36</v>
      </c>
      <c r="AP223">
        <v>1.54</v>
      </c>
      <c r="AQ223">
        <v>2.98</v>
      </c>
      <c r="AR223">
        <v>68</v>
      </c>
      <c r="AS223">
        <v>93</v>
      </c>
      <c r="AT223">
        <v>65</v>
      </c>
      <c r="AU223">
        <v>33</v>
      </c>
      <c r="AV223">
        <v>10</v>
      </c>
      <c r="AW223">
        <v>33</v>
      </c>
      <c r="AX223">
        <v>63</v>
      </c>
      <c r="AY223">
        <v>68</v>
      </c>
      <c r="AZ223">
        <v>93</v>
      </c>
      <c r="BA223">
        <v>9.85</v>
      </c>
      <c r="BB223">
        <v>5.05</v>
      </c>
      <c r="BC223">
        <v>1.71</v>
      </c>
      <c r="BD223">
        <v>3.95</v>
      </c>
      <c r="BE223">
        <v>4.05</v>
      </c>
      <c r="BF223">
        <f>(1/BC223+1/BD223+1/BE223-1)/3</f>
        <v>2.8291152948788589E-2</v>
      </c>
      <c r="BG223">
        <f>1/BC223-BF223</f>
        <v>0.55650416868863828</v>
      </c>
      <c r="BH223">
        <f>1/BD223-BF223</f>
        <v>0.22487340401323669</v>
      </c>
      <c r="BI223">
        <f>1/BE223-BF223</f>
        <v>0.218622427298125</v>
      </c>
      <c r="BJ223">
        <f>MROUND(BG223*100,2)/100</f>
        <v>0.56000000000000005</v>
      </c>
      <c r="BK223">
        <v>1.1399999999999999</v>
      </c>
      <c r="BL223">
        <v>1.48</v>
      </c>
      <c r="BM223">
        <v>2.2000000000000002</v>
      </c>
      <c r="BN223">
        <v>0</v>
      </c>
      <c r="BO223">
        <v>1.56</v>
      </c>
      <c r="BP223">
        <v>2.4500000000000002</v>
      </c>
      <c r="BQ223" t="s">
        <v>121</v>
      </c>
      <c r="BR223">
        <f>VLOOKUP(Table2[[#This Row],[Reference]],metron,10,FALSE)</f>
        <v>2.6892488954344627</v>
      </c>
      <c r="BS223">
        <f>VLOOKUP(Table2[[#This Row],[Reference]],metron,11,FALSE)</f>
        <v>1.7546812539448771</v>
      </c>
      <c r="BT223">
        <f>VLOOKUP(Table2[[#This Row],[Reference]],metron,12,FALSE)</f>
        <v>0.93456764148958549</v>
      </c>
      <c r="BU223">
        <f>VLOOKUP(Table2[[#This Row],[Reference]],metron,13,FALSE)</f>
        <v>0.77824531874605507</v>
      </c>
      <c r="BV223">
        <f>VLOOKUP(Table2[[#This Row],[Reference]],metron,14,FALSE)</f>
        <v>0.41237113402061848</v>
      </c>
      <c r="BW223">
        <f>VLOOKUP(Table2[[#This Row],[Reference]],metron,15,FALSE)</f>
        <v>13.77153558052435</v>
      </c>
      <c r="BX223">
        <f>VLOOKUP(Table2[[#This Row],[Reference]],metron,16,FALSE)</f>
        <v>9.0445692883895124</v>
      </c>
      <c r="BY223">
        <f>VLOOKUP(Table2[[#This Row],[Reference]],metron,17,FALSE)</f>
        <v>6.0821292775665396</v>
      </c>
      <c r="BZ223">
        <f>VLOOKUP(Table2[[#This Row],[Reference]],metron,18,FALSE)</f>
        <v>3.8201520912547529</v>
      </c>
      <c r="CA223">
        <f>VLOOKUP(Table2[[#This Row],[Reference]],metron,19,FALSE)</f>
        <v>7.6894063029578108</v>
      </c>
      <c r="CB223">
        <f>VLOOKUP(Table2[[#This Row],[Reference]],metron,20,FALSE)</f>
        <v>5.224417197134759</v>
      </c>
      <c r="CC223">
        <f>VLOOKUP(Table2[[#This Row],[Reference]],metron,21,FALSE)</f>
        <v>12.297605473204101</v>
      </c>
      <c r="CD223">
        <f>VLOOKUP(Table2[[#This Row],[Reference]],metron,22,FALSE)</f>
        <v>13.310908399847969</v>
      </c>
      <c r="CE223">
        <f>VLOOKUP(Table2[[#This Row],[Reference]],metron,23,FALSE)</f>
        <v>1.3713126843657819</v>
      </c>
      <c r="CF223">
        <f>VLOOKUP(Table2[[#This Row],[Reference]],metron,24,FALSE)</f>
        <v>1.9516961651917399</v>
      </c>
      <c r="CG223">
        <f>VLOOKUP(Table2[[#This Row],[Reference]],metron,25,FALSE)</f>
        <v>6.6002949852507375E-2</v>
      </c>
      <c r="CH223">
        <f>VLOOKUP(Table2[[#This Row],[Reference]],metron,26,FALSE)</f>
        <v>0.1297935103244838</v>
      </c>
    </row>
    <row r="224" spans="1:86" hidden="1" x14ac:dyDescent="0.45">
      <c r="A224">
        <v>1543455000</v>
      </c>
      <c r="B224" t="s">
        <v>530</v>
      </c>
      <c r="C224" t="s">
        <v>64</v>
      </c>
      <c r="D224" t="s">
        <v>65</v>
      </c>
      <c r="E224" t="s">
        <v>112</v>
      </c>
      <c r="F224" t="s">
        <v>114</v>
      </c>
      <c r="G224" t="s">
        <v>65</v>
      </c>
      <c r="H224">
        <v>19</v>
      </c>
      <c r="I224">
        <v>2.5</v>
      </c>
      <c r="J224">
        <v>1.4</v>
      </c>
      <c r="K224">
        <v>2.2999999999999998</v>
      </c>
      <c r="L224">
        <v>1.36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U224">
        <v>7</v>
      </c>
      <c r="V224">
        <v>5</v>
      </c>
      <c r="W224">
        <v>3</v>
      </c>
      <c r="X224">
        <v>0</v>
      </c>
      <c r="Y224">
        <v>4</v>
      </c>
      <c r="Z224">
        <v>0</v>
      </c>
      <c r="AA224">
        <v>2</v>
      </c>
      <c r="AB224">
        <v>1</v>
      </c>
      <c r="AC224">
        <v>1</v>
      </c>
      <c r="AD224">
        <v>3</v>
      </c>
      <c r="AE224">
        <v>8</v>
      </c>
      <c r="AF224">
        <v>9</v>
      </c>
      <c r="AG224">
        <v>3</v>
      </c>
      <c r="AH224">
        <v>5</v>
      </c>
      <c r="AI224">
        <v>5</v>
      </c>
      <c r="AJ224">
        <v>4</v>
      </c>
      <c r="AK224">
        <v>16</v>
      </c>
      <c r="AL224">
        <v>18</v>
      </c>
      <c r="AM224">
        <v>46</v>
      </c>
      <c r="AN224">
        <v>54</v>
      </c>
      <c r="AO224">
        <v>1.24</v>
      </c>
      <c r="AP224">
        <v>1.31</v>
      </c>
      <c r="AQ224">
        <v>2.6</v>
      </c>
      <c r="AR224">
        <v>60</v>
      </c>
      <c r="AS224">
        <v>80</v>
      </c>
      <c r="AT224">
        <v>58</v>
      </c>
      <c r="AU224">
        <v>20</v>
      </c>
      <c r="AV224">
        <v>5</v>
      </c>
      <c r="AW224">
        <v>35</v>
      </c>
      <c r="AX224">
        <v>70</v>
      </c>
      <c r="AY224">
        <v>55</v>
      </c>
      <c r="AZ224">
        <v>83</v>
      </c>
      <c r="BA224">
        <v>9.65</v>
      </c>
      <c r="BB224">
        <v>5.05</v>
      </c>
      <c r="BC224">
        <v>1.67</v>
      </c>
      <c r="BD224">
        <v>3.65</v>
      </c>
      <c r="BE224">
        <v>4.75</v>
      </c>
      <c r="BF224">
        <f>(1/BC224+1/BD224+1/BE224-1)/3</f>
        <v>2.7767104579593527E-2</v>
      </c>
      <c r="BG224">
        <f>1/BC224-BF224</f>
        <v>0.57103529062998737</v>
      </c>
      <c r="BH224">
        <f>1/BD224-BF224</f>
        <v>0.24620549816013249</v>
      </c>
      <c r="BI224">
        <f>1/BE224-BF224</f>
        <v>0.18275921120988015</v>
      </c>
      <c r="BJ224">
        <f>MROUND(BG224*100,2)/100</f>
        <v>0.57999999999999996</v>
      </c>
      <c r="BK224">
        <v>1.23</v>
      </c>
      <c r="BL224">
        <v>1.77</v>
      </c>
      <c r="BM224">
        <v>2.9</v>
      </c>
      <c r="BN224">
        <v>0</v>
      </c>
      <c r="BO224">
        <v>1.83</v>
      </c>
      <c r="BP224">
        <v>2</v>
      </c>
      <c r="BQ224" t="s">
        <v>139</v>
      </c>
      <c r="BR224">
        <f>VLOOKUP(Table2[[#This Row],[Reference]],metron,10,FALSE)</f>
        <v>2.6362999299229148</v>
      </c>
      <c r="BS224">
        <f>VLOOKUP(Table2[[#This Row],[Reference]],metron,11,FALSE)</f>
        <v>1.7619715019855171</v>
      </c>
      <c r="BT224">
        <f>VLOOKUP(Table2[[#This Row],[Reference]],metron,12,FALSE)</f>
        <v>0.87432842793739785</v>
      </c>
      <c r="BU224">
        <f>VLOOKUP(Table2[[#This Row],[Reference]],metron,13,FALSE)</f>
        <v>0.78411214953271025</v>
      </c>
      <c r="BV224">
        <f>VLOOKUP(Table2[[#This Row],[Reference]],metron,14,FALSE)</f>
        <v>0.38060747663551397</v>
      </c>
      <c r="BW224">
        <f>VLOOKUP(Table2[[#This Row],[Reference]],metron,15,FALSE)</f>
        <v>14.215499378367181</v>
      </c>
      <c r="BX224">
        <f>VLOOKUP(Table2[[#This Row],[Reference]],metron,16,FALSE)</f>
        <v>8.9523612261806136</v>
      </c>
      <c r="BY224">
        <f>VLOOKUP(Table2[[#This Row],[Reference]],metron,17,FALSE)</f>
        <v>6.3083121289228163</v>
      </c>
      <c r="BZ224">
        <f>VLOOKUP(Table2[[#This Row],[Reference]],metron,18,FALSE)</f>
        <v>3.7757524374735061</v>
      </c>
      <c r="CA224">
        <f>VLOOKUP(Table2[[#This Row],[Reference]],metron,19,FALSE)</f>
        <v>7.9071872494443642</v>
      </c>
      <c r="CB224">
        <f>VLOOKUP(Table2[[#This Row],[Reference]],metron,20,FALSE)</f>
        <v>5.1766087887071075</v>
      </c>
      <c r="CC224">
        <f>VLOOKUP(Table2[[#This Row],[Reference]],metron,21,FALSE)</f>
        <v>12.634239592183521</v>
      </c>
      <c r="CD224">
        <f>VLOOKUP(Table2[[#This Row],[Reference]],metron,22,FALSE)</f>
        <v>13.597706032285471</v>
      </c>
      <c r="CE224">
        <f>VLOOKUP(Table2[[#This Row],[Reference]],metron,23,FALSE)</f>
        <v>1.365400161681487</v>
      </c>
      <c r="CF224">
        <f>VLOOKUP(Table2[[#This Row],[Reference]],metron,24,FALSE)</f>
        <v>1.963621665319321</v>
      </c>
      <c r="CG224">
        <f>VLOOKUP(Table2[[#This Row],[Reference]],metron,25,FALSE)</f>
        <v>7.1544058205335492E-2</v>
      </c>
      <c r="CH224">
        <f>VLOOKUP(Table2[[#This Row],[Reference]],metron,26,FALSE)</f>
        <v>0.1216653193209378</v>
      </c>
    </row>
    <row r="225" spans="1:86" hidden="1" x14ac:dyDescent="0.45">
      <c r="A225">
        <v>1543770000</v>
      </c>
      <c r="B225" t="s">
        <v>531</v>
      </c>
      <c r="C225" t="s">
        <v>64</v>
      </c>
      <c r="D225" t="s">
        <v>65</v>
      </c>
      <c r="E225" t="s">
        <v>113</v>
      </c>
      <c r="F225" t="s">
        <v>115</v>
      </c>
      <c r="G225" t="s">
        <v>65</v>
      </c>
      <c r="H225">
        <v>21</v>
      </c>
      <c r="I225">
        <v>1.52</v>
      </c>
      <c r="J225">
        <v>0.81</v>
      </c>
      <c r="K225">
        <v>1.45</v>
      </c>
      <c r="L225">
        <v>0.91</v>
      </c>
      <c r="M225">
        <v>1</v>
      </c>
      <c r="N225">
        <v>2</v>
      </c>
      <c r="O225">
        <v>3</v>
      </c>
      <c r="P225">
        <v>0</v>
      </c>
      <c r="Q225">
        <v>0</v>
      </c>
      <c r="R225">
        <v>0</v>
      </c>
      <c r="S225">
        <v>71</v>
      </c>
      <c r="T225" t="s">
        <v>532</v>
      </c>
      <c r="U225">
        <v>5</v>
      </c>
      <c r="V225">
        <v>3</v>
      </c>
      <c r="W225">
        <v>2</v>
      </c>
      <c r="X225">
        <v>0</v>
      </c>
      <c r="Y225">
        <v>4</v>
      </c>
      <c r="Z225">
        <v>0</v>
      </c>
      <c r="AA225">
        <v>0</v>
      </c>
      <c r="AB225">
        <v>2</v>
      </c>
      <c r="AC225">
        <v>1</v>
      </c>
      <c r="AD225">
        <v>3</v>
      </c>
      <c r="AE225">
        <v>5</v>
      </c>
      <c r="AF225">
        <v>8</v>
      </c>
      <c r="AG225">
        <v>5</v>
      </c>
      <c r="AH225">
        <v>4</v>
      </c>
      <c r="AI225">
        <v>0</v>
      </c>
      <c r="AJ225">
        <v>4</v>
      </c>
      <c r="AK225">
        <v>23</v>
      </c>
      <c r="AL225">
        <v>13</v>
      </c>
      <c r="AM225">
        <v>60</v>
      </c>
      <c r="AN225">
        <v>40</v>
      </c>
      <c r="AO225">
        <v>1.74</v>
      </c>
      <c r="AP225">
        <v>1.4</v>
      </c>
      <c r="AQ225">
        <v>2.79</v>
      </c>
      <c r="AR225">
        <v>57</v>
      </c>
      <c r="AS225">
        <v>79</v>
      </c>
      <c r="AT225">
        <v>55</v>
      </c>
      <c r="AU225">
        <v>36</v>
      </c>
      <c r="AV225">
        <v>10</v>
      </c>
      <c r="AW225">
        <v>38</v>
      </c>
      <c r="AX225">
        <v>74</v>
      </c>
      <c r="AY225">
        <v>53</v>
      </c>
      <c r="AZ225">
        <v>81</v>
      </c>
      <c r="BA225">
        <v>9.7100000000000009</v>
      </c>
      <c r="BB225">
        <v>5.39</v>
      </c>
      <c r="BC225">
        <v>1.4</v>
      </c>
      <c r="BD225">
        <v>4.55</v>
      </c>
      <c r="BE225">
        <v>6.35</v>
      </c>
      <c r="BF225">
        <f>(1/BC225+1/BD225+1/BE225-1)/3</f>
        <v>3.0515416342187979E-2</v>
      </c>
      <c r="BG225">
        <f>1/BC225-BF225</f>
        <v>0.68377029794352628</v>
      </c>
      <c r="BH225">
        <f>1/BD225-BF225</f>
        <v>0.18926480343803179</v>
      </c>
      <c r="BI225">
        <f>1/BE225-BF225</f>
        <v>0.12696489861844193</v>
      </c>
      <c r="BJ225">
        <f>MROUND(BG225*100,2)/100</f>
        <v>0.68</v>
      </c>
      <c r="BK225">
        <v>1.19</v>
      </c>
      <c r="BL225">
        <v>1.65</v>
      </c>
      <c r="BM225">
        <v>2.65</v>
      </c>
      <c r="BN225">
        <v>0</v>
      </c>
      <c r="BO225">
        <v>1.91</v>
      </c>
      <c r="BP225">
        <v>1.91</v>
      </c>
      <c r="BQ225" t="s">
        <v>121</v>
      </c>
      <c r="BR225">
        <f>VLOOKUP(Table2[[#This Row],[Reference]],metron,10,FALSE)</f>
        <v>2.9107565011820329</v>
      </c>
      <c r="BS225">
        <f>VLOOKUP(Table2[[#This Row],[Reference]],metron,11,FALSE)</f>
        <v>2.1359338061465718</v>
      </c>
      <c r="BT225">
        <f>VLOOKUP(Table2[[#This Row],[Reference]],metron,12,FALSE)</f>
        <v>0.77482269503546097</v>
      </c>
      <c r="BU225">
        <f>VLOOKUP(Table2[[#This Row],[Reference]],metron,13,FALSE)</f>
        <v>0.93380614657210403</v>
      </c>
      <c r="BV225">
        <f>VLOOKUP(Table2[[#This Row],[Reference]],metron,14,FALSE)</f>
        <v>0.33747044917257679</v>
      </c>
      <c r="BW225">
        <f>VLOOKUP(Table2[[#This Row],[Reference]],metron,15,FALSE)</f>
        <v>15.783723522853959</v>
      </c>
      <c r="BX225">
        <f>VLOOKUP(Table2[[#This Row],[Reference]],metron,16,FALSE)</f>
        <v>8.5830546265328866</v>
      </c>
      <c r="BY225">
        <f>VLOOKUP(Table2[[#This Row],[Reference]],metron,17,FALSE)</f>
        <v>6.7338618346545864</v>
      </c>
      <c r="BZ225">
        <f>VLOOKUP(Table2[[#This Row],[Reference]],metron,18,FALSE)</f>
        <v>3.2842582106455271</v>
      </c>
      <c r="CA225">
        <f>VLOOKUP(Table2[[#This Row],[Reference]],metron,19,FALSE)</f>
        <v>9.049861688199373</v>
      </c>
      <c r="CB225">
        <f>VLOOKUP(Table2[[#This Row],[Reference]],metron,20,FALSE)</f>
        <v>5.2987964158873595</v>
      </c>
      <c r="CC225">
        <f>VLOOKUP(Table2[[#This Row],[Reference]],metron,21,FALSE)</f>
        <v>12.362500000000001</v>
      </c>
      <c r="CD225">
        <f>VLOOKUP(Table2[[#This Row],[Reference]],metron,22,FALSE)</f>
        <v>13.904545454545451</v>
      </c>
      <c r="CE225">
        <f>VLOOKUP(Table2[[#This Row],[Reference]],metron,23,FALSE)</f>
        <v>1.353005464480874</v>
      </c>
      <c r="CF225">
        <f>VLOOKUP(Table2[[#This Row],[Reference]],metron,24,FALSE)</f>
        <v>2.0185792349726781</v>
      </c>
      <c r="CG225">
        <f>VLOOKUP(Table2[[#This Row],[Reference]],metron,25,FALSE)</f>
        <v>6.6666666666666666E-2</v>
      </c>
      <c r="CH225">
        <f>VLOOKUP(Table2[[#This Row],[Reference]],metron,26,FALSE)</f>
        <v>0.1213114754098361</v>
      </c>
    </row>
    <row r="226" spans="1:86" hidden="1" x14ac:dyDescent="0.45">
      <c r="A226">
        <v>1543770000</v>
      </c>
      <c r="B226" t="s">
        <v>531</v>
      </c>
      <c r="C226" t="s">
        <v>64</v>
      </c>
      <c r="D226" t="s">
        <v>65</v>
      </c>
      <c r="E226" t="s">
        <v>127</v>
      </c>
      <c r="F226" t="s">
        <v>114</v>
      </c>
      <c r="G226" t="s">
        <v>65</v>
      </c>
      <c r="H226">
        <v>21</v>
      </c>
      <c r="I226">
        <v>1.57</v>
      </c>
      <c r="J226">
        <v>1.38</v>
      </c>
      <c r="K226">
        <v>1.55</v>
      </c>
      <c r="L226">
        <v>1.36</v>
      </c>
      <c r="M226">
        <v>1</v>
      </c>
      <c r="N226">
        <v>1</v>
      </c>
      <c r="O226">
        <v>2</v>
      </c>
      <c r="P226">
        <v>0</v>
      </c>
      <c r="Q226">
        <v>0</v>
      </c>
      <c r="R226">
        <v>0</v>
      </c>
      <c r="S226">
        <v>64</v>
      </c>
      <c r="T226">
        <v>75</v>
      </c>
      <c r="U226">
        <v>2</v>
      </c>
      <c r="V226">
        <v>9</v>
      </c>
      <c r="W226">
        <v>1</v>
      </c>
      <c r="X226">
        <v>0</v>
      </c>
      <c r="Y226">
        <v>4</v>
      </c>
      <c r="Z226">
        <v>0</v>
      </c>
      <c r="AA226">
        <v>0</v>
      </c>
      <c r="AB226">
        <v>1</v>
      </c>
      <c r="AC226">
        <v>1</v>
      </c>
      <c r="AD226">
        <v>3</v>
      </c>
      <c r="AE226">
        <v>10</v>
      </c>
      <c r="AF226">
        <v>9</v>
      </c>
      <c r="AG226">
        <v>6</v>
      </c>
      <c r="AH226">
        <v>4</v>
      </c>
      <c r="AI226">
        <v>4</v>
      </c>
      <c r="AJ226">
        <v>5</v>
      </c>
      <c r="AK226">
        <v>-1</v>
      </c>
      <c r="AL226">
        <v>-1</v>
      </c>
      <c r="AM226">
        <v>47</v>
      </c>
      <c r="AN226">
        <v>53</v>
      </c>
      <c r="AO226">
        <v>1.54</v>
      </c>
      <c r="AP226">
        <v>1.51</v>
      </c>
      <c r="AQ226">
        <v>2.2200000000000002</v>
      </c>
      <c r="AR226">
        <v>53</v>
      </c>
      <c r="AS226">
        <v>69</v>
      </c>
      <c r="AT226">
        <v>45</v>
      </c>
      <c r="AU226">
        <v>17</v>
      </c>
      <c r="AV226">
        <v>3</v>
      </c>
      <c r="AW226">
        <v>24</v>
      </c>
      <c r="AX226">
        <v>62</v>
      </c>
      <c r="AY226">
        <v>43</v>
      </c>
      <c r="AZ226">
        <v>79</v>
      </c>
      <c r="BA226">
        <v>8.67</v>
      </c>
      <c r="BB226">
        <v>5.28</v>
      </c>
      <c r="BC226">
        <v>2.85</v>
      </c>
      <c r="BD226">
        <v>3.25</v>
      </c>
      <c r="BE226">
        <v>2.35</v>
      </c>
      <c r="BF226">
        <f>(1/BC226+1/BD226+1/BE226-1)/3</f>
        <v>2.8033805189460265E-2</v>
      </c>
      <c r="BG226">
        <f>1/BC226-BF226</f>
        <v>0.32284338779299587</v>
      </c>
      <c r="BH226">
        <f>1/BD226-BF226</f>
        <v>0.27965850250284746</v>
      </c>
      <c r="BI226">
        <f>1/BE226-BF226</f>
        <v>0.39749810970415678</v>
      </c>
      <c r="BJ226">
        <f>MROUND(BG226*100,2)/100</f>
        <v>0.32</v>
      </c>
      <c r="BK226">
        <v>1.2</v>
      </c>
      <c r="BL226">
        <v>1.67</v>
      </c>
      <c r="BM226">
        <v>2.7</v>
      </c>
      <c r="BN226">
        <v>0</v>
      </c>
      <c r="BO226">
        <v>1.65</v>
      </c>
      <c r="BP226">
        <v>2.25</v>
      </c>
      <c r="BQ226" t="s">
        <v>130</v>
      </c>
      <c r="BR226">
        <f>VLOOKUP(Table2[[#This Row],[Reference]],metron,10,FALSE)</f>
        <v>2.5313454284174597</v>
      </c>
      <c r="BS226">
        <f>VLOOKUP(Table2[[#This Row],[Reference]],metron,11,FALSE)</f>
        <v>1.210167055864918</v>
      </c>
      <c r="BT226">
        <f>VLOOKUP(Table2[[#This Row],[Reference]],metron,12,FALSE)</f>
        <v>1.3211783725525419</v>
      </c>
      <c r="BU226">
        <f>VLOOKUP(Table2[[#This Row],[Reference]],metron,13,FALSE)</f>
        <v>0.53135669362084459</v>
      </c>
      <c r="BV226">
        <f>VLOOKUP(Table2[[#This Row],[Reference]],metron,14,FALSE)</f>
        <v>0.55633423180592989</v>
      </c>
      <c r="BW226">
        <f>VLOOKUP(Table2[[#This Row],[Reference]],metron,15,FALSE)</f>
        <v>11.21109010712035</v>
      </c>
      <c r="BX226">
        <f>VLOOKUP(Table2[[#This Row],[Reference]],metron,16,FALSE)</f>
        <v>11.01700787401575</v>
      </c>
      <c r="BY226">
        <f>VLOOKUP(Table2[[#This Row],[Reference]],metron,17,FALSE)</f>
        <v>4.6792332268370611</v>
      </c>
      <c r="BZ226">
        <f>VLOOKUP(Table2[[#This Row],[Reference]],metron,18,FALSE)</f>
        <v>4.7080804854679013</v>
      </c>
      <c r="CA226">
        <f>VLOOKUP(Table2[[#This Row],[Reference]],metron,19,FALSE)</f>
        <v>6.5318568802832893</v>
      </c>
      <c r="CB226">
        <f>VLOOKUP(Table2[[#This Row],[Reference]],metron,20,FALSE)</f>
        <v>6.3089273885478487</v>
      </c>
      <c r="CC226">
        <f>VLOOKUP(Table2[[#This Row],[Reference]],metron,21,FALSE)</f>
        <v>12.72547770700637</v>
      </c>
      <c r="CD226">
        <f>VLOOKUP(Table2[[#This Row],[Reference]],metron,22,FALSE)</f>
        <v>13.06847133757962</v>
      </c>
      <c r="CE226">
        <f>VLOOKUP(Table2[[#This Row],[Reference]],metron,23,FALSE)</f>
        <v>1.6902356902356901</v>
      </c>
      <c r="CF226">
        <f>VLOOKUP(Table2[[#This Row],[Reference]],metron,24,FALSE)</f>
        <v>1.8050198959289869</v>
      </c>
      <c r="CG226">
        <f>VLOOKUP(Table2[[#This Row],[Reference]],metron,25,FALSE)</f>
        <v>0.105907560453015</v>
      </c>
      <c r="CH226">
        <f>VLOOKUP(Table2[[#This Row],[Reference]],metron,26,FALSE)</f>
        <v>0.1141720232629324</v>
      </c>
    </row>
    <row r="227" spans="1:86" hidden="1" x14ac:dyDescent="0.45">
      <c r="A227">
        <v>1543770000</v>
      </c>
      <c r="B227" t="s">
        <v>531</v>
      </c>
      <c r="C227" t="s">
        <v>64</v>
      </c>
      <c r="D227" t="s">
        <v>65</v>
      </c>
      <c r="E227" t="s">
        <v>112</v>
      </c>
      <c r="F227" t="s">
        <v>123</v>
      </c>
      <c r="G227" t="s">
        <v>65</v>
      </c>
      <c r="H227">
        <v>21</v>
      </c>
      <c r="I227">
        <v>2.4300000000000002</v>
      </c>
      <c r="J227">
        <v>1.57</v>
      </c>
      <c r="K227">
        <v>2.2999999999999998</v>
      </c>
      <c r="L227">
        <v>1.52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U227">
        <v>8</v>
      </c>
      <c r="V227">
        <v>4</v>
      </c>
      <c r="W227">
        <v>2</v>
      </c>
      <c r="X227">
        <v>0</v>
      </c>
      <c r="Y227">
        <v>3</v>
      </c>
      <c r="Z227">
        <v>0</v>
      </c>
      <c r="AA227">
        <v>0</v>
      </c>
      <c r="AB227">
        <v>2</v>
      </c>
      <c r="AC227">
        <v>0</v>
      </c>
      <c r="AD227">
        <v>3</v>
      </c>
      <c r="AE227">
        <v>16</v>
      </c>
      <c r="AF227">
        <v>5</v>
      </c>
      <c r="AG227">
        <v>3</v>
      </c>
      <c r="AH227">
        <v>5</v>
      </c>
      <c r="AI227">
        <v>13</v>
      </c>
      <c r="AJ227">
        <v>0</v>
      </c>
      <c r="AK227">
        <v>-1</v>
      </c>
      <c r="AL227">
        <v>-1</v>
      </c>
      <c r="AM227">
        <v>32</v>
      </c>
      <c r="AN227">
        <v>68</v>
      </c>
      <c r="AO227">
        <v>1.69</v>
      </c>
      <c r="AP227">
        <v>0.95</v>
      </c>
      <c r="AQ227">
        <v>2.6</v>
      </c>
      <c r="AR227">
        <v>55</v>
      </c>
      <c r="AS227">
        <v>72</v>
      </c>
      <c r="AT227">
        <v>55</v>
      </c>
      <c r="AU227">
        <v>29</v>
      </c>
      <c r="AV227">
        <v>12</v>
      </c>
      <c r="AW227">
        <v>34</v>
      </c>
      <c r="AX227">
        <v>64</v>
      </c>
      <c r="AY227">
        <v>57</v>
      </c>
      <c r="AZ227">
        <v>79</v>
      </c>
      <c r="BA227">
        <v>9.9600000000000009</v>
      </c>
      <c r="BB227">
        <v>5.48</v>
      </c>
      <c r="BC227">
        <v>1.54</v>
      </c>
      <c r="BD227">
        <v>4</v>
      </c>
      <c r="BE227">
        <v>5.4</v>
      </c>
      <c r="BF227">
        <f>(1/BC227+1/BD227+1/BE227-1)/3</f>
        <v>2.8178611511944823E-2</v>
      </c>
      <c r="BG227">
        <f>1/BC227-BF227</f>
        <v>0.62117203783870456</v>
      </c>
      <c r="BH227">
        <f>1/BD227-BF227</f>
        <v>0.22182138848805519</v>
      </c>
      <c r="BI227">
        <f>1/BE227-BF227</f>
        <v>0.15700657367324036</v>
      </c>
      <c r="BJ227">
        <f>MROUND(BG227*100,2)/100</f>
        <v>0.62</v>
      </c>
      <c r="BK227">
        <v>1.3</v>
      </c>
      <c r="BL227">
        <v>1.95</v>
      </c>
      <c r="BM227">
        <v>3.45</v>
      </c>
      <c r="BN227">
        <v>0</v>
      </c>
      <c r="BO227">
        <v>2.1</v>
      </c>
      <c r="BP227">
        <v>1.71</v>
      </c>
      <c r="BQ227" t="s">
        <v>139</v>
      </c>
      <c r="BR227">
        <f>VLOOKUP(Table2[[#This Row],[Reference]],metron,10,FALSE)</f>
        <v>2.7366666666666664</v>
      </c>
      <c r="BS227">
        <f>VLOOKUP(Table2[[#This Row],[Reference]],metron,11,FALSE)</f>
        <v>1.8681481481481479</v>
      </c>
      <c r="BT227">
        <f>VLOOKUP(Table2[[#This Row],[Reference]],metron,12,FALSE)</f>
        <v>0.86851851851851847</v>
      </c>
      <c r="BU227">
        <f>VLOOKUP(Table2[[#This Row],[Reference]],metron,13,FALSE)</f>
        <v>0.81333333333333335</v>
      </c>
      <c r="BV227">
        <f>VLOOKUP(Table2[[#This Row],[Reference]],metron,14,FALSE)</f>
        <v>0.38925925925925919</v>
      </c>
      <c r="BW227">
        <f>VLOOKUP(Table2[[#This Row],[Reference]],metron,15,FALSE)</f>
        <v>14.53422724064926</v>
      </c>
      <c r="BX227">
        <f>VLOOKUP(Table2[[#This Row],[Reference]],metron,16,FALSE)</f>
        <v>8.7882851093860275</v>
      </c>
      <c r="BY227">
        <f>VLOOKUP(Table2[[#This Row],[Reference]],metron,17,FALSE)</f>
        <v>6.3007953723788868</v>
      </c>
      <c r="BZ227">
        <f>VLOOKUP(Table2[[#This Row],[Reference]],metron,18,FALSE)</f>
        <v>3.681851048445409</v>
      </c>
      <c r="CA227">
        <f>VLOOKUP(Table2[[#This Row],[Reference]],metron,19,FALSE)</f>
        <v>8.2334318682703724</v>
      </c>
      <c r="CB227">
        <f>VLOOKUP(Table2[[#This Row],[Reference]],metron,20,FALSE)</f>
        <v>5.106434060940618</v>
      </c>
      <c r="CC227">
        <f>VLOOKUP(Table2[[#This Row],[Reference]],metron,21,FALSE)</f>
        <v>12.32150615496017</v>
      </c>
      <c r="CD227">
        <f>VLOOKUP(Table2[[#This Row],[Reference]],metron,22,FALSE)</f>
        <v>13.337436640115859</v>
      </c>
      <c r="CE227">
        <f>VLOOKUP(Table2[[#This Row],[Reference]],metron,23,FALSE)</f>
        <v>1.346101231190151</v>
      </c>
      <c r="CF227">
        <f>VLOOKUP(Table2[[#This Row],[Reference]],metron,24,FALSE)</f>
        <v>1.995212038303694</v>
      </c>
      <c r="CG227">
        <f>VLOOKUP(Table2[[#This Row],[Reference]],metron,25,FALSE)</f>
        <v>6.1559507523939808E-2</v>
      </c>
      <c r="CH227">
        <f>VLOOKUP(Table2[[#This Row],[Reference]],metron,26,FALSE)</f>
        <v>0.13201094391244869</v>
      </c>
    </row>
    <row r="228" spans="1:86" hidden="1" x14ac:dyDescent="0.45">
      <c r="A228">
        <v>1543770000</v>
      </c>
      <c r="B228" t="s">
        <v>531</v>
      </c>
      <c r="C228" t="s">
        <v>64</v>
      </c>
      <c r="D228" t="s">
        <v>65</v>
      </c>
      <c r="E228" t="s">
        <v>119</v>
      </c>
      <c r="F228" t="s">
        <v>159</v>
      </c>
      <c r="G228" t="s">
        <v>65</v>
      </c>
      <c r="H228">
        <v>21</v>
      </c>
      <c r="I228">
        <v>2.1</v>
      </c>
      <c r="J228">
        <v>0.9</v>
      </c>
      <c r="K228">
        <v>2.14</v>
      </c>
      <c r="L228">
        <v>0.86</v>
      </c>
      <c r="M228">
        <v>2</v>
      </c>
      <c r="N228">
        <v>1</v>
      </c>
      <c r="O228">
        <v>3</v>
      </c>
      <c r="P228">
        <v>1</v>
      </c>
      <c r="Q228">
        <v>1</v>
      </c>
      <c r="R228">
        <v>0</v>
      </c>
      <c r="S228" t="s">
        <v>533</v>
      </c>
      <c r="T228">
        <v>66</v>
      </c>
      <c r="U228">
        <v>6</v>
      </c>
      <c r="V228">
        <v>1</v>
      </c>
      <c r="W228">
        <v>2</v>
      </c>
      <c r="X228">
        <v>0</v>
      </c>
      <c r="Y228">
        <v>0</v>
      </c>
      <c r="Z228">
        <v>0</v>
      </c>
      <c r="AA228">
        <v>0</v>
      </c>
      <c r="AB228">
        <v>2</v>
      </c>
      <c r="AC228">
        <v>0</v>
      </c>
      <c r="AD228">
        <v>0</v>
      </c>
      <c r="AE228">
        <v>17</v>
      </c>
      <c r="AF228">
        <v>12</v>
      </c>
      <c r="AG228">
        <v>11</v>
      </c>
      <c r="AH228">
        <v>5</v>
      </c>
      <c r="AI228">
        <v>6</v>
      </c>
      <c r="AJ228">
        <v>7</v>
      </c>
      <c r="AK228">
        <v>17</v>
      </c>
      <c r="AL228">
        <v>13</v>
      </c>
      <c r="AM228">
        <v>61</v>
      </c>
      <c r="AN228">
        <v>39</v>
      </c>
      <c r="AO228">
        <v>2.17</v>
      </c>
      <c r="AP228">
        <v>1.35</v>
      </c>
      <c r="AQ228">
        <v>2.86</v>
      </c>
      <c r="AR228">
        <v>55</v>
      </c>
      <c r="AS228">
        <v>88</v>
      </c>
      <c r="AT228">
        <v>50</v>
      </c>
      <c r="AU228">
        <v>34</v>
      </c>
      <c r="AV228">
        <v>15</v>
      </c>
      <c r="AW228">
        <v>29</v>
      </c>
      <c r="AX228">
        <v>71</v>
      </c>
      <c r="AY228">
        <v>53</v>
      </c>
      <c r="AZ228">
        <v>90</v>
      </c>
      <c r="BA228">
        <v>8.66</v>
      </c>
      <c r="BB228">
        <v>5.71</v>
      </c>
      <c r="BC228">
        <v>1.32</v>
      </c>
      <c r="BD228">
        <v>5</v>
      </c>
      <c r="BE228">
        <v>8</v>
      </c>
      <c r="BF228">
        <f>(1/BC228+1/BD228+1/BE228-1)/3</f>
        <v>2.7525252525252508E-2</v>
      </c>
      <c r="BG228">
        <f>1/BC228-BF228</f>
        <v>0.73005050505050506</v>
      </c>
      <c r="BH228">
        <f>1/BD228-BF228</f>
        <v>0.1724747474747475</v>
      </c>
      <c r="BI228">
        <f>1/BE228-BF228</f>
        <v>9.7474747474747492E-2</v>
      </c>
      <c r="BJ228">
        <f>MROUND(BG228*100,2)/100</f>
        <v>0.74</v>
      </c>
      <c r="BK228">
        <v>1.1599999999999999</v>
      </c>
      <c r="BL228">
        <v>1.56</v>
      </c>
      <c r="BM228">
        <v>2.4</v>
      </c>
      <c r="BN228">
        <v>0</v>
      </c>
      <c r="BO228">
        <v>1.87</v>
      </c>
      <c r="BP228">
        <v>1.95</v>
      </c>
      <c r="BQ228" t="s">
        <v>132</v>
      </c>
      <c r="BR228">
        <f>VLOOKUP(Table2[[#This Row],[Reference]],metron,10,FALSE)</f>
        <v>3.0158856235107225</v>
      </c>
      <c r="BS228">
        <f>VLOOKUP(Table2[[#This Row],[Reference]],metron,11,FALSE)</f>
        <v>2.330420969023034</v>
      </c>
      <c r="BT228">
        <f>VLOOKUP(Table2[[#This Row],[Reference]],metron,12,FALSE)</f>
        <v>0.68546465448768867</v>
      </c>
      <c r="BU228">
        <f>VLOOKUP(Table2[[#This Row],[Reference]],metron,13,FALSE)</f>
        <v>1.0381254964257349</v>
      </c>
      <c r="BV228">
        <f>VLOOKUP(Table2[[#This Row],[Reference]],metron,14,FALSE)</f>
        <v>0.28594122319301041</v>
      </c>
      <c r="BW228">
        <f>VLOOKUP(Table2[[#This Row],[Reference]],metron,15,FALSE)</f>
        <v>17.085483870967739</v>
      </c>
      <c r="BX228">
        <f>VLOOKUP(Table2[[#This Row],[Reference]],metron,16,FALSE)</f>
        <v>7.9661290322580642</v>
      </c>
      <c r="BY228">
        <f>VLOOKUP(Table2[[#This Row],[Reference]],metron,17,FALSE)</f>
        <v>7.6496710526315788</v>
      </c>
      <c r="BZ228">
        <f>VLOOKUP(Table2[[#This Row],[Reference]],metron,18,FALSE)</f>
        <v>3.0904605263157889</v>
      </c>
      <c r="CA228">
        <f>VLOOKUP(Table2[[#This Row],[Reference]],metron,19,FALSE)</f>
        <v>9.43581281833616</v>
      </c>
      <c r="CB228">
        <f>VLOOKUP(Table2[[#This Row],[Reference]],metron,20,FALSE)</f>
        <v>4.8756685059422757</v>
      </c>
      <c r="CC228">
        <f>VLOOKUP(Table2[[#This Row],[Reference]],metron,21,FALSE)</f>
        <v>11.915309446254071</v>
      </c>
      <c r="CD228">
        <f>VLOOKUP(Table2[[#This Row],[Reference]],metron,22,FALSE)</f>
        <v>13.643322475570031</v>
      </c>
      <c r="CE228">
        <f>VLOOKUP(Table2[[#This Row],[Reference]],metron,23,FALSE)</f>
        <v>1.2971246006389781</v>
      </c>
      <c r="CF228">
        <f>VLOOKUP(Table2[[#This Row],[Reference]],metron,24,FALSE)</f>
        <v>2.0255591054313098</v>
      </c>
      <c r="CG228">
        <f>VLOOKUP(Table2[[#This Row],[Reference]],metron,25,FALSE)</f>
        <v>5.5910543130990413E-2</v>
      </c>
      <c r="CH228">
        <f>VLOOKUP(Table2[[#This Row],[Reference]],metron,26,FALSE)</f>
        <v>0.11501597444089461</v>
      </c>
    </row>
    <row r="229" spans="1:86" hidden="1" x14ac:dyDescent="0.45">
      <c r="A229">
        <v>1543770000</v>
      </c>
      <c r="B229" t="s">
        <v>531</v>
      </c>
      <c r="C229" t="s">
        <v>64</v>
      </c>
      <c r="D229" t="s">
        <v>65</v>
      </c>
      <c r="E229" t="s">
        <v>143</v>
      </c>
      <c r="F229" t="s">
        <v>109</v>
      </c>
      <c r="G229" t="s">
        <v>65</v>
      </c>
      <c r="H229">
        <v>21</v>
      </c>
      <c r="I229">
        <v>1.48</v>
      </c>
      <c r="J229">
        <v>0.56999999999999995</v>
      </c>
      <c r="K229">
        <v>1.55</v>
      </c>
      <c r="L229">
        <v>0.55000000000000004</v>
      </c>
      <c r="M229">
        <v>6</v>
      </c>
      <c r="N229">
        <v>1</v>
      </c>
      <c r="O229">
        <v>7</v>
      </c>
      <c r="P229">
        <v>5</v>
      </c>
      <c r="Q229">
        <v>5</v>
      </c>
      <c r="R229">
        <v>0</v>
      </c>
      <c r="S229" t="s">
        <v>534</v>
      </c>
      <c r="T229">
        <v>66</v>
      </c>
      <c r="U229">
        <v>2</v>
      </c>
      <c r="V229">
        <v>4</v>
      </c>
      <c r="W229">
        <v>1</v>
      </c>
      <c r="X229">
        <v>0</v>
      </c>
      <c r="Y229">
        <v>2</v>
      </c>
      <c r="Z229">
        <v>0</v>
      </c>
      <c r="AA229">
        <v>1</v>
      </c>
      <c r="AB229">
        <v>0</v>
      </c>
      <c r="AC229">
        <v>2</v>
      </c>
      <c r="AD229">
        <v>0</v>
      </c>
      <c r="AE229">
        <v>15</v>
      </c>
      <c r="AF229">
        <v>7</v>
      </c>
      <c r="AG229">
        <v>10</v>
      </c>
      <c r="AH229">
        <v>4</v>
      </c>
      <c r="AI229">
        <v>5</v>
      </c>
      <c r="AJ229">
        <v>3</v>
      </c>
      <c r="AK229">
        <v>28</v>
      </c>
      <c r="AL229">
        <v>12</v>
      </c>
      <c r="AM229">
        <v>54</v>
      </c>
      <c r="AN229">
        <v>46</v>
      </c>
      <c r="AO229">
        <v>2.13</v>
      </c>
      <c r="AP229">
        <v>1.07</v>
      </c>
      <c r="AQ229">
        <v>2.48</v>
      </c>
      <c r="AR229">
        <v>60</v>
      </c>
      <c r="AS229">
        <v>79</v>
      </c>
      <c r="AT229">
        <v>48</v>
      </c>
      <c r="AU229">
        <v>19</v>
      </c>
      <c r="AV229">
        <v>8</v>
      </c>
      <c r="AW229">
        <v>22</v>
      </c>
      <c r="AX229">
        <v>69</v>
      </c>
      <c r="AY229">
        <v>50</v>
      </c>
      <c r="AZ229">
        <v>79</v>
      </c>
      <c r="BA229">
        <v>9.48</v>
      </c>
      <c r="BB229">
        <v>4.34</v>
      </c>
      <c r="BC229">
        <v>1.1599999999999999</v>
      </c>
      <c r="BD229">
        <v>6.45</v>
      </c>
      <c r="BE229">
        <v>14.25</v>
      </c>
      <c r="BF229">
        <f>(1/BC229+1/BD229+1/BE229-1)/3</f>
        <v>2.9094387934551696E-2</v>
      </c>
      <c r="BG229">
        <f>1/BC229-BF229</f>
        <v>0.83297457758268978</v>
      </c>
      <c r="BH229">
        <f>1/BD229-BF229</f>
        <v>0.12594437175537079</v>
      </c>
      <c r="BI229">
        <f>1/BE229-BF229</f>
        <v>4.1081050661939525E-2</v>
      </c>
      <c r="BJ229">
        <f>MROUND(BG229*100,2)/100</f>
        <v>0.84</v>
      </c>
      <c r="BK229">
        <v>1.18</v>
      </c>
      <c r="BL229">
        <v>1.59</v>
      </c>
      <c r="BM229">
        <v>2.5</v>
      </c>
      <c r="BN229">
        <v>0</v>
      </c>
      <c r="BO229">
        <v>2.5499999999999998</v>
      </c>
      <c r="BP229">
        <v>1.51</v>
      </c>
      <c r="BQ229" t="s">
        <v>131</v>
      </c>
      <c r="BR229">
        <f>VLOOKUP(Table2[[#This Row],[Reference]],metron,10,FALSE)</f>
        <v>3.2447058823529407</v>
      </c>
      <c r="BS229">
        <f>VLOOKUP(Table2[[#This Row],[Reference]],metron,11,FALSE)</f>
        <v>2.670588235294117</v>
      </c>
      <c r="BT229">
        <f>VLOOKUP(Table2[[#This Row],[Reference]],metron,12,FALSE)</f>
        <v>0.57411764705882351</v>
      </c>
      <c r="BU229">
        <f>VLOOKUP(Table2[[#This Row],[Reference]],metron,13,FALSE)</f>
        <v>1.2</v>
      </c>
      <c r="BV229">
        <f>VLOOKUP(Table2[[#This Row],[Reference]],metron,14,FALSE)</f>
        <v>0.26117647058823529</v>
      </c>
      <c r="BW229">
        <f>VLOOKUP(Table2[[#This Row],[Reference]],metron,15,FALSE)</f>
        <v>18.042372881355931</v>
      </c>
      <c r="BX229">
        <f>VLOOKUP(Table2[[#This Row],[Reference]],metron,16,FALSE)</f>
        <v>7.148305084745763</v>
      </c>
      <c r="BY229">
        <f>VLOOKUP(Table2[[#This Row],[Reference]],metron,17,FALSE)</f>
        <v>8.0170212765957451</v>
      </c>
      <c r="BZ229">
        <f>VLOOKUP(Table2[[#This Row],[Reference]],metron,18,FALSE)</f>
        <v>2.6</v>
      </c>
      <c r="CA229">
        <f>VLOOKUP(Table2[[#This Row],[Reference]],metron,19,FALSE)</f>
        <v>10.025351604760186</v>
      </c>
      <c r="CB229">
        <f>VLOOKUP(Table2[[#This Row],[Reference]],metron,20,FALSE)</f>
        <v>4.5483050847457633</v>
      </c>
      <c r="CC229">
        <f>VLOOKUP(Table2[[#This Row],[Reference]],metron,21,FALSE)</f>
        <v>11.306034482758619</v>
      </c>
      <c r="CD229">
        <f>VLOOKUP(Table2[[#This Row],[Reference]],metron,22,FALSE)</f>
        <v>12.870689655172409</v>
      </c>
      <c r="CE229">
        <f>VLOOKUP(Table2[[#This Row],[Reference]],metron,23,FALSE)</f>
        <v>1.203389830508474</v>
      </c>
      <c r="CF229">
        <f>VLOOKUP(Table2[[#This Row],[Reference]],metron,24,FALSE)</f>
        <v>2.0338983050847461</v>
      </c>
      <c r="CG229">
        <f>VLOOKUP(Table2[[#This Row],[Reference]],metron,25,FALSE)</f>
        <v>5.0847457627118647E-2</v>
      </c>
      <c r="CH229">
        <f>VLOOKUP(Table2[[#This Row],[Reference]],metron,26,FALSE)</f>
        <v>0.1228813559322034</v>
      </c>
    </row>
    <row r="230" spans="1:86" hidden="1" x14ac:dyDescent="0.45">
      <c r="A230">
        <v>1543770000</v>
      </c>
      <c r="B230" t="s">
        <v>531</v>
      </c>
      <c r="C230" t="s">
        <v>64</v>
      </c>
      <c r="D230" t="s">
        <v>65</v>
      </c>
      <c r="E230" t="s">
        <v>122</v>
      </c>
      <c r="F230" t="s">
        <v>118</v>
      </c>
      <c r="G230" t="s">
        <v>65</v>
      </c>
      <c r="H230">
        <v>21</v>
      </c>
      <c r="I230">
        <v>2.1</v>
      </c>
      <c r="J230">
        <v>0.76</v>
      </c>
      <c r="K230">
        <v>2.14</v>
      </c>
      <c r="L230">
        <v>0.73</v>
      </c>
      <c r="M230">
        <v>5</v>
      </c>
      <c r="N230">
        <v>1</v>
      </c>
      <c r="O230">
        <v>6</v>
      </c>
      <c r="P230">
        <v>0</v>
      </c>
      <c r="Q230">
        <v>0</v>
      </c>
      <c r="R230">
        <v>0</v>
      </c>
      <c r="S230" t="s">
        <v>535</v>
      </c>
      <c r="T230">
        <v>86</v>
      </c>
      <c r="U230">
        <v>7</v>
      </c>
      <c r="V230">
        <v>4</v>
      </c>
      <c r="W230">
        <v>2</v>
      </c>
      <c r="X230">
        <v>0</v>
      </c>
      <c r="Y230">
        <v>1</v>
      </c>
      <c r="Z230">
        <v>0</v>
      </c>
      <c r="AA230">
        <v>0</v>
      </c>
      <c r="AB230">
        <v>2</v>
      </c>
      <c r="AC230">
        <v>1</v>
      </c>
      <c r="AD230">
        <v>0</v>
      </c>
      <c r="AE230">
        <v>20</v>
      </c>
      <c r="AF230">
        <v>7</v>
      </c>
      <c r="AG230">
        <v>11</v>
      </c>
      <c r="AH230">
        <v>3</v>
      </c>
      <c r="AI230">
        <v>9</v>
      </c>
      <c r="AJ230">
        <v>4</v>
      </c>
      <c r="AK230">
        <v>-1</v>
      </c>
      <c r="AL230">
        <v>-1</v>
      </c>
      <c r="AM230">
        <v>76</v>
      </c>
      <c r="AN230">
        <v>24</v>
      </c>
      <c r="AO230">
        <v>2.5099999999999998</v>
      </c>
      <c r="AP230">
        <v>0.96</v>
      </c>
      <c r="AQ230">
        <v>2.88</v>
      </c>
      <c r="AR230">
        <v>60</v>
      </c>
      <c r="AS230">
        <v>76</v>
      </c>
      <c r="AT230">
        <v>57</v>
      </c>
      <c r="AU230">
        <v>36</v>
      </c>
      <c r="AV230">
        <v>12</v>
      </c>
      <c r="AW230">
        <v>36</v>
      </c>
      <c r="AX230">
        <v>67</v>
      </c>
      <c r="AY230">
        <v>48</v>
      </c>
      <c r="AZ230">
        <v>90</v>
      </c>
      <c r="BA230">
        <v>10.38</v>
      </c>
      <c r="BB230">
        <v>5.38</v>
      </c>
      <c r="BC230">
        <v>1.48</v>
      </c>
      <c r="BD230">
        <v>4.4000000000000004</v>
      </c>
      <c r="BE230">
        <v>5.4</v>
      </c>
      <c r="BF230">
        <f>(1/BC230+1/BD230+1/BE230-1)/3</f>
        <v>2.9377862711196023E-2</v>
      </c>
      <c r="BG230">
        <f>1/BC230-BF230</f>
        <v>0.64629781296447963</v>
      </c>
      <c r="BH230">
        <f>1/BD230-BF230</f>
        <v>0.19789486456153124</v>
      </c>
      <c r="BI230">
        <f>1/BE230-BF230</f>
        <v>0.15580732247398915</v>
      </c>
      <c r="BJ230">
        <f>MROUND(BG230*100,2)/100</f>
        <v>0.64</v>
      </c>
      <c r="BK230">
        <v>1.1200000000000001</v>
      </c>
      <c r="BL230">
        <v>1.44</v>
      </c>
      <c r="BM230">
        <v>2.15</v>
      </c>
      <c r="BN230">
        <v>0</v>
      </c>
      <c r="BO230">
        <v>1.61</v>
      </c>
      <c r="BP230">
        <v>2.2999999999999998</v>
      </c>
      <c r="BQ230" t="s">
        <v>125</v>
      </c>
      <c r="BR230">
        <f>VLOOKUP(Table2[[#This Row],[Reference]],metron,10,FALSE)</f>
        <v>2.8343749999999996</v>
      </c>
      <c r="BS230">
        <f>VLOOKUP(Table2[[#This Row],[Reference]],metron,11,FALSE)</f>
        <v>1.980803571428571</v>
      </c>
      <c r="BT230">
        <f>VLOOKUP(Table2[[#This Row],[Reference]],metron,12,FALSE)</f>
        <v>0.85357142857142854</v>
      </c>
      <c r="BU230">
        <f>VLOOKUP(Table2[[#This Row],[Reference]],metron,13,FALSE)</f>
        <v>0.8683035714285714</v>
      </c>
      <c r="BV230">
        <f>VLOOKUP(Table2[[#This Row],[Reference]],metron,14,FALSE)</f>
        <v>0.36607142857142849</v>
      </c>
      <c r="BW230">
        <f>VLOOKUP(Table2[[#This Row],[Reference]],metron,15,FALSE)</f>
        <v>15.03980099502488</v>
      </c>
      <c r="BX230">
        <f>VLOOKUP(Table2[[#This Row],[Reference]],metron,16,FALSE)</f>
        <v>8.6326699834162515</v>
      </c>
      <c r="BY230">
        <f>VLOOKUP(Table2[[#This Row],[Reference]],metron,17,FALSE)</f>
        <v>6.5189234650967203</v>
      </c>
      <c r="BZ230">
        <f>VLOOKUP(Table2[[#This Row],[Reference]],metron,18,FALSE)</f>
        <v>3.4507989907485279</v>
      </c>
      <c r="CA230">
        <f>VLOOKUP(Table2[[#This Row],[Reference]],metron,19,FALSE)</f>
        <v>8.5208775299281605</v>
      </c>
      <c r="CB230">
        <f>VLOOKUP(Table2[[#This Row],[Reference]],metron,20,FALSE)</f>
        <v>5.181870992667724</v>
      </c>
      <c r="CC230">
        <f>VLOOKUP(Table2[[#This Row],[Reference]],metron,21,FALSE)</f>
        <v>12.48566610455312</v>
      </c>
      <c r="CD230">
        <f>VLOOKUP(Table2[[#This Row],[Reference]],metron,22,FALSE)</f>
        <v>13.573355817875211</v>
      </c>
      <c r="CE230">
        <f>VLOOKUP(Table2[[#This Row],[Reference]],metron,23,FALSE)</f>
        <v>1.395273023634882</v>
      </c>
      <c r="CF230">
        <f>VLOOKUP(Table2[[#This Row],[Reference]],metron,24,FALSE)</f>
        <v>2.0586797066014668</v>
      </c>
      <c r="CG230">
        <f>VLOOKUP(Table2[[#This Row],[Reference]],metron,25,FALSE)</f>
        <v>6.8459657701711488E-2</v>
      </c>
      <c r="CH230">
        <f>VLOOKUP(Table2[[#This Row],[Reference]],metron,26,FALSE)</f>
        <v>0.12713936430317849</v>
      </c>
    </row>
    <row r="231" spans="1:86" hidden="1" x14ac:dyDescent="0.45">
      <c r="A231">
        <v>1544288400</v>
      </c>
      <c r="B231" t="s">
        <v>536</v>
      </c>
      <c r="C231" t="s">
        <v>64</v>
      </c>
      <c r="D231" t="s">
        <v>65</v>
      </c>
      <c r="E231" t="s">
        <v>118</v>
      </c>
      <c r="F231" t="s">
        <v>119</v>
      </c>
      <c r="G231" t="s">
        <v>65</v>
      </c>
      <c r="H231">
        <v>22</v>
      </c>
      <c r="I231">
        <v>1.05</v>
      </c>
      <c r="J231">
        <v>1.52</v>
      </c>
      <c r="K231">
        <v>1.05</v>
      </c>
      <c r="L231">
        <v>1.5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U231">
        <v>0</v>
      </c>
      <c r="V231">
        <v>8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6</v>
      </c>
      <c r="AF231">
        <v>13</v>
      </c>
      <c r="AG231">
        <v>3</v>
      </c>
      <c r="AH231">
        <v>2</v>
      </c>
      <c r="AI231">
        <v>3</v>
      </c>
      <c r="AJ231">
        <v>11</v>
      </c>
      <c r="AK231">
        <v>2</v>
      </c>
      <c r="AL231">
        <v>0</v>
      </c>
      <c r="AM231">
        <v>35</v>
      </c>
      <c r="AN231">
        <v>65</v>
      </c>
      <c r="AO231">
        <v>1.05</v>
      </c>
      <c r="AP231">
        <v>1.4</v>
      </c>
      <c r="AQ231">
        <v>2.7</v>
      </c>
      <c r="AR231">
        <v>67</v>
      </c>
      <c r="AS231">
        <v>71</v>
      </c>
      <c r="AT231">
        <v>57</v>
      </c>
      <c r="AU231">
        <v>31</v>
      </c>
      <c r="AV231">
        <v>10</v>
      </c>
      <c r="AW231">
        <v>31</v>
      </c>
      <c r="AX231">
        <v>60</v>
      </c>
      <c r="AY231">
        <v>55</v>
      </c>
      <c r="AZ231">
        <v>81</v>
      </c>
      <c r="BA231">
        <v>11.62</v>
      </c>
      <c r="BB231">
        <v>5.91</v>
      </c>
      <c r="BC231">
        <v>2.9</v>
      </c>
      <c r="BD231">
        <v>3.45</v>
      </c>
      <c r="BE231">
        <v>2.2000000000000002</v>
      </c>
      <c r="BF231">
        <f>(1/BC231+1/BD231+1/BE231-1)/3</f>
        <v>2.9742704405373077E-2</v>
      </c>
      <c r="BG231">
        <f>1/BC231-BF231</f>
        <v>0.3150848818015235</v>
      </c>
      <c r="BH231">
        <f>1/BD231-BF231</f>
        <v>0.26011236805839505</v>
      </c>
      <c r="BI231">
        <f>1/BE231-BF231</f>
        <v>0.42480275014008145</v>
      </c>
      <c r="BJ231">
        <f>MROUND(BG231*100,2)/100</f>
        <v>0.32</v>
      </c>
      <c r="BK231">
        <v>1.1499999999999999</v>
      </c>
      <c r="BL231">
        <v>1.51</v>
      </c>
      <c r="BM231">
        <v>2.2999999999999998</v>
      </c>
      <c r="BN231">
        <v>0</v>
      </c>
      <c r="BO231">
        <v>1.51</v>
      </c>
      <c r="BP231">
        <v>2.5499999999999998</v>
      </c>
      <c r="BQ231" t="s">
        <v>121</v>
      </c>
      <c r="BR231">
        <f>VLOOKUP(Table2[[#This Row],[Reference]],metron,10,FALSE)</f>
        <v>2.5313454284174597</v>
      </c>
      <c r="BS231">
        <f>VLOOKUP(Table2[[#This Row],[Reference]],metron,11,FALSE)</f>
        <v>1.210167055864918</v>
      </c>
      <c r="BT231">
        <f>VLOOKUP(Table2[[#This Row],[Reference]],metron,12,FALSE)</f>
        <v>1.3211783725525419</v>
      </c>
      <c r="BU231">
        <f>VLOOKUP(Table2[[#This Row],[Reference]],metron,13,FALSE)</f>
        <v>0.53135669362084459</v>
      </c>
      <c r="BV231">
        <f>VLOOKUP(Table2[[#This Row],[Reference]],metron,14,FALSE)</f>
        <v>0.55633423180592989</v>
      </c>
      <c r="BW231">
        <f>VLOOKUP(Table2[[#This Row],[Reference]],metron,15,FALSE)</f>
        <v>11.21109010712035</v>
      </c>
      <c r="BX231">
        <f>VLOOKUP(Table2[[#This Row],[Reference]],metron,16,FALSE)</f>
        <v>11.01700787401575</v>
      </c>
      <c r="BY231">
        <f>VLOOKUP(Table2[[#This Row],[Reference]],metron,17,FALSE)</f>
        <v>4.6792332268370611</v>
      </c>
      <c r="BZ231">
        <f>VLOOKUP(Table2[[#This Row],[Reference]],metron,18,FALSE)</f>
        <v>4.7080804854679013</v>
      </c>
      <c r="CA231">
        <f>VLOOKUP(Table2[[#This Row],[Reference]],metron,19,FALSE)</f>
        <v>6.5318568802832893</v>
      </c>
      <c r="CB231">
        <f>VLOOKUP(Table2[[#This Row],[Reference]],metron,20,FALSE)</f>
        <v>6.3089273885478487</v>
      </c>
      <c r="CC231">
        <f>VLOOKUP(Table2[[#This Row],[Reference]],metron,21,FALSE)</f>
        <v>12.72547770700637</v>
      </c>
      <c r="CD231">
        <f>VLOOKUP(Table2[[#This Row],[Reference]],metron,22,FALSE)</f>
        <v>13.06847133757962</v>
      </c>
      <c r="CE231">
        <f>VLOOKUP(Table2[[#This Row],[Reference]],metron,23,FALSE)</f>
        <v>1.6902356902356901</v>
      </c>
      <c r="CF231">
        <f>VLOOKUP(Table2[[#This Row],[Reference]],metron,24,FALSE)</f>
        <v>1.8050198959289869</v>
      </c>
      <c r="CG231">
        <f>VLOOKUP(Table2[[#This Row],[Reference]],metron,25,FALSE)</f>
        <v>0.105907560453015</v>
      </c>
      <c r="CH231">
        <f>VLOOKUP(Table2[[#This Row],[Reference]],metron,26,FALSE)</f>
        <v>0.1141720232629324</v>
      </c>
    </row>
    <row r="232" spans="1:86" hidden="1" x14ac:dyDescent="0.45">
      <c r="A232">
        <v>1544288400</v>
      </c>
      <c r="B232" t="s">
        <v>536</v>
      </c>
      <c r="C232" t="s">
        <v>64</v>
      </c>
      <c r="D232" t="s">
        <v>65</v>
      </c>
      <c r="E232" t="s">
        <v>123</v>
      </c>
      <c r="F232" t="s">
        <v>122</v>
      </c>
      <c r="G232" t="s">
        <v>65</v>
      </c>
      <c r="H232">
        <v>22</v>
      </c>
      <c r="I232">
        <v>2.29</v>
      </c>
      <c r="J232">
        <v>1</v>
      </c>
      <c r="K232">
        <v>2.2599999999999998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U232">
        <v>3</v>
      </c>
      <c r="V232">
        <v>5</v>
      </c>
      <c r="W232">
        <v>2</v>
      </c>
      <c r="X232">
        <v>0</v>
      </c>
      <c r="Y232">
        <v>2</v>
      </c>
      <c r="Z232">
        <v>0</v>
      </c>
      <c r="AA232">
        <v>1</v>
      </c>
      <c r="AB232">
        <v>1</v>
      </c>
      <c r="AC232">
        <v>1</v>
      </c>
      <c r="AD232">
        <v>1</v>
      </c>
      <c r="AE232">
        <v>6</v>
      </c>
      <c r="AF232">
        <v>8</v>
      </c>
      <c r="AG232">
        <v>2</v>
      </c>
      <c r="AH232">
        <v>4</v>
      </c>
      <c r="AI232">
        <v>4</v>
      </c>
      <c r="AJ232">
        <v>4</v>
      </c>
      <c r="AK232">
        <v>16</v>
      </c>
      <c r="AL232">
        <v>19</v>
      </c>
      <c r="AM232">
        <v>51</v>
      </c>
      <c r="AN232">
        <v>49</v>
      </c>
      <c r="AO232">
        <v>0.92</v>
      </c>
      <c r="AP232">
        <v>1.37</v>
      </c>
      <c r="AQ232">
        <v>2.62</v>
      </c>
      <c r="AR232">
        <v>57</v>
      </c>
      <c r="AS232">
        <v>76</v>
      </c>
      <c r="AT232">
        <v>55</v>
      </c>
      <c r="AU232">
        <v>24</v>
      </c>
      <c r="AV232">
        <v>10</v>
      </c>
      <c r="AW232">
        <v>24</v>
      </c>
      <c r="AX232">
        <v>64</v>
      </c>
      <c r="AY232">
        <v>62</v>
      </c>
      <c r="AZ232">
        <v>81</v>
      </c>
      <c r="BA232">
        <v>8.1</v>
      </c>
      <c r="BB232">
        <v>4.7699999999999996</v>
      </c>
      <c r="BC232">
        <v>1.83</v>
      </c>
      <c r="BD232">
        <v>3.45</v>
      </c>
      <c r="BE232">
        <v>4</v>
      </c>
      <c r="BF232">
        <f>(1/BC232+1/BD232+1/BE232-1)/3</f>
        <v>2.8767719965153999E-2</v>
      </c>
      <c r="BG232">
        <f>1/BC232-BF232</f>
        <v>0.51768036746653989</v>
      </c>
      <c r="BH232">
        <f>1/BD232-BF232</f>
        <v>0.26108735249861414</v>
      </c>
      <c r="BI232">
        <f>1/BE232-BF232</f>
        <v>0.22123228003484599</v>
      </c>
      <c r="BJ232">
        <f>MROUND(BG232*100,2)/100</f>
        <v>0.52</v>
      </c>
      <c r="BK232">
        <v>1.31</v>
      </c>
      <c r="BL232">
        <v>2</v>
      </c>
      <c r="BM232">
        <v>3.5</v>
      </c>
      <c r="BN232">
        <v>0</v>
      </c>
      <c r="BO232">
        <v>1.95</v>
      </c>
      <c r="BP232">
        <v>1.87</v>
      </c>
      <c r="BQ232" t="s">
        <v>133</v>
      </c>
      <c r="BR232">
        <f>VLOOKUP(Table2[[#This Row],[Reference]],metron,10,FALSE)</f>
        <v>2.5967403582378576</v>
      </c>
      <c r="BS232">
        <f>VLOOKUP(Table2[[#This Row],[Reference]],metron,11,FALSE)</f>
        <v>1.625948039373891</v>
      </c>
      <c r="BT232">
        <f>VLOOKUP(Table2[[#This Row],[Reference]],metron,12,FALSE)</f>
        <v>0.97079231886396644</v>
      </c>
      <c r="BU232">
        <f>VLOOKUP(Table2[[#This Row],[Reference]],metron,13,FALSE)</f>
        <v>0.71433182698515174</v>
      </c>
      <c r="BV232">
        <f>VLOOKUP(Table2[[#This Row],[Reference]],metron,14,FALSE)</f>
        <v>0.43011620400258233</v>
      </c>
      <c r="BW232">
        <f>VLOOKUP(Table2[[#This Row],[Reference]],metron,15,FALSE)</f>
        <v>13.39951055368614</v>
      </c>
      <c r="BX232">
        <f>VLOOKUP(Table2[[#This Row],[Reference]],metron,16,FALSE)</f>
        <v>9.4252064851636579</v>
      </c>
      <c r="BY232">
        <f>VLOOKUP(Table2[[#This Row],[Reference]],metron,17,FALSE)</f>
        <v>5.7628422023992618</v>
      </c>
      <c r="BZ232">
        <f>VLOOKUP(Table2[[#This Row],[Reference]],metron,18,FALSE)</f>
        <v>3.9375576745616732</v>
      </c>
      <c r="CA232">
        <f>VLOOKUP(Table2[[#This Row],[Reference]],metron,19,FALSE)</f>
        <v>7.636668351286878</v>
      </c>
      <c r="CB232">
        <f>VLOOKUP(Table2[[#This Row],[Reference]],metron,20,FALSE)</f>
        <v>5.4876488106019847</v>
      </c>
      <c r="CC232">
        <f>VLOOKUP(Table2[[#This Row],[Reference]],metron,21,FALSE)</f>
        <v>12.460420531849101</v>
      </c>
      <c r="CD232">
        <f>VLOOKUP(Table2[[#This Row],[Reference]],metron,22,FALSE)</f>
        <v>13.44897959183673</v>
      </c>
      <c r="CE232">
        <f>VLOOKUP(Table2[[#This Row],[Reference]],metron,23,FALSE)</f>
        <v>1.462202380952381</v>
      </c>
      <c r="CF232">
        <f>VLOOKUP(Table2[[#This Row],[Reference]],metron,24,FALSE)</f>
        <v>2.01547619047619</v>
      </c>
      <c r="CG232">
        <f>VLOOKUP(Table2[[#This Row],[Reference]],metron,25,FALSE)</f>
        <v>7.7380952380952384E-2</v>
      </c>
      <c r="CH232">
        <f>VLOOKUP(Table2[[#This Row],[Reference]],metron,26,FALSE)</f>
        <v>0.13754093480202439</v>
      </c>
    </row>
    <row r="233" spans="1:86" hidden="1" x14ac:dyDescent="0.45">
      <c r="A233">
        <v>1544288400</v>
      </c>
      <c r="B233" t="s">
        <v>536</v>
      </c>
      <c r="C233" t="s">
        <v>64</v>
      </c>
      <c r="D233" t="s">
        <v>65</v>
      </c>
      <c r="E233" t="s">
        <v>114</v>
      </c>
      <c r="F233" t="s">
        <v>143</v>
      </c>
      <c r="G233" t="s">
        <v>65</v>
      </c>
      <c r="H233">
        <v>22</v>
      </c>
      <c r="I233">
        <v>1.62</v>
      </c>
      <c r="J233">
        <v>1.33</v>
      </c>
      <c r="K233">
        <v>1.55</v>
      </c>
      <c r="L233">
        <v>1.41</v>
      </c>
      <c r="M233">
        <v>0</v>
      </c>
      <c r="N233">
        <v>1</v>
      </c>
      <c r="O233">
        <v>1</v>
      </c>
      <c r="P233">
        <v>1</v>
      </c>
      <c r="Q233">
        <v>0</v>
      </c>
      <c r="R233">
        <v>1</v>
      </c>
      <c r="T233">
        <v>23</v>
      </c>
      <c r="U233">
        <v>2</v>
      </c>
      <c r="V233">
        <v>6</v>
      </c>
      <c r="W233">
        <v>1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0</v>
      </c>
      <c r="AD233">
        <v>0</v>
      </c>
      <c r="AE233">
        <v>9</v>
      </c>
      <c r="AF233">
        <v>7</v>
      </c>
      <c r="AG233">
        <v>4</v>
      </c>
      <c r="AH233">
        <v>2</v>
      </c>
      <c r="AI233">
        <v>5</v>
      </c>
      <c r="AJ233">
        <v>5</v>
      </c>
      <c r="AK233">
        <v>-1</v>
      </c>
      <c r="AL233">
        <v>-1</v>
      </c>
      <c r="AM233">
        <v>49</v>
      </c>
      <c r="AN233">
        <v>51</v>
      </c>
      <c r="AO233">
        <v>1.46</v>
      </c>
      <c r="AP233">
        <v>0.96</v>
      </c>
      <c r="AQ233">
        <v>2.5499999999999998</v>
      </c>
      <c r="AR233">
        <v>57</v>
      </c>
      <c r="AS233">
        <v>76</v>
      </c>
      <c r="AT233">
        <v>43</v>
      </c>
      <c r="AU233">
        <v>29</v>
      </c>
      <c r="AV233">
        <v>10</v>
      </c>
      <c r="AW233">
        <v>22</v>
      </c>
      <c r="AX233">
        <v>60</v>
      </c>
      <c r="AY233">
        <v>48</v>
      </c>
      <c r="AZ233">
        <v>88</v>
      </c>
      <c r="BA233">
        <v>8.66</v>
      </c>
      <c r="BB233">
        <v>5.33</v>
      </c>
      <c r="BC233">
        <v>2.2999999999999998</v>
      </c>
      <c r="BD233">
        <v>3.25</v>
      </c>
      <c r="BE233">
        <v>2.85</v>
      </c>
      <c r="BF233">
        <f>(1/BC233+1/BD233+1/BE233-1)/3</f>
        <v>3.1117369790138721E-2</v>
      </c>
      <c r="BG233">
        <f>1/BC233-BF233</f>
        <v>0.40366523890551348</v>
      </c>
      <c r="BH233">
        <f>1/BD233-BF233</f>
        <v>0.27657493790216897</v>
      </c>
      <c r="BI233">
        <f>1/BE233-BF233</f>
        <v>0.31975982319231738</v>
      </c>
      <c r="BJ233">
        <f>MROUND(BG233*100,2)/100</f>
        <v>0.4</v>
      </c>
      <c r="BK233">
        <v>1.25</v>
      </c>
      <c r="BL233">
        <v>1.83</v>
      </c>
      <c r="BM233">
        <v>3.1</v>
      </c>
      <c r="BN233">
        <v>0</v>
      </c>
      <c r="BO233">
        <v>1.71</v>
      </c>
      <c r="BP233">
        <v>2.15</v>
      </c>
      <c r="BQ233" t="s">
        <v>117</v>
      </c>
      <c r="BR233">
        <f>VLOOKUP(Table2[[#This Row],[Reference]],metron,10,FALSE)</f>
        <v>2.4956155335383219</v>
      </c>
      <c r="BS233">
        <f>VLOOKUP(Table2[[#This Row],[Reference]],metron,11,FALSE)</f>
        <v>1.344038264434575</v>
      </c>
      <c r="BT233">
        <f>VLOOKUP(Table2[[#This Row],[Reference]],metron,12,FALSE)</f>
        <v>1.1515772691037469</v>
      </c>
      <c r="BU233">
        <f>VLOOKUP(Table2[[#This Row],[Reference]],metron,13,FALSE)</f>
        <v>0.59936225942375587</v>
      </c>
      <c r="BV233">
        <f>VLOOKUP(Table2[[#This Row],[Reference]],metron,14,FALSE)</f>
        <v>0.50723152260562576</v>
      </c>
      <c r="BW233">
        <f>VLOOKUP(Table2[[#This Row],[Reference]],metron,15,FALSE)</f>
        <v>11.99278846153846</v>
      </c>
      <c r="BX233">
        <f>VLOOKUP(Table2[[#This Row],[Reference]],metron,16,FALSE)</f>
        <v>10.0277534965035</v>
      </c>
      <c r="BY233">
        <f>VLOOKUP(Table2[[#This Row],[Reference]],metron,17,FALSE)</f>
        <v>5.2857459543338514</v>
      </c>
      <c r="BZ233">
        <f>VLOOKUP(Table2[[#This Row],[Reference]],metron,18,FALSE)</f>
        <v>4.4067834183107957</v>
      </c>
      <c r="CA233">
        <f>VLOOKUP(Table2[[#This Row],[Reference]],metron,19,FALSE)</f>
        <v>6.7070425072046085</v>
      </c>
      <c r="CB233">
        <f>VLOOKUP(Table2[[#This Row],[Reference]],metron,20,FALSE)</f>
        <v>5.6209700781927046</v>
      </c>
      <c r="CC233">
        <f>VLOOKUP(Table2[[#This Row],[Reference]],metron,21,FALSE)</f>
        <v>13.04463690872752</v>
      </c>
      <c r="CD233">
        <f>VLOOKUP(Table2[[#This Row],[Reference]],metron,22,FALSE)</f>
        <v>13.49811236953142</v>
      </c>
      <c r="CE233">
        <f>VLOOKUP(Table2[[#This Row],[Reference]],metron,23,FALSE)</f>
        <v>1.5836526181353769</v>
      </c>
      <c r="CF233">
        <f>VLOOKUP(Table2[[#This Row],[Reference]],metron,24,FALSE)</f>
        <v>1.8744146445295871</v>
      </c>
      <c r="CG233">
        <f>VLOOKUP(Table2[[#This Row],[Reference]],metron,25,FALSE)</f>
        <v>8.5994040017028525E-2</v>
      </c>
      <c r="CH233">
        <f>VLOOKUP(Table2[[#This Row],[Reference]],metron,26,FALSE)</f>
        <v>0.13452532992762881</v>
      </c>
    </row>
    <row r="234" spans="1:86" hidden="1" x14ac:dyDescent="0.45">
      <c r="A234">
        <v>1544288400</v>
      </c>
      <c r="B234" t="s">
        <v>536</v>
      </c>
      <c r="C234" t="s">
        <v>64</v>
      </c>
      <c r="D234" t="s">
        <v>65</v>
      </c>
      <c r="E234" t="s">
        <v>109</v>
      </c>
      <c r="F234" t="s">
        <v>113</v>
      </c>
      <c r="G234" t="s">
        <v>65</v>
      </c>
      <c r="H234">
        <v>22</v>
      </c>
      <c r="I234">
        <v>0.71</v>
      </c>
      <c r="J234">
        <v>1.57</v>
      </c>
      <c r="K234">
        <v>0.82</v>
      </c>
      <c r="L234">
        <v>1.5</v>
      </c>
      <c r="M234">
        <v>2</v>
      </c>
      <c r="N234">
        <v>1</v>
      </c>
      <c r="O234">
        <v>3</v>
      </c>
      <c r="P234">
        <v>2</v>
      </c>
      <c r="Q234">
        <v>1</v>
      </c>
      <c r="R234">
        <v>1</v>
      </c>
      <c r="S234" t="s">
        <v>537</v>
      </c>
      <c r="T234">
        <v>36</v>
      </c>
      <c r="U234">
        <v>1</v>
      </c>
      <c r="V234">
        <v>9</v>
      </c>
      <c r="W234">
        <v>0</v>
      </c>
      <c r="X234">
        <v>0</v>
      </c>
      <c r="Y234">
        <v>2</v>
      </c>
      <c r="Z234">
        <v>0</v>
      </c>
      <c r="AA234">
        <v>0</v>
      </c>
      <c r="AB234">
        <v>0</v>
      </c>
      <c r="AC234">
        <v>1</v>
      </c>
      <c r="AD234">
        <v>1</v>
      </c>
      <c r="AE234">
        <v>10</v>
      </c>
      <c r="AF234">
        <v>11</v>
      </c>
      <c r="AG234">
        <v>6</v>
      </c>
      <c r="AH234">
        <v>6</v>
      </c>
      <c r="AI234">
        <v>4</v>
      </c>
      <c r="AJ234">
        <v>5</v>
      </c>
      <c r="AK234">
        <v>17</v>
      </c>
      <c r="AL234">
        <v>17</v>
      </c>
      <c r="AM234">
        <v>45</v>
      </c>
      <c r="AN234">
        <v>55</v>
      </c>
      <c r="AO234">
        <v>1.31</v>
      </c>
      <c r="AP234">
        <v>1.38</v>
      </c>
      <c r="AQ234">
        <v>2.84</v>
      </c>
      <c r="AR234">
        <v>60</v>
      </c>
      <c r="AS234">
        <v>74</v>
      </c>
      <c r="AT234">
        <v>50</v>
      </c>
      <c r="AU234">
        <v>29</v>
      </c>
      <c r="AV234">
        <v>19</v>
      </c>
      <c r="AW234">
        <v>38</v>
      </c>
      <c r="AX234">
        <v>60</v>
      </c>
      <c r="AY234">
        <v>55</v>
      </c>
      <c r="AZ234">
        <v>88</v>
      </c>
      <c r="BA234">
        <v>8.3800000000000008</v>
      </c>
      <c r="BB234">
        <v>4.91</v>
      </c>
      <c r="BC234">
        <v>7</v>
      </c>
      <c r="BD234">
        <v>5.8</v>
      </c>
      <c r="BE234">
        <v>1.3</v>
      </c>
      <c r="BF234">
        <f>(1/BC234+1/BD234+1/BE234-1)/3</f>
        <v>2.8167235063786784E-2</v>
      </c>
      <c r="BG234">
        <f>1/BC234-BF234</f>
        <v>0.11468990779335607</v>
      </c>
      <c r="BH234">
        <f>1/BD234-BF234</f>
        <v>0.14424655803966149</v>
      </c>
      <c r="BI234">
        <f>1/BE234-BF234</f>
        <v>0.74106353416698234</v>
      </c>
      <c r="BJ234">
        <f>MROUND(BG234*100,2)/100</f>
        <v>0.12</v>
      </c>
      <c r="BK234">
        <v>1.1100000000000001</v>
      </c>
      <c r="BL234">
        <v>1.4</v>
      </c>
      <c r="BM234">
        <v>2</v>
      </c>
      <c r="BN234">
        <v>0</v>
      </c>
      <c r="BO234">
        <v>1.77</v>
      </c>
      <c r="BP234">
        <v>2.0499999999999998</v>
      </c>
      <c r="BQ234" t="s">
        <v>111</v>
      </c>
      <c r="BR234">
        <f>VLOOKUP(Table2[[#This Row],[Reference]],metron,10,FALSE)</f>
        <v>2.8168724279835393</v>
      </c>
      <c r="BS234">
        <f>VLOOKUP(Table2[[#This Row],[Reference]],metron,11,FALSE)</f>
        <v>0.84567901234567899</v>
      </c>
      <c r="BT234">
        <f>VLOOKUP(Table2[[#This Row],[Reference]],metron,12,FALSE)</f>
        <v>1.9711934156378601</v>
      </c>
      <c r="BU234">
        <f>VLOOKUP(Table2[[#This Row],[Reference]],metron,13,FALSE)</f>
        <v>0.39197530864197527</v>
      </c>
      <c r="BV234">
        <f>VLOOKUP(Table2[[#This Row],[Reference]],metron,14,FALSE)</f>
        <v>0.87448559670781889</v>
      </c>
      <c r="BW234">
        <f>VLOOKUP(Table2[[#This Row],[Reference]],metron,15,FALSE)</f>
        <v>9.3168141592920346</v>
      </c>
      <c r="BX234">
        <f>VLOOKUP(Table2[[#This Row],[Reference]],metron,16,FALSE)</f>
        <v>14.090265486725659</v>
      </c>
      <c r="BY234">
        <f>VLOOKUP(Table2[[#This Row],[Reference]],metron,17,FALSE)</f>
        <v>3.7295373665480431</v>
      </c>
      <c r="BZ234">
        <f>VLOOKUP(Table2[[#This Row],[Reference]],metron,18,FALSE)</f>
        <v>6.3665480427046264</v>
      </c>
      <c r="CA234">
        <f>VLOOKUP(Table2[[#This Row],[Reference]],metron,19,FALSE)</f>
        <v>5.5872767927439915</v>
      </c>
      <c r="CB234">
        <f>VLOOKUP(Table2[[#This Row],[Reference]],metron,20,FALSE)</f>
        <v>7.723717444021033</v>
      </c>
      <c r="CC234">
        <f>VLOOKUP(Table2[[#This Row],[Reference]],metron,21,FALSE)</f>
        <v>13.760360360360361</v>
      </c>
      <c r="CD234">
        <f>VLOOKUP(Table2[[#This Row],[Reference]],metron,22,FALSE)</f>
        <v>12.536936936936939</v>
      </c>
      <c r="CE234">
        <f>VLOOKUP(Table2[[#This Row],[Reference]],metron,23,FALSE)</f>
        <v>2</v>
      </c>
      <c r="CF234">
        <f>VLOOKUP(Table2[[#This Row],[Reference]],metron,24,FALSE)</f>
        <v>1.753086419753086</v>
      </c>
      <c r="CG234">
        <f>VLOOKUP(Table2[[#This Row],[Reference]],metron,25,FALSE)</f>
        <v>8.4656084656084651E-2</v>
      </c>
      <c r="CH234">
        <f>VLOOKUP(Table2[[#This Row],[Reference]],metron,26,FALSE)</f>
        <v>8.4656084656084651E-2</v>
      </c>
    </row>
    <row r="235" spans="1:86" hidden="1" x14ac:dyDescent="0.45">
      <c r="A235">
        <v>1544288400</v>
      </c>
      <c r="B235" t="s">
        <v>536</v>
      </c>
      <c r="C235" t="s">
        <v>64</v>
      </c>
      <c r="D235" t="s">
        <v>65</v>
      </c>
      <c r="E235" t="s">
        <v>159</v>
      </c>
      <c r="F235" t="s">
        <v>112</v>
      </c>
      <c r="G235" t="s">
        <v>65</v>
      </c>
      <c r="H235">
        <v>22</v>
      </c>
      <c r="I235">
        <v>1.1000000000000001</v>
      </c>
      <c r="J235">
        <v>1.1000000000000001</v>
      </c>
      <c r="K235">
        <v>1.05</v>
      </c>
      <c r="L235">
        <v>1.1299999999999999</v>
      </c>
      <c r="M235">
        <v>1</v>
      </c>
      <c r="N235">
        <v>2</v>
      </c>
      <c r="O235">
        <v>3</v>
      </c>
      <c r="P235">
        <v>0</v>
      </c>
      <c r="Q235">
        <v>0</v>
      </c>
      <c r="R235">
        <v>0</v>
      </c>
      <c r="S235">
        <v>68</v>
      </c>
      <c r="T235" t="s">
        <v>538</v>
      </c>
      <c r="U235">
        <v>2</v>
      </c>
      <c r="V235">
        <v>6</v>
      </c>
      <c r="W235">
        <v>3</v>
      </c>
      <c r="X235">
        <v>0</v>
      </c>
      <c r="Y235">
        <v>1</v>
      </c>
      <c r="Z235">
        <v>0</v>
      </c>
      <c r="AA235">
        <v>2</v>
      </c>
      <c r="AB235">
        <v>1</v>
      </c>
      <c r="AC235">
        <v>0</v>
      </c>
      <c r="AD235">
        <v>1</v>
      </c>
      <c r="AE235">
        <v>8</v>
      </c>
      <c r="AF235">
        <v>14</v>
      </c>
      <c r="AG235">
        <v>4</v>
      </c>
      <c r="AH235">
        <v>7</v>
      </c>
      <c r="AI235">
        <v>4</v>
      </c>
      <c r="AJ235">
        <v>7</v>
      </c>
      <c r="AK235">
        <v>17</v>
      </c>
      <c r="AL235">
        <v>13</v>
      </c>
      <c r="AM235">
        <v>37</v>
      </c>
      <c r="AN235">
        <v>63</v>
      </c>
      <c r="AO235">
        <v>1.03</v>
      </c>
      <c r="AP235">
        <v>1.98</v>
      </c>
      <c r="AQ235">
        <v>2.69</v>
      </c>
      <c r="AR235">
        <v>55</v>
      </c>
      <c r="AS235">
        <v>79</v>
      </c>
      <c r="AT235">
        <v>48</v>
      </c>
      <c r="AU235">
        <v>24</v>
      </c>
      <c r="AV235">
        <v>10</v>
      </c>
      <c r="AW235">
        <v>24</v>
      </c>
      <c r="AX235">
        <v>65</v>
      </c>
      <c r="AY235">
        <v>50</v>
      </c>
      <c r="AZ235">
        <v>88</v>
      </c>
      <c r="BA235">
        <v>8</v>
      </c>
      <c r="BB235">
        <v>4.71</v>
      </c>
      <c r="BC235">
        <v>4.95</v>
      </c>
      <c r="BD235">
        <v>3.55</v>
      </c>
      <c r="BE235">
        <v>1.67</v>
      </c>
      <c r="BF235">
        <f>(1/BC235+1/BD235+1/BE235-1)/3</f>
        <v>2.7504246024951124E-2</v>
      </c>
      <c r="BG235">
        <f>1/BC235-BF235</f>
        <v>0.17451595599525088</v>
      </c>
      <c r="BH235">
        <f>1/BD235-BF235</f>
        <v>0.25418589482011933</v>
      </c>
      <c r="BI235">
        <f>1/BE235-BF235</f>
        <v>0.57129814918462973</v>
      </c>
      <c r="BJ235">
        <f>MROUND(BG235*100,2)/100</f>
        <v>0.18</v>
      </c>
      <c r="BK235">
        <v>1.21</v>
      </c>
      <c r="BL235">
        <v>1.69</v>
      </c>
      <c r="BM235">
        <v>2.75</v>
      </c>
      <c r="BN235">
        <v>0</v>
      </c>
      <c r="BO235">
        <v>1.74</v>
      </c>
      <c r="BP235">
        <v>2.1</v>
      </c>
      <c r="BQ235" t="s">
        <v>131</v>
      </c>
      <c r="BR235">
        <f>VLOOKUP(Table2[[#This Row],[Reference]],metron,10,FALSE)</f>
        <v>2.731488406881077</v>
      </c>
      <c r="BS235">
        <f>VLOOKUP(Table2[[#This Row],[Reference]],metron,11,FALSE)</f>
        <v>1.007479431563201</v>
      </c>
      <c r="BT235">
        <f>VLOOKUP(Table2[[#This Row],[Reference]],metron,12,FALSE)</f>
        <v>1.724008975317876</v>
      </c>
      <c r="BU235">
        <f>VLOOKUP(Table2[[#This Row],[Reference]],metron,13,FALSE)</f>
        <v>0.43829468960359008</v>
      </c>
      <c r="BV235">
        <f>VLOOKUP(Table2[[#This Row],[Reference]],metron,14,FALSE)</f>
        <v>0.72700074794315628</v>
      </c>
      <c r="BW235">
        <f>VLOOKUP(Table2[[#This Row],[Reference]],metron,15,FALSE)</f>
        <v>10.21282401091405</v>
      </c>
      <c r="BX235">
        <f>VLOOKUP(Table2[[#This Row],[Reference]],metron,16,FALSE)</f>
        <v>13.16098226466576</v>
      </c>
      <c r="BY235">
        <f>VLOOKUP(Table2[[#This Row],[Reference]],metron,17,FALSE)</f>
        <v>4.0596393897364784</v>
      </c>
      <c r="BZ235">
        <f>VLOOKUP(Table2[[#This Row],[Reference]],metron,18,FALSE)</f>
        <v>5.7378640776699026</v>
      </c>
      <c r="CA235">
        <f>VLOOKUP(Table2[[#This Row],[Reference]],metron,19,FALSE)</f>
        <v>6.1531846211775711</v>
      </c>
      <c r="CB235">
        <f>VLOOKUP(Table2[[#This Row],[Reference]],metron,20,FALSE)</f>
        <v>7.4231181869958576</v>
      </c>
      <c r="CC235">
        <f>VLOOKUP(Table2[[#This Row],[Reference]],metron,21,FALSE)</f>
        <v>13.193905817174519</v>
      </c>
      <c r="CD235">
        <f>VLOOKUP(Table2[[#This Row],[Reference]],metron,22,FALSE)</f>
        <v>12.612188365650971</v>
      </c>
      <c r="CE235">
        <f>VLOOKUP(Table2[[#This Row],[Reference]],metron,23,FALSE)</f>
        <v>1.8245614035087721</v>
      </c>
      <c r="CF235">
        <f>VLOOKUP(Table2[[#This Row],[Reference]],metron,24,FALSE)</f>
        <v>1.808367071524966</v>
      </c>
      <c r="CG235">
        <f>VLOOKUP(Table2[[#This Row],[Reference]],metron,25,FALSE)</f>
        <v>9.041835357624832E-2</v>
      </c>
      <c r="CH235">
        <f>VLOOKUP(Table2[[#This Row],[Reference]],metron,26,FALSE)</f>
        <v>9.1767881241565458E-2</v>
      </c>
    </row>
    <row r="236" spans="1:86" hidden="1" x14ac:dyDescent="0.45">
      <c r="A236">
        <v>1544288400</v>
      </c>
      <c r="B236" t="s">
        <v>536</v>
      </c>
      <c r="C236" t="s">
        <v>64</v>
      </c>
      <c r="D236" t="s">
        <v>65</v>
      </c>
      <c r="E236" t="s">
        <v>115</v>
      </c>
      <c r="F236" t="s">
        <v>127</v>
      </c>
      <c r="G236" t="s">
        <v>65</v>
      </c>
      <c r="H236">
        <v>22</v>
      </c>
      <c r="I236">
        <v>1.19</v>
      </c>
      <c r="J236">
        <v>1.19</v>
      </c>
      <c r="K236">
        <v>1.1399999999999999</v>
      </c>
      <c r="L236">
        <v>1.27</v>
      </c>
      <c r="M236">
        <v>0</v>
      </c>
      <c r="N236">
        <v>1</v>
      </c>
      <c r="O236">
        <v>1</v>
      </c>
      <c r="P236">
        <v>1</v>
      </c>
      <c r="Q236">
        <v>0</v>
      </c>
      <c r="R236">
        <v>1</v>
      </c>
      <c r="T236">
        <v>16</v>
      </c>
      <c r="U236">
        <v>5</v>
      </c>
      <c r="V236">
        <v>7</v>
      </c>
      <c r="W236">
        <v>1</v>
      </c>
      <c r="X236">
        <v>0</v>
      </c>
      <c r="Y236">
        <v>2</v>
      </c>
      <c r="Z236">
        <v>0</v>
      </c>
      <c r="AA236">
        <v>0</v>
      </c>
      <c r="AB236">
        <v>1</v>
      </c>
      <c r="AC236">
        <v>1</v>
      </c>
      <c r="AD236">
        <v>1</v>
      </c>
      <c r="AE236">
        <v>13</v>
      </c>
      <c r="AF236">
        <v>12</v>
      </c>
      <c r="AG236">
        <v>6</v>
      </c>
      <c r="AH236">
        <v>4</v>
      </c>
      <c r="AI236">
        <v>7</v>
      </c>
      <c r="AJ236">
        <v>8</v>
      </c>
      <c r="AK236">
        <v>15</v>
      </c>
      <c r="AL236">
        <v>22</v>
      </c>
      <c r="AM236">
        <v>58</v>
      </c>
      <c r="AN236">
        <v>42</v>
      </c>
      <c r="AO236">
        <v>1.42</v>
      </c>
      <c r="AP236">
        <v>1.25</v>
      </c>
      <c r="AQ236">
        <v>2.1</v>
      </c>
      <c r="AR236">
        <v>57</v>
      </c>
      <c r="AS236">
        <v>76</v>
      </c>
      <c r="AT236">
        <v>29</v>
      </c>
      <c r="AU236">
        <v>10</v>
      </c>
      <c r="AV236">
        <v>0</v>
      </c>
      <c r="AW236">
        <v>24</v>
      </c>
      <c r="AX236">
        <v>57</v>
      </c>
      <c r="AY236">
        <v>43</v>
      </c>
      <c r="AZ236">
        <v>77</v>
      </c>
      <c r="BA236">
        <v>9.48</v>
      </c>
      <c r="BB236">
        <v>4.62</v>
      </c>
      <c r="BC236">
        <v>2.8</v>
      </c>
      <c r="BD236">
        <v>3</v>
      </c>
      <c r="BE236">
        <v>2.5</v>
      </c>
      <c r="BF236">
        <f>(1/BC236+1/BD236+1/BE236-1)/3</f>
        <v>3.0158730158730201E-2</v>
      </c>
      <c r="BG236">
        <f>1/BC236-BF236</f>
        <v>0.32698412698412693</v>
      </c>
      <c r="BH236">
        <f>1/BD236-BF236</f>
        <v>0.3031746031746031</v>
      </c>
      <c r="BI236">
        <f>1/BE236-BF236</f>
        <v>0.3698412698412698</v>
      </c>
      <c r="BJ236">
        <f>MROUND(BG236*100,2)/100</f>
        <v>0.32</v>
      </c>
      <c r="BK236">
        <v>1.34</v>
      </c>
      <c r="BL236">
        <v>2.0499999999999998</v>
      </c>
      <c r="BM236">
        <v>3.7</v>
      </c>
      <c r="BN236">
        <v>0</v>
      </c>
      <c r="BO236">
        <v>1.91</v>
      </c>
      <c r="BP236">
        <v>1.91</v>
      </c>
      <c r="BQ236" t="s">
        <v>129</v>
      </c>
      <c r="BR236">
        <f>VLOOKUP(Table2[[#This Row],[Reference]],metron,10,FALSE)</f>
        <v>2.5313454284174597</v>
      </c>
      <c r="BS236">
        <f>VLOOKUP(Table2[[#This Row],[Reference]],metron,11,FALSE)</f>
        <v>1.210167055864918</v>
      </c>
      <c r="BT236">
        <f>VLOOKUP(Table2[[#This Row],[Reference]],metron,12,FALSE)</f>
        <v>1.3211783725525419</v>
      </c>
      <c r="BU236">
        <f>VLOOKUP(Table2[[#This Row],[Reference]],metron,13,FALSE)</f>
        <v>0.53135669362084459</v>
      </c>
      <c r="BV236">
        <f>VLOOKUP(Table2[[#This Row],[Reference]],metron,14,FALSE)</f>
        <v>0.55633423180592989</v>
      </c>
      <c r="BW236">
        <f>VLOOKUP(Table2[[#This Row],[Reference]],metron,15,FALSE)</f>
        <v>11.21109010712035</v>
      </c>
      <c r="BX236">
        <f>VLOOKUP(Table2[[#This Row],[Reference]],metron,16,FALSE)</f>
        <v>11.01700787401575</v>
      </c>
      <c r="BY236">
        <f>VLOOKUP(Table2[[#This Row],[Reference]],metron,17,FALSE)</f>
        <v>4.6792332268370611</v>
      </c>
      <c r="BZ236">
        <f>VLOOKUP(Table2[[#This Row],[Reference]],metron,18,FALSE)</f>
        <v>4.7080804854679013</v>
      </c>
      <c r="CA236">
        <f>VLOOKUP(Table2[[#This Row],[Reference]],metron,19,FALSE)</f>
        <v>6.5318568802832893</v>
      </c>
      <c r="CB236">
        <f>VLOOKUP(Table2[[#This Row],[Reference]],metron,20,FALSE)</f>
        <v>6.3089273885478487</v>
      </c>
      <c r="CC236">
        <f>VLOOKUP(Table2[[#This Row],[Reference]],metron,21,FALSE)</f>
        <v>12.72547770700637</v>
      </c>
      <c r="CD236">
        <f>VLOOKUP(Table2[[#This Row],[Reference]],metron,22,FALSE)</f>
        <v>13.06847133757962</v>
      </c>
      <c r="CE236">
        <f>VLOOKUP(Table2[[#This Row],[Reference]],metron,23,FALSE)</f>
        <v>1.6902356902356901</v>
      </c>
      <c r="CF236">
        <f>VLOOKUP(Table2[[#This Row],[Reference]],metron,24,FALSE)</f>
        <v>1.8050198959289869</v>
      </c>
      <c r="CG236">
        <f>VLOOKUP(Table2[[#This Row],[Reference]],metron,25,FALSE)</f>
        <v>0.105907560453015</v>
      </c>
      <c r="CH236">
        <f>VLOOKUP(Table2[[#This Row],[Reference]],metron,26,FALSE)</f>
        <v>0.1141720232629324</v>
      </c>
    </row>
    <row r="237" spans="1:86" hidden="1" x14ac:dyDescent="0.45">
      <c r="A237">
        <v>1544662800</v>
      </c>
      <c r="B237" t="s">
        <v>539</v>
      </c>
      <c r="C237" t="s">
        <v>64</v>
      </c>
      <c r="D237" t="s">
        <v>65</v>
      </c>
      <c r="E237" t="s">
        <v>112</v>
      </c>
      <c r="F237" t="s">
        <v>123</v>
      </c>
      <c r="G237" t="s">
        <v>65</v>
      </c>
      <c r="H237" t="s">
        <v>65</v>
      </c>
      <c r="I237">
        <v>1.77</v>
      </c>
      <c r="J237">
        <v>1.89</v>
      </c>
      <c r="K237">
        <v>1.72</v>
      </c>
      <c r="L237">
        <v>1.89</v>
      </c>
      <c r="M237">
        <v>1</v>
      </c>
      <c r="N237">
        <v>1</v>
      </c>
      <c r="O237">
        <v>2</v>
      </c>
      <c r="P237">
        <v>1</v>
      </c>
      <c r="Q237">
        <v>1</v>
      </c>
      <c r="R237">
        <v>0</v>
      </c>
      <c r="S237" t="s">
        <v>92</v>
      </c>
      <c r="T237">
        <v>59</v>
      </c>
      <c r="U237">
        <v>6</v>
      </c>
      <c r="V237">
        <v>2</v>
      </c>
      <c r="W237">
        <v>4</v>
      </c>
      <c r="X237">
        <v>0</v>
      </c>
      <c r="Y237">
        <v>4</v>
      </c>
      <c r="Z237">
        <v>0</v>
      </c>
      <c r="AA237">
        <v>1</v>
      </c>
      <c r="AB237">
        <v>3</v>
      </c>
      <c r="AC237">
        <v>0</v>
      </c>
      <c r="AD237">
        <v>4</v>
      </c>
      <c r="AE237">
        <v>18</v>
      </c>
      <c r="AF237">
        <v>9</v>
      </c>
      <c r="AG237">
        <v>10</v>
      </c>
      <c r="AH237">
        <v>4</v>
      </c>
      <c r="AI237">
        <v>8</v>
      </c>
      <c r="AJ237">
        <v>5</v>
      </c>
      <c r="AK237">
        <v>17</v>
      </c>
      <c r="AL237">
        <v>18</v>
      </c>
      <c r="AM237">
        <v>62</v>
      </c>
      <c r="AN237">
        <v>38</v>
      </c>
      <c r="AO237">
        <v>0</v>
      </c>
      <c r="AP237">
        <v>0</v>
      </c>
      <c r="AQ237">
        <v>2.44</v>
      </c>
      <c r="AR237">
        <v>54</v>
      </c>
      <c r="AS237">
        <v>73</v>
      </c>
      <c r="AT237">
        <v>49</v>
      </c>
      <c r="AU237">
        <v>23</v>
      </c>
      <c r="AV237">
        <v>8</v>
      </c>
      <c r="AW237">
        <v>27</v>
      </c>
      <c r="AX237">
        <v>56</v>
      </c>
      <c r="AY237">
        <v>55</v>
      </c>
      <c r="AZ237">
        <v>80</v>
      </c>
      <c r="BA237">
        <v>9.5</v>
      </c>
      <c r="BB237">
        <v>4.93</v>
      </c>
      <c r="BC237">
        <v>1.67</v>
      </c>
      <c r="BD237">
        <v>3.45</v>
      </c>
      <c r="BE237">
        <v>5.05</v>
      </c>
      <c r="BF237">
        <f>(1/BC237+1/BD237+1/BE237-1)/3</f>
        <v>2.8892423217848979E-2</v>
      </c>
      <c r="BG237">
        <f>1/BC237-BF237</f>
        <v>0.56990997199173188</v>
      </c>
      <c r="BH237">
        <f>1/BD237-BF237</f>
        <v>0.26096264924591916</v>
      </c>
      <c r="BI237">
        <f>1/BE237-BF237</f>
        <v>0.16912737876234904</v>
      </c>
      <c r="BJ237">
        <f>MROUND(BG237*100,2)/100</f>
        <v>0.56000000000000005</v>
      </c>
      <c r="BK237">
        <v>1.48</v>
      </c>
      <c r="BL237">
        <v>2.5</v>
      </c>
      <c r="BM237">
        <v>4.8499999999999996</v>
      </c>
      <c r="BN237">
        <v>0</v>
      </c>
      <c r="BO237">
        <v>2.4</v>
      </c>
      <c r="BP237">
        <v>1.57</v>
      </c>
      <c r="BQ237" t="s">
        <v>139</v>
      </c>
      <c r="BR237">
        <f>VLOOKUP(Table2[[#This Row],[Reference]],metron,10,FALSE)</f>
        <v>2.6892488954344627</v>
      </c>
      <c r="BS237">
        <f>VLOOKUP(Table2[[#This Row],[Reference]],metron,11,FALSE)</f>
        <v>1.7546812539448771</v>
      </c>
      <c r="BT237">
        <f>VLOOKUP(Table2[[#This Row],[Reference]],metron,12,FALSE)</f>
        <v>0.93456764148958549</v>
      </c>
      <c r="BU237">
        <f>VLOOKUP(Table2[[#This Row],[Reference]],metron,13,FALSE)</f>
        <v>0.77824531874605507</v>
      </c>
      <c r="BV237">
        <f>VLOOKUP(Table2[[#This Row],[Reference]],metron,14,FALSE)</f>
        <v>0.41237113402061848</v>
      </c>
      <c r="BW237">
        <f>VLOOKUP(Table2[[#This Row],[Reference]],metron,15,FALSE)</f>
        <v>13.77153558052435</v>
      </c>
      <c r="BX237">
        <f>VLOOKUP(Table2[[#This Row],[Reference]],metron,16,FALSE)</f>
        <v>9.0445692883895124</v>
      </c>
      <c r="BY237">
        <f>VLOOKUP(Table2[[#This Row],[Reference]],metron,17,FALSE)</f>
        <v>6.0821292775665396</v>
      </c>
      <c r="BZ237">
        <f>VLOOKUP(Table2[[#This Row],[Reference]],metron,18,FALSE)</f>
        <v>3.8201520912547529</v>
      </c>
      <c r="CA237">
        <f>VLOOKUP(Table2[[#This Row],[Reference]],metron,19,FALSE)</f>
        <v>7.6894063029578108</v>
      </c>
      <c r="CB237">
        <f>VLOOKUP(Table2[[#This Row],[Reference]],metron,20,FALSE)</f>
        <v>5.224417197134759</v>
      </c>
      <c r="CC237">
        <f>VLOOKUP(Table2[[#This Row],[Reference]],metron,21,FALSE)</f>
        <v>12.297605473204101</v>
      </c>
      <c r="CD237">
        <f>VLOOKUP(Table2[[#This Row],[Reference]],metron,22,FALSE)</f>
        <v>13.310908399847969</v>
      </c>
      <c r="CE237">
        <f>VLOOKUP(Table2[[#This Row],[Reference]],metron,23,FALSE)</f>
        <v>1.3713126843657819</v>
      </c>
      <c r="CF237">
        <f>VLOOKUP(Table2[[#This Row],[Reference]],metron,24,FALSE)</f>
        <v>1.9516961651917399</v>
      </c>
      <c r="CG237">
        <f>VLOOKUP(Table2[[#This Row],[Reference]],metron,25,FALSE)</f>
        <v>6.6002949852507375E-2</v>
      </c>
      <c r="CH237">
        <f>VLOOKUP(Table2[[#This Row],[Reference]],metron,26,FALSE)</f>
        <v>0.1297935103244838</v>
      </c>
    </row>
    <row r="238" spans="1:86" hidden="1" x14ac:dyDescent="0.45">
      <c r="A238">
        <v>1544979600</v>
      </c>
      <c r="B238" t="s">
        <v>540</v>
      </c>
      <c r="C238" t="s">
        <v>64</v>
      </c>
      <c r="D238" t="s">
        <v>65</v>
      </c>
      <c r="E238" t="s">
        <v>123</v>
      </c>
      <c r="F238" t="s">
        <v>112</v>
      </c>
      <c r="G238" t="s">
        <v>65</v>
      </c>
      <c r="H238" t="s">
        <v>65</v>
      </c>
      <c r="I238">
        <v>1.87</v>
      </c>
      <c r="J238">
        <v>1.76</v>
      </c>
      <c r="K238">
        <v>1.89</v>
      </c>
      <c r="L238">
        <v>1.72</v>
      </c>
      <c r="M238">
        <v>1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10</v>
      </c>
      <c r="U238">
        <v>5</v>
      </c>
      <c r="V238">
        <v>2</v>
      </c>
      <c r="W238">
        <v>2</v>
      </c>
      <c r="X238">
        <v>0</v>
      </c>
      <c r="Y238">
        <v>4</v>
      </c>
      <c r="Z238">
        <v>1</v>
      </c>
      <c r="AA238">
        <v>0</v>
      </c>
      <c r="AB238">
        <v>2</v>
      </c>
      <c r="AC238">
        <v>2</v>
      </c>
      <c r="AD238">
        <v>3</v>
      </c>
      <c r="AE238">
        <v>16</v>
      </c>
      <c r="AF238">
        <v>8</v>
      </c>
      <c r="AG238">
        <v>6</v>
      </c>
      <c r="AH238">
        <v>2</v>
      </c>
      <c r="AI238">
        <v>10</v>
      </c>
      <c r="AJ238">
        <v>6</v>
      </c>
      <c r="AK238">
        <v>15</v>
      </c>
      <c r="AL238">
        <v>26</v>
      </c>
      <c r="AM238">
        <v>47</v>
      </c>
      <c r="AN238">
        <v>53</v>
      </c>
      <c r="AO238">
        <v>0</v>
      </c>
      <c r="AP238">
        <v>0</v>
      </c>
      <c r="AQ238">
        <v>2.4300000000000002</v>
      </c>
      <c r="AR238">
        <v>55</v>
      </c>
      <c r="AS238">
        <v>74</v>
      </c>
      <c r="AT238">
        <v>48</v>
      </c>
      <c r="AU238">
        <v>22</v>
      </c>
      <c r="AV238">
        <v>8</v>
      </c>
      <c r="AW238">
        <v>26</v>
      </c>
      <c r="AX238">
        <v>57</v>
      </c>
      <c r="AY238">
        <v>54</v>
      </c>
      <c r="AZ238">
        <v>80</v>
      </c>
      <c r="BA238">
        <v>9.4700000000000006</v>
      </c>
      <c r="BB238">
        <v>5</v>
      </c>
      <c r="BC238">
        <v>2.1</v>
      </c>
      <c r="BD238">
        <v>3.3</v>
      </c>
      <c r="BE238">
        <v>3.25</v>
      </c>
      <c r="BF238">
        <f>(1/BC238+1/BD238+1/BE238-1)/3</f>
        <v>2.8971028971028989E-2</v>
      </c>
      <c r="BG238">
        <f>1/BC238-BF238</f>
        <v>0.44721944721944717</v>
      </c>
      <c r="BH238">
        <f>1/BD238-BF238</f>
        <v>0.27405927405927405</v>
      </c>
      <c r="BI238">
        <f>1/BE238-BF238</f>
        <v>0.27872127872127872</v>
      </c>
      <c r="BJ238">
        <f>MROUND(BG238*100,2)/100</f>
        <v>0.44</v>
      </c>
      <c r="BK238">
        <v>1.43</v>
      </c>
      <c r="BL238">
        <v>2.35</v>
      </c>
      <c r="BM238">
        <v>4.5</v>
      </c>
      <c r="BN238">
        <v>0</v>
      </c>
      <c r="BO238">
        <v>2.1</v>
      </c>
      <c r="BP238">
        <v>1.71</v>
      </c>
      <c r="BQ238" t="s">
        <v>133</v>
      </c>
      <c r="BR238">
        <f>VLOOKUP(Table2[[#This Row],[Reference]],metron,10,FALSE)</f>
        <v>2.4807646356033461</v>
      </c>
      <c r="BS238">
        <f>VLOOKUP(Table2[[#This Row],[Reference]],metron,11,FALSE)</f>
        <v>1.4140979689366791</v>
      </c>
      <c r="BT238">
        <f>VLOOKUP(Table2[[#This Row],[Reference]],metron,12,FALSE)</f>
        <v>1.0666666666666671</v>
      </c>
      <c r="BU238">
        <f>VLOOKUP(Table2[[#This Row],[Reference]],metron,13,FALSE)</f>
        <v>0.62712066905615294</v>
      </c>
      <c r="BV238">
        <f>VLOOKUP(Table2[[#This Row],[Reference]],metron,14,FALSE)</f>
        <v>0.46009557945041818</v>
      </c>
      <c r="BW238">
        <f>VLOOKUP(Table2[[#This Row],[Reference]],metron,15,FALSE)</f>
        <v>12.56969280146722</v>
      </c>
      <c r="BX238">
        <f>VLOOKUP(Table2[[#This Row],[Reference]],metron,16,FALSE)</f>
        <v>9.8695552498853729</v>
      </c>
      <c r="BY238">
        <f>VLOOKUP(Table2[[#This Row],[Reference]],metron,17,FALSE)</f>
        <v>5.2754256787850897</v>
      </c>
      <c r="BZ238">
        <f>VLOOKUP(Table2[[#This Row],[Reference]],metron,18,FALSE)</f>
        <v>4.1279337321675103</v>
      </c>
      <c r="CA238">
        <f>VLOOKUP(Table2[[#This Row],[Reference]],metron,19,FALSE)</f>
        <v>7.2942671226821298</v>
      </c>
      <c r="CB238">
        <f>VLOOKUP(Table2[[#This Row],[Reference]],metron,20,FALSE)</f>
        <v>5.7416215177178627</v>
      </c>
      <c r="CC238">
        <f>VLOOKUP(Table2[[#This Row],[Reference]],metron,21,FALSE)</f>
        <v>12.897246007868549</v>
      </c>
      <c r="CD238">
        <f>VLOOKUP(Table2[[#This Row],[Reference]],metron,22,FALSE)</f>
        <v>13.507058551261281</v>
      </c>
      <c r="CE238">
        <f>VLOOKUP(Table2[[#This Row],[Reference]],metron,23,FALSE)</f>
        <v>1.576522702104098</v>
      </c>
      <c r="CF238">
        <f>VLOOKUP(Table2[[#This Row],[Reference]],metron,24,FALSE)</f>
        <v>1.917165005537099</v>
      </c>
      <c r="CG238">
        <f>VLOOKUP(Table2[[#This Row],[Reference]],metron,25,FALSE)</f>
        <v>8.4385382059800659E-2</v>
      </c>
      <c r="CH238">
        <f>VLOOKUP(Table2[[#This Row],[Reference]],metron,26,FALSE)</f>
        <v>0.1233665559246955</v>
      </c>
    </row>
    <row r="239" spans="1:86" hidden="1" x14ac:dyDescent="0.45">
      <c r="A239">
        <v>1549742400</v>
      </c>
      <c r="B239" t="s">
        <v>542</v>
      </c>
      <c r="C239" t="s">
        <v>64</v>
      </c>
      <c r="D239" t="s">
        <v>65</v>
      </c>
      <c r="E239" t="s">
        <v>126</v>
      </c>
      <c r="F239" t="s">
        <v>122</v>
      </c>
      <c r="G239" t="s">
        <v>541</v>
      </c>
      <c r="H239">
        <v>1</v>
      </c>
      <c r="I239">
        <v>0</v>
      </c>
      <c r="J239">
        <v>0</v>
      </c>
      <c r="K239">
        <v>0.47</v>
      </c>
      <c r="L239">
        <v>1.44</v>
      </c>
      <c r="M239">
        <v>0</v>
      </c>
      <c r="N239">
        <v>2</v>
      </c>
      <c r="O239">
        <v>2</v>
      </c>
      <c r="P239">
        <v>1</v>
      </c>
      <c r="Q239">
        <v>0</v>
      </c>
      <c r="R239">
        <v>1</v>
      </c>
      <c r="T239" t="s">
        <v>543</v>
      </c>
      <c r="U239">
        <v>3</v>
      </c>
      <c r="V239">
        <v>7</v>
      </c>
      <c r="W239">
        <v>2</v>
      </c>
      <c r="X239">
        <v>0</v>
      </c>
      <c r="Y239">
        <v>1</v>
      </c>
      <c r="Z239">
        <v>0</v>
      </c>
      <c r="AA239">
        <v>0</v>
      </c>
      <c r="AB239">
        <v>2</v>
      </c>
      <c r="AC239">
        <v>0</v>
      </c>
      <c r="AD239">
        <v>1</v>
      </c>
      <c r="AE239">
        <v>13</v>
      </c>
      <c r="AF239">
        <v>8</v>
      </c>
      <c r="AG239">
        <v>7</v>
      </c>
      <c r="AH239">
        <v>2</v>
      </c>
      <c r="AI239">
        <v>6</v>
      </c>
      <c r="AJ239">
        <v>6</v>
      </c>
      <c r="AK239">
        <v>15</v>
      </c>
      <c r="AL239">
        <v>27</v>
      </c>
      <c r="AM239">
        <v>51</v>
      </c>
      <c r="AN239">
        <v>49</v>
      </c>
      <c r="AO239">
        <v>1.65</v>
      </c>
      <c r="AP239">
        <v>1.21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2.8</v>
      </c>
      <c r="BD239">
        <v>3.3</v>
      </c>
      <c r="BE239">
        <v>2.2999999999999998</v>
      </c>
      <c r="BF239">
        <f>(1/BC239+1/BD239+1/BE239-1)/3</f>
        <v>3.1651922956270763E-2</v>
      </c>
      <c r="BG239">
        <f>1/BC239-BF239</f>
        <v>0.32549093418658637</v>
      </c>
      <c r="BH239">
        <f>1/BD239-BF239</f>
        <v>0.27137838007403225</v>
      </c>
      <c r="BI239">
        <f>1/BE239-BF239</f>
        <v>0.40313068573938143</v>
      </c>
      <c r="BJ239">
        <f>MROUND(BG239*100,2)/100</f>
        <v>0.32</v>
      </c>
      <c r="BK239">
        <v>1.24</v>
      </c>
      <c r="BL239">
        <v>1.95</v>
      </c>
      <c r="BM239">
        <v>3.2</v>
      </c>
      <c r="BN239">
        <v>5.9</v>
      </c>
      <c r="BO239">
        <v>1.66</v>
      </c>
      <c r="BP239">
        <v>2.12</v>
      </c>
      <c r="BQ239" t="s">
        <v>128</v>
      </c>
      <c r="BR239">
        <f>VLOOKUP(Table2[[#This Row],[Reference]],metron,10,FALSE)</f>
        <v>2.5313454284174597</v>
      </c>
      <c r="BS239">
        <f>VLOOKUP(Table2[[#This Row],[Reference]],metron,11,FALSE)</f>
        <v>1.210167055864918</v>
      </c>
      <c r="BT239">
        <f>VLOOKUP(Table2[[#This Row],[Reference]],metron,12,FALSE)</f>
        <v>1.3211783725525419</v>
      </c>
      <c r="BU239">
        <f>VLOOKUP(Table2[[#This Row],[Reference]],metron,13,FALSE)</f>
        <v>0.53135669362084459</v>
      </c>
      <c r="BV239">
        <f>VLOOKUP(Table2[[#This Row],[Reference]],metron,14,FALSE)</f>
        <v>0.55633423180592989</v>
      </c>
      <c r="BW239">
        <f>VLOOKUP(Table2[[#This Row],[Reference]],metron,15,FALSE)</f>
        <v>11.21109010712035</v>
      </c>
      <c r="BX239">
        <f>VLOOKUP(Table2[[#This Row],[Reference]],metron,16,FALSE)</f>
        <v>11.01700787401575</v>
      </c>
      <c r="BY239">
        <f>VLOOKUP(Table2[[#This Row],[Reference]],metron,17,FALSE)</f>
        <v>4.6792332268370611</v>
      </c>
      <c r="BZ239">
        <f>VLOOKUP(Table2[[#This Row],[Reference]],metron,18,FALSE)</f>
        <v>4.7080804854679013</v>
      </c>
      <c r="CA239">
        <f>VLOOKUP(Table2[[#This Row],[Reference]],metron,19,FALSE)</f>
        <v>6.5318568802832893</v>
      </c>
      <c r="CB239">
        <f>VLOOKUP(Table2[[#This Row],[Reference]],metron,20,FALSE)</f>
        <v>6.3089273885478487</v>
      </c>
      <c r="CC239">
        <f>VLOOKUP(Table2[[#This Row],[Reference]],metron,21,FALSE)</f>
        <v>12.72547770700637</v>
      </c>
      <c r="CD239">
        <f>VLOOKUP(Table2[[#This Row],[Reference]],metron,22,FALSE)</f>
        <v>13.06847133757962</v>
      </c>
      <c r="CE239">
        <f>VLOOKUP(Table2[[#This Row],[Reference]],metron,23,FALSE)</f>
        <v>1.6902356902356901</v>
      </c>
      <c r="CF239">
        <f>VLOOKUP(Table2[[#This Row],[Reference]],metron,24,FALSE)</f>
        <v>1.8050198959289869</v>
      </c>
      <c r="CG239">
        <f>VLOOKUP(Table2[[#This Row],[Reference]],metron,25,FALSE)</f>
        <v>0.105907560453015</v>
      </c>
      <c r="CH239">
        <f>VLOOKUP(Table2[[#This Row],[Reference]],metron,26,FALSE)</f>
        <v>0.1141720232629324</v>
      </c>
    </row>
    <row r="240" spans="1:86" hidden="1" x14ac:dyDescent="0.45">
      <c r="A240">
        <v>1549750500</v>
      </c>
      <c r="B240" t="s">
        <v>544</v>
      </c>
      <c r="C240" t="s">
        <v>64</v>
      </c>
      <c r="D240" t="s">
        <v>65</v>
      </c>
      <c r="E240" t="s">
        <v>123</v>
      </c>
      <c r="F240" t="s">
        <v>545</v>
      </c>
      <c r="G240" t="s">
        <v>546</v>
      </c>
      <c r="H240">
        <v>1</v>
      </c>
      <c r="I240">
        <v>0</v>
      </c>
      <c r="J240">
        <v>0</v>
      </c>
      <c r="K240">
        <v>1.72</v>
      </c>
      <c r="L240">
        <v>0.8</v>
      </c>
      <c r="M240">
        <v>3</v>
      </c>
      <c r="N240">
        <v>2</v>
      </c>
      <c r="O240">
        <v>5</v>
      </c>
      <c r="P240">
        <v>3</v>
      </c>
      <c r="Q240">
        <v>2</v>
      </c>
      <c r="R240">
        <v>1</v>
      </c>
      <c r="S240" t="s">
        <v>547</v>
      </c>
      <c r="T240" t="s">
        <v>138</v>
      </c>
      <c r="U240">
        <v>4</v>
      </c>
      <c r="V240">
        <v>3</v>
      </c>
      <c r="W240">
        <v>3</v>
      </c>
      <c r="X240">
        <v>0</v>
      </c>
      <c r="Y240">
        <v>2</v>
      </c>
      <c r="Z240">
        <v>0</v>
      </c>
      <c r="AA240">
        <v>2</v>
      </c>
      <c r="AB240">
        <v>1</v>
      </c>
      <c r="AC240">
        <v>1</v>
      </c>
      <c r="AD240">
        <v>1</v>
      </c>
      <c r="AE240">
        <v>8</v>
      </c>
      <c r="AF240">
        <v>6</v>
      </c>
      <c r="AG240">
        <v>3</v>
      </c>
      <c r="AH240">
        <v>2</v>
      </c>
      <c r="AI240">
        <v>5</v>
      </c>
      <c r="AJ240">
        <v>4</v>
      </c>
      <c r="AK240">
        <v>15</v>
      </c>
      <c r="AL240">
        <v>20</v>
      </c>
      <c r="AM240">
        <v>50</v>
      </c>
      <c r="AN240">
        <v>50</v>
      </c>
      <c r="AO240">
        <v>1.1499999999999999</v>
      </c>
      <c r="AP240">
        <v>0.86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1.36</v>
      </c>
      <c r="BD240">
        <v>4.2</v>
      </c>
      <c r="BE240">
        <v>7.5</v>
      </c>
      <c r="BF240">
        <f>(1/BC240+1/BD240+1/BE240-1)/3</f>
        <v>3.5574229691876701E-2</v>
      </c>
      <c r="BG240">
        <f>1/BC240-BF240</f>
        <v>0.69971988795518203</v>
      </c>
      <c r="BH240">
        <f>1/BD240-BF240</f>
        <v>0.20252100840336137</v>
      </c>
      <c r="BI240">
        <f>1/BE240-BF240</f>
        <v>9.7759103641456624E-2</v>
      </c>
      <c r="BJ240">
        <f>MROUND(BG240*100,2)/100</f>
        <v>0.7</v>
      </c>
      <c r="BK240">
        <v>1.23</v>
      </c>
      <c r="BL240">
        <v>1.89</v>
      </c>
      <c r="BM240">
        <v>3.1</v>
      </c>
      <c r="BN240">
        <v>5.6</v>
      </c>
      <c r="BO240">
        <v>2.2000000000000002</v>
      </c>
      <c r="BP240">
        <v>1.61</v>
      </c>
      <c r="BQ240" t="s">
        <v>133</v>
      </c>
      <c r="BR240">
        <f>VLOOKUP(Table2[[#This Row],[Reference]],metron,10,FALSE)</f>
        <v>2.9925826028320968</v>
      </c>
      <c r="BS240">
        <f>VLOOKUP(Table2[[#This Row],[Reference]],metron,11,FALSE)</f>
        <v>2.224544841537424</v>
      </c>
      <c r="BT240">
        <f>VLOOKUP(Table2[[#This Row],[Reference]],metron,12,FALSE)</f>
        <v>0.76803776129467294</v>
      </c>
      <c r="BU240">
        <f>VLOOKUP(Table2[[#This Row],[Reference]],metron,13,FALSE)</f>
        <v>0.96561024949426832</v>
      </c>
      <c r="BV240">
        <f>VLOOKUP(Table2[[#This Row],[Reference]],metron,14,FALSE)</f>
        <v>0.34187457855697911</v>
      </c>
      <c r="BW240">
        <f>VLOOKUP(Table2[[#This Row],[Reference]],metron,15,FALSE)</f>
        <v>16.100000000000001</v>
      </c>
      <c r="BX240">
        <f>VLOOKUP(Table2[[#This Row],[Reference]],metron,16,FALSE)</f>
        <v>8.3493506493506491</v>
      </c>
      <c r="BY240">
        <f>VLOOKUP(Table2[[#This Row],[Reference]],metron,17,FALSE)</f>
        <v>7.2678100263852254</v>
      </c>
      <c r="BZ240">
        <f>VLOOKUP(Table2[[#This Row],[Reference]],metron,18,FALSE)</f>
        <v>3.2770448548812658</v>
      </c>
      <c r="CA240">
        <f>VLOOKUP(Table2[[#This Row],[Reference]],metron,19,FALSE)</f>
        <v>8.832189973614776</v>
      </c>
      <c r="CB240">
        <f>VLOOKUP(Table2[[#This Row],[Reference]],metron,20,FALSE)</f>
        <v>5.0723057944693828</v>
      </c>
      <c r="CC240">
        <f>VLOOKUP(Table2[[#This Row],[Reference]],metron,21,FALSE)</f>
        <v>11.95872170439414</v>
      </c>
      <c r="CD240">
        <f>VLOOKUP(Table2[[#This Row],[Reference]],metron,22,FALSE)</f>
        <v>13.450066577896139</v>
      </c>
      <c r="CE240">
        <f>VLOOKUP(Table2[[#This Row],[Reference]],metron,23,FALSE)</f>
        <v>1.301526717557252</v>
      </c>
      <c r="CF240">
        <f>VLOOKUP(Table2[[#This Row],[Reference]],metron,24,FALSE)</f>
        <v>1.9796437659033079</v>
      </c>
      <c r="CG240">
        <f>VLOOKUP(Table2[[#This Row],[Reference]],metron,25,FALSE)</f>
        <v>5.3435114503816793E-2</v>
      </c>
      <c r="CH240">
        <f>VLOOKUP(Table2[[#This Row],[Reference]],metron,26,FALSE)</f>
        <v>0.1183206106870229</v>
      </c>
    </row>
    <row r="241" spans="1:86" hidden="1" x14ac:dyDescent="0.45">
      <c r="A241">
        <v>1549758600</v>
      </c>
      <c r="B241" t="s">
        <v>548</v>
      </c>
      <c r="C241" t="s">
        <v>64</v>
      </c>
      <c r="D241" t="s">
        <v>65</v>
      </c>
      <c r="E241" t="s">
        <v>119</v>
      </c>
      <c r="F241" t="s">
        <v>118</v>
      </c>
      <c r="G241" t="s">
        <v>549</v>
      </c>
      <c r="H241">
        <v>1</v>
      </c>
      <c r="I241">
        <v>0</v>
      </c>
      <c r="J241">
        <v>0</v>
      </c>
      <c r="K241">
        <v>2</v>
      </c>
      <c r="L241">
        <v>1.6</v>
      </c>
      <c r="M241">
        <v>5</v>
      </c>
      <c r="N241">
        <v>2</v>
      </c>
      <c r="O241">
        <v>7</v>
      </c>
      <c r="P241">
        <v>2</v>
      </c>
      <c r="Q241">
        <v>2</v>
      </c>
      <c r="R241">
        <v>0</v>
      </c>
      <c r="S241" t="s">
        <v>550</v>
      </c>
      <c r="T241" t="s">
        <v>551</v>
      </c>
      <c r="U241">
        <v>4</v>
      </c>
      <c r="V241">
        <v>1</v>
      </c>
      <c r="W241">
        <v>3</v>
      </c>
      <c r="X241">
        <v>0</v>
      </c>
      <c r="Y241">
        <v>0</v>
      </c>
      <c r="Z241">
        <v>0</v>
      </c>
      <c r="AA241">
        <v>0</v>
      </c>
      <c r="AB241">
        <v>3</v>
      </c>
      <c r="AC241">
        <v>0</v>
      </c>
      <c r="AD241">
        <v>0</v>
      </c>
      <c r="AE241">
        <v>18</v>
      </c>
      <c r="AF241">
        <v>5</v>
      </c>
      <c r="AG241">
        <v>9</v>
      </c>
      <c r="AH241">
        <v>4</v>
      </c>
      <c r="AI241">
        <v>9</v>
      </c>
      <c r="AJ241">
        <v>1</v>
      </c>
      <c r="AK241">
        <v>24</v>
      </c>
      <c r="AL241">
        <v>15</v>
      </c>
      <c r="AM241">
        <v>55</v>
      </c>
      <c r="AN241">
        <v>45</v>
      </c>
      <c r="AO241">
        <v>2.2999999999999998</v>
      </c>
      <c r="AP241">
        <v>0.94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1.34</v>
      </c>
      <c r="BD241">
        <v>4.55</v>
      </c>
      <c r="BE241">
        <v>7.5</v>
      </c>
      <c r="BF241">
        <f>(1/BC241+1/BD241+1/BE241-1)/3</f>
        <v>3.312740327665701E-2</v>
      </c>
      <c r="BG241">
        <f>1/BC241-BF241</f>
        <v>0.71314125343976087</v>
      </c>
      <c r="BH241">
        <f>1/BD241-BF241</f>
        <v>0.18665281650356277</v>
      </c>
      <c r="BI241">
        <f>1/BE241-BF241</f>
        <v>0.10020593005667633</v>
      </c>
      <c r="BJ241">
        <f>MROUND(BG241*100,2)/100</f>
        <v>0.72</v>
      </c>
      <c r="BK241">
        <v>1.2</v>
      </c>
      <c r="BL241">
        <v>1.67</v>
      </c>
      <c r="BM241">
        <v>2.7</v>
      </c>
      <c r="BN241">
        <v>4.5999999999999996</v>
      </c>
      <c r="BO241">
        <v>1.95</v>
      </c>
      <c r="BP241">
        <v>1.77</v>
      </c>
      <c r="BQ241" t="s">
        <v>132</v>
      </c>
      <c r="BR241">
        <f>VLOOKUP(Table2[[#This Row],[Reference]],metron,10,FALSE)</f>
        <v>2.9969924812030078</v>
      </c>
      <c r="BS241">
        <f>VLOOKUP(Table2[[#This Row],[Reference]],metron,11,FALSE)</f>
        <v>2.2436090225563912</v>
      </c>
      <c r="BT241">
        <f>VLOOKUP(Table2[[#This Row],[Reference]],metron,12,FALSE)</f>
        <v>0.75338345864661649</v>
      </c>
      <c r="BU241">
        <f>VLOOKUP(Table2[[#This Row],[Reference]],metron,13,FALSE)</f>
        <v>1.018796992481203</v>
      </c>
      <c r="BV241">
        <f>VLOOKUP(Table2[[#This Row],[Reference]],metron,14,FALSE)</f>
        <v>0.35112781954887218</v>
      </c>
      <c r="BW241">
        <f>VLOOKUP(Table2[[#This Row],[Reference]],metron,15,FALSE)</f>
        <v>16.67069486404834</v>
      </c>
      <c r="BX241">
        <f>VLOOKUP(Table2[[#This Row],[Reference]],metron,16,FALSE)</f>
        <v>8.2024169184290034</v>
      </c>
      <c r="BY241">
        <f>VLOOKUP(Table2[[#This Row],[Reference]],metron,17,FALSE)</f>
        <v>7.274390243902439</v>
      </c>
      <c r="BZ241">
        <f>VLOOKUP(Table2[[#This Row],[Reference]],metron,18,FALSE)</f>
        <v>3.282012195121951</v>
      </c>
      <c r="CA241">
        <f>VLOOKUP(Table2[[#This Row],[Reference]],metron,19,FALSE)</f>
        <v>9.3963046201459015</v>
      </c>
      <c r="CB241">
        <f>VLOOKUP(Table2[[#This Row],[Reference]],metron,20,FALSE)</f>
        <v>4.9204047233070529</v>
      </c>
      <c r="CC241">
        <f>VLOOKUP(Table2[[#This Row],[Reference]],metron,21,FALSE)</f>
        <v>11.79352850539291</v>
      </c>
      <c r="CD241">
        <f>VLOOKUP(Table2[[#This Row],[Reference]],metron,22,FALSE)</f>
        <v>13.348228043143299</v>
      </c>
      <c r="CE241">
        <f>VLOOKUP(Table2[[#This Row],[Reference]],metron,23,FALSE)</f>
        <v>1.2705530642750369</v>
      </c>
      <c r="CF241">
        <f>VLOOKUP(Table2[[#This Row],[Reference]],metron,24,FALSE)</f>
        <v>2.0822122571001489</v>
      </c>
      <c r="CG241">
        <f>VLOOKUP(Table2[[#This Row],[Reference]],metron,25,FALSE)</f>
        <v>5.6801195814648729E-2</v>
      </c>
      <c r="CH241">
        <f>VLOOKUP(Table2[[#This Row],[Reference]],metron,26,FALSE)</f>
        <v>0.12257100149476829</v>
      </c>
    </row>
    <row r="242" spans="1:86" hidden="1" x14ac:dyDescent="0.45">
      <c r="A242">
        <v>1549825200</v>
      </c>
      <c r="B242" t="s">
        <v>552</v>
      </c>
      <c r="C242" t="s">
        <v>64</v>
      </c>
      <c r="D242" t="s">
        <v>65</v>
      </c>
      <c r="E242" t="s">
        <v>115</v>
      </c>
      <c r="F242" t="s">
        <v>114</v>
      </c>
      <c r="G242" t="s">
        <v>553</v>
      </c>
      <c r="H242">
        <v>1</v>
      </c>
      <c r="I242">
        <v>0</v>
      </c>
      <c r="J242">
        <v>0</v>
      </c>
      <c r="K242">
        <v>1.93</v>
      </c>
      <c r="L242">
        <v>1.44</v>
      </c>
      <c r="M242">
        <v>3</v>
      </c>
      <c r="N242">
        <v>2</v>
      </c>
      <c r="O242">
        <v>5</v>
      </c>
      <c r="P242">
        <v>3</v>
      </c>
      <c r="Q242">
        <v>1</v>
      </c>
      <c r="R242">
        <v>2</v>
      </c>
      <c r="S242" t="s">
        <v>554</v>
      </c>
      <c r="T242" t="s">
        <v>555</v>
      </c>
      <c r="U242">
        <v>2</v>
      </c>
      <c r="V242">
        <v>3</v>
      </c>
      <c r="W242">
        <v>4</v>
      </c>
      <c r="X242">
        <v>0</v>
      </c>
      <c r="Y242">
        <v>2</v>
      </c>
      <c r="Z242">
        <v>0</v>
      </c>
      <c r="AA242">
        <v>1</v>
      </c>
      <c r="AB242">
        <v>3</v>
      </c>
      <c r="AC242">
        <v>1</v>
      </c>
      <c r="AD242">
        <v>1</v>
      </c>
      <c r="AE242">
        <v>9</v>
      </c>
      <c r="AF242">
        <v>11</v>
      </c>
      <c r="AG242">
        <v>5</v>
      </c>
      <c r="AH242">
        <v>4</v>
      </c>
      <c r="AI242">
        <v>4</v>
      </c>
      <c r="AJ242">
        <v>7</v>
      </c>
      <c r="AK242">
        <v>10</v>
      </c>
      <c r="AL242">
        <v>20</v>
      </c>
      <c r="AM242">
        <v>53</v>
      </c>
      <c r="AN242">
        <v>47</v>
      </c>
      <c r="AO242">
        <v>1.4</v>
      </c>
      <c r="AP242">
        <v>1.44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2.4</v>
      </c>
      <c r="BD242">
        <v>3.2</v>
      </c>
      <c r="BE242">
        <v>2.8</v>
      </c>
      <c r="BF242">
        <f>(1/BC242+1/BD242+1/BE242-1)/3</f>
        <v>2.8769841269841317E-2</v>
      </c>
      <c r="BG242">
        <f>1/BC242-BF242</f>
        <v>0.38789682539682535</v>
      </c>
      <c r="BH242">
        <f>1/BD242-BF242</f>
        <v>0.28373015873015867</v>
      </c>
      <c r="BI242">
        <f>1/BE242-BF242</f>
        <v>0.32837301587301582</v>
      </c>
      <c r="BJ242">
        <f>MROUND(BG242*100,2)/100</f>
        <v>0.38</v>
      </c>
      <c r="BK242">
        <v>1.39</v>
      </c>
      <c r="BL242">
        <v>2.2000000000000002</v>
      </c>
      <c r="BM242">
        <v>4.1500000000000004</v>
      </c>
      <c r="BN242">
        <v>9</v>
      </c>
      <c r="BO242">
        <v>1.95</v>
      </c>
      <c r="BP242">
        <v>1.77</v>
      </c>
      <c r="BQ242" t="s">
        <v>129</v>
      </c>
      <c r="BR242">
        <f>VLOOKUP(Table2[[#This Row],[Reference]],metron,10,FALSE)</f>
        <v>2.4900895140664963</v>
      </c>
      <c r="BS242">
        <f>VLOOKUP(Table2[[#This Row],[Reference]],metron,11,FALSE)</f>
        <v>1.330562659846547</v>
      </c>
      <c r="BT242">
        <f>VLOOKUP(Table2[[#This Row],[Reference]],metron,12,FALSE)</f>
        <v>1.1595268542199491</v>
      </c>
      <c r="BU242">
        <f>VLOOKUP(Table2[[#This Row],[Reference]],metron,13,FALSE)</f>
        <v>0.59053607588191415</v>
      </c>
      <c r="BV242">
        <f>VLOOKUP(Table2[[#This Row],[Reference]],metron,14,FALSE)</f>
        <v>0.50069274219332838</v>
      </c>
      <c r="BW242">
        <f>VLOOKUP(Table2[[#This Row],[Reference]],metron,15,FALSE)</f>
        <v>11.79715236686391</v>
      </c>
      <c r="BX242">
        <f>VLOOKUP(Table2[[#This Row],[Reference]],metron,16,FALSE)</f>
        <v>10.317122781065089</v>
      </c>
      <c r="BY242">
        <f>VLOOKUP(Table2[[#This Row],[Reference]],metron,17,FALSE)</f>
        <v>5.0637025966747622</v>
      </c>
      <c r="BZ242">
        <f>VLOOKUP(Table2[[#This Row],[Reference]],metron,18,FALSE)</f>
        <v>4.4674014571268454</v>
      </c>
      <c r="CA242">
        <f>VLOOKUP(Table2[[#This Row],[Reference]],metron,19,FALSE)</f>
        <v>6.7334497701891483</v>
      </c>
      <c r="CB242">
        <f>VLOOKUP(Table2[[#This Row],[Reference]],metron,20,FALSE)</f>
        <v>5.849721323938244</v>
      </c>
      <c r="CC242">
        <f>VLOOKUP(Table2[[#This Row],[Reference]],metron,21,FALSE)</f>
        <v>12.89644194756554</v>
      </c>
      <c r="CD242">
        <f>VLOOKUP(Table2[[#This Row],[Reference]],metron,22,FALSE)</f>
        <v>13.3434456928839</v>
      </c>
      <c r="CE242">
        <f>VLOOKUP(Table2[[#This Row],[Reference]],metron,23,FALSE)</f>
        <v>1.6144382124117971</v>
      </c>
      <c r="CF242">
        <f>VLOOKUP(Table2[[#This Row],[Reference]],metron,24,FALSE)</f>
        <v>1.9032024606477289</v>
      </c>
      <c r="CG242">
        <f>VLOOKUP(Table2[[#This Row],[Reference]],metron,25,FALSE)</f>
        <v>9.372172969060974E-2</v>
      </c>
      <c r="CH242">
        <f>VLOOKUP(Table2[[#This Row],[Reference]],metron,26,FALSE)</f>
        <v>0.11669983716301791</v>
      </c>
    </row>
    <row r="243" spans="1:86" hidden="1" x14ac:dyDescent="0.45">
      <c r="A243">
        <v>1549832700</v>
      </c>
      <c r="B243" t="s">
        <v>556</v>
      </c>
      <c r="C243" t="s">
        <v>64</v>
      </c>
      <c r="D243" t="s">
        <v>65</v>
      </c>
      <c r="E243" t="s">
        <v>127</v>
      </c>
      <c r="F243" t="s">
        <v>112</v>
      </c>
      <c r="G243" t="s">
        <v>557</v>
      </c>
      <c r="H243">
        <v>1</v>
      </c>
      <c r="I243">
        <v>0</v>
      </c>
      <c r="J243">
        <v>0</v>
      </c>
      <c r="K243">
        <v>2.12</v>
      </c>
      <c r="L243">
        <v>1.31</v>
      </c>
      <c r="M243">
        <v>0</v>
      </c>
      <c r="N243">
        <v>2</v>
      </c>
      <c r="O243">
        <v>2</v>
      </c>
      <c r="P243">
        <v>1</v>
      </c>
      <c r="Q243">
        <v>0</v>
      </c>
      <c r="R243">
        <v>1</v>
      </c>
      <c r="T243" t="s">
        <v>429</v>
      </c>
      <c r="U243">
        <v>10</v>
      </c>
      <c r="V243">
        <v>2</v>
      </c>
      <c r="W243">
        <v>3</v>
      </c>
      <c r="X243">
        <v>0</v>
      </c>
      <c r="Y243">
        <v>4</v>
      </c>
      <c r="Z243">
        <v>0</v>
      </c>
      <c r="AA243">
        <v>1</v>
      </c>
      <c r="AB243">
        <v>2</v>
      </c>
      <c r="AC243">
        <v>2</v>
      </c>
      <c r="AD243">
        <v>2</v>
      </c>
      <c r="AE243">
        <v>10</v>
      </c>
      <c r="AF243">
        <v>5</v>
      </c>
      <c r="AG243">
        <v>4</v>
      </c>
      <c r="AH243">
        <v>4</v>
      </c>
      <c r="AI243">
        <v>6</v>
      </c>
      <c r="AJ243">
        <v>1</v>
      </c>
      <c r="AK243">
        <v>20</v>
      </c>
      <c r="AL243">
        <v>13</v>
      </c>
      <c r="AM243">
        <v>51</v>
      </c>
      <c r="AN243">
        <v>49</v>
      </c>
      <c r="AO243">
        <v>1.57</v>
      </c>
      <c r="AP243">
        <v>0.87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2.35</v>
      </c>
      <c r="BD243">
        <v>3</v>
      </c>
      <c r="BE243">
        <v>3</v>
      </c>
      <c r="BF243">
        <f>(1/BC243+1/BD243+1/BE243-1)/3</f>
        <v>3.0732860520094569E-2</v>
      </c>
      <c r="BG243">
        <f>1/BC243-BF243</f>
        <v>0.39479905437352247</v>
      </c>
      <c r="BH243">
        <f>1/BD243-BF243</f>
        <v>0.30260047281323876</v>
      </c>
      <c r="BI243">
        <f>1/BE243-BF243</f>
        <v>0.30260047281323876</v>
      </c>
      <c r="BJ243">
        <f>MROUND(BG243*100,2)/100</f>
        <v>0.4</v>
      </c>
      <c r="BK243">
        <v>1.47</v>
      </c>
      <c r="BL243">
        <v>2.4500000000000002</v>
      </c>
      <c r="BM243">
        <v>4.75</v>
      </c>
      <c r="BN243">
        <v>11</v>
      </c>
      <c r="BO243">
        <v>2.0499999999999998</v>
      </c>
      <c r="BP243">
        <v>1.69</v>
      </c>
      <c r="BQ243" t="s">
        <v>130</v>
      </c>
      <c r="BR243">
        <f>VLOOKUP(Table2[[#This Row],[Reference]],metron,10,FALSE)</f>
        <v>2.4956155335383219</v>
      </c>
      <c r="BS243">
        <f>VLOOKUP(Table2[[#This Row],[Reference]],metron,11,FALSE)</f>
        <v>1.344038264434575</v>
      </c>
      <c r="BT243">
        <f>VLOOKUP(Table2[[#This Row],[Reference]],metron,12,FALSE)</f>
        <v>1.1515772691037469</v>
      </c>
      <c r="BU243">
        <f>VLOOKUP(Table2[[#This Row],[Reference]],metron,13,FALSE)</f>
        <v>0.59936225942375587</v>
      </c>
      <c r="BV243">
        <f>VLOOKUP(Table2[[#This Row],[Reference]],metron,14,FALSE)</f>
        <v>0.50723152260562576</v>
      </c>
      <c r="BW243">
        <f>VLOOKUP(Table2[[#This Row],[Reference]],metron,15,FALSE)</f>
        <v>11.99278846153846</v>
      </c>
      <c r="BX243">
        <f>VLOOKUP(Table2[[#This Row],[Reference]],metron,16,FALSE)</f>
        <v>10.0277534965035</v>
      </c>
      <c r="BY243">
        <f>VLOOKUP(Table2[[#This Row],[Reference]],metron,17,FALSE)</f>
        <v>5.2857459543338514</v>
      </c>
      <c r="BZ243">
        <f>VLOOKUP(Table2[[#This Row],[Reference]],metron,18,FALSE)</f>
        <v>4.4067834183107957</v>
      </c>
      <c r="CA243">
        <f>VLOOKUP(Table2[[#This Row],[Reference]],metron,19,FALSE)</f>
        <v>6.7070425072046085</v>
      </c>
      <c r="CB243">
        <f>VLOOKUP(Table2[[#This Row],[Reference]],metron,20,FALSE)</f>
        <v>5.6209700781927046</v>
      </c>
      <c r="CC243">
        <f>VLOOKUP(Table2[[#This Row],[Reference]],metron,21,FALSE)</f>
        <v>13.04463690872752</v>
      </c>
      <c r="CD243">
        <f>VLOOKUP(Table2[[#This Row],[Reference]],metron,22,FALSE)</f>
        <v>13.49811236953142</v>
      </c>
      <c r="CE243">
        <f>VLOOKUP(Table2[[#This Row],[Reference]],metron,23,FALSE)</f>
        <v>1.5836526181353769</v>
      </c>
      <c r="CF243">
        <f>VLOOKUP(Table2[[#This Row],[Reference]],metron,24,FALSE)</f>
        <v>1.8744146445295871</v>
      </c>
      <c r="CG243">
        <f>VLOOKUP(Table2[[#This Row],[Reference]],metron,25,FALSE)</f>
        <v>8.5994040017028525E-2</v>
      </c>
      <c r="CH243">
        <f>VLOOKUP(Table2[[#This Row],[Reference]],metron,26,FALSE)</f>
        <v>0.13452532992762881</v>
      </c>
    </row>
    <row r="244" spans="1:86" hidden="1" x14ac:dyDescent="0.45">
      <c r="A244">
        <v>1549839900</v>
      </c>
      <c r="B244" t="s">
        <v>558</v>
      </c>
      <c r="C244" t="s">
        <v>64</v>
      </c>
      <c r="D244" t="s">
        <v>65</v>
      </c>
      <c r="E244" t="s">
        <v>159</v>
      </c>
      <c r="F244" t="s">
        <v>113</v>
      </c>
      <c r="G244" t="s">
        <v>559</v>
      </c>
      <c r="H244">
        <v>1</v>
      </c>
      <c r="I244">
        <v>0</v>
      </c>
      <c r="J244">
        <v>0</v>
      </c>
      <c r="K244">
        <v>1</v>
      </c>
      <c r="L244">
        <v>1.44</v>
      </c>
      <c r="M244">
        <v>1</v>
      </c>
      <c r="N244">
        <v>2</v>
      </c>
      <c r="O244">
        <v>3</v>
      </c>
      <c r="P244">
        <v>1</v>
      </c>
      <c r="Q244">
        <v>1</v>
      </c>
      <c r="R244">
        <v>0</v>
      </c>
      <c r="S244">
        <v>20</v>
      </c>
      <c r="T244" t="s">
        <v>560</v>
      </c>
      <c r="U244">
        <v>1</v>
      </c>
      <c r="V244">
        <v>1</v>
      </c>
      <c r="W244">
        <v>2</v>
      </c>
      <c r="X244">
        <v>1</v>
      </c>
      <c r="Y244">
        <v>3</v>
      </c>
      <c r="Z244">
        <v>0</v>
      </c>
      <c r="AA244">
        <v>1</v>
      </c>
      <c r="AB244">
        <v>2</v>
      </c>
      <c r="AC244">
        <v>0</v>
      </c>
      <c r="AD244">
        <v>3</v>
      </c>
      <c r="AE244">
        <v>3</v>
      </c>
      <c r="AF244">
        <v>3</v>
      </c>
      <c r="AG244">
        <v>3</v>
      </c>
      <c r="AH244">
        <v>0</v>
      </c>
      <c r="AI244">
        <v>0</v>
      </c>
      <c r="AJ244">
        <v>3</v>
      </c>
      <c r="AK244">
        <v>21</v>
      </c>
      <c r="AL244">
        <v>16</v>
      </c>
      <c r="AM244">
        <v>39</v>
      </c>
      <c r="AN244">
        <v>61</v>
      </c>
      <c r="AO244">
        <v>0.42</v>
      </c>
      <c r="AP244">
        <v>0.22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3.5</v>
      </c>
      <c r="BD244">
        <v>3.5</v>
      </c>
      <c r="BE244">
        <v>1.95</v>
      </c>
      <c r="BF244">
        <f>(1/BC244+1/BD244+1/BE244-1)/3</f>
        <v>2.8083028083028132E-2</v>
      </c>
      <c r="BG244">
        <f>1/BC244-BF244</f>
        <v>0.25763125763125755</v>
      </c>
      <c r="BH244">
        <f>1/BD244-BF244</f>
        <v>0.25763125763125755</v>
      </c>
      <c r="BI244">
        <f>1/BE244-BF244</f>
        <v>0.48473748473748474</v>
      </c>
      <c r="BJ244">
        <f>MROUND(BG244*100,2)/100</f>
        <v>0.26</v>
      </c>
      <c r="BK244">
        <v>1.25</v>
      </c>
      <c r="BL244">
        <v>1.83</v>
      </c>
      <c r="BM244">
        <v>3.1</v>
      </c>
      <c r="BN244">
        <v>6</v>
      </c>
      <c r="BO244">
        <v>1.74</v>
      </c>
      <c r="BP244">
        <v>2</v>
      </c>
      <c r="BQ244" t="s">
        <v>131</v>
      </c>
      <c r="BR244">
        <f>VLOOKUP(Table2[[#This Row],[Reference]],metron,10,FALSE)</f>
        <v>2.569449507838133</v>
      </c>
      <c r="BS244">
        <f>VLOOKUP(Table2[[#This Row],[Reference]],metron,11,FALSE)</f>
        <v>1.0936930368209989</v>
      </c>
      <c r="BT244">
        <f>VLOOKUP(Table2[[#This Row],[Reference]],metron,12,FALSE)</f>
        <v>1.475756471017134</v>
      </c>
      <c r="BU244">
        <f>VLOOKUP(Table2[[#This Row],[Reference]],metron,13,FALSE)</f>
        <v>0.50018228217280347</v>
      </c>
      <c r="BV244">
        <f>VLOOKUP(Table2[[#This Row],[Reference]],metron,14,FALSE)</f>
        <v>0.65220561429092239</v>
      </c>
      <c r="BW244">
        <f>VLOOKUP(Table2[[#This Row],[Reference]],metron,15,FALSE)</f>
        <v>10.905576679340941</v>
      </c>
      <c r="BX244">
        <f>VLOOKUP(Table2[[#This Row],[Reference]],metron,16,FALSE)</f>
        <v>12.06463878326996</v>
      </c>
      <c r="BY244">
        <f>VLOOKUP(Table2[[#This Row],[Reference]],metron,17,FALSE)</f>
        <v>4.2920127795527154</v>
      </c>
      <c r="BZ244">
        <f>VLOOKUP(Table2[[#This Row],[Reference]],metron,18,FALSE)</f>
        <v>5.0095846645367406</v>
      </c>
      <c r="CA244">
        <f>VLOOKUP(Table2[[#This Row],[Reference]],metron,19,FALSE)</f>
        <v>6.6135638997882253</v>
      </c>
      <c r="CB244">
        <f>VLOOKUP(Table2[[#This Row],[Reference]],metron,20,FALSE)</f>
        <v>7.055054118733219</v>
      </c>
      <c r="CC244">
        <f>VLOOKUP(Table2[[#This Row],[Reference]],metron,21,FALSE)</f>
        <v>12.94865211810013</v>
      </c>
      <c r="CD244">
        <f>VLOOKUP(Table2[[#This Row],[Reference]],metron,22,FALSE)</f>
        <v>13.189345314505781</v>
      </c>
      <c r="CE244">
        <f>VLOOKUP(Table2[[#This Row],[Reference]],metron,23,FALSE)</f>
        <v>1.771446078431373</v>
      </c>
      <c r="CF244">
        <f>VLOOKUP(Table2[[#This Row],[Reference]],metron,24,FALSE)</f>
        <v>1.809436274509804</v>
      </c>
      <c r="CG244">
        <f>VLOOKUP(Table2[[#This Row],[Reference]],metron,25,FALSE)</f>
        <v>0.1060049019607843</v>
      </c>
      <c r="CH244">
        <f>VLOOKUP(Table2[[#This Row],[Reference]],metron,26,FALSE)</f>
        <v>9.6813725490196081E-2</v>
      </c>
    </row>
    <row r="245" spans="1:86" hidden="1" x14ac:dyDescent="0.45">
      <c r="A245">
        <v>1549930500</v>
      </c>
      <c r="B245" t="s">
        <v>561</v>
      </c>
      <c r="C245" t="s">
        <v>64</v>
      </c>
      <c r="D245" t="s">
        <v>65</v>
      </c>
      <c r="E245" t="s">
        <v>562</v>
      </c>
      <c r="F245" t="s">
        <v>110</v>
      </c>
      <c r="G245" t="s">
        <v>563</v>
      </c>
      <c r="H245">
        <v>1</v>
      </c>
      <c r="I245">
        <v>0</v>
      </c>
      <c r="J245">
        <v>0</v>
      </c>
      <c r="K245">
        <v>1.33</v>
      </c>
      <c r="L245">
        <v>0.8</v>
      </c>
      <c r="M245">
        <v>0</v>
      </c>
      <c r="N245">
        <v>1</v>
      </c>
      <c r="O245">
        <v>1</v>
      </c>
      <c r="P245">
        <v>0</v>
      </c>
      <c r="Q245">
        <v>0</v>
      </c>
      <c r="R245">
        <v>0</v>
      </c>
      <c r="T245">
        <v>53</v>
      </c>
      <c r="U245">
        <v>3</v>
      </c>
      <c r="V245">
        <v>3</v>
      </c>
      <c r="W245">
        <v>3</v>
      </c>
      <c r="X245">
        <v>1</v>
      </c>
      <c r="Y245">
        <v>2</v>
      </c>
      <c r="Z245">
        <v>1</v>
      </c>
      <c r="AA245">
        <v>2</v>
      </c>
      <c r="AB245">
        <v>2</v>
      </c>
      <c r="AC245">
        <v>1</v>
      </c>
      <c r="AD245">
        <v>2</v>
      </c>
      <c r="AE245">
        <v>18</v>
      </c>
      <c r="AF245">
        <v>14</v>
      </c>
      <c r="AG245">
        <v>8</v>
      </c>
      <c r="AH245">
        <v>9</v>
      </c>
      <c r="AI245">
        <v>10</v>
      </c>
      <c r="AJ245">
        <v>5</v>
      </c>
      <c r="AK245">
        <v>25</v>
      </c>
      <c r="AL245">
        <v>20</v>
      </c>
      <c r="AM245">
        <v>58</v>
      </c>
      <c r="AN245">
        <v>42</v>
      </c>
      <c r="AO245">
        <v>2.09</v>
      </c>
      <c r="AP245">
        <v>1.88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2.2000000000000002</v>
      </c>
      <c r="BD245">
        <v>3.25</v>
      </c>
      <c r="BE245">
        <v>3.05</v>
      </c>
      <c r="BF245">
        <f>(1/BC245+1/BD245+1/BE245-1)/3</f>
        <v>3.0035538232259611E-2</v>
      </c>
      <c r="BG245">
        <f>1/BC245-BF245</f>
        <v>0.4245099163131949</v>
      </c>
      <c r="BH245">
        <f>1/BD245-BF245</f>
        <v>0.27765676946004808</v>
      </c>
      <c r="BI245">
        <f>1/BE245-BF245</f>
        <v>0.2978333142267568</v>
      </c>
      <c r="BJ245">
        <f>MROUND(BG245*100,2)/100</f>
        <v>0.42</v>
      </c>
      <c r="BK245">
        <v>1.32</v>
      </c>
      <c r="BL245">
        <v>2</v>
      </c>
      <c r="BM245">
        <v>3.6</v>
      </c>
      <c r="BN245">
        <v>8</v>
      </c>
      <c r="BO245">
        <v>1.83</v>
      </c>
      <c r="BP245">
        <v>1.91</v>
      </c>
      <c r="BQ245" t="s">
        <v>121</v>
      </c>
      <c r="BR245">
        <f>VLOOKUP(Table2[[#This Row],[Reference]],metron,10,FALSE)</f>
        <v>2.4884649511978703</v>
      </c>
      <c r="BS245">
        <f>VLOOKUP(Table2[[#This Row],[Reference]],metron,11,FALSE)</f>
        <v>1.396960958296362</v>
      </c>
      <c r="BT245">
        <f>VLOOKUP(Table2[[#This Row],[Reference]],metron,12,FALSE)</f>
        <v>1.091503992901508</v>
      </c>
      <c r="BU245">
        <f>VLOOKUP(Table2[[#This Row],[Reference]],metron,13,FALSE)</f>
        <v>0.60765391014975045</v>
      </c>
      <c r="BV245">
        <f>VLOOKUP(Table2[[#This Row],[Reference]],metron,14,FALSE)</f>
        <v>0.47276760953965608</v>
      </c>
      <c r="BW245">
        <f>VLOOKUP(Table2[[#This Row],[Reference]],metron,15,FALSE)</f>
        <v>12.29504785684561</v>
      </c>
      <c r="BX245">
        <f>VLOOKUP(Table2[[#This Row],[Reference]],metron,16,FALSE)</f>
        <v>10.047232625884311</v>
      </c>
      <c r="BY245">
        <f>VLOOKUP(Table2[[#This Row],[Reference]],metron,17,FALSE)</f>
        <v>5.2917192097519967</v>
      </c>
      <c r="BZ245">
        <f>VLOOKUP(Table2[[#This Row],[Reference]],metron,18,FALSE)</f>
        <v>4.2580916351408158</v>
      </c>
      <c r="CA245">
        <f>VLOOKUP(Table2[[#This Row],[Reference]],metron,19,FALSE)</f>
        <v>7.0033286470936131</v>
      </c>
      <c r="CB245">
        <f>VLOOKUP(Table2[[#This Row],[Reference]],metron,20,FALSE)</f>
        <v>5.789140990743495</v>
      </c>
      <c r="CC245">
        <f>VLOOKUP(Table2[[#This Row],[Reference]],metron,21,FALSE)</f>
        <v>12.77041895895049</v>
      </c>
      <c r="CD245">
        <f>VLOOKUP(Table2[[#This Row],[Reference]],metron,22,FALSE)</f>
        <v>13.411129919593741</v>
      </c>
      <c r="CE245">
        <f>VLOOKUP(Table2[[#This Row],[Reference]],metron,23,FALSE)</f>
        <v>1.556141062018646</v>
      </c>
      <c r="CF245">
        <f>VLOOKUP(Table2[[#This Row],[Reference]],metron,24,FALSE)</f>
        <v>1.9114308877178761</v>
      </c>
      <c r="CG245">
        <f>VLOOKUP(Table2[[#This Row],[Reference]],metron,25,FALSE)</f>
        <v>8.4920956627482766E-2</v>
      </c>
      <c r="CH245">
        <f>VLOOKUP(Table2[[#This Row],[Reference]],metron,26,FALSE)</f>
        <v>0.1323469801378192</v>
      </c>
    </row>
    <row r="246" spans="1:86" hidden="1" x14ac:dyDescent="0.45">
      <c r="A246">
        <v>1550276100</v>
      </c>
      <c r="B246" t="s">
        <v>564</v>
      </c>
      <c r="C246" t="s">
        <v>64</v>
      </c>
      <c r="D246" t="s">
        <v>65</v>
      </c>
      <c r="E246" t="s">
        <v>118</v>
      </c>
      <c r="F246" t="s">
        <v>127</v>
      </c>
      <c r="G246" t="s">
        <v>541</v>
      </c>
      <c r="H246">
        <v>2</v>
      </c>
      <c r="I246">
        <v>0</v>
      </c>
      <c r="J246">
        <v>0</v>
      </c>
      <c r="K246">
        <v>1.4</v>
      </c>
      <c r="L246">
        <v>1.06</v>
      </c>
      <c r="M246">
        <v>1</v>
      </c>
      <c r="N246">
        <v>3</v>
      </c>
      <c r="O246">
        <v>4</v>
      </c>
      <c r="P246">
        <v>4</v>
      </c>
      <c r="Q246">
        <v>1</v>
      </c>
      <c r="R246">
        <v>3</v>
      </c>
      <c r="S246">
        <v>45</v>
      </c>
      <c r="T246" t="s">
        <v>565</v>
      </c>
      <c r="U246">
        <v>10</v>
      </c>
      <c r="V246">
        <v>3</v>
      </c>
      <c r="W246">
        <v>3</v>
      </c>
      <c r="X246">
        <v>0</v>
      </c>
      <c r="Y246">
        <v>2</v>
      </c>
      <c r="Z246">
        <v>0</v>
      </c>
      <c r="AA246">
        <v>0</v>
      </c>
      <c r="AB246">
        <v>3</v>
      </c>
      <c r="AC246">
        <v>0</v>
      </c>
      <c r="AD246">
        <v>2</v>
      </c>
      <c r="AE246">
        <v>10</v>
      </c>
      <c r="AF246">
        <v>9</v>
      </c>
      <c r="AG246">
        <v>5</v>
      </c>
      <c r="AH246">
        <v>5</v>
      </c>
      <c r="AI246">
        <v>5</v>
      </c>
      <c r="AJ246">
        <v>4</v>
      </c>
      <c r="AK246">
        <v>16</v>
      </c>
      <c r="AL246">
        <v>24</v>
      </c>
      <c r="AM246">
        <v>50</v>
      </c>
      <c r="AN246">
        <v>50</v>
      </c>
      <c r="AO246">
        <v>1.96</v>
      </c>
      <c r="AP246">
        <v>1.52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3.8</v>
      </c>
      <c r="BD246">
        <v>3.6</v>
      </c>
      <c r="BE246">
        <v>1.78</v>
      </c>
      <c r="BF246">
        <f>(1/BC246+1/BD246+1/BE246-1)/3</f>
        <v>3.4244475107869578E-2</v>
      </c>
      <c r="BG246">
        <f>1/BC246-BF246</f>
        <v>0.22891341962897252</v>
      </c>
      <c r="BH246">
        <f>1/BD246-BF246</f>
        <v>0.24353330266990822</v>
      </c>
      <c r="BI246">
        <f>1/BE246-BF246</f>
        <v>0.52755327770111926</v>
      </c>
      <c r="BJ246">
        <f>MROUND(BG246*100,2)/100</f>
        <v>0.22</v>
      </c>
      <c r="BK246">
        <v>1.25</v>
      </c>
      <c r="BL246">
        <v>1.85</v>
      </c>
      <c r="BM246">
        <v>3.25</v>
      </c>
      <c r="BN246">
        <v>5.5</v>
      </c>
      <c r="BO246">
        <v>1.73</v>
      </c>
      <c r="BP246">
        <v>2</v>
      </c>
      <c r="BQ246" t="s">
        <v>121</v>
      </c>
      <c r="BR246">
        <f>VLOOKUP(Table2[[#This Row],[Reference]],metron,10,FALSE)</f>
        <v>2.7115135834411381</v>
      </c>
      <c r="BS246">
        <f>VLOOKUP(Table2[[#This Row],[Reference]],metron,11,FALSE)</f>
        <v>1.0633893919793009</v>
      </c>
      <c r="BT246">
        <f>VLOOKUP(Table2[[#This Row],[Reference]],metron,12,FALSE)</f>
        <v>1.648124191461837</v>
      </c>
      <c r="BU246">
        <f>VLOOKUP(Table2[[#This Row],[Reference]],metron,13,FALSE)</f>
        <v>0.47218628719275552</v>
      </c>
      <c r="BV246">
        <f>VLOOKUP(Table2[[#This Row],[Reference]],metron,14,FALSE)</f>
        <v>0.70181112548512292</v>
      </c>
      <c r="BW246">
        <f>VLOOKUP(Table2[[#This Row],[Reference]],metron,15,FALSE)</f>
        <v>10.38488783943329</v>
      </c>
      <c r="BX246">
        <f>VLOOKUP(Table2[[#This Row],[Reference]],metron,16,FALSE)</f>
        <v>12.349468713105081</v>
      </c>
      <c r="BY246">
        <f>VLOOKUP(Table2[[#This Row],[Reference]],metron,17,FALSE)</f>
        <v>4.0990453460620522</v>
      </c>
      <c r="BZ246">
        <f>VLOOKUP(Table2[[#This Row],[Reference]],metron,18,FALSE)</f>
        <v>5.2720763723150359</v>
      </c>
      <c r="CA246">
        <f>VLOOKUP(Table2[[#This Row],[Reference]],metron,19,FALSE)</f>
        <v>6.2858424933712378</v>
      </c>
      <c r="CB246">
        <f>VLOOKUP(Table2[[#This Row],[Reference]],metron,20,FALSE)</f>
        <v>7.0773923407900448</v>
      </c>
      <c r="CC246">
        <f>VLOOKUP(Table2[[#This Row],[Reference]],metron,21,FALSE)</f>
        <v>13.235083532219569</v>
      </c>
      <c r="CD246">
        <f>VLOOKUP(Table2[[#This Row],[Reference]],metron,22,FALSE)</f>
        <v>13.05131264916468</v>
      </c>
      <c r="CE246">
        <f>VLOOKUP(Table2[[#This Row],[Reference]],metron,23,FALSE)</f>
        <v>1.834292289988493</v>
      </c>
      <c r="CF246">
        <f>VLOOKUP(Table2[[#This Row],[Reference]],metron,24,FALSE)</f>
        <v>1.806674338319908</v>
      </c>
      <c r="CG246">
        <f>VLOOKUP(Table2[[#This Row],[Reference]],metron,25,FALSE)</f>
        <v>0.1196777905638665</v>
      </c>
      <c r="CH246">
        <f>VLOOKUP(Table2[[#This Row],[Reference]],metron,26,FALSE)</f>
        <v>0.1185270425776755</v>
      </c>
    </row>
    <row r="247" spans="1:86" hidden="1" x14ac:dyDescent="0.45">
      <c r="A247">
        <v>1550347200</v>
      </c>
      <c r="B247" t="s">
        <v>566</v>
      </c>
      <c r="C247" t="s">
        <v>64</v>
      </c>
      <c r="D247" t="s">
        <v>65</v>
      </c>
      <c r="E247" t="s">
        <v>545</v>
      </c>
      <c r="F247" t="s">
        <v>562</v>
      </c>
      <c r="G247" t="s">
        <v>567</v>
      </c>
      <c r="H247">
        <v>2</v>
      </c>
      <c r="I247">
        <v>0</v>
      </c>
      <c r="J247">
        <v>0</v>
      </c>
      <c r="K247">
        <v>1.47</v>
      </c>
      <c r="L247">
        <v>0.4</v>
      </c>
      <c r="M247">
        <v>1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52</v>
      </c>
      <c r="U247">
        <v>8</v>
      </c>
      <c r="V247">
        <v>4</v>
      </c>
      <c r="W247">
        <v>2</v>
      </c>
      <c r="X247">
        <v>0</v>
      </c>
      <c r="Y247">
        <v>2</v>
      </c>
      <c r="Z247">
        <v>0</v>
      </c>
      <c r="AA247">
        <v>0</v>
      </c>
      <c r="AB247">
        <v>2</v>
      </c>
      <c r="AC247">
        <v>2</v>
      </c>
      <c r="AD247">
        <v>0</v>
      </c>
      <c r="AE247">
        <v>10</v>
      </c>
      <c r="AF247">
        <v>7</v>
      </c>
      <c r="AG247">
        <v>5</v>
      </c>
      <c r="AH247">
        <v>4</v>
      </c>
      <c r="AI247">
        <v>5</v>
      </c>
      <c r="AJ247">
        <v>3</v>
      </c>
      <c r="AK247">
        <v>14</v>
      </c>
      <c r="AL247">
        <v>13</v>
      </c>
      <c r="AM247">
        <v>45</v>
      </c>
      <c r="AN247">
        <v>55</v>
      </c>
      <c r="AO247">
        <v>1.54</v>
      </c>
      <c r="AP247">
        <v>1.26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2.2999999999999998</v>
      </c>
      <c r="BD247">
        <v>3.15</v>
      </c>
      <c r="BE247">
        <v>3</v>
      </c>
      <c r="BF247">
        <f>(1/BC247+1/BD247+1/BE247-1)/3</f>
        <v>2.8525419829767678E-2</v>
      </c>
      <c r="BG247">
        <f>1/BC247-BF247</f>
        <v>0.40625718886588452</v>
      </c>
      <c r="BH247">
        <f>1/BD247-BF247</f>
        <v>0.28893489763054975</v>
      </c>
      <c r="BI247">
        <f>1/BE247-BF247</f>
        <v>0.30480791350356562</v>
      </c>
      <c r="BJ247">
        <f>MROUND(BG247*100,2)/100</f>
        <v>0.4</v>
      </c>
      <c r="BK247">
        <v>1.38</v>
      </c>
      <c r="BL247">
        <v>2.2000000000000002</v>
      </c>
      <c r="BM247">
        <v>4.0999999999999996</v>
      </c>
      <c r="BN247">
        <v>9</v>
      </c>
      <c r="BO247">
        <v>1.91</v>
      </c>
      <c r="BP247">
        <v>1.8</v>
      </c>
      <c r="BQ247" t="s">
        <v>568</v>
      </c>
      <c r="BR247">
        <f>VLOOKUP(Table2[[#This Row],[Reference]],metron,10,FALSE)</f>
        <v>2.4956155335383219</v>
      </c>
      <c r="BS247">
        <f>VLOOKUP(Table2[[#This Row],[Reference]],metron,11,FALSE)</f>
        <v>1.344038264434575</v>
      </c>
      <c r="BT247">
        <f>VLOOKUP(Table2[[#This Row],[Reference]],metron,12,FALSE)</f>
        <v>1.1515772691037469</v>
      </c>
      <c r="BU247">
        <f>VLOOKUP(Table2[[#This Row],[Reference]],metron,13,FALSE)</f>
        <v>0.59936225942375587</v>
      </c>
      <c r="BV247">
        <f>VLOOKUP(Table2[[#This Row],[Reference]],metron,14,FALSE)</f>
        <v>0.50723152260562576</v>
      </c>
      <c r="BW247">
        <f>VLOOKUP(Table2[[#This Row],[Reference]],metron,15,FALSE)</f>
        <v>11.99278846153846</v>
      </c>
      <c r="BX247">
        <f>VLOOKUP(Table2[[#This Row],[Reference]],metron,16,FALSE)</f>
        <v>10.0277534965035</v>
      </c>
      <c r="BY247">
        <f>VLOOKUP(Table2[[#This Row],[Reference]],metron,17,FALSE)</f>
        <v>5.2857459543338514</v>
      </c>
      <c r="BZ247">
        <f>VLOOKUP(Table2[[#This Row],[Reference]],metron,18,FALSE)</f>
        <v>4.4067834183107957</v>
      </c>
      <c r="CA247">
        <f>VLOOKUP(Table2[[#This Row],[Reference]],metron,19,FALSE)</f>
        <v>6.7070425072046085</v>
      </c>
      <c r="CB247">
        <f>VLOOKUP(Table2[[#This Row],[Reference]],metron,20,FALSE)</f>
        <v>5.6209700781927046</v>
      </c>
      <c r="CC247">
        <f>VLOOKUP(Table2[[#This Row],[Reference]],metron,21,FALSE)</f>
        <v>13.04463690872752</v>
      </c>
      <c r="CD247">
        <f>VLOOKUP(Table2[[#This Row],[Reference]],metron,22,FALSE)</f>
        <v>13.49811236953142</v>
      </c>
      <c r="CE247">
        <f>VLOOKUP(Table2[[#This Row],[Reference]],metron,23,FALSE)</f>
        <v>1.5836526181353769</v>
      </c>
      <c r="CF247">
        <f>VLOOKUP(Table2[[#This Row],[Reference]],metron,24,FALSE)</f>
        <v>1.8744146445295871</v>
      </c>
      <c r="CG247">
        <f>VLOOKUP(Table2[[#This Row],[Reference]],metron,25,FALSE)</f>
        <v>8.5994040017028525E-2</v>
      </c>
      <c r="CH247">
        <f>VLOOKUP(Table2[[#This Row],[Reference]],metron,26,FALSE)</f>
        <v>0.13452532992762881</v>
      </c>
    </row>
    <row r="248" spans="1:86" hidden="1" x14ac:dyDescent="0.45">
      <c r="A248">
        <v>1550355300</v>
      </c>
      <c r="B248" t="s">
        <v>569</v>
      </c>
      <c r="C248" t="s">
        <v>64</v>
      </c>
      <c r="D248" t="s">
        <v>65</v>
      </c>
      <c r="E248" t="s">
        <v>113</v>
      </c>
      <c r="F248" t="s">
        <v>123</v>
      </c>
      <c r="G248" t="s">
        <v>570</v>
      </c>
      <c r="H248">
        <v>2</v>
      </c>
      <c r="I248">
        <v>0</v>
      </c>
      <c r="J248">
        <v>0</v>
      </c>
      <c r="K248">
        <v>2.06</v>
      </c>
      <c r="L248">
        <v>1.5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U248">
        <v>3</v>
      </c>
      <c r="V248">
        <v>2</v>
      </c>
      <c r="W248">
        <v>4</v>
      </c>
      <c r="X248">
        <v>1</v>
      </c>
      <c r="Y248">
        <v>3</v>
      </c>
      <c r="Z248">
        <v>0</v>
      </c>
      <c r="AA248">
        <v>2</v>
      </c>
      <c r="AB248">
        <v>3</v>
      </c>
      <c r="AC248">
        <v>2</v>
      </c>
      <c r="AD248">
        <v>1</v>
      </c>
      <c r="AE248">
        <v>2</v>
      </c>
      <c r="AF248">
        <v>0</v>
      </c>
      <c r="AG248">
        <v>0</v>
      </c>
      <c r="AH248">
        <v>0</v>
      </c>
      <c r="AI248">
        <v>2</v>
      </c>
      <c r="AJ248">
        <v>0</v>
      </c>
      <c r="AK248">
        <v>19</v>
      </c>
      <c r="AL248">
        <v>18</v>
      </c>
      <c r="AM248">
        <v>50</v>
      </c>
      <c r="AN248">
        <v>50</v>
      </c>
      <c r="AO248">
        <v>0.55000000000000004</v>
      </c>
      <c r="AP248">
        <v>0.68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2.7</v>
      </c>
      <c r="BD248">
        <v>3.15</v>
      </c>
      <c r="BE248">
        <v>2.5</v>
      </c>
      <c r="BF248">
        <f>(1/BC248+1/BD248+1/BE248-1)/3</f>
        <v>2.9276895943562604E-2</v>
      </c>
      <c r="BG248">
        <f>1/BC248-BF248</f>
        <v>0.34109347442680776</v>
      </c>
      <c r="BH248">
        <f>1/BD248-BF248</f>
        <v>0.28818342151675486</v>
      </c>
      <c r="BI248">
        <f>1/BE248-BF248</f>
        <v>0.37072310405643744</v>
      </c>
      <c r="BJ248">
        <f>MROUND(BG248*100,2)/100</f>
        <v>0.34</v>
      </c>
      <c r="BK248">
        <v>1.33</v>
      </c>
      <c r="BL248">
        <v>2.0499999999999998</v>
      </c>
      <c r="BM248">
        <v>3.65</v>
      </c>
      <c r="BN248">
        <v>7</v>
      </c>
      <c r="BO248">
        <v>1.8</v>
      </c>
      <c r="BP248">
        <v>1.91</v>
      </c>
      <c r="BQ248" t="s">
        <v>121</v>
      </c>
      <c r="BR248">
        <f>VLOOKUP(Table2[[#This Row],[Reference]],metron,10,FALSE)</f>
        <v>2.5229727551184897</v>
      </c>
      <c r="BS248">
        <f>VLOOKUP(Table2[[#This Row],[Reference]],metron,11,FALSE)</f>
        <v>1.228921489601805</v>
      </c>
      <c r="BT248">
        <f>VLOOKUP(Table2[[#This Row],[Reference]],metron,12,FALSE)</f>
        <v>1.2940512655166849</v>
      </c>
      <c r="BU248">
        <f>VLOOKUP(Table2[[#This Row],[Reference]],metron,13,FALSE)</f>
        <v>0.53240890035472432</v>
      </c>
      <c r="BV248">
        <f>VLOOKUP(Table2[[#This Row],[Reference]],metron,14,FALSE)</f>
        <v>0.56514027732989358</v>
      </c>
      <c r="BW248">
        <f>VLOOKUP(Table2[[#This Row],[Reference]],metron,15,FALSE)</f>
        <v>11.417888124439131</v>
      </c>
      <c r="BX248">
        <f>VLOOKUP(Table2[[#This Row],[Reference]],metron,16,FALSE)</f>
        <v>10.76308704756207</v>
      </c>
      <c r="BY248">
        <f>VLOOKUP(Table2[[#This Row],[Reference]],metron,17,FALSE)</f>
        <v>4.8317672021824798</v>
      </c>
      <c r="BZ248">
        <f>VLOOKUP(Table2[[#This Row],[Reference]],metron,18,FALSE)</f>
        <v>4.6698999696877843</v>
      </c>
      <c r="CA248">
        <f>VLOOKUP(Table2[[#This Row],[Reference]],metron,19,FALSE)</f>
        <v>6.5861209222566508</v>
      </c>
      <c r="CB248">
        <f>VLOOKUP(Table2[[#This Row],[Reference]],metron,20,FALSE)</f>
        <v>6.093187077874286</v>
      </c>
      <c r="CC248">
        <f>VLOOKUP(Table2[[#This Row],[Reference]],metron,21,FALSE)</f>
        <v>12.685679611650491</v>
      </c>
      <c r="CD248">
        <f>VLOOKUP(Table2[[#This Row],[Reference]],metron,22,FALSE)</f>
        <v>13.02639563106796</v>
      </c>
      <c r="CE248">
        <f>VLOOKUP(Table2[[#This Row],[Reference]],metron,23,FALSE)</f>
        <v>1.6481211768132831</v>
      </c>
      <c r="CF248">
        <f>VLOOKUP(Table2[[#This Row],[Reference]],metron,24,FALSE)</f>
        <v>1.8572676958928049</v>
      </c>
      <c r="CG248">
        <f>VLOOKUP(Table2[[#This Row],[Reference]],metron,25,FALSE)</f>
        <v>9.641712787649287E-2</v>
      </c>
      <c r="CH248">
        <f>VLOOKUP(Table2[[#This Row],[Reference]],metron,26,FALSE)</f>
        <v>0.11302068161957469</v>
      </c>
    </row>
    <row r="249" spans="1:86" hidden="1" x14ac:dyDescent="0.45">
      <c r="A249">
        <v>1550363400</v>
      </c>
      <c r="B249" t="s">
        <v>571</v>
      </c>
      <c r="C249" t="s">
        <v>64</v>
      </c>
      <c r="D249" t="s">
        <v>65</v>
      </c>
      <c r="E249" t="s">
        <v>143</v>
      </c>
      <c r="F249" t="s">
        <v>119</v>
      </c>
      <c r="G249" t="s">
        <v>572</v>
      </c>
      <c r="H249">
        <v>2</v>
      </c>
      <c r="I249">
        <v>0</v>
      </c>
      <c r="J249">
        <v>0</v>
      </c>
      <c r="K249">
        <v>1.82</v>
      </c>
      <c r="L249">
        <v>1.5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U249">
        <v>5</v>
      </c>
      <c r="V249">
        <v>1</v>
      </c>
      <c r="W249">
        <v>2</v>
      </c>
      <c r="X249">
        <v>1</v>
      </c>
      <c r="Y249">
        <v>2</v>
      </c>
      <c r="Z249">
        <v>0</v>
      </c>
      <c r="AA249">
        <v>0</v>
      </c>
      <c r="AB249">
        <v>3</v>
      </c>
      <c r="AC249">
        <v>0</v>
      </c>
      <c r="AD249">
        <v>2</v>
      </c>
      <c r="AE249">
        <v>3</v>
      </c>
      <c r="AF249">
        <v>7</v>
      </c>
      <c r="AG249">
        <v>2</v>
      </c>
      <c r="AH249">
        <v>4</v>
      </c>
      <c r="AI249">
        <v>1</v>
      </c>
      <c r="AJ249">
        <v>3</v>
      </c>
      <c r="AK249">
        <v>20</v>
      </c>
      <c r="AL249">
        <v>17</v>
      </c>
      <c r="AM249">
        <v>48</v>
      </c>
      <c r="AN249">
        <v>52</v>
      </c>
      <c r="AO249">
        <v>0.75</v>
      </c>
      <c r="AP249">
        <v>1.21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2.15</v>
      </c>
      <c r="BD249">
        <v>3.05</v>
      </c>
      <c r="BE249">
        <v>3.3</v>
      </c>
      <c r="BF249">
        <f>(1/BC249+1/BD249+1/BE249-1)/3</f>
        <v>3.2005144853028966E-2</v>
      </c>
      <c r="BG249">
        <f>1/BC249-BF249</f>
        <v>0.43311113421673847</v>
      </c>
      <c r="BH249">
        <f>1/BD249-BF249</f>
        <v>0.29586370760598746</v>
      </c>
      <c r="BI249">
        <f>1/BE249-BF249</f>
        <v>0.27102515817727407</v>
      </c>
      <c r="BJ249">
        <f>MROUND(BG249*100,2)/100</f>
        <v>0.44</v>
      </c>
      <c r="BK249">
        <v>1.43</v>
      </c>
      <c r="BL249">
        <v>2.35</v>
      </c>
      <c r="BM249">
        <v>4.4000000000000004</v>
      </c>
      <c r="BN249">
        <v>10</v>
      </c>
      <c r="BO249">
        <v>2.0499999999999998</v>
      </c>
      <c r="BP249">
        <v>1.71</v>
      </c>
      <c r="BQ249" t="s">
        <v>131</v>
      </c>
      <c r="BR249">
        <f>VLOOKUP(Table2[[#This Row],[Reference]],metron,10,FALSE)</f>
        <v>2.4807646356033461</v>
      </c>
      <c r="BS249">
        <f>VLOOKUP(Table2[[#This Row],[Reference]],metron,11,FALSE)</f>
        <v>1.4140979689366791</v>
      </c>
      <c r="BT249">
        <f>VLOOKUP(Table2[[#This Row],[Reference]],metron,12,FALSE)</f>
        <v>1.0666666666666671</v>
      </c>
      <c r="BU249">
        <f>VLOOKUP(Table2[[#This Row],[Reference]],metron,13,FALSE)</f>
        <v>0.62712066905615294</v>
      </c>
      <c r="BV249">
        <f>VLOOKUP(Table2[[#This Row],[Reference]],metron,14,FALSE)</f>
        <v>0.46009557945041818</v>
      </c>
      <c r="BW249">
        <f>VLOOKUP(Table2[[#This Row],[Reference]],metron,15,FALSE)</f>
        <v>12.56969280146722</v>
      </c>
      <c r="BX249">
        <f>VLOOKUP(Table2[[#This Row],[Reference]],metron,16,FALSE)</f>
        <v>9.8695552498853729</v>
      </c>
      <c r="BY249">
        <f>VLOOKUP(Table2[[#This Row],[Reference]],metron,17,FALSE)</f>
        <v>5.2754256787850897</v>
      </c>
      <c r="BZ249">
        <f>VLOOKUP(Table2[[#This Row],[Reference]],metron,18,FALSE)</f>
        <v>4.1279337321675103</v>
      </c>
      <c r="CA249">
        <f>VLOOKUP(Table2[[#This Row],[Reference]],metron,19,FALSE)</f>
        <v>7.2942671226821298</v>
      </c>
      <c r="CB249">
        <f>VLOOKUP(Table2[[#This Row],[Reference]],metron,20,FALSE)</f>
        <v>5.7416215177178627</v>
      </c>
      <c r="CC249">
        <f>VLOOKUP(Table2[[#This Row],[Reference]],metron,21,FALSE)</f>
        <v>12.897246007868549</v>
      </c>
      <c r="CD249">
        <f>VLOOKUP(Table2[[#This Row],[Reference]],metron,22,FALSE)</f>
        <v>13.507058551261281</v>
      </c>
      <c r="CE249">
        <f>VLOOKUP(Table2[[#This Row],[Reference]],metron,23,FALSE)</f>
        <v>1.576522702104098</v>
      </c>
      <c r="CF249">
        <f>VLOOKUP(Table2[[#This Row],[Reference]],metron,24,FALSE)</f>
        <v>1.917165005537099</v>
      </c>
      <c r="CG249">
        <f>VLOOKUP(Table2[[#This Row],[Reference]],metron,25,FALSE)</f>
        <v>8.4385382059800659E-2</v>
      </c>
      <c r="CH249">
        <f>VLOOKUP(Table2[[#This Row],[Reference]],metron,26,FALSE)</f>
        <v>0.1233665559246955</v>
      </c>
    </row>
    <row r="250" spans="1:86" hidden="1" x14ac:dyDescent="0.45">
      <c r="A250">
        <v>1550430000</v>
      </c>
      <c r="B250" t="s">
        <v>573</v>
      </c>
      <c r="C250" t="s">
        <v>64</v>
      </c>
      <c r="D250" t="s">
        <v>65</v>
      </c>
      <c r="E250" t="s">
        <v>110</v>
      </c>
      <c r="F250" t="s">
        <v>115</v>
      </c>
      <c r="G250" t="s">
        <v>574</v>
      </c>
      <c r="H250">
        <v>2</v>
      </c>
      <c r="I250">
        <v>0</v>
      </c>
      <c r="J250">
        <v>0</v>
      </c>
      <c r="K250">
        <v>1.2</v>
      </c>
      <c r="L250">
        <v>0.93</v>
      </c>
      <c r="M250">
        <v>1</v>
      </c>
      <c r="N250">
        <v>1</v>
      </c>
      <c r="O250">
        <v>2</v>
      </c>
      <c r="P250">
        <v>2</v>
      </c>
      <c r="Q250">
        <v>1</v>
      </c>
      <c r="R250">
        <v>1</v>
      </c>
      <c r="S250">
        <v>29</v>
      </c>
      <c r="T250">
        <v>41</v>
      </c>
      <c r="U250">
        <v>5</v>
      </c>
      <c r="V250">
        <v>5</v>
      </c>
      <c r="W250">
        <v>5</v>
      </c>
      <c r="X250">
        <v>0</v>
      </c>
      <c r="Y250">
        <v>2</v>
      </c>
      <c r="Z250">
        <v>0</v>
      </c>
      <c r="AA250">
        <v>1</v>
      </c>
      <c r="AB250">
        <v>4</v>
      </c>
      <c r="AC250">
        <v>1</v>
      </c>
      <c r="AD250">
        <v>1</v>
      </c>
      <c r="AE250">
        <v>9</v>
      </c>
      <c r="AF250">
        <v>5</v>
      </c>
      <c r="AG250">
        <v>3</v>
      </c>
      <c r="AH250">
        <v>4</v>
      </c>
      <c r="AI250">
        <v>6</v>
      </c>
      <c r="AJ250">
        <v>1</v>
      </c>
      <c r="AK250">
        <v>26</v>
      </c>
      <c r="AL250">
        <v>19</v>
      </c>
      <c r="AM250">
        <v>45</v>
      </c>
      <c r="AN250">
        <v>55</v>
      </c>
      <c r="AO250">
        <v>1.2</v>
      </c>
      <c r="AP250">
        <v>0.98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2.2000000000000002</v>
      </c>
      <c r="BD250">
        <v>3.15</v>
      </c>
      <c r="BE250">
        <v>3.1</v>
      </c>
      <c r="BF250">
        <f>(1/BC250+1/BD250+1/BE250-1)/3</f>
        <v>3.1528805722354093E-2</v>
      </c>
      <c r="BG250">
        <f>1/BC250-BF250</f>
        <v>0.42301664882310042</v>
      </c>
      <c r="BH250">
        <f>1/BD250-BF250</f>
        <v>0.28593151173796333</v>
      </c>
      <c r="BI250">
        <f>1/BE250-BF250</f>
        <v>0.2910518394389362</v>
      </c>
      <c r="BJ250">
        <f>MROUND(BG250*100,2)/100</f>
        <v>0.42</v>
      </c>
      <c r="BK250">
        <v>1.33</v>
      </c>
      <c r="BL250">
        <v>2.0499999999999998</v>
      </c>
      <c r="BM250">
        <v>3.65</v>
      </c>
      <c r="BN250">
        <v>8</v>
      </c>
      <c r="BO250">
        <v>1.83</v>
      </c>
      <c r="BP250">
        <v>1.91</v>
      </c>
      <c r="BQ250" t="s">
        <v>575</v>
      </c>
      <c r="BR250">
        <f>VLOOKUP(Table2[[#This Row],[Reference]],metron,10,FALSE)</f>
        <v>2.4884649511978703</v>
      </c>
      <c r="BS250">
        <f>VLOOKUP(Table2[[#This Row],[Reference]],metron,11,FALSE)</f>
        <v>1.396960958296362</v>
      </c>
      <c r="BT250">
        <f>VLOOKUP(Table2[[#This Row],[Reference]],metron,12,FALSE)</f>
        <v>1.091503992901508</v>
      </c>
      <c r="BU250">
        <f>VLOOKUP(Table2[[#This Row],[Reference]],metron,13,FALSE)</f>
        <v>0.60765391014975045</v>
      </c>
      <c r="BV250">
        <f>VLOOKUP(Table2[[#This Row],[Reference]],metron,14,FALSE)</f>
        <v>0.47276760953965608</v>
      </c>
      <c r="BW250">
        <f>VLOOKUP(Table2[[#This Row],[Reference]],metron,15,FALSE)</f>
        <v>12.29504785684561</v>
      </c>
      <c r="BX250">
        <f>VLOOKUP(Table2[[#This Row],[Reference]],metron,16,FALSE)</f>
        <v>10.047232625884311</v>
      </c>
      <c r="BY250">
        <f>VLOOKUP(Table2[[#This Row],[Reference]],metron,17,FALSE)</f>
        <v>5.2917192097519967</v>
      </c>
      <c r="BZ250">
        <f>VLOOKUP(Table2[[#This Row],[Reference]],metron,18,FALSE)</f>
        <v>4.2580916351408158</v>
      </c>
      <c r="CA250">
        <f>VLOOKUP(Table2[[#This Row],[Reference]],metron,19,FALSE)</f>
        <v>7.0033286470936131</v>
      </c>
      <c r="CB250">
        <f>VLOOKUP(Table2[[#This Row],[Reference]],metron,20,FALSE)</f>
        <v>5.789140990743495</v>
      </c>
      <c r="CC250">
        <f>VLOOKUP(Table2[[#This Row],[Reference]],metron,21,FALSE)</f>
        <v>12.77041895895049</v>
      </c>
      <c r="CD250">
        <f>VLOOKUP(Table2[[#This Row],[Reference]],metron,22,FALSE)</f>
        <v>13.411129919593741</v>
      </c>
      <c r="CE250">
        <f>VLOOKUP(Table2[[#This Row],[Reference]],metron,23,FALSE)</f>
        <v>1.556141062018646</v>
      </c>
      <c r="CF250">
        <f>VLOOKUP(Table2[[#This Row],[Reference]],metron,24,FALSE)</f>
        <v>1.9114308877178761</v>
      </c>
      <c r="CG250">
        <f>VLOOKUP(Table2[[#This Row],[Reference]],metron,25,FALSE)</f>
        <v>8.4920956627482766E-2</v>
      </c>
      <c r="CH250">
        <f>VLOOKUP(Table2[[#This Row],[Reference]],metron,26,FALSE)</f>
        <v>0.1323469801378192</v>
      </c>
    </row>
    <row r="251" spans="1:86" hidden="1" x14ac:dyDescent="0.45">
      <c r="A251">
        <v>1550438100</v>
      </c>
      <c r="B251" t="s">
        <v>576</v>
      </c>
      <c r="C251" t="s">
        <v>64</v>
      </c>
      <c r="D251" t="s">
        <v>65</v>
      </c>
      <c r="E251" t="s">
        <v>112</v>
      </c>
      <c r="F251" t="s">
        <v>126</v>
      </c>
      <c r="G251" t="s">
        <v>577</v>
      </c>
      <c r="H251">
        <v>2</v>
      </c>
      <c r="I251">
        <v>0</v>
      </c>
      <c r="J251">
        <v>0</v>
      </c>
      <c r="K251">
        <v>1.63</v>
      </c>
      <c r="L251">
        <v>0.27</v>
      </c>
      <c r="M251">
        <v>1</v>
      </c>
      <c r="N251">
        <v>2</v>
      </c>
      <c r="O251">
        <v>3</v>
      </c>
      <c r="P251">
        <v>0</v>
      </c>
      <c r="Q251">
        <v>0</v>
      </c>
      <c r="R251">
        <v>0</v>
      </c>
      <c r="S251">
        <v>88</v>
      </c>
      <c r="T251" t="s">
        <v>578</v>
      </c>
      <c r="U251">
        <v>6</v>
      </c>
      <c r="V251">
        <v>3</v>
      </c>
      <c r="W251">
        <v>2</v>
      </c>
      <c r="X251">
        <v>0</v>
      </c>
      <c r="Y251">
        <v>4</v>
      </c>
      <c r="Z251">
        <v>0</v>
      </c>
      <c r="AA251">
        <v>0</v>
      </c>
      <c r="AB251">
        <v>2</v>
      </c>
      <c r="AC251">
        <v>1</v>
      </c>
      <c r="AD251">
        <v>3</v>
      </c>
      <c r="AE251">
        <v>6</v>
      </c>
      <c r="AF251">
        <v>8</v>
      </c>
      <c r="AG251">
        <v>2</v>
      </c>
      <c r="AH251">
        <v>6</v>
      </c>
      <c r="AI251">
        <v>4</v>
      </c>
      <c r="AJ251">
        <v>2</v>
      </c>
      <c r="AK251">
        <v>18</v>
      </c>
      <c r="AL251">
        <v>22</v>
      </c>
      <c r="AM251">
        <v>46</v>
      </c>
      <c r="AN251">
        <v>54</v>
      </c>
      <c r="AO251">
        <v>1.1200000000000001</v>
      </c>
      <c r="AP251">
        <v>1.41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1.22</v>
      </c>
      <c r="BD251">
        <v>5.85</v>
      </c>
      <c r="BE251">
        <v>11</v>
      </c>
      <c r="BF251">
        <f>(1/BC251+1/BD251+1/BE251-1)/3</f>
        <v>2.7173797665600945E-2</v>
      </c>
      <c r="BG251">
        <f>1/BC251-BF251</f>
        <v>0.7924983334819401</v>
      </c>
      <c r="BH251">
        <f>1/BD251-BF251</f>
        <v>0.14376637327457001</v>
      </c>
      <c r="BI251">
        <f>1/BE251-BF251</f>
        <v>6.3735293243489963E-2</v>
      </c>
      <c r="BJ251">
        <f>MROUND(BG251*100,2)/100</f>
        <v>0.8</v>
      </c>
      <c r="BK251">
        <v>1.19</v>
      </c>
      <c r="BL251">
        <v>1.65</v>
      </c>
      <c r="BM251">
        <v>2.6</v>
      </c>
      <c r="BN251">
        <v>5.5</v>
      </c>
      <c r="BO251">
        <v>2.2999999999999998</v>
      </c>
      <c r="BP251">
        <v>1.56</v>
      </c>
      <c r="BQ251" t="s">
        <v>139</v>
      </c>
      <c r="BR251">
        <f>VLOOKUP(Table2[[#This Row],[Reference]],metron,10,FALSE)</f>
        <v>3.2937336814621405</v>
      </c>
      <c r="BS251">
        <f>VLOOKUP(Table2[[#This Row],[Reference]],metron,11,FALSE)</f>
        <v>2.6631853785900779</v>
      </c>
      <c r="BT251">
        <f>VLOOKUP(Table2[[#This Row],[Reference]],metron,12,FALSE)</f>
        <v>0.63054830287206265</v>
      </c>
      <c r="BU251">
        <f>VLOOKUP(Table2[[#This Row],[Reference]],metron,13,FALSE)</f>
        <v>1.2219321148825071</v>
      </c>
      <c r="BV251">
        <f>VLOOKUP(Table2[[#This Row],[Reference]],metron,14,FALSE)</f>
        <v>0.28328981723237601</v>
      </c>
      <c r="BW251">
        <f>VLOOKUP(Table2[[#This Row],[Reference]],metron,15,FALSE)</f>
        <v>17.784037558685451</v>
      </c>
      <c r="BX251">
        <f>VLOOKUP(Table2[[#This Row],[Reference]],metron,16,FALSE)</f>
        <v>7.288732394366197</v>
      </c>
      <c r="BY251">
        <f>VLOOKUP(Table2[[#This Row],[Reference]],metron,17,FALSE)</f>
        <v>8.1981132075471699</v>
      </c>
      <c r="BZ251">
        <f>VLOOKUP(Table2[[#This Row],[Reference]],metron,18,FALSE)</f>
        <v>2.8844339622641511</v>
      </c>
      <c r="CA251">
        <f>VLOOKUP(Table2[[#This Row],[Reference]],metron,19,FALSE)</f>
        <v>9.5859243511382815</v>
      </c>
      <c r="CB251">
        <f>VLOOKUP(Table2[[#This Row],[Reference]],metron,20,FALSE)</f>
        <v>4.4042984321020455</v>
      </c>
      <c r="CC251">
        <f>VLOOKUP(Table2[[#This Row],[Reference]],metron,21,FALSE)</f>
        <v>10.849642004773269</v>
      </c>
      <c r="CD251">
        <f>VLOOKUP(Table2[[#This Row],[Reference]],metron,22,FALSE)</f>
        <v>12.6563245823389</v>
      </c>
      <c r="CE251">
        <f>VLOOKUP(Table2[[#This Row],[Reference]],metron,23,FALSE)</f>
        <v>1.182669789227166</v>
      </c>
      <c r="CF251">
        <f>VLOOKUP(Table2[[#This Row],[Reference]],metron,24,FALSE)</f>
        <v>1.8922716627634659</v>
      </c>
      <c r="CG251">
        <f>VLOOKUP(Table2[[#This Row],[Reference]],metron,25,FALSE)</f>
        <v>3.7470725995316159E-2</v>
      </c>
      <c r="CH251">
        <f>VLOOKUP(Table2[[#This Row],[Reference]],metron,26,FALSE)</f>
        <v>0.1334894613583138</v>
      </c>
    </row>
    <row r="252" spans="1:86" hidden="1" x14ac:dyDescent="0.45">
      <c r="A252">
        <v>1550446200</v>
      </c>
      <c r="B252" t="s">
        <v>579</v>
      </c>
      <c r="C252" t="s">
        <v>64</v>
      </c>
      <c r="D252" t="s">
        <v>65</v>
      </c>
      <c r="E252" t="s">
        <v>122</v>
      </c>
      <c r="F252" t="s">
        <v>109</v>
      </c>
      <c r="G252" t="s">
        <v>580</v>
      </c>
      <c r="H252">
        <v>2</v>
      </c>
      <c r="I252">
        <v>0</v>
      </c>
      <c r="J252">
        <v>0</v>
      </c>
      <c r="K252">
        <v>1.94</v>
      </c>
      <c r="L252">
        <v>0.6</v>
      </c>
      <c r="M252">
        <v>0</v>
      </c>
      <c r="N252">
        <v>1</v>
      </c>
      <c r="O252">
        <v>1</v>
      </c>
      <c r="P252">
        <v>0</v>
      </c>
      <c r="Q252">
        <v>0</v>
      </c>
      <c r="R252">
        <v>0</v>
      </c>
      <c r="T252">
        <v>51</v>
      </c>
      <c r="U252">
        <v>4</v>
      </c>
      <c r="V252">
        <v>2</v>
      </c>
      <c r="W252">
        <v>4</v>
      </c>
      <c r="X252">
        <v>0</v>
      </c>
      <c r="Y252">
        <v>3</v>
      </c>
      <c r="Z252">
        <v>0</v>
      </c>
      <c r="AA252">
        <v>2</v>
      </c>
      <c r="AB252">
        <v>2</v>
      </c>
      <c r="AC252">
        <v>2</v>
      </c>
      <c r="AD252">
        <v>1</v>
      </c>
      <c r="AE252">
        <v>5</v>
      </c>
      <c r="AF252">
        <v>3</v>
      </c>
      <c r="AG252">
        <v>3</v>
      </c>
      <c r="AH252">
        <v>3</v>
      </c>
      <c r="AI252">
        <v>2</v>
      </c>
      <c r="AJ252">
        <v>0</v>
      </c>
      <c r="AK252">
        <v>31</v>
      </c>
      <c r="AL252">
        <v>25</v>
      </c>
      <c r="AM252">
        <v>48</v>
      </c>
      <c r="AN252">
        <v>52</v>
      </c>
      <c r="AO252">
        <v>0.99</v>
      </c>
      <c r="AP252">
        <v>0.61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1.22</v>
      </c>
      <c r="BD252">
        <v>5.5</v>
      </c>
      <c r="BE252">
        <v>11.75</v>
      </c>
      <c r="BF252">
        <f>(1/BC252+1/BD252+1/BE252-1)/3</f>
        <v>2.8865565314815395E-2</v>
      </c>
      <c r="BG252">
        <f>1/BC252-BF252</f>
        <v>0.79080656583272557</v>
      </c>
      <c r="BH252">
        <f>1/BD252-BF252</f>
        <v>0.15295261650336642</v>
      </c>
      <c r="BI252">
        <f>1/BE252-BF252</f>
        <v>5.624081766390801E-2</v>
      </c>
      <c r="BJ252">
        <f>MROUND(BG252*100,2)/100</f>
        <v>0.8</v>
      </c>
      <c r="BK252">
        <v>1.23</v>
      </c>
      <c r="BL252">
        <v>1.77</v>
      </c>
      <c r="BM252">
        <v>2.9</v>
      </c>
      <c r="BN252">
        <v>5.5</v>
      </c>
      <c r="BO252">
        <v>2.4</v>
      </c>
      <c r="BP252">
        <v>1.53</v>
      </c>
      <c r="BQ252" t="s">
        <v>125</v>
      </c>
      <c r="BR252">
        <f>VLOOKUP(Table2[[#This Row],[Reference]],metron,10,FALSE)</f>
        <v>3.2937336814621405</v>
      </c>
      <c r="BS252">
        <f>VLOOKUP(Table2[[#This Row],[Reference]],metron,11,FALSE)</f>
        <v>2.6631853785900779</v>
      </c>
      <c r="BT252">
        <f>VLOOKUP(Table2[[#This Row],[Reference]],metron,12,FALSE)</f>
        <v>0.63054830287206265</v>
      </c>
      <c r="BU252">
        <f>VLOOKUP(Table2[[#This Row],[Reference]],metron,13,FALSE)</f>
        <v>1.2219321148825071</v>
      </c>
      <c r="BV252">
        <f>VLOOKUP(Table2[[#This Row],[Reference]],metron,14,FALSE)</f>
        <v>0.28328981723237601</v>
      </c>
      <c r="BW252">
        <f>VLOOKUP(Table2[[#This Row],[Reference]],metron,15,FALSE)</f>
        <v>17.784037558685451</v>
      </c>
      <c r="BX252">
        <f>VLOOKUP(Table2[[#This Row],[Reference]],metron,16,FALSE)</f>
        <v>7.288732394366197</v>
      </c>
      <c r="BY252">
        <f>VLOOKUP(Table2[[#This Row],[Reference]],metron,17,FALSE)</f>
        <v>8.1981132075471699</v>
      </c>
      <c r="BZ252">
        <f>VLOOKUP(Table2[[#This Row],[Reference]],metron,18,FALSE)</f>
        <v>2.8844339622641511</v>
      </c>
      <c r="CA252">
        <f>VLOOKUP(Table2[[#This Row],[Reference]],metron,19,FALSE)</f>
        <v>9.5859243511382815</v>
      </c>
      <c r="CB252">
        <f>VLOOKUP(Table2[[#This Row],[Reference]],metron,20,FALSE)</f>
        <v>4.4042984321020455</v>
      </c>
      <c r="CC252">
        <f>VLOOKUP(Table2[[#This Row],[Reference]],metron,21,FALSE)</f>
        <v>10.849642004773269</v>
      </c>
      <c r="CD252">
        <f>VLOOKUP(Table2[[#This Row],[Reference]],metron,22,FALSE)</f>
        <v>12.6563245823389</v>
      </c>
      <c r="CE252">
        <f>VLOOKUP(Table2[[#This Row],[Reference]],metron,23,FALSE)</f>
        <v>1.182669789227166</v>
      </c>
      <c r="CF252">
        <f>VLOOKUP(Table2[[#This Row],[Reference]],metron,24,FALSE)</f>
        <v>1.8922716627634659</v>
      </c>
      <c r="CG252">
        <f>VLOOKUP(Table2[[#This Row],[Reference]],metron,25,FALSE)</f>
        <v>3.7470725995316159E-2</v>
      </c>
      <c r="CH252">
        <f>VLOOKUP(Table2[[#This Row],[Reference]],metron,26,FALSE)</f>
        <v>0.1334894613583138</v>
      </c>
    </row>
    <row r="253" spans="1:86" hidden="1" x14ac:dyDescent="0.45">
      <c r="A253">
        <v>1550535300</v>
      </c>
      <c r="B253" t="s">
        <v>581</v>
      </c>
      <c r="C253" t="s">
        <v>64</v>
      </c>
      <c r="D253" t="s">
        <v>65</v>
      </c>
      <c r="E253" t="s">
        <v>114</v>
      </c>
      <c r="F253" t="s">
        <v>159</v>
      </c>
      <c r="G253" t="s">
        <v>65</v>
      </c>
      <c r="H253">
        <v>2</v>
      </c>
      <c r="I253">
        <v>0</v>
      </c>
      <c r="J253">
        <v>0</v>
      </c>
      <c r="K253">
        <v>1.94</v>
      </c>
      <c r="L253">
        <v>0.93</v>
      </c>
      <c r="M253">
        <v>1</v>
      </c>
      <c r="N253">
        <v>0</v>
      </c>
      <c r="O253">
        <v>1</v>
      </c>
      <c r="P253">
        <v>0</v>
      </c>
      <c r="Q253">
        <v>0</v>
      </c>
      <c r="R253">
        <v>0</v>
      </c>
      <c r="S253">
        <v>81</v>
      </c>
      <c r="U253">
        <v>3</v>
      </c>
      <c r="V253">
        <v>1</v>
      </c>
      <c r="W253">
        <v>2</v>
      </c>
      <c r="X253">
        <v>1</v>
      </c>
      <c r="Y253">
        <v>5</v>
      </c>
      <c r="Z253">
        <v>0</v>
      </c>
      <c r="AA253">
        <v>3</v>
      </c>
      <c r="AB253">
        <v>0</v>
      </c>
      <c r="AC253">
        <v>3</v>
      </c>
      <c r="AD253">
        <v>2</v>
      </c>
      <c r="AE253">
        <v>18</v>
      </c>
      <c r="AF253">
        <v>5</v>
      </c>
      <c r="AG253">
        <v>7</v>
      </c>
      <c r="AH253">
        <v>2</v>
      </c>
      <c r="AI253">
        <v>11</v>
      </c>
      <c r="AJ253">
        <v>3</v>
      </c>
      <c r="AK253">
        <v>22</v>
      </c>
      <c r="AL253">
        <v>29</v>
      </c>
      <c r="AM253">
        <v>61</v>
      </c>
      <c r="AN253">
        <v>39</v>
      </c>
      <c r="AO253">
        <v>2.09</v>
      </c>
      <c r="AP253">
        <v>0.7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1.56</v>
      </c>
      <c r="BD253">
        <v>4.05</v>
      </c>
      <c r="BE253">
        <v>5.15</v>
      </c>
      <c r="BF253">
        <f>(1/BC253+1/BD253+1/BE253-1)/3</f>
        <v>2.7371326184702616E-2</v>
      </c>
      <c r="BG253">
        <f>1/BC253-BF253</f>
        <v>0.61365431484093835</v>
      </c>
      <c r="BH253">
        <f>1/BD253-BF253</f>
        <v>0.21954225406221098</v>
      </c>
      <c r="BI253">
        <f>1/BE253-BF253</f>
        <v>0.16680343109685078</v>
      </c>
      <c r="BJ253">
        <f>MROUND(BG253*100,2)/100</f>
        <v>0.62</v>
      </c>
      <c r="BK253">
        <v>1.1599999999999999</v>
      </c>
      <c r="BL253">
        <v>1.56</v>
      </c>
      <c r="BM253">
        <v>2.4</v>
      </c>
      <c r="BN253">
        <v>0</v>
      </c>
      <c r="BO253">
        <v>1.62</v>
      </c>
      <c r="BP253">
        <v>2.15</v>
      </c>
      <c r="BQ253" t="s">
        <v>117</v>
      </c>
      <c r="BR253">
        <f>VLOOKUP(Table2[[#This Row],[Reference]],metron,10,FALSE)</f>
        <v>2.7366666666666664</v>
      </c>
      <c r="BS253">
        <f>VLOOKUP(Table2[[#This Row],[Reference]],metron,11,FALSE)</f>
        <v>1.8681481481481479</v>
      </c>
      <c r="BT253">
        <f>VLOOKUP(Table2[[#This Row],[Reference]],metron,12,FALSE)</f>
        <v>0.86851851851851847</v>
      </c>
      <c r="BU253">
        <f>VLOOKUP(Table2[[#This Row],[Reference]],metron,13,FALSE)</f>
        <v>0.81333333333333335</v>
      </c>
      <c r="BV253">
        <f>VLOOKUP(Table2[[#This Row],[Reference]],metron,14,FALSE)</f>
        <v>0.38925925925925919</v>
      </c>
      <c r="BW253">
        <f>VLOOKUP(Table2[[#This Row],[Reference]],metron,15,FALSE)</f>
        <v>14.53422724064926</v>
      </c>
      <c r="BX253">
        <f>VLOOKUP(Table2[[#This Row],[Reference]],metron,16,FALSE)</f>
        <v>8.7882851093860275</v>
      </c>
      <c r="BY253">
        <f>VLOOKUP(Table2[[#This Row],[Reference]],metron,17,FALSE)</f>
        <v>6.3007953723788868</v>
      </c>
      <c r="BZ253">
        <f>VLOOKUP(Table2[[#This Row],[Reference]],metron,18,FALSE)</f>
        <v>3.681851048445409</v>
      </c>
      <c r="CA253">
        <f>VLOOKUP(Table2[[#This Row],[Reference]],metron,19,FALSE)</f>
        <v>8.2334318682703724</v>
      </c>
      <c r="CB253">
        <f>VLOOKUP(Table2[[#This Row],[Reference]],metron,20,FALSE)</f>
        <v>5.106434060940618</v>
      </c>
      <c r="CC253">
        <f>VLOOKUP(Table2[[#This Row],[Reference]],metron,21,FALSE)</f>
        <v>12.32150615496017</v>
      </c>
      <c r="CD253">
        <f>VLOOKUP(Table2[[#This Row],[Reference]],metron,22,FALSE)</f>
        <v>13.337436640115859</v>
      </c>
      <c r="CE253">
        <f>VLOOKUP(Table2[[#This Row],[Reference]],metron,23,FALSE)</f>
        <v>1.346101231190151</v>
      </c>
      <c r="CF253">
        <f>VLOOKUP(Table2[[#This Row],[Reference]],metron,24,FALSE)</f>
        <v>1.995212038303694</v>
      </c>
      <c r="CG253">
        <f>VLOOKUP(Table2[[#This Row],[Reference]],metron,25,FALSE)</f>
        <v>6.1559507523939808E-2</v>
      </c>
      <c r="CH253">
        <f>VLOOKUP(Table2[[#This Row],[Reference]],metron,26,FALSE)</f>
        <v>0.13201094391244869</v>
      </c>
    </row>
    <row r="254" spans="1:86" hidden="1" x14ac:dyDescent="0.45">
      <c r="A254">
        <v>1550880900</v>
      </c>
      <c r="B254" t="s">
        <v>582</v>
      </c>
      <c r="C254" t="s">
        <v>64</v>
      </c>
      <c r="D254" t="s">
        <v>65</v>
      </c>
      <c r="E254" t="s">
        <v>115</v>
      </c>
      <c r="F254" t="s">
        <v>112</v>
      </c>
      <c r="G254" t="s">
        <v>580</v>
      </c>
      <c r="H254">
        <v>3</v>
      </c>
      <c r="I254">
        <v>3</v>
      </c>
      <c r="J254">
        <v>3</v>
      </c>
      <c r="K254">
        <v>1.93</v>
      </c>
      <c r="L254">
        <v>1.31</v>
      </c>
      <c r="M254">
        <v>1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86</v>
      </c>
      <c r="U254">
        <v>6</v>
      </c>
      <c r="V254">
        <v>5</v>
      </c>
      <c r="W254">
        <v>2</v>
      </c>
      <c r="X254">
        <v>0</v>
      </c>
      <c r="Y254">
        <v>3</v>
      </c>
      <c r="Z254">
        <v>2</v>
      </c>
      <c r="AA254">
        <v>0</v>
      </c>
      <c r="AB254">
        <v>2</v>
      </c>
      <c r="AC254">
        <v>1</v>
      </c>
      <c r="AD254">
        <v>4</v>
      </c>
      <c r="AE254">
        <v>18</v>
      </c>
      <c r="AF254">
        <v>6</v>
      </c>
      <c r="AG254">
        <v>9</v>
      </c>
      <c r="AH254">
        <v>3</v>
      </c>
      <c r="AI254">
        <v>9</v>
      </c>
      <c r="AJ254">
        <v>3</v>
      </c>
      <c r="AK254">
        <v>23</v>
      </c>
      <c r="AL254">
        <v>21</v>
      </c>
      <c r="AM254">
        <v>53</v>
      </c>
      <c r="AN254">
        <v>47</v>
      </c>
      <c r="AO254">
        <v>2.2799999999999998</v>
      </c>
      <c r="AP254">
        <v>0.89</v>
      </c>
      <c r="AQ254">
        <v>3.5</v>
      </c>
      <c r="AR254">
        <v>50</v>
      </c>
      <c r="AS254">
        <v>100</v>
      </c>
      <c r="AT254">
        <v>50</v>
      </c>
      <c r="AU254">
        <v>50</v>
      </c>
      <c r="AV254">
        <v>50</v>
      </c>
      <c r="AW254">
        <v>50</v>
      </c>
      <c r="AX254">
        <v>100</v>
      </c>
      <c r="AY254">
        <v>50</v>
      </c>
      <c r="AZ254">
        <v>100</v>
      </c>
      <c r="BA254">
        <v>4</v>
      </c>
      <c r="BB254">
        <v>8</v>
      </c>
      <c r="BC254">
        <v>2.65</v>
      </c>
      <c r="BD254">
        <v>3</v>
      </c>
      <c r="BE254">
        <v>2.7</v>
      </c>
      <c r="BF254">
        <f>(1/BC254+1/BD254+1/BE254-1)/3</f>
        <v>2.7020731423247124E-2</v>
      </c>
      <c r="BG254">
        <f>1/BC254-BF254</f>
        <v>0.35033775914279064</v>
      </c>
      <c r="BH254">
        <f>1/BD254-BF254</f>
        <v>0.30631260191008619</v>
      </c>
      <c r="BI254">
        <f>1/BE254-BF254</f>
        <v>0.34334963894712323</v>
      </c>
      <c r="BJ254">
        <f>MROUND(BG254*100,2)/100</f>
        <v>0.36</v>
      </c>
      <c r="BK254">
        <v>1.44</v>
      </c>
      <c r="BL254">
        <v>2.4</v>
      </c>
      <c r="BM254">
        <v>4.5999999999999996</v>
      </c>
      <c r="BN254">
        <v>0</v>
      </c>
      <c r="BO254">
        <v>2</v>
      </c>
      <c r="BP254">
        <v>1.71</v>
      </c>
      <c r="BQ254" t="s">
        <v>129</v>
      </c>
      <c r="BR254">
        <f>VLOOKUP(Table2[[#This Row],[Reference]],metron,10,FALSE)</f>
        <v>2.5110350525197691</v>
      </c>
      <c r="BS254">
        <f>VLOOKUP(Table2[[#This Row],[Reference]],metron,11,FALSE)</f>
        <v>1.269326094653606</v>
      </c>
      <c r="BT254">
        <f>VLOOKUP(Table2[[#This Row],[Reference]],metron,12,FALSE)</f>
        <v>1.2417089578661631</v>
      </c>
      <c r="BU254">
        <f>VLOOKUP(Table2[[#This Row],[Reference]],metron,13,FALSE)</f>
        <v>0.56586402266288949</v>
      </c>
      <c r="BV254">
        <f>VLOOKUP(Table2[[#This Row],[Reference]],metron,14,FALSE)</f>
        <v>0.55158168083097259</v>
      </c>
      <c r="BW254">
        <f>VLOOKUP(Table2[[#This Row],[Reference]],metron,15,FALSE)</f>
        <v>11.49400826446281</v>
      </c>
      <c r="BX254">
        <f>VLOOKUP(Table2[[#This Row],[Reference]],metron,16,FALSE)</f>
        <v>10.507231404958681</v>
      </c>
      <c r="BY254">
        <f>VLOOKUP(Table2[[#This Row],[Reference]],metron,17,FALSE)</f>
        <v>4.9238790406673623</v>
      </c>
      <c r="BZ254">
        <f>VLOOKUP(Table2[[#This Row],[Reference]],metron,18,FALSE)</f>
        <v>4.6296141814389991</v>
      </c>
      <c r="CA254">
        <f>VLOOKUP(Table2[[#This Row],[Reference]],metron,19,FALSE)</f>
        <v>6.5701292237954476</v>
      </c>
      <c r="CB254">
        <f>VLOOKUP(Table2[[#This Row],[Reference]],metron,20,FALSE)</f>
        <v>5.8776172235196817</v>
      </c>
      <c r="CC254">
        <f>VLOOKUP(Table2[[#This Row],[Reference]],metron,21,FALSE)</f>
        <v>12.798739495798319</v>
      </c>
      <c r="CD254">
        <f>VLOOKUP(Table2[[#This Row],[Reference]],metron,22,FALSE)</f>
        <v>12.98844537815126</v>
      </c>
      <c r="CE254">
        <f>VLOOKUP(Table2[[#This Row],[Reference]],metron,23,FALSE)</f>
        <v>1.604928297313674</v>
      </c>
      <c r="CF254">
        <f>VLOOKUP(Table2[[#This Row],[Reference]],metron,24,FALSE)</f>
        <v>1.791961219955565</v>
      </c>
      <c r="CG254">
        <f>VLOOKUP(Table2[[#This Row],[Reference]],metron,25,FALSE)</f>
        <v>8.887093516461321E-2</v>
      </c>
      <c r="CH254">
        <f>VLOOKUP(Table2[[#This Row],[Reference]],metron,26,FALSE)</f>
        <v>0.11694607150070691</v>
      </c>
    </row>
    <row r="255" spans="1:86" hidden="1" x14ac:dyDescent="0.45">
      <c r="A255">
        <v>1550952000</v>
      </c>
      <c r="B255" t="s">
        <v>583</v>
      </c>
      <c r="C255" t="s">
        <v>64</v>
      </c>
      <c r="D255" t="s">
        <v>65</v>
      </c>
      <c r="E255" t="s">
        <v>126</v>
      </c>
      <c r="F255" t="s">
        <v>545</v>
      </c>
      <c r="G255" t="s">
        <v>559</v>
      </c>
      <c r="H255">
        <v>3</v>
      </c>
      <c r="I255">
        <v>0</v>
      </c>
      <c r="J255">
        <v>0</v>
      </c>
      <c r="K255">
        <v>0.47</v>
      </c>
      <c r="L255">
        <v>0.8</v>
      </c>
      <c r="M255">
        <v>1</v>
      </c>
      <c r="N255">
        <v>4</v>
      </c>
      <c r="O255">
        <v>5</v>
      </c>
      <c r="P255">
        <v>1</v>
      </c>
      <c r="Q255">
        <v>0</v>
      </c>
      <c r="R255">
        <v>1</v>
      </c>
      <c r="S255">
        <v>48</v>
      </c>
      <c r="T255" t="s">
        <v>584</v>
      </c>
      <c r="U255">
        <v>1</v>
      </c>
      <c r="V255">
        <v>5</v>
      </c>
      <c r="W255">
        <v>2</v>
      </c>
      <c r="X255">
        <v>0</v>
      </c>
      <c r="Y255">
        <v>2</v>
      </c>
      <c r="Z255">
        <v>0</v>
      </c>
      <c r="AA255">
        <v>0</v>
      </c>
      <c r="AB255">
        <v>2</v>
      </c>
      <c r="AC255">
        <v>2</v>
      </c>
      <c r="AD255">
        <v>0</v>
      </c>
      <c r="AE255">
        <v>13</v>
      </c>
      <c r="AF255">
        <v>15</v>
      </c>
      <c r="AG255">
        <v>9</v>
      </c>
      <c r="AH255">
        <v>7</v>
      </c>
      <c r="AI255">
        <v>4</v>
      </c>
      <c r="AJ255">
        <v>8</v>
      </c>
      <c r="AK255">
        <v>18</v>
      </c>
      <c r="AL255">
        <v>29</v>
      </c>
      <c r="AM255">
        <v>50</v>
      </c>
      <c r="AN255">
        <v>50</v>
      </c>
      <c r="AO255">
        <v>1.86</v>
      </c>
      <c r="AP255">
        <v>1.8</v>
      </c>
      <c r="AQ255">
        <v>3.5</v>
      </c>
      <c r="AR255">
        <v>50</v>
      </c>
      <c r="AS255">
        <v>100</v>
      </c>
      <c r="AT255">
        <v>50</v>
      </c>
      <c r="AU255">
        <v>50</v>
      </c>
      <c r="AV255">
        <v>50</v>
      </c>
      <c r="AW255">
        <v>50</v>
      </c>
      <c r="AX255">
        <v>100</v>
      </c>
      <c r="AY255">
        <v>50</v>
      </c>
      <c r="AZ255">
        <v>100</v>
      </c>
      <c r="BA255">
        <v>6</v>
      </c>
      <c r="BB255">
        <v>4</v>
      </c>
      <c r="BC255">
        <v>1.91</v>
      </c>
      <c r="BD255">
        <v>3.35</v>
      </c>
      <c r="BE255">
        <v>3.7</v>
      </c>
      <c r="BF255">
        <f>(1/BC255+1/BD255+1/BE255-1)/3</f>
        <v>3.0779314126973729E-2</v>
      </c>
      <c r="BG255">
        <f>1/BC255-BF255</f>
        <v>0.49278089529711006</v>
      </c>
      <c r="BH255">
        <f>1/BD255-BF255</f>
        <v>0.26772814855959343</v>
      </c>
      <c r="BI255">
        <f>1/BE255-BF255</f>
        <v>0.23949095614329649</v>
      </c>
      <c r="BJ255">
        <f>MROUND(BG255*100,2)/100</f>
        <v>0.5</v>
      </c>
      <c r="BK255">
        <v>1.43</v>
      </c>
      <c r="BL255">
        <v>2.2999999999999998</v>
      </c>
      <c r="BM255">
        <v>4.3499999999999996</v>
      </c>
      <c r="BN255">
        <v>0</v>
      </c>
      <c r="BO255">
        <v>2.0499999999999998</v>
      </c>
      <c r="BP255">
        <v>1.69</v>
      </c>
      <c r="BQ255" t="s">
        <v>128</v>
      </c>
      <c r="BR255">
        <f>VLOOKUP(Table2[[#This Row],[Reference]],metron,10,FALSE)</f>
        <v>2.5202079886551649</v>
      </c>
      <c r="BS255">
        <f>VLOOKUP(Table2[[#This Row],[Reference]],metron,11,FALSE)</f>
        <v>1.5342708579532029</v>
      </c>
      <c r="BT255">
        <f>VLOOKUP(Table2[[#This Row],[Reference]],metron,12,FALSE)</f>
        <v>0.98593713070196176</v>
      </c>
      <c r="BU255">
        <f>VLOOKUP(Table2[[#This Row],[Reference]],metron,13,FALSE)</f>
        <v>0.67513590167809023</v>
      </c>
      <c r="BV255">
        <f>VLOOKUP(Table2[[#This Row],[Reference]],metron,14,FALSE)</f>
        <v>0.4286727337194185</v>
      </c>
      <c r="BW255">
        <f>VLOOKUP(Table2[[#This Row],[Reference]],metron,15,FALSE)</f>
        <v>12.98669114272602</v>
      </c>
      <c r="BX255">
        <f>VLOOKUP(Table2[[#This Row],[Reference]],metron,16,FALSE)</f>
        <v>9.4167049105094076</v>
      </c>
      <c r="BY255">
        <f>VLOOKUP(Table2[[#This Row],[Reference]],metron,17,FALSE)</f>
        <v>5.6645716945996272</v>
      </c>
      <c r="BZ255">
        <f>VLOOKUP(Table2[[#This Row],[Reference]],metron,18,FALSE)</f>
        <v>4.0242085661080074</v>
      </c>
      <c r="CA255">
        <f>VLOOKUP(Table2[[#This Row],[Reference]],metron,19,FALSE)</f>
        <v>7.3221194481263927</v>
      </c>
      <c r="CB255">
        <f>VLOOKUP(Table2[[#This Row],[Reference]],metron,20,FALSE)</f>
        <v>5.3924963444014002</v>
      </c>
      <c r="CC255">
        <f>VLOOKUP(Table2[[#This Row],[Reference]],metron,21,FALSE)</f>
        <v>12.508162313432839</v>
      </c>
      <c r="CD255">
        <f>VLOOKUP(Table2[[#This Row],[Reference]],metron,22,FALSE)</f>
        <v>13.36963619402985</v>
      </c>
      <c r="CE255">
        <f>VLOOKUP(Table2[[#This Row],[Reference]],metron,23,FALSE)</f>
        <v>1.4438014689517029</v>
      </c>
      <c r="CF255">
        <f>VLOOKUP(Table2[[#This Row],[Reference]],metron,24,FALSE)</f>
        <v>1.9410193634542621</v>
      </c>
      <c r="CG255">
        <f>VLOOKUP(Table2[[#This Row],[Reference]],metron,25,FALSE)</f>
        <v>8.4130870242599604E-2</v>
      </c>
      <c r="CH255">
        <f>VLOOKUP(Table2[[#This Row],[Reference]],metron,26,FALSE)</f>
        <v>0.1275317160026708</v>
      </c>
    </row>
    <row r="256" spans="1:86" hidden="1" x14ac:dyDescent="0.45">
      <c r="A256">
        <v>1550960100</v>
      </c>
      <c r="B256" t="s">
        <v>585</v>
      </c>
      <c r="C256" t="s">
        <v>64</v>
      </c>
      <c r="D256" t="s">
        <v>65</v>
      </c>
      <c r="E256" t="s">
        <v>562</v>
      </c>
      <c r="F256" t="s">
        <v>123</v>
      </c>
      <c r="G256" t="s">
        <v>553</v>
      </c>
      <c r="H256">
        <v>3</v>
      </c>
      <c r="I256">
        <v>0</v>
      </c>
      <c r="J256">
        <v>1</v>
      </c>
      <c r="K256">
        <v>1.33</v>
      </c>
      <c r="L256">
        <v>1.5</v>
      </c>
      <c r="M256">
        <v>0</v>
      </c>
      <c r="N256">
        <v>1</v>
      </c>
      <c r="O256">
        <v>1</v>
      </c>
      <c r="P256">
        <v>1</v>
      </c>
      <c r="Q256">
        <v>0</v>
      </c>
      <c r="R256">
        <v>1</v>
      </c>
      <c r="T256">
        <v>34</v>
      </c>
      <c r="U256">
        <v>4</v>
      </c>
      <c r="V256">
        <v>7</v>
      </c>
      <c r="W256">
        <v>1</v>
      </c>
      <c r="X256">
        <v>0</v>
      </c>
      <c r="Y256">
        <v>2</v>
      </c>
      <c r="Z256">
        <v>0</v>
      </c>
      <c r="AA256">
        <v>0</v>
      </c>
      <c r="AB256">
        <v>1</v>
      </c>
      <c r="AC256">
        <v>1</v>
      </c>
      <c r="AD256">
        <v>1</v>
      </c>
      <c r="AE256">
        <v>9</v>
      </c>
      <c r="AF256">
        <v>8</v>
      </c>
      <c r="AG256">
        <v>5</v>
      </c>
      <c r="AH256">
        <v>5</v>
      </c>
      <c r="AI256">
        <v>4</v>
      </c>
      <c r="AJ256">
        <v>3</v>
      </c>
      <c r="AK256">
        <v>17</v>
      </c>
      <c r="AL256">
        <v>32</v>
      </c>
      <c r="AM256">
        <v>47</v>
      </c>
      <c r="AN256">
        <v>53</v>
      </c>
      <c r="AO256">
        <v>1.36</v>
      </c>
      <c r="AP256">
        <v>1.38</v>
      </c>
      <c r="AQ256">
        <v>0.5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50</v>
      </c>
      <c r="BA256">
        <v>5</v>
      </c>
      <c r="BB256">
        <v>7</v>
      </c>
      <c r="BC256">
        <v>5.5</v>
      </c>
      <c r="BD256">
        <v>3.8</v>
      </c>
      <c r="BE256">
        <v>1.5</v>
      </c>
      <c r="BF256">
        <f>(1/BC256+1/BD256+1/BE256-1)/3</f>
        <v>3.7214247740563554E-2</v>
      </c>
      <c r="BG256">
        <f>1/BC256-BF256</f>
        <v>0.14460393407761826</v>
      </c>
      <c r="BH256">
        <f>1/BD256-BF256</f>
        <v>0.22594364699627853</v>
      </c>
      <c r="BI256">
        <f>1/BE256-BF256</f>
        <v>0.62945241892610304</v>
      </c>
      <c r="BJ256">
        <f>MROUND(BG256*100,2)/100</f>
        <v>0.14000000000000001</v>
      </c>
      <c r="BK256">
        <v>1.39</v>
      </c>
      <c r="BL256">
        <v>2.2000000000000002</v>
      </c>
      <c r="BM256">
        <v>4.1500000000000004</v>
      </c>
      <c r="BN256">
        <v>0</v>
      </c>
      <c r="BO256">
        <v>2.25</v>
      </c>
      <c r="BP256">
        <v>1.59</v>
      </c>
      <c r="BQ256" t="s">
        <v>121</v>
      </c>
      <c r="BR256">
        <f>VLOOKUP(Table2[[#This Row],[Reference]],metron,10,FALSE)</f>
        <v>2.8474137931034478</v>
      </c>
      <c r="BS256">
        <f>VLOOKUP(Table2[[#This Row],[Reference]],metron,11,FALSE)</f>
        <v>0.90258620689655178</v>
      </c>
      <c r="BT256">
        <f>VLOOKUP(Table2[[#This Row],[Reference]],metron,12,FALSE)</f>
        <v>1.944827586206896</v>
      </c>
      <c r="BU256">
        <f>VLOOKUP(Table2[[#This Row],[Reference]],metron,13,FALSE)</f>
        <v>0.41587575496117341</v>
      </c>
      <c r="BV256">
        <f>VLOOKUP(Table2[[#This Row],[Reference]],metron,14,FALSE)</f>
        <v>0.86540120793787745</v>
      </c>
      <c r="BW256">
        <f>VLOOKUP(Table2[[#This Row],[Reference]],metron,15,FALSE)</f>
        <v>9.7325038880248833</v>
      </c>
      <c r="BX256">
        <f>VLOOKUP(Table2[[#This Row],[Reference]],metron,16,FALSE)</f>
        <v>13.844479004665629</v>
      </c>
      <c r="BY256">
        <f>VLOOKUP(Table2[[#This Row],[Reference]],metron,17,FALSE)</f>
        <v>3.59375</v>
      </c>
      <c r="BZ256">
        <f>VLOOKUP(Table2[[#This Row],[Reference]],metron,18,FALSE)</f>
        <v>6.0671875000000002</v>
      </c>
      <c r="CA256">
        <f>VLOOKUP(Table2[[#This Row],[Reference]],metron,19,FALSE)</f>
        <v>6.1387538880248833</v>
      </c>
      <c r="CB256">
        <f>VLOOKUP(Table2[[#This Row],[Reference]],metron,20,FALSE)</f>
        <v>7.7772915046656292</v>
      </c>
      <c r="CC256">
        <f>VLOOKUP(Table2[[#This Row],[Reference]],metron,21,FALSE)</f>
        <v>13.47310126582278</v>
      </c>
      <c r="CD256">
        <f>VLOOKUP(Table2[[#This Row],[Reference]],metron,22,FALSE)</f>
        <v>12.289556962025321</v>
      </c>
      <c r="CE256">
        <f>VLOOKUP(Table2[[#This Row],[Reference]],metron,23,FALSE)</f>
        <v>1.9738863287250381</v>
      </c>
      <c r="CF256">
        <f>VLOOKUP(Table2[[#This Row],[Reference]],metron,24,FALSE)</f>
        <v>1.6943164362519201</v>
      </c>
      <c r="CG256">
        <f>VLOOKUP(Table2[[#This Row],[Reference]],metron,25,FALSE)</f>
        <v>0.13056835637480799</v>
      </c>
      <c r="CH256">
        <f>VLOOKUP(Table2[[#This Row],[Reference]],metron,26,FALSE)</f>
        <v>8.9093701996927802E-2</v>
      </c>
    </row>
    <row r="257" spans="1:86" hidden="1" x14ac:dyDescent="0.45">
      <c r="A257">
        <v>1550968200</v>
      </c>
      <c r="B257" t="s">
        <v>586</v>
      </c>
      <c r="C257" t="s">
        <v>64</v>
      </c>
      <c r="D257" t="s">
        <v>65</v>
      </c>
      <c r="E257" t="s">
        <v>159</v>
      </c>
      <c r="F257" t="s">
        <v>143</v>
      </c>
      <c r="G257" t="s">
        <v>557</v>
      </c>
      <c r="H257">
        <v>3</v>
      </c>
      <c r="I257">
        <v>0</v>
      </c>
      <c r="J257">
        <v>1</v>
      </c>
      <c r="K257">
        <v>1</v>
      </c>
      <c r="L257">
        <v>2.06</v>
      </c>
      <c r="M257">
        <v>0</v>
      </c>
      <c r="N257">
        <v>2</v>
      </c>
      <c r="O257">
        <v>2</v>
      </c>
      <c r="P257">
        <v>1</v>
      </c>
      <c r="Q257">
        <v>0</v>
      </c>
      <c r="R257">
        <v>1</v>
      </c>
      <c r="T257" t="s">
        <v>141</v>
      </c>
      <c r="U257">
        <v>4</v>
      </c>
      <c r="V257">
        <v>4</v>
      </c>
      <c r="W257">
        <v>3</v>
      </c>
      <c r="X257">
        <v>0</v>
      </c>
      <c r="Y257">
        <v>4</v>
      </c>
      <c r="Z257">
        <v>0</v>
      </c>
      <c r="AA257">
        <v>1</v>
      </c>
      <c r="AB257">
        <v>2</v>
      </c>
      <c r="AC257">
        <v>2</v>
      </c>
      <c r="AD257">
        <v>2</v>
      </c>
      <c r="AE257">
        <v>14</v>
      </c>
      <c r="AF257">
        <v>15</v>
      </c>
      <c r="AG257">
        <v>4</v>
      </c>
      <c r="AH257">
        <v>8</v>
      </c>
      <c r="AI257">
        <v>10</v>
      </c>
      <c r="AJ257">
        <v>7</v>
      </c>
      <c r="AK257">
        <v>27</v>
      </c>
      <c r="AL257">
        <v>22</v>
      </c>
      <c r="AM257">
        <v>46</v>
      </c>
      <c r="AN257">
        <v>54</v>
      </c>
      <c r="AO257">
        <v>1.63</v>
      </c>
      <c r="AP257">
        <v>1.96</v>
      </c>
      <c r="AQ257">
        <v>2.5</v>
      </c>
      <c r="AR257">
        <v>100</v>
      </c>
      <c r="AS257">
        <v>100</v>
      </c>
      <c r="AT257">
        <v>50</v>
      </c>
      <c r="AU257">
        <v>0</v>
      </c>
      <c r="AV257">
        <v>0</v>
      </c>
      <c r="AW257">
        <v>0</v>
      </c>
      <c r="AX257">
        <v>50</v>
      </c>
      <c r="AY257">
        <v>100</v>
      </c>
      <c r="AZ257">
        <v>100</v>
      </c>
      <c r="BA257">
        <v>3</v>
      </c>
      <c r="BB257">
        <v>7</v>
      </c>
      <c r="BC257">
        <v>4.25</v>
      </c>
      <c r="BD257">
        <v>3.4</v>
      </c>
      <c r="BE257">
        <v>1.8</v>
      </c>
      <c r="BF257">
        <f>(1/BC257+1/BD257+1/BE257-1)/3</f>
        <v>2.8322440087146017E-2</v>
      </c>
      <c r="BG257">
        <f>1/BC257-BF257</f>
        <v>0.2069716775599128</v>
      </c>
      <c r="BH257">
        <f>1/BD257-BF257</f>
        <v>0.26579520697167752</v>
      </c>
      <c r="BI257">
        <f>1/BE257-BF257</f>
        <v>0.52723311546840956</v>
      </c>
      <c r="BJ257">
        <f>MROUND(BG257*100,2)/100</f>
        <v>0.2</v>
      </c>
      <c r="BK257">
        <v>1.49</v>
      </c>
      <c r="BL257">
        <v>2.5</v>
      </c>
      <c r="BM257">
        <v>4.95</v>
      </c>
      <c r="BN257">
        <v>0</v>
      </c>
      <c r="BO257">
        <v>2.2999999999999998</v>
      </c>
      <c r="BP257">
        <v>1.56</v>
      </c>
      <c r="BQ257" t="s">
        <v>131</v>
      </c>
      <c r="BR257">
        <f>VLOOKUP(Table2[[#This Row],[Reference]],metron,10,FALSE)</f>
        <v>2.7065095398428731</v>
      </c>
      <c r="BS257">
        <f>VLOOKUP(Table2[[#This Row],[Reference]],metron,11,FALSE)</f>
        <v>1.0101010101010099</v>
      </c>
      <c r="BT257">
        <f>VLOOKUP(Table2[[#This Row],[Reference]],metron,12,FALSE)</f>
        <v>1.696408529741863</v>
      </c>
      <c r="BU257">
        <f>VLOOKUP(Table2[[#This Row],[Reference]],metron,13,FALSE)</f>
        <v>0.44044943820224719</v>
      </c>
      <c r="BV257">
        <f>VLOOKUP(Table2[[#This Row],[Reference]],metron,14,FALSE)</f>
        <v>0.74606741573033708</v>
      </c>
      <c r="BW257">
        <f>VLOOKUP(Table2[[#This Row],[Reference]],metron,15,FALSE)</f>
        <v>10.265072765072761</v>
      </c>
      <c r="BX257">
        <f>VLOOKUP(Table2[[#This Row],[Reference]],metron,16,FALSE)</f>
        <v>13.023908523908521</v>
      </c>
      <c r="BY257">
        <f>VLOOKUP(Table2[[#This Row],[Reference]],metron,17,FALSE)</f>
        <v>4.0483193277310923</v>
      </c>
      <c r="BZ257">
        <f>VLOOKUP(Table2[[#This Row],[Reference]],metron,18,FALSE)</f>
        <v>5.60609243697479</v>
      </c>
      <c r="CA257">
        <f>VLOOKUP(Table2[[#This Row],[Reference]],metron,19,FALSE)</f>
        <v>6.2167534373416684</v>
      </c>
      <c r="CB257">
        <f>VLOOKUP(Table2[[#This Row],[Reference]],metron,20,FALSE)</f>
        <v>7.4178160869337306</v>
      </c>
      <c r="CC257">
        <f>VLOOKUP(Table2[[#This Row],[Reference]],metron,21,FALSE)</f>
        <v>13.223628691983119</v>
      </c>
      <c r="CD257">
        <f>VLOOKUP(Table2[[#This Row],[Reference]],metron,22,FALSE)</f>
        <v>12.78586497890295</v>
      </c>
      <c r="CE257">
        <f>VLOOKUP(Table2[[#This Row],[Reference]],metron,23,FALSE)</f>
        <v>1.8442211055276381</v>
      </c>
      <c r="CF257">
        <f>VLOOKUP(Table2[[#This Row],[Reference]],metron,24,FALSE)</f>
        <v>1.7989949748743721</v>
      </c>
      <c r="CG257">
        <f>VLOOKUP(Table2[[#This Row],[Reference]],metron,25,FALSE)</f>
        <v>0.12060301507537689</v>
      </c>
      <c r="CH257">
        <f>VLOOKUP(Table2[[#This Row],[Reference]],metron,26,FALSE)</f>
        <v>0.11658291457286429</v>
      </c>
    </row>
    <row r="258" spans="1:86" hidden="1" x14ac:dyDescent="0.45">
      <c r="A258">
        <v>1551034800</v>
      </c>
      <c r="B258" t="s">
        <v>587</v>
      </c>
      <c r="C258" t="s">
        <v>64</v>
      </c>
      <c r="D258" t="s">
        <v>65</v>
      </c>
      <c r="E258" t="s">
        <v>127</v>
      </c>
      <c r="F258" t="s">
        <v>113</v>
      </c>
      <c r="G258" t="s">
        <v>572</v>
      </c>
      <c r="H258">
        <v>3</v>
      </c>
      <c r="I258">
        <v>0</v>
      </c>
      <c r="J258">
        <v>3</v>
      </c>
      <c r="K258">
        <v>2.12</v>
      </c>
      <c r="L258">
        <v>1.44</v>
      </c>
      <c r="M258">
        <v>3</v>
      </c>
      <c r="N258">
        <v>1</v>
      </c>
      <c r="O258">
        <v>4</v>
      </c>
      <c r="P258">
        <v>2</v>
      </c>
      <c r="Q258">
        <v>1</v>
      </c>
      <c r="R258">
        <v>1</v>
      </c>
      <c r="S258" t="s">
        <v>588</v>
      </c>
      <c r="T258">
        <v>36</v>
      </c>
      <c r="U258">
        <v>5</v>
      </c>
      <c r="V258">
        <v>2</v>
      </c>
      <c r="W258">
        <v>4</v>
      </c>
      <c r="X258">
        <v>0</v>
      </c>
      <c r="Y258">
        <v>3</v>
      </c>
      <c r="Z258">
        <v>0</v>
      </c>
      <c r="AA258">
        <v>2</v>
      </c>
      <c r="AB258">
        <v>2</v>
      </c>
      <c r="AC258">
        <v>3</v>
      </c>
      <c r="AD258">
        <v>0</v>
      </c>
      <c r="AE258">
        <v>10</v>
      </c>
      <c r="AF258">
        <v>7</v>
      </c>
      <c r="AG258">
        <v>6</v>
      </c>
      <c r="AH258">
        <v>3</v>
      </c>
      <c r="AI258">
        <v>4</v>
      </c>
      <c r="AJ258">
        <v>4</v>
      </c>
      <c r="AK258">
        <v>24</v>
      </c>
      <c r="AL258">
        <v>10</v>
      </c>
      <c r="AM258">
        <v>47</v>
      </c>
      <c r="AN258">
        <v>53</v>
      </c>
      <c r="AO258">
        <v>1.48</v>
      </c>
      <c r="AP258">
        <v>1.08</v>
      </c>
      <c r="AQ258">
        <v>2.5</v>
      </c>
      <c r="AR258">
        <v>50</v>
      </c>
      <c r="AS258">
        <v>100</v>
      </c>
      <c r="AT258">
        <v>50</v>
      </c>
      <c r="AU258">
        <v>0</v>
      </c>
      <c r="AV258">
        <v>0</v>
      </c>
      <c r="AW258">
        <v>0</v>
      </c>
      <c r="AX258">
        <v>100</v>
      </c>
      <c r="AY258">
        <v>50</v>
      </c>
      <c r="AZ258">
        <v>100</v>
      </c>
      <c r="BA258">
        <v>11</v>
      </c>
      <c r="BB258">
        <v>6</v>
      </c>
      <c r="BC258">
        <v>2.2000000000000002</v>
      </c>
      <c r="BD258">
        <v>3.25</v>
      </c>
      <c r="BE258">
        <v>3.1</v>
      </c>
      <c r="BF258">
        <f>(1/BC258+1/BD258+1/BE258-1)/3</f>
        <v>2.827280246635085E-2</v>
      </c>
      <c r="BG258">
        <f>1/BC258-BF258</f>
        <v>0.4262726520791037</v>
      </c>
      <c r="BH258">
        <f>1/BD258-BF258</f>
        <v>0.27941950522595688</v>
      </c>
      <c r="BI258">
        <f>1/BE258-BF258</f>
        <v>0.29430784269493948</v>
      </c>
      <c r="BJ258">
        <f>MROUND(BG258*100,2)/100</f>
        <v>0.42</v>
      </c>
      <c r="BK258">
        <v>1.34</v>
      </c>
      <c r="BL258">
        <v>2.0499999999999998</v>
      </c>
      <c r="BM258">
        <v>3.75</v>
      </c>
      <c r="BN258">
        <v>0</v>
      </c>
      <c r="BO258">
        <v>1.87</v>
      </c>
      <c r="BP258">
        <v>1.87</v>
      </c>
      <c r="BQ258" t="s">
        <v>130</v>
      </c>
      <c r="BR258">
        <f>VLOOKUP(Table2[[#This Row],[Reference]],metron,10,FALSE)</f>
        <v>2.4884649511978703</v>
      </c>
      <c r="BS258">
        <f>VLOOKUP(Table2[[#This Row],[Reference]],metron,11,FALSE)</f>
        <v>1.396960958296362</v>
      </c>
      <c r="BT258">
        <f>VLOOKUP(Table2[[#This Row],[Reference]],metron,12,FALSE)</f>
        <v>1.091503992901508</v>
      </c>
      <c r="BU258">
        <f>VLOOKUP(Table2[[#This Row],[Reference]],metron,13,FALSE)</f>
        <v>0.60765391014975045</v>
      </c>
      <c r="BV258">
        <f>VLOOKUP(Table2[[#This Row],[Reference]],metron,14,FALSE)</f>
        <v>0.47276760953965608</v>
      </c>
      <c r="BW258">
        <f>VLOOKUP(Table2[[#This Row],[Reference]],metron,15,FALSE)</f>
        <v>12.29504785684561</v>
      </c>
      <c r="BX258">
        <f>VLOOKUP(Table2[[#This Row],[Reference]],metron,16,FALSE)</f>
        <v>10.047232625884311</v>
      </c>
      <c r="BY258">
        <f>VLOOKUP(Table2[[#This Row],[Reference]],metron,17,FALSE)</f>
        <v>5.2917192097519967</v>
      </c>
      <c r="BZ258">
        <f>VLOOKUP(Table2[[#This Row],[Reference]],metron,18,FALSE)</f>
        <v>4.2580916351408158</v>
      </c>
      <c r="CA258">
        <f>VLOOKUP(Table2[[#This Row],[Reference]],metron,19,FALSE)</f>
        <v>7.0033286470936131</v>
      </c>
      <c r="CB258">
        <f>VLOOKUP(Table2[[#This Row],[Reference]],metron,20,FALSE)</f>
        <v>5.789140990743495</v>
      </c>
      <c r="CC258">
        <f>VLOOKUP(Table2[[#This Row],[Reference]],metron,21,FALSE)</f>
        <v>12.77041895895049</v>
      </c>
      <c r="CD258">
        <f>VLOOKUP(Table2[[#This Row],[Reference]],metron,22,FALSE)</f>
        <v>13.411129919593741</v>
      </c>
      <c r="CE258">
        <f>VLOOKUP(Table2[[#This Row],[Reference]],metron,23,FALSE)</f>
        <v>1.556141062018646</v>
      </c>
      <c r="CF258">
        <f>VLOOKUP(Table2[[#This Row],[Reference]],metron,24,FALSE)</f>
        <v>1.9114308877178761</v>
      </c>
      <c r="CG258">
        <f>VLOOKUP(Table2[[#This Row],[Reference]],metron,25,FALSE)</f>
        <v>8.4920956627482766E-2</v>
      </c>
      <c r="CH258">
        <f>VLOOKUP(Table2[[#This Row],[Reference]],metron,26,FALSE)</f>
        <v>0.1323469801378192</v>
      </c>
    </row>
    <row r="259" spans="1:86" hidden="1" x14ac:dyDescent="0.45">
      <c r="A259">
        <v>1551042900</v>
      </c>
      <c r="B259" t="s">
        <v>589</v>
      </c>
      <c r="C259" t="s">
        <v>64</v>
      </c>
      <c r="D259" t="s">
        <v>65</v>
      </c>
      <c r="E259" t="s">
        <v>119</v>
      </c>
      <c r="F259" t="s">
        <v>110</v>
      </c>
      <c r="G259" t="s">
        <v>567</v>
      </c>
      <c r="H259">
        <v>3</v>
      </c>
      <c r="I259">
        <v>3</v>
      </c>
      <c r="J259">
        <v>3</v>
      </c>
      <c r="K259">
        <v>2</v>
      </c>
      <c r="L259">
        <v>0.8</v>
      </c>
      <c r="M259">
        <v>2</v>
      </c>
      <c r="N259">
        <v>0</v>
      </c>
      <c r="O259">
        <v>2</v>
      </c>
      <c r="P259">
        <v>0</v>
      </c>
      <c r="Q259">
        <v>0</v>
      </c>
      <c r="R259">
        <v>0</v>
      </c>
      <c r="S259" t="s">
        <v>590</v>
      </c>
      <c r="U259">
        <v>4</v>
      </c>
      <c r="V259">
        <v>3</v>
      </c>
      <c r="W259">
        <v>1</v>
      </c>
      <c r="X259">
        <v>0</v>
      </c>
      <c r="Y259">
        <v>2</v>
      </c>
      <c r="Z259">
        <v>0</v>
      </c>
      <c r="AA259">
        <v>1</v>
      </c>
      <c r="AB259">
        <v>0</v>
      </c>
      <c r="AC259">
        <v>2</v>
      </c>
      <c r="AD259">
        <v>0</v>
      </c>
      <c r="AE259">
        <v>14</v>
      </c>
      <c r="AF259">
        <v>3</v>
      </c>
      <c r="AG259">
        <v>6</v>
      </c>
      <c r="AH259">
        <v>0</v>
      </c>
      <c r="AI259">
        <v>8</v>
      </c>
      <c r="AJ259">
        <v>3</v>
      </c>
      <c r="AK259">
        <v>28</v>
      </c>
      <c r="AL259">
        <v>17</v>
      </c>
      <c r="AM259">
        <v>54</v>
      </c>
      <c r="AN259">
        <v>46</v>
      </c>
      <c r="AO259">
        <v>1.79</v>
      </c>
      <c r="AP259">
        <v>0.59</v>
      </c>
      <c r="AQ259">
        <v>4</v>
      </c>
      <c r="AR259">
        <v>50</v>
      </c>
      <c r="AS259">
        <v>50</v>
      </c>
      <c r="AT259">
        <v>50</v>
      </c>
      <c r="AU259">
        <v>50</v>
      </c>
      <c r="AV259">
        <v>50</v>
      </c>
      <c r="AW259">
        <v>50</v>
      </c>
      <c r="AX259">
        <v>50</v>
      </c>
      <c r="AY259">
        <v>50</v>
      </c>
      <c r="AZ259">
        <v>100</v>
      </c>
      <c r="BA259">
        <v>7</v>
      </c>
      <c r="BB259">
        <v>6</v>
      </c>
      <c r="BC259">
        <v>1.36</v>
      </c>
      <c r="BD259">
        <v>4.5999999999999996</v>
      </c>
      <c r="BE259">
        <v>7.25</v>
      </c>
      <c r="BF259">
        <f>(1/BC259+1/BD259+1/BE259-1)/3</f>
        <v>3.020548549254783E-2</v>
      </c>
      <c r="BG259">
        <f>1/BC259-BF259</f>
        <v>0.7050886321545109</v>
      </c>
      <c r="BH259">
        <f>1/BD259-BF259</f>
        <v>0.18718581885527827</v>
      </c>
      <c r="BI259">
        <f>1/BE259-BF259</f>
        <v>0.10772554899021079</v>
      </c>
      <c r="BJ259">
        <f>MROUND(BG259*100,2)/100</f>
        <v>0.7</v>
      </c>
      <c r="BK259">
        <v>1.2</v>
      </c>
      <c r="BL259">
        <v>1.67</v>
      </c>
      <c r="BM259">
        <v>2.65</v>
      </c>
      <c r="BN259">
        <v>0</v>
      </c>
      <c r="BO259">
        <v>1.87</v>
      </c>
      <c r="BP259">
        <v>1.87</v>
      </c>
      <c r="BQ259" t="s">
        <v>132</v>
      </c>
      <c r="BR259">
        <f>VLOOKUP(Table2[[#This Row],[Reference]],metron,10,FALSE)</f>
        <v>2.9925826028320968</v>
      </c>
      <c r="BS259">
        <f>VLOOKUP(Table2[[#This Row],[Reference]],metron,11,FALSE)</f>
        <v>2.224544841537424</v>
      </c>
      <c r="BT259">
        <f>VLOOKUP(Table2[[#This Row],[Reference]],metron,12,FALSE)</f>
        <v>0.76803776129467294</v>
      </c>
      <c r="BU259">
        <f>VLOOKUP(Table2[[#This Row],[Reference]],metron,13,FALSE)</f>
        <v>0.96561024949426832</v>
      </c>
      <c r="BV259">
        <f>VLOOKUP(Table2[[#This Row],[Reference]],metron,14,FALSE)</f>
        <v>0.34187457855697911</v>
      </c>
      <c r="BW259">
        <f>VLOOKUP(Table2[[#This Row],[Reference]],metron,15,FALSE)</f>
        <v>16.100000000000001</v>
      </c>
      <c r="BX259">
        <f>VLOOKUP(Table2[[#This Row],[Reference]],metron,16,FALSE)</f>
        <v>8.3493506493506491</v>
      </c>
      <c r="BY259">
        <f>VLOOKUP(Table2[[#This Row],[Reference]],metron,17,FALSE)</f>
        <v>7.2678100263852254</v>
      </c>
      <c r="BZ259">
        <f>VLOOKUP(Table2[[#This Row],[Reference]],metron,18,FALSE)</f>
        <v>3.2770448548812658</v>
      </c>
      <c r="CA259">
        <f>VLOOKUP(Table2[[#This Row],[Reference]],metron,19,FALSE)</f>
        <v>8.832189973614776</v>
      </c>
      <c r="CB259">
        <f>VLOOKUP(Table2[[#This Row],[Reference]],metron,20,FALSE)</f>
        <v>5.0723057944693828</v>
      </c>
      <c r="CC259">
        <f>VLOOKUP(Table2[[#This Row],[Reference]],metron,21,FALSE)</f>
        <v>11.95872170439414</v>
      </c>
      <c r="CD259">
        <f>VLOOKUP(Table2[[#This Row],[Reference]],metron,22,FALSE)</f>
        <v>13.450066577896139</v>
      </c>
      <c r="CE259">
        <f>VLOOKUP(Table2[[#This Row],[Reference]],metron,23,FALSE)</f>
        <v>1.301526717557252</v>
      </c>
      <c r="CF259">
        <f>VLOOKUP(Table2[[#This Row],[Reference]],metron,24,FALSE)</f>
        <v>1.9796437659033079</v>
      </c>
      <c r="CG259">
        <f>VLOOKUP(Table2[[#This Row],[Reference]],metron,25,FALSE)</f>
        <v>5.3435114503816793E-2</v>
      </c>
      <c r="CH259">
        <f>VLOOKUP(Table2[[#This Row],[Reference]],metron,26,FALSE)</f>
        <v>0.1183206106870229</v>
      </c>
    </row>
    <row r="260" spans="1:86" hidden="1" x14ac:dyDescent="0.45">
      <c r="A260">
        <v>1551051000</v>
      </c>
      <c r="B260" t="s">
        <v>591</v>
      </c>
      <c r="C260" t="s">
        <v>64</v>
      </c>
      <c r="D260" t="s">
        <v>65</v>
      </c>
      <c r="E260" t="s">
        <v>118</v>
      </c>
      <c r="F260" t="s">
        <v>122</v>
      </c>
      <c r="G260" t="s">
        <v>570</v>
      </c>
      <c r="H260">
        <v>3</v>
      </c>
      <c r="I260">
        <v>0</v>
      </c>
      <c r="J260">
        <v>3</v>
      </c>
      <c r="K260">
        <v>1.4</v>
      </c>
      <c r="L260">
        <v>1.44</v>
      </c>
      <c r="M260">
        <v>0</v>
      </c>
      <c r="N260">
        <v>1</v>
      </c>
      <c r="O260">
        <v>1</v>
      </c>
      <c r="P260">
        <v>1</v>
      </c>
      <c r="Q260">
        <v>0</v>
      </c>
      <c r="R260">
        <v>1</v>
      </c>
      <c r="T260">
        <v>6</v>
      </c>
      <c r="U260">
        <v>4</v>
      </c>
      <c r="V260">
        <v>1</v>
      </c>
      <c r="W260">
        <v>3</v>
      </c>
      <c r="X260">
        <v>0</v>
      </c>
      <c r="Y260">
        <v>2</v>
      </c>
      <c r="Z260">
        <v>0</v>
      </c>
      <c r="AA260">
        <v>1</v>
      </c>
      <c r="AB260">
        <v>2</v>
      </c>
      <c r="AC260">
        <v>1</v>
      </c>
      <c r="AD260">
        <v>1</v>
      </c>
      <c r="AE260">
        <v>15</v>
      </c>
      <c r="AF260">
        <v>9</v>
      </c>
      <c r="AG260">
        <v>5</v>
      </c>
      <c r="AH260">
        <v>3</v>
      </c>
      <c r="AI260">
        <v>10</v>
      </c>
      <c r="AJ260">
        <v>6</v>
      </c>
      <c r="AK260">
        <v>14</v>
      </c>
      <c r="AL260">
        <v>22</v>
      </c>
      <c r="AM260">
        <v>50</v>
      </c>
      <c r="AN260">
        <v>50</v>
      </c>
      <c r="AO260">
        <v>1.83</v>
      </c>
      <c r="AP260">
        <v>1.18</v>
      </c>
      <c r="AQ260">
        <v>3</v>
      </c>
      <c r="AR260">
        <v>50</v>
      </c>
      <c r="AS260">
        <v>100</v>
      </c>
      <c r="AT260">
        <v>50</v>
      </c>
      <c r="AU260">
        <v>50</v>
      </c>
      <c r="AV260">
        <v>0</v>
      </c>
      <c r="AW260">
        <v>50</v>
      </c>
      <c r="AX260">
        <v>100</v>
      </c>
      <c r="AY260">
        <v>0</v>
      </c>
      <c r="AZ260">
        <v>50</v>
      </c>
      <c r="BA260">
        <v>17</v>
      </c>
      <c r="BB260">
        <v>4</v>
      </c>
      <c r="BC260">
        <v>3</v>
      </c>
      <c r="BD260">
        <v>3.4</v>
      </c>
      <c r="BE260">
        <v>2.2000000000000002</v>
      </c>
      <c r="BF260">
        <f>(1/BC260+1/BD260+1/BE260-1)/3</f>
        <v>2.7332144979203814E-2</v>
      </c>
      <c r="BG260">
        <f>1/BC260-BF260</f>
        <v>0.30600118835412948</v>
      </c>
      <c r="BH260">
        <f>1/BD260-BF260</f>
        <v>0.26678550207961971</v>
      </c>
      <c r="BI260">
        <f>1/BE260-BF260</f>
        <v>0.4272133095662507</v>
      </c>
      <c r="BJ260">
        <f>MROUND(BG260*100,2)/100</f>
        <v>0.3</v>
      </c>
      <c r="BK260">
        <v>1.23</v>
      </c>
      <c r="BL260">
        <v>1.77</v>
      </c>
      <c r="BM260">
        <v>2.9</v>
      </c>
      <c r="BN260">
        <v>0</v>
      </c>
      <c r="BO260">
        <v>1.62</v>
      </c>
      <c r="BP260">
        <v>2.15</v>
      </c>
      <c r="BQ260" t="s">
        <v>121</v>
      </c>
      <c r="BR260">
        <f>VLOOKUP(Table2[[#This Row],[Reference]],metron,10,FALSE)</f>
        <v>2.5726407816919519</v>
      </c>
      <c r="BS260">
        <f>VLOOKUP(Table2[[#This Row],[Reference]],metron,11,FALSE)</f>
        <v>1.1805091283106199</v>
      </c>
      <c r="BT260">
        <f>VLOOKUP(Table2[[#This Row],[Reference]],metron,12,FALSE)</f>
        <v>1.3921316533813319</v>
      </c>
      <c r="BU260">
        <f>VLOOKUP(Table2[[#This Row],[Reference]],metron,13,FALSE)</f>
        <v>0.5209673269873939</v>
      </c>
      <c r="BV260">
        <f>VLOOKUP(Table2[[#This Row],[Reference]],metron,14,FALSE)</f>
        <v>0.61847182917417032</v>
      </c>
      <c r="BW260">
        <f>VLOOKUP(Table2[[#This Row],[Reference]],metron,15,FALSE)</f>
        <v>11.149200710479571</v>
      </c>
      <c r="BX260">
        <f>VLOOKUP(Table2[[#This Row],[Reference]],metron,16,FALSE)</f>
        <v>11.444049733570161</v>
      </c>
      <c r="BY260">
        <f>VLOOKUP(Table2[[#This Row],[Reference]],metron,17,FALSE)</f>
        <v>4.5257270693512304</v>
      </c>
      <c r="BZ260">
        <f>VLOOKUP(Table2[[#This Row],[Reference]],metron,18,FALSE)</f>
        <v>4.8465324384787474</v>
      </c>
      <c r="CA260">
        <f>VLOOKUP(Table2[[#This Row],[Reference]],metron,19,FALSE)</f>
        <v>6.6234736411283404</v>
      </c>
      <c r="CB260">
        <f>VLOOKUP(Table2[[#This Row],[Reference]],metron,20,FALSE)</f>
        <v>6.5975172950914134</v>
      </c>
      <c r="CC260">
        <f>VLOOKUP(Table2[[#This Row],[Reference]],metron,21,FALSE)</f>
        <v>12.90081154192967</v>
      </c>
      <c r="CD260">
        <f>VLOOKUP(Table2[[#This Row],[Reference]],metron,22,FALSE)</f>
        <v>13.00360685302074</v>
      </c>
      <c r="CE260">
        <f>VLOOKUP(Table2[[#This Row],[Reference]],metron,23,FALSE)</f>
        <v>1.7502145922746779</v>
      </c>
      <c r="CF260">
        <f>VLOOKUP(Table2[[#This Row],[Reference]],metron,24,FALSE)</f>
        <v>1.831402831402831</v>
      </c>
      <c r="CG260">
        <f>VLOOKUP(Table2[[#This Row],[Reference]],metron,25,FALSE)</f>
        <v>9.6525096525096526E-2</v>
      </c>
      <c r="CH260">
        <f>VLOOKUP(Table2[[#This Row],[Reference]],metron,26,FALSE)</f>
        <v>0.1244101244101244</v>
      </c>
    </row>
    <row r="261" spans="1:86" hidden="1" x14ac:dyDescent="0.45">
      <c r="A261">
        <v>1551140100</v>
      </c>
      <c r="B261" t="s">
        <v>592</v>
      </c>
      <c r="C261" t="s">
        <v>64</v>
      </c>
      <c r="D261" t="s">
        <v>65</v>
      </c>
      <c r="E261" t="s">
        <v>109</v>
      </c>
      <c r="F261" t="s">
        <v>114</v>
      </c>
      <c r="G261" t="s">
        <v>549</v>
      </c>
      <c r="H261">
        <v>3</v>
      </c>
      <c r="I261">
        <v>1</v>
      </c>
      <c r="J261">
        <v>0</v>
      </c>
      <c r="K261">
        <v>1.47</v>
      </c>
      <c r="L261">
        <v>1.44</v>
      </c>
      <c r="M261">
        <v>0</v>
      </c>
      <c r="N261">
        <v>1</v>
      </c>
      <c r="O261">
        <v>1</v>
      </c>
      <c r="P261">
        <v>0</v>
      </c>
      <c r="Q261">
        <v>0</v>
      </c>
      <c r="R261">
        <v>0</v>
      </c>
      <c r="T261">
        <v>88</v>
      </c>
      <c r="U261">
        <v>2</v>
      </c>
      <c r="V261">
        <v>4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7</v>
      </c>
      <c r="AF261">
        <v>11</v>
      </c>
      <c r="AG261">
        <v>0</v>
      </c>
      <c r="AH261">
        <v>8</v>
      </c>
      <c r="AI261">
        <v>7</v>
      </c>
      <c r="AJ261">
        <v>3</v>
      </c>
      <c r="AK261">
        <v>20</v>
      </c>
      <c r="AL261">
        <v>18</v>
      </c>
      <c r="AM261">
        <v>42</v>
      </c>
      <c r="AN261">
        <v>58</v>
      </c>
      <c r="AO261">
        <v>0.73</v>
      </c>
      <c r="AP261">
        <v>1.75</v>
      </c>
      <c r="AQ261">
        <v>3.5</v>
      </c>
      <c r="AR261">
        <v>100</v>
      </c>
      <c r="AS261">
        <v>100</v>
      </c>
      <c r="AT261">
        <v>50</v>
      </c>
      <c r="AU261">
        <v>50</v>
      </c>
      <c r="AV261">
        <v>50</v>
      </c>
      <c r="AW261">
        <v>50</v>
      </c>
      <c r="AX261">
        <v>50</v>
      </c>
      <c r="AY261">
        <v>100</v>
      </c>
      <c r="AZ261">
        <v>100</v>
      </c>
      <c r="BA261">
        <v>8</v>
      </c>
      <c r="BB261">
        <v>4</v>
      </c>
      <c r="BC261">
        <v>3.35</v>
      </c>
      <c r="BD261">
        <v>3.15</v>
      </c>
      <c r="BE261">
        <v>2.15</v>
      </c>
      <c r="BF261">
        <f>(1/BC261+1/BD261+1/BE261-1)/3</f>
        <v>2.7028019738883986E-2</v>
      </c>
      <c r="BG261">
        <f>1/BC261-BF261</f>
        <v>0.27147944294768317</v>
      </c>
      <c r="BH261">
        <f>1/BD261-BF261</f>
        <v>0.29043229772143347</v>
      </c>
      <c r="BI261">
        <f>1/BE261-BF261</f>
        <v>0.43808825933088347</v>
      </c>
      <c r="BJ261">
        <f>MROUND(BG261*100,2)/100</f>
        <v>0.28000000000000003</v>
      </c>
      <c r="BK261">
        <v>1.42</v>
      </c>
      <c r="BL261">
        <v>2.2999999999999998</v>
      </c>
      <c r="BM261">
        <v>4.3499999999999996</v>
      </c>
      <c r="BN261">
        <v>0</v>
      </c>
      <c r="BO261">
        <v>1.95</v>
      </c>
      <c r="BP261">
        <v>1.77</v>
      </c>
      <c r="BQ261" t="s">
        <v>111</v>
      </c>
      <c r="BR261">
        <f>VLOOKUP(Table2[[#This Row],[Reference]],metron,10,FALSE)</f>
        <v>2.5445607358071678</v>
      </c>
      <c r="BS261">
        <f>VLOOKUP(Table2[[#This Row],[Reference]],metron,11,FALSE)</f>
        <v>1.128766254360926</v>
      </c>
      <c r="BT261">
        <f>VLOOKUP(Table2[[#This Row],[Reference]],metron,12,FALSE)</f>
        <v>1.415794481446242</v>
      </c>
      <c r="BU261">
        <f>VLOOKUP(Table2[[#This Row],[Reference]],metron,13,FALSE)</f>
        <v>0.49635267998731369</v>
      </c>
      <c r="BV261">
        <f>VLOOKUP(Table2[[#This Row],[Reference]],metron,14,FALSE)</f>
        <v>0.61084681255946716</v>
      </c>
      <c r="BW261">
        <f>VLOOKUP(Table2[[#This Row],[Reference]],metron,15,FALSE)</f>
        <v>11.04442036836403</v>
      </c>
      <c r="BX261">
        <f>VLOOKUP(Table2[[#This Row],[Reference]],metron,16,FALSE)</f>
        <v>11.38840736728061</v>
      </c>
      <c r="BY261">
        <f>VLOOKUP(Table2[[#This Row],[Reference]],metron,17,FALSE)</f>
        <v>4.5379574003276897</v>
      </c>
      <c r="BZ261">
        <f>VLOOKUP(Table2[[#This Row],[Reference]],metron,18,FALSE)</f>
        <v>4.8481703986892413</v>
      </c>
      <c r="CA261">
        <f>VLOOKUP(Table2[[#This Row],[Reference]],metron,19,FALSE)</f>
        <v>6.5064629680363399</v>
      </c>
      <c r="CB261">
        <f>VLOOKUP(Table2[[#This Row],[Reference]],metron,20,FALSE)</f>
        <v>6.540236968591369</v>
      </c>
      <c r="CC261">
        <f>VLOOKUP(Table2[[#This Row],[Reference]],metron,21,FALSE)</f>
        <v>13.117582417582421</v>
      </c>
      <c r="CD261">
        <f>VLOOKUP(Table2[[#This Row],[Reference]],metron,22,FALSE)</f>
        <v>13.28241758241758</v>
      </c>
      <c r="CE261">
        <f>VLOOKUP(Table2[[#This Row],[Reference]],metron,23,FALSE)</f>
        <v>1.792592592592593</v>
      </c>
      <c r="CF261">
        <f>VLOOKUP(Table2[[#This Row],[Reference]],metron,24,FALSE)</f>
        <v>1.806980433632998</v>
      </c>
      <c r="CG261">
        <f>VLOOKUP(Table2[[#This Row],[Reference]],metron,25,FALSE)</f>
        <v>0.1047065044949762</v>
      </c>
      <c r="CH261">
        <f>VLOOKUP(Table2[[#This Row],[Reference]],metron,26,FALSE)</f>
        <v>0.1073506081438392</v>
      </c>
    </row>
    <row r="262" spans="1:86" hidden="1" x14ac:dyDescent="0.45">
      <c r="A262">
        <v>1551485700</v>
      </c>
      <c r="B262" t="s">
        <v>593</v>
      </c>
      <c r="C262" t="s">
        <v>64</v>
      </c>
      <c r="D262" t="s">
        <v>65</v>
      </c>
      <c r="E262" t="s">
        <v>115</v>
      </c>
      <c r="F262" t="s">
        <v>562</v>
      </c>
      <c r="G262" t="s">
        <v>65</v>
      </c>
      <c r="H262">
        <v>4</v>
      </c>
      <c r="I262">
        <v>3</v>
      </c>
      <c r="J262">
        <v>0</v>
      </c>
      <c r="K262">
        <v>1.93</v>
      </c>
      <c r="L262">
        <v>0.4</v>
      </c>
      <c r="M262">
        <v>2</v>
      </c>
      <c r="N262">
        <v>0</v>
      </c>
      <c r="O262">
        <v>2</v>
      </c>
      <c r="P262">
        <v>0</v>
      </c>
      <c r="Q262">
        <v>0</v>
      </c>
      <c r="R262">
        <v>0</v>
      </c>
      <c r="S262" t="s">
        <v>594</v>
      </c>
      <c r="U262">
        <v>9</v>
      </c>
      <c r="V262">
        <v>7</v>
      </c>
      <c r="W262">
        <v>2</v>
      </c>
      <c r="X262">
        <v>0</v>
      </c>
      <c r="Y262">
        <v>3</v>
      </c>
      <c r="Z262">
        <v>0</v>
      </c>
      <c r="AA262">
        <v>0</v>
      </c>
      <c r="AB262">
        <v>2</v>
      </c>
      <c r="AC262">
        <v>2</v>
      </c>
      <c r="AD262">
        <v>1</v>
      </c>
      <c r="AE262">
        <v>11</v>
      </c>
      <c r="AF262">
        <v>14</v>
      </c>
      <c r="AG262">
        <v>6</v>
      </c>
      <c r="AH262">
        <v>2</v>
      </c>
      <c r="AI262">
        <v>5</v>
      </c>
      <c r="AJ262">
        <v>12</v>
      </c>
      <c r="AK262">
        <v>17</v>
      </c>
      <c r="AL262">
        <v>24</v>
      </c>
      <c r="AM262">
        <v>45</v>
      </c>
      <c r="AN262">
        <v>55</v>
      </c>
      <c r="AO262">
        <v>1.58</v>
      </c>
      <c r="AP262">
        <v>1.43</v>
      </c>
      <c r="AQ262">
        <v>2</v>
      </c>
      <c r="AR262">
        <v>25</v>
      </c>
      <c r="AS262">
        <v>25</v>
      </c>
      <c r="AT262">
        <v>25</v>
      </c>
      <c r="AU262">
        <v>25</v>
      </c>
      <c r="AV262">
        <v>25</v>
      </c>
      <c r="AW262">
        <v>25</v>
      </c>
      <c r="AX262">
        <v>25</v>
      </c>
      <c r="AY262">
        <v>25</v>
      </c>
      <c r="AZ262">
        <v>100</v>
      </c>
      <c r="BA262">
        <v>8</v>
      </c>
      <c r="BB262">
        <v>5</v>
      </c>
      <c r="BC262">
        <v>1.56</v>
      </c>
      <c r="BD262">
        <v>3.5</v>
      </c>
      <c r="BE262">
        <v>6.1</v>
      </c>
      <c r="BF262">
        <f>(1/BC262+1/BD262+1/BE262-1)/3</f>
        <v>3.0224784323144977E-2</v>
      </c>
      <c r="BG262">
        <f>1/BC262-BF262</f>
        <v>0.61080085670249595</v>
      </c>
      <c r="BH262">
        <f>1/BD262-BF262</f>
        <v>0.25548950139114074</v>
      </c>
      <c r="BI262">
        <f>1/BE262-BF262</f>
        <v>0.13370964190636322</v>
      </c>
      <c r="BJ262">
        <f>MROUND(BG262*100,2)/100</f>
        <v>0.62</v>
      </c>
      <c r="BK262">
        <v>1.29</v>
      </c>
      <c r="BL262">
        <v>1.91</v>
      </c>
      <c r="BM262">
        <v>3.3</v>
      </c>
      <c r="BN262">
        <v>0</v>
      </c>
      <c r="BO262">
        <v>1.91</v>
      </c>
      <c r="BP262">
        <v>1.83</v>
      </c>
      <c r="BQ262" t="s">
        <v>129</v>
      </c>
      <c r="BR262">
        <f>VLOOKUP(Table2[[#This Row],[Reference]],metron,10,FALSE)</f>
        <v>2.7366666666666664</v>
      </c>
      <c r="BS262">
        <f>VLOOKUP(Table2[[#This Row],[Reference]],metron,11,FALSE)</f>
        <v>1.8681481481481479</v>
      </c>
      <c r="BT262">
        <f>VLOOKUP(Table2[[#This Row],[Reference]],metron,12,FALSE)</f>
        <v>0.86851851851851847</v>
      </c>
      <c r="BU262">
        <f>VLOOKUP(Table2[[#This Row],[Reference]],metron,13,FALSE)</f>
        <v>0.81333333333333335</v>
      </c>
      <c r="BV262">
        <f>VLOOKUP(Table2[[#This Row],[Reference]],metron,14,FALSE)</f>
        <v>0.38925925925925919</v>
      </c>
      <c r="BW262">
        <f>VLOOKUP(Table2[[#This Row],[Reference]],metron,15,FALSE)</f>
        <v>14.53422724064926</v>
      </c>
      <c r="BX262">
        <f>VLOOKUP(Table2[[#This Row],[Reference]],metron,16,FALSE)</f>
        <v>8.7882851093860275</v>
      </c>
      <c r="BY262">
        <f>VLOOKUP(Table2[[#This Row],[Reference]],metron,17,FALSE)</f>
        <v>6.3007953723788868</v>
      </c>
      <c r="BZ262">
        <f>VLOOKUP(Table2[[#This Row],[Reference]],metron,18,FALSE)</f>
        <v>3.681851048445409</v>
      </c>
      <c r="CA262">
        <f>VLOOKUP(Table2[[#This Row],[Reference]],metron,19,FALSE)</f>
        <v>8.2334318682703724</v>
      </c>
      <c r="CB262">
        <f>VLOOKUP(Table2[[#This Row],[Reference]],metron,20,FALSE)</f>
        <v>5.106434060940618</v>
      </c>
      <c r="CC262">
        <f>VLOOKUP(Table2[[#This Row],[Reference]],metron,21,FALSE)</f>
        <v>12.32150615496017</v>
      </c>
      <c r="CD262">
        <f>VLOOKUP(Table2[[#This Row],[Reference]],metron,22,FALSE)</f>
        <v>13.337436640115859</v>
      </c>
      <c r="CE262">
        <f>VLOOKUP(Table2[[#This Row],[Reference]],metron,23,FALSE)</f>
        <v>1.346101231190151</v>
      </c>
      <c r="CF262">
        <f>VLOOKUP(Table2[[#This Row],[Reference]],metron,24,FALSE)</f>
        <v>1.995212038303694</v>
      </c>
      <c r="CG262">
        <f>VLOOKUP(Table2[[#This Row],[Reference]],metron,25,FALSE)</f>
        <v>6.1559507523939808E-2</v>
      </c>
      <c r="CH262">
        <f>VLOOKUP(Table2[[#This Row],[Reference]],metron,26,FALSE)</f>
        <v>0.13201094391244869</v>
      </c>
    </row>
    <row r="263" spans="1:86" hidden="1" x14ac:dyDescent="0.45">
      <c r="A263">
        <v>1551556800</v>
      </c>
      <c r="B263" t="s">
        <v>595</v>
      </c>
      <c r="C263" t="s">
        <v>64</v>
      </c>
      <c r="D263" t="s">
        <v>65</v>
      </c>
      <c r="E263" t="s">
        <v>122</v>
      </c>
      <c r="F263" t="s">
        <v>127</v>
      </c>
      <c r="G263" t="s">
        <v>574</v>
      </c>
      <c r="H263">
        <v>4</v>
      </c>
      <c r="I263">
        <v>0</v>
      </c>
      <c r="J263">
        <v>3</v>
      </c>
      <c r="K263">
        <v>1.94</v>
      </c>
      <c r="L263">
        <v>1.06</v>
      </c>
      <c r="M263">
        <v>4</v>
      </c>
      <c r="N263">
        <v>2</v>
      </c>
      <c r="O263">
        <v>6</v>
      </c>
      <c r="P263">
        <v>3</v>
      </c>
      <c r="Q263">
        <v>2</v>
      </c>
      <c r="R263">
        <v>1</v>
      </c>
      <c r="S263" t="s">
        <v>596</v>
      </c>
      <c r="T263" t="s">
        <v>597</v>
      </c>
      <c r="U263">
        <v>5</v>
      </c>
      <c r="V263">
        <v>3</v>
      </c>
      <c r="W263">
        <v>1</v>
      </c>
      <c r="X263">
        <v>0</v>
      </c>
      <c r="Y263">
        <v>4</v>
      </c>
      <c r="Z263">
        <v>1</v>
      </c>
      <c r="AA263">
        <v>0</v>
      </c>
      <c r="AB263">
        <v>1</v>
      </c>
      <c r="AC263">
        <v>4</v>
      </c>
      <c r="AD263">
        <v>1</v>
      </c>
      <c r="AE263">
        <v>11</v>
      </c>
      <c r="AF263">
        <v>9</v>
      </c>
      <c r="AG263">
        <v>7</v>
      </c>
      <c r="AH263">
        <v>4</v>
      </c>
      <c r="AI263">
        <v>4</v>
      </c>
      <c r="AJ263">
        <v>5</v>
      </c>
      <c r="AK263">
        <v>21</v>
      </c>
      <c r="AL263">
        <v>20</v>
      </c>
      <c r="AM263">
        <v>53</v>
      </c>
      <c r="AN263">
        <v>47</v>
      </c>
      <c r="AO263">
        <v>1.55</v>
      </c>
      <c r="AP263">
        <v>1.18</v>
      </c>
      <c r="AQ263">
        <v>2.5</v>
      </c>
      <c r="AR263">
        <v>50</v>
      </c>
      <c r="AS263">
        <v>50</v>
      </c>
      <c r="AT263">
        <v>50</v>
      </c>
      <c r="AU263">
        <v>50</v>
      </c>
      <c r="AV263">
        <v>0</v>
      </c>
      <c r="AW263">
        <v>50</v>
      </c>
      <c r="AX263">
        <v>50</v>
      </c>
      <c r="AY263">
        <v>0</v>
      </c>
      <c r="AZ263">
        <v>50</v>
      </c>
      <c r="BA263">
        <v>7</v>
      </c>
      <c r="BB263">
        <v>6</v>
      </c>
      <c r="BC263">
        <v>1.95</v>
      </c>
      <c r="BD263">
        <v>3.3</v>
      </c>
      <c r="BE263">
        <v>3.65</v>
      </c>
      <c r="BF263">
        <f>(1/BC263+1/BD263+1/BE263-1)/3</f>
        <v>2.9941139530180665E-2</v>
      </c>
      <c r="BG263">
        <f>1/BC263-BF263</f>
        <v>0.4828793732903322</v>
      </c>
      <c r="BH263">
        <f>1/BD263-BF263</f>
        <v>0.27308916350012236</v>
      </c>
      <c r="BI263">
        <f>1/BE263-BF263</f>
        <v>0.24403146320954536</v>
      </c>
      <c r="BJ263">
        <f>MROUND(BG263*100,2)/100</f>
        <v>0.48</v>
      </c>
      <c r="BK263">
        <v>1.31</v>
      </c>
      <c r="BL263">
        <v>2</v>
      </c>
      <c r="BM263">
        <v>3.5</v>
      </c>
      <c r="BN263">
        <v>0</v>
      </c>
      <c r="BO263">
        <v>1.83</v>
      </c>
      <c r="BP263">
        <v>1.91</v>
      </c>
      <c r="BQ263" t="s">
        <v>125</v>
      </c>
      <c r="BR263">
        <f>VLOOKUP(Table2[[#This Row],[Reference]],metron,10,FALSE)</f>
        <v>2.5271929824561399</v>
      </c>
      <c r="BS263">
        <f>VLOOKUP(Table2[[#This Row],[Reference]],metron,11,FALSE)</f>
        <v>1.510877192982456</v>
      </c>
      <c r="BT263">
        <f>VLOOKUP(Table2[[#This Row],[Reference]],metron,12,FALSE)</f>
        <v>1.0163157894736841</v>
      </c>
      <c r="BU263">
        <f>VLOOKUP(Table2[[#This Row],[Reference]],metron,13,FALSE)</f>
        <v>0.67350877192982461</v>
      </c>
      <c r="BV263">
        <f>VLOOKUP(Table2[[#This Row],[Reference]],metron,14,FALSE)</f>
        <v>0.4442105263157895</v>
      </c>
      <c r="BW263">
        <f>VLOOKUP(Table2[[#This Row],[Reference]],metron,15,FALSE)</f>
        <v>12.80980392156863</v>
      </c>
      <c r="BX263">
        <f>VLOOKUP(Table2[[#This Row],[Reference]],metron,16,FALSE)</f>
        <v>9.6872549019607845</v>
      </c>
      <c r="BY263">
        <f>VLOOKUP(Table2[[#This Row],[Reference]],metron,17,FALSE)</f>
        <v>5.6491169610129957</v>
      </c>
      <c r="BZ263">
        <f>VLOOKUP(Table2[[#This Row],[Reference]],metron,18,FALSE)</f>
        <v>4.1379540153282237</v>
      </c>
      <c r="CA263">
        <f>VLOOKUP(Table2[[#This Row],[Reference]],metron,19,FALSE)</f>
        <v>7.1606869605556343</v>
      </c>
      <c r="CB263">
        <f>VLOOKUP(Table2[[#This Row],[Reference]],metron,20,FALSE)</f>
        <v>5.5493008866325608</v>
      </c>
      <c r="CC263">
        <f>VLOOKUP(Table2[[#This Row],[Reference]],metron,21,FALSE)</f>
        <v>12.9029029029029</v>
      </c>
      <c r="CD263">
        <f>VLOOKUP(Table2[[#This Row],[Reference]],metron,22,FALSE)</f>
        <v>13.75508842175509</v>
      </c>
      <c r="CE263">
        <f>VLOOKUP(Table2[[#This Row],[Reference]],metron,23,FALSE)</f>
        <v>1.5287356321839081</v>
      </c>
      <c r="CF263">
        <f>VLOOKUP(Table2[[#This Row],[Reference]],metron,24,FALSE)</f>
        <v>1.9664750957854411</v>
      </c>
      <c r="CG263">
        <f>VLOOKUP(Table2[[#This Row],[Reference]],metron,25,FALSE)</f>
        <v>8.8441890166028103E-2</v>
      </c>
      <c r="CH263">
        <f>VLOOKUP(Table2[[#This Row],[Reference]],metron,26,FALSE)</f>
        <v>0.13409961685823751</v>
      </c>
    </row>
    <row r="264" spans="1:86" hidden="1" x14ac:dyDescent="0.45">
      <c r="A264">
        <v>1551565800</v>
      </c>
      <c r="B264" t="s">
        <v>598</v>
      </c>
      <c r="C264" t="s">
        <v>64</v>
      </c>
      <c r="D264" t="s">
        <v>65</v>
      </c>
      <c r="E264" t="s">
        <v>123</v>
      </c>
      <c r="F264" t="s">
        <v>109</v>
      </c>
      <c r="G264" t="s">
        <v>563</v>
      </c>
      <c r="H264">
        <v>4</v>
      </c>
      <c r="I264">
        <v>3</v>
      </c>
      <c r="J264">
        <v>3</v>
      </c>
      <c r="K264">
        <v>1.72</v>
      </c>
      <c r="L264">
        <v>0.6</v>
      </c>
      <c r="M264">
        <v>4</v>
      </c>
      <c r="N264">
        <v>0</v>
      </c>
      <c r="O264">
        <v>4</v>
      </c>
      <c r="P264">
        <v>3</v>
      </c>
      <c r="Q264">
        <v>3</v>
      </c>
      <c r="R264">
        <v>0</v>
      </c>
      <c r="S264" t="s">
        <v>599</v>
      </c>
      <c r="U264">
        <v>9</v>
      </c>
      <c r="V264">
        <v>3</v>
      </c>
      <c r="W264">
        <v>0</v>
      </c>
      <c r="X264">
        <v>0</v>
      </c>
      <c r="Y264">
        <v>2</v>
      </c>
      <c r="Z264">
        <v>0</v>
      </c>
      <c r="AA264">
        <v>0</v>
      </c>
      <c r="AB264">
        <v>0</v>
      </c>
      <c r="AC264">
        <v>0</v>
      </c>
      <c r="AD264">
        <v>2</v>
      </c>
      <c r="AE264">
        <v>22</v>
      </c>
      <c r="AF264">
        <v>10</v>
      </c>
      <c r="AG264">
        <v>12</v>
      </c>
      <c r="AH264">
        <v>3</v>
      </c>
      <c r="AI264">
        <v>10</v>
      </c>
      <c r="AJ264">
        <v>7</v>
      </c>
      <c r="AK264">
        <v>7</v>
      </c>
      <c r="AL264">
        <v>8</v>
      </c>
      <c r="AM264">
        <v>61</v>
      </c>
      <c r="AN264">
        <v>39</v>
      </c>
      <c r="AO264">
        <v>2.87</v>
      </c>
      <c r="AP264">
        <v>1.24</v>
      </c>
      <c r="AQ264">
        <v>3</v>
      </c>
      <c r="AR264">
        <v>50</v>
      </c>
      <c r="AS264">
        <v>50</v>
      </c>
      <c r="AT264">
        <v>50</v>
      </c>
      <c r="AU264">
        <v>50</v>
      </c>
      <c r="AV264">
        <v>50</v>
      </c>
      <c r="AW264">
        <v>50</v>
      </c>
      <c r="AX264">
        <v>50</v>
      </c>
      <c r="AY264">
        <v>50</v>
      </c>
      <c r="AZ264">
        <v>100</v>
      </c>
      <c r="BA264">
        <v>6</v>
      </c>
      <c r="BB264">
        <v>6</v>
      </c>
      <c r="BC264">
        <v>1.34</v>
      </c>
      <c r="BD264">
        <v>4.8</v>
      </c>
      <c r="BE264">
        <v>7.75</v>
      </c>
      <c r="BF264">
        <f>(1/BC264+1/BD264+1/BE264-1)/3</f>
        <v>2.787808270475578E-2</v>
      </c>
      <c r="BG264">
        <f>1/BC264-BF264</f>
        <v>0.71839057401166206</v>
      </c>
      <c r="BH264">
        <f>1/BD264-BF264</f>
        <v>0.18045525062857756</v>
      </c>
      <c r="BI264">
        <f>1/BE264-BF264</f>
        <v>0.10115417535976035</v>
      </c>
      <c r="BJ264">
        <f>MROUND(BG264*100,2)/100</f>
        <v>0.72</v>
      </c>
      <c r="BK264">
        <v>1.19</v>
      </c>
      <c r="BL264">
        <v>1.65</v>
      </c>
      <c r="BM264">
        <v>2.6</v>
      </c>
      <c r="BN264">
        <v>0</v>
      </c>
      <c r="BO264">
        <v>1.95</v>
      </c>
      <c r="BP264">
        <v>1.8</v>
      </c>
      <c r="BQ264" t="s">
        <v>133</v>
      </c>
      <c r="BR264">
        <f>VLOOKUP(Table2[[#This Row],[Reference]],metron,10,FALSE)</f>
        <v>2.9969924812030078</v>
      </c>
      <c r="BS264">
        <f>VLOOKUP(Table2[[#This Row],[Reference]],metron,11,FALSE)</f>
        <v>2.2436090225563912</v>
      </c>
      <c r="BT264">
        <f>VLOOKUP(Table2[[#This Row],[Reference]],metron,12,FALSE)</f>
        <v>0.75338345864661649</v>
      </c>
      <c r="BU264">
        <f>VLOOKUP(Table2[[#This Row],[Reference]],metron,13,FALSE)</f>
        <v>1.018796992481203</v>
      </c>
      <c r="BV264">
        <f>VLOOKUP(Table2[[#This Row],[Reference]],metron,14,FALSE)</f>
        <v>0.35112781954887218</v>
      </c>
      <c r="BW264">
        <f>VLOOKUP(Table2[[#This Row],[Reference]],metron,15,FALSE)</f>
        <v>16.67069486404834</v>
      </c>
      <c r="BX264">
        <f>VLOOKUP(Table2[[#This Row],[Reference]],metron,16,FALSE)</f>
        <v>8.2024169184290034</v>
      </c>
      <c r="BY264">
        <f>VLOOKUP(Table2[[#This Row],[Reference]],metron,17,FALSE)</f>
        <v>7.274390243902439</v>
      </c>
      <c r="BZ264">
        <f>VLOOKUP(Table2[[#This Row],[Reference]],metron,18,FALSE)</f>
        <v>3.282012195121951</v>
      </c>
      <c r="CA264">
        <f>VLOOKUP(Table2[[#This Row],[Reference]],metron,19,FALSE)</f>
        <v>9.3963046201459015</v>
      </c>
      <c r="CB264">
        <f>VLOOKUP(Table2[[#This Row],[Reference]],metron,20,FALSE)</f>
        <v>4.9204047233070529</v>
      </c>
      <c r="CC264">
        <f>VLOOKUP(Table2[[#This Row],[Reference]],metron,21,FALSE)</f>
        <v>11.79352850539291</v>
      </c>
      <c r="CD264">
        <f>VLOOKUP(Table2[[#This Row],[Reference]],metron,22,FALSE)</f>
        <v>13.348228043143299</v>
      </c>
      <c r="CE264">
        <f>VLOOKUP(Table2[[#This Row],[Reference]],metron,23,FALSE)</f>
        <v>1.2705530642750369</v>
      </c>
      <c r="CF264">
        <f>VLOOKUP(Table2[[#This Row],[Reference]],metron,24,FALSE)</f>
        <v>2.0822122571001489</v>
      </c>
      <c r="CG264">
        <f>VLOOKUP(Table2[[#This Row],[Reference]],metron,25,FALSE)</f>
        <v>5.6801195814648729E-2</v>
      </c>
      <c r="CH264">
        <f>VLOOKUP(Table2[[#This Row],[Reference]],metron,26,FALSE)</f>
        <v>0.12257100149476829</v>
      </c>
    </row>
    <row r="265" spans="1:86" hidden="1" x14ac:dyDescent="0.45">
      <c r="A265">
        <v>1551574800</v>
      </c>
      <c r="B265" t="s">
        <v>600</v>
      </c>
      <c r="C265" t="s">
        <v>64</v>
      </c>
      <c r="D265" t="s">
        <v>65</v>
      </c>
      <c r="E265" t="s">
        <v>112</v>
      </c>
      <c r="F265" t="s">
        <v>159</v>
      </c>
      <c r="G265" t="s">
        <v>553</v>
      </c>
      <c r="H265">
        <v>4</v>
      </c>
      <c r="I265">
        <v>0</v>
      </c>
      <c r="J265">
        <v>0</v>
      </c>
      <c r="K265">
        <v>1.63</v>
      </c>
      <c r="L265">
        <v>0.93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66</v>
      </c>
      <c r="U265">
        <v>3</v>
      </c>
      <c r="V265">
        <v>5</v>
      </c>
      <c r="W265">
        <v>2</v>
      </c>
      <c r="X265">
        <v>0</v>
      </c>
      <c r="Y265">
        <v>3</v>
      </c>
      <c r="Z265">
        <v>0</v>
      </c>
      <c r="AA265">
        <v>1</v>
      </c>
      <c r="AB265">
        <v>1</v>
      </c>
      <c r="AC265">
        <v>1</v>
      </c>
      <c r="AD265">
        <v>2</v>
      </c>
      <c r="AE265">
        <v>11</v>
      </c>
      <c r="AF265">
        <v>9</v>
      </c>
      <c r="AG265">
        <v>6</v>
      </c>
      <c r="AH265">
        <v>3</v>
      </c>
      <c r="AI265">
        <v>5</v>
      </c>
      <c r="AJ265">
        <v>6</v>
      </c>
      <c r="AK265">
        <v>24</v>
      </c>
      <c r="AL265">
        <v>21</v>
      </c>
      <c r="AM265">
        <v>54</v>
      </c>
      <c r="AN265">
        <v>46</v>
      </c>
      <c r="AO265">
        <v>1.61</v>
      </c>
      <c r="AP265">
        <v>1.1499999999999999</v>
      </c>
      <c r="AQ265">
        <v>2</v>
      </c>
      <c r="AR265">
        <v>50</v>
      </c>
      <c r="AS265">
        <v>50</v>
      </c>
      <c r="AT265">
        <v>50</v>
      </c>
      <c r="AU265">
        <v>0</v>
      </c>
      <c r="AV265">
        <v>0</v>
      </c>
      <c r="AW265">
        <v>0</v>
      </c>
      <c r="AX265">
        <v>0</v>
      </c>
      <c r="AY265">
        <v>50</v>
      </c>
      <c r="AZ265">
        <v>100</v>
      </c>
      <c r="BA265">
        <v>7</v>
      </c>
      <c r="BB265">
        <v>7</v>
      </c>
      <c r="BC265">
        <v>1.36</v>
      </c>
      <c r="BD265">
        <v>4.55</v>
      </c>
      <c r="BE265">
        <v>7.75</v>
      </c>
      <c r="BF265">
        <f>(1/BC265+1/BD265+1/BE265-1)/3</f>
        <v>2.8035531830598259E-2</v>
      </c>
      <c r="BG265">
        <f>1/BC265-BF265</f>
        <v>0.70725858581646051</v>
      </c>
      <c r="BH265">
        <f>1/BD265-BF265</f>
        <v>0.19174468794962152</v>
      </c>
      <c r="BI265">
        <f>1/BE265-BF265</f>
        <v>0.10099672623391787</v>
      </c>
      <c r="BJ265">
        <f>MROUND(BG265*100,2)/100</f>
        <v>0.7</v>
      </c>
      <c r="BK265">
        <v>1.25</v>
      </c>
      <c r="BL265">
        <v>1.83</v>
      </c>
      <c r="BM265">
        <v>3.1</v>
      </c>
      <c r="BN265">
        <v>0</v>
      </c>
      <c r="BO265">
        <v>2.15</v>
      </c>
      <c r="BP265">
        <v>1.65</v>
      </c>
      <c r="BQ265" t="s">
        <v>139</v>
      </c>
      <c r="BR265">
        <f>VLOOKUP(Table2[[#This Row],[Reference]],metron,10,FALSE)</f>
        <v>2.9925826028320968</v>
      </c>
      <c r="BS265">
        <f>VLOOKUP(Table2[[#This Row],[Reference]],metron,11,FALSE)</f>
        <v>2.224544841537424</v>
      </c>
      <c r="BT265">
        <f>VLOOKUP(Table2[[#This Row],[Reference]],metron,12,FALSE)</f>
        <v>0.76803776129467294</v>
      </c>
      <c r="BU265">
        <f>VLOOKUP(Table2[[#This Row],[Reference]],metron,13,FALSE)</f>
        <v>0.96561024949426832</v>
      </c>
      <c r="BV265">
        <f>VLOOKUP(Table2[[#This Row],[Reference]],metron,14,FALSE)</f>
        <v>0.34187457855697911</v>
      </c>
      <c r="BW265">
        <f>VLOOKUP(Table2[[#This Row],[Reference]],metron,15,FALSE)</f>
        <v>16.100000000000001</v>
      </c>
      <c r="BX265">
        <f>VLOOKUP(Table2[[#This Row],[Reference]],metron,16,FALSE)</f>
        <v>8.3493506493506491</v>
      </c>
      <c r="BY265">
        <f>VLOOKUP(Table2[[#This Row],[Reference]],metron,17,FALSE)</f>
        <v>7.2678100263852254</v>
      </c>
      <c r="BZ265">
        <f>VLOOKUP(Table2[[#This Row],[Reference]],metron,18,FALSE)</f>
        <v>3.2770448548812658</v>
      </c>
      <c r="CA265">
        <f>VLOOKUP(Table2[[#This Row],[Reference]],metron,19,FALSE)</f>
        <v>8.832189973614776</v>
      </c>
      <c r="CB265">
        <f>VLOOKUP(Table2[[#This Row],[Reference]],metron,20,FALSE)</f>
        <v>5.0723057944693828</v>
      </c>
      <c r="CC265">
        <f>VLOOKUP(Table2[[#This Row],[Reference]],metron,21,FALSE)</f>
        <v>11.95872170439414</v>
      </c>
      <c r="CD265">
        <f>VLOOKUP(Table2[[#This Row],[Reference]],metron,22,FALSE)</f>
        <v>13.450066577896139</v>
      </c>
      <c r="CE265">
        <f>VLOOKUP(Table2[[#This Row],[Reference]],metron,23,FALSE)</f>
        <v>1.301526717557252</v>
      </c>
      <c r="CF265">
        <f>VLOOKUP(Table2[[#This Row],[Reference]],metron,24,FALSE)</f>
        <v>1.9796437659033079</v>
      </c>
      <c r="CG265">
        <f>VLOOKUP(Table2[[#This Row],[Reference]],metron,25,FALSE)</f>
        <v>5.3435114503816793E-2</v>
      </c>
      <c r="CH265">
        <f>VLOOKUP(Table2[[#This Row],[Reference]],metron,26,FALSE)</f>
        <v>0.1183206106870229</v>
      </c>
    </row>
    <row r="266" spans="1:86" hidden="1" x14ac:dyDescent="0.45">
      <c r="A266">
        <v>1551639600</v>
      </c>
      <c r="B266" t="s">
        <v>601</v>
      </c>
      <c r="C266" t="s">
        <v>64</v>
      </c>
      <c r="D266" t="s">
        <v>65</v>
      </c>
      <c r="E266" t="s">
        <v>110</v>
      </c>
      <c r="F266" t="s">
        <v>118</v>
      </c>
      <c r="G266" t="s">
        <v>557</v>
      </c>
      <c r="H266">
        <v>4</v>
      </c>
      <c r="I266">
        <v>1</v>
      </c>
      <c r="J266">
        <v>0</v>
      </c>
      <c r="K266">
        <v>1.2</v>
      </c>
      <c r="L266">
        <v>1.6</v>
      </c>
      <c r="M266">
        <v>0</v>
      </c>
      <c r="N266">
        <v>1</v>
      </c>
      <c r="O266">
        <v>1</v>
      </c>
      <c r="P266">
        <v>0</v>
      </c>
      <c r="Q266">
        <v>0</v>
      </c>
      <c r="R266">
        <v>0</v>
      </c>
      <c r="T266">
        <v>76</v>
      </c>
      <c r="U266">
        <v>8</v>
      </c>
      <c r="V266">
        <v>6</v>
      </c>
      <c r="W266">
        <v>2</v>
      </c>
      <c r="X266">
        <v>0</v>
      </c>
      <c r="Y266">
        <v>2</v>
      </c>
      <c r="Z266">
        <v>0</v>
      </c>
      <c r="AA266">
        <v>1</v>
      </c>
      <c r="AB266">
        <v>1</v>
      </c>
      <c r="AC266">
        <v>0</v>
      </c>
      <c r="AD266">
        <v>2</v>
      </c>
      <c r="AE266">
        <v>14</v>
      </c>
      <c r="AF266">
        <v>18</v>
      </c>
      <c r="AG266">
        <v>3</v>
      </c>
      <c r="AH266">
        <v>5</v>
      </c>
      <c r="AI266">
        <v>11</v>
      </c>
      <c r="AJ266">
        <v>13</v>
      </c>
      <c r="AK266">
        <v>17</v>
      </c>
      <c r="AL266">
        <v>16</v>
      </c>
      <c r="AM266">
        <v>55</v>
      </c>
      <c r="AN266">
        <v>45</v>
      </c>
      <c r="AO266">
        <v>1.6</v>
      </c>
      <c r="AP266">
        <v>1.97</v>
      </c>
      <c r="AQ266">
        <v>4.5</v>
      </c>
      <c r="AR266">
        <v>100</v>
      </c>
      <c r="AS266">
        <v>100</v>
      </c>
      <c r="AT266">
        <v>50</v>
      </c>
      <c r="AU266">
        <v>50</v>
      </c>
      <c r="AV266">
        <v>50</v>
      </c>
      <c r="AW266">
        <v>100</v>
      </c>
      <c r="AX266">
        <v>100</v>
      </c>
      <c r="AY266">
        <v>50</v>
      </c>
      <c r="AZ266">
        <v>50</v>
      </c>
      <c r="BA266">
        <v>6</v>
      </c>
      <c r="BB266">
        <v>5</v>
      </c>
      <c r="BC266">
        <v>2</v>
      </c>
      <c r="BD266">
        <v>3.3</v>
      </c>
      <c r="BE266">
        <v>3.5</v>
      </c>
      <c r="BF266">
        <f>(1/BC266+1/BD266+1/BE266-1)/3</f>
        <v>2.9581529581529598E-2</v>
      </c>
      <c r="BG266">
        <f>1/BC266-BF266</f>
        <v>0.4704184704184704</v>
      </c>
      <c r="BH266">
        <f>1/BD266-BF266</f>
        <v>0.27344877344877344</v>
      </c>
      <c r="BI266">
        <f>1/BE266-BF266</f>
        <v>0.2561327561327561</v>
      </c>
      <c r="BJ266">
        <f>MROUND(BG266*100,2)/100</f>
        <v>0.48</v>
      </c>
      <c r="BK266">
        <v>1.26</v>
      </c>
      <c r="BL266">
        <v>1.83</v>
      </c>
      <c r="BM266">
        <v>3.1</v>
      </c>
      <c r="BN266">
        <v>0</v>
      </c>
      <c r="BO266">
        <v>1.69</v>
      </c>
      <c r="BP266">
        <v>2.0499999999999998</v>
      </c>
      <c r="BQ266" t="s">
        <v>575</v>
      </c>
      <c r="BR266">
        <f>VLOOKUP(Table2[[#This Row],[Reference]],metron,10,FALSE)</f>
        <v>2.5271929824561399</v>
      </c>
      <c r="BS266">
        <f>VLOOKUP(Table2[[#This Row],[Reference]],metron,11,FALSE)</f>
        <v>1.510877192982456</v>
      </c>
      <c r="BT266">
        <f>VLOOKUP(Table2[[#This Row],[Reference]],metron,12,FALSE)</f>
        <v>1.0163157894736841</v>
      </c>
      <c r="BU266">
        <f>VLOOKUP(Table2[[#This Row],[Reference]],metron,13,FALSE)</f>
        <v>0.67350877192982461</v>
      </c>
      <c r="BV266">
        <f>VLOOKUP(Table2[[#This Row],[Reference]],metron,14,FALSE)</f>
        <v>0.4442105263157895</v>
      </c>
      <c r="BW266">
        <f>VLOOKUP(Table2[[#This Row],[Reference]],metron,15,FALSE)</f>
        <v>12.80980392156863</v>
      </c>
      <c r="BX266">
        <f>VLOOKUP(Table2[[#This Row],[Reference]],metron,16,FALSE)</f>
        <v>9.6872549019607845</v>
      </c>
      <c r="BY266">
        <f>VLOOKUP(Table2[[#This Row],[Reference]],metron,17,FALSE)</f>
        <v>5.6491169610129957</v>
      </c>
      <c r="BZ266">
        <f>VLOOKUP(Table2[[#This Row],[Reference]],metron,18,FALSE)</f>
        <v>4.1379540153282237</v>
      </c>
      <c r="CA266">
        <f>VLOOKUP(Table2[[#This Row],[Reference]],metron,19,FALSE)</f>
        <v>7.1606869605556343</v>
      </c>
      <c r="CB266">
        <f>VLOOKUP(Table2[[#This Row],[Reference]],metron,20,FALSE)</f>
        <v>5.5493008866325608</v>
      </c>
      <c r="CC266">
        <f>VLOOKUP(Table2[[#This Row],[Reference]],metron,21,FALSE)</f>
        <v>12.9029029029029</v>
      </c>
      <c r="CD266">
        <f>VLOOKUP(Table2[[#This Row],[Reference]],metron,22,FALSE)</f>
        <v>13.75508842175509</v>
      </c>
      <c r="CE266">
        <f>VLOOKUP(Table2[[#This Row],[Reference]],metron,23,FALSE)</f>
        <v>1.5287356321839081</v>
      </c>
      <c r="CF266">
        <f>VLOOKUP(Table2[[#This Row],[Reference]],metron,24,FALSE)</f>
        <v>1.9664750957854411</v>
      </c>
      <c r="CG266">
        <f>VLOOKUP(Table2[[#This Row],[Reference]],metron,25,FALSE)</f>
        <v>8.8441890166028103E-2</v>
      </c>
      <c r="CH266">
        <f>VLOOKUP(Table2[[#This Row],[Reference]],metron,26,FALSE)</f>
        <v>0.13409961685823751</v>
      </c>
    </row>
    <row r="267" spans="1:86" hidden="1" x14ac:dyDescent="0.45">
      <c r="A267">
        <v>1551647700</v>
      </c>
      <c r="B267" t="s">
        <v>602</v>
      </c>
      <c r="C267" t="s">
        <v>64</v>
      </c>
      <c r="D267" t="s">
        <v>65</v>
      </c>
      <c r="E267" t="s">
        <v>114</v>
      </c>
      <c r="F267" t="s">
        <v>119</v>
      </c>
      <c r="G267" t="s">
        <v>541</v>
      </c>
      <c r="H267">
        <v>4</v>
      </c>
      <c r="I267">
        <v>3</v>
      </c>
      <c r="J267">
        <v>1</v>
      </c>
      <c r="K267">
        <v>1.94</v>
      </c>
      <c r="L267">
        <v>1.5</v>
      </c>
      <c r="M267">
        <v>3</v>
      </c>
      <c r="N267">
        <v>0</v>
      </c>
      <c r="O267">
        <v>3</v>
      </c>
      <c r="P267">
        <v>2</v>
      </c>
      <c r="Q267">
        <v>2</v>
      </c>
      <c r="R267">
        <v>0</v>
      </c>
      <c r="S267" t="s">
        <v>603</v>
      </c>
      <c r="U267">
        <v>3</v>
      </c>
      <c r="V267">
        <v>2</v>
      </c>
      <c r="W267">
        <v>4</v>
      </c>
      <c r="X267">
        <v>0</v>
      </c>
      <c r="Y267">
        <v>3</v>
      </c>
      <c r="Z267">
        <v>0</v>
      </c>
      <c r="AA267">
        <v>0</v>
      </c>
      <c r="AB267">
        <v>4</v>
      </c>
      <c r="AC267">
        <v>1</v>
      </c>
      <c r="AD267">
        <v>2</v>
      </c>
      <c r="AE267">
        <v>10</v>
      </c>
      <c r="AF267">
        <v>12</v>
      </c>
      <c r="AG267">
        <v>4</v>
      </c>
      <c r="AH267">
        <v>2</v>
      </c>
      <c r="AI267">
        <v>6</v>
      </c>
      <c r="AJ267">
        <v>10</v>
      </c>
      <c r="AK267">
        <v>15</v>
      </c>
      <c r="AL267">
        <v>17</v>
      </c>
      <c r="AM267">
        <v>42</v>
      </c>
      <c r="AN267">
        <v>58</v>
      </c>
      <c r="AO267">
        <v>1.26</v>
      </c>
      <c r="AP267">
        <v>1.3</v>
      </c>
      <c r="AQ267">
        <v>0.5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50</v>
      </c>
      <c r="BA267">
        <v>4</v>
      </c>
      <c r="BB267">
        <v>6</v>
      </c>
      <c r="BC267">
        <v>2.35</v>
      </c>
      <c r="BD267">
        <v>3.05</v>
      </c>
      <c r="BE267">
        <v>3</v>
      </c>
      <c r="BF267">
        <f>(1/BC267+1/BD267+1/BE267-1)/3</f>
        <v>2.8911366895322255E-2</v>
      </c>
      <c r="BG267">
        <f>1/BC267-BF267</f>
        <v>0.39662054799829477</v>
      </c>
      <c r="BH267">
        <f>1/BD267-BF267</f>
        <v>0.29895748556369417</v>
      </c>
      <c r="BI267">
        <f>1/BE267-BF267</f>
        <v>0.30442196643801106</v>
      </c>
      <c r="BJ267">
        <f>MROUND(BG267*100,2)/100</f>
        <v>0.4</v>
      </c>
      <c r="BK267">
        <v>1.41</v>
      </c>
      <c r="BL267">
        <v>2.2999999999999998</v>
      </c>
      <c r="BM267">
        <v>4.3</v>
      </c>
      <c r="BN267">
        <v>0</v>
      </c>
      <c r="BO267">
        <v>1.95</v>
      </c>
      <c r="BP267">
        <v>1.77</v>
      </c>
      <c r="BQ267" t="s">
        <v>117</v>
      </c>
      <c r="BR267">
        <f>VLOOKUP(Table2[[#This Row],[Reference]],metron,10,FALSE)</f>
        <v>2.4956155335383219</v>
      </c>
      <c r="BS267">
        <f>VLOOKUP(Table2[[#This Row],[Reference]],metron,11,FALSE)</f>
        <v>1.344038264434575</v>
      </c>
      <c r="BT267">
        <f>VLOOKUP(Table2[[#This Row],[Reference]],metron,12,FALSE)</f>
        <v>1.1515772691037469</v>
      </c>
      <c r="BU267">
        <f>VLOOKUP(Table2[[#This Row],[Reference]],metron,13,FALSE)</f>
        <v>0.59936225942375587</v>
      </c>
      <c r="BV267">
        <f>VLOOKUP(Table2[[#This Row],[Reference]],metron,14,FALSE)</f>
        <v>0.50723152260562576</v>
      </c>
      <c r="BW267">
        <f>VLOOKUP(Table2[[#This Row],[Reference]],metron,15,FALSE)</f>
        <v>11.99278846153846</v>
      </c>
      <c r="BX267">
        <f>VLOOKUP(Table2[[#This Row],[Reference]],metron,16,FALSE)</f>
        <v>10.0277534965035</v>
      </c>
      <c r="BY267">
        <f>VLOOKUP(Table2[[#This Row],[Reference]],metron,17,FALSE)</f>
        <v>5.2857459543338514</v>
      </c>
      <c r="BZ267">
        <f>VLOOKUP(Table2[[#This Row],[Reference]],metron,18,FALSE)</f>
        <v>4.4067834183107957</v>
      </c>
      <c r="CA267">
        <f>VLOOKUP(Table2[[#This Row],[Reference]],metron,19,FALSE)</f>
        <v>6.7070425072046085</v>
      </c>
      <c r="CB267">
        <f>VLOOKUP(Table2[[#This Row],[Reference]],metron,20,FALSE)</f>
        <v>5.6209700781927046</v>
      </c>
      <c r="CC267">
        <f>VLOOKUP(Table2[[#This Row],[Reference]],metron,21,FALSE)</f>
        <v>13.04463690872752</v>
      </c>
      <c r="CD267">
        <f>VLOOKUP(Table2[[#This Row],[Reference]],metron,22,FALSE)</f>
        <v>13.49811236953142</v>
      </c>
      <c r="CE267">
        <f>VLOOKUP(Table2[[#This Row],[Reference]],metron,23,FALSE)</f>
        <v>1.5836526181353769</v>
      </c>
      <c r="CF267">
        <f>VLOOKUP(Table2[[#This Row],[Reference]],metron,24,FALSE)</f>
        <v>1.8744146445295871</v>
      </c>
      <c r="CG267">
        <f>VLOOKUP(Table2[[#This Row],[Reference]],metron,25,FALSE)</f>
        <v>8.5994040017028525E-2</v>
      </c>
      <c r="CH267">
        <f>VLOOKUP(Table2[[#This Row],[Reference]],metron,26,FALSE)</f>
        <v>0.13452532992762881</v>
      </c>
    </row>
    <row r="268" spans="1:86" hidden="1" x14ac:dyDescent="0.45">
      <c r="A268">
        <v>1551744900</v>
      </c>
      <c r="B268" t="s">
        <v>604</v>
      </c>
      <c r="C268" t="s">
        <v>64</v>
      </c>
      <c r="D268" t="s">
        <v>65</v>
      </c>
      <c r="E268" t="s">
        <v>113</v>
      </c>
      <c r="F268" t="s">
        <v>126</v>
      </c>
      <c r="G268" t="s">
        <v>546</v>
      </c>
      <c r="H268">
        <v>4</v>
      </c>
      <c r="I268">
        <v>1</v>
      </c>
      <c r="J268">
        <v>3</v>
      </c>
      <c r="K268">
        <v>2.06</v>
      </c>
      <c r="L268">
        <v>0.27</v>
      </c>
      <c r="M268">
        <v>6</v>
      </c>
      <c r="N268">
        <v>0</v>
      </c>
      <c r="O268">
        <v>6</v>
      </c>
      <c r="P268">
        <v>4</v>
      </c>
      <c r="Q268">
        <v>4</v>
      </c>
      <c r="R268">
        <v>0</v>
      </c>
      <c r="S268" t="s">
        <v>605</v>
      </c>
      <c r="U268">
        <v>11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24</v>
      </c>
      <c r="AF268">
        <v>6</v>
      </c>
      <c r="AG268">
        <v>10</v>
      </c>
      <c r="AH268">
        <v>3</v>
      </c>
      <c r="AI268">
        <v>14</v>
      </c>
      <c r="AJ268">
        <v>3</v>
      </c>
      <c r="AK268">
        <v>14</v>
      </c>
      <c r="AL268">
        <v>19</v>
      </c>
      <c r="AM268">
        <v>58</v>
      </c>
      <c r="AN268">
        <v>42</v>
      </c>
      <c r="AO268">
        <v>2.84</v>
      </c>
      <c r="AP268">
        <v>0.76</v>
      </c>
      <c r="AQ268">
        <v>1.5</v>
      </c>
      <c r="AR268">
        <v>50</v>
      </c>
      <c r="AS268">
        <v>50</v>
      </c>
      <c r="AT268">
        <v>50</v>
      </c>
      <c r="AU268">
        <v>0</v>
      </c>
      <c r="AV268">
        <v>0</v>
      </c>
      <c r="AW268">
        <v>0</v>
      </c>
      <c r="AX268">
        <v>0</v>
      </c>
      <c r="AY268">
        <v>50</v>
      </c>
      <c r="AZ268">
        <v>50</v>
      </c>
      <c r="BA268">
        <v>6</v>
      </c>
      <c r="BB268">
        <v>10</v>
      </c>
      <c r="BC268">
        <v>1.28</v>
      </c>
      <c r="BD268">
        <v>5.6</v>
      </c>
      <c r="BE268">
        <v>8</v>
      </c>
      <c r="BF268">
        <f>(1/BC268+1/BD268+1/BE268-1)/3</f>
        <v>2.8273809523809534E-2</v>
      </c>
      <c r="BG268">
        <f>1/BC268-BF268</f>
        <v>0.75297619047619047</v>
      </c>
      <c r="BH268">
        <f>1/BD268-BF268</f>
        <v>0.15029761904761904</v>
      </c>
      <c r="BI268">
        <f>1/BE268-BF268</f>
        <v>9.6726190476190466E-2</v>
      </c>
      <c r="BJ268">
        <f>MROUND(BG268*100,2)/100</f>
        <v>0.76</v>
      </c>
      <c r="BK268">
        <v>1.21</v>
      </c>
      <c r="BL268">
        <v>1.69</v>
      </c>
      <c r="BM268">
        <v>2.75</v>
      </c>
      <c r="BN268">
        <v>0</v>
      </c>
      <c r="BO268">
        <v>2.25</v>
      </c>
      <c r="BP268">
        <v>1.59</v>
      </c>
      <c r="BQ268" t="s">
        <v>121</v>
      </c>
      <c r="BR268">
        <f>VLOOKUP(Table2[[#This Row],[Reference]],metron,10,FALSE)</f>
        <v>3.1119402985074629</v>
      </c>
      <c r="BS268">
        <f>VLOOKUP(Table2[[#This Row],[Reference]],metron,11,FALSE)</f>
        <v>2.3965884861407249</v>
      </c>
      <c r="BT268">
        <f>VLOOKUP(Table2[[#This Row],[Reference]],metron,12,FALSE)</f>
        <v>0.71535181236673773</v>
      </c>
      <c r="BU268">
        <f>VLOOKUP(Table2[[#This Row],[Reference]],metron,13,FALSE)</f>
        <v>1.0991471215351809</v>
      </c>
      <c r="BV268">
        <f>VLOOKUP(Table2[[#This Row],[Reference]],metron,14,FALSE)</f>
        <v>0.31876332622601278</v>
      </c>
      <c r="BW268">
        <f>VLOOKUP(Table2[[#This Row],[Reference]],metron,15,FALSE)</f>
        <v>17.525054466230941</v>
      </c>
      <c r="BX268">
        <f>VLOOKUP(Table2[[#This Row],[Reference]],metron,16,FALSE)</f>
        <v>8.2832244008714593</v>
      </c>
      <c r="BY268">
        <f>VLOOKUP(Table2[[#This Row],[Reference]],metron,17,FALSE)</f>
        <v>7.5454545454545459</v>
      </c>
      <c r="BZ268">
        <f>VLOOKUP(Table2[[#This Row],[Reference]],metron,18,FALSE)</f>
        <v>3.108647450110865</v>
      </c>
      <c r="CA268">
        <f>VLOOKUP(Table2[[#This Row],[Reference]],metron,19,FALSE)</f>
        <v>9.9795999207763941</v>
      </c>
      <c r="CB268">
        <f>VLOOKUP(Table2[[#This Row],[Reference]],metron,20,FALSE)</f>
        <v>5.1745769507605939</v>
      </c>
      <c r="CC268">
        <f>VLOOKUP(Table2[[#This Row],[Reference]],metron,21,FALSE)</f>
        <v>11.957964601769911</v>
      </c>
      <c r="CD268">
        <f>VLOOKUP(Table2[[#This Row],[Reference]],metron,22,FALSE)</f>
        <v>13.559734513274339</v>
      </c>
      <c r="CE268">
        <f>VLOOKUP(Table2[[#This Row],[Reference]],metron,23,FALSE)</f>
        <v>1.258695652173913</v>
      </c>
      <c r="CF268">
        <f>VLOOKUP(Table2[[#This Row],[Reference]],metron,24,FALSE)</f>
        <v>1.991304347826087</v>
      </c>
      <c r="CG268">
        <f>VLOOKUP(Table2[[#This Row],[Reference]],metron,25,FALSE)</f>
        <v>5.434782608695652E-2</v>
      </c>
      <c r="CH268">
        <f>VLOOKUP(Table2[[#This Row],[Reference]],metron,26,FALSE)</f>
        <v>0.13043478260869559</v>
      </c>
    </row>
    <row r="269" spans="1:86" hidden="1" x14ac:dyDescent="0.45">
      <c r="A269">
        <v>1552090500</v>
      </c>
      <c r="B269" t="s">
        <v>606</v>
      </c>
      <c r="C269" t="s">
        <v>64</v>
      </c>
      <c r="D269" t="s">
        <v>65</v>
      </c>
      <c r="E269" t="s">
        <v>159</v>
      </c>
      <c r="F269" t="s">
        <v>545</v>
      </c>
      <c r="G269" t="s">
        <v>574</v>
      </c>
      <c r="H269">
        <v>5</v>
      </c>
      <c r="I269">
        <v>0</v>
      </c>
      <c r="J269">
        <v>1.5</v>
      </c>
      <c r="K269">
        <v>1</v>
      </c>
      <c r="L269">
        <v>0.8</v>
      </c>
      <c r="M269">
        <v>0</v>
      </c>
      <c r="N269">
        <v>3</v>
      </c>
      <c r="O269">
        <v>3</v>
      </c>
      <c r="P269">
        <v>0</v>
      </c>
      <c r="Q269">
        <v>0</v>
      </c>
      <c r="R269">
        <v>0</v>
      </c>
      <c r="T269" t="s">
        <v>607</v>
      </c>
      <c r="U269">
        <v>3</v>
      </c>
      <c r="V269">
        <v>2</v>
      </c>
      <c r="W269">
        <v>2</v>
      </c>
      <c r="X269">
        <v>1</v>
      </c>
      <c r="Y269">
        <v>4</v>
      </c>
      <c r="Z269">
        <v>1</v>
      </c>
      <c r="AA269">
        <v>1</v>
      </c>
      <c r="AB269">
        <v>2</v>
      </c>
      <c r="AC269">
        <v>3</v>
      </c>
      <c r="AD269">
        <v>2</v>
      </c>
      <c r="AE269">
        <v>10</v>
      </c>
      <c r="AF269">
        <v>15</v>
      </c>
      <c r="AG269">
        <v>5</v>
      </c>
      <c r="AH269">
        <v>8</v>
      </c>
      <c r="AI269">
        <v>5</v>
      </c>
      <c r="AJ269">
        <v>7</v>
      </c>
      <c r="AK269">
        <v>20</v>
      </c>
      <c r="AL269">
        <v>14</v>
      </c>
      <c r="AM269">
        <v>63</v>
      </c>
      <c r="AN269">
        <v>37</v>
      </c>
      <c r="AO269">
        <v>1.36</v>
      </c>
      <c r="AP269">
        <v>1.81</v>
      </c>
      <c r="AQ269">
        <v>3.75</v>
      </c>
      <c r="AR269">
        <v>75</v>
      </c>
      <c r="AS269">
        <v>100</v>
      </c>
      <c r="AT269">
        <v>75</v>
      </c>
      <c r="AU269">
        <v>50</v>
      </c>
      <c r="AV269">
        <v>50</v>
      </c>
      <c r="AW269">
        <v>25</v>
      </c>
      <c r="AX269">
        <v>100</v>
      </c>
      <c r="AY269">
        <v>75</v>
      </c>
      <c r="AZ269">
        <v>100</v>
      </c>
      <c r="BA269">
        <v>6.5</v>
      </c>
      <c r="BB269">
        <v>5.5</v>
      </c>
      <c r="BC269">
        <v>2.75</v>
      </c>
      <c r="BD269">
        <v>3.2</v>
      </c>
      <c r="BE269">
        <v>2.4</v>
      </c>
      <c r="BF269">
        <f>(1/BC269+1/BD269+1/BE269-1)/3</f>
        <v>3.0934343434343425E-2</v>
      </c>
      <c r="BG269">
        <f>1/BC269-BF269</f>
        <v>0.33270202020202022</v>
      </c>
      <c r="BH269">
        <f>1/BD269-BF269</f>
        <v>0.28156565656565657</v>
      </c>
      <c r="BI269">
        <f>1/BE269-BF269</f>
        <v>0.38573232323232326</v>
      </c>
      <c r="BJ269">
        <f>MROUND(BG269*100,2)/100</f>
        <v>0.34</v>
      </c>
      <c r="BK269">
        <v>1.36</v>
      </c>
      <c r="BL269">
        <v>2.1</v>
      </c>
      <c r="BM269">
        <v>3.85</v>
      </c>
      <c r="BN269">
        <v>0</v>
      </c>
      <c r="BO269">
        <v>1.87</v>
      </c>
      <c r="BP269">
        <v>1.83</v>
      </c>
      <c r="BQ269" t="s">
        <v>131</v>
      </c>
      <c r="BR269">
        <f>VLOOKUP(Table2[[#This Row],[Reference]],metron,10,FALSE)</f>
        <v>2.5229727551184897</v>
      </c>
      <c r="BS269">
        <f>VLOOKUP(Table2[[#This Row],[Reference]],metron,11,FALSE)</f>
        <v>1.228921489601805</v>
      </c>
      <c r="BT269">
        <f>VLOOKUP(Table2[[#This Row],[Reference]],metron,12,FALSE)</f>
        <v>1.2940512655166849</v>
      </c>
      <c r="BU269">
        <f>VLOOKUP(Table2[[#This Row],[Reference]],metron,13,FALSE)</f>
        <v>0.53240890035472432</v>
      </c>
      <c r="BV269">
        <f>VLOOKUP(Table2[[#This Row],[Reference]],metron,14,FALSE)</f>
        <v>0.56514027732989358</v>
      </c>
      <c r="BW269">
        <f>VLOOKUP(Table2[[#This Row],[Reference]],metron,15,FALSE)</f>
        <v>11.417888124439131</v>
      </c>
      <c r="BX269">
        <f>VLOOKUP(Table2[[#This Row],[Reference]],metron,16,FALSE)</f>
        <v>10.76308704756207</v>
      </c>
      <c r="BY269">
        <f>VLOOKUP(Table2[[#This Row],[Reference]],metron,17,FALSE)</f>
        <v>4.8317672021824798</v>
      </c>
      <c r="BZ269">
        <f>VLOOKUP(Table2[[#This Row],[Reference]],metron,18,FALSE)</f>
        <v>4.6698999696877843</v>
      </c>
      <c r="CA269">
        <f>VLOOKUP(Table2[[#This Row],[Reference]],metron,19,FALSE)</f>
        <v>6.5861209222566508</v>
      </c>
      <c r="CB269">
        <f>VLOOKUP(Table2[[#This Row],[Reference]],metron,20,FALSE)</f>
        <v>6.093187077874286</v>
      </c>
      <c r="CC269">
        <f>VLOOKUP(Table2[[#This Row],[Reference]],metron,21,FALSE)</f>
        <v>12.685679611650491</v>
      </c>
      <c r="CD269">
        <f>VLOOKUP(Table2[[#This Row],[Reference]],metron,22,FALSE)</f>
        <v>13.02639563106796</v>
      </c>
      <c r="CE269">
        <f>VLOOKUP(Table2[[#This Row],[Reference]],metron,23,FALSE)</f>
        <v>1.6481211768132831</v>
      </c>
      <c r="CF269">
        <f>VLOOKUP(Table2[[#This Row],[Reference]],metron,24,FALSE)</f>
        <v>1.8572676958928049</v>
      </c>
      <c r="CG269">
        <f>VLOOKUP(Table2[[#This Row],[Reference]],metron,25,FALSE)</f>
        <v>9.641712787649287E-2</v>
      </c>
      <c r="CH269">
        <f>VLOOKUP(Table2[[#This Row],[Reference]],metron,26,FALSE)</f>
        <v>0.11302068161957469</v>
      </c>
    </row>
    <row r="270" spans="1:86" hidden="1" x14ac:dyDescent="0.45">
      <c r="A270">
        <v>1552161600</v>
      </c>
      <c r="B270" t="s">
        <v>608</v>
      </c>
      <c r="C270" t="s">
        <v>64</v>
      </c>
      <c r="D270" t="s">
        <v>65</v>
      </c>
      <c r="E270" t="s">
        <v>127</v>
      </c>
      <c r="F270" t="s">
        <v>110</v>
      </c>
      <c r="G270" t="s">
        <v>567</v>
      </c>
      <c r="H270">
        <v>5</v>
      </c>
      <c r="I270">
        <v>1.5</v>
      </c>
      <c r="J270">
        <v>1.5</v>
      </c>
      <c r="K270">
        <v>2.12</v>
      </c>
      <c r="L270">
        <v>0.8</v>
      </c>
      <c r="M270">
        <v>1</v>
      </c>
      <c r="N270">
        <v>1</v>
      </c>
      <c r="O270">
        <v>2</v>
      </c>
      <c r="P270">
        <v>1</v>
      </c>
      <c r="Q270">
        <v>1</v>
      </c>
      <c r="R270">
        <v>0</v>
      </c>
      <c r="S270">
        <v>7</v>
      </c>
      <c r="T270">
        <v>85</v>
      </c>
      <c r="U270">
        <v>7</v>
      </c>
      <c r="V270">
        <v>5</v>
      </c>
      <c r="W270">
        <v>1</v>
      </c>
      <c r="X270">
        <v>1</v>
      </c>
      <c r="Y270">
        <v>6</v>
      </c>
      <c r="Z270">
        <v>0</v>
      </c>
      <c r="AA270">
        <v>2</v>
      </c>
      <c r="AB270">
        <v>0</v>
      </c>
      <c r="AC270">
        <v>2</v>
      </c>
      <c r="AD270">
        <v>4</v>
      </c>
      <c r="AE270">
        <v>13</v>
      </c>
      <c r="AF270">
        <v>12</v>
      </c>
      <c r="AG270">
        <v>8</v>
      </c>
      <c r="AH270">
        <v>6</v>
      </c>
      <c r="AI270">
        <v>5</v>
      </c>
      <c r="AJ270">
        <v>6</v>
      </c>
      <c r="AK270">
        <v>17</v>
      </c>
      <c r="AL270">
        <v>24</v>
      </c>
      <c r="AM270">
        <v>46</v>
      </c>
      <c r="AN270">
        <v>54</v>
      </c>
      <c r="AO270">
        <v>1.85</v>
      </c>
      <c r="AP270">
        <v>1.75</v>
      </c>
      <c r="AQ270">
        <v>2.25</v>
      </c>
      <c r="AR270">
        <v>25</v>
      </c>
      <c r="AS270">
        <v>75</v>
      </c>
      <c r="AT270">
        <v>25</v>
      </c>
      <c r="AU270">
        <v>25</v>
      </c>
      <c r="AV270">
        <v>0</v>
      </c>
      <c r="AW270">
        <v>25</v>
      </c>
      <c r="AX270">
        <v>50</v>
      </c>
      <c r="AY270">
        <v>50</v>
      </c>
      <c r="AZ270">
        <v>100</v>
      </c>
      <c r="BA270">
        <v>10.5</v>
      </c>
      <c r="BB270">
        <v>6</v>
      </c>
      <c r="BC270">
        <v>1.43</v>
      </c>
      <c r="BD270">
        <v>4.5</v>
      </c>
      <c r="BE270">
        <v>5.9</v>
      </c>
      <c r="BF270">
        <f>(1/BC270+1/BD270+1/BE270-1)/3</f>
        <v>3.0338148982216762E-2</v>
      </c>
      <c r="BG270">
        <f>1/BC270-BF270</f>
        <v>0.66896255031848262</v>
      </c>
      <c r="BH270">
        <f>1/BD270-BF270</f>
        <v>0.19188407324000545</v>
      </c>
      <c r="BI270">
        <f>1/BE270-BF270</f>
        <v>0.13915337644151204</v>
      </c>
      <c r="BJ270">
        <f>MROUND(BG270*100,2)/100</f>
        <v>0.66</v>
      </c>
      <c r="BK270">
        <v>1.26</v>
      </c>
      <c r="BL270">
        <v>1.83</v>
      </c>
      <c r="BM270">
        <v>3.1</v>
      </c>
      <c r="BN270">
        <v>0</v>
      </c>
      <c r="BO270">
        <v>2.1</v>
      </c>
      <c r="BP270">
        <v>1.67</v>
      </c>
      <c r="BQ270" t="s">
        <v>130</v>
      </c>
      <c r="BR270">
        <f>VLOOKUP(Table2[[#This Row],[Reference]],metron,10,FALSE)</f>
        <v>2.9251336898395728</v>
      </c>
      <c r="BS270">
        <f>VLOOKUP(Table2[[#This Row],[Reference]],metron,11,FALSE)</f>
        <v>2.089675030851502</v>
      </c>
      <c r="BT270">
        <f>VLOOKUP(Table2[[#This Row],[Reference]],metron,12,FALSE)</f>
        <v>0.8354586589880707</v>
      </c>
      <c r="BU270">
        <f>VLOOKUP(Table2[[#This Row],[Reference]],metron,13,FALSE)</f>
        <v>0.92472233648704238</v>
      </c>
      <c r="BV270">
        <f>VLOOKUP(Table2[[#This Row],[Reference]],metron,14,FALSE)</f>
        <v>0.35252982311805842</v>
      </c>
      <c r="BW270">
        <f>VLOOKUP(Table2[[#This Row],[Reference]],metron,15,FALSE)</f>
        <v>15.366666666666671</v>
      </c>
      <c r="BX270">
        <f>VLOOKUP(Table2[[#This Row],[Reference]],metron,16,FALSE)</f>
        <v>8.5234848484848484</v>
      </c>
      <c r="BY270">
        <f>VLOOKUP(Table2[[#This Row],[Reference]],metron,17,FALSE)</f>
        <v>6.6873065015479876</v>
      </c>
      <c r="BZ270">
        <f>VLOOKUP(Table2[[#This Row],[Reference]],metron,18,FALSE)</f>
        <v>3.3490712074303399</v>
      </c>
      <c r="CA270">
        <f>VLOOKUP(Table2[[#This Row],[Reference]],metron,19,FALSE)</f>
        <v>8.679360165118684</v>
      </c>
      <c r="CB270">
        <f>VLOOKUP(Table2[[#This Row],[Reference]],metron,20,FALSE)</f>
        <v>5.1744136410545085</v>
      </c>
      <c r="CC270">
        <f>VLOOKUP(Table2[[#This Row],[Reference]],metron,21,FALSE)</f>
        <v>12.62384615384615</v>
      </c>
      <c r="CD270">
        <f>VLOOKUP(Table2[[#This Row],[Reference]],metron,22,FALSE)</f>
        <v>13.844615384615381</v>
      </c>
      <c r="CE270">
        <f>VLOOKUP(Table2[[#This Row],[Reference]],metron,23,FALSE)</f>
        <v>1.369710467706013</v>
      </c>
      <c r="CF270">
        <f>VLOOKUP(Table2[[#This Row],[Reference]],metron,24,FALSE)</f>
        <v>2.0920564216778019</v>
      </c>
      <c r="CG270">
        <f>VLOOKUP(Table2[[#This Row],[Reference]],metron,25,FALSE)</f>
        <v>7.126948775055679E-2</v>
      </c>
      <c r="CH270">
        <f>VLOOKUP(Table2[[#This Row],[Reference]],metron,26,FALSE)</f>
        <v>0.13214550853749071</v>
      </c>
    </row>
    <row r="271" spans="1:86" hidden="1" x14ac:dyDescent="0.45">
      <c r="A271">
        <v>1552169700</v>
      </c>
      <c r="B271" t="s">
        <v>609</v>
      </c>
      <c r="C271" t="s">
        <v>64</v>
      </c>
      <c r="D271" t="s">
        <v>65</v>
      </c>
      <c r="E271" t="s">
        <v>143</v>
      </c>
      <c r="F271" t="s">
        <v>123</v>
      </c>
      <c r="G271" t="s">
        <v>610</v>
      </c>
      <c r="H271">
        <v>5</v>
      </c>
      <c r="I271">
        <v>1</v>
      </c>
      <c r="J271">
        <v>2</v>
      </c>
      <c r="K271">
        <v>1.82</v>
      </c>
      <c r="L271">
        <v>1.5</v>
      </c>
      <c r="M271">
        <v>3</v>
      </c>
      <c r="N271">
        <v>0</v>
      </c>
      <c r="O271">
        <v>3</v>
      </c>
      <c r="P271">
        <v>1</v>
      </c>
      <c r="Q271">
        <v>1</v>
      </c>
      <c r="R271">
        <v>0</v>
      </c>
      <c r="S271" t="s">
        <v>611</v>
      </c>
      <c r="U271">
        <v>3</v>
      </c>
      <c r="V271">
        <v>6</v>
      </c>
      <c r="W271">
        <v>2</v>
      </c>
      <c r="X271">
        <v>0</v>
      </c>
      <c r="Y271">
        <v>5</v>
      </c>
      <c r="Z271">
        <v>0</v>
      </c>
      <c r="AA271">
        <v>1</v>
      </c>
      <c r="AB271">
        <v>1</v>
      </c>
      <c r="AC271">
        <v>3</v>
      </c>
      <c r="AD271">
        <v>2</v>
      </c>
      <c r="AE271">
        <v>8</v>
      </c>
      <c r="AF271">
        <v>11</v>
      </c>
      <c r="AG271">
        <v>4</v>
      </c>
      <c r="AH271">
        <v>5</v>
      </c>
      <c r="AI271">
        <v>4</v>
      </c>
      <c r="AJ271">
        <v>6</v>
      </c>
      <c r="AK271">
        <v>16</v>
      </c>
      <c r="AL271">
        <v>17</v>
      </c>
      <c r="AM271">
        <v>42</v>
      </c>
      <c r="AN271">
        <v>58</v>
      </c>
      <c r="AO271">
        <v>1.06</v>
      </c>
      <c r="AP271">
        <v>1.58</v>
      </c>
      <c r="AQ271">
        <v>0.25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25</v>
      </c>
      <c r="AY271">
        <v>0</v>
      </c>
      <c r="AZ271">
        <v>0</v>
      </c>
      <c r="BA271">
        <v>9.5</v>
      </c>
      <c r="BB271">
        <v>6.5</v>
      </c>
      <c r="BC271">
        <v>2.1</v>
      </c>
      <c r="BD271">
        <v>3.1</v>
      </c>
      <c r="BE271">
        <v>3.45</v>
      </c>
      <c r="BF271">
        <f>(1/BC271+1/BD271+1/BE271-1)/3</f>
        <v>2.9542064605178203E-2</v>
      </c>
      <c r="BG271">
        <f>1/BC271-BF271</f>
        <v>0.44664841158529794</v>
      </c>
      <c r="BH271">
        <f>1/BD271-BF271</f>
        <v>0.29303858055611209</v>
      </c>
      <c r="BI271">
        <f>1/BE271-BF271</f>
        <v>0.26031300785858991</v>
      </c>
      <c r="BJ271">
        <f>MROUND(BG271*100,2)/100</f>
        <v>0.44</v>
      </c>
      <c r="BK271">
        <v>1.5</v>
      </c>
      <c r="BL271">
        <v>2.5499999999999998</v>
      </c>
      <c r="BM271">
        <v>5.05</v>
      </c>
      <c r="BN271">
        <v>0</v>
      </c>
      <c r="BO271">
        <v>2.2000000000000002</v>
      </c>
      <c r="BP271">
        <v>1.61</v>
      </c>
      <c r="BQ271" t="s">
        <v>131</v>
      </c>
      <c r="BR271">
        <f>VLOOKUP(Table2[[#This Row],[Reference]],metron,10,FALSE)</f>
        <v>2.4807646356033461</v>
      </c>
      <c r="BS271">
        <f>VLOOKUP(Table2[[#This Row],[Reference]],metron,11,FALSE)</f>
        <v>1.4140979689366791</v>
      </c>
      <c r="BT271">
        <f>VLOOKUP(Table2[[#This Row],[Reference]],metron,12,FALSE)</f>
        <v>1.0666666666666671</v>
      </c>
      <c r="BU271">
        <f>VLOOKUP(Table2[[#This Row],[Reference]],metron,13,FALSE)</f>
        <v>0.62712066905615294</v>
      </c>
      <c r="BV271">
        <f>VLOOKUP(Table2[[#This Row],[Reference]],metron,14,FALSE)</f>
        <v>0.46009557945041818</v>
      </c>
      <c r="BW271">
        <f>VLOOKUP(Table2[[#This Row],[Reference]],metron,15,FALSE)</f>
        <v>12.56969280146722</v>
      </c>
      <c r="BX271">
        <f>VLOOKUP(Table2[[#This Row],[Reference]],metron,16,FALSE)</f>
        <v>9.8695552498853729</v>
      </c>
      <c r="BY271">
        <f>VLOOKUP(Table2[[#This Row],[Reference]],metron,17,FALSE)</f>
        <v>5.2754256787850897</v>
      </c>
      <c r="BZ271">
        <f>VLOOKUP(Table2[[#This Row],[Reference]],metron,18,FALSE)</f>
        <v>4.1279337321675103</v>
      </c>
      <c r="CA271">
        <f>VLOOKUP(Table2[[#This Row],[Reference]],metron,19,FALSE)</f>
        <v>7.2942671226821298</v>
      </c>
      <c r="CB271">
        <f>VLOOKUP(Table2[[#This Row],[Reference]],metron,20,FALSE)</f>
        <v>5.7416215177178627</v>
      </c>
      <c r="CC271">
        <f>VLOOKUP(Table2[[#This Row],[Reference]],metron,21,FALSE)</f>
        <v>12.897246007868549</v>
      </c>
      <c r="CD271">
        <f>VLOOKUP(Table2[[#This Row],[Reference]],metron,22,FALSE)</f>
        <v>13.507058551261281</v>
      </c>
      <c r="CE271">
        <f>VLOOKUP(Table2[[#This Row],[Reference]],metron,23,FALSE)</f>
        <v>1.576522702104098</v>
      </c>
      <c r="CF271">
        <f>VLOOKUP(Table2[[#This Row],[Reference]],metron,24,FALSE)</f>
        <v>1.917165005537099</v>
      </c>
      <c r="CG271">
        <f>VLOOKUP(Table2[[#This Row],[Reference]],metron,25,FALSE)</f>
        <v>8.4385382059800659E-2</v>
      </c>
      <c r="CH271">
        <f>VLOOKUP(Table2[[#This Row],[Reference]],metron,26,FALSE)</f>
        <v>0.1233665559246955</v>
      </c>
    </row>
    <row r="272" spans="1:86" hidden="1" x14ac:dyDescent="0.45">
      <c r="A272">
        <v>1552177800</v>
      </c>
      <c r="B272" t="s">
        <v>612</v>
      </c>
      <c r="C272" t="s">
        <v>64</v>
      </c>
      <c r="D272" t="s">
        <v>65</v>
      </c>
      <c r="E272" t="s">
        <v>109</v>
      </c>
      <c r="F272" t="s">
        <v>126</v>
      </c>
      <c r="G272" t="s">
        <v>570</v>
      </c>
      <c r="H272">
        <v>5</v>
      </c>
      <c r="I272">
        <v>0.5</v>
      </c>
      <c r="J272">
        <v>1.5</v>
      </c>
      <c r="K272">
        <v>1.47</v>
      </c>
      <c r="L272">
        <v>0.27</v>
      </c>
      <c r="M272">
        <v>1</v>
      </c>
      <c r="N272">
        <v>1</v>
      </c>
      <c r="O272">
        <v>2</v>
      </c>
      <c r="P272">
        <v>1</v>
      </c>
      <c r="Q272">
        <v>0</v>
      </c>
      <c r="R272">
        <v>1</v>
      </c>
      <c r="S272">
        <v>55</v>
      </c>
      <c r="T272">
        <v>43</v>
      </c>
      <c r="U272">
        <v>13</v>
      </c>
      <c r="V272">
        <v>3</v>
      </c>
      <c r="W272">
        <v>1</v>
      </c>
      <c r="X272">
        <v>0</v>
      </c>
      <c r="Y272">
        <v>3</v>
      </c>
      <c r="Z272">
        <v>0</v>
      </c>
      <c r="AA272">
        <v>1</v>
      </c>
      <c r="AB272">
        <v>0</v>
      </c>
      <c r="AC272">
        <v>1</v>
      </c>
      <c r="AD272">
        <v>2</v>
      </c>
      <c r="AE272">
        <v>13</v>
      </c>
      <c r="AF272">
        <v>10</v>
      </c>
      <c r="AG272">
        <v>5</v>
      </c>
      <c r="AH272">
        <v>3</v>
      </c>
      <c r="AI272">
        <v>8</v>
      </c>
      <c r="AJ272">
        <v>7</v>
      </c>
      <c r="AK272">
        <v>20</v>
      </c>
      <c r="AL272">
        <v>24</v>
      </c>
      <c r="AM272">
        <v>61</v>
      </c>
      <c r="AN272">
        <v>39</v>
      </c>
      <c r="AO272">
        <v>1.87</v>
      </c>
      <c r="AP272">
        <v>1.17</v>
      </c>
      <c r="AQ272">
        <v>3</v>
      </c>
      <c r="AR272">
        <v>50</v>
      </c>
      <c r="AS272">
        <v>75</v>
      </c>
      <c r="AT272">
        <v>50</v>
      </c>
      <c r="AU272">
        <v>25</v>
      </c>
      <c r="AV272">
        <v>25</v>
      </c>
      <c r="AW272">
        <v>25</v>
      </c>
      <c r="AX272">
        <v>25</v>
      </c>
      <c r="AY272">
        <v>75</v>
      </c>
      <c r="AZ272">
        <v>100</v>
      </c>
      <c r="BA272">
        <v>5</v>
      </c>
      <c r="BB272">
        <v>3.5</v>
      </c>
      <c r="BC272">
        <v>2.15</v>
      </c>
      <c r="BD272">
        <v>3.15</v>
      </c>
      <c r="BE272">
        <v>3.3</v>
      </c>
      <c r="BF272">
        <f>(1/BC272+1/BD272+1/BE272-1)/3</f>
        <v>2.8535633186795934E-2</v>
      </c>
      <c r="BG272">
        <f>1/BC272-BF272</f>
        <v>0.43658064588297152</v>
      </c>
      <c r="BH272">
        <f>1/BD272-BF272</f>
        <v>0.28892468427352153</v>
      </c>
      <c r="BI272">
        <f>1/BE272-BF272</f>
        <v>0.27449466984350712</v>
      </c>
      <c r="BJ272">
        <f>MROUND(BG272*100,2)/100</f>
        <v>0.44</v>
      </c>
      <c r="BK272">
        <v>1.35</v>
      </c>
      <c r="BL272">
        <v>2.1</v>
      </c>
      <c r="BM272">
        <v>3.8</v>
      </c>
      <c r="BN272">
        <v>0</v>
      </c>
      <c r="BO272">
        <v>1.87</v>
      </c>
      <c r="BP272">
        <v>1.87</v>
      </c>
      <c r="BQ272" t="s">
        <v>111</v>
      </c>
      <c r="BR272">
        <f>VLOOKUP(Table2[[#This Row],[Reference]],metron,10,FALSE)</f>
        <v>2.4807646356033461</v>
      </c>
      <c r="BS272">
        <f>VLOOKUP(Table2[[#This Row],[Reference]],metron,11,FALSE)</f>
        <v>1.4140979689366791</v>
      </c>
      <c r="BT272">
        <f>VLOOKUP(Table2[[#This Row],[Reference]],metron,12,FALSE)</f>
        <v>1.0666666666666671</v>
      </c>
      <c r="BU272">
        <f>VLOOKUP(Table2[[#This Row],[Reference]],metron,13,FALSE)</f>
        <v>0.62712066905615294</v>
      </c>
      <c r="BV272">
        <f>VLOOKUP(Table2[[#This Row],[Reference]],metron,14,FALSE)</f>
        <v>0.46009557945041818</v>
      </c>
      <c r="BW272">
        <f>VLOOKUP(Table2[[#This Row],[Reference]],metron,15,FALSE)</f>
        <v>12.56969280146722</v>
      </c>
      <c r="BX272">
        <f>VLOOKUP(Table2[[#This Row],[Reference]],metron,16,FALSE)</f>
        <v>9.8695552498853729</v>
      </c>
      <c r="BY272">
        <f>VLOOKUP(Table2[[#This Row],[Reference]],metron,17,FALSE)</f>
        <v>5.2754256787850897</v>
      </c>
      <c r="BZ272">
        <f>VLOOKUP(Table2[[#This Row],[Reference]],metron,18,FALSE)</f>
        <v>4.1279337321675103</v>
      </c>
      <c r="CA272">
        <f>VLOOKUP(Table2[[#This Row],[Reference]],metron,19,FALSE)</f>
        <v>7.2942671226821298</v>
      </c>
      <c r="CB272">
        <f>VLOOKUP(Table2[[#This Row],[Reference]],metron,20,FALSE)</f>
        <v>5.7416215177178627</v>
      </c>
      <c r="CC272">
        <f>VLOOKUP(Table2[[#This Row],[Reference]],metron,21,FALSE)</f>
        <v>12.897246007868549</v>
      </c>
      <c r="CD272">
        <f>VLOOKUP(Table2[[#This Row],[Reference]],metron,22,FALSE)</f>
        <v>13.507058551261281</v>
      </c>
      <c r="CE272">
        <f>VLOOKUP(Table2[[#This Row],[Reference]],metron,23,FALSE)</f>
        <v>1.576522702104098</v>
      </c>
      <c r="CF272">
        <f>VLOOKUP(Table2[[#This Row],[Reference]],metron,24,FALSE)</f>
        <v>1.917165005537099</v>
      </c>
      <c r="CG272">
        <f>VLOOKUP(Table2[[#This Row],[Reference]],metron,25,FALSE)</f>
        <v>8.4385382059800659E-2</v>
      </c>
      <c r="CH272">
        <f>VLOOKUP(Table2[[#This Row],[Reference]],metron,26,FALSE)</f>
        <v>0.1233665559246955</v>
      </c>
    </row>
    <row r="273" spans="1:86" hidden="1" x14ac:dyDescent="0.45">
      <c r="A273">
        <v>1552244400</v>
      </c>
      <c r="B273" t="s">
        <v>613</v>
      </c>
      <c r="C273" t="s">
        <v>64</v>
      </c>
      <c r="D273" t="s">
        <v>65</v>
      </c>
      <c r="E273" t="s">
        <v>114</v>
      </c>
      <c r="F273" t="s">
        <v>562</v>
      </c>
      <c r="G273" t="s">
        <v>580</v>
      </c>
      <c r="H273">
        <v>5</v>
      </c>
      <c r="I273">
        <v>3</v>
      </c>
      <c r="J273">
        <v>0</v>
      </c>
      <c r="K273">
        <v>1.94</v>
      </c>
      <c r="L273">
        <v>0.4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U273">
        <v>7</v>
      </c>
      <c r="V273">
        <v>2</v>
      </c>
      <c r="W273">
        <v>1</v>
      </c>
      <c r="X273">
        <v>0</v>
      </c>
      <c r="Y273">
        <v>1</v>
      </c>
      <c r="Z273">
        <v>0</v>
      </c>
      <c r="AA273">
        <v>1</v>
      </c>
      <c r="AB273">
        <v>0</v>
      </c>
      <c r="AC273">
        <v>0</v>
      </c>
      <c r="AD273">
        <v>1</v>
      </c>
      <c r="AE273">
        <v>9</v>
      </c>
      <c r="AF273">
        <v>5</v>
      </c>
      <c r="AG273">
        <v>3</v>
      </c>
      <c r="AH273">
        <v>3</v>
      </c>
      <c r="AI273">
        <v>6</v>
      </c>
      <c r="AJ273">
        <v>2</v>
      </c>
      <c r="AK273">
        <v>24</v>
      </c>
      <c r="AL273">
        <v>22</v>
      </c>
      <c r="AM273">
        <v>54</v>
      </c>
      <c r="AN273">
        <v>46</v>
      </c>
      <c r="AO273">
        <v>1.43</v>
      </c>
      <c r="AP273">
        <v>0.85</v>
      </c>
      <c r="AQ273">
        <v>1.75</v>
      </c>
      <c r="AR273">
        <v>0</v>
      </c>
      <c r="AS273">
        <v>50</v>
      </c>
      <c r="AT273">
        <v>25</v>
      </c>
      <c r="AU273">
        <v>0</v>
      </c>
      <c r="AV273">
        <v>0</v>
      </c>
      <c r="AW273">
        <v>25</v>
      </c>
      <c r="AX273">
        <v>25</v>
      </c>
      <c r="AY273">
        <v>25</v>
      </c>
      <c r="AZ273">
        <v>100</v>
      </c>
      <c r="BA273">
        <v>8.5</v>
      </c>
      <c r="BB273">
        <v>6.5</v>
      </c>
      <c r="BC273">
        <v>1.45</v>
      </c>
      <c r="BD273">
        <v>3.85</v>
      </c>
      <c r="BE273">
        <v>6.95</v>
      </c>
      <c r="BF273">
        <f>(1/BC273+1/BD273+1/BE273-1)/3</f>
        <v>3.1093441413461303E-2</v>
      </c>
      <c r="BG273">
        <f>1/BC273-BF273</f>
        <v>0.65856173100033188</v>
      </c>
      <c r="BH273">
        <f>1/BD273-BF273</f>
        <v>0.22864681832679842</v>
      </c>
      <c r="BI273">
        <f>1/BE273-BF273</f>
        <v>0.11279145067286962</v>
      </c>
      <c r="BJ273">
        <f>MROUND(BG273*100,2)/100</f>
        <v>0.66</v>
      </c>
      <c r="BK273">
        <v>1.3</v>
      </c>
      <c r="BL273">
        <v>1.95</v>
      </c>
      <c r="BM273">
        <v>3.45</v>
      </c>
      <c r="BN273">
        <v>0</v>
      </c>
      <c r="BO273">
        <v>2.1</v>
      </c>
      <c r="BP273">
        <v>1.67</v>
      </c>
      <c r="BQ273" t="s">
        <v>117</v>
      </c>
      <c r="BR273">
        <f>VLOOKUP(Table2[[#This Row],[Reference]],metron,10,FALSE)</f>
        <v>2.9251336898395728</v>
      </c>
      <c r="BS273">
        <f>VLOOKUP(Table2[[#This Row],[Reference]],metron,11,FALSE)</f>
        <v>2.089675030851502</v>
      </c>
      <c r="BT273">
        <f>VLOOKUP(Table2[[#This Row],[Reference]],metron,12,FALSE)</f>
        <v>0.8354586589880707</v>
      </c>
      <c r="BU273">
        <f>VLOOKUP(Table2[[#This Row],[Reference]],metron,13,FALSE)</f>
        <v>0.92472233648704238</v>
      </c>
      <c r="BV273">
        <f>VLOOKUP(Table2[[#This Row],[Reference]],metron,14,FALSE)</f>
        <v>0.35252982311805842</v>
      </c>
      <c r="BW273">
        <f>VLOOKUP(Table2[[#This Row],[Reference]],metron,15,FALSE)</f>
        <v>15.366666666666671</v>
      </c>
      <c r="BX273">
        <f>VLOOKUP(Table2[[#This Row],[Reference]],metron,16,FALSE)</f>
        <v>8.5234848484848484</v>
      </c>
      <c r="BY273">
        <f>VLOOKUP(Table2[[#This Row],[Reference]],metron,17,FALSE)</f>
        <v>6.6873065015479876</v>
      </c>
      <c r="BZ273">
        <f>VLOOKUP(Table2[[#This Row],[Reference]],metron,18,FALSE)</f>
        <v>3.3490712074303399</v>
      </c>
      <c r="CA273">
        <f>VLOOKUP(Table2[[#This Row],[Reference]],metron,19,FALSE)</f>
        <v>8.679360165118684</v>
      </c>
      <c r="CB273">
        <f>VLOOKUP(Table2[[#This Row],[Reference]],metron,20,FALSE)</f>
        <v>5.1744136410545085</v>
      </c>
      <c r="CC273">
        <f>VLOOKUP(Table2[[#This Row],[Reference]],metron,21,FALSE)</f>
        <v>12.62384615384615</v>
      </c>
      <c r="CD273">
        <f>VLOOKUP(Table2[[#This Row],[Reference]],metron,22,FALSE)</f>
        <v>13.844615384615381</v>
      </c>
      <c r="CE273">
        <f>VLOOKUP(Table2[[#This Row],[Reference]],metron,23,FALSE)</f>
        <v>1.369710467706013</v>
      </c>
      <c r="CF273">
        <f>VLOOKUP(Table2[[#This Row],[Reference]],metron,24,FALSE)</f>
        <v>2.0920564216778019</v>
      </c>
      <c r="CG273">
        <f>VLOOKUP(Table2[[#This Row],[Reference]],metron,25,FALSE)</f>
        <v>7.126948775055679E-2</v>
      </c>
      <c r="CH273">
        <f>VLOOKUP(Table2[[#This Row],[Reference]],metron,26,FALSE)</f>
        <v>0.13214550853749071</v>
      </c>
    </row>
    <row r="274" spans="1:86" hidden="1" x14ac:dyDescent="0.45">
      <c r="A274">
        <v>1552252500</v>
      </c>
      <c r="B274" t="s">
        <v>614</v>
      </c>
      <c r="C274" t="s">
        <v>64</v>
      </c>
      <c r="D274" t="s">
        <v>65</v>
      </c>
      <c r="E274" t="s">
        <v>119</v>
      </c>
      <c r="F274" t="s">
        <v>113</v>
      </c>
      <c r="G274" t="s">
        <v>65</v>
      </c>
      <c r="H274">
        <v>5</v>
      </c>
      <c r="I274">
        <v>3</v>
      </c>
      <c r="J274">
        <v>1.5</v>
      </c>
      <c r="K274">
        <v>2</v>
      </c>
      <c r="L274">
        <v>1.44</v>
      </c>
      <c r="M274">
        <v>1</v>
      </c>
      <c r="N274">
        <v>2</v>
      </c>
      <c r="O274">
        <v>3</v>
      </c>
      <c r="P274">
        <v>2</v>
      </c>
      <c r="Q274">
        <v>0</v>
      </c>
      <c r="R274">
        <v>2</v>
      </c>
      <c r="S274">
        <v>53</v>
      </c>
      <c r="T274" t="s">
        <v>615</v>
      </c>
      <c r="U274">
        <v>4</v>
      </c>
      <c r="V274">
        <v>2</v>
      </c>
      <c r="W274">
        <v>2</v>
      </c>
      <c r="X274">
        <v>0</v>
      </c>
      <c r="Y274">
        <v>2</v>
      </c>
      <c r="Z274">
        <v>0</v>
      </c>
      <c r="AA274">
        <v>1</v>
      </c>
      <c r="AB274">
        <v>1</v>
      </c>
      <c r="AC274">
        <v>2</v>
      </c>
      <c r="AD274">
        <v>0</v>
      </c>
      <c r="AE274">
        <v>7</v>
      </c>
      <c r="AF274">
        <v>7</v>
      </c>
      <c r="AG274">
        <v>2</v>
      </c>
      <c r="AH274">
        <v>7</v>
      </c>
      <c r="AI274">
        <v>5</v>
      </c>
      <c r="AJ274">
        <v>0</v>
      </c>
      <c r="AK274">
        <v>22</v>
      </c>
      <c r="AL274">
        <v>23</v>
      </c>
      <c r="AM274">
        <v>66</v>
      </c>
      <c r="AN274">
        <v>34</v>
      </c>
      <c r="AO274">
        <v>1.27</v>
      </c>
      <c r="AP274">
        <v>1.22</v>
      </c>
      <c r="AQ274">
        <v>4</v>
      </c>
      <c r="AR274">
        <v>75</v>
      </c>
      <c r="AS274">
        <v>100</v>
      </c>
      <c r="AT274">
        <v>75</v>
      </c>
      <c r="AU274">
        <v>50</v>
      </c>
      <c r="AV274">
        <v>25</v>
      </c>
      <c r="AW274">
        <v>50</v>
      </c>
      <c r="AX274">
        <v>75</v>
      </c>
      <c r="AY274">
        <v>100</v>
      </c>
      <c r="AZ274">
        <v>100</v>
      </c>
      <c r="BA274">
        <v>5.5</v>
      </c>
      <c r="BB274">
        <v>5</v>
      </c>
      <c r="BC274">
        <v>1.62</v>
      </c>
      <c r="BD274">
        <v>3.8</v>
      </c>
      <c r="BE274">
        <v>4.8499999999999996</v>
      </c>
      <c r="BF274">
        <f>(1/BC274+1/BD274+1/BE274-1)/3</f>
        <v>2.8875804121478426E-2</v>
      </c>
      <c r="BG274">
        <f>1/BC274-BF274</f>
        <v>0.58840814649580553</v>
      </c>
      <c r="BH274">
        <f>1/BD274-BF274</f>
        <v>0.23428209061536368</v>
      </c>
      <c r="BI274">
        <f>1/BE274-BF274</f>
        <v>0.17730976288883088</v>
      </c>
      <c r="BJ274">
        <f>MROUND(BG274*100,2)/100</f>
        <v>0.57999999999999996</v>
      </c>
      <c r="BK274">
        <v>1.26</v>
      </c>
      <c r="BL274">
        <v>1.83</v>
      </c>
      <c r="BM274">
        <v>3.1</v>
      </c>
      <c r="BN274">
        <v>0</v>
      </c>
      <c r="BO274">
        <v>1.83</v>
      </c>
      <c r="BP274">
        <v>1.87</v>
      </c>
      <c r="BQ274" t="s">
        <v>132</v>
      </c>
      <c r="BR274">
        <f>VLOOKUP(Table2[[#This Row],[Reference]],metron,10,FALSE)</f>
        <v>2.6362999299229148</v>
      </c>
      <c r="BS274">
        <f>VLOOKUP(Table2[[#This Row],[Reference]],metron,11,FALSE)</f>
        <v>1.7619715019855171</v>
      </c>
      <c r="BT274">
        <f>VLOOKUP(Table2[[#This Row],[Reference]],metron,12,FALSE)</f>
        <v>0.87432842793739785</v>
      </c>
      <c r="BU274">
        <f>VLOOKUP(Table2[[#This Row],[Reference]],metron,13,FALSE)</f>
        <v>0.78411214953271025</v>
      </c>
      <c r="BV274">
        <f>VLOOKUP(Table2[[#This Row],[Reference]],metron,14,FALSE)</f>
        <v>0.38060747663551397</v>
      </c>
      <c r="BW274">
        <f>VLOOKUP(Table2[[#This Row],[Reference]],metron,15,FALSE)</f>
        <v>14.215499378367181</v>
      </c>
      <c r="BX274">
        <f>VLOOKUP(Table2[[#This Row],[Reference]],metron,16,FALSE)</f>
        <v>8.9523612261806136</v>
      </c>
      <c r="BY274">
        <f>VLOOKUP(Table2[[#This Row],[Reference]],metron,17,FALSE)</f>
        <v>6.3083121289228163</v>
      </c>
      <c r="BZ274">
        <f>VLOOKUP(Table2[[#This Row],[Reference]],metron,18,FALSE)</f>
        <v>3.7757524374735061</v>
      </c>
      <c r="CA274">
        <f>VLOOKUP(Table2[[#This Row],[Reference]],metron,19,FALSE)</f>
        <v>7.9071872494443642</v>
      </c>
      <c r="CB274">
        <f>VLOOKUP(Table2[[#This Row],[Reference]],metron,20,FALSE)</f>
        <v>5.1766087887071075</v>
      </c>
      <c r="CC274">
        <f>VLOOKUP(Table2[[#This Row],[Reference]],metron,21,FALSE)</f>
        <v>12.634239592183521</v>
      </c>
      <c r="CD274">
        <f>VLOOKUP(Table2[[#This Row],[Reference]],metron,22,FALSE)</f>
        <v>13.597706032285471</v>
      </c>
      <c r="CE274">
        <f>VLOOKUP(Table2[[#This Row],[Reference]],metron,23,FALSE)</f>
        <v>1.365400161681487</v>
      </c>
      <c r="CF274">
        <f>VLOOKUP(Table2[[#This Row],[Reference]],metron,24,FALSE)</f>
        <v>1.963621665319321</v>
      </c>
      <c r="CG274">
        <f>VLOOKUP(Table2[[#This Row],[Reference]],metron,25,FALSE)</f>
        <v>7.1544058205335492E-2</v>
      </c>
      <c r="CH274">
        <f>VLOOKUP(Table2[[#This Row],[Reference]],metron,26,FALSE)</f>
        <v>0.1216653193209378</v>
      </c>
    </row>
    <row r="275" spans="1:86" hidden="1" x14ac:dyDescent="0.45">
      <c r="A275">
        <v>1552260600</v>
      </c>
      <c r="B275" t="s">
        <v>616</v>
      </c>
      <c r="C275" t="s">
        <v>64</v>
      </c>
      <c r="D275" t="s">
        <v>65</v>
      </c>
      <c r="E275" t="s">
        <v>122</v>
      </c>
      <c r="F275" t="s">
        <v>112</v>
      </c>
      <c r="G275" t="s">
        <v>549</v>
      </c>
      <c r="H275">
        <v>5</v>
      </c>
      <c r="I275">
        <v>1.5</v>
      </c>
      <c r="J275">
        <v>1.5</v>
      </c>
      <c r="K275">
        <v>1.94</v>
      </c>
      <c r="L275">
        <v>1.31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U275">
        <v>2</v>
      </c>
      <c r="V275">
        <v>3</v>
      </c>
      <c r="W275">
        <v>1</v>
      </c>
      <c r="X275">
        <v>0</v>
      </c>
      <c r="Y275">
        <v>2</v>
      </c>
      <c r="Z275">
        <v>0</v>
      </c>
      <c r="AA275">
        <v>0</v>
      </c>
      <c r="AB275">
        <v>1</v>
      </c>
      <c r="AC275">
        <v>2</v>
      </c>
      <c r="AD275">
        <v>0</v>
      </c>
      <c r="AE275">
        <v>14</v>
      </c>
      <c r="AF275">
        <v>3</v>
      </c>
      <c r="AG275">
        <v>6</v>
      </c>
      <c r="AH275">
        <v>2</v>
      </c>
      <c r="AI275">
        <v>8</v>
      </c>
      <c r="AJ275">
        <v>1</v>
      </c>
      <c r="AK275">
        <v>13</v>
      </c>
      <c r="AL275">
        <v>25</v>
      </c>
      <c r="AM275">
        <v>60</v>
      </c>
      <c r="AN275">
        <v>40</v>
      </c>
      <c r="AO275">
        <v>1.84</v>
      </c>
      <c r="AP275">
        <v>0.63</v>
      </c>
      <c r="AQ275">
        <v>2.5</v>
      </c>
      <c r="AR275">
        <v>25</v>
      </c>
      <c r="AS275">
        <v>50</v>
      </c>
      <c r="AT275">
        <v>25</v>
      </c>
      <c r="AU275">
        <v>25</v>
      </c>
      <c r="AV275">
        <v>25</v>
      </c>
      <c r="AW275">
        <v>25</v>
      </c>
      <c r="AX275">
        <v>50</v>
      </c>
      <c r="AY275">
        <v>25</v>
      </c>
      <c r="AZ275">
        <v>100</v>
      </c>
      <c r="BA275">
        <v>8</v>
      </c>
      <c r="BB275">
        <v>7.5</v>
      </c>
      <c r="BC275">
        <v>1.44</v>
      </c>
      <c r="BD275">
        <v>4.25</v>
      </c>
      <c r="BE275">
        <v>5.75</v>
      </c>
      <c r="BF275">
        <f>(1/BC275+1/BD275+1/BE275-1)/3</f>
        <v>3.4550535189921426E-2</v>
      </c>
      <c r="BG275">
        <f>1/BC275-BF275</f>
        <v>0.65989390925452296</v>
      </c>
      <c r="BH275">
        <f>1/BD275-BF275</f>
        <v>0.20074358245713739</v>
      </c>
      <c r="BI275">
        <f>1/BE275-BF275</f>
        <v>0.13936250828833943</v>
      </c>
      <c r="BJ275">
        <f>MROUND(BG275*100,2)/100</f>
        <v>0.66</v>
      </c>
      <c r="BK275">
        <v>1.32</v>
      </c>
      <c r="BL275">
        <v>2</v>
      </c>
      <c r="BM275">
        <v>3.55</v>
      </c>
      <c r="BN275">
        <v>0</v>
      </c>
      <c r="BO275">
        <v>2.2000000000000002</v>
      </c>
      <c r="BP275">
        <v>1.61</v>
      </c>
      <c r="BQ275" t="s">
        <v>125</v>
      </c>
      <c r="BR275">
        <f>VLOOKUP(Table2[[#This Row],[Reference]],metron,10,FALSE)</f>
        <v>2.9251336898395728</v>
      </c>
      <c r="BS275">
        <f>VLOOKUP(Table2[[#This Row],[Reference]],metron,11,FALSE)</f>
        <v>2.089675030851502</v>
      </c>
      <c r="BT275">
        <f>VLOOKUP(Table2[[#This Row],[Reference]],metron,12,FALSE)</f>
        <v>0.8354586589880707</v>
      </c>
      <c r="BU275">
        <f>VLOOKUP(Table2[[#This Row],[Reference]],metron,13,FALSE)</f>
        <v>0.92472233648704238</v>
      </c>
      <c r="BV275">
        <f>VLOOKUP(Table2[[#This Row],[Reference]],metron,14,FALSE)</f>
        <v>0.35252982311805842</v>
      </c>
      <c r="BW275">
        <f>VLOOKUP(Table2[[#This Row],[Reference]],metron,15,FALSE)</f>
        <v>15.366666666666671</v>
      </c>
      <c r="BX275">
        <f>VLOOKUP(Table2[[#This Row],[Reference]],metron,16,FALSE)</f>
        <v>8.5234848484848484</v>
      </c>
      <c r="BY275">
        <f>VLOOKUP(Table2[[#This Row],[Reference]],metron,17,FALSE)</f>
        <v>6.6873065015479876</v>
      </c>
      <c r="BZ275">
        <f>VLOOKUP(Table2[[#This Row],[Reference]],metron,18,FALSE)</f>
        <v>3.3490712074303399</v>
      </c>
      <c r="CA275">
        <f>VLOOKUP(Table2[[#This Row],[Reference]],metron,19,FALSE)</f>
        <v>8.679360165118684</v>
      </c>
      <c r="CB275">
        <f>VLOOKUP(Table2[[#This Row],[Reference]],metron,20,FALSE)</f>
        <v>5.1744136410545085</v>
      </c>
      <c r="CC275">
        <f>VLOOKUP(Table2[[#This Row],[Reference]],metron,21,FALSE)</f>
        <v>12.62384615384615</v>
      </c>
      <c r="CD275">
        <f>VLOOKUP(Table2[[#This Row],[Reference]],metron,22,FALSE)</f>
        <v>13.844615384615381</v>
      </c>
      <c r="CE275">
        <f>VLOOKUP(Table2[[#This Row],[Reference]],metron,23,FALSE)</f>
        <v>1.369710467706013</v>
      </c>
      <c r="CF275">
        <f>VLOOKUP(Table2[[#This Row],[Reference]],metron,24,FALSE)</f>
        <v>2.0920564216778019</v>
      </c>
      <c r="CG275">
        <f>VLOOKUP(Table2[[#This Row],[Reference]],metron,25,FALSE)</f>
        <v>7.126948775055679E-2</v>
      </c>
      <c r="CH275">
        <f>VLOOKUP(Table2[[#This Row],[Reference]],metron,26,FALSE)</f>
        <v>0.13214550853749071</v>
      </c>
    </row>
    <row r="276" spans="1:86" hidden="1" x14ac:dyDescent="0.45">
      <c r="A276">
        <v>1552349700</v>
      </c>
      <c r="B276" t="s">
        <v>617</v>
      </c>
      <c r="C276" t="s">
        <v>64</v>
      </c>
      <c r="D276" t="s">
        <v>65</v>
      </c>
      <c r="E276" t="s">
        <v>118</v>
      </c>
      <c r="F276" t="s">
        <v>115</v>
      </c>
      <c r="G276" t="s">
        <v>577</v>
      </c>
      <c r="H276">
        <v>5</v>
      </c>
      <c r="I276">
        <v>0</v>
      </c>
      <c r="J276">
        <v>1</v>
      </c>
      <c r="K276">
        <v>1.4</v>
      </c>
      <c r="L276">
        <v>0.93</v>
      </c>
      <c r="M276">
        <v>1</v>
      </c>
      <c r="N276">
        <v>1</v>
      </c>
      <c r="O276">
        <v>2</v>
      </c>
      <c r="P276">
        <v>1</v>
      </c>
      <c r="Q276">
        <v>0</v>
      </c>
      <c r="R276">
        <v>1</v>
      </c>
      <c r="S276">
        <v>62</v>
      </c>
      <c r="T276">
        <v>27</v>
      </c>
      <c r="U276">
        <v>5</v>
      </c>
      <c r="V276">
        <v>3</v>
      </c>
      <c r="W276">
        <v>1</v>
      </c>
      <c r="X276">
        <v>1</v>
      </c>
      <c r="Y276">
        <v>2</v>
      </c>
      <c r="Z276">
        <v>1</v>
      </c>
      <c r="AA276">
        <v>1</v>
      </c>
      <c r="AB276">
        <v>1</v>
      </c>
      <c r="AC276">
        <v>1</v>
      </c>
      <c r="AD276">
        <v>2</v>
      </c>
      <c r="AE276">
        <v>18</v>
      </c>
      <c r="AF276">
        <v>11</v>
      </c>
      <c r="AG276">
        <v>8</v>
      </c>
      <c r="AH276">
        <v>6</v>
      </c>
      <c r="AI276">
        <v>10</v>
      </c>
      <c r="AJ276">
        <v>5</v>
      </c>
      <c r="AK276">
        <v>23</v>
      </c>
      <c r="AL276">
        <v>17</v>
      </c>
      <c r="AM276">
        <v>54</v>
      </c>
      <c r="AN276">
        <v>46</v>
      </c>
      <c r="AO276">
        <v>2.1800000000000002</v>
      </c>
      <c r="AP276">
        <v>1.45</v>
      </c>
      <c r="AQ276">
        <v>2.25</v>
      </c>
      <c r="AR276">
        <v>75</v>
      </c>
      <c r="AS276">
        <v>75</v>
      </c>
      <c r="AT276">
        <v>25</v>
      </c>
      <c r="AU276">
        <v>25</v>
      </c>
      <c r="AV276">
        <v>0</v>
      </c>
      <c r="AW276">
        <v>75</v>
      </c>
      <c r="AX276">
        <v>100</v>
      </c>
      <c r="AY276">
        <v>0</v>
      </c>
      <c r="AZ276">
        <v>0</v>
      </c>
      <c r="BA276">
        <v>12</v>
      </c>
      <c r="BB276">
        <v>5</v>
      </c>
      <c r="BC276">
        <v>2.9</v>
      </c>
      <c r="BD276">
        <v>3.15</v>
      </c>
      <c r="BE276">
        <v>2.35</v>
      </c>
      <c r="BF276">
        <f>(1/BC276+1/BD276+1/BE276-1)/3</f>
        <v>2.9273272853610328E-2</v>
      </c>
      <c r="BG276">
        <f>1/BC276-BF276</f>
        <v>0.31555431335328626</v>
      </c>
      <c r="BH276">
        <f>1/BD276-BF276</f>
        <v>0.28818704460670713</v>
      </c>
      <c r="BI276">
        <f>1/BE276-BF276</f>
        <v>0.39625864204000671</v>
      </c>
      <c r="BJ276">
        <f>MROUND(BG276*100,2)/100</f>
        <v>0.32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 t="s">
        <v>121</v>
      </c>
      <c r="BR276">
        <f>VLOOKUP(Table2[[#This Row],[Reference]],metron,10,FALSE)</f>
        <v>2.5313454284174597</v>
      </c>
      <c r="BS276">
        <f>VLOOKUP(Table2[[#This Row],[Reference]],metron,11,FALSE)</f>
        <v>1.210167055864918</v>
      </c>
      <c r="BT276">
        <f>VLOOKUP(Table2[[#This Row],[Reference]],metron,12,FALSE)</f>
        <v>1.3211783725525419</v>
      </c>
      <c r="BU276">
        <f>VLOOKUP(Table2[[#This Row],[Reference]],metron,13,FALSE)</f>
        <v>0.53135669362084459</v>
      </c>
      <c r="BV276">
        <f>VLOOKUP(Table2[[#This Row],[Reference]],metron,14,FALSE)</f>
        <v>0.55633423180592989</v>
      </c>
      <c r="BW276">
        <f>VLOOKUP(Table2[[#This Row],[Reference]],metron,15,FALSE)</f>
        <v>11.21109010712035</v>
      </c>
      <c r="BX276">
        <f>VLOOKUP(Table2[[#This Row],[Reference]],metron,16,FALSE)</f>
        <v>11.01700787401575</v>
      </c>
      <c r="BY276">
        <f>VLOOKUP(Table2[[#This Row],[Reference]],metron,17,FALSE)</f>
        <v>4.6792332268370611</v>
      </c>
      <c r="BZ276">
        <f>VLOOKUP(Table2[[#This Row],[Reference]],metron,18,FALSE)</f>
        <v>4.7080804854679013</v>
      </c>
      <c r="CA276">
        <f>VLOOKUP(Table2[[#This Row],[Reference]],metron,19,FALSE)</f>
        <v>6.5318568802832893</v>
      </c>
      <c r="CB276">
        <f>VLOOKUP(Table2[[#This Row],[Reference]],metron,20,FALSE)</f>
        <v>6.3089273885478487</v>
      </c>
      <c r="CC276">
        <f>VLOOKUP(Table2[[#This Row],[Reference]],metron,21,FALSE)</f>
        <v>12.72547770700637</v>
      </c>
      <c r="CD276">
        <f>VLOOKUP(Table2[[#This Row],[Reference]],metron,22,FALSE)</f>
        <v>13.06847133757962</v>
      </c>
      <c r="CE276">
        <f>VLOOKUP(Table2[[#This Row],[Reference]],metron,23,FALSE)</f>
        <v>1.6902356902356901</v>
      </c>
      <c r="CF276">
        <f>VLOOKUP(Table2[[#This Row],[Reference]],metron,24,FALSE)</f>
        <v>1.8050198959289869</v>
      </c>
      <c r="CG276">
        <f>VLOOKUP(Table2[[#This Row],[Reference]],metron,25,FALSE)</f>
        <v>0.105907560453015</v>
      </c>
      <c r="CH276">
        <f>VLOOKUP(Table2[[#This Row],[Reference]],metron,26,FALSE)</f>
        <v>0.1141720232629324</v>
      </c>
    </row>
    <row r="277" spans="1:86" hidden="1" x14ac:dyDescent="0.45">
      <c r="A277">
        <v>1552680000</v>
      </c>
      <c r="B277" t="s">
        <v>618</v>
      </c>
      <c r="C277" t="s">
        <v>64</v>
      </c>
      <c r="D277" t="s">
        <v>65</v>
      </c>
      <c r="E277" t="s">
        <v>110</v>
      </c>
      <c r="F277" t="s">
        <v>114</v>
      </c>
      <c r="G277" t="s">
        <v>563</v>
      </c>
      <c r="H277">
        <v>6</v>
      </c>
      <c r="I277">
        <v>0.5</v>
      </c>
      <c r="J277">
        <v>1.5</v>
      </c>
      <c r="K277">
        <v>1.2</v>
      </c>
      <c r="L277">
        <v>1.44</v>
      </c>
      <c r="M277">
        <v>0</v>
      </c>
      <c r="N277">
        <v>2</v>
      </c>
      <c r="O277">
        <v>2</v>
      </c>
      <c r="P277">
        <v>1</v>
      </c>
      <c r="Q277">
        <v>0</v>
      </c>
      <c r="R277">
        <v>1</v>
      </c>
      <c r="T277" t="s">
        <v>619</v>
      </c>
      <c r="U277">
        <v>10</v>
      </c>
      <c r="V277">
        <v>5</v>
      </c>
      <c r="W277">
        <v>3</v>
      </c>
      <c r="X277">
        <v>0</v>
      </c>
      <c r="Y277">
        <v>2</v>
      </c>
      <c r="Z277">
        <v>0</v>
      </c>
      <c r="AA277">
        <v>1</v>
      </c>
      <c r="AB277">
        <v>2</v>
      </c>
      <c r="AC277">
        <v>1</v>
      </c>
      <c r="AD277">
        <v>1</v>
      </c>
      <c r="AE277">
        <v>6</v>
      </c>
      <c r="AF277">
        <v>13</v>
      </c>
      <c r="AG277">
        <v>4</v>
      </c>
      <c r="AH277">
        <v>6</v>
      </c>
      <c r="AI277">
        <v>2</v>
      </c>
      <c r="AJ277">
        <v>7</v>
      </c>
      <c r="AK277">
        <v>23</v>
      </c>
      <c r="AL277">
        <v>15</v>
      </c>
      <c r="AM277">
        <v>51</v>
      </c>
      <c r="AN277">
        <v>49</v>
      </c>
      <c r="AO277">
        <v>1.19</v>
      </c>
      <c r="AP277">
        <v>1.58</v>
      </c>
      <c r="AQ277">
        <v>2.25</v>
      </c>
      <c r="AR277">
        <v>50</v>
      </c>
      <c r="AS277">
        <v>50</v>
      </c>
      <c r="AT277">
        <v>25</v>
      </c>
      <c r="AU277">
        <v>25</v>
      </c>
      <c r="AV277">
        <v>25</v>
      </c>
      <c r="AW277">
        <v>50</v>
      </c>
      <c r="AX277">
        <v>50</v>
      </c>
      <c r="AY277">
        <v>25</v>
      </c>
      <c r="AZ277">
        <v>75</v>
      </c>
      <c r="BA277">
        <v>10</v>
      </c>
      <c r="BB277">
        <v>4.5</v>
      </c>
      <c r="BC277">
        <v>3.85</v>
      </c>
      <c r="BD277">
        <v>3.2</v>
      </c>
      <c r="BE277">
        <v>1.95</v>
      </c>
      <c r="BF277">
        <f>(1/BC277+1/BD277+1/BE277-1)/3</f>
        <v>2.8353590853590866E-2</v>
      </c>
      <c r="BG277">
        <f>1/BC277-BF277</f>
        <v>0.23138666888666884</v>
      </c>
      <c r="BH277">
        <f>1/BD277-BF277</f>
        <v>0.28414640914640915</v>
      </c>
      <c r="BI277">
        <f>1/BE277-BF277</f>
        <v>0.48446692196692204</v>
      </c>
      <c r="BJ277">
        <f>MROUND(BG277*100,2)/100</f>
        <v>0.24</v>
      </c>
      <c r="BK277">
        <v>1.47</v>
      </c>
      <c r="BL277">
        <v>2.4500000000000002</v>
      </c>
      <c r="BM277">
        <v>4.75</v>
      </c>
      <c r="BN277">
        <v>0</v>
      </c>
      <c r="BO277">
        <v>2.2000000000000002</v>
      </c>
      <c r="BP277">
        <v>1.62</v>
      </c>
      <c r="BQ277" t="s">
        <v>575</v>
      </c>
      <c r="BR277">
        <f>VLOOKUP(Table2[[#This Row],[Reference]],metron,10,FALSE)</f>
        <v>2.6014437689969609</v>
      </c>
      <c r="BS277">
        <f>VLOOKUP(Table2[[#This Row],[Reference]],metron,11,FALSE)</f>
        <v>1.067249240121581</v>
      </c>
      <c r="BT277">
        <f>VLOOKUP(Table2[[#This Row],[Reference]],metron,12,FALSE)</f>
        <v>1.53419452887538</v>
      </c>
      <c r="BU277">
        <f>VLOOKUP(Table2[[#This Row],[Reference]],metron,13,FALSE)</f>
        <v>0.45589353612167299</v>
      </c>
      <c r="BV277">
        <f>VLOOKUP(Table2[[#This Row],[Reference]],metron,14,FALSE)</f>
        <v>0.65133079847908748</v>
      </c>
      <c r="BW277">
        <f>VLOOKUP(Table2[[#This Row],[Reference]],metron,15,FALSE)</f>
        <v>10.75886524822695</v>
      </c>
      <c r="BX277">
        <f>VLOOKUP(Table2[[#This Row],[Reference]],metron,16,FALSE)</f>
        <v>12.46679561573179</v>
      </c>
      <c r="BY277">
        <f>VLOOKUP(Table2[[#This Row],[Reference]],metron,17,FALSE)</f>
        <v>4.1157347204161248</v>
      </c>
      <c r="BZ277">
        <f>VLOOKUP(Table2[[#This Row],[Reference]],metron,18,FALSE)</f>
        <v>5.1072821846553964</v>
      </c>
      <c r="CA277">
        <f>VLOOKUP(Table2[[#This Row],[Reference]],metron,19,FALSE)</f>
        <v>6.6431305278108255</v>
      </c>
      <c r="CB277">
        <f>VLOOKUP(Table2[[#This Row],[Reference]],metron,20,FALSE)</f>
        <v>7.3595134310763939</v>
      </c>
      <c r="CC277">
        <f>VLOOKUP(Table2[[#This Row],[Reference]],metron,21,FALSE)</f>
        <v>13.11140235910878</v>
      </c>
      <c r="CD277">
        <f>VLOOKUP(Table2[[#This Row],[Reference]],metron,22,FALSE)</f>
        <v>12.93184796854522</v>
      </c>
      <c r="CE277">
        <f>VLOOKUP(Table2[[#This Row],[Reference]],metron,23,FALSE)</f>
        <v>1.8341677096370459</v>
      </c>
      <c r="CF277">
        <f>VLOOKUP(Table2[[#This Row],[Reference]],metron,24,FALSE)</f>
        <v>1.7903629536921151</v>
      </c>
      <c r="CG277">
        <f>VLOOKUP(Table2[[#This Row],[Reference]],metron,25,FALSE)</f>
        <v>0.1095118898623279</v>
      </c>
      <c r="CH277">
        <f>VLOOKUP(Table2[[#This Row],[Reference]],metron,26,FALSE)</f>
        <v>9.3241551939924908E-2</v>
      </c>
    </row>
    <row r="278" spans="1:86" hidden="1" x14ac:dyDescent="0.45">
      <c r="A278">
        <v>1552766400</v>
      </c>
      <c r="B278" t="s">
        <v>620</v>
      </c>
      <c r="C278" t="s">
        <v>64</v>
      </c>
      <c r="D278" t="s">
        <v>65</v>
      </c>
      <c r="E278" t="s">
        <v>545</v>
      </c>
      <c r="F278" t="s">
        <v>109</v>
      </c>
      <c r="G278" t="s">
        <v>572</v>
      </c>
      <c r="H278">
        <v>6</v>
      </c>
      <c r="I278">
        <v>1.5</v>
      </c>
      <c r="J278">
        <v>1.5</v>
      </c>
      <c r="K278">
        <v>1.47</v>
      </c>
      <c r="L278">
        <v>0.6</v>
      </c>
      <c r="M278">
        <v>1</v>
      </c>
      <c r="N278">
        <v>1</v>
      </c>
      <c r="O278">
        <v>2</v>
      </c>
      <c r="P278">
        <v>2</v>
      </c>
      <c r="Q278">
        <v>1</v>
      </c>
      <c r="R278">
        <v>1</v>
      </c>
      <c r="S278">
        <v>26</v>
      </c>
      <c r="T278" t="s">
        <v>142</v>
      </c>
      <c r="U278">
        <v>11</v>
      </c>
      <c r="V278">
        <v>1</v>
      </c>
      <c r="W278">
        <v>1</v>
      </c>
      <c r="X278">
        <v>0</v>
      </c>
      <c r="Y278">
        <v>3</v>
      </c>
      <c r="Z278">
        <v>0</v>
      </c>
      <c r="AA278">
        <v>1</v>
      </c>
      <c r="AB278">
        <v>0</v>
      </c>
      <c r="AC278">
        <v>2</v>
      </c>
      <c r="AD278">
        <v>1</v>
      </c>
      <c r="AE278">
        <v>16</v>
      </c>
      <c r="AF278">
        <v>6</v>
      </c>
      <c r="AG278">
        <v>7</v>
      </c>
      <c r="AH278">
        <v>2</v>
      </c>
      <c r="AI278">
        <v>9</v>
      </c>
      <c r="AJ278">
        <v>4</v>
      </c>
      <c r="AK278">
        <v>27</v>
      </c>
      <c r="AL278">
        <v>18</v>
      </c>
      <c r="AM278">
        <v>50</v>
      </c>
      <c r="AN278">
        <v>50</v>
      </c>
      <c r="AO278">
        <v>2.06</v>
      </c>
      <c r="AP278">
        <v>0.81</v>
      </c>
      <c r="AQ278">
        <v>2</v>
      </c>
      <c r="AR278">
        <v>0</v>
      </c>
      <c r="AS278">
        <v>50</v>
      </c>
      <c r="AT278">
        <v>25</v>
      </c>
      <c r="AU278">
        <v>25</v>
      </c>
      <c r="AV278">
        <v>0</v>
      </c>
      <c r="AW278">
        <v>25</v>
      </c>
      <c r="AX278">
        <v>25</v>
      </c>
      <c r="AY278">
        <v>25</v>
      </c>
      <c r="AZ278">
        <v>100</v>
      </c>
      <c r="BA278">
        <v>8.5</v>
      </c>
      <c r="BB278">
        <v>5</v>
      </c>
      <c r="BC278">
        <v>1.67</v>
      </c>
      <c r="BD278">
        <v>3.6</v>
      </c>
      <c r="BE278">
        <v>4.8</v>
      </c>
      <c r="BF278">
        <f>(1/BC278+1/BD278+1/BE278-1)/3</f>
        <v>2.8304502106897351E-2</v>
      </c>
      <c r="BG278">
        <f>1/BC278-BF278</f>
        <v>0.57049789310268351</v>
      </c>
      <c r="BH278">
        <f>1/BD278-BF278</f>
        <v>0.24947327567088043</v>
      </c>
      <c r="BI278">
        <f>1/BE278-BF278</f>
        <v>0.18002883122643598</v>
      </c>
      <c r="BJ278">
        <f>MROUND(BG278*100,2)/100</f>
        <v>0.57999999999999996</v>
      </c>
      <c r="BK278">
        <v>1.36</v>
      </c>
      <c r="BL278">
        <v>2.15</v>
      </c>
      <c r="BM278">
        <v>3.95</v>
      </c>
      <c r="BN278">
        <v>0</v>
      </c>
      <c r="BO278">
        <v>2.1</v>
      </c>
      <c r="BP278">
        <v>1.67</v>
      </c>
      <c r="BQ278" t="s">
        <v>568</v>
      </c>
      <c r="BR278">
        <f>VLOOKUP(Table2[[#This Row],[Reference]],metron,10,FALSE)</f>
        <v>2.6362999299229148</v>
      </c>
      <c r="BS278">
        <f>VLOOKUP(Table2[[#This Row],[Reference]],metron,11,FALSE)</f>
        <v>1.7619715019855171</v>
      </c>
      <c r="BT278">
        <f>VLOOKUP(Table2[[#This Row],[Reference]],metron,12,FALSE)</f>
        <v>0.87432842793739785</v>
      </c>
      <c r="BU278">
        <f>VLOOKUP(Table2[[#This Row],[Reference]],metron,13,FALSE)</f>
        <v>0.78411214953271025</v>
      </c>
      <c r="BV278">
        <f>VLOOKUP(Table2[[#This Row],[Reference]],metron,14,FALSE)</f>
        <v>0.38060747663551397</v>
      </c>
      <c r="BW278">
        <f>VLOOKUP(Table2[[#This Row],[Reference]],metron,15,FALSE)</f>
        <v>14.215499378367181</v>
      </c>
      <c r="BX278">
        <f>VLOOKUP(Table2[[#This Row],[Reference]],metron,16,FALSE)</f>
        <v>8.9523612261806136</v>
      </c>
      <c r="BY278">
        <f>VLOOKUP(Table2[[#This Row],[Reference]],metron,17,FALSE)</f>
        <v>6.3083121289228163</v>
      </c>
      <c r="BZ278">
        <f>VLOOKUP(Table2[[#This Row],[Reference]],metron,18,FALSE)</f>
        <v>3.7757524374735061</v>
      </c>
      <c r="CA278">
        <f>VLOOKUP(Table2[[#This Row],[Reference]],metron,19,FALSE)</f>
        <v>7.9071872494443642</v>
      </c>
      <c r="CB278">
        <f>VLOOKUP(Table2[[#This Row],[Reference]],metron,20,FALSE)</f>
        <v>5.1766087887071075</v>
      </c>
      <c r="CC278">
        <f>VLOOKUP(Table2[[#This Row],[Reference]],metron,21,FALSE)</f>
        <v>12.634239592183521</v>
      </c>
      <c r="CD278">
        <f>VLOOKUP(Table2[[#This Row],[Reference]],metron,22,FALSE)</f>
        <v>13.597706032285471</v>
      </c>
      <c r="CE278">
        <f>VLOOKUP(Table2[[#This Row],[Reference]],metron,23,FALSE)</f>
        <v>1.365400161681487</v>
      </c>
      <c r="CF278">
        <f>VLOOKUP(Table2[[#This Row],[Reference]],metron,24,FALSE)</f>
        <v>1.963621665319321</v>
      </c>
      <c r="CG278">
        <f>VLOOKUP(Table2[[#This Row],[Reference]],metron,25,FALSE)</f>
        <v>7.1544058205335492E-2</v>
      </c>
      <c r="CH278">
        <f>VLOOKUP(Table2[[#This Row],[Reference]],metron,26,FALSE)</f>
        <v>0.1216653193209378</v>
      </c>
    </row>
    <row r="279" spans="1:86" hidden="1" x14ac:dyDescent="0.45">
      <c r="A279">
        <v>1552774500</v>
      </c>
      <c r="B279" t="s">
        <v>621</v>
      </c>
      <c r="C279" t="s">
        <v>64</v>
      </c>
      <c r="D279" t="s">
        <v>65</v>
      </c>
      <c r="E279" t="s">
        <v>113</v>
      </c>
      <c r="F279" t="s">
        <v>122</v>
      </c>
      <c r="G279" t="s">
        <v>65</v>
      </c>
      <c r="H279">
        <v>6</v>
      </c>
      <c r="I279">
        <v>2</v>
      </c>
      <c r="J279">
        <v>3</v>
      </c>
      <c r="K279">
        <v>2.06</v>
      </c>
      <c r="L279">
        <v>1.44</v>
      </c>
      <c r="M279">
        <v>2</v>
      </c>
      <c r="N279">
        <v>1</v>
      </c>
      <c r="O279">
        <v>3</v>
      </c>
      <c r="P279">
        <v>2</v>
      </c>
      <c r="Q279">
        <v>1</v>
      </c>
      <c r="R279">
        <v>1</v>
      </c>
      <c r="S279" t="s">
        <v>622</v>
      </c>
      <c r="T279">
        <v>9</v>
      </c>
      <c r="U279">
        <v>5</v>
      </c>
      <c r="V279">
        <v>4</v>
      </c>
      <c r="W279">
        <v>1</v>
      </c>
      <c r="X279">
        <v>0</v>
      </c>
      <c r="Y279">
        <v>4</v>
      </c>
      <c r="Z279">
        <v>0</v>
      </c>
      <c r="AA279">
        <v>1</v>
      </c>
      <c r="AB279">
        <v>0</v>
      </c>
      <c r="AC279">
        <v>2</v>
      </c>
      <c r="AD279">
        <v>2</v>
      </c>
      <c r="AE279">
        <v>19</v>
      </c>
      <c r="AF279">
        <v>10</v>
      </c>
      <c r="AG279">
        <v>4</v>
      </c>
      <c r="AH279">
        <v>7</v>
      </c>
      <c r="AI279">
        <v>15</v>
      </c>
      <c r="AJ279">
        <v>3</v>
      </c>
      <c r="AK279">
        <v>15</v>
      </c>
      <c r="AL279">
        <v>24</v>
      </c>
      <c r="AM279">
        <v>54</v>
      </c>
      <c r="AN279">
        <v>46</v>
      </c>
      <c r="AO279">
        <v>2.0099999999999998</v>
      </c>
      <c r="AP279">
        <v>1.52</v>
      </c>
      <c r="AQ279">
        <v>2.25</v>
      </c>
      <c r="AR279">
        <v>0</v>
      </c>
      <c r="AS279">
        <v>50</v>
      </c>
      <c r="AT279">
        <v>25</v>
      </c>
      <c r="AU279">
        <v>25</v>
      </c>
      <c r="AV279">
        <v>25</v>
      </c>
      <c r="AW279">
        <v>25</v>
      </c>
      <c r="AX279">
        <v>75</v>
      </c>
      <c r="AY279">
        <v>25</v>
      </c>
      <c r="AZ279">
        <v>50</v>
      </c>
      <c r="BA279">
        <v>11</v>
      </c>
      <c r="BB279">
        <v>4.5</v>
      </c>
      <c r="BC279">
        <v>1.91</v>
      </c>
      <c r="BD279">
        <v>3.3</v>
      </c>
      <c r="BE279">
        <v>3.85</v>
      </c>
      <c r="BF279">
        <f>(1/BC279+1/BD279+1/BE279-1)/3</f>
        <v>2.877692406488223E-2</v>
      </c>
      <c r="BG279">
        <f>1/BC279-BF279</f>
        <v>0.49478328535920152</v>
      </c>
      <c r="BH279">
        <f>1/BD279-BF279</f>
        <v>0.27425337896542079</v>
      </c>
      <c r="BI279">
        <f>1/BE279-BF279</f>
        <v>0.2309633356753775</v>
      </c>
      <c r="BJ279">
        <f>MROUND(BG279*100,2)/100</f>
        <v>0.5</v>
      </c>
      <c r="BK279">
        <v>1.34</v>
      </c>
      <c r="BL279">
        <v>2.0499999999999998</v>
      </c>
      <c r="BM279">
        <v>3.7</v>
      </c>
      <c r="BN279">
        <v>0</v>
      </c>
      <c r="BO279">
        <v>1.91</v>
      </c>
      <c r="BP279">
        <v>1.8</v>
      </c>
      <c r="BQ279" t="s">
        <v>121</v>
      </c>
      <c r="BR279">
        <f>VLOOKUP(Table2[[#This Row],[Reference]],metron,10,FALSE)</f>
        <v>2.5202079886551649</v>
      </c>
      <c r="BS279">
        <f>VLOOKUP(Table2[[#This Row],[Reference]],metron,11,FALSE)</f>
        <v>1.5342708579532029</v>
      </c>
      <c r="BT279">
        <f>VLOOKUP(Table2[[#This Row],[Reference]],metron,12,FALSE)</f>
        <v>0.98593713070196176</v>
      </c>
      <c r="BU279">
        <f>VLOOKUP(Table2[[#This Row],[Reference]],metron,13,FALSE)</f>
        <v>0.67513590167809023</v>
      </c>
      <c r="BV279">
        <f>VLOOKUP(Table2[[#This Row],[Reference]],metron,14,FALSE)</f>
        <v>0.4286727337194185</v>
      </c>
      <c r="BW279">
        <f>VLOOKUP(Table2[[#This Row],[Reference]],metron,15,FALSE)</f>
        <v>12.98669114272602</v>
      </c>
      <c r="BX279">
        <f>VLOOKUP(Table2[[#This Row],[Reference]],metron,16,FALSE)</f>
        <v>9.4167049105094076</v>
      </c>
      <c r="BY279">
        <f>VLOOKUP(Table2[[#This Row],[Reference]],metron,17,FALSE)</f>
        <v>5.6645716945996272</v>
      </c>
      <c r="BZ279">
        <f>VLOOKUP(Table2[[#This Row],[Reference]],metron,18,FALSE)</f>
        <v>4.0242085661080074</v>
      </c>
      <c r="CA279">
        <f>VLOOKUP(Table2[[#This Row],[Reference]],metron,19,FALSE)</f>
        <v>7.3221194481263927</v>
      </c>
      <c r="CB279">
        <f>VLOOKUP(Table2[[#This Row],[Reference]],metron,20,FALSE)</f>
        <v>5.3924963444014002</v>
      </c>
      <c r="CC279">
        <f>VLOOKUP(Table2[[#This Row],[Reference]],metron,21,FALSE)</f>
        <v>12.508162313432839</v>
      </c>
      <c r="CD279">
        <f>VLOOKUP(Table2[[#This Row],[Reference]],metron,22,FALSE)</f>
        <v>13.36963619402985</v>
      </c>
      <c r="CE279">
        <f>VLOOKUP(Table2[[#This Row],[Reference]],metron,23,FALSE)</f>
        <v>1.4438014689517029</v>
      </c>
      <c r="CF279">
        <f>VLOOKUP(Table2[[#This Row],[Reference]],metron,24,FALSE)</f>
        <v>1.9410193634542621</v>
      </c>
      <c r="CG279">
        <f>VLOOKUP(Table2[[#This Row],[Reference]],metron,25,FALSE)</f>
        <v>8.4130870242599604E-2</v>
      </c>
      <c r="CH279">
        <f>VLOOKUP(Table2[[#This Row],[Reference]],metron,26,FALSE)</f>
        <v>0.1275317160026708</v>
      </c>
    </row>
    <row r="280" spans="1:86" hidden="1" x14ac:dyDescent="0.45">
      <c r="A280">
        <v>1552782600</v>
      </c>
      <c r="B280" t="s">
        <v>623</v>
      </c>
      <c r="C280" t="s">
        <v>64</v>
      </c>
      <c r="D280" t="s">
        <v>65</v>
      </c>
      <c r="E280" t="s">
        <v>562</v>
      </c>
      <c r="F280" t="s">
        <v>143</v>
      </c>
      <c r="G280" t="s">
        <v>577</v>
      </c>
      <c r="H280">
        <v>6</v>
      </c>
      <c r="I280">
        <v>0</v>
      </c>
      <c r="J280">
        <v>2.33</v>
      </c>
      <c r="K280">
        <v>1.33</v>
      </c>
      <c r="L280">
        <v>2.06</v>
      </c>
      <c r="M280">
        <v>0</v>
      </c>
      <c r="N280">
        <v>1</v>
      </c>
      <c r="O280">
        <v>1</v>
      </c>
      <c r="P280">
        <v>1</v>
      </c>
      <c r="Q280">
        <v>0</v>
      </c>
      <c r="R280">
        <v>1</v>
      </c>
      <c r="T280">
        <v>32</v>
      </c>
      <c r="U280">
        <v>4</v>
      </c>
      <c r="V280">
        <v>4</v>
      </c>
      <c r="W280">
        <v>1</v>
      </c>
      <c r="X280">
        <v>0</v>
      </c>
      <c r="Y280">
        <v>3</v>
      </c>
      <c r="Z280">
        <v>0</v>
      </c>
      <c r="AA280">
        <v>0</v>
      </c>
      <c r="AB280">
        <v>1</v>
      </c>
      <c r="AC280">
        <v>0</v>
      </c>
      <c r="AD280">
        <v>3</v>
      </c>
      <c r="AE280">
        <v>8</v>
      </c>
      <c r="AF280">
        <v>9</v>
      </c>
      <c r="AG280">
        <v>2</v>
      </c>
      <c r="AH280">
        <v>6</v>
      </c>
      <c r="AI280">
        <v>6</v>
      </c>
      <c r="AJ280">
        <v>3</v>
      </c>
      <c r="AK280">
        <v>23</v>
      </c>
      <c r="AL280">
        <v>26</v>
      </c>
      <c r="AM280">
        <v>57</v>
      </c>
      <c r="AN280">
        <v>43</v>
      </c>
      <c r="AO280">
        <v>1.1100000000000001</v>
      </c>
      <c r="AP280">
        <v>1.33</v>
      </c>
      <c r="AQ280">
        <v>1.5</v>
      </c>
      <c r="AR280">
        <v>17</v>
      </c>
      <c r="AS280">
        <v>50</v>
      </c>
      <c r="AT280">
        <v>0</v>
      </c>
      <c r="AU280">
        <v>0</v>
      </c>
      <c r="AV280">
        <v>0</v>
      </c>
      <c r="AW280">
        <v>0</v>
      </c>
      <c r="AX280">
        <v>42</v>
      </c>
      <c r="AY280">
        <v>34</v>
      </c>
      <c r="AZ280">
        <v>75</v>
      </c>
      <c r="BA280">
        <v>6.17</v>
      </c>
      <c r="BB280">
        <v>7.17</v>
      </c>
      <c r="BC280">
        <v>3.15</v>
      </c>
      <c r="BD280">
        <v>2.95</v>
      </c>
      <c r="BE280">
        <v>2.2999999999999998</v>
      </c>
      <c r="BF280">
        <f>(1/BC280+1/BD280+1/BE280-1)/3</f>
        <v>3.0408659001142386E-2</v>
      </c>
      <c r="BG280">
        <f>1/BC280-BF280</f>
        <v>0.28705165845917507</v>
      </c>
      <c r="BH280">
        <f>1/BD280-BF280</f>
        <v>0.30857439184631524</v>
      </c>
      <c r="BI280">
        <f>1/BE280-BF280</f>
        <v>0.40437394969450985</v>
      </c>
      <c r="BJ280">
        <f>MROUND(BG280*100,2)/100</f>
        <v>0.28000000000000003</v>
      </c>
      <c r="BK280">
        <v>1.43</v>
      </c>
      <c r="BL280">
        <v>2.35</v>
      </c>
      <c r="BM280">
        <v>4.5</v>
      </c>
      <c r="BN280">
        <v>0</v>
      </c>
      <c r="BO280">
        <v>2</v>
      </c>
      <c r="BP280">
        <v>1.74</v>
      </c>
      <c r="BQ280" t="s">
        <v>121</v>
      </c>
      <c r="BR280">
        <f>VLOOKUP(Table2[[#This Row],[Reference]],metron,10,FALSE)</f>
        <v>2.5445607358071678</v>
      </c>
      <c r="BS280">
        <f>VLOOKUP(Table2[[#This Row],[Reference]],metron,11,FALSE)</f>
        <v>1.128766254360926</v>
      </c>
      <c r="BT280">
        <f>VLOOKUP(Table2[[#This Row],[Reference]],metron,12,FALSE)</f>
        <v>1.415794481446242</v>
      </c>
      <c r="BU280">
        <f>VLOOKUP(Table2[[#This Row],[Reference]],metron,13,FALSE)</f>
        <v>0.49635267998731369</v>
      </c>
      <c r="BV280">
        <f>VLOOKUP(Table2[[#This Row],[Reference]],metron,14,FALSE)</f>
        <v>0.61084681255946716</v>
      </c>
      <c r="BW280">
        <f>VLOOKUP(Table2[[#This Row],[Reference]],metron,15,FALSE)</f>
        <v>11.04442036836403</v>
      </c>
      <c r="BX280">
        <f>VLOOKUP(Table2[[#This Row],[Reference]],metron,16,FALSE)</f>
        <v>11.38840736728061</v>
      </c>
      <c r="BY280">
        <f>VLOOKUP(Table2[[#This Row],[Reference]],metron,17,FALSE)</f>
        <v>4.5379574003276897</v>
      </c>
      <c r="BZ280">
        <f>VLOOKUP(Table2[[#This Row],[Reference]],metron,18,FALSE)</f>
        <v>4.8481703986892413</v>
      </c>
      <c r="CA280">
        <f>VLOOKUP(Table2[[#This Row],[Reference]],metron,19,FALSE)</f>
        <v>6.5064629680363399</v>
      </c>
      <c r="CB280">
        <f>VLOOKUP(Table2[[#This Row],[Reference]],metron,20,FALSE)</f>
        <v>6.540236968591369</v>
      </c>
      <c r="CC280">
        <f>VLOOKUP(Table2[[#This Row],[Reference]],metron,21,FALSE)</f>
        <v>13.117582417582421</v>
      </c>
      <c r="CD280">
        <f>VLOOKUP(Table2[[#This Row],[Reference]],metron,22,FALSE)</f>
        <v>13.28241758241758</v>
      </c>
      <c r="CE280">
        <f>VLOOKUP(Table2[[#This Row],[Reference]],metron,23,FALSE)</f>
        <v>1.792592592592593</v>
      </c>
      <c r="CF280">
        <f>VLOOKUP(Table2[[#This Row],[Reference]],metron,24,FALSE)</f>
        <v>1.806980433632998</v>
      </c>
      <c r="CG280">
        <f>VLOOKUP(Table2[[#This Row],[Reference]],metron,25,FALSE)</f>
        <v>0.1047065044949762</v>
      </c>
      <c r="CH280">
        <f>VLOOKUP(Table2[[#This Row],[Reference]],metron,26,FALSE)</f>
        <v>0.1073506081438392</v>
      </c>
    </row>
    <row r="281" spans="1:86" hidden="1" x14ac:dyDescent="0.45">
      <c r="A281">
        <v>1552842000</v>
      </c>
      <c r="B281" t="s">
        <v>624</v>
      </c>
      <c r="C281" t="s">
        <v>64</v>
      </c>
      <c r="D281" t="s">
        <v>65</v>
      </c>
      <c r="E281" t="s">
        <v>123</v>
      </c>
      <c r="F281" t="s">
        <v>127</v>
      </c>
      <c r="G281" t="s">
        <v>557</v>
      </c>
      <c r="H281">
        <v>6</v>
      </c>
      <c r="I281">
        <v>3</v>
      </c>
      <c r="J281">
        <v>1.5</v>
      </c>
      <c r="K281">
        <v>1.72</v>
      </c>
      <c r="L281">
        <v>1.06</v>
      </c>
      <c r="M281">
        <v>0</v>
      </c>
      <c r="N281">
        <v>1</v>
      </c>
      <c r="O281">
        <v>1</v>
      </c>
      <c r="P281">
        <v>0</v>
      </c>
      <c r="Q281">
        <v>0</v>
      </c>
      <c r="R281">
        <v>0</v>
      </c>
      <c r="T281" t="s">
        <v>77</v>
      </c>
      <c r="U281">
        <v>9</v>
      </c>
      <c r="V281">
        <v>5</v>
      </c>
      <c r="W281">
        <v>1</v>
      </c>
      <c r="X281">
        <v>1</v>
      </c>
      <c r="Y281">
        <v>4</v>
      </c>
      <c r="Z281">
        <v>0</v>
      </c>
      <c r="AA281">
        <v>1</v>
      </c>
      <c r="AB281">
        <v>1</v>
      </c>
      <c r="AC281">
        <v>3</v>
      </c>
      <c r="AD281">
        <v>1</v>
      </c>
      <c r="AE281">
        <v>9</v>
      </c>
      <c r="AF281">
        <v>15</v>
      </c>
      <c r="AG281">
        <v>5</v>
      </c>
      <c r="AH281">
        <v>5</v>
      </c>
      <c r="AI281">
        <v>4</v>
      </c>
      <c r="AJ281">
        <v>10</v>
      </c>
      <c r="AK281">
        <v>15</v>
      </c>
      <c r="AL281">
        <v>17</v>
      </c>
      <c r="AM281">
        <v>57</v>
      </c>
      <c r="AN281">
        <v>43</v>
      </c>
      <c r="AO281">
        <v>1.54</v>
      </c>
      <c r="AP281">
        <v>1.87</v>
      </c>
      <c r="AQ281">
        <v>4.75</v>
      </c>
      <c r="AR281">
        <v>75</v>
      </c>
      <c r="AS281">
        <v>100</v>
      </c>
      <c r="AT281">
        <v>100</v>
      </c>
      <c r="AU281">
        <v>100</v>
      </c>
      <c r="AV281">
        <v>50</v>
      </c>
      <c r="AW281">
        <v>100</v>
      </c>
      <c r="AX281">
        <v>100</v>
      </c>
      <c r="AY281">
        <v>50</v>
      </c>
      <c r="AZ281">
        <v>75</v>
      </c>
      <c r="BA281">
        <v>9.5</v>
      </c>
      <c r="BB281">
        <v>5.5</v>
      </c>
      <c r="BC281">
        <v>1.87</v>
      </c>
      <c r="BD281">
        <v>3.3</v>
      </c>
      <c r="BE281">
        <v>3.95</v>
      </c>
      <c r="BF281">
        <f>(1/BC281+1/BD281+1/BE281-1)/3</f>
        <v>3.0318072760366094E-2</v>
      </c>
      <c r="BG281">
        <f>1/BC281-BF281</f>
        <v>0.50444128552840384</v>
      </c>
      <c r="BH281">
        <f>1/BD281-BF281</f>
        <v>0.27271223026993696</v>
      </c>
      <c r="BI281">
        <f>1/BE281-BF281</f>
        <v>0.22284648420165917</v>
      </c>
      <c r="BJ281">
        <f>MROUND(BG281*100,2)/100</f>
        <v>0.5</v>
      </c>
      <c r="BK281">
        <v>1.32</v>
      </c>
      <c r="BL281">
        <v>2</v>
      </c>
      <c r="BM281">
        <v>3.55</v>
      </c>
      <c r="BN281">
        <v>0</v>
      </c>
      <c r="BO281">
        <v>1.87</v>
      </c>
      <c r="BP281">
        <v>1.87</v>
      </c>
      <c r="BQ281" t="s">
        <v>133</v>
      </c>
      <c r="BR281">
        <f>VLOOKUP(Table2[[#This Row],[Reference]],metron,10,FALSE)</f>
        <v>2.5202079886551649</v>
      </c>
      <c r="BS281">
        <f>VLOOKUP(Table2[[#This Row],[Reference]],metron,11,FALSE)</f>
        <v>1.5342708579532029</v>
      </c>
      <c r="BT281">
        <f>VLOOKUP(Table2[[#This Row],[Reference]],metron,12,FALSE)</f>
        <v>0.98593713070196176</v>
      </c>
      <c r="BU281">
        <f>VLOOKUP(Table2[[#This Row],[Reference]],metron,13,FALSE)</f>
        <v>0.67513590167809023</v>
      </c>
      <c r="BV281">
        <f>VLOOKUP(Table2[[#This Row],[Reference]],metron,14,FALSE)</f>
        <v>0.4286727337194185</v>
      </c>
      <c r="BW281">
        <f>VLOOKUP(Table2[[#This Row],[Reference]],metron,15,FALSE)</f>
        <v>12.98669114272602</v>
      </c>
      <c r="BX281">
        <f>VLOOKUP(Table2[[#This Row],[Reference]],metron,16,FALSE)</f>
        <v>9.4167049105094076</v>
      </c>
      <c r="BY281">
        <f>VLOOKUP(Table2[[#This Row],[Reference]],metron,17,FALSE)</f>
        <v>5.6645716945996272</v>
      </c>
      <c r="BZ281">
        <f>VLOOKUP(Table2[[#This Row],[Reference]],metron,18,FALSE)</f>
        <v>4.0242085661080074</v>
      </c>
      <c r="CA281">
        <f>VLOOKUP(Table2[[#This Row],[Reference]],metron,19,FALSE)</f>
        <v>7.3221194481263927</v>
      </c>
      <c r="CB281">
        <f>VLOOKUP(Table2[[#This Row],[Reference]],metron,20,FALSE)</f>
        <v>5.3924963444014002</v>
      </c>
      <c r="CC281">
        <f>VLOOKUP(Table2[[#This Row],[Reference]],metron,21,FALSE)</f>
        <v>12.508162313432839</v>
      </c>
      <c r="CD281">
        <f>VLOOKUP(Table2[[#This Row],[Reference]],metron,22,FALSE)</f>
        <v>13.36963619402985</v>
      </c>
      <c r="CE281">
        <f>VLOOKUP(Table2[[#This Row],[Reference]],metron,23,FALSE)</f>
        <v>1.4438014689517029</v>
      </c>
      <c r="CF281">
        <f>VLOOKUP(Table2[[#This Row],[Reference]],metron,24,FALSE)</f>
        <v>1.9410193634542621</v>
      </c>
      <c r="CG281">
        <f>VLOOKUP(Table2[[#This Row],[Reference]],metron,25,FALSE)</f>
        <v>8.4130870242599604E-2</v>
      </c>
      <c r="CH281">
        <f>VLOOKUP(Table2[[#This Row],[Reference]],metron,26,FALSE)</f>
        <v>0.1275317160026708</v>
      </c>
    </row>
    <row r="282" spans="1:86" hidden="1" x14ac:dyDescent="0.45">
      <c r="A282">
        <v>1552852800</v>
      </c>
      <c r="B282" t="s">
        <v>625</v>
      </c>
      <c r="C282" t="s">
        <v>64</v>
      </c>
      <c r="D282" t="s">
        <v>65</v>
      </c>
      <c r="E282" t="s">
        <v>126</v>
      </c>
      <c r="F282" t="s">
        <v>119</v>
      </c>
      <c r="G282" t="s">
        <v>610</v>
      </c>
      <c r="H282">
        <v>6</v>
      </c>
      <c r="I282">
        <v>0</v>
      </c>
      <c r="J282">
        <v>0.5</v>
      </c>
      <c r="K282">
        <v>0.47</v>
      </c>
      <c r="L282">
        <v>1.5</v>
      </c>
      <c r="M282">
        <v>0</v>
      </c>
      <c r="N282">
        <v>3</v>
      </c>
      <c r="O282">
        <v>3</v>
      </c>
      <c r="P282">
        <v>0</v>
      </c>
      <c r="Q282">
        <v>0</v>
      </c>
      <c r="R282">
        <v>0</v>
      </c>
      <c r="T282" t="s">
        <v>626</v>
      </c>
      <c r="U282">
        <v>9</v>
      </c>
      <c r="V282">
        <v>7</v>
      </c>
      <c r="W282">
        <v>3</v>
      </c>
      <c r="X282">
        <v>0</v>
      </c>
      <c r="Y282">
        <v>4</v>
      </c>
      <c r="Z282">
        <v>0</v>
      </c>
      <c r="AA282">
        <v>2</v>
      </c>
      <c r="AB282">
        <v>1</v>
      </c>
      <c r="AC282">
        <v>3</v>
      </c>
      <c r="AD282">
        <v>1</v>
      </c>
      <c r="AE282">
        <v>8</v>
      </c>
      <c r="AF282">
        <v>10</v>
      </c>
      <c r="AG282">
        <v>6</v>
      </c>
      <c r="AH282">
        <v>7</v>
      </c>
      <c r="AI282">
        <v>2</v>
      </c>
      <c r="AJ282">
        <v>3</v>
      </c>
      <c r="AK282">
        <v>16</v>
      </c>
      <c r="AL282">
        <v>23</v>
      </c>
      <c r="AM282">
        <v>44</v>
      </c>
      <c r="AN282">
        <v>56</v>
      </c>
      <c r="AO282">
        <v>1.42</v>
      </c>
      <c r="AP282">
        <v>1.59</v>
      </c>
      <c r="AQ282">
        <v>2.5</v>
      </c>
      <c r="AR282">
        <v>25</v>
      </c>
      <c r="AS282">
        <v>75</v>
      </c>
      <c r="AT282">
        <v>50</v>
      </c>
      <c r="AU282">
        <v>25</v>
      </c>
      <c r="AV282">
        <v>25</v>
      </c>
      <c r="AW282">
        <v>25</v>
      </c>
      <c r="AX282">
        <v>75</v>
      </c>
      <c r="AY282">
        <v>25</v>
      </c>
      <c r="AZ282">
        <v>75</v>
      </c>
      <c r="BA282">
        <v>3.5</v>
      </c>
      <c r="BB282">
        <v>4.5</v>
      </c>
      <c r="BC282">
        <v>6.9</v>
      </c>
      <c r="BD282">
        <v>4.55</v>
      </c>
      <c r="BE282">
        <v>1.38</v>
      </c>
      <c r="BF282">
        <f>(1/BC282+1/BD282+1/BE282-1)/3</f>
        <v>2.9781812390508033E-2</v>
      </c>
      <c r="BG282">
        <f>1/BC282-BF282</f>
        <v>0.11514572384137603</v>
      </c>
      <c r="BH282">
        <f>1/BD282-BF282</f>
        <v>0.18999840738971174</v>
      </c>
      <c r="BI282">
        <f>1/BE282-BF282</f>
        <v>0.69485586876891237</v>
      </c>
      <c r="BJ282">
        <f>MROUND(BG282*100,2)/100</f>
        <v>0.12</v>
      </c>
      <c r="BK282">
        <v>1.29</v>
      </c>
      <c r="BL282">
        <v>1.91</v>
      </c>
      <c r="BM282">
        <v>3.3</v>
      </c>
      <c r="BN282">
        <v>0</v>
      </c>
      <c r="BO282">
        <v>2.25</v>
      </c>
      <c r="BP282">
        <v>1.59</v>
      </c>
      <c r="BQ282" t="s">
        <v>128</v>
      </c>
      <c r="BR282">
        <f>VLOOKUP(Table2[[#This Row],[Reference]],metron,10,FALSE)</f>
        <v>2.8168724279835393</v>
      </c>
      <c r="BS282">
        <f>VLOOKUP(Table2[[#This Row],[Reference]],metron,11,FALSE)</f>
        <v>0.84567901234567899</v>
      </c>
      <c r="BT282">
        <f>VLOOKUP(Table2[[#This Row],[Reference]],metron,12,FALSE)</f>
        <v>1.9711934156378601</v>
      </c>
      <c r="BU282">
        <f>VLOOKUP(Table2[[#This Row],[Reference]],metron,13,FALSE)</f>
        <v>0.39197530864197527</v>
      </c>
      <c r="BV282">
        <f>VLOOKUP(Table2[[#This Row],[Reference]],metron,14,FALSE)</f>
        <v>0.87448559670781889</v>
      </c>
      <c r="BW282">
        <f>VLOOKUP(Table2[[#This Row],[Reference]],metron,15,FALSE)</f>
        <v>9.3168141592920346</v>
      </c>
      <c r="BX282">
        <f>VLOOKUP(Table2[[#This Row],[Reference]],metron,16,FALSE)</f>
        <v>14.090265486725659</v>
      </c>
      <c r="BY282">
        <f>VLOOKUP(Table2[[#This Row],[Reference]],metron,17,FALSE)</f>
        <v>3.7295373665480431</v>
      </c>
      <c r="BZ282">
        <f>VLOOKUP(Table2[[#This Row],[Reference]],metron,18,FALSE)</f>
        <v>6.3665480427046264</v>
      </c>
      <c r="CA282">
        <f>VLOOKUP(Table2[[#This Row],[Reference]],metron,19,FALSE)</f>
        <v>5.5872767927439915</v>
      </c>
      <c r="CB282">
        <f>VLOOKUP(Table2[[#This Row],[Reference]],metron,20,FALSE)</f>
        <v>7.723717444021033</v>
      </c>
      <c r="CC282">
        <f>VLOOKUP(Table2[[#This Row],[Reference]],metron,21,FALSE)</f>
        <v>13.760360360360361</v>
      </c>
      <c r="CD282">
        <f>VLOOKUP(Table2[[#This Row],[Reference]],metron,22,FALSE)</f>
        <v>12.536936936936939</v>
      </c>
      <c r="CE282">
        <f>VLOOKUP(Table2[[#This Row],[Reference]],metron,23,FALSE)</f>
        <v>2</v>
      </c>
      <c r="CF282">
        <f>VLOOKUP(Table2[[#This Row],[Reference]],metron,24,FALSE)</f>
        <v>1.753086419753086</v>
      </c>
      <c r="CG282">
        <f>VLOOKUP(Table2[[#This Row],[Reference]],metron,25,FALSE)</f>
        <v>8.4656084656084651E-2</v>
      </c>
      <c r="CH282">
        <f>VLOOKUP(Table2[[#This Row],[Reference]],metron,26,FALSE)</f>
        <v>8.4656084656084651E-2</v>
      </c>
    </row>
    <row r="283" spans="1:86" hidden="1" x14ac:dyDescent="0.45">
      <c r="A283">
        <v>1552861800</v>
      </c>
      <c r="B283" t="s">
        <v>627</v>
      </c>
      <c r="C283" t="s">
        <v>64</v>
      </c>
      <c r="D283" t="s">
        <v>65</v>
      </c>
      <c r="E283" t="s">
        <v>112</v>
      </c>
      <c r="F283" t="s">
        <v>118</v>
      </c>
      <c r="G283" t="s">
        <v>541</v>
      </c>
      <c r="H283">
        <v>6</v>
      </c>
      <c r="I283">
        <v>1.5</v>
      </c>
      <c r="J283">
        <v>1.5</v>
      </c>
      <c r="K283">
        <v>1.63</v>
      </c>
      <c r="L283">
        <v>1.6</v>
      </c>
      <c r="M283">
        <v>2</v>
      </c>
      <c r="N283">
        <v>1</v>
      </c>
      <c r="O283">
        <v>3</v>
      </c>
      <c r="P283">
        <v>1</v>
      </c>
      <c r="Q283">
        <v>0</v>
      </c>
      <c r="R283">
        <v>1</v>
      </c>
      <c r="S283" t="s">
        <v>371</v>
      </c>
      <c r="T283">
        <v>35</v>
      </c>
      <c r="U283">
        <v>12</v>
      </c>
      <c r="V283">
        <v>3</v>
      </c>
      <c r="W283">
        <v>2</v>
      </c>
      <c r="X283">
        <v>0</v>
      </c>
      <c r="Y283">
        <v>1</v>
      </c>
      <c r="Z283">
        <v>0</v>
      </c>
      <c r="AA283">
        <v>1</v>
      </c>
      <c r="AB283">
        <v>1</v>
      </c>
      <c r="AC283">
        <v>0</v>
      </c>
      <c r="AD283">
        <v>1</v>
      </c>
      <c r="AE283">
        <v>19</v>
      </c>
      <c r="AF283">
        <v>11</v>
      </c>
      <c r="AG283">
        <v>7</v>
      </c>
      <c r="AH283">
        <v>6</v>
      </c>
      <c r="AI283">
        <v>12</v>
      </c>
      <c r="AJ283">
        <v>5</v>
      </c>
      <c r="AK283">
        <v>15</v>
      </c>
      <c r="AL283">
        <v>18</v>
      </c>
      <c r="AM283">
        <v>60</v>
      </c>
      <c r="AN283">
        <v>40</v>
      </c>
      <c r="AO283">
        <v>2.25</v>
      </c>
      <c r="AP283">
        <v>1.4</v>
      </c>
      <c r="AQ283">
        <v>3</v>
      </c>
      <c r="AR283">
        <v>50</v>
      </c>
      <c r="AS283">
        <v>50</v>
      </c>
      <c r="AT283">
        <v>50</v>
      </c>
      <c r="AU283">
        <v>25</v>
      </c>
      <c r="AV283">
        <v>25</v>
      </c>
      <c r="AW283">
        <v>25</v>
      </c>
      <c r="AX283">
        <v>25</v>
      </c>
      <c r="AY283">
        <v>50</v>
      </c>
      <c r="AZ283">
        <v>100</v>
      </c>
      <c r="BA283">
        <v>8</v>
      </c>
      <c r="BB283">
        <v>3</v>
      </c>
      <c r="BC283">
        <v>1.57</v>
      </c>
      <c r="BD283">
        <v>3.9</v>
      </c>
      <c r="BE283">
        <v>5.2</v>
      </c>
      <c r="BF283">
        <f>(1/BC283+1/BD283+1/BE283-1)/3</f>
        <v>2.8553541292394808E-2</v>
      </c>
      <c r="BG283">
        <f>1/BC283-BF283</f>
        <v>0.60838913386684079</v>
      </c>
      <c r="BH283">
        <f>1/BD283-BF283</f>
        <v>0.22785671511786162</v>
      </c>
      <c r="BI283">
        <f>1/BE283-BF283</f>
        <v>0.16375415101529747</v>
      </c>
      <c r="BJ283">
        <f>MROUND(BG283*100,2)/100</f>
        <v>0.6</v>
      </c>
      <c r="BK283">
        <v>1.23</v>
      </c>
      <c r="BL283">
        <v>1.77</v>
      </c>
      <c r="BM283">
        <v>2.9</v>
      </c>
      <c r="BN283">
        <v>0</v>
      </c>
      <c r="BO283">
        <v>1.8</v>
      </c>
      <c r="BP283">
        <v>1.91</v>
      </c>
      <c r="BQ283" t="s">
        <v>139</v>
      </c>
      <c r="BR283">
        <f>VLOOKUP(Table2[[#This Row],[Reference]],metron,10,FALSE)</f>
        <v>2.7310090702947849</v>
      </c>
      <c r="BS283">
        <f>VLOOKUP(Table2[[#This Row],[Reference]],metron,11,FALSE)</f>
        <v>1.841836734693878</v>
      </c>
      <c r="BT283">
        <f>VLOOKUP(Table2[[#This Row],[Reference]],metron,12,FALSE)</f>
        <v>0.88917233560090703</v>
      </c>
      <c r="BU283">
        <f>VLOOKUP(Table2[[#This Row],[Reference]],metron,13,FALSE)</f>
        <v>0.804822695035461</v>
      </c>
      <c r="BV283">
        <f>VLOOKUP(Table2[[#This Row],[Reference]],metron,14,FALSE)</f>
        <v>0.38099290780141842</v>
      </c>
      <c r="BW283">
        <f>VLOOKUP(Table2[[#This Row],[Reference]],metron,15,FALSE)</f>
        <v>14.25174825174825</v>
      </c>
      <c r="BX283">
        <f>VLOOKUP(Table2[[#This Row],[Reference]],metron,16,FALSE)</f>
        <v>8.8316683316683324</v>
      </c>
      <c r="BY283">
        <f>VLOOKUP(Table2[[#This Row],[Reference]],metron,17,FALSE)</f>
        <v>6.2901265822784813</v>
      </c>
      <c r="BZ283">
        <f>VLOOKUP(Table2[[#This Row],[Reference]],metron,18,FALSE)</f>
        <v>3.6162025316455702</v>
      </c>
      <c r="CA283">
        <f>VLOOKUP(Table2[[#This Row],[Reference]],metron,19,FALSE)</f>
        <v>7.9616216694697686</v>
      </c>
      <c r="CB283">
        <f>VLOOKUP(Table2[[#This Row],[Reference]],metron,20,FALSE)</f>
        <v>5.2154658000227627</v>
      </c>
      <c r="CC283">
        <f>VLOOKUP(Table2[[#This Row],[Reference]],metron,21,FALSE)</f>
        <v>12.444895886236671</v>
      </c>
      <c r="CD283">
        <f>VLOOKUP(Table2[[#This Row],[Reference]],metron,22,FALSE)</f>
        <v>13.620619603859829</v>
      </c>
      <c r="CE283">
        <f>VLOOKUP(Table2[[#This Row],[Reference]],metron,23,FALSE)</f>
        <v>1.406084017382907</v>
      </c>
      <c r="CF283">
        <f>VLOOKUP(Table2[[#This Row],[Reference]],metron,24,FALSE)</f>
        <v>2.070980202800579</v>
      </c>
      <c r="CG283">
        <f>VLOOKUP(Table2[[#This Row],[Reference]],metron,25,FALSE)</f>
        <v>6.1323032351521013E-2</v>
      </c>
      <c r="CH283">
        <f>VLOOKUP(Table2[[#This Row],[Reference]],metron,26,FALSE)</f>
        <v>0.1313375181071946</v>
      </c>
    </row>
    <row r="284" spans="1:86" hidden="1" x14ac:dyDescent="0.45">
      <c r="A284">
        <v>1552957200</v>
      </c>
      <c r="B284" t="s">
        <v>628</v>
      </c>
      <c r="C284" t="s">
        <v>64</v>
      </c>
      <c r="D284" t="s">
        <v>65</v>
      </c>
      <c r="E284" t="s">
        <v>115</v>
      </c>
      <c r="F284" t="s">
        <v>159</v>
      </c>
      <c r="G284" t="s">
        <v>559</v>
      </c>
      <c r="H284">
        <v>6</v>
      </c>
      <c r="I284">
        <v>3</v>
      </c>
      <c r="J284">
        <v>0</v>
      </c>
      <c r="K284">
        <v>1.93</v>
      </c>
      <c r="L284">
        <v>0.93</v>
      </c>
      <c r="M284">
        <v>4</v>
      </c>
      <c r="N284">
        <v>3</v>
      </c>
      <c r="O284">
        <v>7</v>
      </c>
      <c r="P284">
        <v>3</v>
      </c>
      <c r="Q284">
        <v>1</v>
      </c>
      <c r="R284">
        <v>2</v>
      </c>
      <c r="S284" t="s">
        <v>629</v>
      </c>
      <c r="T284" t="s">
        <v>630</v>
      </c>
      <c r="U284">
        <v>4</v>
      </c>
      <c r="V284">
        <v>5</v>
      </c>
      <c r="W284">
        <v>5</v>
      </c>
      <c r="X284">
        <v>1</v>
      </c>
      <c r="Y284">
        <v>5</v>
      </c>
      <c r="Z284">
        <v>0</v>
      </c>
      <c r="AA284">
        <v>2</v>
      </c>
      <c r="AB284">
        <v>4</v>
      </c>
      <c r="AC284">
        <v>0</v>
      </c>
      <c r="AD284">
        <v>5</v>
      </c>
      <c r="AE284">
        <v>10</v>
      </c>
      <c r="AF284">
        <v>15</v>
      </c>
      <c r="AG284">
        <v>6</v>
      </c>
      <c r="AH284">
        <v>6</v>
      </c>
      <c r="AI284">
        <v>4</v>
      </c>
      <c r="AJ284">
        <v>9</v>
      </c>
      <c r="AK284">
        <v>15</v>
      </c>
      <c r="AL284">
        <v>20</v>
      </c>
      <c r="AM284">
        <v>59</v>
      </c>
      <c r="AN284">
        <v>41</v>
      </c>
      <c r="AO284">
        <v>1.46</v>
      </c>
      <c r="AP284">
        <v>1.64</v>
      </c>
      <c r="AQ284">
        <v>1.84</v>
      </c>
      <c r="AR284">
        <v>17</v>
      </c>
      <c r="AS284">
        <v>34</v>
      </c>
      <c r="AT284">
        <v>17</v>
      </c>
      <c r="AU284">
        <v>17</v>
      </c>
      <c r="AV284">
        <v>17</v>
      </c>
      <c r="AW284">
        <v>17</v>
      </c>
      <c r="AX284">
        <v>17</v>
      </c>
      <c r="AY284">
        <v>34</v>
      </c>
      <c r="AZ284">
        <v>100</v>
      </c>
      <c r="BA284">
        <v>8.67</v>
      </c>
      <c r="BB284">
        <v>6.67</v>
      </c>
      <c r="BC284">
        <v>1.5</v>
      </c>
      <c r="BD284">
        <v>3.6</v>
      </c>
      <c r="BE284">
        <v>6.7</v>
      </c>
      <c r="BF284">
        <f>(1/BC284+1/BD284+1/BE284-1)/3</f>
        <v>3.1232725262575995E-2</v>
      </c>
      <c r="BG284">
        <f>1/BC284-BF284</f>
        <v>0.6354339414040906</v>
      </c>
      <c r="BH284">
        <f>1/BD284-BF284</f>
        <v>0.24654505251520178</v>
      </c>
      <c r="BI284">
        <f>1/BE284-BF284</f>
        <v>0.11802100608070758</v>
      </c>
      <c r="BJ284">
        <f>MROUND(BG284*100,2)/100</f>
        <v>0.64</v>
      </c>
      <c r="BK284">
        <v>1.32</v>
      </c>
      <c r="BL284">
        <v>2</v>
      </c>
      <c r="BM284">
        <v>3.55</v>
      </c>
      <c r="BN284">
        <v>0</v>
      </c>
      <c r="BO284">
        <v>2.0499999999999998</v>
      </c>
      <c r="BP284">
        <v>1.69</v>
      </c>
      <c r="BQ284" t="s">
        <v>129</v>
      </c>
      <c r="BR284">
        <f>VLOOKUP(Table2[[#This Row],[Reference]],metron,10,FALSE)</f>
        <v>2.8343749999999996</v>
      </c>
      <c r="BS284">
        <f>VLOOKUP(Table2[[#This Row],[Reference]],metron,11,FALSE)</f>
        <v>1.980803571428571</v>
      </c>
      <c r="BT284">
        <f>VLOOKUP(Table2[[#This Row],[Reference]],metron,12,FALSE)</f>
        <v>0.85357142857142854</v>
      </c>
      <c r="BU284">
        <f>VLOOKUP(Table2[[#This Row],[Reference]],metron,13,FALSE)</f>
        <v>0.8683035714285714</v>
      </c>
      <c r="BV284">
        <f>VLOOKUP(Table2[[#This Row],[Reference]],metron,14,FALSE)</f>
        <v>0.36607142857142849</v>
      </c>
      <c r="BW284">
        <f>VLOOKUP(Table2[[#This Row],[Reference]],metron,15,FALSE)</f>
        <v>15.03980099502488</v>
      </c>
      <c r="BX284">
        <f>VLOOKUP(Table2[[#This Row],[Reference]],metron,16,FALSE)</f>
        <v>8.6326699834162515</v>
      </c>
      <c r="BY284">
        <f>VLOOKUP(Table2[[#This Row],[Reference]],metron,17,FALSE)</f>
        <v>6.5189234650967203</v>
      </c>
      <c r="BZ284">
        <f>VLOOKUP(Table2[[#This Row],[Reference]],metron,18,FALSE)</f>
        <v>3.4507989907485279</v>
      </c>
      <c r="CA284">
        <f>VLOOKUP(Table2[[#This Row],[Reference]],metron,19,FALSE)</f>
        <v>8.5208775299281605</v>
      </c>
      <c r="CB284">
        <f>VLOOKUP(Table2[[#This Row],[Reference]],metron,20,FALSE)</f>
        <v>5.181870992667724</v>
      </c>
      <c r="CC284">
        <f>VLOOKUP(Table2[[#This Row],[Reference]],metron,21,FALSE)</f>
        <v>12.48566610455312</v>
      </c>
      <c r="CD284">
        <f>VLOOKUP(Table2[[#This Row],[Reference]],metron,22,FALSE)</f>
        <v>13.573355817875211</v>
      </c>
      <c r="CE284">
        <f>VLOOKUP(Table2[[#This Row],[Reference]],metron,23,FALSE)</f>
        <v>1.395273023634882</v>
      </c>
      <c r="CF284">
        <f>VLOOKUP(Table2[[#This Row],[Reference]],metron,24,FALSE)</f>
        <v>2.0586797066014668</v>
      </c>
      <c r="CG284">
        <f>VLOOKUP(Table2[[#This Row],[Reference]],metron,25,FALSE)</f>
        <v>6.8459657701711488E-2</v>
      </c>
      <c r="CH284">
        <f>VLOOKUP(Table2[[#This Row],[Reference]],metron,26,FALSE)</f>
        <v>0.12713936430317849</v>
      </c>
    </row>
    <row r="285" spans="1:86" hidden="1" x14ac:dyDescent="0.45">
      <c r="A285">
        <v>1553968800</v>
      </c>
      <c r="B285" t="s">
        <v>631</v>
      </c>
      <c r="C285" t="s">
        <v>64</v>
      </c>
      <c r="D285" t="s">
        <v>65</v>
      </c>
      <c r="E285" t="s">
        <v>127</v>
      </c>
      <c r="F285" t="s">
        <v>115</v>
      </c>
      <c r="G285" t="s">
        <v>65</v>
      </c>
      <c r="H285">
        <v>7</v>
      </c>
      <c r="I285">
        <v>1.33</v>
      </c>
      <c r="J285">
        <v>1</v>
      </c>
      <c r="K285">
        <v>2.12</v>
      </c>
      <c r="L285">
        <v>0.93</v>
      </c>
      <c r="M285">
        <v>1</v>
      </c>
      <c r="N285">
        <v>0</v>
      </c>
      <c r="O285">
        <v>1</v>
      </c>
      <c r="P285">
        <v>1</v>
      </c>
      <c r="Q285">
        <v>1</v>
      </c>
      <c r="R285">
        <v>0</v>
      </c>
      <c r="S285">
        <v>18</v>
      </c>
      <c r="U285">
        <v>5</v>
      </c>
      <c r="V285">
        <v>3</v>
      </c>
      <c r="W285">
        <v>3</v>
      </c>
      <c r="X285">
        <v>0</v>
      </c>
      <c r="Y285">
        <v>1</v>
      </c>
      <c r="Z285">
        <v>0</v>
      </c>
      <c r="AA285">
        <v>1</v>
      </c>
      <c r="AB285">
        <v>2</v>
      </c>
      <c r="AC285">
        <v>0</v>
      </c>
      <c r="AD285">
        <v>1</v>
      </c>
      <c r="AE285">
        <v>16</v>
      </c>
      <c r="AF285">
        <v>7</v>
      </c>
      <c r="AG285">
        <v>4</v>
      </c>
      <c r="AH285">
        <v>0</v>
      </c>
      <c r="AI285">
        <v>12</v>
      </c>
      <c r="AJ285">
        <v>7</v>
      </c>
      <c r="AK285">
        <v>18</v>
      </c>
      <c r="AL285">
        <v>16</v>
      </c>
      <c r="AM285">
        <v>54</v>
      </c>
      <c r="AN285">
        <v>46</v>
      </c>
      <c r="AO285">
        <v>1.82</v>
      </c>
      <c r="AP285">
        <v>0.87</v>
      </c>
      <c r="AQ285">
        <v>2.34</v>
      </c>
      <c r="AR285">
        <v>84</v>
      </c>
      <c r="AS285">
        <v>100</v>
      </c>
      <c r="AT285">
        <v>17</v>
      </c>
      <c r="AU285">
        <v>17</v>
      </c>
      <c r="AV285">
        <v>0</v>
      </c>
      <c r="AW285">
        <v>42</v>
      </c>
      <c r="AX285">
        <v>100</v>
      </c>
      <c r="AY285">
        <v>17</v>
      </c>
      <c r="AZ285">
        <v>75</v>
      </c>
      <c r="BA285">
        <v>11.33</v>
      </c>
      <c r="BB285">
        <v>6</v>
      </c>
      <c r="BC285">
        <v>2.1</v>
      </c>
      <c r="BD285">
        <v>3.55</v>
      </c>
      <c r="BE285">
        <v>2.75</v>
      </c>
      <c r="BF285">
        <f>(1/BC285+1/BD285+1/BE285-1)/3</f>
        <v>4.0505660223970029E-2</v>
      </c>
      <c r="BG285">
        <f>1/BC285-BF285</f>
        <v>0.43568481596650616</v>
      </c>
      <c r="BH285">
        <f>1/BD285-BF285</f>
        <v>0.2411844806211004</v>
      </c>
      <c r="BI285">
        <f>1/BE285-BF285</f>
        <v>0.32313070341239364</v>
      </c>
      <c r="BJ285">
        <f>MROUND(BG285*100,2)/100</f>
        <v>0.44</v>
      </c>
      <c r="BK285">
        <v>0</v>
      </c>
      <c r="BL285">
        <v>1.95</v>
      </c>
      <c r="BM285">
        <v>0</v>
      </c>
      <c r="BN285">
        <v>0</v>
      </c>
      <c r="BO285">
        <v>1.83</v>
      </c>
      <c r="BP285">
        <v>1.83</v>
      </c>
      <c r="BQ285" t="s">
        <v>130</v>
      </c>
      <c r="BR285">
        <f>VLOOKUP(Table2[[#This Row],[Reference]],metron,10,FALSE)</f>
        <v>2.4807646356033461</v>
      </c>
      <c r="BS285">
        <f>VLOOKUP(Table2[[#This Row],[Reference]],metron,11,FALSE)</f>
        <v>1.4140979689366791</v>
      </c>
      <c r="BT285">
        <f>VLOOKUP(Table2[[#This Row],[Reference]],metron,12,FALSE)</f>
        <v>1.0666666666666671</v>
      </c>
      <c r="BU285">
        <f>VLOOKUP(Table2[[#This Row],[Reference]],metron,13,FALSE)</f>
        <v>0.62712066905615294</v>
      </c>
      <c r="BV285">
        <f>VLOOKUP(Table2[[#This Row],[Reference]],metron,14,FALSE)</f>
        <v>0.46009557945041818</v>
      </c>
      <c r="BW285">
        <f>VLOOKUP(Table2[[#This Row],[Reference]],metron,15,FALSE)</f>
        <v>12.56969280146722</v>
      </c>
      <c r="BX285">
        <f>VLOOKUP(Table2[[#This Row],[Reference]],metron,16,FALSE)</f>
        <v>9.8695552498853729</v>
      </c>
      <c r="BY285">
        <f>VLOOKUP(Table2[[#This Row],[Reference]],metron,17,FALSE)</f>
        <v>5.2754256787850897</v>
      </c>
      <c r="BZ285">
        <f>VLOOKUP(Table2[[#This Row],[Reference]],metron,18,FALSE)</f>
        <v>4.1279337321675103</v>
      </c>
      <c r="CA285">
        <f>VLOOKUP(Table2[[#This Row],[Reference]],metron,19,FALSE)</f>
        <v>7.2942671226821298</v>
      </c>
      <c r="CB285">
        <f>VLOOKUP(Table2[[#This Row],[Reference]],metron,20,FALSE)</f>
        <v>5.7416215177178627</v>
      </c>
      <c r="CC285">
        <f>VLOOKUP(Table2[[#This Row],[Reference]],metron,21,FALSE)</f>
        <v>12.897246007868549</v>
      </c>
      <c r="CD285">
        <f>VLOOKUP(Table2[[#This Row],[Reference]],metron,22,FALSE)</f>
        <v>13.507058551261281</v>
      </c>
      <c r="CE285">
        <f>VLOOKUP(Table2[[#This Row],[Reference]],metron,23,FALSE)</f>
        <v>1.576522702104098</v>
      </c>
      <c r="CF285">
        <f>VLOOKUP(Table2[[#This Row],[Reference]],metron,24,FALSE)</f>
        <v>1.917165005537099</v>
      </c>
      <c r="CG285">
        <f>VLOOKUP(Table2[[#This Row],[Reference]],metron,25,FALSE)</f>
        <v>8.4385382059800659E-2</v>
      </c>
      <c r="CH285">
        <f>VLOOKUP(Table2[[#This Row],[Reference]],metron,26,FALSE)</f>
        <v>0.1233665559246955</v>
      </c>
    </row>
    <row r="286" spans="1:86" hidden="1" x14ac:dyDescent="0.45">
      <c r="A286">
        <v>1553976600</v>
      </c>
      <c r="B286" t="s">
        <v>632</v>
      </c>
      <c r="C286" t="s">
        <v>64</v>
      </c>
      <c r="D286" t="s">
        <v>65</v>
      </c>
      <c r="E286" t="s">
        <v>143</v>
      </c>
      <c r="F286" t="s">
        <v>113</v>
      </c>
      <c r="G286" t="s">
        <v>65</v>
      </c>
      <c r="H286">
        <v>7</v>
      </c>
      <c r="I286">
        <v>2</v>
      </c>
      <c r="J286">
        <v>2</v>
      </c>
      <c r="K286">
        <v>1.82</v>
      </c>
      <c r="L286">
        <v>1.44</v>
      </c>
      <c r="M286">
        <v>1</v>
      </c>
      <c r="N286">
        <v>0</v>
      </c>
      <c r="O286">
        <v>1</v>
      </c>
      <c r="P286">
        <v>1</v>
      </c>
      <c r="Q286">
        <v>1</v>
      </c>
      <c r="R286">
        <v>0</v>
      </c>
      <c r="S286">
        <v>2</v>
      </c>
      <c r="U286">
        <v>4</v>
      </c>
      <c r="V286">
        <v>7</v>
      </c>
      <c r="W286">
        <v>2</v>
      </c>
      <c r="X286">
        <v>0</v>
      </c>
      <c r="Y286">
        <v>5</v>
      </c>
      <c r="Z286">
        <v>0</v>
      </c>
      <c r="AA286">
        <v>2</v>
      </c>
      <c r="AB286">
        <v>0</v>
      </c>
      <c r="AC286">
        <v>2</v>
      </c>
      <c r="AD286">
        <v>3</v>
      </c>
      <c r="AE286">
        <v>8</v>
      </c>
      <c r="AF286">
        <v>11</v>
      </c>
      <c r="AG286">
        <v>2</v>
      </c>
      <c r="AH286">
        <v>7</v>
      </c>
      <c r="AI286">
        <v>6</v>
      </c>
      <c r="AJ286">
        <v>4</v>
      </c>
      <c r="AK286">
        <v>22</v>
      </c>
      <c r="AL286">
        <v>16</v>
      </c>
      <c r="AM286">
        <v>44</v>
      </c>
      <c r="AN286">
        <v>56</v>
      </c>
      <c r="AO286">
        <v>0.96</v>
      </c>
      <c r="AP286">
        <v>1.7</v>
      </c>
      <c r="AQ286">
        <v>2.42</v>
      </c>
      <c r="AR286">
        <v>50</v>
      </c>
      <c r="AS286">
        <v>75</v>
      </c>
      <c r="AT286">
        <v>75</v>
      </c>
      <c r="AU286">
        <v>17</v>
      </c>
      <c r="AV286">
        <v>0</v>
      </c>
      <c r="AW286">
        <v>34</v>
      </c>
      <c r="AX286">
        <v>75</v>
      </c>
      <c r="AY286">
        <v>59</v>
      </c>
      <c r="AZ286">
        <v>75</v>
      </c>
      <c r="BA286">
        <v>5.67</v>
      </c>
      <c r="BB286">
        <v>5.67</v>
      </c>
      <c r="BC286">
        <v>2.25</v>
      </c>
      <c r="BD286">
        <v>3.15</v>
      </c>
      <c r="BE286">
        <v>3.1</v>
      </c>
      <c r="BF286">
        <f>(1/BC286+1/BD286+1/BE286-1)/3</f>
        <v>2.8161802355350707E-2</v>
      </c>
      <c r="BG286">
        <f>1/BC286-BF286</f>
        <v>0.41628264208909371</v>
      </c>
      <c r="BH286">
        <f>1/BD286-BF286</f>
        <v>0.28929851510496674</v>
      </c>
      <c r="BI286">
        <f>1/BE286-BF286</f>
        <v>0.29441884280593961</v>
      </c>
      <c r="BJ286">
        <f>MROUND(BG286*100,2)/100</f>
        <v>0.42</v>
      </c>
      <c r="BK286">
        <v>1.29</v>
      </c>
      <c r="BL286">
        <v>1.95</v>
      </c>
      <c r="BM286">
        <v>3.35</v>
      </c>
      <c r="BN286">
        <v>0</v>
      </c>
      <c r="BO286">
        <v>1.74</v>
      </c>
      <c r="BP286">
        <v>2</v>
      </c>
      <c r="BQ286" t="s">
        <v>131</v>
      </c>
      <c r="BR286">
        <f>VLOOKUP(Table2[[#This Row],[Reference]],metron,10,FALSE)</f>
        <v>2.4884649511978703</v>
      </c>
      <c r="BS286">
        <f>VLOOKUP(Table2[[#This Row],[Reference]],metron,11,FALSE)</f>
        <v>1.396960958296362</v>
      </c>
      <c r="BT286">
        <f>VLOOKUP(Table2[[#This Row],[Reference]],metron,12,FALSE)</f>
        <v>1.091503992901508</v>
      </c>
      <c r="BU286">
        <f>VLOOKUP(Table2[[#This Row],[Reference]],metron,13,FALSE)</f>
        <v>0.60765391014975045</v>
      </c>
      <c r="BV286">
        <f>VLOOKUP(Table2[[#This Row],[Reference]],metron,14,FALSE)</f>
        <v>0.47276760953965608</v>
      </c>
      <c r="BW286">
        <f>VLOOKUP(Table2[[#This Row],[Reference]],metron,15,FALSE)</f>
        <v>12.29504785684561</v>
      </c>
      <c r="BX286">
        <f>VLOOKUP(Table2[[#This Row],[Reference]],metron,16,FALSE)</f>
        <v>10.047232625884311</v>
      </c>
      <c r="BY286">
        <f>VLOOKUP(Table2[[#This Row],[Reference]],metron,17,FALSE)</f>
        <v>5.2917192097519967</v>
      </c>
      <c r="BZ286">
        <f>VLOOKUP(Table2[[#This Row],[Reference]],metron,18,FALSE)</f>
        <v>4.2580916351408158</v>
      </c>
      <c r="CA286">
        <f>VLOOKUP(Table2[[#This Row],[Reference]],metron,19,FALSE)</f>
        <v>7.0033286470936131</v>
      </c>
      <c r="CB286">
        <f>VLOOKUP(Table2[[#This Row],[Reference]],metron,20,FALSE)</f>
        <v>5.789140990743495</v>
      </c>
      <c r="CC286">
        <f>VLOOKUP(Table2[[#This Row],[Reference]],metron,21,FALSE)</f>
        <v>12.77041895895049</v>
      </c>
      <c r="CD286">
        <f>VLOOKUP(Table2[[#This Row],[Reference]],metron,22,FALSE)</f>
        <v>13.411129919593741</v>
      </c>
      <c r="CE286">
        <f>VLOOKUP(Table2[[#This Row],[Reference]],metron,23,FALSE)</f>
        <v>1.556141062018646</v>
      </c>
      <c r="CF286">
        <f>VLOOKUP(Table2[[#This Row],[Reference]],metron,24,FALSE)</f>
        <v>1.9114308877178761</v>
      </c>
      <c r="CG286">
        <f>VLOOKUP(Table2[[#This Row],[Reference]],metron,25,FALSE)</f>
        <v>8.4920956627482766E-2</v>
      </c>
      <c r="CH286">
        <f>VLOOKUP(Table2[[#This Row],[Reference]],metron,26,FALSE)</f>
        <v>0.1323469801378192</v>
      </c>
    </row>
    <row r="287" spans="1:86" hidden="1" x14ac:dyDescent="0.45">
      <c r="A287">
        <v>1553985000</v>
      </c>
      <c r="B287" t="s">
        <v>633</v>
      </c>
      <c r="C287" t="s">
        <v>64</v>
      </c>
      <c r="D287" t="s">
        <v>65</v>
      </c>
      <c r="E287" t="s">
        <v>119</v>
      </c>
      <c r="F287" t="s">
        <v>123</v>
      </c>
      <c r="G287" t="s">
        <v>65</v>
      </c>
      <c r="H287">
        <v>7</v>
      </c>
      <c r="I287">
        <v>2</v>
      </c>
      <c r="J287">
        <v>1.33</v>
      </c>
      <c r="K287">
        <v>2</v>
      </c>
      <c r="L287">
        <v>1.5</v>
      </c>
      <c r="M287">
        <v>1</v>
      </c>
      <c r="N287">
        <v>1</v>
      </c>
      <c r="O287">
        <v>2</v>
      </c>
      <c r="P287">
        <v>1</v>
      </c>
      <c r="Q287">
        <v>1</v>
      </c>
      <c r="R287">
        <v>0</v>
      </c>
      <c r="S287">
        <v>25</v>
      </c>
      <c r="T287">
        <v>85</v>
      </c>
      <c r="U287">
        <v>3</v>
      </c>
      <c r="V287">
        <v>4</v>
      </c>
      <c r="W287">
        <v>4</v>
      </c>
      <c r="X287">
        <v>0</v>
      </c>
      <c r="Y287">
        <v>5</v>
      </c>
      <c r="Z287">
        <v>0</v>
      </c>
      <c r="AA287">
        <v>1</v>
      </c>
      <c r="AB287">
        <v>3</v>
      </c>
      <c r="AC287">
        <v>2</v>
      </c>
      <c r="AD287">
        <v>3</v>
      </c>
      <c r="AE287">
        <v>11</v>
      </c>
      <c r="AF287">
        <v>4</v>
      </c>
      <c r="AG287">
        <v>5</v>
      </c>
      <c r="AH287">
        <v>3</v>
      </c>
      <c r="AI287">
        <v>6</v>
      </c>
      <c r="AJ287">
        <v>1</v>
      </c>
      <c r="AK287">
        <v>18</v>
      </c>
      <c r="AL287">
        <v>16</v>
      </c>
      <c r="AM287">
        <v>49</v>
      </c>
      <c r="AN287">
        <v>51</v>
      </c>
      <c r="AO287">
        <v>1.41</v>
      </c>
      <c r="AP287">
        <v>0.86</v>
      </c>
      <c r="AQ287">
        <v>2.67</v>
      </c>
      <c r="AR287">
        <v>34</v>
      </c>
      <c r="AS287">
        <v>67</v>
      </c>
      <c r="AT287">
        <v>50</v>
      </c>
      <c r="AU287">
        <v>17</v>
      </c>
      <c r="AV287">
        <v>17</v>
      </c>
      <c r="AW287">
        <v>34</v>
      </c>
      <c r="AX287">
        <v>67</v>
      </c>
      <c r="AY287">
        <v>50</v>
      </c>
      <c r="AZ287">
        <v>67</v>
      </c>
      <c r="BA287">
        <v>9</v>
      </c>
      <c r="BB287">
        <v>5.33</v>
      </c>
      <c r="BC287">
        <v>1.61</v>
      </c>
      <c r="BD287">
        <v>3.85</v>
      </c>
      <c r="BE287">
        <v>5</v>
      </c>
      <c r="BF287">
        <f>(1/BC287+1/BD287+1/BE287-1)/3</f>
        <v>2.6952757387539956E-2</v>
      </c>
      <c r="BG287">
        <f>1/BC287-BF287</f>
        <v>0.59416525503482021</v>
      </c>
      <c r="BH287">
        <f>1/BD287-BF287</f>
        <v>0.23278750235271975</v>
      </c>
      <c r="BI287">
        <f>1/BE287-BF287</f>
        <v>0.17304724261246004</v>
      </c>
      <c r="BJ287">
        <f>MROUND(BG287*100,2)/100</f>
        <v>0.6</v>
      </c>
      <c r="BK287">
        <v>1.38</v>
      </c>
      <c r="BL287">
        <v>2.2000000000000002</v>
      </c>
      <c r="BM287">
        <v>4.05</v>
      </c>
      <c r="BN287">
        <v>0</v>
      </c>
      <c r="BO287">
        <v>2.2000000000000002</v>
      </c>
      <c r="BP287">
        <v>1.61</v>
      </c>
      <c r="BQ287" t="s">
        <v>132</v>
      </c>
      <c r="BR287">
        <f>VLOOKUP(Table2[[#This Row],[Reference]],metron,10,FALSE)</f>
        <v>2.7310090702947849</v>
      </c>
      <c r="BS287">
        <f>VLOOKUP(Table2[[#This Row],[Reference]],metron,11,FALSE)</f>
        <v>1.841836734693878</v>
      </c>
      <c r="BT287">
        <f>VLOOKUP(Table2[[#This Row],[Reference]],metron,12,FALSE)</f>
        <v>0.88917233560090703</v>
      </c>
      <c r="BU287">
        <f>VLOOKUP(Table2[[#This Row],[Reference]],metron,13,FALSE)</f>
        <v>0.804822695035461</v>
      </c>
      <c r="BV287">
        <f>VLOOKUP(Table2[[#This Row],[Reference]],metron,14,FALSE)</f>
        <v>0.38099290780141842</v>
      </c>
      <c r="BW287">
        <f>VLOOKUP(Table2[[#This Row],[Reference]],metron,15,FALSE)</f>
        <v>14.25174825174825</v>
      </c>
      <c r="BX287">
        <f>VLOOKUP(Table2[[#This Row],[Reference]],metron,16,FALSE)</f>
        <v>8.8316683316683324</v>
      </c>
      <c r="BY287">
        <f>VLOOKUP(Table2[[#This Row],[Reference]],metron,17,FALSE)</f>
        <v>6.2901265822784813</v>
      </c>
      <c r="BZ287">
        <f>VLOOKUP(Table2[[#This Row],[Reference]],metron,18,FALSE)</f>
        <v>3.6162025316455702</v>
      </c>
      <c r="CA287">
        <f>VLOOKUP(Table2[[#This Row],[Reference]],metron,19,FALSE)</f>
        <v>7.9616216694697686</v>
      </c>
      <c r="CB287">
        <f>VLOOKUP(Table2[[#This Row],[Reference]],metron,20,FALSE)</f>
        <v>5.2154658000227627</v>
      </c>
      <c r="CC287">
        <f>VLOOKUP(Table2[[#This Row],[Reference]],metron,21,FALSE)</f>
        <v>12.444895886236671</v>
      </c>
      <c r="CD287">
        <f>VLOOKUP(Table2[[#This Row],[Reference]],metron,22,FALSE)</f>
        <v>13.620619603859829</v>
      </c>
      <c r="CE287">
        <f>VLOOKUP(Table2[[#This Row],[Reference]],metron,23,FALSE)</f>
        <v>1.406084017382907</v>
      </c>
      <c r="CF287">
        <f>VLOOKUP(Table2[[#This Row],[Reference]],metron,24,FALSE)</f>
        <v>2.070980202800579</v>
      </c>
      <c r="CG287">
        <f>VLOOKUP(Table2[[#This Row],[Reference]],metron,25,FALSE)</f>
        <v>6.1323032351521013E-2</v>
      </c>
      <c r="CH287">
        <f>VLOOKUP(Table2[[#This Row],[Reference]],metron,26,FALSE)</f>
        <v>0.1313375181071946</v>
      </c>
    </row>
    <row r="288" spans="1:86" hidden="1" x14ac:dyDescent="0.45">
      <c r="A288">
        <v>1553994000</v>
      </c>
      <c r="B288" t="s">
        <v>634</v>
      </c>
      <c r="C288" t="s">
        <v>64</v>
      </c>
      <c r="D288" t="s">
        <v>65</v>
      </c>
      <c r="E288" t="s">
        <v>114</v>
      </c>
      <c r="F288" t="s">
        <v>112</v>
      </c>
      <c r="G288" t="s">
        <v>65</v>
      </c>
      <c r="H288">
        <v>7</v>
      </c>
      <c r="I288">
        <v>2.33</v>
      </c>
      <c r="J288">
        <v>1.33</v>
      </c>
      <c r="K288">
        <v>1.94</v>
      </c>
      <c r="L288">
        <v>1.31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76</v>
      </c>
      <c r="U288">
        <v>4</v>
      </c>
      <c r="V288">
        <v>7</v>
      </c>
      <c r="W288">
        <v>4</v>
      </c>
      <c r="X288">
        <v>0</v>
      </c>
      <c r="Y288">
        <v>4</v>
      </c>
      <c r="Z288">
        <v>0</v>
      </c>
      <c r="AA288">
        <v>4</v>
      </c>
      <c r="AB288">
        <v>0</v>
      </c>
      <c r="AC288">
        <v>0</v>
      </c>
      <c r="AD288">
        <v>4</v>
      </c>
      <c r="AE288">
        <v>18</v>
      </c>
      <c r="AF288">
        <v>7</v>
      </c>
      <c r="AG288">
        <v>6</v>
      </c>
      <c r="AH288">
        <v>2</v>
      </c>
      <c r="AI288">
        <v>12</v>
      </c>
      <c r="AJ288">
        <v>5</v>
      </c>
      <c r="AK288">
        <v>9</v>
      </c>
      <c r="AL288">
        <v>16</v>
      </c>
      <c r="AM288">
        <v>59</v>
      </c>
      <c r="AN288">
        <v>41</v>
      </c>
      <c r="AO288">
        <v>2.0299999999999998</v>
      </c>
      <c r="AP288">
        <v>0.82</v>
      </c>
      <c r="AQ288">
        <v>1.17</v>
      </c>
      <c r="AR288">
        <v>0</v>
      </c>
      <c r="AS288">
        <v>33</v>
      </c>
      <c r="AT288">
        <v>17</v>
      </c>
      <c r="AU288">
        <v>0</v>
      </c>
      <c r="AV288">
        <v>0</v>
      </c>
      <c r="AW288">
        <v>17</v>
      </c>
      <c r="AX288">
        <v>33</v>
      </c>
      <c r="AY288">
        <v>0</v>
      </c>
      <c r="AZ288">
        <v>67</v>
      </c>
      <c r="BA288">
        <v>7.66</v>
      </c>
      <c r="BB288">
        <v>7</v>
      </c>
      <c r="BC288">
        <v>1.57</v>
      </c>
      <c r="BD288">
        <v>3.85</v>
      </c>
      <c r="BE288">
        <v>5.2</v>
      </c>
      <c r="BF288">
        <f>(1/BC288+1/BD288+1/BE288-1)/3</f>
        <v>2.9663542402395882E-2</v>
      </c>
      <c r="BG288">
        <f>1/BC288-BF288</f>
        <v>0.60727913275683976</v>
      </c>
      <c r="BH288">
        <f>1/BD288-BF288</f>
        <v>0.23007671733786383</v>
      </c>
      <c r="BI288">
        <f>1/BE288-BF288</f>
        <v>0.16264414990529641</v>
      </c>
      <c r="BJ288">
        <f>MROUND(BG288*100,2)/100</f>
        <v>0.6</v>
      </c>
      <c r="BK288">
        <v>1.35</v>
      </c>
      <c r="BL288">
        <v>2.1</v>
      </c>
      <c r="BM288">
        <v>3.85</v>
      </c>
      <c r="BN288">
        <v>0</v>
      </c>
      <c r="BO288">
        <v>2.15</v>
      </c>
      <c r="BP288">
        <v>1.65</v>
      </c>
      <c r="BQ288" t="s">
        <v>117</v>
      </c>
      <c r="BR288">
        <f>VLOOKUP(Table2[[#This Row],[Reference]],metron,10,FALSE)</f>
        <v>2.7310090702947849</v>
      </c>
      <c r="BS288">
        <f>VLOOKUP(Table2[[#This Row],[Reference]],metron,11,FALSE)</f>
        <v>1.841836734693878</v>
      </c>
      <c r="BT288">
        <f>VLOOKUP(Table2[[#This Row],[Reference]],metron,12,FALSE)</f>
        <v>0.88917233560090703</v>
      </c>
      <c r="BU288">
        <f>VLOOKUP(Table2[[#This Row],[Reference]],metron,13,FALSE)</f>
        <v>0.804822695035461</v>
      </c>
      <c r="BV288">
        <f>VLOOKUP(Table2[[#This Row],[Reference]],metron,14,FALSE)</f>
        <v>0.38099290780141842</v>
      </c>
      <c r="BW288">
        <f>VLOOKUP(Table2[[#This Row],[Reference]],metron,15,FALSE)</f>
        <v>14.25174825174825</v>
      </c>
      <c r="BX288">
        <f>VLOOKUP(Table2[[#This Row],[Reference]],metron,16,FALSE)</f>
        <v>8.8316683316683324</v>
      </c>
      <c r="BY288">
        <f>VLOOKUP(Table2[[#This Row],[Reference]],metron,17,FALSE)</f>
        <v>6.2901265822784813</v>
      </c>
      <c r="BZ288">
        <f>VLOOKUP(Table2[[#This Row],[Reference]],metron,18,FALSE)</f>
        <v>3.6162025316455702</v>
      </c>
      <c r="CA288">
        <f>VLOOKUP(Table2[[#This Row],[Reference]],metron,19,FALSE)</f>
        <v>7.9616216694697686</v>
      </c>
      <c r="CB288">
        <f>VLOOKUP(Table2[[#This Row],[Reference]],metron,20,FALSE)</f>
        <v>5.2154658000227627</v>
      </c>
      <c r="CC288">
        <f>VLOOKUP(Table2[[#This Row],[Reference]],metron,21,FALSE)</f>
        <v>12.444895886236671</v>
      </c>
      <c r="CD288">
        <f>VLOOKUP(Table2[[#This Row],[Reference]],metron,22,FALSE)</f>
        <v>13.620619603859829</v>
      </c>
      <c r="CE288">
        <f>VLOOKUP(Table2[[#This Row],[Reference]],metron,23,FALSE)</f>
        <v>1.406084017382907</v>
      </c>
      <c r="CF288">
        <f>VLOOKUP(Table2[[#This Row],[Reference]],metron,24,FALSE)</f>
        <v>2.070980202800579</v>
      </c>
      <c r="CG288">
        <f>VLOOKUP(Table2[[#This Row],[Reference]],metron,25,FALSE)</f>
        <v>6.1323032351521013E-2</v>
      </c>
      <c r="CH288">
        <f>VLOOKUP(Table2[[#This Row],[Reference]],metron,26,FALSE)</f>
        <v>0.1313375181071946</v>
      </c>
    </row>
    <row r="289" spans="1:86" hidden="1" x14ac:dyDescent="0.45">
      <c r="A289">
        <v>1554055200</v>
      </c>
      <c r="B289" t="s">
        <v>635</v>
      </c>
      <c r="C289" t="s">
        <v>64</v>
      </c>
      <c r="D289" t="s">
        <v>65</v>
      </c>
      <c r="E289" t="s">
        <v>118</v>
      </c>
      <c r="F289" t="s">
        <v>545</v>
      </c>
      <c r="G289" t="s">
        <v>65</v>
      </c>
      <c r="H289">
        <v>7</v>
      </c>
      <c r="I289">
        <v>0.33</v>
      </c>
      <c r="J289">
        <v>2</v>
      </c>
      <c r="K289">
        <v>1.4</v>
      </c>
      <c r="L289">
        <v>0.8</v>
      </c>
      <c r="M289">
        <v>1</v>
      </c>
      <c r="N289">
        <v>1</v>
      </c>
      <c r="O289">
        <v>2</v>
      </c>
      <c r="P289">
        <v>2</v>
      </c>
      <c r="Q289">
        <v>1</v>
      </c>
      <c r="R289">
        <v>1</v>
      </c>
      <c r="S289">
        <v>11</v>
      </c>
      <c r="T289">
        <v>40</v>
      </c>
      <c r="U289">
        <v>2</v>
      </c>
      <c r="V289">
        <v>4</v>
      </c>
      <c r="W289">
        <v>3</v>
      </c>
      <c r="X289">
        <v>0</v>
      </c>
      <c r="Y289">
        <v>3</v>
      </c>
      <c r="Z289">
        <v>0</v>
      </c>
      <c r="AA289">
        <v>1</v>
      </c>
      <c r="AB289">
        <v>2</v>
      </c>
      <c r="AC289">
        <v>2</v>
      </c>
      <c r="AD289">
        <v>1</v>
      </c>
      <c r="AE289">
        <v>5</v>
      </c>
      <c r="AF289">
        <v>7</v>
      </c>
      <c r="AG289">
        <v>2</v>
      </c>
      <c r="AH289">
        <v>5</v>
      </c>
      <c r="AI289">
        <v>3</v>
      </c>
      <c r="AJ289">
        <v>2</v>
      </c>
      <c r="AK289">
        <v>20</v>
      </c>
      <c r="AL289">
        <v>11</v>
      </c>
      <c r="AM289">
        <v>50</v>
      </c>
      <c r="AN289">
        <v>50</v>
      </c>
      <c r="AO289">
        <v>0.91</v>
      </c>
      <c r="AP289">
        <v>1.33</v>
      </c>
      <c r="AQ289">
        <v>3.33</v>
      </c>
      <c r="AR289">
        <v>67</v>
      </c>
      <c r="AS289">
        <v>84</v>
      </c>
      <c r="AT289">
        <v>67</v>
      </c>
      <c r="AU289">
        <v>50</v>
      </c>
      <c r="AV289">
        <v>34</v>
      </c>
      <c r="AW289">
        <v>33</v>
      </c>
      <c r="AX289">
        <v>84</v>
      </c>
      <c r="AY289">
        <v>50</v>
      </c>
      <c r="AZ289">
        <v>67</v>
      </c>
      <c r="BA289">
        <v>9.66</v>
      </c>
      <c r="BB289">
        <v>6</v>
      </c>
      <c r="BC289">
        <v>2.25</v>
      </c>
      <c r="BD289">
        <v>3.2</v>
      </c>
      <c r="BE289">
        <v>3</v>
      </c>
      <c r="BF289">
        <f>(1/BC289+1/BD289+1/BE289-1)/3</f>
        <v>3.009259259259256E-2</v>
      </c>
      <c r="BG289">
        <f>1/BC289-BF289</f>
        <v>0.41435185185185186</v>
      </c>
      <c r="BH289">
        <f>1/BD289-BF289</f>
        <v>0.28240740740740744</v>
      </c>
      <c r="BI289">
        <f>1/BE289-BF289</f>
        <v>0.30324074074074076</v>
      </c>
      <c r="BJ289">
        <f>MROUND(BG289*100,2)/100</f>
        <v>0.42</v>
      </c>
      <c r="BK289">
        <v>1.32</v>
      </c>
      <c r="BL289">
        <v>2</v>
      </c>
      <c r="BM289">
        <v>3.55</v>
      </c>
      <c r="BN289">
        <v>0</v>
      </c>
      <c r="BO289">
        <v>1.8</v>
      </c>
      <c r="BP289">
        <v>1.95</v>
      </c>
      <c r="BQ289" t="s">
        <v>121</v>
      </c>
      <c r="BR289">
        <f>VLOOKUP(Table2[[#This Row],[Reference]],metron,10,FALSE)</f>
        <v>2.4884649511978703</v>
      </c>
      <c r="BS289">
        <f>VLOOKUP(Table2[[#This Row],[Reference]],metron,11,FALSE)</f>
        <v>1.396960958296362</v>
      </c>
      <c r="BT289">
        <f>VLOOKUP(Table2[[#This Row],[Reference]],metron,12,FALSE)</f>
        <v>1.091503992901508</v>
      </c>
      <c r="BU289">
        <f>VLOOKUP(Table2[[#This Row],[Reference]],metron,13,FALSE)</f>
        <v>0.60765391014975045</v>
      </c>
      <c r="BV289">
        <f>VLOOKUP(Table2[[#This Row],[Reference]],metron,14,FALSE)</f>
        <v>0.47276760953965608</v>
      </c>
      <c r="BW289">
        <f>VLOOKUP(Table2[[#This Row],[Reference]],metron,15,FALSE)</f>
        <v>12.29504785684561</v>
      </c>
      <c r="BX289">
        <f>VLOOKUP(Table2[[#This Row],[Reference]],metron,16,FALSE)</f>
        <v>10.047232625884311</v>
      </c>
      <c r="BY289">
        <f>VLOOKUP(Table2[[#This Row],[Reference]],metron,17,FALSE)</f>
        <v>5.2917192097519967</v>
      </c>
      <c r="BZ289">
        <f>VLOOKUP(Table2[[#This Row],[Reference]],metron,18,FALSE)</f>
        <v>4.2580916351408158</v>
      </c>
      <c r="CA289">
        <f>VLOOKUP(Table2[[#This Row],[Reference]],metron,19,FALSE)</f>
        <v>7.0033286470936131</v>
      </c>
      <c r="CB289">
        <f>VLOOKUP(Table2[[#This Row],[Reference]],metron,20,FALSE)</f>
        <v>5.789140990743495</v>
      </c>
      <c r="CC289">
        <f>VLOOKUP(Table2[[#This Row],[Reference]],metron,21,FALSE)</f>
        <v>12.77041895895049</v>
      </c>
      <c r="CD289">
        <f>VLOOKUP(Table2[[#This Row],[Reference]],metron,22,FALSE)</f>
        <v>13.411129919593741</v>
      </c>
      <c r="CE289">
        <f>VLOOKUP(Table2[[#This Row],[Reference]],metron,23,FALSE)</f>
        <v>1.556141062018646</v>
      </c>
      <c r="CF289">
        <f>VLOOKUP(Table2[[#This Row],[Reference]],metron,24,FALSE)</f>
        <v>1.9114308877178761</v>
      </c>
      <c r="CG289">
        <f>VLOOKUP(Table2[[#This Row],[Reference]],metron,25,FALSE)</f>
        <v>8.4920956627482766E-2</v>
      </c>
      <c r="CH289">
        <f>VLOOKUP(Table2[[#This Row],[Reference]],metron,26,FALSE)</f>
        <v>0.1323469801378192</v>
      </c>
    </row>
    <row r="290" spans="1:86" hidden="1" x14ac:dyDescent="0.45">
      <c r="A290">
        <v>1554063000</v>
      </c>
      <c r="B290" t="s">
        <v>636</v>
      </c>
      <c r="C290" t="s">
        <v>64</v>
      </c>
      <c r="D290" t="s">
        <v>65</v>
      </c>
      <c r="E290" t="s">
        <v>122</v>
      </c>
      <c r="F290" t="s">
        <v>110</v>
      </c>
      <c r="G290" t="s">
        <v>65</v>
      </c>
      <c r="H290">
        <v>7</v>
      </c>
      <c r="I290">
        <v>1.33</v>
      </c>
      <c r="J290">
        <v>1.33</v>
      </c>
      <c r="K290">
        <v>1.94</v>
      </c>
      <c r="L290">
        <v>0.8</v>
      </c>
      <c r="M290">
        <v>1</v>
      </c>
      <c r="N290">
        <v>0</v>
      </c>
      <c r="O290">
        <v>1</v>
      </c>
      <c r="P290">
        <v>1</v>
      </c>
      <c r="Q290">
        <v>1</v>
      </c>
      <c r="R290">
        <v>0</v>
      </c>
      <c r="S290">
        <v>18</v>
      </c>
      <c r="U290">
        <v>5</v>
      </c>
      <c r="V290">
        <v>6</v>
      </c>
      <c r="W290">
        <v>2</v>
      </c>
      <c r="X290">
        <v>0</v>
      </c>
      <c r="Y290">
        <v>3</v>
      </c>
      <c r="Z290">
        <v>0</v>
      </c>
      <c r="AA290">
        <v>0</v>
      </c>
      <c r="AB290">
        <v>2</v>
      </c>
      <c r="AC290">
        <v>1</v>
      </c>
      <c r="AD290">
        <v>2</v>
      </c>
      <c r="AE290">
        <v>11</v>
      </c>
      <c r="AF290">
        <v>11</v>
      </c>
      <c r="AG290">
        <v>7</v>
      </c>
      <c r="AH290">
        <v>5</v>
      </c>
      <c r="AI290">
        <v>4</v>
      </c>
      <c r="AJ290">
        <v>6</v>
      </c>
      <c r="AK290">
        <v>18</v>
      </c>
      <c r="AL290">
        <v>29</v>
      </c>
      <c r="AM290">
        <v>50</v>
      </c>
      <c r="AN290">
        <v>50</v>
      </c>
      <c r="AO290">
        <v>1.65</v>
      </c>
      <c r="AP290">
        <v>1.44</v>
      </c>
      <c r="AQ290">
        <v>2</v>
      </c>
      <c r="AR290">
        <v>33</v>
      </c>
      <c r="AS290">
        <v>50</v>
      </c>
      <c r="AT290">
        <v>17</v>
      </c>
      <c r="AU290">
        <v>17</v>
      </c>
      <c r="AV290">
        <v>17</v>
      </c>
      <c r="AW290">
        <v>17</v>
      </c>
      <c r="AX290">
        <v>33</v>
      </c>
      <c r="AY290">
        <v>33</v>
      </c>
      <c r="AZ290">
        <v>84</v>
      </c>
      <c r="BA290">
        <v>7.34</v>
      </c>
      <c r="BB290">
        <v>5.67</v>
      </c>
      <c r="BC290">
        <v>1.56</v>
      </c>
      <c r="BD290">
        <v>3.95</v>
      </c>
      <c r="BE290">
        <v>5.2</v>
      </c>
      <c r="BF290">
        <f>(1/BC290+1/BD290+1/BE290-1)/3</f>
        <v>2.8832630098452865E-2</v>
      </c>
      <c r="BG290">
        <f>1/BC290-BF290</f>
        <v>0.61219301092718814</v>
      </c>
      <c r="BH290">
        <f>1/BD290-BF290</f>
        <v>0.22433192686357242</v>
      </c>
      <c r="BI290">
        <f>1/BE290-BF290</f>
        <v>0.16347506220923944</v>
      </c>
      <c r="BJ290">
        <f>MROUND(BG290*100,2)/100</f>
        <v>0.62</v>
      </c>
      <c r="BK290">
        <v>1.3</v>
      </c>
      <c r="BL290">
        <v>1.95</v>
      </c>
      <c r="BM290">
        <v>3.45</v>
      </c>
      <c r="BN290">
        <v>0</v>
      </c>
      <c r="BO290">
        <v>2.0499999999999998</v>
      </c>
      <c r="BP290">
        <v>1.71</v>
      </c>
      <c r="BQ290" t="s">
        <v>125</v>
      </c>
      <c r="BR290">
        <f>VLOOKUP(Table2[[#This Row],[Reference]],metron,10,FALSE)</f>
        <v>2.7366666666666664</v>
      </c>
      <c r="BS290">
        <f>VLOOKUP(Table2[[#This Row],[Reference]],metron,11,FALSE)</f>
        <v>1.8681481481481479</v>
      </c>
      <c r="BT290">
        <f>VLOOKUP(Table2[[#This Row],[Reference]],metron,12,FALSE)</f>
        <v>0.86851851851851847</v>
      </c>
      <c r="BU290">
        <f>VLOOKUP(Table2[[#This Row],[Reference]],metron,13,FALSE)</f>
        <v>0.81333333333333335</v>
      </c>
      <c r="BV290">
        <f>VLOOKUP(Table2[[#This Row],[Reference]],metron,14,FALSE)</f>
        <v>0.38925925925925919</v>
      </c>
      <c r="BW290">
        <f>VLOOKUP(Table2[[#This Row],[Reference]],metron,15,FALSE)</f>
        <v>14.53422724064926</v>
      </c>
      <c r="BX290">
        <f>VLOOKUP(Table2[[#This Row],[Reference]],metron,16,FALSE)</f>
        <v>8.7882851093860275</v>
      </c>
      <c r="BY290">
        <f>VLOOKUP(Table2[[#This Row],[Reference]],metron,17,FALSE)</f>
        <v>6.3007953723788868</v>
      </c>
      <c r="BZ290">
        <f>VLOOKUP(Table2[[#This Row],[Reference]],metron,18,FALSE)</f>
        <v>3.681851048445409</v>
      </c>
      <c r="CA290">
        <f>VLOOKUP(Table2[[#This Row],[Reference]],metron,19,FALSE)</f>
        <v>8.2334318682703724</v>
      </c>
      <c r="CB290">
        <f>VLOOKUP(Table2[[#This Row],[Reference]],metron,20,FALSE)</f>
        <v>5.106434060940618</v>
      </c>
      <c r="CC290">
        <f>VLOOKUP(Table2[[#This Row],[Reference]],metron,21,FALSE)</f>
        <v>12.32150615496017</v>
      </c>
      <c r="CD290">
        <f>VLOOKUP(Table2[[#This Row],[Reference]],metron,22,FALSE)</f>
        <v>13.337436640115859</v>
      </c>
      <c r="CE290">
        <f>VLOOKUP(Table2[[#This Row],[Reference]],metron,23,FALSE)</f>
        <v>1.346101231190151</v>
      </c>
      <c r="CF290">
        <f>VLOOKUP(Table2[[#This Row],[Reference]],metron,24,FALSE)</f>
        <v>1.995212038303694</v>
      </c>
      <c r="CG290">
        <f>VLOOKUP(Table2[[#This Row],[Reference]],metron,25,FALSE)</f>
        <v>6.1559507523939808E-2</v>
      </c>
      <c r="CH290">
        <f>VLOOKUP(Table2[[#This Row],[Reference]],metron,26,FALSE)</f>
        <v>0.13201094391244869</v>
      </c>
    </row>
    <row r="291" spans="1:86" hidden="1" x14ac:dyDescent="0.45">
      <c r="A291">
        <v>1554071400</v>
      </c>
      <c r="B291" t="s">
        <v>637</v>
      </c>
      <c r="C291" t="s">
        <v>64</v>
      </c>
      <c r="D291" t="s">
        <v>65</v>
      </c>
      <c r="E291" t="s">
        <v>159</v>
      </c>
      <c r="F291" t="s">
        <v>126</v>
      </c>
      <c r="G291" t="s">
        <v>65</v>
      </c>
      <c r="H291">
        <v>7</v>
      </c>
      <c r="I291">
        <v>0</v>
      </c>
      <c r="J291">
        <v>1.33</v>
      </c>
      <c r="K291">
        <v>1</v>
      </c>
      <c r="L291">
        <v>0.27</v>
      </c>
      <c r="M291">
        <v>2</v>
      </c>
      <c r="N291">
        <v>1</v>
      </c>
      <c r="O291">
        <v>3</v>
      </c>
      <c r="P291">
        <v>1</v>
      </c>
      <c r="Q291">
        <v>1</v>
      </c>
      <c r="R291">
        <v>0</v>
      </c>
      <c r="S291" t="s">
        <v>638</v>
      </c>
      <c r="T291">
        <v>60</v>
      </c>
      <c r="U291">
        <v>2</v>
      </c>
      <c r="V291">
        <v>4</v>
      </c>
      <c r="W291">
        <v>5</v>
      </c>
      <c r="X291">
        <v>1</v>
      </c>
      <c r="Y291">
        <v>6</v>
      </c>
      <c r="Z291">
        <v>1</v>
      </c>
      <c r="AA291">
        <v>3</v>
      </c>
      <c r="AB291">
        <v>3</v>
      </c>
      <c r="AC291">
        <v>4</v>
      </c>
      <c r="AD291">
        <v>3</v>
      </c>
      <c r="AE291">
        <v>14</v>
      </c>
      <c r="AF291">
        <v>12</v>
      </c>
      <c r="AG291">
        <v>5</v>
      </c>
      <c r="AH291">
        <v>2</v>
      </c>
      <c r="AI291">
        <v>9</v>
      </c>
      <c r="AJ291">
        <v>10</v>
      </c>
      <c r="AK291">
        <v>19</v>
      </c>
      <c r="AL291">
        <v>19</v>
      </c>
      <c r="AM291">
        <v>41</v>
      </c>
      <c r="AN291">
        <v>59</v>
      </c>
      <c r="AO291">
        <v>1.52</v>
      </c>
      <c r="AP291">
        <v>1.35</v>
      </c>
      <c r="AQ291">
        <v>3.17</v>
      </c>
      <c r="AR291">
        <v>50</v>
      </c>
      <c r="AS291">
        <v>100</v>
      </c>
      <c r="AT291">
        <v>67</v>
      </c>
      <c r="AU291">
        <v>17</v>
      </c>
      <c r="AV291">
        <v>17</v>
      </c>
      <c r="AW291">
        <v>17</v>
      </c>
      <c r="AX291">
        <v>67</v>
      </c>
      <c r="AY291">
        <v>67</v>
      </c>
      <c r="AZ291">
        <v>100</v>
      </c>
      <c r="BA291">
        <v>4.67</v>
      </c>
      <c r="BB291">
        <v>6</v>
      </c>
      <c r="BC291">
        <v>1.87</v>
      </c>
      <c r="BD291">
        <v>3.6</v>
      </c>
      <c r="BE291">
        <v>3.65</v>
      </c>
      <c r="BF291">
        <f>(1/BC291+1/BD291+1/BE291-1)/3</f>
        <v>2.8836579602091295E-2</v>
      </c>
      <c r="BG291">
        <f>1/BC291-BF291</f>
        <v>0.50592277868667868</v>
      </c>
      <c r="BH291">
        <f>1/BD291-BF291</f>
        <v>0.2489411981756865</v>
      </c>
      <c r="BI291">
        <f>1/BE291-BF291</f>
        <v>0.24513602313763472</v>
      </c>
      <c r="BJ291">
        <f>MROUND(BG291*100,2)/100</f>
        <v>0.5</v>
      </c>
      <c r="BK291">
        <v>1.3</v>
      </c>
      <c r="BL291">
        <v>1.95</v>
      </c>
      <c r="BM291">
        <v>3.4</v>
      </c>
      <c r="BN291">
        <v>0</v>
      </c>
      <c r="BO291">
        <v>1.87</v>
      </c>
      <c r="BP291">
        <v>1.87</v>
      </c>
      <c r="BQ291" t="s">
        <v>131</v>
      </c>
      <c r="BR291">
        <f>VLOOKUP(Table2[[#This Row],[Reference]],metron,10,FALSE)</f>
        <v>2.5202079886551649</v>
      </c>
      <c r="BS291">
        <f>VLOOKUP(Table2[[#This Row],[Reference]],metron,11,FALSE)</f>
        <v>1.5342708579532029</v>
      </c>
      <c r="BT291">
        <f>VLOOKUP(Table2[[#This Row],[Reference]],metron,12,FALSE)</f>
        <v>0.98593713070196176</v>
      </c>
      <c r="BU291">
        <f>VLOOKUP(Table2[[#This Row],[Reference]],metron,13,FALSE)</f>
        <v>0.67513590167809023</v>
      </c>
      <c r="BV291">
        <f>VLOOKUP(Table2[[#This Row],[Reference]],metron,14,FALSE)</f>
        <v>0.4286727337194185</v>
      </c>
      <c r="BW291">
        <f>VLOOKUP(Table2[[#This Row],[Reference]],metron,15,FALSE)</f>
        <v>12.98669114272602</v>
      </c>
      <c r="BX291">
        <f>VLOOKUP(Table2[[#This Row],[Reference]],metron,16,FALSE)</f>
        <v>9.4167049105094076</v>
      </c>
      <c r="BY291">
        <f>VLOOKUP(Table2[[#This Row],[Reference]],metron,17,FALSE)</f>
        <v>5.6645716945996272</v>
      </c>
      <c r="BZ291">
        <f>VLOOKUP(Table2[[#This Row],[Reference]],metron,18,FALSE)</f>
        <v>4.0242085661080074</v>
      </c>
      <c r="CA291">
        <f>VLOOKUP(Table2[[#This Row],[Reference]],metron,19,FALSE)</f>
        <v>7.3221194481263927</v>
      </c>
      <c r="CB291">
        <f>VLOOKUP(Table2[[#This Row],[Reference]],metron,20,FALSE)</f>
        <v>5.3924963444014002</v>
      </c>
      <c r="CC291">
        <f>VLOOKUP(Table2[[#This Row],[Reference]],metron,21,FALSE)</f>
        <v>12.508162313432839</v>
      </c>
      <c r="CD291">
        <f>VLOOKUP(Table2[[#This Row],[Reference]],metron,22,FALSE)</f>
        <v>13.36963619402985</v>
      </c>
      <c r="CE291">
        <f>VLOOKUP(Table2[[#This Row],[Reference]],metron,23,FALSE)</f>
        <v>1.4438014689517029</v>
      </c>
      <c r="CF291">
        <f>VLOOKUP(Table2[[#This Row],[Reference]],metron,24,FALSE)</f>
        <v>1.9410193634542621</v>
      </c>
      <c r="CG291">
        <f>VLOOKUP(Table2[[#This Row],[Reference]],metron,25,FALSE)</f>
        <v>8.4130870242599604E-2</v>
      </c>
      <c r="CH291">
        <f>VLOOKUP(Table2[[#This Row],[Reference]],metron,26,FALSE)</f>
        <v>0.1275317160026708</v>
      </c>
    </row>
    <row r="292" spans="1:86" hidden="1" x14ac:dyDescent="0.45">
      <c r="A292">
        <v>1554164100</v>
      </c>
      <c r="B292" t="s">
        <v>639</v>
      </c>
      <c r="C292" t="s">
        <v>64</v>
      </c>
      <c r="D292" t="s">
        <v>65</v>
      </c>
      <c r="E292" t="s">
        <v>109</v>
      </c>
      <c r="F292" t="s">
        <v>562</v>
      </c>
      <c r="G292" t="s">
        <v>65</v>
      </c>
      <c r="H292">
        <v>7</v>
      </c>
      <c r="I292">
        <v>0.67</v>
      </c>
      <c r="J292">
        <v>0.33</v>
      </c>
      <c r="K292">
        <v>1.47</v>
      </c>
      <c r="L292">
        <v>0.4</v>
      </c>
      <c r="M292">
        <v>1</v>
      </c>
      <c r="N292">
        <v>1</v>
      </c>
      <c r="O292">
        <v>2</v>
      </c>
      <c r="P292">
        <v>0</v>
      </c>
      <c r="Q292">
        <v>0</v>
      </c>
      <c r="R292">
        <v>0</v>
      </c>
      <c r="S292" t="s">
        <v>68</v>
      </c>
      <c r="T292">
        <v>83</v>
      </c>
      <c r="U292">
        <v>3</v>
      </c>
      <c r="V292">
        <v>3</v>
      </c>
      <c r="W292">
        <v>2</v>
      </c>
      <c r="X292">
        <v>0</v>
      </c>
      <c r="Y292">
        <v>4</v>
      </c>
      <c r="Z292">
        <v>0</v>
      </c>
      <c r="AA292">
        <v>1</v>
      </c>
      <c r="AB292">
        <v>1</v>
      </c>
      <c r="AC292">
        <v>1</v>
      </c>
      <c r="AD292">
        <v>3</v>
      </c>
      <c r="AE292">
        <v>10</v>
      </c>
      <c r="AF292">
        <v>5</v>
      </c>
      <c r="AG292">
        <v>7</v>
      </c>
      <c r="AH292">
        <v>4</v>
      </c>
      <c r="AI292">
        <v>3</v>
      </c>
      <c r="AJ292">
        <v>1</v>
      </c>
      <c r="AK292">
        <v>17</v>
      </c>
      <c r="AL292">
        <v>21</v>
      </c>
      <c r="AM292">
        <v>52</v>
      </c>
      <c r="AN292">
        <v>48</v>
      </c>
      <c r="AO292">
        <v>1.64</v>
      </c>
      <c r="AP292">
        <v>1.05</v>
      </c>
      <c r="AQ292">
        <v>1.34</v>
      </c>
      <c r="AR292">
        <v>34</v>
      </c>
      <c r="AS292">
        <v>50</v>
      </c>
      <c r="AT292">
        <v>0</v>
      </c>
      <c r="AU292">
        <v>0</v>
      </c>
      <c r="AV292">
        <v>0</v>
      </c>
      <c r="AW292">
        <v>0</v>
      </c>
      <c r="AX292">
        <v>17</v>
      </c>
      <c r="AY292">
        <v>33</v>
      </c>
      <c r="AZ292">
        <v>84</v>
      </c>
      <c r="BA292">
        <v>11</v>
      </c>
      <c r="BB292">
        <v>3</v>
      </c>
      <c r="BC292">
        <v>2.35</v>
      </c>
      <c r="BD292">
        <v>3</v>
      </c>
      <c r="BE292">
        <v>3</v>
      </c>
      <c r="BF292">
        <f>(1/BC292+1/BD292+1/BE292-1)/3</f>
        <v>3.0732860520094569E-2</v>
      </c>
      <c r="BG292">
        <f>1/BC292-BF292</f>
        <v>0.39479905437352247</v>
      </c>
      <c r="BH292">
        <f>1/BD292-BF292</f>
        <v>0.30260047281323876</v>
      </c>
      <c r="BI292">
        <f>1/BE292-BF292</f>
        <v>0.30260047281323876</v>
      </c>
      <c r="BJ292">
        <f>MROUND(BG292*100,2)/100</f>
        <v>0.4</v>
      </c>
      <c r="BK292">
        <v>1.41</v>
      </c>
      <c r="BL292">
        <v>2.2999999999999998</v>
      </c>
      <c r="BM292">
        <v>4.3</v>
      </c>
      <c r="BN292">
        <v>0</v>
      </c>
      <c r="BO292">
        <v>1.95</v>
      </c>
      <c r="BP292">
        <v>1.8</v>
      </c>
      <c r="BQ292" t="s">
        <v>111</v>
      </c>
      <c r="BR292">
        <f>VLOOKUP(Table2[[#This Row],[Reference]],metron,10,FALSE)</f>
        <v>2.4956155335383219</v>
      </c>
      <c r="BS292">
        <f>VLOOKUP(Table2[[#This Row],[Reference]],metron,11,FALSE)</f>
        <v>1.344038264434575</v>
      </c>
      <c r="BT292">
        <f>VLOOKUP(Table2[[#This Row],[Reference]],metron,12,FALSE)</f>
        <v>1.1515772691037469</v>
      </c>
      <c r="BU292">
        <f>VLOOKUP(Table2[[#This Row],[Reference]],metron,13,FALSE)</f>
        <v>0.59936225942375587</v>
      </c>
      <c r="BV292">
        <f>VLOOKUP(Table2[[#This Row],[Reference]],metron,14,FALSE)</f>
        <v>0.50723152260562576</v>
      </c>
      <c r="BW292">
        <f>VLOOKUP(Table2[[#This Row],[Reference]],metron,15,FALSE)</f>
        <v>11.99278846153846</v>
      </c>
      <c r="BX292">
        <f>VLOOKUP(Table2[[#This Row],[Reference]],metron,16,FALSE)</f>
        <v>10.0277534965035</v>
      </c>
      <c r="BY292">
        <f>VLOOKUP(Table2[[#This Row],[Reference]],metron,17,FALSE)</f>
        <v>5.2857459543338514</v>
      </c>
      <c r="BZ292">
        <f>VLOOKUP(Table2[[#This Row],[Reference]],metron,18,FALSE)</f>
        <v>4.4067834183107957</v>
      </c>
      <c r="CA292">
        <f>VLOOKUP(Table2[[#This Row],[Reference]],metron,19,FALSE)</f>
        <v>6.7070425072046085</v>
      </c>
      <c r="CB292">
        <f>VLOOKUP(Table2[[#This Row],[Reference]],metron,20,FALSE)</f>
        <v>5.6209700781927046</v>
      </c>
      <c r="CC292">
        <f>VLOOKUP(Table2[[#This Row],[Reference]],metron,21,FALSE)</f>
        <v>13.04463690872752</v>
      </c>
      <c r="CD292">
        <f>VLOOKUP(Table2[[#This Row],[Reference]],metron,22,FALSE)</f>
        <v>13.49811236953142</v>
      </c>
      <c r="CE292">
        <f>VLOOKUP(Table2[[#This Row],[Reference]],metron,23,FALSE)</f>
        <v>1.5836526181353769</v>
      </c>
      <c r="CF292">
        <f>VLOOKUP(Table2[[#This Row],[Reference]],metron,24,FALSE)</f>
        <v>1.8744146445295871</v>
      </c>
      <c r="CG292">
        <f>VLOOKUP(Table2[[#This Row],[Reference]],metron,25,FALSE)</f>
        <v>8.5994040017028525E-2</v>
      </c>
      <c r="CH292">
        <f>VLOOKUP(Table2[[#This Row],[Reference]],metron,26,FALSE)</f>
        <v>0.13452532992762881</v>
      </c>
    </row>
    <row r="293" spans="1:86" hidden="1" x14ac:dyDescent="0.45">
      <c r="A293">
        <v>1554509700</v>
      </c>
      <c r="B293" t="s">
        <v>640</v>
      </c>
      <c r="C293" t="s">
        <v>64</v>
      </c>
      <c r="D293" t="s">
        <v>65</v>
      </c>
      <c r="E293" t="s">
        <v>123</v>
      </c>
      <c r="F293" t="s">
        <v>159</v>
      </c>
      <c r="G293" t="s">
        <v>65</v>
      </c>
      <c r="H293">
        <v>8</v>
      </c>
      <c r="I293">
        <v>2</v>
      </c>
      <c r="J293">
        <v>0</v>
      </c>
      <c r="K293">
        <v>1.72</v>
      </c>
      <c r="L293">
        <v>0.93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U293">
        <v>4</v>
      </c>
      <c r="V293">
        <v>2</v>
      </c>
      <c r="W293">
        <v>1</v>
      </c>
      <c r="X293">
        <v>0</v>
      </c>
      <c r="Y293">
        <v>4</v>
      </c>
      <c r="Z293">
        <v>0</v>
      </c>
      <c r="AA293">
        <v>1</v>
      </c>
      <c r="AB293">
        <v>0</v>
      </c>
      <c r="AC293">
        <v>1</v>
      </c>
      <c r="AD293">
        <v>3</v>
      </c>
      <c r="AE293">
        <v>15</v>
      </c>
      <c r="AF293">
        <v>10</v>
      </c>
      <c r="AG293">
        <v>6</v>
      </c>
      <c r="AH293">
        <v>4</v>
      </c>
      <c r="AI293">
        <v>9</v>
      </c>
      <c r="AJ293">
        <v>6</v>
      </c>
      <c r="AK293">
        <v>12</v>
      </c>
      <c r="AL293">
        <v>13</v>
      </c>
      <c r="AM293">
        <v>59</v>
      </c>
      <c r="AN293">
        <v>41</v>
      </c>
      <c r="AO293">
        <v>1.94</v>
      </c>
      <c r="AP293">
        <v>1.2</v>
      </c>
      <c r="AQ293">
        <v>3.17</v>
      </c>
      <c r="AR293">
        <v>33</v>
      </c>
      <c r="AS293">
        <v>50</v>
      </c>
      <c r="AT293">
        <v>50</v>
      </c>
      <c r="AU293">
        <v>50</v>
      </c>
      <c r="AV293">
        <v>33</v>
      </c>
      <c r="AW293">
        <v>50</v>
      </c>
      <c r="AX293">
        <v>50</v>
      </c>
      <c r="AY293">
        <v>33</v>
      </c>
      <c r="AZ293">
        <v>100</v>
      </c>
      <c r="BA293">
        <v>11</v>
      </c>
      <c r="BB293">
        <v>6</v>
      </c>
      <c r="BC293">
        <v>1.47</v>
      </c>
      <c r="BD293">
        <v>3.95</v>
      </c>
      <c r="BE293">
        <v>6.55</v>
      </c>
      <c r="BF293">
        <f>(1/BC293+1/BD293+1/BE293-1)/3</f>
        <v>2.8702807176917828E-2</v>
      </c>
      <c r="BG293">
        <f>1/BC293-BF293</f>
        <v>0.65156930166661953</v>
      </c>
      <c r="BH293">
        <f>1/BD293-BF293</f>
        <v>0.22446174978510744</v>
      </c>
      <c r="BI293">
        <f>1/BE293-BF293</f>
        <v>0.12396894854827302</v>
      </c>
      <c r="BJ293">
        <f>MROUND(BG293*100,2)/100</f>
        <v>0.66</v>
      </c>
      <c r="BK293">
        <v>1.24</v>
      </c>
      <c r="BL293">
        <v>1.8</v>
      </c>
      <c r="BM293">
        <v>3</v>
      </c>
      <c r="BN293">
        <v>0</v>
      </c>
      <c r="BO293">
        <v>1.91</v>
      </c>
      <c r="BP293">
        <v>1.83</v>
      </c>
      <c r="BQ293" t="s">
        <v>133</v>
      </c>
      <c r="BR293">
        <f>VLOOKUP(Table2[[#This Row],[Reference]],metron,10,FALSE)</f>
        <v>2.9251336898395728</v>
      </c>
      <c r="BS293">
        <f>VLOOKUP(Table2[[#This Row],[Reference]],metron,11,FALSE)</f>
        <v>2.089675030851502</v>
      </c>
      <c r="BT293">
        <f>VLOOKUP(Table2[[#This Row],[Reference]],metron,12,FALSE)</f>
        <v>0.8354586589880707</v>
      </c>
      <c r="BU293">
        <f>VLOOKUP(Table2[[#This Row],[Reference]],metron,13,FALSE)</f>
        <v>0.92472233648704238</v>
      </c>
      <c r="BV293">
        <f>VLOOKUP(Table2[[#This Row],[Reference]],metron,14,FALSE)</f>
        <v>0.35252982311805842</v>
      </c>
      <c r="BW293">
        <f>VLOOKUP(Table2[[#This Row],[Reference]],metron,15,FALSE)</f>
        <v>15.366666666666671</v>
      </c>
      <c r="BX293">
        <f>VLOOKUP(Table2[[#This Row],[Reference]],metron,16,FALSE)</f>
        <v>8.5234848484848484</v>
      </c>
      <c r="BY293">
        <f>VLOOKUP(Table2[[#This Row],[Reference]],metron,17,FALSE)</f>
        <v>6.6873065015479876</v>
      </c>
      <c r="BZ293">
        <f>VLOOKUP(Table2[[#This Row],[Reference]],metron,18,FALSE)</f>
        <v>3.3490712074303399</v>
      </c>
      <c r="CA293">
        <f>VLOOKUP(Table2[[#This Row],[Reference]],metron,19,FALSE)</f>
        <v>8.679360165118684</v>
      </c>
      <c r="CB293">
        <f>VLOOKUP(Table2[[#This Row],[Reference]],metron,20,FALSE)</f>
        <v>5.1744136410545085</v>
      </c>
      <c r="CC293">
        <f>VLOOKUP(Table2[[#This Row],[Reference]],metron,21,FALSE)</f>
        <v>12.62384615384615</v>
      </c>
      <c r="CD293">
        <f>VLOOKUP(Table2[[#This Row],[Reference]],metron,22,FALSE)</f>
        <v>13.844615384615381</v>
      </c>
      <c r="CE293">
        <f>VLOOKUP(Table2[[#This Row],[Reference]],metron,23,FALSE)</f>
        <v>1.369710467706013</v>
      </c>
      <c r="CF293">
        <f>VLOOKUP(Table2[[#This Row],[Reference]],metron,24,FALSE)</f>
        <v>2.0920564216778019</v>
      </c>
      <c r="CG293">
        <f>VLOOKUP(Table2[[#This Row],[Reference]],metron,25,FALSE)</f>
        <v>7.126948775055679E-2</v>
      </c>
      <c r="CH293">
        <f>VLOOKUP(Table2[[#This Row],[Reference]],metron,26,FALSE)</f>
        <v>0.13214550853749071</v>
      </c>
    </row>
    <row r="294" spans="1:86" hidden="1" x14ac:dyDescent="0.45">
      <c r="A294">
        <v>1554580800</v>
      </c>
      <c r="B294" t="s">
        <v>641</v>
      </c>
      <c r="C294" t="s">
        <v>64</v>
      </c>
      <c r="D294" t="s">
        <v>65</v>
      </c>
      <c r="E294" t="s">
        <v>110</v>
      </c>
      <c r="F294" t="s">
        <v>109</v>
      </c>
      <c r="G294" t="s">
        <v>65</v>
      </c>
      <c r="H294">
        <v>8</v>
      </c>
      <c r="I294">
        <v>0.33</v>
      </c>
      <c r="J294">
        <v>1.33</v>
      </c>
      <c r="K294">
        <v>1.2</v>
      </c>
      <c r="L294">
        <v>0.6</v>
      </c>
      <c r="M294">
        <v>3</v>
      </c>
      <c r="N294">
        <v>2</v>
      </c>
      <c r="O294">
        <v>5</v>
      </c>
      <c r="P294">
        <v>3</v>
      </c>
      <c r="Q294">
        <v>2</v>
      </c>
      <c r="R294">
        <v>1</v>
      </c>
      <c r="S294" t="s">
        <v>642</v>
      </c>
      <c r="T294" t="s">
        <v>643</v>
      </c>
      <c r="U294">
        <v>7</v>
      </c>
      <c r="V294">
        <v>2</v>
      </c>
      <c r="W294">
        <v>5</v>
      </c>
      <c r="X294">
        <v>0</v>
      </c>
      <c r="Y294">
        <v>3</v>
      </c>
      <c r="Z294">
        <v>1</v>
      </c>
      <c r="AA294">
        <v>0</v>
      </c>
      <c r="AB294">
        <v>5</v>
      </c>
      <c r="AC294">
        <v>2</v>
      </c>
      <c r="AD294">
        <v>2</v>
      </c>
      <c r="AE294">
        <v>13</v>
      </c>
      <c r="AF294">
        <v>9</v>
      </c>
      <c r="AG294">
        <v>9</v>
      </c>
      <c r="AH294">
        <v>4</v>
      </c>
      <c r="AI294">
        <v>4</v>
      </c>
      <c r="AJ294">
        <v>5</v>
      </c>
      <c r="AK294">
        <v>33</v>
      </c>
      <c r="AL294">
        <v>15</v>
      </c>
      <c r="AM294">
        <v>53</v>
      </c>
      <c r="AN294">
        <v>47</v>
      </c>
      <c r="AO294">
        <v>1.97</v>
      </c>
      <c r="AP294">
        <v>1.08</v>
      </c>
      <c r="AQ294">
        <v>2</v>
      </c>
      <c r="AR294">
        <v>33</v>
      </c>
      <c r="AS294">
        <v>67</v>
      </c>
      <c r="AT294">
        <v>17</v>
      </c>
      <c r="AU294">
        <v>17</v>
      </c>
      <c r="AV294">
        <v>0</v>
      </c>
      <c r="AW294">
        <v>50</v>
      </c>
      <c r="AX294">
        <v>67</v>
      </c>
      <c r="AY294">
        <v>0</v>
      </c>
      <c r="AZ294">
        <v>67</v>
      </c>
      <c r="BA294">
        <v>9.67</v>
      </c>
      <c r="BB294">
        <v>6</v>
      </c>
      <c r="BC294">
        <v>1.83</v>
      </c>
      <c r="BD294">
        <v>3.8</v>
      </c>
      <c r="BE294">
        <v>3.55</v>
      </c>
      <c r="BF294">
        <f>(1/BC294+1/BD294+1/BE294-1)/3</f>
        <v>3.0432041004535487E-2</v>
      </c>
      <c r="BG294">
        <f>1/BC294-BF294</f>
        <v>0.51601604642715848</v>
      </c>
      <c r="BH294">
        <f>1/BD294-BF294</f>
        <v>0.23272585373230661</v>
      </c>
      <c r="BI294">
        <f>1/BE294-BF294</f>
        <v>0.25125809984053493</v>
      </c>
      <c r="BJ294">
        <f>MROUND(BG294*100,2)/100</f>
        <v>0.52</v>
      </c>
      <c r="BK294">
        <v>0</v>
      </c>
      <c r="BL294">
        <v>2</v>
      </c>
      <c r="BM294">
        <v>0</v>
      </c>
      <c r="BN294">
        <v>0</v>
      </c>
      <c r="BO294">
        <v>1.91</v>
      </c>
      <c r="BP294">
        <v>1.8</v>
      </c>
      <c r="BQ294" t="s">
        <v>575</v>
      </c>
      <c r="BR294">
        <f>VLOOKUP(Table2[[#This Row],[Reference]],metron,10,FALSE)</f>
        <v>2.5967403582378576</v>
      </c>
      <c r="BS294">
        <f>VLOOKUP(Table2[[#This Row],[Reference]],metron,11,FALSE)</f>
        <v>1.625948039373891</v>
      </c>
      <c r="BT294">
        <f>VLOOKUP(Table2[[#This Row],[Reference]],metron,12,FALSE)</f>
        <v>0.97079231886396644</v>
      </c>
      <c r="BU294">
        <f>VLOOKUP(Table2[[#This Row],[Reference]],metron,13,FALSE)</f>
        <v>0.71433182698515174</v>
      </c>
      <c r="BV294">
        <f>VLOOKUP(Table2[[#This Row],[Reference]],metron,14,FALSE)</f>
        <v>0.43011620400258233</v>
      </c>
      <c r="BW294">
        <f>VLOOKUP(Table2[[#This Row],[Reference]],metron,15,FALSE)</f>
        <v>13.39951055368614</v>
      </c>
      <c r="BX294">
        <f>VLOOKUP(Table2[[#This Row],[Reference]],metron,16,FALSE)</f>
        <v>9.4252064851636579</v>
      </c>
      <c r="BY294">
        <f>VLOOKUP(Table2[[#This Row],[Reference]],metron,17,FALSE)</f>
        <v>5.7628422023992618</v>
      </c>
      <c r="BZ294">
        <f>VLOOKUP(Table2[[#This Row],[Reference]],metron,18,FALSE)</f>
        <v>3.9375576745616732</v>
      </c>
      <c r="CA294">
        <f>VLOOKUP(Table2[[#This Row],[Reference]],metron,19,FALSE)</f>
        <v>7.636668351286878</v>
      </c>
      <c r="CB294">
        <f>VLOOKUP(Table2[[#This Row],[Reference]],metron,20,FALSE)</f>
        <v>5.4876488106019847</v>
      </c>
      <c r="CC294">
        <f>VLOOKUP(Table2[[#This Row],[Reference]],metron,21,FALSE)</f>
        <v>12.460420531849101</v>
      </c>
      <c r="CD294">
        <f>VLOOKUP(Table2[[#This Row],[Reference]],metron,22,FALSE)</f>
        <v>13.44897959183673</v>
      </c>
      <c r="CE294">
        <f>VLOOKUP(Table2[[#This Row],[Reference]],metron,23,FALSE)</f>
        <v>1.462202380952381</v>
      </c>
      <c r="CF294">
        <f>VLOOKUP(Table2[[#This Row],[Reference]],metron,24,FALSE)</f>
        <v>2.01547619047619</v>
      </c>
      <c r="CG294">
        <f>VLOOKUP(Table2[[#This Row],[Reference]],metron,25,FALSE)</f>
        <v>7.7380952380952384E-2</v>
      </c>
      <c r="CH294">
        <f>VLOOKUP(Table2[[#This Row],[Reference]],metron,26,FALSE)</f>
        <v>0.13754093480202439</v>
      </c>
    </row>
    <row r="295" spans="1:86" hidden="1" x14ac:dyDescent="0.45">
      <c r="A295">
        <v>1554589800</v>
      </c>
      <c r="B295" t="s">
        <v>644</v>
      </c>
      <c r="C295" t="s">
        <v>64</v>
      </c>
      <c r="D295" t="s">
        <v>65</v>
      </c>
      <c r="E295" t="s">
        <v>115</v>
      </c>
      <c r="F295" t="s">
        <v>122</v>
      </c>
      <c r="G295" t="s">
        <v>65</v>
      </c>
      <c r="H295">
        <v>8</v>
      </c>
      <c r="I295">
        <v>3</v>
      </c>
      <c r="J295">
        <v>2</v>
      </c>
      <c r="K295">
        <v>1.93</v>
      </c>
      <c r="L295">
        <v>1.44</v>
      </c>
      <c r="M295">
        <v>2</v>
      </c>
      <c r="N295">
        <v>3</v>
      </c>
      <c r="O295">
        <v>5</v>
      </c>
      <c r="P295">
        <v>1</v>
      </c>
      <c r="Q295">
        <v>0</v>
      </c>
      <c r="R295">
        <v>1</v>
      </c>
      <c r="S295" t="s">
        <v>645</v>
      </c>
      <c r="T295" t="s">
        <v>646</v>
      </c>
      <c r="U295">
        <v>3</v>
      </c>
      <c r="V295">
        <v>6</v>
      </c>
      <c r="W295">
        <v>1</v>
      </c>
      <c r="X295">
        <v>0</v>
      </c>
      <c r="Y295">
        <v>3</v>
      </c>
      <c r="Z295">
        <v>0</v>
      </c>
      <c r="AA295">
        <v>1</v>
      </c>
      <c r="AB295">
        <v>0</v>
      </c>
      <c r="AC295">
        <v>2</v>
      </c>
      <c r="AD295">
        <v>1</v>
      </c>
      <c r="AE295">
        <v>10</v>
      </c>
      <c r="AF295">
        <v>14</v>
      </c>
      <c r="AG295">
        <v>5</v>
      </c>
      <c r="AH295">
        <v>6</v>
      </c>
      <c r="AI295">
        <v>5</v>
      </c>
      <c r="AJ295">
        <v>8</v>
      </c>
      <c r="AK295">
        <v>12</v>
      </c>
      <c r="AL295">
        <v>20</v>
      </c>
      <c r="AM295">
        <v>55</v>
      </c>
      <c r="AN295">
        <v>45</v>
      </c>
      <c r="AO295">
        <v>1.39</v>
      </c>
      <c r="AP295">
        <v>1.7</v>
      </c>
      <c r="AQ295">
        <v>2.88</v>
      </c>
      <c r="AR295">
        <v>42</v>
      </c>
      <c r="AS295">
        <v>71</v>
      </c>
      <c r="AT295">
        <v>42</v>
      </c>
      <c r="AU295">
        <v>25</v>
      </c>
      <c r="AV295">
        <v>25</v>
      </c>
      <c r="AW295">
        <v>42</v>
      </c>
      <c r="AX295">
        <v>75</v>
      </c>
      <c r="AY295">
        <v>38</v>
      </c>
      <c r="AZ295">
        <v>84</v>
      </c>
      <c r="BA295">
        <v>9.25</v>
      </c>
      <c r="BB295">
        <v>6.08</v>
      </c>
      <c r="BC295">
        <v>1.95</v>
      </c>
      <c r="BD295">
        <v>3.5</v>
      </c>
      <c r="BE295">
        <v>3.5</v>
      </c>
      <c r="BF295">
        <f>(1/BC295+1/BD295+1/BE295-1)/3</f>
        <v>2.8083028083028132E-2</v>
      </c>
      <c r="BG295">
        <f>1/BC295-BF295</f>
        <v>0.48473748473748474</v>
      </c>
      <c r="BH295">
        <f>1/BD295-BF295</f>
        <v>0.25763125763125755</v>
      </c>
      <c r="BI295">
        <f>1/BE295-BF295</f>
        <v>0.25763125763125755</v>
      </c>
      <c r="BJ295">
        <f>MROUND(BG295*100,2)/100</f>
        <v>0.48</v>
      </c>
      <c r="BK295">
        <v>0</v>
      </c>
      <c r="BL295">
        <v>2.1</v>
      </c>
      <c r="BM295">
        <v>0</v>
      </c>
      <c r="BN295">
        <v>0</v>
      </c>
      <c r="BO295">
        <v>1.83</v>
      </c>
      <c r="BP295">
        <v>1.83</v>
      </c>
      <c r="BQ295" t="s">
        <v>129</v>
      </c>
      <c r="BR295">
        <f>VLOOKUP(Table2[[#This Row],[Reference]],metron,10,FALSE)</f>
        <v>2.5271929824561399</v>
      </c>
      <c r="BS295">
        <f>VLOOKUP(Table2[[#This Row],[Reference]],metron,11,FALSE)</f>
        <v>1.510877192982456</v>
      </c>
      <c r="BT295">
        <f>VLOOKUP(Table2[[#This Row],[Reference]],metron,12,FALSE)</f>
        <v>1.0163157894736841</v>
      </c>
      <c r="BU295">
        <f>VLOOKUP(Table2[[#This Row],[Reference]],metron,13,FALSE)</f>
        <v>0.67350877192982461</v>
      </c>
      <c r="BV295">
        <f>VLOOKUP(Table2[[#This Row],[Reference]],metron,14,FALSE)</f>
        <v>0.4442105263157895</v>
      </c>
      <c r="BW295">
        <f>VLOOKUP(Table2[[#This Row],[Reference]],metron,15,FALSE)</f>
        <v>12.80980392156863</v>
      </c>
      <c r="BX295">
        <f>VLOOKUP(Table2[[#This Row],[Reference]],metron,16,FALSE)</f>
        <v>9.6872549019607845</v>
      </c>
      <c r="BY295">
        <f>VLOOKUP(Table2[[#This Row],[Reference]],metron,17,FALSE)</f>
        <v>5.6491169610129957</v>
      </c>
      <c r="BZ295">
        <f>VLOOKUP(Table2[[#This Row],[Reference]],metron,18,FALSE)</f>
        <v>4.1379540153282237</v>
      </c>
      <c r="CA295">
        <f>VLOOKUP(Table2[[#This Row],[Reference]],metron,19,FALSE)</f>
        <v>7.1606869605556343</v>
      </c>
      <c r="CB295">
        <f>VLOOKUP(Table2[[#This Row],[Reference]],metron,20,FALSE)</f>
        <v>5.5493008866325608</v>
      </c>
      <c r="CC295">
        <f>VLOOKUP(Table2[[#This Row],[Reference]],metron,21,FALSE)</f>
        <v>12.9029029029029</v>
      </c>
      <c r="CD295">
        <f>VLOOKUP(Table2[[#This Row],[Reference]],metron,22,FALSE)</f>
        <v>13.75508842175509</v>
      </c>
      <c r="CE295">
        <f>VLOOKUP(Table2[[#This Row],[Reference]],metron,23,FALSE)</f>
        <v>1.5287356321839081</v>
      </c>
      <c r="CF295">
        <f>VLOOKUP(Table2[[#This Row],[Reference]],metron,24,FALSE)</f>
        <v>1.9664750957854411</v>
      </c>
      <c r="CG295">
        <f>VLOOKUP(Table2[[#This Row],[Reference]],metron,25,FALSE)</f>
        <v>8.8441890166028103E-2</v>
      </c>
      <c r="CH295">
        <f>VLOOKUP(Table2[[#This Row],[Reference]],metron,26,FALSE)</f>
        <v>0.13409961685823751</v>
      </c>
    </row>
    <row r="296" spans="1:86" hidden="1" x14ac:dyDescent="0.45">
      <c r="A296">
        <v>1554598800</v>
      </c>
      <c r="B296" t="s">
        <v>647</v>
      </c>
      <c r="C296" t="s">
        <v>64</v>
      </c>
      <c r="D296" t="s">
        <v>65</v>
      </c>
      <c r="E296" t="s">
        <v>562</v>
      </c>
      <c r="F296" t="s">
        <v>119</v>
      </c>
      <c r="G296" t="s">
        <v>65</v>
      </c>
      <c r="H296">
        <v>8</v>
      </c>
      <c r="I296">
        <v>0</v>
      </c>
      <c r="J296">
        <v>1.33</v>
      </c>
      <c r="K296">
        <v>1.33</v>
      </c>
      <c r="L296">
        <v>1.5</v>
      </c>
      <c r="M296">
        <v>2</v>
      </c>
      <c r="N296">
        <v>2</v>
      </c>
      <c r="O296">
        <v>4</v>
      </c>
      <c r="P296">
        <v>1</v>
      </c>
      <c r="Q296">
        <v>1</v>
      </c>
      <c r="R296">
        <v>0</v>
      </c>
      <c r="S296" t="s">
        <v>95</v>
      </c>
      <c r="T296" t="s">
        <v>648</v>
      </c>
      <c r="U296">
        <v>1</v>
      </c>
      <c r="V296">
        <v>4</v>
      </c>
      <c r="W296">
        <v>3</v>
      </c>
      <c r="X296">
        <v>0</v>
      </c>
      <c r="Y296">
        <v>5</v>
      </c>
      <c r="Z296">
        <v>0</v>
      </c>
      <c r="AA296">
        <v>1</v>
      </c>
      <c r="AB296">
        <v>2</v>
      </c>
      <c r="AC296">
        <v>2</v>
      </c>
      <c r="AD296">
        <v>3</v>
      </c>
      <c r="AE296">
        <v>12</v>
      </c>
      <c r="AF296">
        <v>14</v>
      </c>
      <c r="AG296">
        <v>6</v>
      </c>
      <c r="AH296">
        <v>5</v>
      </c>
      <c r="AI296">
        <v>6</v>
      </c>
      <c r="AJ296">
        <v>9</v>
      </c>
      <c r="AK296">
        <v>15</v>
      </c>
      <c r="AL296">
        <v>15</v>
      </c>
      <c r="AM296">
        <v>39</v>
      </c>
      <c r="AN296">
        <v>61</v>
      </c>
      <c r="AO296">
        <v>1.54</v>
      </c>
      <c r="AP296">
        <v>1.66</v>
      </c>
      <c r="AQ296">
        <v>1.5</v>
      </c>
      <c r="AR296">
        <v>0</v>
      </c>
      <c r="AS296">
        <v>34</v>
      </c>
      <c r="AT296">
        <v>34</v>
      </c>
      <c r="AU296">
        <v>0</v>
      </c>
      <c r="AV296">
        <v>0</v>
      </c>
      <c r="AW296">
        <v>17</v>
      </c>
      <c r="AX296">
        <v>50</v>
      </c>
      <c r="AY296">
        <v>17</v>
      </c>
      <c r="AZ296">
        <v>50</v>
      </c>
      <c r="BA296">
        <v>7</v>
      </c>
      <c r="BB296">
        <v>5</v>
      </c>
      <c r="BC296">
        <v>3.5</v>
      </c>
      <c r="BD296">
        <v>3.5</v>
      </c>
      <c r="BE296">
        <v>1.91</v>
      </c>
      <c r="BF296">
        <f>(1/BC296+1/BD296+1/BE296-1)/3</f>
        <v>3.1662926950885094E-2</v>
      </c>
      <c r="BG296">
        <f>1/BC296-BF296</f>
        <v>0.25405135876340063</v>
      </c>
      <c r="BH296">
        <f>1/BD296-BF296</f>
        <v>0.25405135876340063</v>
      </c>
      <c r="BI296">
        <f>1/BE296-BF296</f>
        <v>0.49189728247319869</v>
      </c>
      <c r="BJ296">
        <f>MROUND(BG296*100,2)/100</f>
        <v>0.26</v>
      </c>
      <c r="BK296">
        <v>0</v>
      </c>
      <c r="BL296">
        <v>2.25</v>
      </c>
      <c r="BM296">
        <v>0</v>
      </c>
      <c r="BN296">
        <v>0</v>
      </c>
      <c r="BO296">
        <v>2.1</v>
      </c>
      <c r="BP296">
        <v>1.67</v>
      </c>
      <c r="BQ296" t="s">
        <v>121</v>
      </c>
      <c r="BR296">
        <f>VLOOKUP(Table2[[#This Row],[Reference]],metron,10,FALSE)</f>
        <v>2.569449507838133</v>
      </c>
      <c r="BS296">
        <f>VLOOKUP(Table2[[#This Row],[Reference]],metron,11,FALSE)</f>
        <v>1.0936930368209989</v>
      </c>
      <c r="BT296">
        <f>VLOOKUP(Table2[[#This Row],[Reference]],metron,12,FALSE)</f>
        <v>1.475756471017134</v>
      </c>
      <c r="BU296">
        <f>VLOOKUP(Table2[[#This Row],[Reference]],metron,13,FALSE)</f>
        <v>0.50018228217280347</v>
      </c>
      <c r="BV296">
        <f>VLOOKUP(Table2[[#This Row],[Reference]],metron,14,FALSE)</f>
        <v>0.65220561429092239</v>
      </c>
      <c r="BW296">
        <f>VLOOKUP(Table2[[#This Row],[Reference]],metron,15,FALSE)</f>
        <v>10.905576679340941</v>
      </c>
      <c r="BX296">
        <f>VLOOKUP(Table2[[#This Row],[Reference]],metron,16,FALSE)</f>
        <v>12.06463878326996</v>
      </c>
      <c r="BY296">
        <f>VLOOKUP(Table2[[#This Row],[Reference]],metron,17,FALSE)</f>
        <v>4.2920127795527154</v>
      </c>
      <c r="BZ296">
        <f>VLOOKUP(Table2[[#This Row],[Reference]],metron,18,FALSE)</f>
        <v>5.0095846645367406</v>
      </c>
      <c r="CA296">
        <f>VLOOKUP(Table2[[#This Row],[Reference]],metron,19,FALSE)</f>
        <v>6.6135638997882253</v>
      </c>
      <c r="CB296">
        <f>VLOOKUP(Table2[[#This Row],[Reference]],metron,20,FALSE)</f>
        <v>7.055054118733219</v>
      </c>
      <c r="CC296">
        <f>VLOOKUP(Table2[[#This Row],[Reference]],metron,21,FALSE)</f>
        <v>12.94865211810013</v>
      </c>
      <c r="CD296">
        <f>VLOOKUP(Table2[[#This Row],[Reference]],metron,22,FALSE)</f>
        <v>13.189345314505781</v>
      </c>
      <c r="CE296">
        <f>VLOOKUP(Table2[[#This Row],[Reference]],metron,23,FALSE)</f>
        <v>1.771446078431373</v>
      </c>
      <c r="CF296">
        <f>VLOOKUP(Table2[[#This Row],[Reference]],metron,24,FALSE)</f>
        <v>1.809436274509804</v>
      </c>
      <c r="CG296">
        <f>VLOOKUP(Table2[[#This Row],[Reference]],metron,25,FALSE)</f>
        <v>0.1060049019607843</v>
      </c>
      <c r="CH296">
        <f>VLOOKUP(Table2[[#This Row],[Reference]],metron,26,FALSE)</f>
        <v>9.6813725490196081E-2</v>
      </c>
    </row>
    <row r="297" spans="1:86" hidden="1" x14ac:dyDescent="0.45">
      <c r="A297">
        <v>1554663600</v>
      </c>
      <c r="B297" t="s">
        <v>649</v>
      </c>
      <c r="C297" t="s">
        <v>64</v>
      </c>
      <c r="D297" t="s">
        <v>65</v>
      </c>
      <c r="E297" t="s">
        <v>126</v>
      </c>
      <c r="F297" t="s">
        <v>114</v>
      </c>
      <c r="G297" t="s">
        <v>65</v>
      </c>
      <c r="H297">
        <v>8</v>
      </c>
      <c r="I297">
        <v>0</v>
      </c>
      <c r="J297">
        <v>2</v>
      </c>
      <c r="K297">
        <v>0.47</v>
      </c>
      <c r="L297">
        <v>1.44</v>
      </c>
      <c r="M297">
        <v>0</v>
      </c>
      <c r="N297">
        <v>1</v>
      </c>
      <c r="O297">
        <v>1</v>
      </c>
      <c r="P297">
        <v>0</v>
      </c>
      <c r="Q297">
        <v>0</v>
      </c>
      <c r="R297">
        <v>0</v>
      </c>
      <c r="T297">
        <v>50</v>
      </c>
      <c r="U297">
        <v>2</v>
      </c>
      <c r="V297">
        <v>14</v>
      </c>
      <c r="W297">
        <v>6</v>
      </c>
      <c r="X297">
        <v>0</v>
      </c>
      <c r="Y297">
        <v>1</v>
      </c>
      <c r="Z297">
        <v>0</v>
      </c>
      <c r="AA297">
        <v>3</v>
      </c>
      <c r="AB297">
        <v>3</v>
      </c>
      <c r="AC297">
        <v>0</v>
      </c>
      <c r="AD297">
        <v>1</v>
      </c>
      <c r="AE297">
        <v>8</v>
      </c>
      <c r="AF297">
        <v>18</v>
      </c>
      <c r="AG297">
        <v>4</v>
      </c>
      <c r="AH297">
        <v>7</v>
      </c>
      <c r="AI297">
        <v>4</v>
      </c>
      <c r="AJ297">
        <v>11</v>
      </c>
      <c r="AK297">
        <v>24</v>
      </c>
      <c r="AL297">
        <v>20</v>
      </c>
      <c r="AM297">
        <v>41</v>
      </c>
      <c r="AN297">
        <v>59</v>
      </c>
      <c r="AO297">
        <v>1.08</v>
      </c>
      <c r="AP297">
        <v>2.2799999999999998</v>
      </c>
      <c r="AQ297">
        <v>3</v>
      </c>
      <c r="AR297">
        <v>33</v>
      </c>
      <c r="AS297">
        <v>84</v>
      </c>
      <c r="AT297">
        <v>50</v>
      </c>
      <c r="AU297">
        <v>33</v>
      </c>
      <c r="AV297">
        <v>33</v>
      </c>
      <c r="AW297">
        <v>17</v>
      </c>
      <c r="AX297">
        <v>67</v>
      </c>
      <c r="AY297">
        <v>50</v>
      </c>
      <c r="AZ297">
        <v>100</v>
      </c>
      <c r="BA297">
        <v>8.33</v>
      </c>
      <c r="BB297">
        <v>3.66</v>
      </c>
      <c r="BC297">
        <v>4</v>
      </c>
      <c r="BD297">
        <v>3.45</v>
      </c>
      <c r="BE297">
        <v>1.83</v>
      </c>
      <c r="BF297">
        <f>(1/BC297+1/BD297+1/BE297-1)/3</f>
        <v>2.8767719965153999E-2</v>
      </c>
      <c r="BG297">
        <f>1/BC297-BF297</f>
        <v>0.22123228003484599</v>
      </c>
      <c r="BH297">
        <f>1/BD297-BF297</f>
        <v>0.26108735249861414</v>
      </c>
      <c r="BI297">
        <f>1/BE297-BF297</f>
        <v>0.51768036746653989</v>
      </c>
      <c r="BJ297">
        <f>MROUND(BG297*100,2)/100</f>
        <v>0.22</v>
      </c>
      <c r="BK297">
        <v>1.29</v>
      </c>
      <c r="BL297">
        <v>1.95</v>
      </c>
      <c r="BM297">
        <v>3.35</v>
      </c>
      <c r="BN297">
        <v>0</v>
      </c>
      <c r="BO297">
        <v>1.83</v>
      </c>
      <c r="BP297">
        <v>1.91</v>
      </c>
      <c r="BQ297" t="s">
        <v>128</v>
      </c>
      <c r="BR297">
        <f>VLOOKUP(Table2[[#This Row],[Reference]],metron,10,FALSE)</f>
        <v>2.7115135834411381</v>
      </c>
      <c r="BS297">
        <f>VLOOKUP(Table2[[#This Row],[Reference]],metron,11,FALSE)</f>
        <v>1.0633893919793009</v>
      </c>
      <c r="BT297">
        <f>VLOOKUP(Table2[[#This Row],[Reference]],metron,12,FALSE)</f>
        <v>1.648124191461837</v>
      </c>
      <c r="BU297">
        <f>VLOOKUP(Table2[[#This Row],[Reference]],metron,13,FALSE)</f>
        <v>0.47218628719275552</v>
      </c>
      <c r="BV297">
        <f>VLOOKUP(Table2[[#This Row],[Reference]],metron,14,FALSE)</f>
        <v>0.70181112548512292</v>
      </c>
      <c r="BW297">
        <f>VLOOKUP(Table2[[#This Row],[Reference]],metron,15,FALSE)</f>
        <v>10.38488783943329</v>
      </c>
      <c r="BX297">
        <f>VLOOKUP(Table2[[#This Row],[Reference]],metron,16,FALSE)</f>
        <v>12.349468713105081</v>
      </c>
      <c r="BY297">
        <f>VLOOKUP(Table2[[#This Row],[Reference]],metron,17,FALSE)</f>
        <v>4.0990453460620522</v>
      </c>
      <c r="BZ297">
        <f>VLOOKUP(Table2[[#This Row],[Reference]],metron,18,FALSE)</f>
        <v>5.2720763723150359</v>
      </c>
      <c r="CA297">
        <f>VLOOKUP(Table2[[#This Row],[Reference]],metron,19,FALSE)</f>
        <v>6.2858424933712378</v>
      </c>
      <c r="CB297">
        <f>VLOOKUP(Table2[[#This Row],[Reference]],metron,20,FALSE)</f>
        <v>7.0773923407900448</v>
      </c>
      <c r="CC297">
        <f>VLOOKUP(Table2[[#This Row],[Reference]],metron,21,FALSE)</f>
        <v>13.235083532219569</v>
      </c>
      <c r="CD297">
        <f>VLOOKUP(Table2[[#This Row],[Reference]],metron,22,FALSE)</f>
        <v>13.05131264916468</v>
      </c>
      <c r="CE297">
        <f>VLOOKUP(Table2[[#This Row],[Reference]],metron,23,FALSE)</f>
        <v>1.834292289988493</v>
      </c>
      <c r="CF297">
        <f>VLOOKUP(Table2[[#This Row],[Reference]],metron,24,FALSE)</f>
        <v>1.806674338319908</v>
      </c>
      <c r="CG297">
        <f>VLOOKUP(Table2[[#This Row],[Reference]],metron,25,FALSE)</f>
        <v>0.1196777905638665</v>
      </c>
      <c r="CH297">
        <f>VLOOKUP(Table2[[#This Row],[Reference]],metron,26,FALSE)</f>
        <v>0.1185270425776755</v>
      </c>
    </row>
    <row r="298" spans="1:86" hidden="1" x14ac:dyDescent="0.45">
      <c r="A298">
        <v>1554671700</v>
      </c>
      <c r="B298" t="s">
        <v>650</v>
      </c>
      <c r="C298" t="s">
        <v>64</v>
      </c>
      <c r="D298" t="s">
        <v>65</v>
      </c>
      <c r="E298" t="s">
        <v>112</v>
      </c>
      <c r="F298" t="s">
        <v>143</v>
      </c>
      <c r="G298" t="s">
        <v>65</v>
      </c>
      <c r="H298">
        <v>8</v>
      </c>
      <c r="I298">
        <v>2</v>
      </c>
      <c r="J298">
        <v>2.5</v>
      </c>
      <c r="K298">
        <v>1.63</v>
      </c>
      <c r="L298">
        <v>2.06</v>
      </c>
      <c r="M298">
        <v>1</v>
      </c>
      <c r="N298">
        <v>0</v>
      </c>
      <c r="O298">
        <v>1</v>
      </c>
      <c r="P298">
        <v>1</v>
      </c>
      <c r="Q298">
        <v>1</v>
      </c>
      <c r="R298">
        <v>0</v>
      </c>
      <c r="S298">
        <v>14</v>
      </c>
      <c r="U298">
        <v>2</v>
      </c>
      <c r="V298">
        <v>9</v>
      </c>
      <c r="W298">
        <v>3</v>
      </c>
      <c r="X298">
        <v>0</v>
      </c>
      <c r="Y298">
        <v>3</v>
      </c>
      <c r="Z298">
        <v>0</v>
      </c>
      <c r="AA298">
        <v>2</v>
      </c>
      <c r="AB298">
        <v>1</v>
      </c>
      <c r="AC298">
        <v>2</v>
      </c>
      <c r="AD298">
        <v>1</v>
      </c>
      <c r="AE298">
        <v>10</v>
      </c>
      <c r="AF298">
        <v>6</v>
      </c>
      <c r="AG298">
        <v>4</v>
      </c>
      <c r="AH298">
        <v>3</v>
      </c>
      <c r="AI298">
        <v>6</v>
      </c>
      <c r="AJ298">
        <v>3</v>
      </c>
      <c r="AK298">
        <v>13</v>
      </c>
      <c r="AL298">
        <v>13</v>
      </c>
      <c r="AM298">
        <v>47</v>
      </c>
      <c r="AN298">
        <v>53</v>
      </c>
      <c r="AO298">
        <v>1.24</v>
      </c>
      <c r="AP298">
        <v>1</v>
      </c>
      <c r="AQ298">
        <v>2.04</v>
      </c>
      <c r="AR298">
        <v>46</v>
      </c>
      <c r="AS298">
        <v>71</v>
      </c>
      <c r="AT298">
        <v>34</v>
      </c>
      <c r="AU298">
        <v>0</v>
      </c>
      <c r="AV298">
        <v>0</v>
      </c>
      <c r="AW298">
        <v>0</v>
      </c>
      <c r="AX298">
        <v>42</v>
      </c>
      <c r="AY298">
        <v>59</v>
      </c>
      <c r="AZ298">
        <v>88</v>
      </c>
      <c r="BA298">
        <v>10</v>
      </c>
      <c r="BB298">
        <v>6.25</v>
      </c>
      <c r="BC298">
        <v>1.83</v>
      </c>
      <c r="BD298">
        <v>3.3</v>
      </c>
      <c r="BE298">
        <v>4.5</v>
      </c>
      <c r="BF298">
        <f>(1/BC298+1/BD298+1/BE298-1)/3</f>
        <v>2.3900204228073079E-2</v>
      </c>
      <c r="BG298">
        <f>1/BC298-BF298</f>
        <v>0.52254788320362089</v>
      </c>
      <c r="BH298">
        <f>1/BD298-BF298</f>
        <v>0.27913009880222994</v>
      </c>
      <c r="BI298">
        <f>1/BE298-BF298</f>
        <v>0.19832201799414914</v>
      </c>
      <c r="BJ298">
        <f>MROUND(BG298*100,2)/100</f>
        <v>0.52</v>
      </c>
      <c r="BK298">
        <v>0</v>
      </c>
      <c r="BL298">
        <v>2.35</v>
      </c>
      <c r="BM298">
        <v>0</v>
      </c>
      <c r="BN298">
        <v>0</v>
      </c>
      <c r="BO298">
        <v>2.1</v>
      </c>
      <c r="BP298">
        <v>1.67</v>
      </c>
      <c r="BQ298" t="s">
        <v>139</v>
      </c>
      <c r="BR298">
        <f>VLOOKUP(Table2[[#This Row],[Reference]],metron,10,FALSE)</f>
        <v>2.5967403582378576</v>
      </c>
      <c r="BS298">
        <f>VLOOKUP(Table2[[#This Row],[Reference]],metron,11,FALSE)</f>
        <v>1.625948039373891</v>
      </c>
      <c r="BT298">
        <f>VLOOKUP(Table2[[#This Row],[Reference]],metron,12,FALSE)</f>
        <v>0.97079231886396644</v>
      </c>
      <c r="BU298">
        <f>VLOOKUP(Table2[[#This Row],[Reference]],metron,13,FALSE)</f>
        <v>0.71433182698515174</v>
      </c>
      <c r="BV298">
        <f>VLOOKUP(Table2[[#This Row],[Reference]],metron,14,FALSE)</f>
        <v>0.43011620400258233</v>
      </c>
      <c r="BW298">
        <f>VLOOKUP(Table2[[#This Row],[Reference]],metron,15,FALSE)</f>
        <v>13.39951055368614</v>
      </c>
      <c r="BX298">
        <f>VLOOKUP(Table2[[#This Row],[Reference]],metron,16,FALSE)</f>
        <v>9.4252064851636579</v>
      </c>
      <c r="BY298">
        <f>VLOOKUP(Table2[[#This Row],[Reference]],metron,17,FALSE)</f>
        <v>5.7628422023992618</v>
      </c>
      <c r="BZ298">
        <f>VLOOKUP(Table2[[#This Row],[Reference]],metron,18,FALSE)</f>
        <v>3.9375576745616732</v>
      </c>
      <c r="CA298">
        <f>VLOOKUP(Table2[[#This Row],[Reference]],metron,19,FALSE)</f>
        <v>7.636668351286878</v>
      </c>
      <c r="CB298">
        <f>VLOOKUP(Table2[[#This Row],[Reference]],metron,20,FALSE)</f>
        <v>5.4876488106019847</v>
      </c>
      <c r="CC298">
        <f>VLOOKUP(Table2[[#This Row],[Reference]],metron,21,FALSE)</f>
        <v>12.460420531849101</v>
      </c>
      <c r="CD298">
        <f>VLOOKUP(Table2[[#This Row],[Reference]],metron,22,FALSE)</f>
        <v>13.44897959183673</v>
      </c>
      <c r="CE298">
        <f>VLOOKUP(Table2[[#This Row],[Reference]],metron,23,FALSE)</f>
        <v>1.462202380952381</v>
      </c>
      <c r="CF298">
        <f>VLOOKUP(Table2[[#This Row],[Reference]],metron,24,FALSE)</f>
        <v>2.01547619047619</v>
      </c>
      <c r="CG298">
        <f>VLOOKUP(Table2[[#This Row],[Reference]],metron,25,FALSE)</f>
        <v>7.7380952380952384E-2</v>
      </c>
      <c r="CH298">
        <f>VLOOKUP(Table2[[#This Row],[Reference]],metron,26,FALSE)</f>
        <v>0.13754093480202439</v>
      </c>
    </row>
    <row r="299" spans="1:86" hidden="1" x14ac:dyDescent="0.45">
      <c r="A299">
        <v>1554679800</v>
      </c>
      <c r="B299" t="s">
        <v>651</v>
      </c>
      <c r="C299" t="s">
        <v>64</v>
      </c>
      <c r="D299" t="s">
        <v>65</v>
      </c>
      <c r="E299" t="s">
        <v>113</v>
      </c>
      <c r="F299" t="s">
        <v>118</v>
      </c>
      <c r="G299" t="s">
        <v>65</v>
      </c>
      <c r="H299">
        <v>8</v>
      </c>
      <c r="I299">
        <v>2.33</v>
      </c>
      <c r="J299">
        <v>1</v>
      </c>
      <c r="K299">
        <v>2.06</v>
      </c>
      <c r="L299">
        <v>1.6</v>
      </c>
      <c r="M299">
        <v>3</v>
      </c>
      <c r="N299">
        <v>1</v>
      </c>
      <c r="O299">
        <v>4</v>
      </c>
      <c r="P299">
        <v>4</v>
      </c>
      <c r="Q299">
        <v>3</v>
      </c>
      <c r="R299">
        <v>1</v>
      </c>
      <c r="S299" t="s">
        <v>652</v>
      </c>
      <c r="T299">
        <v>26</v>
      </c>
      <c r="U299">
        <v>4</v>
      </c>
      <c r="V299">
        <v>1</v>
      </c>
      <c r="W299">
        <v>0</v>
      </c>
      <c r="X299">
        <v>0</v>
      </c>
      <c r="Y299">
        <v>2</v>
      </c>
      <c r="Z299">
        <v>0</v>
      </c>
      <c r="AA299">
        <v>0</v>
      </c>
      <c r="AB299">
        <v>0</v>
      </c>
      <c r="AC299">
        <v>0</v>
      </c>
      <c r="AD299">
        <v>2</v>
      </c>
      <c r="AE299">
        <v>14</v>
      </c>
      <c r="AF299">
        <v>15</v>
      </c>
      <c r="AG299">
        <v>9</v>
      </c>
      <c r="AH299">
        <v>5</v>
      </c>
      <c r="AI299">
        <v>5</v>
      </c>
      <c r="AJ299">
        <v>10</v>
      </c>
      <c r="AK299">
        <v>10</v>
      </c>
      <c r="AL299">
        <v>8</v>
      </c>
      <c r="AM299">
        <v>53</v>
      </c>
      <c r="AN299">
        <v>47</v>
      </c>
      <c r="AO299">
        <v>1.88</v>
      </c>
      <c r="AP299">
        <v>1.58</v>
      </c>
      <c r="AQ299">
        <v>3.34</v>
      </c>
      <c r="AR299">
        <v>50</v>
      </c>
      <c r="AS299">
        <v>67</v>
      </c>
      <c r="AT299">
        <v>67</v>
      </c>
      <c r="AU299">
        <v>33</v>
      </c>
      <c r="AV299">
        <v>33</v>
      </c>
      <c r="AW299">
        <v>50</v>
      </c>
      <c r="AX299">
        <v>67</v>
      </c>
      <c r="AY299">
        <v>50</v>
      </c>
      <c r="AZ299">
        <v>84</v>
      </c>
      <c r="BA299">
        <v>9.66</v>
      </c>
      <c r="BB299">
        <v>3.33</v>
      </c>
      <c r="BC299">
        <v>1.62</v>
      </c>
      <c r="BD299">
        <v>4</v>
      </c>
      <c r="BE299">
        <v>4.5999999999999996</v>
      </c>
      <c r="BF299">
        <f>(1/BC299+1/BD299+1/BE299-1)/3</f>
        <v>2.8225084988369991E-2</v>
      </c>
      <c r="BG299">
        <f>1/BC299-BF299</f>
        <v>0.58905886562891396</v>
      </c>
      <c r="BH299">
        <f>1/BD299-BF299</f>
        <v>0.22177491501163002</v>
      </c>
      <c r="BI299">
        <f>1/BE299-BF299</f>
        <v>0.18916621935945613</v>
      </c>
      <c r="BJ299">
        <f>MROUND(BG299*100,2)/100</f>
        <v>0.57999999999999996</v>
      </c>
      <c r="BK299">
        <v>1.22</v>
      </c>
      <c r="BL299">
        <v>1.74</v>
      </c>
      <c r="BM299">
        <v>2.85</v>
      </c>
      <c r="BN299">
        <v>0</v>
      </c>
      <c r="BO299">
        <v>1.77</v>
      </c>
      <c r="BP299">
        <v>2</v>
      </c>
      <c r="BQ299" t="s">
        <v>121</v>
      </c>
      <c r="BR299">
        <f>VLOOKUP(Table2[[#This Row],[Reference]],metron,10,FALSE)</f>
        <v>2.6362999299229148</v>
      </c>
      <c r="BS299">
        <f>VLOOKUP(Table2[[#This Row],[Reference]],metron,11,FALSE)</f>
        <v>1.7619715019855171</v>
      </c>
      <c r="BT299">
        <f>VLOOKUP(Table2[[#This Row],[Reference]],metron,12,FALSE)</f>
        <v>0.87432842793739785</v>
      </c>
      <c r="BU299">
        <f>VLOOKUP(Table2[[#This Row],[Reference]],metron,13,FALSE)</f>
        <v>0.78411214953271025</v>
      </c>
      <c r="BV299">
        <f>VLOOKUP(Table2[[#This Row],[Reference]],metron,14,FALSE)</f>
        <v>0.38060747663551397</v>
      </c>
      <c r="BW299">
        <f>VLOOKUP(Table2[[#This Row],[Reference]],metron,15,FALSE)</f>
        <v>14.215499378367181</v>
      </c>
      <c r="BX299">
        <f>VLOOKUP(Table2[[#This Row],[Reference]],metron,16,FALSE)</f>
        <v>8.9523612261806136</v>
      </c>
      <c r="BY299">
        <f>VLOOKUP(Table2[[#This Row],[Reference]],metron,17,FALSE)</f>
        <v>6.3083121289228163</v>
      </c>
      <c r="BZ299">
        <f>VLOOKUP(Table2[[#This Row],[Reference]],metron,18,FALSE)</f>
        <v>3.7757524374735061</v>
      </c>
      <c r="CA299">
        <f>VLOOKUP(Table2[[#This Row],[Reference]],metron,19,FALSE)</f>
        <v>7.9071872494443642</v>
      </c>
      <c r="CB299">
        <f>VLOOKUP(Table2[[#This Row],[Reference]],metron,20,FALSE)</f>
        <v>5.1766087887071075</v>
      </c>
      <c r="CC299">
        <f>VLOOKUP(Table2[[#This Row],[Reference]],metron,21,FALSE)</f>
        <v>12.634239592183521</v>
      </c>
      <c r="CD299">
        <f>VLOOKUP(Table2[[#This Row],[Reference]],metron,22,FALSE)</f>
        <v>13.597706032285471</v>
      </c>
      <c r="CE299">
        <f>VLOOKUP(Table2[[#This Row],[Reference]],metron,23,FALSE)</f>
        <v>1.365400161681487</v>
      </c>
      <c r="CF299">
        <f>VLOOKUP(Table2[[#This Row],[Reference]],metron,24,FALSE)</f>
        <v>1.963621665319321</v>
      </c>
      <c r="CG299">
        <f>VLOOKUP(Table2[[#This Row],[Reference]],metron,25,FALSE)</f>
        <v>7.1544058205335492E-2</v>
      </c>
      <c r="CH299">
        <f>VLOOKUP(Table2[[#This Row],[Reference]],metron,26,FALSE)</f>
        <v>0.1216653193209378</v>
      </c>
    </row>
    <row r="300" spans="1:86" hidden="1" x14ac:dyDescent="0.45">
      <c r="A300">
        <v>1554768900</v>
      </c>
      <c r="B300" t="s">
        <v>653</v>
      </c>
      <c r="C300" t="s">
        <v>64</v>
      </c>
      <c r="D300" t="s">
        <v>65</v>
      </c>
      <c r="E300" t="s">
        <v>545</v>
      </c>
      <c r="F300" t="s">
        <v>127</v>
      </c>
      <c r="G300" t="s">
        <v>65</v>
      </c>
      <c r="H300">
        <v>8</v>
      </c>
      <c r="I300">
        <v>1.33</v>
      </c>
      <c r="J300">
        <v>2</v>
      </c>
      <c r="K300">
        <v>1.47</v>
      </c>
      <c r="L300">
        <v>1.06</v>
      </c>
      <c r="M300">
        <v>2</v>
      </c>
      <c r="N300">
        <v>1</v>
      </c>
      <c r="O300">
        <v>3</v>
      </c>
      <c r="P300">
        <v>2</v>
      </c>
      <c r="Q300">
        <v>1</v>
      </c>
      <c r="R300">
        <v>1</v>
      </c>
      <c r="S300" t="s">
        <v>654</v>
      </c>
      <c r="T300" t="s">
        <v>92</v>
      </c>
      <c r="U300">
        <v>5</v>
      </c>
      <c r="V300">
        <v>6</v>
      </c>
      <c r="W300">
        <v>3</v>
      </c>
      <c r="X300">
        <v>0</v>
      </c>
      <c r="Y300">
        <v>4</v>
      </c>
      <c r="Z300">
        <v>1</v>
      </c>
      <c r="AA300">
        <v>1</v>
      </c>
      <c r="AB300">
        <v>2</v>
      </c>
      <c r="AC300">
        <v>2</v>
      </c>
      <c r="AD300">
        <v>3</v>
      </c>
      <c r="AE300">
        <v>14</v>
      </c>
      <c r="AF300">
        <v>11</v>
      </c>
      <c r="AG300">
        <v>6</v>
      </c>
      <c r="AH300">
        <v>5</v>
      </c>
      <c r="AI300">
        <v>8</v>
      </c>
      <c r="AJ300">
        <v>6</v>
      </c>
      <c r="AK300">
        <v>18</v>
      </c>
      <c r="AL300">
        <v>20</v>
      </c>
      <c r="AM300">
        <v>47</v>
      </c>
      <c r="AN300">
        <v>53</v>
      </c>
      <c r="AO300">
        <v>1.73</v>
      </c>
      <c r="AP300">
        <v>1.49</v>
      </c>
      <c r="AQ300">
        <v>2.67</v>
      </c>
      <c r="AR300">
        <v>50</v>
      </c>
      <c r="AS300">
        <v>67</v>
      </c>
      <c r="AT300">
        <v>34</v>
      </c>
      <c r="AU300">
        <v>34</v>
      </c>
      <c r="AV300">
        <v>17</v>
      </c>
      <c r="AW300">
        <v>50</v>
      </c>
      <c r="AX300">
        <v>50</v>
      </c>
      <c r="AY300">
        <v>33</v>
      </c>
      <c r="AZ300">
        <v>67</v>
      </c>
      <c r="BA300">
        <v>11.34</v>
      </c>
      <c r="BB300">
        <v>6</v>
      </c>
      <c r="BC300">
        <v>2.85</v>
      </c>
      <c r="BD300">
        <v>3.1</v>
      </c>
      <c r="BE300">
        <v>2.4</v>
      </c>
      <c r="BF300">
        <f>(1/BC300+1/BD300+1/BE300-1)/3</f>
        <v>3.0041501603471039E-2</v>
      </c>
      <c r="BG300">
        <f>1/BC300-BF300</f>
        <v>0.3208356913789851</v>
      </c>
      <c r="BH300">
        <f>1/BD300-BF300</f>
        <v>0.29253914355781929</v>
      </c>
      <c r="BI300">
        <f>1/BE300-BF300</f>
        <v>0.38662516506319566</v>
      </c>
      <c r="BJ300">
        <f>MROUND(BG300*100,2)/100</f>
        <v>0.32</v>
      </c>
      <c r="BK300">
        <v>1.33</v>
      </c>
      <c r="BL300">
        <v>2.0499999999999998</v>
      </c>
      <c r="BM300">
        <v>3.7</v>
      </c>
      <c r="BN300">
        <v>0</v>
      </c>
      <c r="BO300">
        <v>1.8</v>
      </c>
      <c r="BP300">
        <v>1.91</v>
      </c>
      <c r="BQ300" t="s">
        <v>568</v>
      </c>
      <c r="BR300">
        <f>VLOOKUP(Table2[[#This Row],[Reference]],metron,10,FALSE)</f>
        <v>2.5313454284174597</v>
      </c>
      <c r="BS300">
        <f>VLOOKUP(Table2[[#This Row],[Reference]],metron,11,FALSE)</f>
        <v>1.210167055864918</v>
      </c>
      <c r="BT300">
        <f>VLOOKUP(Table2[[#This Row],[Reference]],metron,12,FALSE)</f>
        <v>1.3211783725525419</v>
      </c>
      <c r="BU300">
        <f>VLOOKUP(Table2[[#This Row],[Reference]],metron,13,FALSE)</f>
        <v>0.53135669362084459</v>
      </c>
      <c r="BV300">
        <f>VLOOKUP(Table2[[#This Row],[Reference]],metron,14,FALSE)</f>
        <v>0.55633423180592989</v>
      </c>
      <c r="BW300">
        <f>VLOOKUP(Table2[[#This Row],[Reference]],metron,15,FALSE)</f>
        <v>11.21109010712035</v>
      </c>
      <c r="BX300">
        <f>VLOOKUP(Table2[[#This Row],[Reference]],metron,16,FALSE)</f>
        <v>11.01700787401575</v>
      </c>
      <c r="BY300">
        <f>VLOOKUP(Table2[[#This Row],[Reference]],metron,17,FALSE)</f>
        <v>4.6792332268370611</v>
      </c>
      <c r="BZ300">
        <f>VLOOKUP(Table2[[#This Row],[Reference]],metron,18,FALSE)</f>
        <v>4.7080804854679013</v>
      </c>
      <c r="CA300">
        <f>VLOOKUP(Table2[[#This Row],[Reference]],metron,19,FALSE)</f>
        <v>6.5318568802832893</v>
      </c>
      <c r="CB300">
        <f>VLOOKUP(Table2[[#This Row],[Reference]],metron,20,FALSE)</f>
        <v>6.3089273885478487</v>
      </c>
      <c r="CC300">
        <f>VLOOKUP(Table2[[#This Row],[Reference]],metron,21,FALSE)</f>
        <v>12.72547770700637</v>
      </c>
      <c r="CD300">
        <f>VLOOKUP(Table2[[#This Row],[Reference]],metron,22,FALSE)</f>
        <v>13.06847133757962</v>
      </c>
      <c r="CE300">
        <f>VLOOKUP(Table2[[#This Row],[Reference]],metron,23,FALSE)</f>
        <v>1.6902356902356901</v>
      </c>
      <c r="CF300">
        <f>VLOOKUP(Table2[[#This Row],[Reference]],metron,24,FALSE)</f>
        <v>1.8050198959289869</v>
      </c>
      <c r="CG300">
        <f>VLOOKUP(Table2[[#This Row],[Reference]],metron,25,FALSE)</f>
        <v>0.105907560453015</v>
      </c>
      <c r="CH300">
        <f>VLOOKUP(Table2[[#This Row],[Reference]],metron,26,FALSE)</f>
        <v>0.1141720232629324</v>
      </c>
    </row>
    <row r="301" spans="1:86" hidden="1" x14ac:dyDescent="0.45">
      <c r="A301">
        <v>1555114500</v>
      </c>
      <c r="B301" t="s">
        <v>655</v>
      </c>
      <c r="C301" t="s">
        <v>64</v>
      </c>
      <c r="D301" t="s">
        <v>65</v>
      </c>
      <c r="E301" t="s">
        <v>119</v>
      </c>
      <c r="F301" t="s">
        <v>115</v>
      </c>
      <c r="G301" t="s">
        <v>65</v>
      </c>
      <c r="H301">
        <v>9</v>
      </c>
      <c r="I301">
        <v>1.75</v>
      </c>
      <c r="J301">
        <v>0.67</v>
      </c>
      <c r="K301">
        <v>2</v>
      </c>
      <c r="L301">
        <v>0.93</v>
      </c>
      <c r="M301">
        <v>6</v>
      </c>
      <c r="N301">
        <v>2</v>
      </c>
      <c r="O301">
        <v>8</v>
      </c>
      <c r="P301">
        <v>5</v>
      </c>
      <c r="Q301">
        <v>3</v>
      </c>
      <c r="R301">
        <v>2</v>
      </c>
      <c r="S301" t="s">
        <v>656</v>
      </c>
      <c r="T301" t="s">
        <v>657</v>
      </c>
      <c r="U301">
        <v>7</v>
      </c>
      <c r="V301">
        <v>4</v>
      </c>
      <c r="W301">
        <v>4</v>
      </c>
      <c r="X301">
        <v>0</v>
      </c>
      <c r="Y301">
        <v>5</v>
      </c>
      <c r="Z301">
        <v>0</v>
      </c>
      <c r="AA301">
        <v>2</v>
      </c>
      <c r="AB301">
        <v>2</v>
      </c>
      <c r="AC301">
        <v>4</v>
      </c>
      <c r="AD301">
        <v>1</v>
      </c>
      <c r="AE301">
        <v>16</v>
      </c>
      <c r="AF301">
        <v>10</v>
      </c>
      <c r="AG301">
        <v>7</v>
      </c>
      <c r="AH301">
        <v>7</v>
      </c>
      <c r="AI301">
        <v>9</v>
      </c>
      <c r="AJ301">
        <v>3</v>
      </c>
      <c r="AK301">
        <v>15</v>
      </c>
      <c r="AL301">
        <v>16</v>
      </c>
      <c r="AM301">
        <v>56</v>
      </c>
      <c r="AN301">
        <v>44</v>
      </c>
      <c r="AO301">
        <v>2.0299999999999998</v>
      </c>
      <c r="AP301">
        <v>1.44</v>
      </c>
      <c r="AQ301">
        <v>2.59</v>
      </c>
      <c r="AR301">
        <v>71</v>
      </c>
      <c r="AS301">
        <v>84</v>
      </c>
      <c r="AT301">
        <v>25</v>
      </c>
      <c r="AU301">
        <v>13</v>
      </c>
      <c r="AV301">
        <v>13</v>
      </c>
      <c r="AW301">
        <v>42</v>
      </c>
      <c r="AX301">
        <v>88</v>
      </c>
      <c r="AY301">
        <v>25</v>
      </c>
      <c r="AZ301">
        <v>67</v>
      </c>
      <c r="BA301">
        <v>7.42</v>
      </c>
      <c r="BB301">
        <v>4.83</v>
      </c>
      <c r="BC301">
        <v>1.48</v>
      </c>
      <c r="BD301">
        <v>4.3499999999999996</v>
      </c>
      <c r="BE301">
        <v>5.6</v>
      </c>
      <c r="BF301">
        <f>(1/BC301+1/BD301+1/BE301-1)/3</f>
        <v>2.8044053906122857E-2</v>
      </c>
      <c r="BG301">
        <f>1/BC301-BF301</f>
        <v>0.6476316217695528</v>
      </c>
      <c r="BH301">
        <f>1/BD301-BF301</f>
        <v>0.20184100356514154</v>
      </c>
      <c r="BI301">
        <f>1/BE301-BF301</f>
        <v>0.15052737466530572</v>
      </c>
      <c r="BJ301">
        <f>MROUND(BG301*100,2)/100</f>
        <v>0.64</v>
      </c>
      <c r="BK301">
        <v>1.19</v>
      </c>
      <c r="BL301">
        <v>1.65</v>
      </c>
      <c r="BM301">
        <v>2.6</v>
      </c>
      <c r="BN301">
        <v>0</v>
      </c>
      <c r="BO301">
        <v>1.74</v>
      </c>
      <c r="BP301">
        <v>2</v>
      </c>
      <c r="BQ301" t="s">
        <v>132</v>
      </c>
      <c r="BR301">
        <f>VLOOKUP(Table2[[#This Row],[Reference]],metron,10,FALSE)</f>
        <v>2.8343749999999996</v>
      </c>
      <c r="BS301">
        <f>VLOOKUP(Table2[[#This Row],[Reference]],metron,11,FALSE)</f>
        <v>1.980803571428571</v>
      </c>
      <c r="BT301">
        <f>VLOOKUP(Table2[[#This Row],[Reference]],metron,12,FALSE)</f>
        <v>0.85357142857142854</v>
      </c>
      <c r="BU301">
        <f>VLOOKUP(Table2[[#This Row],[Reference]],metron,13,FALSE)</f>
        <v>0.8683035714285714</v>
      </c>
      <c r="BV301">
        <f>VLOOKUP(Table2[[#This Row],[Reference]],metron,14,FALSE)</f>
        <v>0.36607142857142849</v>
      </c>
      <c r="BW301">
        <f>VLOOKUP(Table2[[#This Row],[Reference]],metron,15,FALSE)</f>
        <v>15.03980099502488</v>
      </c>
      <c r="BX301">
        <f>VLOOKUP(Table2[[#This Row],[Reference]],metron,16,FALSE)</f>
        <v>8.6326699834162515</v>
      </c>
      <c r="BY301">
        <f>VLOOKUP(Table2[[#This Row],[Reference]],metron,17,FALSE)</f>
        <v>6.5189234650967203</v>
      </c>
      <c r="BZ301">
        <f>VLOOKUP(Table2[[#This Row],[Reference]],metron,18,FALSE)</f>
        <v>3.4507989907485279</v>
      </c>
      <c r="CA301">
        <f>VLOOKUP(Table2[[#This Row],[Reference]],metron,19,FALSE)</f>
        <v>8.5208775299281605</v>
      </c>
      <c r="CB301">
        <f>VLOOKUP(Table2[[#This Row],[Reference]],metron,20,FALSE)</f>
        <v>5.181870992667724</v>
      </c>
      <c r="CC301">
        <f>VLOOKUP(Table2[[#This Row],[Reference]],metron,21,FALSE)</f>
        <v>12.48566610455312</v>
      </c>
      <c r="CD301">
        <f>VLOOKUP(Table2[[#This Row],[Reference]],metron,22,FALSE)</f>
        <v>13.573355817875211</v>
      </c>
      <c r="CE301">
        <f>VLOOKUP(Table2[[#This Row],[Reference]],metron,23,FALSE)</f>
        <v>1.395273023634882</v>
      </c>
      <c r="CF301">
        <f>VLOOKUP(Table2[[#This Row],[Reference]],metron,24,FALSE)</f>
        <v>2.0586797066014668</v>
      </c>
      <c r="CG301">
        <f>VLOOKUP(Table2[[#This Row],[Reference]],metron,25,FALSE)</f>
        <v>6.8459657701711488E-2</v>
      </c>
      <c r="CH301">
        <f>VLOOKUP(Table2[[#This Row],[Reference]],metron,26,FALSE)</f>
        <v>0.12713936430317849</v>
      </c>
    </row>
    <row r="302" spans="1:86" hidden="1" x14ac:dyDescent="0.45">
      <c r="A302">
        <v>1555185600</v>
      </c>
      <c r="B302" t="s">
        <v>658</v>
      </c>
      <c r="C302" t="s">
        <v>64</v>
      </c>
      <c r="D302" t="s">
        <v>65</v>
      </c>
      <c r="E302" t="s">
        <v>143</v>
      </c>
      <c r="F302" t="s">
        <v>110</v>
      </c>
      <c r="G302" t="s">
        <v>65</v>
      </c>
      <c r="H302">
        <v>9</v>
      </c>
      <c r="I302">
        <v>2.33</v>
      </c>
      <c r="J302">
        <v>1</v>
      </c>
      <c r="K302">
        <v>1.82</v>
      </c>
      <c r="L302">
        <v>0.8</v>
      </c>
      <c r="M302">
        <v>1</v>
      </c>
      <c r="N302">
        <v>1</v>
      </c>
      <c r="O302">
        <v>2</v>
      </c>
      <c r="P302">
        <v>1</v>
      </c>
      <c r="Q302">
        <v>0</v>
      </c>
      <c r="R302">
        <v>1</v>
      </c>
      <c r="S302">
        <v>74</v>
      </c>
      <c r="T302">
        <v>5</v>
      </c>
      <c r="U302">
        <v>7</v>
      </c>
      <c r="V302">
        <v>1</v>
      </c>
      <c r="W302">
        <v>1</v>
      </c>
      <c r="X302">
        <v>0</v>
      </c>
      <c r="Y302">
        <v>6</v>
      </c>
      <c r="Z302">
        <v>0</v>
      </c>
      <c r="AA302">
        <v>1</v>
      </c>
      <c r="AB302">
        <v>0</v>
      </c>
      <c r="AC302">
        <v>3</v>
      </c>
      <c r="AD302">
        <v>3</v>
      </c>
      <c r="AE302">
        <v>16</v>
      </c>
      <c r="AF302">
        <v>6</v>
      </c>
      <c r="AG302">
        <v>4</v>
      </c>
      <c r="AH302">
        <v>5</v>
      </c>
      <c r="AI302">
        <v>12</v>
      </c>
      <c r="AJ302">
        <v>1</v>
      </c>
      <c r="AK302">
        <v>16</v>
      </c>
      <c r="AL302">
        <v>33</v>
      </c>
      <c r="AM302">
        <v>52</v>
      </c>
      <c r="AN302">
        <v>48</v>
      </c>
      <c r="AO302">
        <v>1.77</v>
      </c>
      <c r="AP302">
        <v>1.01</v>
      </c>
      <c r="AQ302">
        <v>1.42</v>
      </c>
      <c r="AR302">
        <v>13</v>
      </c>
      <c r="AS302">
        <v>42</v>
      </c>
      <c r="AT302">
        <v>17</v>
      </c>
      <c r="AU302">
        <v>0</v>
      </c>
      <c r="AV302">
        <v>0</v>
      </c>
      <c r="AW302">
        <v>0</v>
      </c>
      <c r="AX302">
        <v>59</v>
      </c>
      <c r="AY302">
        <v>29</v>
      </c>
      <c r="AZ302">
        <v>54</v>
      </c>
      <c r="BA302">
        <v>8.25</v>
      </c>
      <c r="BB302">
        <v>6.17</v>
      </c>
      <c r="BC302">
        <v>1.59</v>
      </c>
      <c r="BD302">
        <v>3.6</v>
      </c>
      <c r="BE302">
        <v>5.7</v>
      </c>
      <c r="BF302">
        <f>(1/BC302+1/BD302+1/BE302-1)/3</f>
        <v>2.7382397293022869E-2</v>
      </c>
      <c r="BG302">
        <f>1/BC302-BF302</f>
        <v>0.60154842031704003</v>
      </c>
      <c r="BH302">
        <f>1/BD302-BF302</f>
        <v>0.2503953804847549</v>
      </c>
      <c r="BI302">
        <f>1/BE302-BF302</f>
        <v>0.1480561991982052</v>
      </c>
      <c r="BJ302">
        <f>MROUND(BG302*100,2)/100</f>
        <v>0.6</v>
      </c>
      <c r="BK302">
        <v>1.38</v>
      </c>
      <c r="BL302">
        <v>2.2000000000000002</v>
      </c>
      <c r="BM302">
        <v>4.0999999999999996</v>
      </c>
      <c r="BN302">
        <v>0</v>
      </c>
      <c r="BO302">
        <v>2.2000000000000002</v>
      </c>
      <c r="BP302">
        <v>1.62</v>
      </c>
      <c r="BQ302" t="s">
        <v>131</v>
      </c>
      <c r="BR302">
        <f>VLOOKUP(Table2[[#This Row],[Reference]],metron,10,FALSE)</f>
        <v>2.7310090702947849</v>
      </c>
      <c r="BS302">
        <f>VLOOKUP(Table2[[#This Row],[Reference]],metron,11,FALSE)</f>
        <v>1.841836734693878</v>
      </c>
      <c r="BT302">
        <f>VLOOKUP(Table2[[#This Row],[Reference]],metron,12,FALSE)</f>
        <v>0.88917233560090703</v>
      </c>
      <c r="BU302">
        <f>VLOOKUP(Table2[[#This Row],[Reference]],metron,13,FALSE)</f>
        <v>0.804822695035461</v>
      </c>
      <c r="BV302">
        <f>VLOOKUP(Table2[[#This Row],[Reference]],metron,14,FALSE)</f>
        <v>0.38099290780141842</v>
      </c>
      <c r="BW302">
        <f>VLOOKUP(Table2[[#This Row],[Reference]],metron,15,FALSE)</f>
        <v>14.25174825174825</v>
      </c>
      <c r="BX302">
        <f>VLOOKUP(Table2[[#This Row],[Reference]],metron,16,FALSE)</f>
        <v>8.8316683316683324</v>
      </c>
      <c r="BY302">
        <f>VLOOKUP(Table2[[#This Row],[Reference]],metron,17,FALSE)</f>
        <v>6.2901265822784813</v>
      </c>
      <c r="BZ302">
        <f>VLOOKUP(Table2[[#This Row],[Reference]],metron,18,FALSE)</f>
        <v>3.6162025316455702</v>
      </c>
      <c r="CA302">
        <f>VLOOKUP(Table2[[#This Row],[Reference]],metron,19,FALSE)</f>
        <v>7.9616216694697686</v>
      </c>
      <c r="CB302">
        <f>VLOOKUP(Table2[[#This Row],[Reference]],metron,20,FALSE)</f>
        <v>5.2154658000227627</v>
      </c>
      <c r="CC302">
        <f>VLOOKUP(Table2[[#This Row],[Reference]],metron,21,FALSE)</f>
        <v>12.444895886236671</v>
      </c>
      <c r="CD302">
        <f>VLOOKUP(Table2[[#This Row],[Reference]],metron,22,FALSE)</f>
        <v>13.620619603859829</v>
      </c>
      <c r="CE302">
        <f>VLOOKUP(Table2[[#This Row],[Reference]],metron,23,FALSE)</f>
        <v>1.406084017382907</v>
      </c>
      <c r="CF302">
        <f>VLOOKUP(Table2[[#This Row],[Reference]],metron,24,FALSE)</f>
        <v>2.070980202800579</v>
      </c>
      <c r="CG302">
        <f>VLOOKUP(Table2[[#This Row],[Reference]],metron,25,FALSE)</f>
        <v>6.1323032351521013E-2</v>
      </c>
      <c r="CH302">
        <f>VLOOKUP(Table2[[#This Row],[Reference]],metron,26,FALSE)</f>
        <v>0.1313375181071946</v>
      </c>
    </row>
    <row r="303" spans="1:86" hidden="1" x14ac:dyDescent="0.45">
      <c r="A303">
        <v>1595637000</v>
      </c>
      <c r="B303" t="s">
        <v>659</v>
      </c>
      <c r="C303" t="s">
        <v>64</v>
      </c>
      <c r="D303" t="s">
        <v>65</v>
      </c>
      <c r="E303" t="s">
        <v>660</v>
      </c>
      <c r="F303" t="s">
        <v>661</v>
      </c>
      <c r="G303" t="s">
        <v>662</v>
      </c>
      <c r="H303">
        <v>1</v>
      </c>
      <c r="I303">
        <v>0</v>
      </c>
      <c r="J303">
        <v>0</v>
      </c>
      <c r="K303">
        <v>1.29</v>
      </c>
      <c r="L303">
        <v>1.47</v>
      </c>
      <c r="M303">
        <v>0</v>
      </c>
      <c r="N303">
        <v>3</v>
      </c>
      <c r="O303">
        <v>3</v>
      </c>
      <c r="P303">
        <v>2</v>
      </c>
      <c r="Q303">
        <v>0</v>
      </c>
      <c r="R303">
        <v>2</v>
      </c>
      <c r="T303" t="s">
        <v>663</v>
      </c>
      <c r="U303">
        <v>4</v>
      </c>
      <c r="V303">
        <v>6</v>
      </c>
      <c r="W303">
        <v>1</v>
      </c>
      <c r="X303">
        <v>0</v>
      </c>
      <c r="Y303">
        <v>1</v>
      </c>
      <c r="Z303">
        <v>0</v>
      </c>
      <c r="AA303">
        <v>1</v>
      </c>
      <c r="AB303">
        <v>0</v>
      </c>
      <c r="AC303">
        <v>0</v>
      </c>
      <c r="AD303">
        <v>1</v>
      </c>
      <c r="AE303">
        <v>7</v>
      </c>
      <c r="AF303">
        <v>11</v>
      </c>
      <c r="AG303">
        <v>2</v>
      </c>
      <c r="AH303">
        <v>6</v>
      </c>
      <c r="AI303">
        <v>5</v>
      </c>
      <c r="AJ303">
        <v>5</v>
      </c>
      <c r="AK303">
        <v>14</v>
      </c>
      <c r="AL303">
        <v>17</v>
      </c>
      <c r="AM303">
        <v>40</v>
      </c>
      <c r="AN303">
        <v>60</v>
      </c>
      <c r="AO303">
        <v>0.79</v>
      </c>
      <c r="AP303">
        <v>1.39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4.0999999999999996</v>
      </c>
      <c r="BD303">
        <v>3.3</v>
      </c>
      <c r="BE303">
        <v>1.91</v>
      </c>
      <c r="BF303">
        <f>(1/BC303+1/BD303+1/BE303-1)/3</f>
        <v>2.3497650492925699E-2</v>
      </c>
      <c r="BG303">
        <f>1/BC303-BF303</f>
        <v>0.22040478853146456</v>
      </c>
      <c r="BH303">
        <f>1/BD303-BF303</f>
        <v>0.27953265253737736</v>
      </c>
      <c r="BI303">
        <f>1/BE303-BF303</f>
        <v>0.50006255893115803</v>
      </c>
      <c r="BJ303">
        <f>MROUND(BG303*100,2)/100</f>
        <v>0.22</v>
      </c>
      <c r="BK303">
        <v>1.36</v>
      </c>
      <c r="BL303">
        <v>2.15</v>
      </c>
      <c r="BM303">
        <v>3.9</v>
      </c>
      <c r="BN303">
        <v>7.5</v>
      </c>
      <c r="BO303">
        <v>1.95</v>
      </c>
      <c r="BP303">
        <v>1.8</v>
      </c>
      <c r="BQ303" t="s">
        <v>664</v>
      </c>
      <c r="BR303">
        <f>VLOOKUP(Table2[[#This Row],[Reference]],metron,10,FALSE)</f>
        <v>2.7115135834411381</v>
      </c>
      <c r="BS303">
        <f>VLOOKUP(Table2[[#This Row],[Reference]],metron,11,FALSE)</f>
        <v>1.0633893919793009</v>
      </c>
      <c r="BT303">
        <f>VLOOKUP(Table2[[#This Row],[Reference]],metron,12,FALSE)</f>
        <v>1.648124191461837</v>
      </c>
      <c r="BU303">
        <f>VLOOKUP(Table2[[#This Row],[Reference]],metron,13,FALSE)</f>
        <v>0.47218628719275552</v>
      </c>
      <c r="BV303">
        <f>VLOOKUP(Table2[[#This Row],[Reference]],metron,14,FALSE)</f>
        <v>0.70181112548512292</v>
      </c>
      <c r="BW303">
        <f>VLOOKUP(Table2[[#This Row],[Reference]],metron,15,FALSE)</f>
        <v>10.38488783943329</v>
      </c>
      <c r="BX303">
        <f>VLOOKUP(Table2[[#This Row],[Reference]],metron,16,FALSE)</f>
        <v>12.349468713105081</v>
      </c>
      <c r="BY303">
        <f>VLOOKUP(Table2[[#This Row],[Reference]],metron,17,FALSE)</f>
        <v>4.0990453460620522</v>
      </c>
      <c r="BZ303">
        <f>VLOOKUP(Table2[[#This Row],[Reference]],metron,18,FALSE)</f>
        <v>5.2720763723150359</v>
      </c>
      <c r="CA303">
        <f>VLOOKUP(Table2[[#This Row],[Reference]],metron,19,FALSE)</f>
        <v>6.2858424933712378</v>
      </c>
      <c r="CB303">
        <f>VLOOKUP(Table2[[#This Row],[Reference]],metron,20,FALSE)</f>
        <v>7.0773923407900448</v>
      </c>
      <c r="CC303">
        <f>VLOOKUP(Table2[[#This Row],[Reference]],metron,21,FALSE)</f>
        <v>13.235083532219569</v>
      </c>
      <c r="CD303">
        <f>VLOOKUP(Table2[[#This Row],[Reference]],metron,22,FALSE)</f>
        <v>13.05131264916468</v>
      </c>
      <c r="CE303">
        <f>VLOOKUP(Table2[[#This Row],[Reference]],metron,23,FALSE)</f>
        <v>1.834292289988493</v>
      </c>
      <c r="CF303">
        <f>VLOOKUP(Table2[[#This Row],[Reference]],metron,24,FALSE)</f>
        <v>1.806674338319908</v>
      </c>
      <c r="CG303">
        <f>VLOOKUP(Table2[[#This Row],[Reference]],metron,25,FALSE)</f>
        <v>0.1196777905638665</v>
      </c>
      <c r="CH303">
        <f>VLOOKUP(Table2[[#This Row],[Reference]],metron,26,FALSE)</f>
        <v>0.1185270425776755</v>
      </c>
    </row>
    <row r="304" spans="1:86" hidden="1" x14ac:dyDescent="0.45">
      <c r="A304">
        <v>1595721600</v>
      </c>
      <c r="B304" t="s">
        <v>665</v>
      </c>
      <c r="C304" t="s">
        <v>64</v>
      </c>
      <c r="D304" t="s">
        <v>65</v>
      </c>
      <c r="E304" t="s">
        <v>666</v>
      </c>
      <c r="F304" t="s">
        <v>667</v>
      </c>
      <c r="G304" t="s">
        <v>668</v>
      </c>
      <c r="H304">
        <v>1</v>
      </c>
      <c r="I304">
        <v>0</v>
      </c>
      <c r="J304">
        <v>0</v>
      </c>
      <c r="K304">
        <v>1.6</v>
      </c>
      <c r="L304">
        <v>1.5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U304">
        <v>0</v>
      </c>
      <c r="V304">
        <v>5</v>
      </c>
      <c r="W304">
        <v>1</v>
      </c>
      <c r="X304">
        <v>0</v>
      </c>
      <c r="Y304">
        <v>1</v>
      </c>
      <c r="Z304">
        <v>0</v>
      </c>
      <c r="AA304">
        <v>1</v>
      </c>
      <c r="AB304">
        <v>0</v>
      </c>
      <c r="AC304">
        <v>0</v>
      </c>
      <c r="AD304">
        <v>1</v>
      </c>
      <c r="AE304">
        <v>10</v>
      </c>
      <c r="AF304">
        <v>15</v>
      </c>
      <c r="AG304">
        <v>3</v>
      </c>
      <c r="AH304">
        <v>6</v>
      </c>
      <c r="AI304">
        <v>7</v>
      </c>
      <c r="AJ304">
        <v>9</v>
      </c>
      <c r="AK304">
        <v>14</v>
      </c>
      <c r="AL304">
        <v>13</v>
      </c>
      <c r="AM304">
        <v>42</v>
      </c>
      <c r="AN304">
        <v>58</v>
      </c>
      <c r="AO304">
        <v>1.01</v>
      </c>
      <c r="AP304">
        <v>1.66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2.8</v>
      </c>
      <c r="BD304">
        <v>3.35</v>
      </c>
      <c r="BE304">
        <v>2.35</v>
      </c>
      <c r="BF304">
        <f>(1/BC304+1/BD304+1/BE304-1)/3</f>
        <v>2.7060744907680439E-2</v>
      </c>
      <c r="BG304">
        <f>1/BC304-BF304</f>
        <v>0.33008211223517669</v>
      </c>
      <c r="BH304">
        <f>1/BD304-BF304</f>
        <v>0.27144671777888668</v>
      </c>
      <c r="BI304">
        <f>1/BE304-BF304</f>
        <v>0.39847116998593657</v>
      </c>
      <c r="BJ304">
        <f>MROUND(BG304*100,2)/100</f>
        <v>0.34</v>
      </c>
      <c r="BK304">
        <v>1.22</v>
      </c>
      <c r="BL304">
        <v>1.71</v>
      </c>
      <c r="BM304">
        <v>2.8</v>
      </c>
      <c r="BN304">
        <v>5.15</v>
      </c>
      <c r="BO304">
        <v>1.59</v>
      </c>
      <c r="BP304">
        <v>2.25</v>
      </c>
      <c r="BQ304" t="s">
        <v>669</v>
      </c>
      <c r="BR304">
        <f>VLOOKUP(Table2[[#This Row],[Reference]],metron,10,FALSE)</f>
        <v>2.5229727551184897</v>
      </c>
      <c r="BS304">
        <f>VLOOKUP(Table2[[#This Row],[Reference]],metron,11,FALSE)</f>
        <v>1.228921489601805</v>
      </c>
      <c r="BT304">
        <f>VLOOKUP(Table2[[#This Row],[Reference]],metron,12,FALSE)</f>
        <v>1.2940512655166849</v>
      </c>
      <c r="BU304">
        <f>VLOOKUP(Table2[[#This Row],[Reference]],metron,13,FALSE)</f>
        <v>0.53240890035472432</v>
      </c>
      <c r="BV304">
        <f>VLOOKUP(Table2[[#This Row],[Reference]],metron,14,FALSE)</f>
        <v>0.56514027732989358</v>
      </c>
      <c r="BW304">
        <f>VLOOKUP(Table2[[#This Row],[Reference]],metron,15,FALSE)</f>
        <v>11.417888124439131</v>
      </c>
      <c r="BX304">
        <f>VLOOKUP(Table2[[#This Row],[Reference]],metron,16,FALSE)</f>
        <v>10.76308704756207</v>
      </c>
      <c r="BY304">
        <f>VLOOKUP(Table2[[#This Row],[Reference]],metron,17,FALSE)</f>
        <v>4.8317672021824798</v>
      </c>
      <c r="BZ304">
        <f>VLOOKUP(Table2[[#This Row],[Reference]],metron,18,FALSE)</f>
        <v>4.6698999696877843</v>
      </c>
      <c r="CA304">
        <f>VLOOKUP(Table2[[#This Row],[Reference]],metron,19,FALSE)</f>
        <v>6.5861209222566508</v>
      </c>
      <c r="CB304">
        <f>VLOOKUP(Table2[[#This Row],[Reference]],metron,20,FALSE)</f>
        <v>6.093187077874286</v>
      </c>
      <c r="CC304">
        <f>VLOOKUP(Table2[[#This Row],[Reference]],metron,21,FALSE)</f>
        <v>12.685679611650491</v>
      </c>
      <c r="CD304">
        <f>VLOOKUP(Table2[[#This Row],[Reference]],metron,22,FALSE)</f>
        <v>13.02639563106796</v>
      </c>
      <c r="CE304">
        <f>VLOOKUP(Table2[[#This Row],[Reference]],metron,23,FALSE)</f>
        <v>1.6481211768132831</v>
      </c>
      <c r="CF304">
        <f>VLOOKUP(Table2[[#This Row],[Reference]],metron,24,FALSE)</f>
        <v>1.8572676958928049</v>
      </c>
      <c r="CG304">
        <f>VLOOKUP(Table2[[#This Row],[Reference]],metron,25,FALSE)</f>
        <v>9.641712787649287E-2</v>
      </c>
      <c r="CH304">
        <f>VLOOKUP(Table2[[#This Row],[Reference]],metron,26,FALSE)</f>
        <v>0.11302068161957469</v>
      </c>
    </row>
    <row r="305" spans="1:86" hidden="1" x14ac:dyDescent="0.45">
      <c r="A305">
        <v>1595728800</v>
      </c>
      <c r="B305" t="s">
        <v>670</v>
      </c>
      <c r="C305" t="s">
        <v>64</v>
      </c>
      <c r="D305" t="s">
        <v>65</v>
      </c>
      <c r="E305" t="s">
        <v>671</v>
      </c>
      <c r="F305" t="s">
        <v>672</v>
      </c>
      <c r="G305" t="s">
        <v>673</v>
      </c>
      <c r="H305">
        <v>1</v>
      </c>
      <c r="I305">
        <v>0</v>
      </c>
      <c r="J305">
        <v>0</v>
      </c>
      <c r="K305">
        <v>2.1800000000000002</v>
      </c>
      <c r="L305">
        <v>0.8</v>
      </c>
      <c r="M305">
        <v>2</v>
      </c>
      <c r="N305">
        <v>0</v>
      </c>
      <c r="O305">
        <v>2</v>
      </c>
      <c r="P305">
        <v>1</v>
      </c>
      <c r="Q305">
        <v>1</v>
      </c>
      <c r="R305">
        <v>0</v>
      </c>
      <c r="S305" t="s">
        <v>674</v>
      </c>
      <c r="U305">
        <v>10</v>
      </c>
      <c r="V305">
        <v>4</v>
      </c>
      <c r="W305">
        <v>1</v>
      </c>
      <c r="X305">
        <v>1</v>
      </c>
      <c r="Y305">
        <v>2</v>
      </c>
      <c r="Z305">
        <v>1</v>
      </c>
      <c r="AA305">
        <v>0</v>
      </c>
      <c r="AB305">
        <v>2</v>
      </c>
      <c r="AC305">
        <v>2</v>
      </c>
      <c r="AD305">
        <v>1</v>
      </c>
      <c r="AE305">
        <v>18</v>
      </c>
      <c r="AF305">
        <v>7</v>
      </c>
      <c r="AG305">
        <v>4</v>
      </c>
      <c r="AH305">
        <v>0</v>
      </c>
      <c r="AI305">
        <v>14</v>
      </c>
      <c r="AJ305">
        <v>7</v>
      </c>
      <c r="AK305">
        <v>15</v>
      </c>
      <c r="AL305">
        <v>5</v>
      </c>
      <c r="AM305">
        <v>67</v>
      </c>
      <c r="AN305">
        <v>33</v>
      </c>
      <c r="AO305">
        <v>1.79</v>
      </c>
      <c r="AP305">
        <v>0.64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1.83</v>
      </c>
      <c r="BD305">
        <v>3.7</v>
      </c>
      <c r="BE305">
        <v>3.95</v>
      </c>
      <c r="BF305">
        <f>(1/BC305+1/BD305+1/BE305-1)/3</f>
        <v>2.329430488799648E-2</v>
      </c>
      <c r="BG305">
        <f>1/BC305-BF305</f>
        <v>0.52315378254369749</v>
      </c>
      <c r="BH305">
        <f>1/BD305-BF305</f>
        <v>0.24697596538227376</v>
      </c>
      <c r="BI305">
        <f>1/BE305-BF305</f>
        <v>0.22987025207402881</v>
      </c>
      <c r="BJ305">
        <f>MROUND(BG305*100,2)/100</f>
        <v>0.52</v>
      </c>
      <c r="BK305">
        <v>1.21</v>
      </c>
      <c r="BL305">
        <v>1.67</v>
      </c>
      <c r="BM305">
        <v>2.7</v>
      </c>
      <c r="BN305">
        <v>4.9000000000000004</v>
      </c>
      <c r="BO305">
        <v>1.62</v>
      </c>
      <c r="BP305">
        <v>2.2000000000000002</v>
      </c>
      <c r="BQ305" t="s">
        <v>675</v>
      </c>
      <c r="BR305">
        <f>VLOOKUP(Table2[[#This Row],[Reference]],metron,10,FALSE)</f>
        <v>2.5967403582378576</v>
      </c>
      <c r="BS305">
        <f>VLOOKUP(Table2[[#This Row],[Reference]],metron,11,FALSE)</f>
        <v>1.625948039373891</v>
      </c>
      <c r="BT305">
        <f>VLOOKUP(Table2[[#This Row],[Reference]],metron,12,FALSE)</f>
        <v>0.97079231886396644</v>
      </c>
      <c r="BU305">
        <f>VLOOKUP(Table2[[#This Row],[Reference]],metron,13,FALSE)</f>
        <v>0.71433182698515174</v>
      </c>
      <c r="BV305">
        <f>VLOOKUP(Table2[[#This Row],[Reference]],metron,14,FALSE)</f>
        <v>0.43011620400258233</v>
      </c>
      <c r="BW305">
        <f>VLOOKUP(Table2[[#This Row],[Reference]],metron,15,FALSE)</f>
        <v>13.39951055368614</v>
      </c>
      <c r="BX305">
        <f>VLOOKUP(Table2[[#This Row],[Reference]],metron,16,FALSE)</f>
        <v>9.4252064851636579</v>
      </c>
      <c r="BY305">
        <f>VLOOKUP(Table2[[#This Row],[Reference]],metron,17,FALSE)</f>
        <v>5.7628422023992618</v>
      </c>
      <c r="BZ305">
        <f>VLOOKUP(Table2[[#This Row],[Reference]],metron,18,FALSE)</f>
        <v>3.9375576745616732</v>
      </c>
      <c r="CA305">
        <f>VLOOKUP(Table2[[#This Row],[Reference]],metron,19,FALSE)</f>
        <v>7.636668351286878</v>
      </c>
      <c r="CB305">
        <f>VLOOKUP(Table2[[#This Row],[Reference]],metron,20,FALSE)</f>
        <v>5.4876488106019847</v>
      </c>
      <c r="CC305">
        <f>VLOOKUP(Table2[[#This Row],[Reference]],metron,21,FALSE)</f>
        <v>12.460420531849101</v>
      </c>
      <c r="CD305">
        <f>VLOOKUP(Table2[[#This Row],[Reference]],metron,22,FALSE)</f>
        <v>13.44897959183673</v>
      </c>
      <c r="CE305">
        <f>VLOOKUP(Table2[[#This Row],[Reference]],metron,23,FALSE)</f>
        <v>1.462202380952381</v>
      </c>
      <c r="CF305">
        <f>VLOOKUP(Table2[[#This Row],[Reference]],metron,24,FALSE)</f>
        <v>2.01547619047619</v>
      </c>
      <c r="CG305">
        <f>VLOOKUP(Table2[[#This Row],[Reference]],metron,25,FALSE)</f>
        <v>7.7380952380952384E-2</v>
      </c>
      <c r="CH305">
        <f>VLOOKUP(Table2[[#This Row],[Reference]],metron,26,FALSE)</f>
        <v>0.13754093480202439</v>
      </c>
    </row>
    <row r="306" spans="1:86" hidden="1" x14ac:dyDescent="0.45">
      <c r="A306">
        <v>1595728800</v>
      </c>
      <c r="B306" t="s">
        <v>670</v>
      </c>
      <c r="C306" t="s">
        <v>64</v>
      </c>
      <c r="D306" t="s">
        <v>65</v>
      </c>
      <c r="E306" t="s">
        <v>676</v>
      </c>
      <c r="F306" t="s">
        <v>677</v>
      </c>
      <c r="G306" t="s">
        <v>678</v>
      </c>
      <c r="H306">
        <v>1</v>
      </c>
      <c r="I306">
        <v>0</v>
      </c>
      <c r="J306">
        <v>0</v>
      </c>
      <c r="K306">
        <v>1.59</v>
      </c>
      <c r="L306">
        <v>1.06</v>
      </c>
      <c r="M306">
        <v>3</v>
      </c>
      <c r="N306">
        <v>1</v>
      </c>
      <c r="O306">
        <v>4</v>
      </c>
      <c r="P306">
        <v>2</v>
      </c>
      <c r="Q306">
        <v>1</v>
      </c>
      <c r="R306">
        <v>1</v>
      </c>
      <c r="S306" t="s">
        <v>679</v>
      </c>
      <c r="T306">
        <v>21</v>
      </c>
      <c r="U306">
        <v>1</v>
      </c>
      <c r="V306">
        <v>6</v>
      </c>
      <c r="W306">
        <v>2</v>
      </c>
      <c r="X306">
        <v>0</v>
      </c>
      <c r="Y306">
        <v>3</v>
      </c>
      <c r="Z306">
        <v>1</v>
      </c>
      <c r="AA306">
        <v>0</v>
      </c>
      <c r="AB306">
        <v>2</v>
      </c>
      <c r="AC306">
        <v>1</v>
      </c>
      <c r="AD306">
        <v>3</v>
      </c>
      <c r="AE306">
        <v>12</v>
      </c>
      <c r="AF306">
        <v>7</v>
      </c>
      <c r="AG306">
        <v>4</v>
      </c>
      <c r="AH306">
        <v>2</v>
      </c>
      <c r="AI306">
        <v>8</v>
      </c>
      <c r="AJ306">
        <v>5</v>
      </c>
      <c r="AK306">
        <v>12</v>
      </c>
      <c r="AL306">
        <v>12</v>
      </c>
      <c r="AM306">
        <v>56</v>
      </c>
      <c r="AN306">
        <v>44</v>
      </c>
      <c r="AO306">
        <v>1.38</v>
      </c>
      <c r="AP306">
        <v>0.87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1.8</v>
      </c>
      <c r="BD306">
        <v>3.5</v>
      </c>
      <c r="BE306">
        <v>4.3</v>
      </c>
      <c r="BF306">
        <f>(1/BC306+1/BD306+1/BE306-1)/3</f>
        <v>2.460932693490836E-2</v>
      </c>
      <c r="BG306">
        <f>1/BC306-BF306</f>
        <v>0.53094622862064722</v>
      </c>
      <c r="BH306">
        <f>1/BD306-BF306</f>
        <v>0.26110495877937734</v>
      </c>
      <c r="BI306">
        <f>1/BE306-BF306</f>
        <v>0.20794881259997536</v>
      </c>
      <c r="BJ306">
        <f>MROUND(BG306*100,2)/100</f>
        <v>0.54</v>
      </c>
      <c r="BK306">
        <v>1.32</v>
      </c>
      <c r="BL306">
        <v>2</v>
      </c>
      <c r="BM306">
        <v>3.55</v>
      </c>
      <c r="BN306">
        <v>6.95</v>
      </c>
      <c r="BO306">
        <v>1.87</v>
      </c>
      <c r="BP306">
        <v>1.83</v>
      </c>
      <c r="BQ306" t="s">
        <v>680</v>
      </c>
      <c r="BR306">
        <f>VLOOKUP(Table2[[#This Row],[Reference]],metron,10,FALSE)</f>
        <v>2.6359702267612941</v>
      </c>
      <c r="BS306">
        <f>VLOOKUP(Table2[[#This Row],[Reference]],metron,11,FALSE)</f>
        <v>1.684957590444867</v>
      </c>
      <c r="BT306">
        <f>VLOOKUP(Table2[[#This Row],[Reference]],metron,12,FALSE)</f>
        <v>0.95101263631642718</v>
      </c>
      <c r="BU306">
        <f>VLOOKUP(Table2[[#This Row],[Reference]],metron,13,FALSE)</f>
        <v>0.72650164445213783</v>
      </c>
      <c r="BV306">
        <f>VLOOKUP(Table2[[#This Row],[Reference]],metron,14,FALSE)</f>
        <v>0.42097974727367138</v>
      </c>
      <c r="BW306">
        <f>VLOOKUP(Table2[[#This Row],[Reference]],metron,15,FALSE)</f>
        <v>13.338806970509379</v>
      </c>
      <c r="BX306">
        <f>VLOOKUP(Table2[[#This Row],[Reference]],metron,16,FALSE)</f>
        <v>9.2530160857908843</v>
      </c>
      <c r="BY306">
        <f>VLOOKUP(Table2[[#This Row],[Reference]],metron,17,FALSE)</f>
        <v>5.9915081521739131</v>
      </c>
      <c r="BZ306">
        <f>VLOOKUP(Table2[[#This Row],[Reference]],metron,18,FALSE)</f>
        <v>3.9772418478260869</v>
      </c>
      <c r="CA306">
        <f>VLOOKUP(Table2[[#This Row],[Reference]],metron,19,FALSE)</f>
        <v>7.3472988183354664</v>
      </c>
      <c r="CB306">
        <f>VLOOKUP(Table2[[#This Row],[Reference]],metron,20,FALSE)</f>
        <v>5.2757742379647974</v>
      </c>
      <c r="CC306">
        <f>VLOOKUP(Table2[[#This Row],[Reference]],metron,21,FALSE)</f>
        <v>12.59428182437032</v>
      </c>
      <c r="CD306">
        <f>VLOOKUP(Table2[[#This Row],[Reference]],metron,22,FALSE)</f>
        <v>13.577944179714089</v>
      </c>
      <c r="CE306">
        <f>VLOOKUP(Table2[[#This Row],[Reference]],metron,23,FALSE)</f>
        <v>1.4276913099870301</v>
      </c>
      <c r="CF306">
        <f>VLOOKUP(Table2[[#This Row],[Reference]],metron,24,FALSE)</f>
        <v>1.940985732814527</v>
      </c>
      <c r="CG306">
        <f>VLOOKUP(Table2[[#This Row],[Reference]],metron,25,FALSE)</f>
        <v>8.0739299610894946E-2</v>
      </c>
      <c r="CH306">
        <f>VLOOKUP(Table2[[#This Row],[Reference]],metron,26,FALSE)</f>
        <v>0.12743190661478601</v>
      </c>
    </row>
    <row r="307" spans="1:86" hidden="1" x14ac:dyDescent="0.45">
      <c r="A307">
        <v>1595782800</v>
      </c>
      <c r="B307" t="s">
        <v>681</v>
      </c>
      <c r="C307" t="s">
        <v>64</v>
      </c>
      <c r="D307" t="s">
        <v>65</v>
      </c>
      <c r="E307" t="s">
        <v>682</v>
      </c>
      <c r="F307" t="s">
        <v>683</v>
      </c>
      <c r="G307" t="s">
        <v>684</v>
      </c>
      <c r="H307">
        <v>1</v>
      </c>
      <c r="I307">
        <v>0</v>
      </c>
      <c r="J307">
        <v>0</v>
      </c>
      <c r="K307">
        <v>1.65</v>
      </c>
      <c r="L307">
        <v>0.17</v>
      </c>
      <c r="M307">
        <v>3</v>
      </c>
      <c r="N307">
        <v>2</v>
      </c>
      <c r="O307">
        <v>5</v>
      </c>
      <c r="P307">
        <v>1</v>
      </c>
      <c r="Q307">
        <v>1</v>
      </c>
      <c r="R307">
        <v>0</v>
      </c>
      <c r="S307" t="s">
        <v>685</v>
      </c>
      <c r="T307" t="s">
        <v>686</v>
      </c>
      <c r="U307">
        <v>4</v>
      </c>
      <c r="V307">
        <v>4</v>
      </c>
      <c r="W307">
        <v>0</v>
      </c>
      <c r="X307">
        <v>1</v>
      </c>
      <c r="Y307">
        <v>0</v>
      </c>
      <c r="Z307">
        <v>1</v>
      </c>
      <c r="AA307">
        <v>0</v>
      </c>
      <c r="AB307">
        <v>1</v>
      </c>
      <c r="AC307">
        <v>0</v>
      </c>
      <c r="AD307">
        <v>1</v>
      </c>
      <c r="AE307">
        <v>11</v>
      </c>
      <c r="AF307">
        <v>9</v>
      </c>
      <c r="AG307">
        <v>5</v>
      </c>
      <c r="AH307">
        <v>7</v>
      </c>
      <c r="AI307">
        <v>6</v>
      </c>
      <c r="AJ307">
        <v>2</v>
      </c>
      <c r="AK307">
        <v>16</v>
      </c>
      <c r="AL307">
        <v>10</v>
      </c>
      <c r="AM307">
        <v>54</v>
      </c>
      <c r="AN307">
        <v>46</v>
      </c>
      <c r="AO307">
        <v>1.37</v>
      </c>
      <c r="AP307">
        <v>1.31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2</v>
      </c>
      <c r="BD307">
        <v>3.4</v>
      </c>
      <c r="BE307">
        <v>3.5</v>
      </c>
      <c r="BF307">
        <f>(1/BC307+1/BD307+1/BE307-1)/3</f>
        <v>2.6610644257703136E-2</v>
      </c>
      <c r="BG307">
        <f>1/BC307-BF307</f>
        <v>0.47338935574229685</v>
      </c>
      <c r="BH307">
        <f>1/BD307-BF307</f>
        <v>0.26750700280112039</v>
      </c>
      <c r="BI307">
        <f>1/BE307-BF307</f>
        <v>0.25910364145658255</v>
      </c>
      <c r="BJ307">
        <f>MROUND(BG307*100,2)/100</f>
        <v>0.48</v>
      </c>
      <c r="BK307">
        <v>1.26</v>
      </c>
      <c r="BL307">
        <v>1.83</v>
      </c>
      <c r="BM307">
        <v>3.15</v>
      </c>
      <c r="BN307">
        <v>5.9</v>
      </c>
      <c r="BO307">
        <v>1.69</v>
      </c>
      <c r="BP307">
        <v>2.0499999999999998</v>
      </c>
      <c r="BQ307" t="s">
        <v>675</v>
      </c>
      <c r="BR307">
        <f>VLOOKUP(Table2[[#This Row],[Reference]],metron,10,FALSE)</f>
        <v>2.5271929824561399</v>
      </c>
      <c r="BS307">
        <f>VLOOKUP(Table2[[#This Row],[Reference]],metron,11,FALSE)</f>
        <v>1.510877192982456</v>
      </c>
      <c r="BT307">
        <f>VLOOKUP(Table2[[#This Row],[Reference]],metron,12,FALSE)</f>
        <v>1.0163157894736841</v>
      </c>
      <c r="BU307">
        <f>VLOOKUP(Table2[[#This Row],[Reference]],metron,13,FALSE)</f>
        <v>0.67350877192982461</v>
      </c>
      <c r="BV307">
        <f>VLOOKUP(Table2[[#This Row],[Reference]],metron,14,FALSE)</f>
        <v>0.4442105263157895</v>
      </c>
      <c r="BW307">
        <f>VLOOKUP(Table2[[#This Row],[Reference]],metron,15,FALSE)</f>
        <v>12.80980392156863</v>
      </c>
      <c r="BX307">
        <f>VLOOKUP(Table2[[#This Row],[Reference]],metron,16,FALSE)</f>
        <v>9.6872549019607845</v>
      </c>
      <c r="BY307">
        <f>VLOOKUP(Table2[[#This Row],[Reference]],metron,17,FALSE)</f>
        <v>5.6491169610129957</v>
      </c>
      <c r="BZ307">
        <f>VLOOKUP(Table2[[#This Row],[Reference]],metron,18,FALSE)</f>
        <v>4.1379540153282237</v>
      </c>
      <c r="CA307">
        <f>VLOOKUP(Table2[[#This Row],[Reference]],metron,19,FALSE)</f>
        <v>7.1606869605556343</v>
      </c>
      <c r="CB307">
        <f>VLOOKUP(Table2[[#This Row],[Reference]],metron,20,FALSE)</f>
        <v>5.5493008866325608</v>
      </c>
      <c r="CC307">
        <f>VLOOKUP(Table2[[#This Row],[Reference]],metron,21,FALSE)</f>
        <v>12.9029029029029</v>
      </c>
      <c r="CD307">
        <f>VLOOKUP(Table2[[#This Row],[Reference]],metron,22,FALSE)</f>
        <v>13.75508842175509</v>
      </c>
      <c r="CE307">
        <f>VLOOKUP(Table2[[#This Row],[Reference]],metron,23,FALSE)</f>
        <v>1.5287356321839081</v>
      </c>
      <c r="CF307">
        <f>VLOOKUP(Table2[[#This Row],[Reference]],metron,24,FALSE)</f>
        <v>1.9664750957854411</v>
      </c>
      <c r="CG307">
        <f>VLOOKUP(Table2[[#This Row],[Reference]],metron,25,FALSE)</f>
        <v>8.8441890166028103E-2</v>
      </c>
      <c r="CH307">
        <f>VLOOKUP(Table2[[#This Row],[Reference]],metron,26,FALSE)</f>
        <v>0.13409961685823751</v>
      </c>
    </row>
    <row r="308" spans="1:86" hidden="1" x14ac:dyDescent="0.45">
      <c r="A308">
        <v>1595890800</v>
      </c>
      <c r="B308" t="s">
        <v>687</v>
      </c>
      <c r="C308" t="s">
        <v>64</v>
      </c>
      <c r="D308" t="s">
        <v>65</v>
      </c>
      <c r="E308" t="s">
        <v>688</v>
      </c>
      <c r="F308" t="s">
        <v>689</v>
      </c>
      <c r="G308" t="s">
        <v>690</v>
      </c>
      <c r="H308">
        <v>1</v>
      </c>
      <c r="I308">
        <v>0</v>
      </c>
      <c r="J308">
        <v>0</v>
      </c>
      <c r="K308">
        <v>1</v>
      </c>
      <c r="L308">
        <v>0.59</v>
      </c>
      <c r="M308">
        <v>1</v>
      </c>
      <c r="N308">
        <v>1</v>
      </c>
      <c r="O308">
        <v>2</v>
      </c>
      <c r="P308">
        <v>1</v>
      </c>
      <c r="Q308">
        <v>1</v>
      </c>
      <c r="R308">
        <v>0</v>
      </c>
      <c r="S308">
        <v>9</v>
      </c>
      <c r="T308">
        <v>71</v>
      </c>
      <c r="U308">
        <v>2</v>
      </c>
      <c r="V308">
        <v>8</v>
      </c>
      <c r="W308">
        <v>2</v>
      </c>
      <c r="X308">
        <v>0</v>
      </c>
      <c r="Y308">
        <v>3</v>
      </c>
      <c r="Z308">
        <v>0</v>
      </c>
      <c r="AA308">
        <v>1</v>
      </c>
      <c r="AB308">
        <v>1</v>
      </c>
      <c r="AC308">
        <v>1</v>
      </c>
      <c r="AD308">
        <v>2</v>
      </c>
      <c r="AE308">
        <v>7</v>
      </c>
      <c r="AF308">
        <v>12</v>
      </c>
      <c r="AG308">
        <v>4</v>
      </c>
      <c r="AH308">
        <v>6</v>
      </c>
      <c r="AI308">
        <v>3</v>
      </c>
      <c r="AJ308">
        <v>6</v>
      </c>
      <c r="AK308">
        <v>22</v>
      </c>
      <c r="AL308">
        <v>13</v>
      </c>
      <c r="AM308">
        <v>39</v>
      </c>
      <c r="AN308">
        <v>61</v>
      </c>
      <c r="AO308">
        <v>1.1299999999999999</v>
      </c>
      <c r="AP308">
        <v>1.71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1.71</v>
      </c>
      <c r="BD308">
        <v>3.4</v>
      </c>
      <c r="BE308">
        <v>5.15</v>
      </c>
      <c r="BF308">
        <f>(1/BC308+1/BD308+1/BE308-1)/3</f>
        <v>2.4362575325934593E-2</v>
      </c>
      <c r="BG308">
        <f>1/BC308-BF308</f>
        <v>0.56043274631149231</v>
      </c>
      <c r="BH308">
        <f>1/BD308-BF308</f>
        <v>0.26975507173288893</v>
      </c>
      <c r="BI308">
        <f>1/BE308-BF308</f>
        <v>0.16981218195561881</v>
      </c>
      <c r="BJ308">
        <f>MROUND(BG308*100,2)/100</f>
        <v>0.56000000000000005</v>
      </c>
      <c r="BK308">
        <v>1.32</v>
      </c>
      <c r="BL308">
        <v>2</v>
      </c>
      <c r="BM308">
        <v>3.55</v>
      </c>
      <c r="BN308">
        <v>6.85</v>
      </c>
      <c r="BO308">
        <v>1.87</v>
      </c>
      <c r="BP308">
        <v>1.87</v>
      </c>
      <c r="BQ308" t="s">
        <v>691</v>
      </c>
      <c r="BR308">
        <f>VLOOKUP(Table2[[#This Row],[Reference]],metron,10,FALSE)</f>
        <v>2.6892488954344627</v>
      </c>
      <c r="BS308">
        <f>VLOOKUP(Table2[[#This Row],[Reference]],metron,11,FALSE)</f>
        <v>1.7546812539448771</v>
      </c>
      <c r="BT308">
        <f>VLOOKUP(Table2[[#This Row],[Reference]],metron,12,FALSE)</f>
        <v>0.93456764148958549</v>
      </c>
      <c r="BU308">
        <f>VLOOKUP(Table2[[#This Row],[Reference]],metron,13,FALSE)</f>
        <v>0.77824531874605507</v>
      </c>
      <c r="BV308">
        <f>VLOOKUP(Table2[[#This Row],[Reference]],metron,14,FALSE)</f>
        <v>0.41237113402061848</v>
      </c>
      <c r="BW308">
        <f>VLOOKUP(Table2[[#This Row],[Reference]],metron,15,FALSE)</f>
        <v>13.77153558052435</v>
      </c>
      <c r="BX308">
        <f>VLOOKUP(Table2[[#This Row],[Reference]],metron,16,FALSE)</f>
        <v>9.0445692883895124</v>
      </c>
      <c r="BY308">
        <f>VLOOKUP(Table2[[#This Row],[Reference]],metron,17,FALSE)</f>
        <v>6.0821292775665396</v>
      </c>
      <c r="BZ308">
        <f>VLOOKUP(Table2[[#This Row],[Reference]],metron,18,FALSE)</f>
        <v>3.8201520912547529</v>
      </c>
      <c r="CA308">
        <f>VLOOKUP(Table2[[#This Row],[Reference]],metron,19,FALSE)</f>
        <v>7.6894063029578108</v>
      </c>
      <c r="CB308">
        <f>VLOOKUP(Table2[[#This Row],[Reference]],metron,20,FALSE)</f>
        <v>5.224417197134759</v>
      </c>
      <c r="CC308">
        <f>VLOOKUP(Table2[[#This Row],[Reference]],metron,21,FALSE)</f>
        <v>12.297605473204101</v>
      </c>
      <c r="CD308">
        <f>VLOOKUP(Table2[[#This Row],[Reference]],metron,22,FALSE)</f>
        <v>13.310908399847969</v>
      </c>
      <c r="CE308">
        <f>VLOOKUP(Table2[[#This Row],[Reference]],metron,23,FALSE)</f>
        <v>1.3713126843657819</v>
      </c>
      <c r="CF308">
        <f>VLOOKUP(Table2[[#This Row],[Reference]],metron,24,FALSE)</f>
        <v>1.9516961651917399</v>
      </c>
      <c r="CG308">
        <f>VLOOKUP(Table2[[#This Row],[Reference]],metron,25,FALSE)</f>
        <v>6.6002949852507375E-2</v>
      </c>
      <c r="CH308">
        <f>VLOOKUP(Table2[[#This Row],[Reference]],metron,26,FALSE)</f>
        <v>0.1297935103244838</v>
      </c>
    </row>
    <row r="309" spans="1:86" hidden="1" x14ac:dyDescent="0.45">
      <c r="A309">
        <v>1595898000</v>
      </c>
      <c r="B309" t="s">
        <v>692</v>
      </c>
      <c r="C309" t="s">
        <v>64</v>
      </c>
      <c r="D309" t="s">
        <v>65</v>
      </c>
      <c r="E309" t="s">
        <v>693</v>
      </c>
      <c r="F309" t="s">
        <v>694</v>
      </c>
      <c r="G309" t="s">
        <v>695</v>
      </c>
      <c r="H309">
        <v>1</v>
      </c>
      <c r="I309">
        <v>0</v>
      </c>
      <c r="J309">
        <v>0</v>
      </c>
      <c r="K309">
        <v>1.43</v>
      </c>
      <c r="L309">
        <v>1.63</v>
      </c>
      <c r="M309">
        <v>1</v>
      </c>
      <c r="N309">
        <v>2</v>
      </c>
      <c r="O309">
        <v>3</v>
      </c>
      <c r="P309">
        <v>0</v>
      </c>
      <c r="Q309">
        <v>0</v>
      </c>
      <c r="R309">
        <v>0</v>
      </c>
      <c r="S309" t="s">
        <v>696</v>
      </c>
      <c r="T309" t="s">
        <v>697</v>
      </c>
      <c r="U309">
        <v>4</v>
      </c>
      <c r="V309">
        <v>4</v>
      </c>
      <c r="W309">
        <v>4</v>
      </c>
      <c r="X309">
        <v>1</v>
      </c>
      <c r="Y309">
        <v>1</v>
      </c>
      <c r="Z309">
        <v>1</v>
      </c>
      <c r="AA309">
        <v>2</v>
      </c>
      <c r="AB309">
        <v>3</v>
      </c>
      <c r="AC309">
        <v>1</v>
      </c>
      <c r="AD309">
        <v>1</v>
      </c>
      <c r="AE309">
        <v>11</v>
      </c>
      <c r="AF309">
        <v>12</v>
      </c>
      <c r="AG309">
        <v>4</v>
      </c>
      <c r="AH309">
        <v>5</v>
      </c>
      <c r="AI309">
        <v>7</v>
      </c>
      <c r="AJ309">
        <v>7</v>
      </c>
      <c r="AK309">
        <v>18</v>
      </c>
      <c r="AL309">
        <v>14</v>
      </c>
      <c r="AM309">
        <v>52</v>
      </c>
      <c r="AN309">
        <v>48</v>
      </c>
      <c r="AO309">
        <v>1.26</v>
      </c>
      <c r="AP309">
        <v>1.3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2.6</v>
      </c>
      <c r="BD309">
        <v>3.2</v>
      </c>
      <c r="BE309">
        <v>2.65</v>
      </c>
      <c r="BF309">
        <f>(1/BC309+1/BD309+1/BE309-1)/3</f>
        <v>2.4824625060474077E-2</v>
      </c>
      <c r="BG309">
        <f>1/BC309-BF309</f>
        <v>0.35979075955491052</v>
      </c>
      <c r="BH309">
        <f>1/BD309-BF309</f>
        <v>0.28767537493952594</v>
      </c>
      <c r="BI309">
        <f>1/BE309-BF309</f>
        <v>0.3525338655055637</v>
      </c>
      <c r="BJ309">
        <f>MROUND(BG309*100,2)/100</f>
        <v>0.36</v>
      </c>
      <c r="BK309">
        <v>1.25</v>
      </c>
      <c r="BL309">
        <v>1.8</v>
      </c>
      <c r="BM309">
        <v>3</v>
      </c>
      <c r="BN309">
        <v>5.6</v>
      </c>
      <c r="BO309">
        <v>1.62</v>
      </c>
      <c r="BP309">
        <v>2.15</v>
      </c>
      <c r="BQ309" t="s">
        <v>698</v>
      </c>
      <c r="BR309">
        <f>VLOOKUP(Table2[[#This Row],[Reference]],metron,10,FALSE)</f>
        <v>2.5110350525197691</v>
      </c>
      <c r="BS309">
        <f>VLOOKUP(Table2[[#This Row],[Reference]],metron,11,FALSE)</f>
        <v>1.269326094653606</v>
      </c>
      <c r="BT309">
        <f>VLOOKUP(Table2[[#This Row],[Reference]],metron,12,FALSE)</f>
        <v>1.2417089578661631</v>
      </c>
      <c r="BU309">
        <f>VLOOKUP(Table2[[#This Row],[Reference]],metron,13,FALSE)</f>
        <v>0.56586402266288949</v>
      </c>
      <c r="BV309">
        <f>VLOOKUP(Table2[[#This Row],[Reference]],metron,14,FALSE)</f>
        <v>0.55158168083097259</v>
      </c>
      <c r="BW309">
        <f>VLOOKUP(Table2[[#This Row],[Reference]],metron,15,FALSE)</f>
        <v>11.49400826446281</v>
      </c>
      <c r="BX309">
        <f>VLOOKUP(Table2[[#This Row],[Reference]],metron,16,FALSE)</f>
        <v>10.507231404958681</v>
      </c>
      <c r="BY309">
        <f>VLOOKUP(Table2[[#This Row],[Reference]],metron,17,FALSE)</f>
        <v>4.9238790406673623</v>
      </c>
      <c r="BZ309">
        <f>VLOOKUP(Table2[[#This Row],[Reference]],metron,18,FALSE)</f>
        <v>4.6296141814389991</v>
      </c>
      <c r="CA309">
        <f>VLOOKUP(Table2[[#This Row],[Reference]],metron,19,FALSE)</f>
        <v>6.5701292237954476</v>
      </c>
      <c r="CB309">
        <f>VLOOKUP(Table2[[#This Row],[Reference]],metron,20,FALSE)</f>
        <v>5.8776172235196817</v>
      </c>
      <c r="CC309">
        <f>VLOOKUP(Table2[[#This Row],[Reference]],metron,21,FALSE)</f>
        <v>12.798739495798319</v>
      </c>
      <c r="CD309">
        <f>VLOOKUP(Table2[[#This Row],[Reference]],metron,22,FALSE)</f>
        <v>12.98844537815126</v>
      </c>
      <c r="CE309">
        <f>VLOOKUP(Table2[[#This Row],[Reference]],metron,23,FALSE)</f>
        <v>1.604928297313674</v>
      </c>
      <c r="CF309">
        <f>VLOOKUP(Table2[[#This Row],[Reference]],metron,24,FALSE)</f>
        <v>1.791961219955565</v>
      </c>
      <c r="CG309">
        <f>VLOOKUP(Table2[[#This Row],[Reference]],metron,25,FALSE)</f>
        <v>8.887093516461321E-2</v>
      </c>
      <c r="CH309">
        <f>VLOOKUP(Table2[[#This Row],[Reference]],metron,26,FALSE)</f>
        <v>0.11694607150070691</v>
      </c>
    </row>
    <row r="310" spans="1:86" hidden="1" x14ac:dyDescent="0.45">
      <c r="A310">
        <v>1595980800</v>
      </c>
      <c r="B310" t="s">
        <v>703</v>
      </c>
      <c r="C310" t="s">
        <v>64</v>
      </c>
      <c r="D310" t="s">
        <v>65</v>
      </c>
      <c r="E310" t="s">
        <v>704</v>
      </c>
      <c r="F310" t="s">
        <v>705</v>
      </c>
      <c r="G310" t="s">
        <v>706</v>
      </c>
      <c r="H310">
        <v>1</v>
      </c>
      <c r="I310">
        <v>0</v>
      </c>
      <c r="J310">
        <v>0</v>
      </c>
      <c r="K310">
        <v>1.79</v>
      </c>
      <c r="L310">
        <v>0.55000000000000004</v>
      </c>
      <c r="M310">
        <v>3</v>
      </c>
      <c r="N310">
        <v>1</v>
      </c>
      <c r="O310">
        <v>4</v>
      </c>
      <c r="P310">
        <v>2</v>
      </c>
      <c r="Q310">
        <v>2</v>
      </c>
      <c r="R310">
        <v>0</v>
      </c>
      <c r="S310" t="s">
        <v>707</v>
      </c>
      <c r="T310">
        <v>46</v>
      </c>
      <c r="U310">
        <v>2</v>
      </c>
      <c r="V310">
        <v>2</v>
      </c>
      <c r="W310">
        <v>4</v>
      </c>
      <c r="X310">
        <v>0</v>
      </c>
      <c r="Y310">
        <v>2</v>
      </c>
      <c r="Z310">
        <v>0</v>
      </c>
      <c r="AA310">
        <v>3</v>
      </c>
      <c r="AB310">
        <v>1</v>
      </c>
      <c r="AC310">
        <v>1</v>
      </c>
      <c r="AD310">
        <v>1</v>
      </c>
      <c r="AE310">
        <v>21</v>
      </c>
      <c r="AF310">
        <v>12</v>
      </c>
      <c r="AG310">
        <v>7</v>
      </c>
      <c r="AH310">
        <v>6</v>
      </c>
      <c r="AI310">
        <v>14</v>
      </c>
      <c r="AJ310">
        <v>6</v>
      </c>
      <c r="AK310">
        <v>11</v>
      </c>
      <c r="AL310">
        <v>14</v>
      </c>
      <c r="AM310">
        <v>47</v>
      </c>
      <c r="AN310">
        <v>53</v>
      </c>
      <c r="AO310">
        <v>2.11</v>
      </c>
      <c r="AP310">
        <v>1.55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1.4</v>
      </c>
      <c r="BD310">
        <v>4.6500000000000004</v>
      </c>
      <c r="BE310">
        <v>6.65</v>
      </c>
      <c r="BF310">
        <f>(1/BC310+1/BD310+1/BE310-1)/3</f>
        <v>2.6571805858732828E-2</v>
      </c>
      <c r="BG310">
        <f>1/BC310-BF310</f>
        <v>0.68771390842698144</v>
      </c>
      <c r="BH310">
        <f>1/BD310-BF310</f>
        <v>0.18848195758212735</v>
      </c>
      <c r="BI310">
        <f>1/BE310-BF310</f>
        <v>0.12380413399089123</v>
      </c>
      <c r="BJ310">
        <f>MROUND(BG310*100,2)/100</f>
        <v>0.68</v>
      </c>
      <c r="BK310">
        <v>1.17</v>
      </c>
      <c r="BL310">
        <v>1.56</v>
      </c>
      <c r="BM310">
        <v>2.4</v>
      </c>
      <c r="BN310">
        <v>4.25</v>
      </c>
      <c r="BO310">
        <v>1.71</v>
      </c>
      <c r="BP310">
        <v>2.0499999999999998</v>
      </c>
      <c r="BQ310" t="s">
        <v>708</v>
      </c>
      <c r="BR310">
        <f>VLOOKUP(Table2[[#This Row],[Reference]],metron,10,FALSE)</f>
        <v>2.9107565011820329</v>
      </c>
      <c r="BS310">
        <f>VLOOKUP(Table2[[#This Row],[Reference]],metron,11,FALSE)</f>
        <v>2.1359338061465718</v>
      </c>
      <c r="BT310">
        <f>VLOOKUP(Table2[[#This Row],[Reference]],metron,12,FALSE)</f>
        <v>0.77482269503546097</v>
      </c>
      <c r="BU310">
        <f>VLOOKUP(Table2[[#This Row],[Reference]],metron,13,FALSE)</f>
        <v>0.93380614657210403</v>
      </c>
      <c r="BV310">
        <f>VLOOKUP(Table2[[#This Row],[Reference]],metron,14,FALSE)</f>
        <v>0.33747044917257679</v>
      </c>
      <c r="BW310">
        <f>VLOOKUP(Table2[[#This Row],[Reference]],metron,15,FALSE)</f>
        <v>15.783723522853959</v>
      </c>
      <c r="BX310">
        <f>VLOOKUP(Table2[[#This Row],[Reference]],metron,16,FALSE)</f>
        <v>8.5830546265328866</v>
      </c>
      <c r="BY310">
        <f>VLOOKUP(Table2[[#This Row],[Reference]],metron,17,FALSE)</f>
        <v>6.7338618346545864</v>
      </c>
      <c r="BZ310">
        <f>VLOOKUP(Table2[[#This Row],[Reference]],metron,18,FALSE)</f>
        <v>3.2842582106455271</v>
      </c>
      <c r="CA310">
        <f>VLOOKUP(Table2[[#This Row],[Reference]],metron,19,FALSE)</f>
        <v>9.049861688199373</v>
      </c>
      <c r="CB310">
        <f>VLOOKUP(Table2[[#This Row],[Reference]],metron,20,FALSE)</f>
        <v>5.2987964158873595</v>
      </c>
      <c r="CC310">
        <f>VLOOKUP(Table2[[#This Row],[Reference]],metron,21,FALSE)</f>
        <v>12.362500000000001</v>
      </c>
      <c r="CD310">
        <f>VLOOKUP(Table2[[#This Row],[Reference]],metron,22,FALSE)</f>
        <v>13.904545454545451</v>
      </c>
      <c r="CE310">
        <f>VLOOKUP(Table2[[#This Row],[Reference]],metron,23,FALSE)</f>
        <v>1.353005464480874</v>
      </c>
      <c r="CF310">
        <f>VLOOKUP(Table2[[#This Row],[Reference]],metron,24,FALSE)</f>
        <v>2.0185792349726781</v>
      </c>
      <c r="CG310">
        <f>VLOOKUP(Table2[[#This Row],[Reference]],metron,25,FALSE)</f>
        <v>6.6666666666666666E-2</v>
      </c>
      <c r="CH310">
        <f>VLOOKUP(Table2[[#This Row],[Reference]],metron,26,FALSE)</f>
        <v>0.1213114754098361</v>
      </c>
    </row>
    <row r="311" spans="1:86" hidden="1" x14ac:dyDescent="0.45">
      <c r="A311">
        <v>1596241800</v>
      </c>
      <c r="B311" t="s">
        <v>709</v>
      </c>
      <c r="C311" t="s">
        <v>64</v>
      </c>
      <c r="D311" t="s">
        <v>65</v>
      </c>
      <c r="E311" t="s">
        <v>700</v>
      </c>
      <c r="F311" t="s">
        <v>671</v>
      </c>
      <c r="G311" t="s">
        <v>710</v>
      </c>
      <c r="H311">
        <v>2</v>
      </c>
      <c r="I311">
        <v>0</v>
      </c>
      <c r="J311">
        <v>0</v>
      </c>
      <c r="K311">
        <v>1.5</v>
      </c>
      <c r="L311">
        <v>1.77</v>
      </c>
      <c r="M311">
        <v>1</v>
      </c>
      <c r="N311">
        <v>1</v>
      </c>
      <c r="O311">
        <v>2</v>
      </c>
      <c r="P311">
        <v>0</v>
      </c>
      <c r="Q311">
        <v>0</v>
      </c>
      <c r="R311">
        <v>0</v>
      </c>
      <c r="S311">
        <v>47</v>
      </c>
      <c r="T311" t="s">
        <v>91</v>
      </c>
      <c r="U311">
        <v>3</v>
      </c>
      <c r="V311">
        <v>7</v>
      </c>
      <c r="W311">
        <v>1</v>
      </c>
      <c r="X311">
        <v>1</v>
      </c>
      <c r="Y311">
        <v>3</v>
      </c>
      <c r="Z311">
        <v>0</v>
      </c>
      <c r="AA311">
        <v>1</v>
      </c>
      <c r="AB311">
        <v>1</v>
      </c>
      <c r="AC311">
        <v>0</v>
      </c>
      <c r="AD311">
        <v>3</v>
      </c>
      <c r="AE311">
        <v>7</v>
      </c>
      <c r="AF311">
        <v>18</v>
      </c>
      <c r="AG311">
        <v>2</v>
      </c>
      <c r="AH311">
        <v>4</v>
      </c>
      <c r="AI311">
        <v>5</v>
      </c>
      <c r="AJ311">
        <v>14</v>
      </c>
      <c r="AK311">
        <v>12</v>
      </c>
      <c r="AL311">
        <v>14</v>
      </c>
      <c r="AM311">
        <v>33</v>
      </c>
      <c r="AN311">
        <v>67</v>
      </c>
      <c r="AO311">
        <v>0.76</v>
      </c>
      <c r="AP311">
        <v>1.94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4.3</v>
      </c>
      <c r="BD311">
        <v>3.3</v>
      </c>
      <c r="BE311">
        <v>1.87</v>
      </c>
      <c r="BF311">
        <f>(1/BC311+1/BD311+1/BE311-1)/3</f>
        <v>2.3449266951318954E-2</v>
      </c>
      <c r="BG311">
        <f>1/BC311-BF311</f>
        <v>0.20910887258356475</v>
      </c>
      <c r="BH311">
        <f>1/BD311-BF311</f>
        <v>0.2795810360789841</v>
      </c>
      <c r="BI311">
        <f>1/BE311-BF311</f>
        <v>0.51131009133745098</v>
      </c>
      <c r="BJ311">
        <f>MROUND(BG311*100,2)/100</f>
        <v>0.2</v>
      </c>
      <c r="BK311">
        <v>1.3</v>
      </c>
      <c r="BL311">
        <v>1.95</v>
      </c>
      <c r="BM311">
        <v>3.4</v>
      </c>
      <c r="BN311">
        <v>6.6</v>
      </c>
      <c r="BO311">
        <v>1.69</v>
      </c>
      <c r="BP311">
        <v>2.0499999999999998</v>
      </c>
      <c r="BQ311" t="s">
        <v>711</v>
      </c>
      <c r="BR311">
        <f>VLOOKUP(Table2[[#This Row],[Reference]],metron,10,FALSE)</f>
        <v>2.7065095398428731</v>
      </c>
      <c r="BS311">
        <f>VLOOKUP(Table2[[#This Row],[Reference]],metron,11,FALSE)</f>
        <v>1.0101010101010099</v>
      </c>
      <c r="BT311">
        <f>VLOOKUP(Table2[[#This Row],[Reference]],metron,12,FALSE)</f>
        <v>1.696408529741863</v>
      </c>
      <c r="BU311">
        <f>VLOOKUP(Table2[[#This Row],[Reference]],metron,13,FALSE)</f>
        <v>0.44044943820224719</v>
      </c>
      <c r="BV311">
        <f>VLOOKUP(Table2[[#This Row],[Reference]],metron,14,FALSE)</f>
        <v>0.74606741573033708</v>
      </c>
      <c r="BW311">
        <f>VLOOKUP(Table2[[#This Row],[Reference]],metron,15,FALSE)</f>
        <v>10.265072765072761</v>
      </c>
      <c r="BX311">
        <f>VLOOKUP(Table2[[#This Row],[Reference]],metron,16,FALSE)</f>
        <v>13.023908523908521</v>
      </c>
      <c r="BY311">
        <f>VLOOKUP(Table2[[#This Row],[Reference]],metron,17,FALSE)</f>
        <v>4.0483193277310923</v>
      </c>
      <c r="BZ311">
        <f>VLOOKUP(Table2[[#This Row],[Reference]],metron,18,FALSE)</f>
        <v>5.60609243697479</v>
      </c>
      <c r="CA311">
        <f>VLOOKUP(Table2[[#This Row],[Reference]],metron,19,FALSE)</f>
        <v>6.2167534373416684</v>
      </c>
      <c r="CB311">
        <f>VLOOKUP(Table2[[#This Row],[Reference]],metron,20,FALSE)</f>
        <v>7.4178160869337306</v>
      </c>
      <c r="CC311">
        <f>VLOOKUP(Table2[[#This Row],[Reference]],metron,21,FALSE)</f>
        <v>13.223628691983119</v>
      </c>
      <c r="CD311">
        <f>VLOOKUP(Table2[[#This Row],[Reference]],metron,22,FALSE)</f>
        <v>12.78586497890295</v>
      </c>
      <c r="CE311">
        <f>VLOOKUP(Table2[[#This Row],[Reference]],metron,23,FALSE)</f>
        <v>1.8442211055276381</v>
      </c>
      <c r="CF311">
        <f>VLOOKUP(Table2[[#This Row],[Reference]],metron,24,FALSE)</f>
        <v>1.7989949748743721</v>
      </c>
      <c r="CG311">
        <f>VLOOKUP(Table2[[#This Row],[Reference]],metron,25,FALSE)</f>
        <v>0.12060301507537689</v>
      </c>
      <c r="CH311">
        <f>VLOOKUP(Table2[[#This Row],[Reference]],metron,26,FALSE)</f>
        <v>0.11658291457286429</v>
      </c>
    </row>
    <row r="312" spans="1:86" hidden="1" x14ac:dyDescent="0.45">
      <c r="A312">
        <v>1596249000</v>
      </c>
      <c r="B312" t="s">
        <v>712</v>
      </c>
      <c r="C312" t="s">
        <v>64</v>
      </c>
      <c r="D312" t="s">
        <v>65</v>
      </c>
      <c r="E312" t="s">
        <v>689</v>
      </c>
      <c r="F312" t="s">
        <v>660</v>
      </c>
      <c r="G312" t="s">
        <v>673</v>
      </c>
      <c r="H312">
        <v>2</v>
      </c>
      <c r="I312">
        <v>0</v>
      </c>
      <c r="J312">
        <v>0</v>
      </c>
      <c r="K312">
        <v>1.41</v>
      </c>
      <c r="L312">
        <v>0.72</v>
      </c>
      <c r="M312">
        <v>1</v>
      </c>
      <c r="N312">
        <v>0</v>
      </c>
      <c r="O312">
        <v>1</v>
      </c>
      <c r="P312">
        <v>0</v>
      </c>
      <c r="Q312">
        <v>0</v>
      </c>
      <c r="R312">
        <v>0</v>
      </c>
      <c r="S312">
        <v>61</v>
      </c>
      <c r="U312">
        <v>4</v>
      </c>
      <c r="V312">
        <v>1</v>
      </c>
      <c r="W312">
        <v>3</v>
      </c>
      <c r="X312">
        <v>1</v>
      </c>
      <c r="Y312">
        <v>3</v>
      </c>
      <c r="Z312">
        <v>0</v>
      </c>
      <c r="AA312">
        <v>2</v>
      </c>
      <c r="AB312">
        <v>2</v>
      </c>
      <c r="AC312">
        <v>1</v>
      </c>
      <c r="AD312">
        <v>2</v>
      </c>
      <c r="AE312">
        <v>8</v>
      </c>
      <c r="AF312">
        <v>8</v>
      </c>
      <c r="AG312">
        <v>4</v>
      </c>
      <c r="AH312">
        <v>3</v>
      </c>
      <c r="AI312">
        <v>4</v>
      </c>
      <c r="AJ312">
        <v>5</v>
      </c>
      <c r="AK312">
        <v>14</v>
      </c>
      <c r="AL312">
        <v>19</v>
      </c>
      <c r="AM312">
        <v>40</v>
      </c>
      <c r="AN312">
        <v>60</v>
      </c>
      <c r="AO312">
        <v>1.02</v>
      </c>
      <c r="AP312">
        <v>1.02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2.5</v>
      </c>
      <c r="BD312">
        <v>3.2</v>
      </c>
      <c r="BE312">
        <v>2.8</v>
      </c>
      <c r="BF312">
        <f>(1/BC312+1/BD312+1/BE312-1)/3</f>
        <v>2.3214285714285705E-2</v>
      </c>
      <c r="BG312">
        <f>1/BC312-BF312</f>
        <v>0.37678571428571433</v>
      </c>
      <c r="BH312">
        <f>1/BD312-BF312</f>
        <v>0.28928571428571431</v>
      </c>
      <c r="BI312">
        <f>1/BE312-BF312</f>
        <v>0.33392857142857146</v>
      </c>
      <c r="BJ312">
        <f>MROUND(BG312*100,2)/100</f>
        <v>0.38</v>
      </c>
      <c r="BK312">
        <v>1.34</v>
      </c>
      <c r="BL312">
        <v>2.0499999999999998</v>
      </c>
      <c r="BM312">
        <v>3.75</v>
      </c>
      <c r="BN312">
        <v>7.25</v>
      </c>
      <c r="BO312">
        <v>1.8</v>
      </c>
      <c r="BP312">
        <v>1.91</v>
      </c>
      <c r="BQ312" t="s">
        <v>713</v>
      </c>
      <c r="BR312">
        <f>VLOOKUP(Table2[[#This Row],[Reference]],metron,10,FALSE)</f>
        <v>2.4900895140664963</v>
      </c>
      <c r="BS312">
        <f>VLOOKUP(Table2[[#This Row],[Reference]],metron,11,FALSE)</f>
        <v>1.330562659846547</v>
      </c>
      <c r="BT312">
        <f>VLOOKUP(Table2[[#This Row],[Reference]],metron,12,FALSE)</f>
        <v>1.1595268542199491</v>
      </c>
      <c r="BU312">
        <f>VLOOKUP(Table2[[#This Row],[Reference]],metron,13,FALSE)</f>
        <v>0.59053607588191415</v>
      </c>
      <c r="BV312">
        <f>VLOOKUP(Table2[[#This Row],[Reference]],metron,14,FALSE)</f>
        <v>0.50069274219332838</v>
      </c>
      <c r="BW312">
        <f>VLOOKUP(Table2[[#This Row],[Reference]],metron,15,FALSE)</f>
        <v>11.79715236686391</v>
      </c>
      <c r="BX312">
        <f>VLOOKUP(Table2[[#This Row],[Reference]],metron,16,FALSE)</f>
        <v>10.317122781065089</v>
      </c>
      <c r="BY312">
        <f>VLOOKUP(Table2[[#This Row],[Reference]],metron,17,FALSE)</f>
        <v>5.0637025966747622</v>
      </c>
      <c r="BZ312">
        <f>VLOOKUP(Table2[[#This Row],[Reference]],metron,18,FALSE)</f>
        <v>4.4674014571268454</v>
      </c>
      <c r="CA312">
        <f>VLOOKUP(Table2[[#This Row],[Reference]],metron,19,FALSE)</f>
        <v>6.7334497701891483</v>
      </c>
      <c r="CB312">
        <f>VLOOKUP(Table2[[#This Row],[Reference]],metron,20,FALSE)</f>
        <v>5.849721323938244</v>
      </c>
      <c r="CC312">
        <f>VLOOKUP(Table2[[#This Row],[Reference]],metron,21,FALSE)</f>
        <v>12.89644194756554</v>
      </c>
      <c r="CD312">
        <f>VLOOKUP(Table2[[#This Row],[Reference]],metron,22,FALSE)</f>
        <v>13.3434456928839</v>
      </c>
      <c r="CE312">
        <f>VLOOKUP(Table2[[#This Row],[Reference]],metron,23,FALSE)</f>
        <v>1.6144382124117971</v>
      </c>
      <c r="CF312">
        <f>VLOOKUP(Table2[[#This Row],[Reference]],metron,24,FALSE)</f>
        <v>1.9032024606477289</v>
      </c>
      <c r="CG312">
        <f>VLOOKUP(Table2[[#This Row],[Reference]],metron,25,FALSE)</f>
        <v>9.372172969060974E-2</v>
      </c>
      <c r="CH312">
        <f>VLOOKUP(Table2[[#This Row],[Reference]],metron,26,FALSE)</f>
        <v>0.11669983716301791</v>
      </c>
    </row>
    <row r="313" spans="1:86" x14ac:dyDescent="0.45">
      <c r="A313">
        <v>1596326400</v>
      </c>
      <c r="B313" t="s">
        <v>714</v>
      </c>
      <c r="C313" t="s">
        <v>64</v>
      </c>
      <c r="D313" t="s">
        <v>65</v>
      </c>
      <c r="E313" t="s">
        <v>661</v>
      </c>
      <c r="F313" t="s">
        <v>693</v>
      </c>
      <c r="G313" t="s">
        <v>678</v>
      </c>
      <c r="H313">
        <v>2</v>
      </c>
      <c r="I313">
        <v>0</v>
      </c>
      <c r="J313">
        <v>0</v>
      </c>
      <c r="K313">
        <v>1.53</v>
      </c>
      <c r="L313">
        <v>1.38</v>
      </c>
      <c r="M313">
        <v>1</v>
      </c>
      <c r="N313">
        <v>1</v>
      </c>
      <c r="O313">
        <v>2</v>
      </c>
      <c r="P313">
        <v>0</v>
      </c>
      <c r="Q313">
        <v>0</v>
      </c>
      <c r="R313">
        <v>0</v>
      </c>
      <c r="S313">
        <v>53</v>
      </c>
      <c r="T313">
        <v>85</v>
      </c>
      <c r="U313">
        <v>3</v>
      </c>
      <c r="V313">
        <v>4</v>
      </c>
      <c r="W313">
        <v>3</v>
      </c>
      <c r="X313">
        <v>0</v>
      </c>
      <c r="Y313">
        <v>4</v>
      </c>
      <c r="Z313">
        <v>0</v>
      </c>
      <c r="AA313">
        <v>0</v>
      </c>
      <c r="AB313">
        <v>3</v>
      </c>
      <c r="AC313">
        <v>2</v>
      </c>
      <c r="AD313">
        <v>2</v>
      </c>
      <c r="AE313">
        <v>19</v>
      </c>
      <c r="AF313">
        <v>14</v>
      </c>
      <c r="AG313">
        <v>5</v>
      </c>
      <c r="AH313">
        <v>6</v>
      </c>
      <c r="AI313">
        <v>14</v>
      </c>
      <c r="AJ313">
        <v>8</v>
      </c>
      <c r="AK313">
        <v>13</v>
      </c>
      <c r="AL313">
        <v>9</v>
      </c>
      <c r="AM313">
        <v>65</v>
      </c>
      <c r="AN313">
        <v>35</v>
      </c>
      <c r="AO313">
        <v>1.89</v>
      </c>
      <c r="AP313">
        <v>1.49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1.54</v>
      </c>
      <c r="BD313">
        <v>4.2</v>
      </c>
      <c r="BE313">
        <v>5.2</v>
      </c>
      <c r="BF313">
        <f>(1/BC313+1/BD313+1/BE313-1)/3</f>
        <v>2.6584526584526591E-2</v>
      </c>
      <c r="BG313">
        <f>1/BC313-BF313</f>
        <v>0.62276612276612275</v>
      </c>
      <c r="BH313">
        <f>1/BD313-BF313</f>
        <v>0.21151071151071149</v>
      </c>
      <c r="BI313">
        <f>1/BE313-BF313</f>
        <v>0.1657231657231657</v>
      </c>
      <c r="BJ313">
        <f>MROUND(BG313*100,2)/100</f>
        <v>0.62</v>
      </c>
      <c r="BK313">
        <v>1.25</v>
      </c>
      <c r="BL313">
        <v>1.8</v>
      </c>
      <c r="BM313">
        <v>3</v>
      </c>
      <c r="BN313">
        <v>5.6</v>
      </c>
      <c r="BO313">
        <v>1.83</v>
      </c>
      <c r="BP313">
        <v>1.91</v>
      </c>
      <c r="BQ313" t="s">
        <v>715</v>
      </c>
      <c r="BR313">
        <f>VLOOKUP(Table2[[#This Row],[Reference]],metron,10,FALSE)</f>
        <v>2.7366666666666664</v>
      </c>
      <c r="BS313">
        <f>VLOOKUP(Table2[[#This Row],[Reference]],metron,11,FALSE)</f>
        <v>1.8681481481481479</v>
      </c>
      <c r="BT313">
        <f>VLOOKUP(Table2[[#This Row],[Reference]],metron,12,FALSE)</f>
        <v>0.86851851851851847</v>
      </c>
      <c r="BU313">
        <f>VLOOKUP(Table2[[#This Row],[Reference]],metron,13,FALSE)</f>
        <v>0.81333333333333335</v>
      </c>
      <c r="BV313">
        <f>VLOOKUP(Table2[[#This Row],[Reference]],metron,14,FALSE)</f>
        <v>0.38925925925925919</v>
      </c>
      <c r="BW313">
        <f>VLOOKUP(Table2[[#This Row],[Reference]],metron,15,FALSE)</f>
        <v>14.53422724064926</v>
      </c>
      <c r="BX313">
        <f>VLOOKUP(Table2[[#This Row],[Reference]],metron,16,FALSE)</f>
        <v>8.7882851093860275</v>
      </c>
      <c r="BY313">
        <f>VLOOKUP(Table2[[#This Row],[Reference]],metron,17,FALSE)</f>
        <v>6.3007953723788868</v>
      </c>
      <c r="BZ313">
        <f>VLOOKUP(Table2[[#This Row],[Reference]],metron,18,FALSE)</f>
        <v>3.681851048445409</v>
      </c>
      <c r="CA313">
        <f>VLOOKUP(Table2[[#This Row],[Reference]],metron,19,FALSE)</f>
        <v>8.2334318682703724</v>
      </c>
      <c r="CB313">
        <f>VLOOKUP(Table2[[#This Row],[Reference]],metron,20,FALSE)</f>
        <v>5.106434060940618</v>
      </c>
      <c r="CC313">
        <f>VLOOKUP(Table2[[#This Row],[Reference]],metron,21,FALSE)</f>
        <v>12.32150615496017</v>
      </c>
      <c r="CD313">
        <f>VLOOKUP(Table2[[#This Row],[Reference]],metron,22,FALSE)</f>
        <v>13.337436640115859</v>
      </c>
      <c r="CE313">
        <f>VLOOKUP(Table2[[#This Row],[Reference]],metron,23,FALSE)</f>
        <v>1.346101231190151</v>
      </c>
      <c r="CF313">
        <f>VLOOKUP(Table2[[#This Row],[Reference]],metron,24,FALSE)</f>
        <v>1.995212038303694</v>
      </c>
      <c r="CG313">
        <f>VLOOKUP(Table2[[#This Row],[Reference]],metron,25,FALSE)</f>
        <v>6.1559507523939808E-2</v>
      </c>
      <c r="CH313">
        <f>VLOOKUP(Table2[[#This Row],[Reference]],metron,26,FALSE)</f>
        <v>0.13201094391244869</v>
      </c>
    </row>
    <row r="314" spans="1:86" hidden="1" x14ac:dyDescent="0.45">
      <c r="A314">
        <v>1596333600</v>
      </c>
      <c r="B314" t="s">
        <v>716</v>
      </c>
      <c r="C314" t="s">
        <v>64</v>
      </c>
      <c r="D314" t="s">
        <v>65</v>
      </c>
      <c r="E314" t="s">
        <v>694</v>
      </c>
      <c r="F314" t="s">
        <v>676</v>
      </c>
      <c r="G314" t="s">
        <v>717</v>
      </c>
      <c r="H314">
        <v>2</v>
      </c>
      <c r="I314">
        <v>0</v>
      </c>
      <c r="J314">
        <v>0</v>
      </c>
      <c r="K314">
        <v>2.37</v>
      </c>
      <c r="L314">
        <v>0.47</v>
      </c>
      <c r="M314">
        <v>4</v>
      </c>
      <c r="N314">
        <v>0</v>
      </c>
      <c r="O314">
        <v>4</v>
      </c>
      <c r="P314">
        <v>1</v>
      </c>
      <c r="Q314">
        <v>1</v>
      </c>
      <c r="R314">
        <v>0</v>
      </c>
      <c r="S314" t="s">
        <v>718</v>
      </c>
      <c r="U314">
        <v>3</v>
      </c>
      <c r="V314">
        <v>3</v>
      </c>
      <c r="W314">
        <v>1</v>
      </c>
      <c r="X314">
        <v>0</v>
      </c>
      <c r="Y314">
        <v>5</v>
      </c>
      <c r="Z314">
        <v>0</v>
      </c>
      <c r="AA314">
        <v>1</v>
      </c>
      <c r="AB314">
        <v>0</v>
      </c>
      <c r="AC314">
        <v>3</v>
      </c>
      <c r="AD314">
        <v>2</v>
      </c>
      <c r="AE314">
        <v>23</v>
      </c>
      <c r="AF314">
        <v>7</v>
      </c>
      <c r="AG314">
        <v>11</v>
      </c>
      <c r="AH314">
        <v>2</v>
      </c>
      <c r="AI314">
        <v>12</v>
      </c>
      <c r="AJ314">
        <v>5</v>
      </c>
      <c r="AK314">
        <v>13</v>
      </c>
      <c r="AL314">
        <v>17</v>
      </c>
      <c r="AM314">
        <v>48</v>
      </c>
      <c r="AN314">
        <v>52</v>
      </c>
      <c r="AO314">
        <v>2.5299999999999998</v>
      </c>
      <c r="AP314">
        <v>0.75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1.8</v>
      </c>
      <c r="BD314">
        <v>3.65</v>
      </c>
      <c r="BE314">
        <v>4.0999999999999996</v>
      </c>
      <c r="BF314">
        <f>(1/BC314+1/BD314+1/BE314-1)/3</f>
        <v>2.4476865773223944E-2</v>
      </c>
      <c r="BG314">
        <f>1/BC314-BF314</f>
        <v>0.53107868978233164</v>
      </c>
      <c r="BH314">
        <f>1/BD314-BF314</f>
        <v>0.24949573696650207</v>
      </c>
      <c r="BI314">
        <f>1/BE314-BF314</f>
        <v>0.21942557325116632</v>
      </c>
      <c r="BJ314">
        <f>MROUND(BG314*100,2)/100</f>
        <v>0.54</v>
      </c>
      <c r="BK314">
        <v>1.2</v>
      </c>
      <c r="BL314">
        <v>1.67</v>
      </c>
      <c r="BM314">
        <v>2.7</v>
      </c>
      <c r="BN314">
        <v>4.8499999999999996</v>
      </c>
      <c r="BO314">
        <v>1.62</v>
      </c>
      <c r="BP314">
        <v>2.2000000000000002</v>
      </c>
      <c r="BQ314" t="s">
        <v>675</v>
      </c>
      <c r="BR314">
        <f>VLOOKUP(Table2[[#This Row],[Reference]],metron,10,FALSE)</f>
        <v>2.6359702267612941</v>
      </c>
      <c r="BS314">
        <f>VLOOKUP(Table2[[#This Row],[Reference]],metron,11,FALSE)</f>
        <v>1.684957590444867</v>
      </c>
      <c r="BT314">
        <f>VLOOKUP(Table2[[#This Row],[Reference]],metron,12,FALSE)</f>
        <v>0.95101263631642718</v>
      </c>
      <c r="BU314">
        <f>VLOOKUP(Table2[[#This Row],[Reference]],metron,13,FALSE)</f>
        <v>0.72650164445213783</v>
      </c>
      <c r="BV314">
        <f>VLOOKUP(Table2[[#This Row],[Reference]],metron,14,FALSE)</f>
        <v>0.42097974727367138</v>
      </c>
      <c r="BW314">
        <f>VLOOKUP(Table2[[#This Row],[Reference]],metron,15,FALSE)</f>
        <v>13.338806970509379</v>
      </c>
      <c r="BX314">
        <f>VLOOKUP(Table2[[#This Row],[Reference]],metron,16,FALSE)</f>
        <v>9.2530160857908843</v>
      </c>
      <c r="BY314">
        <f>VLOOKUP(Table2[[#This Row],[Reference]],metron,17,FALSE)</f>
        <v>5.9915081521739131</v>
      </c>
      <c r="BZ314">
        <f>VLOOKUP(Table2[[#This Row],[Reference]],metron,18,FALSE)</f>
        <v>3.9772418478260869</v>
      </c>
      <c r="CA314">
        <f>VLOOKUP(Table2[[#This Row],[Reference]],metron,19,FALSE)</f>
        <v>7.3472988183354664</v>
      </c>
      <c r="CB314">
        <f>VLOOKUP(Table2[[#This Row],[Reference]],metron,20,FALSE)</f>
        <v>5.2757742379647974</v>
      </c>
      <c r="CC314">
        <f>VLOOKUP(Table2[[#This Row],[Reference]],metron,21,FALSE)</f>
        <v>12.59428182437032</v>
      </c>
      <c r="CD314">
        <f>VLOOKUP(Table2[[#This Row],[Reference]],metron,22,FALSE)</f>
        <v>13.577944179714089</v>
      </c>
      <c r="CE314">
        <f>VLOOKUP(Table2[[#This Row],[Reference]],metron,23,FALSE)</f>
        <v>1.4276913099870301</v>
      </c>
      <c r="CF314">
        <f>VLOOKUP(Table2[[#This Row],[Reference]],metron,24,FALSE)</f>
        <v>1.940985732814527</v>
      </c>
      <c r="CG314">
        <f>VLOOKUP(Table2[[#This Row],[Reference]],metron,25,FALSE)</f>
        <v>8.0739299610894946E-2</v>
      </c>
      <c r="CH314">
        <f>VLOOKUP(Table2[[#This Row],[Reference]],metron,26,FALSE)</f>
        <v>0.12743190661478601</v>
      </c>
    </row>
    <row r="315" spans="1:86" hidden="1" x14ac:dyDescent="0.45">
      <c r="A315">
        <v>1596387600</v>
      </c>
      <c r="B315" t="s">
        <v>719</v>
      </c>
      <c r="C315" t="s">
        <v>64</v>
      </c>
      <c r="D315" t="s">
        <v>65</v>
      </c>
      <c r="E315" t="s">
        <v>705</v>
      </c>
      <c r="F315" t="s">
        <v>688</v>
      </c>
      <c r="G315" t="s">
        <v>720</v>
      </c>
      <c r="H315">
        <v>2</v>
      </c>
      <c r="I315">
        <v>0</v>
      </c>
      <c r="J315">
        <v>0</v>
      </c>
      <c r="K315">
        <v>2</v>
      </c>
      <c r="L315">
        <v>0.35</v>
      </c>
      <c r="M315">
        <v>3</v>
      </c>
      <c r="N315">
        <v>2</v>
      </c>
      <c r="O315">
        <v>5</v>
      </c>
      <c r="P315">
        <v>3</v>
      </c>
      <c r="Q315">
        <v>2</v>
      </c>
      <c r="R315">
        <v>1</v>
      </c>
      <c r="S315" t="s">
        <v>721</v>
      </c>
      <c r="T315" t="s">
        <v>722</v>
      </c>
      <c r="U315">
        <v>6</v>
      </c>
      <c r="V315">
        <v>7</v>
      </c>
      <c r="W315">
        <v>4</v>
      </c>
      <c r="X315">
        <v>0</v>
      </c>
      <c r="Y315">
        <v>5</v>
      </c>
      <c r="Z315">
        <v>0</v>
      </c>
      <c r="AA315">
        <v>2</v>
      </c>
      <c r="AB315">
        <v>2</v>
      </c>
      <c r="AC315">
        <v>1</v>
      </c>
      <c r="AD315">
        <v>4</v>
      </c>
      <c r="AE315">
        <v>13</v>
      </c>
      <c r="AF315">
        <v>26</v>
      </c>
      <c r="AG315">
        <v>7</v>
      </c>
      <c r="AH315">
        <v>5</v>
      </c>
      <c r="AI315">
        <v>6</v>
      </c>
      <c r="AJ315">
        <v>21</v>
      </c>
      <c r="AK315">
        <v>12</v>
      </c>
      <c r="AL315">
        <v>9</v>
      </c>
      <c r="AM315">
        <v>45</v>
      </c>
      <c r="AN315">
        <v>55</v>
      </c>
      <c r="AO315">
        <v>1.55</v>
      </c>
      <c r="AP315">
        <v>2.35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2.4500000000000002</v>
      </c>
      <c r="BD315">
        <v>3.3</v>
      </c>
      <c r="BE315">
        <v>2.75</v>
      </c>
      <c r="BF315">
        <f>(1/BC315+1/BD315+1/BE315-1)/3</f>
        <v>2.4943310657596324E-2</v>
      </c>
      <c r="BG315">
        <f>1/BC315-BF315</f>
        <v>0.3832199546485261</v>
      </c>
      <c r="BH315">
        <f>1/BD315-BF315</f>
        <v>0.27808699237270673</v>
      </c>
      <c r="BI315">
        <f>1/BE315-BF315</f>
        <v>0.33869305297876734</v>
      </c>
      <c r="BJ315">
        <f>MROUND(BG315*100,2)/100</f>
        <v>0.38</v>
      </c>
      <c r="BK315">
        <v>1.28</v>
      </c>
      <c r="BL315">
        <v>1.91</v>
      </c>
      <c r="BM315">
        <v>3.25</v>
      </c>
      <c r="BN315">
        <v>6.25</v>
      </c>
      <c r="BO315">
        <v>1.71</v>
      </c>
      <c r="BP315">
        <v>2.0499999999999998</v>
      </c>
      <c r="BQ315" t="s">
        <v>723</v>
      </c>
      <c r="BR315">
        <f>VLOOKUP(Table2[[#This Row],[Reference]],metron,10,FALSE)</f>
        <v>2.4900895140664963</v>
      </c>
      <c r="BS315">
        <f>VLOOKUP(Table2[[#This Row],[Reference]],metron,11,FALSE)</f>
        <v>1.330562659846547</v>
      </c>
      <c r="BT315">
        <f>VLOOKUP(Table2[[#This Row],[Reference]],metron,12,FALSE)</f>
        <v>1.1595268542199491</v>
      </c>
      <c r="BU315">
        <f>VLOOKUP(Table2[[#This Row],[Reference]],metron,13,FALSE)</f>
        <v>0.59053607588191415</v>
      </c>
      <c r="BV315">
        <f>VLOOKUP(Table2[[#This Row],[Reference]],metron,14,FALSE)</f>
        <v>0.50069274219332838</v>
      </c>
      <c r="BW315">
        <f>VLOOKUP(Table2[[#This Row],[Reference]],metron,15,FALSE)</f>
        <v>11.79715236686391</v>
      </c>
      <c r="BX315">
        <f>VLOOKUP(Table2[[#This Row],[Reference]],metron,16,FALSE)</f>
        <v>10.317122781065089</v>
      </c>
      <c r="BY315">
        <f>VLOOKUP(Table2[[#This Row],[Reference]],metron,17,FALSE)</f>
        <v>5.0637025966747622</v>
      </c>
      <c r="BZ315">
        <f>VLOOKUP(Table2[[#This Row],[Reference]],metron,18,FALSE)</f>
        <v>4.4674014571268454</v>
      </c>
      <c r="CA315">
        <f>VLOOKUP(Table2[[#This Row],[Reference]],metron,19,FALSE)</f>
        <v>6.7334497701891483</v>
      </c>
      <c r="CB315">
        <f>VLOOKUP(Table2[[#This Row],[Reference]],metron,20,FALSE)</f>
        <v>5.849721323938244</v>
      </c>
      <c r="CC315">
        <f>VLOOKUP(Table2[[#This Row],[Reference]],metron,21,FALSE)</f>
        <v>12.89644194756554</v>
      </c>
      <c r="CD315">
        <f>VLOOKUP(Table2[[#This Row],[Reference]],metron,22,FALSE)</f>
        <v>13.3434456928839</v>
      </c>
      <c r="CE315">
        <f>VLOOKUP(Table2[[#This Row],[Reference]],metron,23,FALSE)</f>
        <v>1.6144382124117971</v>
      </c>
      <c r="CF315">
        <f>VLOOKUP(Table2[[#This Row],[Reference]],metron,24,FALSE)</f>
        <v>1.9032024606477289</v>
      </c>
      <c r="CG315">
        <f>VLOOKUP(Table2[[#This Row],[Reference]],metron,25,FALSE)</f>
        <v>9.372172969060974E-2</v>
      </c>
      <c r="CH315">
        <f>VLOOKUP(Table2[[#This Row],[Reference]],metron,26,FALSE)</f>
        <v>0.11669983716301791</v>
      </c>
    </row>
    <row r="316" spans="1:86" hidden="1" x14ac:dyDescent="0.45">
      <c r="A316">
        <v>1596405600</v>
      </c>
      <c r="B316" t="s">
        <v>724</v>
      </c>
      <c r="C316" t="s">
        <v>64</v>
      </c>
      <c r="D316" t="s">
        <v>65</v>
      </c>
      <c r="E316" t="s">
        <v>683</v>
      </c>
      <c r="F316" t="s">
        <v>699</v>
      </c>
      <c r="G316" t="s">
        <v>725</v>
      </c>
      <c r="H316">
        <v>2</v>
      </c>
      <c r="I316">
        <v>0</v>
      </c>
      <c r="J316">
        <v>0</v>
      </c>
      <c r="K316">
        <v>1.82</v>
      </c>
      <c r="L316">
        <v>0.65</v>
      </c>
      <c r="M316">
        <v>1</v>
      </c>
      <c r="N316">
        <v>1</v>
      </c>
      <c r="O316">
        <v>2</v>
      </c>
      <c r="P316">
        <v>0</v>
      </c>
      <c r="Q316">
        <v>0</v>
      </c>
      <c r="R316">
        <v>0</v>
      </c>
      <c r="S316">
        <v>46</v>
      </c>
      <c r="T316">
        <v>89</v>
      </c>
      <c r="U316">
        <v>5</v>
      </c>
      <c r="V316">
        <v>2</v>
      </c>
      <c r="W316">
        <v>3</v>
      </c>
      <c r="X316">
        <v>0</v>
      </c>
      <c r="Y316">
        <v>3</v>
      </c>
      <c r="Z316">
        <v>0</v>
      </c>
      <c r="AA316">
        <v>2</v>
      </c>
      <c r="AB316">
        <v>1</v>
      </c>
      <c r="AC316">
        <v>1</v>
      </c>
      <c r="AD316">
        <v>2</v>
      </c>
      <c r="AE316">
        <v>11</v>
      </c>
      <c r="AF316">
        <v>9</v>
      </c>
      <c r="AG316">
        <v>5</v>
      </c>
      <c r="AH316">
        <v>2</v>
      </c>
      <c r="AI316">
        <v>6</v>
      </c>
      <c r="AJ316">
        <v>7</v>
      </c>
      <c r="AK316">
        <v>10</v>
      </c>
      <c r="AL316">
        <v>11</v>
      </c>
      <c r="AM316">
        <v>41</v>
      </c>
      <c r="AN316">
        <v>59</v>
      </c>
      <c r="AO316">
        <v>1.33</v>
      </c>
      <c r="AP316">
        <v>1.1499999999999999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1.83</v>
      </c>
      <c r="BD316">
        <v>3.25</v>
      </c>
      <c r="BE316">
        <v>4.2</v>
      </c>
      <c r="BF316">
        <f>(1/BC316+1/BD316+1/BE316-1)/3</f>
        <v>3.0745211073079926E-2</v>
      </c>
      <c r="BG316">
        <f>1/BC316-BF316</f>
        <v>0.515702876358614</v>
      </c>
      <c r="BH316">
        <f>1/BD316-BF316</f>
        <v>0.27694709661922778</v>
      </c>
      <c r="BI316">
        <f>1/BE316-BF316</f>
        <v>0.20735002702215816</v>
      </c>
      <c r="BJ316">
        <f>MROUND(BG316*100,2)/100</f>
        <v>0.52</v>
      </c>
      <c r="BK316">
        <v>0</v>
      </c>
      <c r="BL316">
        <v>1.83</v>
      </c>
      <c r="BM316">
        <v>0</v>
      </c>
      <c r="BN316">
        <v>0</v>
      </c>
      <c r="BO316">
        <v>0</v>
      </c>
      <c r="BP316">
        <v>0</v>
      </c>
      <c r="BQ316" t="s">
        <v>726</v>
      </c>
      <c r="BR316">
        <f>VLOOKUP(Table2[[#This Row],[Reference]],metron,10,FALSE)</f>
        <v>2.5967403582378576</v>
      </c>
      <c r="BS316">
        <f>VLOOKUP(Table2[[#This Row],[Reference]],metron,11,FALSE)</f>
        <v>1.625948039373891</v>
      </c>
      <c r="BT316">
        <f>VLOOKUP(Table2[[#This Row],[Reference]],metron,12,FALSE)</f>
        <v>0.97079231886396644</v>
      </c>
      <c r="BU316">
        <f>VLOOKUP(Table2[[#This Row],[Reference]],metron,13,FALSE)</f>
        <v>0.71433182698515174</v>
      </c>
      <c r="BV316">
        <f>VLOOKUP(Table2[[#This Row],[Reference]],metron,14,FALSE)</f>
        <v>0.43011620400258233</v>
      </c>
      <c r="BW316">
        <f>VLOOKUP(Table2[[#This Row],[Reference]],metron,15,FALSE)</f>
        <v>13.39951055368614</v>
      </c>
      <c r="BX316">
        <f>VLOOKUP(Table2[[#This Row],[Reference]],metron,16,FALSE)</f>
        <v>9.4252064851636579</v>
      </c>
      <c r="BY316">
        <f>VLOOKUP(Table2[[#This Row],[Reference]],metron,17,FALSE)</f>
        <v>5.7628422023992618</v>
      </c>
      <c r="BZ316">
        <f>VLOOKUP(Table2[[#This Row],[Reference]],metron,18,FALSE)</f>
        <v>3.9375576745616732</v>
      </c>
      <c r="CA316">
        <f>VLOOKUP(Table2[[#This Row],[Reference]],metron,19,FALSE)</f>
        <v>7.636668351286878</v>
      </c>
      <c r="CB316">
        <f>VLOOKUP(Table2[[#This Row],[Reference]],metron,20,FALSE)</f>
        <v>5.4876488106019847</v>
      </c>
      <c r="CC316">
        <f>VLOOKUP(Table2[[#This Row],[Reference]],metron,21,FALSE)</f>
        <v>12.460420531849101</v>
      </c>
      <c r="CD316">
        <f>VLOOKUP(Table2[[#This Row],[Reference]],metron,22,FALSE)</f>
        <v>13.44897959183673</v>
      </c>
      <c r="CE316">
        <f>VLOOKUP(Table2[[#This Row],[Reference]],metron,23,FALSE)</f>
        <v>1.462202380952381</v>
      </c>
      <c r="CF316">
        <f>VLOOKUP(Table2[[#This Row],[Reference]],metron,24,FALSE)</f>
        <v>2.01547619047619</v>
      </c>
      <c r="CG316">
        <f>VLOOKUP(Table2[[#This Row],[Reference]],metron,25,FALSE)</f>
        <v>7.7380952380952384E-2</v>
      </c>
      <c r="CH316">
        <f>VLOOKUP(Table2[[#This Row],[Reference]],metron,26,FALSE)</f>
        <v>0.13754093480202439</v>
      </c>
    </row>
    <row r="317" spans="1:86" hidden="1" x14ac:dyDescent="0.45">
      <c r="A317">
        <v>1596413160</v>
      </c>
      <c r="B317" t="s">
        <v>727</v>
      </c>
      <c r="C317" t="s">
        <v>64</v>
      </c>
      <c r="D317" t="s">
        <v>65</v>
      </c>
      <c r="E317" t="s">
        <v>672</v>
      </c>
      <c r="F317" t="s">
        <v>666</v>
      </c>
      <c r="G317" t="s">
        <v>662</v>
      </c>
      <c r="H317">
        <v>2</v>
      </c>
      <c r="I317">
        <v>0</v>
      </c>
      <c r="J317">
        <v>0</v>
      </c>
      <c r="K317">
        <v>2.09</v>
      </c>
      <c r="L317">
        <v>1.35</v>
      </c>
      <c r="M317">
        <v>2</v>
      </c>
      <c r="N317">
        <v>0</v>
      </c>
      <c r="O317">
        <v>2</v>
      </c>
      <c r="P317">
        <v>1</v>
      </c>
      <c r="Q317">
        <v>1</v>
      </c>
      <c r="R317">
        <v>0</v>
      </c>
      <c r="S317" t="s">
        <v>728</v>
      </c>
      <c r="U317">
        <v>6</v>
      </c>
      <c r="V317">
        <v>4</v>
      </c>
      <c r="W317">
        <v>3</v>
      </c>
      <c r="X317">
        <v>1</v>
      </c>
      <c r="Y317">
        <v>3</v>
      </c>
      <c r="Z317">
        <v>0</v>
      </c>
      <c r="AA317">
        <v>2</v>
      </c>
      <c r="AB317">
        <v>2</v>
      </c>
      <c r="AC317">
        <v>3</v>
      </c>
      <c r="AD317">
        <v>0</v>
      </c>
      <c r="AE317">
        <v>19</v>
      </c>
      <c r="AF317">
        <v>13</v>
      </c>
      <c r="AG317">
        <v>6</v>
      </c>
      <c r="AH317">
        <v>4</v>
      </c>
      <c r="AI317">
        <v>13</v>
      </c>
      <c r="AJ317">
        <v>9</v>
      </c>
      <c r="AK317">
        <v>14</v>
      </c>
      <c r="AL317">
        <v>13</v>
      </c>
      <c r="AM317">
        <v>40</v>
      </c>
      <c r="AN317">
        <v>60</v>
      </c>
      <c r="AO317">
        <v>2.04</v>
      </c>
      <c r="AP317">
        <v>1.43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2.35</v>
      </c>
      <c r="BD317">
        <v>3.25</v>
      </c>
      <c r="BE317">
        <v>2.95</v>
      </c>
      <c r="BF317">
        <f>(1/BC317+1/BD317+1/BE317-1)/3</f>
        <v>2.4069091144460764E-2</v>
      </c>
      <c r="BG317">
        <f>1/BC317-BF317</f>
        <v>0.40146282374915626</v>
      </c>
      <c r="BH317">
        <f>1/BD317-BF317</f>
        <v>0.28362321654784695</v>
      </c>
      <c r="BI317">
        <f>1/BE317-BF317</f>
        <v>0.31491395970299685</v>
      </c>
      <c r="BJ317">
        <f>MROUND(BG317*100,2)/100</f>
        <v>0.4</v>
      </c>
      <c r="BK317">
        <v>1.26</v>
      </c>
      <c r="BL317">
        <v>1.83</v>
      </c>
      <c r="BM317">
        <v>3.15</v>
      </c>
      <c r="BN317">
        <v>5.9</v>
      </c>
      <c r="BO317">
        <v>1.67</v>
      </c>
      <c r="BP317">
        <v>2.1</v>
      </c>
      <c r="BQ317" t="s">
        <v>729</v>
      </c>
      <c r="BR317">
        <f>VLOOKUP(Table2[[#This Row],[Reference]],metron,10,FALSE)</f>
        <v>2.4956155335383219</v>
      </c>
      <c r="BS317">
        <f>VLOOKUP(Table2[[#This Row],[Reference]],metron,11,FALSE)</f>
        <v>1.344038264434575</v>
      </c>
      <c r="BT317">
        <f>VLOOKUP(Table2[[#This Row],[Reference]],metron,12,FALSE)</f>
        <v>1.1515772691037469</v>
      </c>
      <c r="BU317">
        <f>VLOOKUP(Table2[[#This Row],[Reference]],metron,13,FALSE)</f>
        <v>0.59936225942375587</v>
      </c>
      <c r="BV317">
        <f>VLOOKUP(Table2[[#This Row],[Reference]],metron,14,FALSE)</f>
        <v>0.50723152260562576</v>
      </c>
      <c r="BW317">
        <f>VLOOKUP(Table2[[#This Row],[Reference]],metron,15,FALSE)</f>
        <v>11.99278846153846</v>
      </c>
      <c r="BX317">
        <f>VLOOKUP(Table2[[#This Row],[Reference]],metron,16,FALSE)</f>
        <v>10.0277534965035</v>
      </c>
      <c r="BY317">
        <f>VLOOKUP(Table2[[#This Row],[Reference]],metron,17,FALSE)</f>
        <v>5.2857459543338514</v>
      </c>
      <c r="BZ317">
        <f>VLOOKUP(Table2[[#This Row],[Reference]],metron,18,FALSE)</f>
        <v>4.4067834183107957</v>
      </c>
      <c r="CA317">
        <f>VLOOKUP(Table2[[#This Row],[Reference]],metron,19,FALSE)</f>
        <v>6.7070425072046085</v>
      </c>
      <c r="CB317">
        <f>VLOOKUP(Table2[[#This Row],[Reference]],metron,20,FALSE)</f>
        <v>5.6209700781927046</v>
      </c>
      <c r="CC317">
        <f>VLOOKUP(Table2[[#This Row],[Reference]],metron,21,FALSE)</f>
        <v>13.04463690872752</v>
      </c>
      <c r="CD317">
        <f>VLOOKUP(Table2[[#This Row],[Reference]],metron,22,FALSE)</f>
        <v>13.49811236953142</v>
      </c>
      <c r="CE317">
        <f>VLOOKUP(Table2[[#This Row],[Reference]],metron,23,FALSE)</f>
        <v>1.5836526181353769</v>
      </c>
      <c r="CF317">
        <f>VLOOKUP(Table2[[#This Row],[Reference]],metron,24,FALSE)</f>
        <v>1.8744146445295871</v>
      </c>
      <c r="CG317">
        <f>VLOOKUP(Table2[[#This Row],[Reference]],metron,25,FALSE)</f>
        <v>8.5994040017028525E-2</v>
      </c>
      <c r="CH317">
        <f>VLOOKUP(Table2[[#This Row],[Reference]],metron,26,FALSE)</f>
        <v>0.13452532992762881</v>
      </c>
    </row>
    <row r="318" spans="1:86" hidden="1" x14ac:dyDescent="0.45">
      <c r="A318">
        <v>1596499200</v>
      </c>
      <c r="B318" t="s">
        <v>730</v>
      </c>
      <c r="C318" t="s">
        <v>64</v>
      </c>
      <c r="D318" t="s">
        <v>65</v>
      </c>
      <c r="E318" t="s">
        <v>677</v>
      </c>
      <c r="F318" t="s">
        <v>682</v>
      </c>
      <c r="G318" t="s">
        <v>731</v>
      </c>
      <c r="H318">
        <v>2</v>
      </c>
      <c r="I318">
        <v>0</v>
      </c>
      <c r="J318">
        <v>0</v>
      </c>
      <c r="K318">
        <v>1.21</v>
      </c>
      <c r="L318">
        <v>1.25</v>
      </c>
      <c r="M318">
        <v>1</v>
      </c>
      <c r="N318">
        <v>2</v>
      </c>
      <c r="O318">
        <v>3</v>
      </c>
      <c r="P318">
        <v>1</v>
      </c>
      <c r="Q318">
        <v>0</v>
      </c>
      <c r="R318">
        <v>1</v>
      </c>
      <c r="S318">
        <v>51</v>
      </c>
      <c r="T318" t="s">
        <v>732</v>
      </c>
      <c r="U318">
        <v>7</v>
      </c>
      <c r="V318">
        <v>2</v>
      </c>
      <c r="W318">
        <v>3</v>
      </c>
      <c r="X318">
        <v>0</v>
      </c>
      <c r="Y318">
        <v>3</v>
      </c>
      <c r="Z318">
        <v>0</v>
      </c>
      <c r="AA318">
        <v>2</v>
      </c>
      <c r="AB318">
        <v>1</v>
      </c>
      <c r="AC318">
        <v>2</v>
      </c>
      <c r="AD318">
        <v>1</v>
      </c>
      <c r="AE318">
        <v>12</v>
      </c>
      <c r="AF318">
        <v>16</v>
      </c>
      <c r="AG318">
        <v>6</v>
      </c>
      <c r="AH318">
        <v>4</v>
      </c>
      <c r="AI318">
        <v>6</v>
      </c>
      <c r="AJ318">
        <v>12</v>
      </c>
      <c r="AK318">
        <v>13</v>
      </c>
      <c r="AL318">
        <v>11</v>
      </c>
      <c r="AM318">
        <v>57</v>
      </c>
      <c r="AN318">
        <v>43</v>
      </c>
      <c r="AO318">
        <v>1.5</v>
      </c>
      <c r="AP318">
        <v>1.47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2.4500000000000002</v>
      </c>
      <c r="BD318">
        <v>3.35</v>
      </c>
      <c r="BE318">
        <v>2.7</v>
      </c>
      <c r="BF318">
        <f>(1/BC318+1/BD318+1/BE318-1)/3</f>
        <v>2.5680366121019944E-2</v>
      </c>
      <c r="BG318">
        <f>1/BC318-BF318</f>
        <v>0.38248289918510248</v>
      </c>
      <c r="BH318">
        <f>1/BD318-BF318</f>
        <v>0.27282709656554721</v>
      </c>
      <c r="BI318">
        <f>1/BE318-BF318</f>
        <v>0.34469000424935042</v>
      </c>
      <c r="BJ318">
        <f>MROUND(BG318*100,2)/100</f>
        <v>0.38</v>
      </c>
      <c r="BK318">
        <v>1.24</v>
      </c>
      <c r="BL318">
        <v>1.77</v>
      </c>
      <c r="BM318">
        <v>2.95</v>
      </c>
      <c r="BN318">
        <v>5.45</v>
      </c>
      <c r="BO318">
        <v>1.62</v>
      </c>
      <c r="BP318">
        <v>2.2000000000000002</v>
      </c>
      <c r="BQ318" t="s">
        <v>733</v>
      </c>
      <c r="BR318">
        <f>VLOOKUP(Table2[[#This Row],[Reference]],metron,10,FALSE)</f>
        <v>2.4900895140664963</v>
      </c>
      <c r="BS318">
        <f>VLOOKUP(Table2[[#This Row],[Reference]],metron,11,FALSE)</f>
        <v>1.330562659846547</v>
      </c>
      <c r="BT318">
        <f>VLOOKUP(Table2[[#This Row],[Reference]],metron,12,FALSE)</f>
        <v>1.1595268542199491</v>
      </c>
      <c r="BU318">
        <f>VLOOKUP(Table2[[#This Row],[Reference]],metron,13,FALSE)</f>
        <v>0.59053607588191415</v>
      </c>
      <c r="BV318">
        <f>VLOOKUP(Table2[[#This Row],[Reference]],metron,14,FALSE)</f>
        <v>0.50069274219332838</v>
      </c>
      <c r="BW318">
        <f>VLOOKUP(Table2[[#This Row],[Reference]],metron,15,FALSE)</f>
        <v>11.79715236686391</v>
      </c>
      <c r="BX318">
        <f>VLOOKUP(Table2[[#This Row],[Reference]],metron,16,FALSE)</f>
        <v>10.317122781065089</v>
      </c>
      <c r="BY318">
        <f>VLOOKUP(Table2[[#This Row],[Reference]],metron,17,FALSE)</f>
        <v>5.0637025966747622</v>
      </c>
      <c r="BZ318">
        <f>VLOOKUP(Table2[[#This Row],[Reference]],metron,18,FALSE)</f>
        <v>4.4674014571268454</v>
      </c>
      <c r="CA318">
        <f>VLOOKUP(Table2[[#This Row],[Reference]],metron,19,FALSE)</f>
        <v>6.7334497701891483</v>
      </c>
      <c r="CB318">
        <f>VLOOKUP(Table2[[#This Row],[Reference]],metron,20,FALSE)</f>
        <v>5.849721323938244</v>
      </c>
      <c r="CC318">
        <f>VLOOKUP(Table2[[#This Row],[Reference]],metron,21,FALSE)</f>
        <v>12.89644194756554</v>
      </c>
      <c r="CD318">
        <f>VLOOKUP(Table2[[#This Row],[Reference]],metron,22,FALSE)</f>
        <v>13.3434456928839</v>
      </c>
      <c r="CE318">
        <f>VLOOKUP(Table2[[#This Row],[Reference]],metron,23,FALSE)</f>
        <v>1.6144382124117971</v>
      </c>
      <c r="CF318">
        <f>VLOOKUP(Table2[[#This Row],[Reference]],metron,24,FALSE)</f>
        <v>1.9032024606477289</v>
      </c>
      <c r="CG318">
        <f>VLOOKUP(Table2[[#This Row],[Reference]],metron,25,FALSE)</f>
        <v>9.372172969060974E-2</v>
      </c>
      <c r="CH318">
        <f>VLOOKUP(Table2[[#This Row],[Reference]],metron,26,FALSE)</f>
        <v>0.11669983716301791</v>
      </c>
    </row>
    <row r="319" spans="1:86" hidden="1" x14ac:dyDescent="0.45">
      <c r="A319">
        <v>1596509400</v>
      </c>
      <c r="B319" t="s">
        <v>734</v>
      </c>
      <c r="C319" t="s">
        <v>64</v>
      </c>
      <c r="D319" t="s">
        <v>65</v>
      </c>
      <c r="E319" t="s">
        <v>667</v>
      </c>
      <c r="F319" t="s">
        <v>704</v>
      </c>
      <c r="G319" t="s">
        <v>735</v>
      </c>
      <c r="H319">
        <v>2</v>
      </c>
      <c r="I319">
        <v>0</v>
      </c>
      <c r="J319">
        <v>0</v>
      </c>
      <c r="K319">
        <v>2.29</v>
      </c>
      <c r="L319">
        <v>1.39</v>
      </c>
      <c r="M319">
        <v>1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83</v>
      </c>
      <c r="U319">
        <v>4</v>
      </c>
      <c r="V319">
        <v>6</v>
      </c>
      <c r="W319">
        <v>1</v>
      </c>
      <c r="X319">
        <v>0</v>
      </c>
      <c r="Y319">
        <v>2</v>
      </c>
      <c r="Z319">
        <v>0</v>
      </c>
      <c r="AA319">
        <v>1</v>
      </c>
      <c r="AB319">
        <v>0</v>
      </c>
      <c r="AC319">
        <v>1</v>
      </c>
      <c r="AD319">
        <v>1</v>
      </c>
      <c r="AE319">
        <v>15</v>
      </c>
      <c r="AF319">
        <v>13</v>
      </c>
      <c r="AG319">
        <v>3</v>
      </c>
      <c r="AH319">
        <v>2</v>
      </c>
      <c r="AI319">
        <v>12</v>
      </c>
      <c r="AJ319">
        <v>11</v>
      </c>
      <c r="AK319">
        <v>1</v>
      </c>
      <c r="AL319">
        <v>0</v>
      </c>
      <c r="AM319">
        <v>67</v>
      </c>
      <c r="AN319">
        <v>33</v>
      </c>
      <c r="AO319">
        <v>1.51</v>
      </c>
      <c r="AP319">
        <v>1.22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2.25</v>
      </c>
      <c r="BD319">
        <v>3.6</v>
      </c>
      <c r="BE319">
        <v>2.85</v>
      </c>
      <c r="BF319">
        <f>(1/BC319+1/BD319+1/BE319-1)/3</f>
        <v>2.4366471734892741E-2</v>
      </c>
      <c r="BG319">
        <f>1/BC319-BF319</f>
        <v>0.42007797270955166</v>
      </c>
      <c r="BH319">
        <f>1/BD319-BF319</f>
        <v>0.25341130604288503</v>
      </c>
      <c r="BI319">
        <f>1/BE319-BF319</f>
        <v>0.32651072124756336</v>
      </c>
      <c r="BJ319">
        <f>MROUND(BG319*100,2)/100</f>
        <v>0.42</v>
      </c>
      <c r="BK319">
        <v>1.2</v>
      </c>
      <c r="BL319">
        <v>1.65</v>
      </c>
      <c r="BM319">
        <v>2.6</v>
      </c>
      <c r="BN319">
        <v>4.7</v>
      </c>
      <c r="BO319">
        <v>1.56</v>
      </c>
      <c r="BP319">
        <v>2.35</v>
      </c>
      <c r="BQ319" t="s">
        <v>736</v>
      </c>
      <c r="BR319">
        <f>VLOOKUP(Table2[[#This Row],[Reference]],metron,10,FALSE)</f>
        <v>2.4884649511978703</v>
      </c>
      <c r="BS319">
        <f>VLOOKUP(Table2[[#This Row],[Reference]],metron,11,FALSE)</f>
        <v>1.396960958296362</v>
      </c>
      <c r="BT319">
        <f>VLOOKUP(Table2[[#This Row],[Reference]],metron,12,FALSE)</f>
        <v>1.091503992901508</v>
      </c>
      <c r="BU319">
        <f>VLOOKUP(Table2[[#This Row],[Reference]],metron,13,FALSE)</f>
        <v>0.60765391014975045</v>
      </c>
      <c r="BV319">
        <f>VLOOKUP(Table2[[#This Row],[Reference]],metron,14,FALSE)</f>
        <v>0.47276760953965608</v>
      </c>
      <c r="BW319">
        <f>VLOOKUP(Table2[[#This Row],[Reference]],metron,15,FALSE)</f>
        <v>12.29504785684561</v>
      </c>
      <c r="BX319">
        <f>VLOOKUP(Table2[[#This Row],[Reference]],metron,16,FALSE)</f>
        <v>10.047232625884311</v>
      </c>
      <c r="BY319">
        <f>VLOOKUP(Table2[[#This Row],[Reference]],metron,17,FALSE)</f>
        <v>5.2917192097519967</v>
      </c>
      <c r="BZ319">
        <f>VLOOKUP(Table2[[#This Row],[Reference]],metron,18,FALSE)</f>
        <v>4.2580916351408158</v>
      </c>
      <c r="CA319">
        <f>VLOOKUP(Table2[[#This Row],[Reference]],metron,19,FALSE)</f>
        <v>7.0033286470936131</v>
      </c>
      <c r="CB319">
        <f>VLOOKUP(Table2[[#This Row],[Reference]],metron,20,FALSE)</f>
        <v>5.789140990743495</v>
      </c>
      <c r="CC319">
        <f>VLOOKUP(Table2[[#This Row],[Reference]],metron,21,FALSE)</f>
        <v>12.77041895895049</v>
      </c>
      <c r="CD319">
        <f>VLOOKUP(Table2[[#This Row],[Reference]],metron,22,FALSE)</f>
        <v>13.411129919593741</v>
      </c>
      <c r="CE319">
        <f>VLOOKUP(Table2[[#This Row],[Reference]],metron,23,FALSE)</f>
        <v>1.556141062018646</v>
      </c>
      <c r="CF319">
        <f>VLOOKUP(Table2[[#This Row],[Reference]],metron,24,FALSE)</f>
        <v>1.9114308877178761</v>
      </c>
      <c r="CG319">
        <f>VLOOKUP(Table2[[#This Row],[Reference]],metron,25,FALSE)</f>
        <v>8.4920956627482766E-2</v>
      </c>
      <c r="CH319">
        <f>VLOOKUP(Table2[[#This Row],[Reference]],metron,26,FALSE)</f>
        <v>0.1323469801378192</v>
      </c>
    </row>
    <row r="320" spans="1:86" hidden="1" x14ac:dyDescent="0.45">
      <c r="A320">
        <v>1596758400</v>
      </c>
      <c r="B320" t="s">
        <v>737</v>
      </c>
      <c r="C320" t="s">
        <v>64</v>
      </c>
      <c r="D320" t="s">
        <v>65</v>
      </c>
      <c r="E320" t="s">
        <v>693</v>
      </c>
      <c r="F320" t="s">
        <v>683</v>
      </c>
      <c r="G320" t="s">
        <v>717</v>
      </c>
      <c r="H320">
        <v>3</v>
      </c>
      <c r="I320">
        <v>0</v>
      </c>
      <c r="J320">
        <v>0</v>
      </c>
      <c r="K320">
        <v>1.43</v>
      </c>
      <c r="L320">
        <v>0.17</v>
      </c>
      <c r="M320">
        <v>1</v>
      </c>
      <c r="N320">
        <v>0</v>
      </c>
      <c r="O320">
        <v>1</v>
      </c>
      <c r="P320">
        <v>1</v>
      </c>
      <c r="Q320">
        <v>1</v>
      </c>
      <c r="R320">
        <v>0</v>
      </c>
      <c r="S320">
        <v>6</v>
      </c>
      <c r="U320">
        <v>6</v>
      </c>
      <c r="V320">
        <v>4</v>
      </c>
      <c r="W320">
        <v>4</v>
      </c>
      <c r="X320">
        <v>0</v>
      </c>
      <c r="Y320">
        <v>3</v>
      </c>
      <c r="Z320">
        <v>1</v>
      </c>
      <c r="AA320">
        <v>1</v>
      </c>
      <c r="AB320">
        <v>3</v>
      </c>
      <c r="AC320">
        <v>3</v>
      </c>
      <c r="AD320">
        <v>1</v>
      </c>
      <c r="AE320">
        <v>11</v>
      </c>
      <c r="AF320">
        <v>7</v>
      </c>
      <c r="AG320">
        <v>4</v>
      </c>
      <c r="AH320">
        <v>3</v>
      </c>
      <c r="AI320">
        <v>7</v>
      </c>
      <c r="AJ320">
        <v>4</v>
      </c>
      <c r="AK320">
        <v>20</v>
      </c>
      <c r="AL320">
        <v>9</v>
      </c>
      <c r="AM320">
        <v>61</v>
      </c>
      <c r="AN320">
        <v>39</v>
      </c>
      <c r="AO320">
        <v>1.18</v>
      </c>
      <c r="AP320">
        <v>0.91</v>
      </c>
      <c r="AQ320">
        <v>4</v>
      </c>
      <c r="AR320">
        <v>100</v>
      </c>
      <c r="AS320">
        <v>100</v>
      </c>
      <c r="AT320">
        <v>100</v>
      </c>
      <c r="AU320">
        <v>50</v>
      </c>
      <c r="AV320">
        <v>50</v>
      </c>
      <c r="AW320">
        <v>0</v>
      </c>
      <c r="AX320">
        <v>50</v>
      </c>
      <c r="AY320">
        <v>100</v>
      </c>
      <c r="AZ320">
        <v>100</v>
      </c>
      <c r="BA320">
        <v>8</v>
      </c>
      <c r="BB320">
        <v>7</v>
      </c>
      <c r="BC320">
        <v>1.91</v>
      </c>
      <c r="BD320">
        <v>3.35</v>
      </c>
      <c r="BE320">
        <v>4</v>
      </c>
      <c r="BF320">
        <f>(1/BC320+1/BD320+1/BE320-1)/3</f>
        <v>2.402255737021693E-2</v>
      </c>
      <c r="BG320">
        <f>1/BC320-BF320</f>
        <v>0.49953765205386685</v>
      </c>
      <c r="BH320">
        <f>1/BD320-BF320</f>
        <v>0.27448490531635023</v>
      </c>
      <c r="BI320">
        <f>1/BE320-BF320</f>
        <v>0.22597744262978306</v>
      </c>
      <c r="BJ320">
        <f>MROUND(BG320*100,2)/100</f>
        <v>0.5</v>
      </c>
      <c r="BK320">
        <v>1.29</v>
      </c>
      <c r="BL320">
        <v>1.91</v>
      </c>
      <c r="BM320">
        <v>3.3</v>
      </c>
      <c r="BN320">
        <v>6.35</v>
      </c>
      <c r="BO320">
        <v>1.77</v>
      </c>
      <c r="BP320">
        <v>1.95</v>
      </c>
      <c r="BQ320" t="s">
        <v>698</v>
      </c>
      <c r="BR320">
        <f>VLOOKUP(Table2[[#This Row],[Reference]],metron,10,FALSE)</f>
        <v>2.5202079886551649</v>
      </c>
      <c r="BS320">
        <f>VLOOKUP(Table2[[#This Row],[Reference]],metron,11,FALSE)</f>
        <v>1.5342708579532029</v>
      </c>
      <c r="BT320">
        <f>VLOOKUP(Table2[[#This Row],[Reference]],metron,12,FALSE)</f>
        <v>0.98593713070196176</v>
      </c>
      <c r="BU320">
        <f>VLOOKUP(Table2[[#This Row],[Reference]],metron,13,FALSE)</f>
        <v>0.67513590167809023</v>
      </c>
      <c r="BV320">
        <f>VLOOKUP(Table2[[#This Row],[Reference]],metron,14,FALSE)</f>
        <v>0.4286727337194185</v>
      </c>
      <c r="BW320">
        <f>VLOOKUP(Table2[[#This Row],[Reference]],metron,15,FALSE)</f>
        <v>12.98669114272602</v>
      </c>
      <c r="BX320">
        <f>VLOOKUP(Table2[[#This Row],[Reference]],metron,16,FALSE)</f>
        <v>9.4167049105094076</v>
      </c>
      <c r="BY320">
        <f>VLOOKUP(Table2[[#This Row],[Reference]],metron,17,FALSE)</f>
        <v>5.6645716945996272</v>
      </c>
      <c r="BZ320">
        <f>VLOOKUP(Table2[[#This Row],[Reference]],metron,18,FALSE)</f>
        <v>4.0242085661080074</v>
      </c>
      <c r="CA320">
        <f>VLOOKUP(Table2[[#This Row],[Reference]],metron,19,FALSE)</f>
        <v>7.3221194481263927</v>
      </c>
      <c r="CB320">
        <f>VLOOKUP(Table2[[#This Row],[Reference]],metron,20,FALSE)</f>
        <v>5.3924963444014002</v>
      </c>
      <c r="CC320">
        <f>VLOOKUP(Table2[[#This Row],[Reference]],metron,21,FALSE)</f>
        <v>12.508162313432839</v>
      </c>
      <c r="CD320">
        <f>VLOOKUP(Table2[[#This Row],[Reference]],metron,22,FALSE)</f>
        <v>13.36963619402985</v>
      </c>
      <c r="CE320">
        <f>VLOOKUP(Table2[[#This Row],[Reference]],metron,23,FALSE)</f>
        <v>1.4438014689517029</v>
      </c>
      <c r="CF320">
        <f>VLOOKUP(Table2[[#This Row],[Reference]],metron,24,FALSE)</f>
        <v>1.9410193634542621</v>
      </c>
      <c r="CG320">
        <f>VLOOKUP(Table2[[#This Row],[Reference]],metron,25,FALSE)</f>
        <v>8.4130870242599604E-2</v>
      </c>
      <c r="CH320">
        <f>VLOOKUP(Table2[[#This Row],[Reference]],metron,26,FALSE)</f>
        <v>0.1275317160026708</v>
      </c>
    </row>
    <row r="321" spans="1:86" hidden="1" x14ac:dyDescent="0.45">
      <c r="A321">
        <v>1596765960</v>
      </c>
      <c r="B321" t="s">
        <v>738</v>
      </c>
      <c r="C321" t="s">
        <v>64</v>
      </c>
      <c r="D321" t="s">
        <v>65</v>
      </c>
      <c r="E321" t="s">
        <v>676</v>
      </c>
      <c r="F321" t="s">
        <v>661</v>
      </c>
      <c r="G321" t="s">
        <v>735</v>
      </c>
      <c r="H321">
        <v>3</v>
      </c>
      <c r="I321">
        <v>3</v>
      </c>
      <c r="J321">
        <v>3</v>
      </c>
      <c r="K321">
        <v>1.59</v>
      </c>
      <c r="L321">
        <v>1.47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U321">
        <v>1</v>
      </c>
      <c r="V321">
        <v>4</v>
      </c>
      <c r="W321">
        <v>3</v>
      </c>
      <c r="X321">
        <v>0</v>
      </c>
      <c r="Y321">
        <v>3</v>
      </c>
      <c r="Z321">
        <v>0</v>
      </c>
      <c r="AA321">
        <v>2</v>
      </c>
      <c r="AB321">
        <v>1</v>
      </c>
      <c r="AC321">
        <v>1</v>
      </c>
      <c r="AD321">
        <v>2</v>
      </c>
      <c r="AE321">
        <v>5</v>
      </c>
      <c r="AF321">
        <v>13</v>
      </c>
      <c r="AG321">
        <v>0</v>
      </c>
      <c r="AH321">
        <v>8</v>
      </c>
      <c r="AI321">
        <v>5</v>
      </c>
      <c r="AJ321">
        <v>5</v>
      </c>
      <c r="AK321">
        <v>17</v>
      </c>
      <c r="AL321">
        <v>20</v>
      </c>
      <c r="AM321">
        <v>50</v>
      </c>
      <c r="AN321">
        <v>50</v>
      </c>
      <c r="AO321">
        <v>0.51</v>
      </c>
      <c r="AP321">
        <v>1.73</v>
      </c>
      <c r="AQ321">
        <v>3.5</v>
      </c>
      <c r="AR321">
        <v>50</v>
      </c>
      <c r="AS321">
        <v>100</v>
      </c>
      <c r="AT321">
        <v>100</v>
      </c>
      <c r="AU321">
        <v>50</v>
      </c>
      <c r="AV321">
        <v>0</v>
      </c>
      <c r="AW321">
        <v>100</v>
      </c>
      <c r="AX321">
        <v>100</v>
      </c>
      <c r="AY321">
        <v>50</v>
      </c>
      <c r="AZ321">
        <v>100</v>
      </c>
      <c r="BA321">
        <v>7</v>
      </c>
      <c r="BB321">
        <v>3</v>
      </c>
      <c r="BC321">
        <v>3.8</v>
      </c>
      <c r="BD321">
        <v>3.3</v>
      </c>
      <c r="BE321">
        <v>1.95</v>
      </c>
      <c r="BF321">
        <f>(1/BC321+1/BD321+1/BE321-1)/3</f>
        <v>2.6336236862552671E-2</v>
      </c>
      <c r="BG321">
        <f>1/BC321-BF321</f>
        <v>0.23682165787428941</v>
      </c>
      <c r="BH321">
        <f>1/BD321-BF321</f>
        <v>0.27669406616775039</v>
      </c>
      <c r="BI321">
        <f>1/BE321-BF321</f>
        <v>0.48648427595796023</v>
      </c>
      <c r="BJ321">
        <f>MROUND(BG321*100,2)/100</f>
        <v>0.24</v>
      </c>
      <c r="BK321">
        <v>1.32</v>
      </c>
      <c r="BL321">
        <v>2</v>
      </c>
      <c r="BM321">
        <v>3.55</v>
      </c>
      <c r="BN321">
        <v>6.95</v>
      </c>
      <c r="BO321">
        <v>1.8</v>
      </c>
      <c r="BP321">
        <v>1.91</v>
      </c>
      <c r="BQ321" t="s">
        <v>680</v>
      </c>
      <c r="BR321">
        <f>VLOOKUP(Table2[[#This Row],[Reference]],metron,10,FALSE)</f>
        <v>2.6014437689969609</v>
      </c>
      <c r="BS321">
        <f>VLOOKUP(Table2[[#This Row],[Reference]],metron,11,FALSE)</f>
        <v>1.067249240121581</v>
      </c>
      <c r="BT321">
        <f>VLOOKUP(Table2[[#This Row],[Reference]],metron,12,FALSE)</f>
        <v>1.53419452887538</v>
      </c>
      <c r="BU321">
        <f>VLOOKUP(Table2[[#This Row],[Reference]],metron,13,FALSE)</f>
        <v>0.45589353612167299</v>
      </c>
      <c r="BV321">
        <f>VLOOKUP(Table2[[#This Row],[Reference]],metron,14,FALSE)</f>
        <v>0.65133079847908748</v>
      </c>
      <c r="BW321">
        <f>VLOOKUP(Table2[[#This Row],[Reference]],metron,15,FALSE)</f>
        <v>10.75886524822695</v>
      </c>
      <c r="BX321">
        <f>VLOOKUP(Table2[[#This Row],[Reference]],metron,16,FALSE)</f>
        <v>12.46679561573179</v>
      </c>
      <c r="BY321">
        <f>VLOOKUP(Table2[[#This Row],[Reference]],metron,17,FALSE)</f>
        <v>4.1157347204161248</v>
      </c>
      <c r="BZ321">
        <f>VLOOKUP(Table2[[#This Row],[Reference]],metron,18,FALSE)</f>
        <v>5.1072821846553964</v>
      </c>
      <c r="CA321">
        <f>VLOOKUP(Table2[[#This Row],[Reference]],metron,19,FALSE)</f>
        <v>6.6431305278108255</v>
      </c>
      <c r="CB321">
        <f>VLOOKUP(Table2[[#This Row],[Reference]],metron,20,FALSE)</f>
        <v>7.3595134310763939</v>
      </c>
      <c r="CC321">
        <f>VLOOKUP(Table2[[#This Row],[Reference]],metron,21,FALSE)</f>
        <v>13.11140235910878</v>
      </c>
      <c r="CD321">
        <f>VLOOKUP(Table2[[#This Row],[Reference]],metron,22,FALSE)</f>
        <v>12.93184796854522</v>
      </c>
      <c r="CE321">
        <f>VLOOKUP(Table2[[#This Row],[Reference]],metron,23,FALSE)</f>
        <v>1.8341677096370459</v>
      </c>
      <c r="CF321">
        <f>VLOOKUP(Table2[[#This Row],[Reference]],metron,24,FALSE)</f>
        <v>1.7903629536921151</v>
      </c>
      <c r="CG321">
        <f>VLOOKUP(Table2[[#This Row],[Reference]],metron,25,FALSE)</f>
        <v>0.1095118898623279</v>
      </c>
      <c r="CH321">
        <f>VLOOKUP(Table2[[#This Row],[Reference]],metron,26,FALSE)</f>
        <v>9.3241551939924908E-2</v>
      </c>
    </row>
    <row r="322" spans="1:86" hidden="1" x14ac:dyDescent="0.45">
      <c r="A322">
        <v>1596846600</v>
      </c>
      <c r="B322" t="s">
        <v>739</v>
      </c>
      <c r="C322" t="s">
        <v>64</v>
      </c>
      <c r="D322" t="s">
        <v>65</v>
      </c>
      <c r="E322" t="s">
        <v>660</v>
      </c>
      <c r="F322" t="s">
        <v>694</v>
      </c>
      <c r="G322" t="s">
        <v>668</v>
      </c>
      <c r="H322">
        <v>3</v>
      </c>
      <c r="I322">
        <v>0</v>
      </c>
      <c r="J322">
        <v>3</v>
      </c>
      <c r="K322">
        <v>1.29</v>
      </c>
      <c r="L322">
        <v>1.63</v>
      </c>
      <c r="M322">
        <v>1</v>
      </c>
      <c r="N322">
        <v>1</v>
      </c>
      <c r="O322">
        <v>2</v>
      </c>
      <c r="P322">
        <v>1</v>
      </c>
      <c r="Q322">
        <v>0</v>
      </c>
      <c r="R322">
        <v>1</v>
      </c>
      <c r="S322">
        <v>51</v>
      </c>
      <c r="T322">
        <v>6</v>
      </c>
      <c r="U322">
        <v>7</v>
      </c>
      <c r="V322">
        <v>7</v>
      </c>
      <c r="W322">
        <v>7</v>
      </c>
      <c r="X322">
        <v>0</v>
      </c>
      <c r="Y322">
        <v>2</v>
      </c>
      <c r="Z322">
        <v>0</v>
      </c>
      <c r="AA322">
        <v>2</v>
      </c>
      <c r="AB322">
        <v>5</v>
      </c>
      <c r="AC322">
        <v>0</v>
      </c>
      <c r="AD322">
        <v>2</v>
      </c>
      <c r="AE322">
        <v>14</v>
      </c>
      <c r="AF322">
        <v>8</v>
      </c>
      <c r="AG322">
        <v>6</v>
      </c>
      <c r="AH322">
        <v>4</v>
      </c>
      <c r="AI322">
        <v>8</v>
      </c>
      <c r="AJ322">
        <v>4</v>
      </c>
      <c r="AK322">
        <v>19</v>
      </c>
      <c r="AL322">
        <v>12</v>
      </c>
      <c r="AM322">
        <v>57</v>
      </c>
      <c r="AN322">
        <v>43</v>
      </c>
      <c r="AO322">
        <v>1.98</v>
      </c>
      <c r="AP322">
        <v>1.36</v>
      </c>
      <c r="AQ322">
        <v>3</v>
      </c>
      <c r="AR322">
        <v>50</v>
      </c>
      <c r="AS322">
        <v>100</v>
      </c>
      <c r="AT322">
        <v>100</v>
      </c>
      <c r="AU322">
        <v>0</v>
      </c>
      <c r="AV322">
        <v>0</v>
      </c>
      <c r="AW322">
        <v>50</v>
      </c>
      <c r="AX322">
        <v>50</v>
      </c>
      <c r="AY322">
        <v>50</v>
      </c>
      <c r="AZ322">
        <v>100</v>
      </c>
      <c r="BA322">
        <v>8</v>
      </c>
      <c r="BB322">
        <v>3</v>
      </c>
      <c r="BC322">
        <v>3.35</v>
      </c>
      <c r="BD322">
        <v>3.4</v>
      </c>
      <c r="BE322">
        <v>2.1</v>
      </c>
      <c r="BF322">
        <f>(1/BC322+1/BD322+1/BE322-1)/3</f>
        <v>2.293852864528893E-2</v>
      </c>
      <c r="BG322">
        <f>1/BC322-BF322</f>
        <v>0.27556893404127819</v>
      </c>
      <c r="BH322">
        <f>1/BD322-BF322</f>
        <v>0.27117911841353459</v>
      </c>
      <c r="BI322">
        <f>1/BE322-BF322</f>
        <v>0.45325194754518722</v>
      </c>
      <c r="BJ322">
        <f>MROUND(BG322*100,2)/100</f>
        <v>0.28000000000000003</v>
      </c>
      <c r="BK322">
        <v>1.26</v>
      </c>
      <c r="BL322">
        <v>1.83</v>
      </c>
      <c r="BM322">
        <v>3.1</v>
      </c>
      <c r="BN322">
        <v>5.8</v>
      </c>
      <c r="BO322">
        <v>1.69</v>
      </c>
      <c r="BP322">
        <v>2.0499999999999998</v>
      </c>
      <c r="BQ322" t="s">
        <v>664</v>
      </c>
      <c r="BR322">
        <f>VLOOKUP(Table2[[#This Row],[Reference]],metron,10,FALSE)</f>
        <v>2.5445607358071678</v>
      </c>
      <c r="BS322">
        <f>VLOOKUP(Table2[[#This Row],[Reference]],metron,11,FALSE)</f>
        <v>1.128766254360926</v>
      </c>
      <c r="BT322">
        <f>VLOOKUP(Table2[[#This Row],[Reference]],metron,12,FALSE)</f>
        <v>1.415794481446242</v>
      </c>
      <c r="BU322">
        <f>VLOOKUP(Table2[[#This Row],[Reference]],metron,13,FALSE)</f>
        <v>0.49635267998731369</v>
      </c>
      <c r="BV322">
        <f>VLOOKUP(Table2[[#This Row],[Reference]],metron,14,FALSE)</f>
        <v>0.61084681255946716</v>
      </c>
      <c r="BW322">
        <f>VLOOKUP(Table2[[#This Row],[Reference]],metron,15,FALSE)</f>
        <v>11.04442036836403</v>
      </c>
      <c r="BX322">
        <f>VLOOKUP(Table2[[#This Row],[Reference]],metron,16,FALSE)</f>
        <v>11.38840736728061</v>
      </c>
      <c r="BY322">
        <f>VLOOKUP(Table2[[#This Row],[Reference]],metron,17,FALSE)</f>
        <v>4.5379574003276897</v>
      </c>
      <c r="BZ322">
        <f>VLOOKUP(Table2[[#This Row],[Reference]],metron,18,FALSE)</f>
        <v>4.8481703986892413</v>
      </c>
      <c r="CA322">
        <f>VLOOKUP(Table2[[#This Row],[Reference]],metron,19,FALSE)</f>
        <v>6.5064629680363399</v>
      </c>
      <c r="CB322">
        <f>VLOOKUP(Table2[[#This Row],[Reference]],metron,20,FALSE)</f>
        <v>6.540236968591369</v>
      </c>
      <c r="CC322">
        <f>VLOOKUP(Table2[[#This Row],[Reference]],metron,21,FALSE)</f>
        <v>13.117582417582421</v>
      </c>
      <c r="CD322">
        <f>VLOOKUP(Table2[[#This Row],[Reference]],metron,22,FALSE)</f>
        <v>13.28241758241758</v>
      </c>
      <c r="CE322">
        <f>VLOOKUP(Table2[[#This Row],[Reference]],metron,23,FALSE)</f>
        <v>1.792592592592593</v>
      </c>
      <c r="CF322">
        <f>VLOOKUP(Table2[[#This Row],[Reference]],metron,24,FALSE)</f>
        <v>1.806980433632998</v>
      </c>
      <c r="CG322">
        <f>VLOOKUP(Table2[[#This Row],[Reference]],metron,25,FALSE)</f>
        <v>0.1047065044949762</v>
      </c>
      <c r="CH322">
        <f>VLOOKUP(Table2[[#This Row],[Reference]],metron,26,FALSE)</f>
        <v>0.1073506081438392</v>
      </c>
    </row>
    <row r="323" spans="1:86" hidden="1" x14ac:dyDescent="0.45">
      <c r="A323">
        <v>1596931200</v>
      </c>
      <c r="B323" t="s">
        <v>740</v>
      </c>
      <c r="C323" t="s">
        <v>64</v>
      </c>
      <c r="D323" t="s">
        <v>65</v>
      </c>
      <c r="E323" t="s">
        <v>671</v>
      </c>
      <c r="F323" t="s">
        <v>667</v>
      </c>
      <c r="G323" t="s">
        <v>678</v>
      </c>
      <c r="H323">
        <v>3</v>
      </c>
      <c r="I323">
        <v>3</v>
      </c>
      <c r="J323">
        <v>1</v>
      </c>
      <c r="K323">
        <v>2.1800000000000002</v>
      </c>
      <c r="L323">
        <v>1.5</v>
      </c>
      <c r="M323">
        <v>2</v>
      </c>
      <c r="N323">
        <v>0</v>
      </c>
      <c r="O323">
        <v>2</v>
      </c>
      <c r="P323">
        <v>1</v>
      </c>
      <c r="Q323">
        <v>1</v>
      </c>
      <c r="R323">
        <v>0</v>
      </c>
      <c r="S323" t="s">
        <v>741</v>
      </c>
      <c r="U323">
        <v>5</v>
      </c>
      <c r="V323">
        <v>4</v>
      </c>
      <c r="W323">
        <v>1</v>
      </c>
      <c r="X323">
        <v>0</v>
      </c>
      <c r="Y323">
        <v>2</v>
      </c>
      <c r="Z323">
        <v>0</v>
      </c>
      <c r="AA323">
        <v>0</v>
      </c>
      <c r="AB323">
        <v>1</v>
      </c>
      <c r="AC323">
        <v>0</v>
      </c>
      <c r="AD323">
        <v>2</v>
      </c>
      <c r="AE323">
        <v>10</v>
      </c>
      <c r="AF323">
        <v>10</v>
      </c>
      <c r="AG323">
        <v>7</v>
      </c>
      <c r="AH323">
        <v>5</v>
      </c>
      <c r="AI323">
        <v>3</v>
      </c>
      <c r="AJ323">
        <v>5</v>
      </c>
      <c r="AK323">
        <v>14</v>
      </c>
      <c r="AL323">
        <v>9</v>
      </c>
      <c r="AM323">
        <v>40</v>
      </c>
      <c r="AN323">
        <v>60</v>
      </c>
      <c r="AO323">
        <v>0</v>
      </c>
      <c r="AP323">
        <v>0</v>
      </c>
      <c r="AQ323">
        <v>1</v>
      </c>
      <c r="AR323">
        <v>0</v>
      </c>
      <c r="AS323">
        <v>50</v>
      </c>
      <c r="AT323">
        <v>0</v>
      </c>
      <c r="AU323">
        <v>0</v>
      </c>
      <c r="AV323">
        <v>0</v>
      </c>
      <c r="AW323">
        <v>0</v>
      </c>
      <c r="AX323">
        <v>50</v>
      </c>
      <c r="AY323">
        <v>0</v>
      </c>
      <c r="AZ323">
        <v>50</v>
      </c>
      <c r="BA323">
        <v>15</v>
      </c>
      <c r="BB323">
        <v>3</v>
      </c>
      <c r="BC323">
        <v>1.57</v>
      </c>
      <c r="BD323">
        <v>3.85</v>
      </c>
      <c r="BE323">
        <v>4.75</v>
      </c>
      <c r="BF323">
        <f>(1/BC323+1/BD323+1/BE323-1)/3</f>
        <v>3.5736416896323009E-2</v>
      </c>
      <c r="BG323">
        <f>1/BC323-BF323</f>
        <v>0.60120625826291263</v>
      </c>
      <c r="BH323">
        <f>1/BD323-BF323</f>
        <v>0.22400384284393671</v>
      </c>
      <c r="BI323">
        <f>1/BE323-BF323</f>
        <v>0.17478989889315066</v>
      </c>
      <c r="BJ323">
        <f>MROUND(BG323*100,2)/100</f>
        <v>0.6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 t="s">
        <v>675</v>
      </c>
      <c r="BR323">
        <f>VLOOKUP(Table2[[#This Row],[Reference]],metron,10,FALSE)</f>
        <v>2.7310090702947849</v>
      </c>
      <c r="BS323">
        <f>VLOOKUP(Table2[[#This Row],[Reference]],metron,11,FALSE)</f>
        <v>1.841836734693878</v>
      </c>
      <c r="BT323">
        <f>VLOOKUP(Table2[[#This Row],[Reference]],metron,12,FALSE)</f>
        <v>0.88917233560090703</v>
      </c>
      <c r="BU323">
        <f>VLOOKUP(Table2[[#This Row],[Reference]],metron,13,FALSE)</f>
        <v>0.804822695035461</v>
      </c>
      <c r="BV323">
        <f>VLOOKUP(Table2[[#This Row],[Reference]],metron,14,FALSE)</f>
        <v>0.38099290780141842</v>
      </c>
      <c r="BW323">
        <f>VLOOKUP(Table2[[#This Row],[Reference]],metron,15,FALSE)</f>
        <v>14.25174825174825</v>
      </c>
      <c r="BX323">
        <f>VLOOKUP(Table2[[#This Row],[Reference]],metron,16,FALSE)</f>
        <v>8.8316683316683324</v>
      </c>
      <c r="BY323">
        <f>VLOOKUP(Table2[[#This Row],[Reference]],metron,17,FALSE)</f>
        <v>6.2901265822784813</v>
      </c>
      <c r="BZ323">
        <f>VLOOKUP(Table2[[#This Row],[Reference]],metron,18,FALSE)</f>
        <v>3.6162025316455702</v>
      </c>
      <c r="CA323">
        <f>VLOOKUP(Table2[[#This Row],[Reference]],metron,19,FALSE)</f>
        <v>7.9616216694697686</v>
      </c>
      <c r="CB323">
        <f>VLOOKUP(Table2[[#This Row],[Reference]],metron,20,FALSE)</f>
        <v>5.2154658000227627</v>
      </c>
      <c r="CC323">
        <f>VLOOKUP(Table2[[#This Row],[Reference]],metron,21,FALSE)</f>
        <v>12.444895886236671</v>
      </c>
      <c r="CD323">
        <f>VLOOKUP(Table2[[#This Row],[Reference]],metron,22,FALSE)</f>
        <v>13.620619603859829</v>
      </c>
      <c r="CE323">
        <f>VLOOKUP(Table2[[#This Row],[Reference]],metron,23,FALSE)</f>
        <v>1.406084017382907</v>
      </c>
      <c r="CF323">
        <f>VLOOKUP(Table2[[#This Row],[Reference]],metron,24,FALSE)</f>
        <v>2.070980202800579</v>
      </c>
      <c r="CG323">
        <f>VLOOKUP(Table2[[#This Row],[Reference]],metron,25,FALSE)</f>
        <v>6.1323032351521013E-2</v>
      </c>
      <c r="CH323">
        <f>VLOOKUP(Table2[[#This Row],[Reference]],metron,26,FALSE)</f>
        <v>0.1313375181071946</v>
      </c>
    </row>
    <row r="324" spans="1:86" hidden="1" x14ac:dyDescent="0.45">
      <c r="A324">
        <v>1596931560</v>
      </c>
      <c r="B324" t="s">
        <v>742</v>
      </c>
      <c r="C324" t="s">
        <v>64</v>
      </c>
      <c r="D324" t="s">
        <v>65</v>
      </c>
      <c r="E324" t="s">
        <v>704</v>
      </c>
      <c r="F324" t="s">
        <v>672</v>
      </c>
      <c r="G324" t="s">
        <v>743</v>
      </c>
      <c r="H324">
        <v>3</v>
      </c>
      <c r="I324">
        <v>3</v>
      </c>
      <c r="J324">
        <v>0</v>
      </c>
      <c r="K324">
        <v>1.79</v>
      </c>
      <c r="L324">
        <v>0.8</v>
      </c>
      <c r="M324">
        <v>2</v>
      </c>
      <c r="N324">
        <v>2</v>
      </c>
      <c r="O324">
        <v>4</v>
      </c>
      <c r="P324">
        <v>2</v>
      </c>
      <c r="Q324">
        <v>1</v>
      </c>
      <c r="R324">
        <v>1</v>
      </c>
      <c r="S324" t="s">
        <v>744</v>
      </c>
      <c r="T324" t="s">
        <v>745</v>
      </c>
      <c r="U324">
        <v>15</v>
      </c>
      <c r="V324">
        <v>4</v>
      </c>
      <c r="W324">
        <v>2</v>
      </c>
      <c r="X324">
        <v>0</v>
      </c>
      <c r="Y324">
        <v>0</v>
      </c>
      <c r="Z324">
        <v>0</v>
      </c>
      <c r="AA324">
        <v>1</v>
      </c>
      <c r="AB324">
        <v>1</v>
      </c>
      <c r="AC324">
        <v>0</v>
      </c>
      <c r="AD324">
        <v>0</v>
      </c>
      <c r="AE324">
        <v>28</v>
      </c>
      <c r="AF324">
        <v>15</v>
      </c>
      <c r="AG324">
        <v>11</v>
      </c>
      <c r="AH324">
        <v>8</v>
      </c>
      <c r="AI324">
        <v>17</v>
      </c>
      <c r="AJ324">
        <v>7</v>
      </c>
      <c r="AK324">
        <v>13</v>
      </c>
      <c r="AL324">
        <v>15</v>
      </c>
      <c r="AM324">
        <v>55</v>
      </c>
      <c r="AN324">
        <v>45</v>
      </c>
      <c r="AO324">
        <v>2.99</v>
      </c>
      <c r="AP324">
        <v>1.79</v>
      </c>
      <c r="AQ324">
        <v>3</v>
      </c>
      <c r="AR324">
        <v>50</v>
      </c>
      <c r="AS324">
        <v>100</v>
      </c>
      <c r="AT324">
        <v>50</v>
      </c>
      <c r="AU324">
        <v>50</v>
      </c>
      <c r="AV324">
        <v>0</v>
      </c>
      <c r="AW324">
        <v>50</v>
      </c>
      <c r="AX324">
        <v>100</v>
      </c>
      <c r="AY324">
        <v>50</v>
      </c>
      <c r="AZ324">
        <v>100</v>
      </c>
      <c r="BA324">
        <v>6</v>
      </c>
      <c r="BB324">
        <v>8</v>
      </c>
      <c r="BC324">
        <v>1.74</v>
      </c>
      <c r="BD324">
        <v>3.7</v>
      </c>
      <c r="BE324">
        <v>4.3</v>
      </c>
      <c r="BF324">
        <f>(1/BC324+1/BD324+1/BE324-1)/3</f>
        <v>2.5847017827771584E-2</v>
      </c>
      <c r="BG324">
        <f>1/BC324-BF324</f>
        <v>0.54886562585038934</v>
      </c>
      <c r="BH324">
        <f>1/BD324-BF324</f>
        <v>0.24442325244249866</v>
      </c>
      <c r="BI324">
        <f>1/BE324-BF324</f>
        <v>0.20671112170711214</v>
      </c>
      <c r="BJ324">
        <f>MROUND(BG324*100,2)/100</f>
        <v>0.54</v>
      </c>
      <c r="BK324">
        <v>1.21</v>
      </c>
      <c r="BL324">
        <v>1.67</v>
      </c>
      <c r="BM324">
        <v>2.7</v>
      </c>
      <c r="BN324">
        <v>4.9000000000000004</v>
      </c>
      <c r="BO324">
        <v>1.62</v>
      </c>
      <c r="BP324">
        <v>2.15</v>
      </c>
      <c r="BQ324" t="s">
        <v>708</v>
      </c>
      <c r="BR324">
        <f>VLOOKUP(Table2[[#This Row],[Reference]],metron,10,FALSE)</f>
        <v>2.6359702267612941</v>
      </c>
      <c r="BS324">
        <f>VLOOKUP(Table2[[#This Row],[Reference]],metron,11,FALSE)</f>
        <v>1.684957590444867</v>
      </c>
      <c r="BT324">
        <f>VLOOKUP(Table2[[#This Row],[Reference]],metron,12,FALSE)</f>
        <v>0.95101263631642718</v>
      </c>
      <c r="BU324">
        <f>VLOOKUP(Table2[[#This Row],[Reference]],metron,13,FALSE)</f>
        <v>0.72650164445213783</v>
      </c>
      <c r="BV324">
        <f>VLOOKUP(Table2[[#This Row],[Reference]],metron,14,FALSE)</f>
        <v>0.42097974727367138</v>
      </c>
      <c r="BW324">
        <f>VLOOKUP(Table2[[#This Row],[Reference]],metron,15,FALSE)</f>
        <v>13.338806970509379</v>
      </c>
      <c r="BX324">
        <f>VLOOKUP(Table2[[#This Row],[Reference]],metron,16,FALSE)</f>
        <v>9.2530160857908843</v>
      </c>
      <c r="BY324">
        <f>VLOOKUP(Table2[[#This Row],[Reference]],metron,17,FALSE)</f>
        <v>5.9915081521739131</v>
      </c>
      <c r="BZ324">
        <f>VLOOKUP(Table2[[#This Row],[Reference]],metron,18,FALSE)</f>
        <v>3.9772418478260869</v>
      </c>
      <c r="CA324">
        <f>VLOOKUP(Table2[[#This Row],[Reference]],metron,19,FALSE)</f>
        <v>7.3472988183354664</v>
      </c>
      <c r="CB324">
        <f>VLOOKUP(Table2[[#This Row],[Reference]],metron,20,FALSE)</f>
        <v>5.2757742379647974</v>
      </c>
      <c r="CC324">
        <f>VLOOKUP(Table2[[#This Row],[Reference]],metron,21,FALSE)</f>
        <v>12.59428182437032</v>
      </c>
      <c r="CD324">
        <f>VLOOKUP(Table2[[#This Row],[Reference]],metron,22,FALSE)</f>
        <v>13.577944179714089</v>
      </c>
      <c r="CE324">
        <f>VLOOKUP(Table2[[#This Row],[Reference]],metron,23,FALSE)</f>
        <v>1.4276913099870301</v>
      </c>
      <c r="CF324">
        <f>VLOOKUP(Table2[[#This Row],[Reference]],metron,24,FALSE)</f>
        <v>1.940985732814527</v>
      </c>
      <c r="CG324">
        <f>VLOOKUP(Table2[[#This Row],[Reference]],metron,25,FALSE)</f>
        <v>8.0739299610894946E-2</v>
      </c>
      <c r="CH324">
        <f>VLOOKUP(Table2[[#This Row],[Reference]],metron,26,FALSE)</f>
        <v>0.12743190661478601</v>
      </c>
    </row>
    <row r="325" spans="1:86" hidden="1" x14ac:dyDescent="0.45">
      <c r="A325">
        <v>1596938400</v>
      </c>
      <c r="B325" t="s">
        <v>746</v>
      </c>
      <c r="C325" t="s">
        <v>64</v>
      </c>
      <c r="D325" t="s">
        <v>65</v>
      </c>
      <c r="E325" t="s">
        <v>666</v>
      </c>
      <c r="F325" t="s">
        <v>700</v>
      </c>
      <c r="G325" t="s">
        <v>731</v>
      </c>
      <c r="H325">
        <v>3</v>
      </c>
      <c r="I325">
        <v>1</v>
      </c>
      <c r="J325">
        <v>3</v>
      </c>
      <c r="K325">
        <v>1.6</v>
      </c>
      <c r="L325">
        <v>1.33</v>
      </c>
      <c r="M325">
        <v>0</v>
      </c>
      <c r="N325">
        <v>1</v>
      </c>
      <c r="O325">
        <v>1</v>
      </c>
      <c r="P325">
        <v>0</v>
      </c>
      <c r="Q325">
        <v>0</v>
      </c>
      <c r="R325">
        <v>0</v>
      </c>
      <c r="T325">
        <v>63</v>
      </c>
      <c r="U325">
        <v>4</v>
      </c>
      <c r="V325">
        <v>6</v>
      </c>
      <c r="W325">
        <v>1</v>
      </c>
      <c r="X325">
        <v>1</v>
      </c>
      <c r="Y325">
        <v>1</v>
      </c>
      <c r="Z325">
        <v>0</v>
      </c>
      <c r="AA325">
        <v>2</v>
      </c>
      <c r="AB325">
        <v>0</v>
      </c>
      <c r="AC325">
        <v>1</v>
      </c>
      <c r="AD325">
        <v>0</v>
      </c>
      <c r="AE325">
        <v>15</v>
      </c>
      <c r="AF325">
        <v>16</v>
      </c>
      <c r="AG325">
        <v>4</v>
      </c>
      <c r="AH325">
        <v>5</v>
      </c>
      <c r="AI325">
        <v>11</v>
      </c>
      <c r="AJ325">
        <v>11</v>
      </c>
      <c r="AK325">
        <v>9</v>
      </c>
      <c r="AL325">
        <v>13</v>
      </c>
      <c r="AM325">
        <v>44</v>
      </c>
      <c r="AN325">
        <v>56</v>
      </c>
      <c r="AO325">
        <v>1.45</v>
      </c>
      <c r="AP325">
        <v>1.58</v>
      </c>
      <c r="AQ325">
        <v>2.5</v>
      </c>
      <c r="AR325">
        <v>50</v>
      </c>
      <c r="AS325">
        <v>50</v>
      </c>
      <c r="AT325">
        <v>50</v>
      </c>
      <c r="AU325">
        <v>50</v>
      </c>
      <c r="AV325">
        <v>50</v>
      </c>
      <c r="AW325">
        <v>50</v>
      </c>
      <c r="AX325">
        <v>50</v>
      </c>
      <c r="AY325">
        <v>50</v>
      </c>
      <c r="AZ325">
        <v>50</v>
      </c>
      <c r="BA325">
        <v>3</v>
      </c>
      <c r="BB325">
        <v>4</v>
      </c>
      <c r="BC325">
        <v>2.0499999999999998</v>
      </c>
      <c r="BD325">
        <v>3.25</v>
      </c>
      <c r="BE325">
        <v>3.55</v>
      </c>
      <c r="BF325">
        <f>(1/BC325+1/BD325+1/BE325-1)/3</f>
        <v>2.5729108862052891E-2</v>
      </c>
      <c r="BG325">
        <f>1/BC325-BF325</f>
        <v>0.46207576918672766</v>
      </c>
      <c r="BH325">
        <f>1/BD325-BF325</f>
        <v>0.28196319883025484</v>
      </c>
      <c r="BI325">
        <f>1/BE325-BF325</f>
        <v>0.25596103198301756</v>
      </c>
      <c r="BJ325">
        <f>MROUND(BG325*100,2)/100</f>
        <v>0.46</v>
      </c>
      <c r="BK325">
        <v>1.34</v>
      </c>
      <c r="BL325">
        <v>2.0499999999999998</v>
      </c>
      <c r="BM325">
        <v>3.75</v>
      </c>
      <c r="BN325">
        <v>7.25</v>
      </c>
      <c r="BO325">
        <v>1.83</v>
      </c>
      <c r="BP325">
        <v>1.87</v>
      </c>
      <c r="BQ325" t="s">
        <v>669</v>
      </c>
      <c r="BR325">
        <f>VLOOKUP(Table2[[#This Row],[Reference]],metron,10,FALSE)</f>
        <v>2.5405629139072849</v>
      </c>
      <c r="BS325">
        <f>VLOOKUP(Table2[[#This Row],[Reference]],metron,11,FALSE)</f>
        <v>1.4888836329233679</v>
      </c>
      <c r="BT325">
        <f>VLOOKUP(Table2[[#This Row],[Reference]],metron,12,FALSE)</f>
        <v>1.0516792809839171</v>
      </c>
      <c r="BU325">
        <f>VLOOKUP(Table2[[#This Row],[Reference]],metron,13,FALSE)</f>
        <v>0.64581362346263005</v>
      </c>
      <c r="BV325">
        <f>VLOOKUP(Table2[[#This Row],[Reference]],metron,14,FALSE)</f>
        <v>0.45364238410596031</v>
      </c>
      <c r="BW325">
        <f>VLOOKUP(Table2[[#This Row],[Reference]],metron,15,FALSE)</f>
        <v>12.686892177589851</v>
      </c>
      <c r="BX325">
        <f>VLOOKUP(Table2[[#This Row],[Reference]],metron,16,FALSE)</f>
        <v>9.8059196617336148</v>
      </c>
      <c r="BY325">
        <f>VLOOKUP(Table2[[#This Row],[Reference]],metron,17,FALSE)</f>
        <v>5.3198121263877027</v>
      </c>
      <c r="BZ325">
        <f>VLOOKUP(Table2[[#This Row],[Reference]],metron,18,FALSE)</f>
        <v>4.0954312553373189</v>
      </c>
      <c r="CA325">
        <f>VLOOKUP(Table2[[#This Row],[Reference]],metron,19,FALSE)</f>
        <v>7.3670800512021479</v>
      </c>
      <c r="CB325">
        <f>VLOOKUP(Table2[[#This Row],[Reference]],metron,20,FALSE)</f>
        <v>5.710488406396296</v>
      </c>
      <c r="CC325">
        <f>VLOOKUP(Table2[[#This Row],[Reference]],metron,21,FALSE)</f>
        <v>13.0488908033599</v>
      </c>
      <c r="CD325">
        <f>VLOOKUP(Table2[[#This Row],[Reference]],metron,22,FALSE)</f>
        <v>13.714839543398661</v>
      </c>
      <c r="CE325">
        <f>VLOOKUP(Table2[[#This Row],[Reference]],metron,23,FALSE)</f>
        <v>1.567523459812322</v>
      </c>
      <c r="CF325">
        <f>VLOOKUP(Table2[[#This Row],[Reference]],metron,24,FALSE)</f>
        <v>1.951040391676867</v>
      </c>
      <c r="CG325">
        <f>VLOOKUP(Table2[[#This Row],[Reference]],metron,25,FALSE)</f>
        <v>8.3027335781313744E-2</v>
      </c>
      <c r="CH325">
        <f>VLOOKUP(Table2[[#This Row],[Reference]],metron,26,FALSE)</f>
        <v>0.13117095063239501</v>
      </c>
    </row>
    <row r="326" spans="1:86" hidden="1" x14ac:dyDescent="0.45">
      <c r="A326">
        <v>1596992400</v>
      </c>
      <c r="B326" t="s">
        <v>747</v>
      </c>
      <c r="C326" t="s">
        <v>64</v>
      </c>
      <c r="D326" t="s">
        <v>65</v>
      </c>
      <c r="E326" t="s">
        <v>682</v>
      </c>
      <c r="F326" t="s">
        <v>689</v>
      </c>
      <c r="G326" t="s">
        <v>710</v>
      </c>
      <c r="H326">
        <v>3</v>
      </c>
      <c r="I326">
        <v>3</v>
      </c>
      <c r="J326">
        <v>1</v>
      </c>
      <c r="K326">
        <v>1.65</v>
      </c>
      <c r="L326">
        <v>0.59</v>
      </c>
      <c r="M326">
        <v>1</v>
      </c>
      <c r="N326">
        <v>1</v>
      </c>
      <c r="O326">
        <v>2</v>
      </c>
      <c r="P326">
        <v>0</v>
      </c>
      <c r="Q326">
        <v>0</v>
      </c>
      <c r="R326">
        <v>0</v>
      </c>
      <c r="S326">
        <v>54</v>
      </c>
      <c r="T326">
        <v>65</v>
      </c>
      <c r="U326">
        <v>11</v>
      </c>
      <c r="V326">
        <v>3</v>
      </c>
      <c r="W326">
        <v>2</v>
      </c>
      <c r="X326">
        <v>0</v>
      </c>
      <c r="Y326">
        <v>0</v>
      </c>
      <c r="Z326">
        <v>2</v>
      </c>
      <c r="AA326">
        <v>0</v>
      </c>
      <c r="AB326">
        <v>2</v>
      </c>
      <c r="AC326">
        <v>2</v>
      </c>
      <c r="AD326">
        <v>0</v>
      </c>
      <c r="AE326">
        <v>23</v>
      </c>
      <c r="AF326">
        <v>8</v>
      </c>
      <c r="AG326">
        <v>3</v>
      </c>
      <c r="AH326">
        <v>3</v>
      </c>
      <c r="AI326">
        <v>20</v>
      </c>
      <c r="AJ326">
        <v>5</v>
      </c>
      <c r="AK326">
        <v>17</v>
      </c>
      <c r="AL326">
        <v>10</v>
      </c>
      <c r="AM326">
        <v>68</v>
      </c>
      <c r="AN326">
        <v>32</v>
      </c>
      <c r="AO326">
        <v>2.0299999999999998</v>
      </c>
      <c r="AP326">
        <v>0.9</v>
      </c>
      <c r="AQ326">
        <v>3.5</v>
      </c>
      <c r="AR326">
        <v>100</v>
      </c>
      <c r="AS326">
        <v>100</v>
      </c>
      <c r="AT326">
        <v>50</v>
      </c>
      <c r="AU326">
        <v>50</v>
      </c>
      <c r="AV326">
        <v>50</v>
      </c>
      <c r="AW326">
        <v>0</v>
      </c>
      <c r="AX326">
        <v>100</v>
      </c>
      <c r="AY326">
        <v>50</v>
      </c>
      <c r="AZ326">
        <v>100</v>
      </c>
      <c r="BA326">
        <v>12</v>
      </c>
      <c r="BB326">
        <v>5</v>
      </c>
      <c r="BC326">
        <v>1.8</v>
      </c>
      <c r="BD326">
        <v>3.7</v>
      </c>
      <c r="BE326">
        <v>4.0999999999999996</v>
      </c>
      <c r="BF326">
        <f>(1/BC326+1/BD326+1/BE326-1)/3</f>
        <v>2.3242754950071998E-2</v>
      </c>
      <c r="BG326">
        <f>1/BC326-BF326</f>
        <v>0.53231280060548358</v>
      </c>
      <c r="BH326">
        <f>1/BD326-BF326</f>
        <v>0.24702751532019823</v>
      </c>
      <c r="BI326">
        <f>1/BE326-BF326</f>
        <v>0.22065968407431827</v>
      </c>
      <c r="BJ326">
        <f>MROUND(BG326*100,2)/100</f>
        <v>0.54</v>
      </c>
      <c r="BK326">
        <v>1.24</v>
      </c>
      <c r="BL326">
        <v>1.77</v>
      </c>
      <c r="BM326">
        <v>2.95</v>
      </c>
      <c r="BN326">
        <v>5.45</v>
      </c>
      <c r="BO326">
        <v>1.69</v>
      </c>
      <c r="BP326">
        <v>2.0499999999999998</v>
      </c>
      <c r="BQ326" t="s">
        <v>675</v>
      </c>
      <c r="BR326">
        <f>VLOOKUP(Table2[[#This Row],[Reference]],metron,10,FALSE)</f>
        <v>2.6359702267612941</v>
      </c>
      <c r="BS326">
        <f>VLOOKUP(Table2[[#This Row],[Reference]],metron,11,FALSE)</f>
        <v>1.684957590444867</v>
      </c>
      <c r="BT326">
        <f>VLOOKUP(Table2[[#This Row],[Reference]],metron,12,FALSE)</f>
        <v>0.95101263631642718</v>
      </c>
      <c r="BU326">
        <f>VLOOKUP(Table2[[#This Row],[Reference]],metron,13,FALSE)</f>
        <v>0.72650164445213783</v>
      </c>
      <c r="BV326">
        <f>VLOOKUP(Table2[[#This Row],[Reference]],metron,14,FALSE)</f>
        <v>0.42097974727367138</v>
      </c>
      <c r="BW326">
        <f>VLOOKUP(Table2[[#This Row],[Reference]],metron,15,FALSE)</f>
        <v>13.338806970509379</v>
      </c>
      <c r="BX326">
        <f>VLOOKUP(Table2[[#This Row],[Reference]],metron,16,FALSE)</f>
        <v>9.2530160857908843</v>
      </c>
      <c r="BY326">
        <f>VLOOKUP(Table2[[#This Row],[Reference]],metron,17,FALSE)</f>
        <v>5.9915081521739131</v>
      </c>
      <c r="BZ326">
        <f>VLOOKUP(Table2[[#This Row],[Reference]],metron,18,FALSE)</f>
        <v>3.9772418478260869</v>
      </c>
      <c r="CA326">
        <f>VLOOKUP(Table2[[#This Row],[Reference]],metron,19,FALSE)</f>
        <v>7.3472988183354664</v>
      </c>
      <c r="CB326">
        <f>VLOOKUP(Table2[[#This Row],[Reference]],metron,20,FALSE)</f>
        <v>5.2757742379647974</v>
      </c>
      <c r="CC326">
        <f>VLOOKUP(Table2[[#This Row],[Reference]],metron,21,FALSE)</f>
        <v>12.59428182437032</v>
      </c>
      <c r="CD326">
        <f>VLOOKUP(Table2[[#This Row],[Reference]],metron,22,FALSE)</f>
        <v>13.577944179714089</v>
      </c>
      <c r="CE326">
        <f>VLOOKUP(Table2[[#This Row],[Reference]],metron,23,FALSE)</f>
        <v>1.4276913099870301</v>
      </c>
      <c r="CF326">
        <f>VLOOKUP(Table2[[#This Row],[Reference]],metron,24,FALSE)</f>
        <v>1.940985732814527</v>
      </c>
      <c r="CG326">
        <f>VLOOKUP(Table2[[#This Row],[Reference]],metron,25,FALSE)</f>
        <v>8.0739299610894946E-2</v>
      </c>
      <c r="CH326">
        <f>VLOOKUP(Table2[[#This Row],[Reference]],metron,26,FALSE)</f>
        <v>0.12743190661478601</v>
      </c>
    </row>
    <row r="327" spans="1:86" hidden="1" x14ac:dyDescent="0.45">
      <c r="A327">
        <v>1597017600</v>
      </c>
      <c r="B327" t="s">
        <v>748</v>
      </c>
      <c r="C327" t="s">
        <v>64</v>
      </c>
      <c r="D327" t="s">
        <v>65</v>
      </c>
      <c r="E327" t="s">
        <v>688</v>
      </c>
      <c r="F327" t="s">
        <v>677</v>
      </c>
      <c r="G327" t="s">
        <v>673</v>
      </c>
      <c r="H327">
        <v>3</v>
      </c>
      <c r="I327">
        <v>1</v>
      </c>
      <c r="J327">
        <v>0</v>
      </c>
      <c r="K327">
        <v>1</v>
      </c>
      <c r="L327">
        <v>1.06</v>
      </c>
      <c r="M327">
        <v>1</v>
      </c>
      <c r="N327">
        <v>1</v>
      </c>
      <c r="O327">
        <v>2</v>
      </c>
      <c r="P327">
        <v>2</v>
      </c>
      <c r="Q327">
        <v>1</v>
      </c>
      <c r="R327">
        <v>1</v>
      </c>
      <c r="S327">
        <v>35</v>
      </c>
      <c r="T327">
        <v>19</v>
      </c>
      <c r="U327">
        <v>6</v>
      </c>
      <c r="V327">
        <v>11</v>
      </c>
      <c r="W327">
        <v>4</v>
      </c>
      <c r="X327">
        <v>0</v>
      </c>
      <c r="Y327">
        <v>2</v>
      </c>
      <c r="Z327">
        <v>0</v>
      </c>
      <c r="AA327">
        <v>3</v>
      </c>
      <c r="AB327">
        <v>1</v>
      </c>
      <c r="AC327">
        <v>0</v>
      </c>
      <c r="AD327">
        <v>2</v>
      </c>
      <c r="AE327">
        <v>15</v>
      </c>
      <c r="AF327">
        <v>13</v>
      </c>
      <c r="AG327">
        <v>2</v>
      </c>
      <c r="AH327">
        <v>3</v>
      </c>
      <c r="AI327">
        <v>13</v>
      </c>
      <c r="AJ327">
        <v>10</v>
      </c>
      <c r="AK327">
        <v>19</v>
      </c>
      <c r="AL327">
        <v>10</v>
      </c>
      <c r="AM327">
        <v>37</v>
      </c>
      <c r="AN327">
        <v>63</v>
      </c>
      <c r="AO327">
        <v>1.39</v>
      </c>
      <c r="AP327">
        <v>1.41</v>
      </c>
      <c r="AQ327">
        <v>3</v>
      </c>
      <c r="AR327">
        <v>100</v>
      </c>
      <c r="AS327">
        <v>100</v>
      </c>
      <c r="AT327">
        <v>50</v>
      </c>
      <c r="AU327">
        <v>50</v>
      </c>
      <c r="AV327">
        <v>0</v>
      </c>
      <c r="AW327">
        <v>50</v>
      </c>
      <c r="AX327">
        <v>100</v>
      </c>
      <c r="AY327">
        <v>50</v>
      </c>
      <c r="AZ327">
        <v>100</v>
      </c>
      <c r="BA327">
        <v>8</v>
      </c>
      <c r="BB327">
        <v>7</v>
      </c>
      <c r="BC327">
        <v>2.15</v>
      </c>
      <c r="BD327">
        <v>3.3</v>
      </c>
      <c r="BE327">
        <v>3.25</v>
      </c>
      <c r="BF327">
        <f>(1/BC327+1/BD327+1/BE327-1)/3</f>
        <v>2.5279629930792691E-2</v>
      </c>
      <c r="BG327">
        <f>1/BC327-BF327</f>
        <v>0.43983664913897474</v>
      </c>
      <c r="BH327">
        <f>1/BD327-BF327</f>
        <v>0.27775067309951035</v>
      </c>
      <c r="BI327">
        <f>1/BE327-BF327</f>
        <v>0.28241267776151502</v>
      </c>
      <c r="BJ327">
        <f>MROUND(BG327*100,2)/100</f>
        <v>0.44</v>
      </c>
      <c r="BK327">
        <v>1.27</v>
      </c>
      <c r="BL327">
        <v>1.87</v>
      </c>
      <c r="BM327">
        <v>3.2</v>
      </c>
      <c r="BN327">
        <v>6</v>
      </c>
      <c r="BO327">
        <v>1.69</v>
      </c>
      <c r="BP327">
        <v>2.0499999999999998</v>
      </c>
      <c r="BQ327" t="s">
        <v>691</v>
      </c>
      <c r="BR327">
        <f>VLOOKUP(Table2[[#This Row],[Reference]],metron,10,FALSE)</f>
        <v>2.4807646356033461</v>
      </c>
      <c r="BS327">
        <f>VLOOKUP(Table2[[#This Row],[Reference]],metron,11,FALSE)</f>
        <v>1.4140979689366791</v>
      </c>
      <c r="BT327">
        <f>VLOOKUP(Table2[[#This Row],[Reference]],metron,12,FALSE)</f>
        <v>1.0666666666666671</v>
      </c>
      <c r="BU327">
        <f>VLOOKUP(Table2[[#This Row],[Reference]],metron,13,FALSE)</f>
        <v>0.62712066905615294</v>
      </c>
      <c r="BV327">
        <f>VLOOKUP(Table2[[#This Row],[Reference]],metron,14,FALSE)</f>
        <v>0.46009557945041818</v>
      </c>
      <c r="BW327">
        <f>VLOOKUP(Table2[[#This Row],[Reference]],metron,15,FALSE)</f>
        <v>12.56969280146722</v>
      </c>
      <c r="BX327">
        <f>VLOOKUP(Table2[[#This Row],[Reference]],metron,16,FALSE)</f>
        <v>9.8695552498853729</v>
      </c>
      <c r="BY327">
        <f>VLOOKUP(Table2[[#This Row],[Reference]],metron,17,FALSE)</f>
        <v>5.2754256787850897</v>
      </c>
      <c r="BZ327">
        <f>VLOOKUP(Table2[[#This Row],[Reference]],metron,18,FALSE)</f>
        <v>4.1279337321675103</v>
      </c>
      <c r="CA327">
        <f>VLOOKUP(Table2[[#This Row],[Reference]],metron,19,FALSE)</f>
        <v>7.2942671226821298</v>
      </c>
      <c r="CB327">
        <f>VLOOKUP(Table2[[#This Row],[Reference]],metron,20,FALSE)</f>
        <v>5.7416215177178627</v>
      </c>
      <c r="CC327">
        <f>VLOOKUP(Table2[[#This Row],[Reference]],metron,21,FALSE)</f>
        <v>12.897246007868549</v>
      </c>
      <c r="CD327">
        <f>VLOOKUP(Table2[[#This Row],[Reference]],metron,22,FALSE)</f>
        <v>13.507058551261281</v>
      </c>
      <c r="CE327">
        <f>VLOOKUP(Table2[[#This Row],[Reference]],metron,23,FALSE)</f>
        <v>1.576522702104098</v>
      </c>
      <c r="CF327">
        <f>VLOOKUP(Table2[[#This Row],[Reference]],metron,24,FALSE)</f>
        <v>1.917165005537099</v>
      </c>
      <c r="CG327">
        <f>VLOOKUP(Table2[[#This Row],[Reference]],metron,25,FALSE)</f>
        <v>8.4385382059800659E-2</v>
      </c>
      <c r="CH327">
        <f>VLOOKUP(Table2[[#This Row],[Reference]],metron,26,FALSE)</f>
        <v>0.1233665559246955</v>
      </c>
    </row>
    <row r="328" spans="1:86" hidden="1" x14ac:dyDescent="0.45">
      <c r="A328">
        <v>1597183200</v>
      </c>
      <c r="B328" t="s">
        <v>749</v>
      </c>
      <c r="C328" t="s">
        <v>64</v>
      </c>
      <c r="D328" t="s">
        <v>65</v>
      </c>
      <c r="E328" t="s">
        <v>660</v>
      </c>
      <c r="F328" t="s">
        <v>699</v>
      </c>
      <c r="G328" t="s">
        <v>731</v>
      </c>
      <c r="H328">
        <v>4</v>
      </c>
      <c r="I328">
        <v>0.5</v>
      </c>
      <c r="J328">
        <v>1</v>
      </c>
      <c r="K328">
        <v>1.29</v>
      </c>
      <c r="L328">
        <v>0.65</v>
      </c>
      <c r="M328">
        <v>1</v>
      </c>
      <c r="N328">
        <v>0</v>
      </c>
      <c r="O328">
        <v>1</v>
      </c>
      <c r="P328">
        <v>1</v>
      </c>
      <c r="Q328">
        <v>1</v>
      </c>
      <c r="R328">
        <v>0</v>
      </c>
      <c r="S328">
        <v>43</v>
      </c>
      <c r="U328">
        <v>4</v>
      </c>
      <c r="V328">
        <v>2</v>
      </c>
      <c r="W328">
        <v>3</v>
      </c>
      <c r="X328">
        <v>0</v>
      </c>
      <c r="Y328">
        <v>2</v>
      </c>
      <c r="Z328">
        <v>0</v>
      </c>
      <c r="AA328">
        <v>1</v>
      </c>
      <c r="AB328">
        <v>2</v>
      </c>
      <c r="AC328">
        <v>1</v>
      </c>
      <c r="AD328">
        <v>1</v>
      </c>
      <c r="AE328">
        <v>8</v>
      </c>
      <c r="AF328">
        <v>14</v>
      </c>
      <c r="AG328">
        <v>2</v>
      </c>
      <c r="AH328">
        <v>0</v>
      </c>
      <c r="AI328">
        <v>6</v>
      </c>
      <c r="AJ328">
        <v>14</v>
      </c>
      <c r="AK328">
        <v>18</v>
      </c>
      <c r="AL328">
        <v>14</v>
      </c>
      <c r="AM328">
        <v>41</v>
      </c>
      <c r="AN328">
        <v>59</v>
      </c>
      <c r="AO328">
        <v>0.96</v>
      </c>
      <c r="AP328">
        <v>1.19</v>
      </c>
      <c r="AQ328">
        <v>2.25</v>
      </c>
      <c r="AR328">
        <v>75</v>
      </c>
      <c r="AS328">
        <v>100</v>
      </c>
      <c r="AT328">
        <v>25</v>
      </c>
      <c r="AU328">
        <v>0</v>
      </c>
      <c r="AV328">
        <v>0</v>
      </c>
      <c r="AW328">
        <v>25</v>
      </c>
      <c r="AX328">
        <v>50</v>
      </c>
      <c r="AY328">
        <v>50</v>
      </c>
      <c r="AZ328">
        <v>100</v>
      </c>
      <c r="BA328">
        <v>7.5</v>
      </c>
      <c r="BB328">
        <v>7</v>
      </c>
      <c r="BC328">
        <v>2</v>
      </c>
      <c r="BD328">
        <v>3.5</v>
      </c>
      <c r="BE328">
        <v>3.6</v>
      </c>
      <c r="BF328">
        <f>(1/BC328+1/BD328+1/BE328-1)/3</f>
        <v>2.1164021164021163E-2</v>
      </c>
      <c r="BG328">
        <f>1/BC328-BF328</f>
        <v>0.47883597883597884</v>
      </c>
      <c r="BH328">
        <f>1/BD328-BF328</f>
        <v>0.26455026455026454</v>
      </c>
      <c r="BI328">
        <f>1/BE328-BF328</f>
        <v>0.25661375661375663</v>
      </c>
      <c r="BJ328">
        <f>MROUND(BG328*100,2)/100</f>
        <v>0.48</v>
      </c>
      <c r="BK328">
        <v>0</v>
      </c>
      <c r="BL328">
        <v>1.9</v>
      </c>
      <c r="BM328">
        <v>0</v>
      </c>
      <c r="BN328">
        <v>0</v>
      </c>
      <c r="BO328">
        <v>0</v>
      </c>
      <c r="BP328">
        <v>0</v>
      </c>
      <c r="BQ328" t="s">
        <v>664</v>
      </c>
      <c r="BR328">
        <f>VLOOKUP(Table2[[#This Row],[Reference]],metron,10,FALSE)</f>
        <v>2.5271929824561399</v>
      </c>
      <c r="BS328">
        <f>VLOOKUP(Table2[[#This Row],[Reference]],metron,11,FALSE)</f>
        <v>1.510877192982456</v>
      </c>
      <c r="BT328">
        <f>VLOOKUP(Table2[[#This Row],[Reference]],metron,12,FALSE)</f>
        <v>1.0163157894736841</v>
      </c>
      <c r="BU328">
        <f>VLOOKUP(Table2[[#This Row],[Reference]],metron,13,FALSE)</f>
        <v>0.67350877192982461</v>
      </c>
      <c r="BV328">
        <f>VLOOKUP(Table2[[#This Row],[Reference]],metron,14,FALSE)</f>
        <v>0.4442105263157895</v>
      </c>
      <c r="BW328">
        <f>VLOOKUP(Table2[[#This Row],[Reference]],metron,15,FALSE)</f>
        <v>12.80980392156863</v>
      </c>
      <c r="BX328">
        <f>VLOOKUP(Table2[[#This Row],[Reference]],metron,16,FALSE)</f>
        <v>9.6872549019607845</v>
      </c>
      <c r="BY328">
        <f>VLOOKUP(Table2[[#This Row],[Reference]],metron,17,FALSE)</f>
        <v>5.6491169610129957</v>
      </c>
      <c r="BZ328">
        <f>VLOOKUP(Table2[[#This Row],[Reference]],metron,18,FALSE)</f>
        <v>4.1379540153282237</v>
      </c>
      <c r="CA328">
        <f>VLOOKUP(Table2[[#This Row],[Reference]],metron,19,FALSE)</f>
        <v>7.1606869605556343</v>
      </c>
      <c r="CB328">
        <f>VLOOKUP(Table2[[#This Row],[Reference]],metron,20,FALSE)</f>
        <v>5.5493008866325608</v>
      </c>
      <c r="CC328">
        <f>VLOOKUP(Table2[[#This Row],[Reference]],metron,21,FALSE)</f>
        <v>12.9029029029029</v>
      </c>
      <c r="CD328">
        <f>VLOOKUP(Table2[[#This Row],[Reference]],metron,22,FALSE)</f>
        <v>13.75508842175509</v>
      </c>
      <c r="CE328">
        <f>VLOOKUP(Table2[[#This Row],[Reference]],metron,23,FALSE)</f>
        <v>1.5287356321839081</v>
      </c>
      <c r="CF328">
        <f>VLOOKUP(Table2[[#This Row],[Reference]],metron,24,FALSE)</f>
        <v>1.9664750957854411</v>
      </c>
      <c r="CG328">
        <f>VLOOKUP(Table2[[#This Row],[Reference]],metron,25,FALSE)</f>
        <v>8.8441890166028103E-2</v>
      </c>
      <c r="CH328">
        <f>VLOOKUP(Table2[[#This Row],[Reference]],metron,26,FALSE)</f>
        <v>0.13409961685823751</v>
      </c>
    </row>
    <row r="329" spans="1:86" hidden="1" x14ac:dyDescent="0.45">
      <c r="A329">
        <v>1597190400</v>
      </c>
      <c r="B329" t="s">
        <v>750</v>
      </c>
      <c r="C329" t="s">
        <v>64</v>
      </c>
      <c r="D329" t="s">
        <v>65</v>
      </c>
      <c r="E329" t="s">
        <v>693</v>
      </c>
      <c r="F329" t="s">
        <v>667</v>
      </c>
      <c r="G329" t="s">
        <v>662</v>
      </c>
      <c r="H329">
        <v>4</v>
      </c>
      <c r="I329">
        <v>1.5</v>
      </c>
      <c r="J329">
        <v>0.5</v>
      </c>
      <c r="K329">
        <v>1.43</v>
      </c>
      <c r="L329">
        <v>1.5</v>
      </c>
      <c r="M329">
        <v>0</v>
      </c>
      <c r="N329">
        <v>1</v>
      </c>
      <c r="O329">
        <v>1</v>
      </c>
      <c r="P329">
        <v>0</v>
      </c>
      <c r="Q329">
        <v>0</v>
      </c>
      <c r="R329">
        <v>0</v>
      </c>
      <c r="T329">
        <v>70</v>
      </c>
      <c r="U329">
        <v>2</v>
      </c>
      <c r="V329">
        <v>2</v>
      </c>
      <c r="W329">
        <v>3</v>
      </c>
      <c r="X329">
        <v>1</v>
      </c>
      <c r="Y329">
        <v>3</v>
      </c>
      <c r="Z329">
        <v>0</v>
      </c>
      <c r="AA329">
        <v>1</v>
      </c>
      <c r="AB329">
        <v>3</v>
      </c>
      <c r="AC329">
        <v>1</v>
      </c>
      <c r="AD329">
        <v>2</v>
      </c>
      <c r="AE329">
        <v>7</v>
      </c>
      <c r="AF329">
        <v>17</v>
      </c>
      <c r="AG329">
        <v>2</v>
      </c>
      <c r="AH329">
        <v>4</v>
      </c>
      <c r="AI329">
        <v>5</v>
      </c>
      <c r="AJ329">
        <v>13</v>
      </c>
      <c r="AK329">
        <v>21</v>
      </c>
      <c r="AL329">
        <v>17</v>
      </c>
      <c r="AM329">
        <v>45</v>
      </c>
      <c r="AN329">
        <v>55</v>
      </c>
      <c r="AO329">
        <v>0.84</v>
      </c>
      <c r="AP329">
        <v>1.72</v>
      </c>
      <c r="AQ329">
        <v>1.5</v>
      </c>
      <c r="AR329">
        <v>25</v>
      </c>
      <c r="AS329">
        <v>50</v>
      </c>
      <c r="AT329">
        <v>25</v>
      </c>
      <c r="AU329">
        <v>0</v>
      </c>
      <c r="AV329">
        <v>0</v>
      </c>
      <c r="AW329">
        <v>0</v>
      </c>
      <c r="AX329">
        <v>50</v>
      </c>
      <c r="AY329">
        <v>25</v>
      </c>
      <c r="AZ329">
        <v>50</v>
      </c>
      <c r="BA329">
        <v>9.5</v>
      </c>
      <c r="BB329">
        <v>6</v>
      </c>
      <c r="BC329">
        <v>2.7</v>
      </c>
      <c r="BD329">
        <v>3.25</v>
      </c>
      <c r="BE329">
        <v>2.5</v>
      </c>
      <c r="BF329">
        <f>(1/BC329+1/BD329+1/BE329-1)/3</f>
        <v>2.602089268755936E-2</v>
      </c>
      <c r="BG329">
        <f>1/BC329-BF329</f>
        <v>0.34434947768281099</v>
      </c>
      <c r="BH329">
        <f>1/BD329-BF329</f>
        <v>0.28167141500474835</v>
      </c>
      <c r="BI329">
        <f>1/BE329-BF329</f>
        <v>0.37397910731244066</v>
      </c>
      <c r="BJ329">
        <f>MROUND(BG329*100,2)/100</f>
        <v>0.34</v>
      </c>
      <c r="BK329">
        <v>1.28</v>
      </c>
      <c r="BL329">
        <v>1.91</v>
      </c>
      <c r="BM329">
        <v>3.25</v>
      </c>
      <c r="BN329">
        <v>6.25</v>
      </c>
      <c r="BO329">
        <v>1.71</v>
      </c>
      <c r="BP329">
        <v>2.0499999999999998</v>
      </c>
      <c r="BQ329" t="s">
        <v>698</v>
      </c>
      <c r="BR329">
        <f>VLOOKUP(Table2[[#This Row],[Reference]],metron,10,FALSE)</f>
        <v>2.5229727551184897</v>
      </c>
      <c r="BS329">
        <f>VLOOKUP(Table2[[#This Row],[Reference]],metron,11,FALSE)</f>
        <v>1.228921489601805</v>
      </c>
      <c r="BT329">
        <f>VLOOKUP(Table2[[#This Row],[Reference]],metron,12,FALSE)</f>
        <v>1.2940512655166849</v>
      </c>
      <c r="BU329">
        <f>VLOOKUP(Table2[[#This Row],[Reference]],metron,13,FALSE)</f>
        <v>0.53240890035472432</v>
      </c>
      <c r="BV329">
        <f>VLOOKUP(Table2[[#This Row],[Reference]],metron,14,FALSE)</f>
        <v>0.56514027732989358</v>
      </c>
      <c r="BW329">
        <f>VLOOKUP(Table2[[#This Row],[Reference]],metron,15,FALSE)</f>
        <v>11.417888124439131</v>
      </c>
      <c r="BX329">
        <f>VLOOKUP(Table2[[#This Row],[Reference]],metron,16,FALSE)</f>
        <v>10.76308704756207</v>
      </c>
      <c r="BY329">
        <f>VLOOKUP(Table2[[#This Row],[Reference]],metron,17,FALSE)</f>
        <v>4.8317672021824798</v>
      </c>
      <c r="BZ329">
        <f>VLOOKUP(Table2[[#This Row],[Reference]],metron,18,FALSE)</f>
        <v>4.6698999696877843</v>
      </c>
      <c r="CA329">
        <f>VLOOKUP(Table2[[#This Row],[Reference]],metron,19,FALSE)</f>
        <v>6.5861209222566508</v>
      </c>
      <c r="CB329">
        <f>VLOOKUP(Table2[[#This Row],[Reference]],metron,20,FALSE)</f>
        <v>6.093187077874286</v>
      </c>
      <c r="CC329">
        <f>VLOOKUP(Table2[[#This Row],[Reference]],metron,21,FALSE)</f>
        <v>12.685679611650491</v>
      </c>
      <c r="CD329">
        <f>VLOOKUP(Table2[[#This Row],[Reference]],metron,22,FALSE)</f>
        <v>13.02639563106796</v>
      </c>
      <c r="CE329">
        <f>VLOOKUP(Table2[[#This Row],[Reference]],metron,23,FALSE)</f>
        <v>1.6481211768132831</v>
      </c>
      <c r="CF329">
        <f>VLOOKUP(Table2[[#This Row],[Reference]],metron,24,FALSE)</f>
        <v>1.8572676958928049</v>
      </c>
      <c r="CG329">
        <f>VLOOKUP(Table2[[#This Row],[Reference]],metron,25,FALSE)</f>
        <v>9.641712787649287E-2</v>
      </c>
      <c r="CH329">
        <f>VLOOKUP(Table2[[#This Row],[Reference]],metron,26,FALSE)</f>
        <v>0.11302068161957469</v>
      </c>
    </row>
    <row r="330" spans="1:86" hidden="1" x14ac:dyDescent="0.45">
      <c r="A330">
        <v>1597197600</v>
      </c>
      <c r="B330" t="s">
        <v>751</v>
      </c>
      <c r="C330" t="s">
        <v>64</v>
      </c>
      <c r="D330" t="s">
        <v>65</v>
      </c>
      <c r="E330" t="s">
        <v>661</v>
      </c>
      <c r="F330" t="s">
        <v>700</v>
      </c>
      <c r="G330" t="s">
        <v>725</v>
      </c>
      <c r="H330">
        <v>4</v>
      </c>
      <c r="I330">
        <v>1</v>
      </c>
      <c r="J330">
        <v>3</v>
      </c>
      <c r="K330">
        <v>1.53</v>
      </c>
      <c r="L330">
        <v>1.33</v>
      </c>
      <c r="M330">
        <v>2</v>
      </c>
      <c r="N330">
        <v>1</v>
      </c>
      <c r="O330">
        <v>3</v>
      </c>
      <c r="P330">
        <v>2</v>
      </c>
      <c r="Q330">
        <v>2</v>
      </c>
      <c r="R330">
        <v>0</v>
      </c>
      <c r="S330" t="s">
        <v>752</v>
      </c>
      <c r="T330">
        <v>57</v>
      </c>
      <c r="U330">
        <v>3</v>
      </c>
      <c r="V330">
        <v>6</v>
      </c>
      <c r="W330">
        <v>2</v>
      </c>
      <c r="X330">
        <v>1</v>
      </c>
      <c r="Y330">
        <v>0</v>
      </c>
      <c r="Z330">
        <v>0</v>
      </c>
      <c r="AA330">
        <v>1</v>
      </c>
      <c r="AB330">
        <v>2</v>
      </c>
      <c r="AC330">
        <v>0</v>
      </c>
      <c r="AD330">
        <v>0</v>
      </c>
      <c r="AE330">
        <v>6</v>
      </c>
      <c r="AF330">
        <v>18</v>
      </c>
      <c r="AG330">
        <v>3</v>
      </c>
      <c r="AH330">
        <v>8</v>
      </c>
      <c r="AI330">
        <v>3</v>
      </c>
      <c r="AJ330">
        <v>10</v>
      </c>
      <c r="AK330">
        <v>11</v>
      </c>
      <c r="AL330">
        <v>15</v>
      </c>
      <c r="AM330">
        <v>50</v>
      </c>
      <c r="AN330">
        <v>50</v>
      </c>
      <c r="AO330">
        <v>0.83</v>
      </c>
      <c r="AP330">
        <v>1.91</v>
      </c>
      <c r="AQ330">
        <v>2.5</v>
      </c>
      <c r="AR330">
        <v>75</v>
      </c>
      <c r="AS330">
        <v>75</v>
      </c>
      <c r="AT330">
        <v>25</v>
      </c>
      <c r="AU330">
        <v>25</v>
      </c>
      <c r="AV330">
        <v>25</v>
      </c>
      <c r="AW330">
        <v>25</v>
      </c>
      <c r="AX330">
        <v>25</v>
      </c>
      <c r="AY330">
        <v>75</v>
      </c>
      <c r="AZ330">
        <v>100</v>
      </c>
      <c r="BA330">
        <v>7.5</v>
      </c>
      <c r="BB330">
        <v>5</v>
      </c>
      <c r="BC330">
        <v>1.43</v>
      </c>
      <c r="BD330">
        <v>4.0999999999999996</v>
      </c>
      <c r="BE330">
        <v>7</v>
      </c>
      <c r="BF330">
        <f>(1/BC330+1/BD330+1/BE330-1)/3</f>
        <v>2.8686760394077471E-2</v>
      </c>
      <c r="BG330">
        <f>1/BC330-BF330</f>
        <v>0.67061393890662191</v>
      </c>
      <c r="BH330">
        <f>1/BD330-BF330</f>
        <v>0.2152156786303128</v>
      </c>
      <c r="BI330">
        <f>1/BE330-BF330</f>
        <v>0.11417038246306538</v>
      </c>
      <c r="BJ330">
        <f>MROUND(BG330*100,2)/100</f>
        <v>0.68</v>
      </c>
      <c r="BK330">
        <v>1.28</v>
      </c>
      <c r="BL330">
        <v>1.91</v>
      </c>
      <c r="BM330">
        <v>3.25</v>
      </c>
      <c r="BN330">
        <v>6.25</v>
      </c>
      <c r="BO330">
        <v>2</v>
      </c>
      <c r="BP330">
        <v>1.71</v>
      </c>
      <c r="BQ330" t="s">
        <v>715</v>
      </c>
      <c r="BR330">
        <f>VLOOKUP(Table2[[#This Row],[Reference]],metron,10,FALSE)</f>
        <v>2.9107565011820329</v>
      </c>
      <c r="BS330">
        <f>VLOOKUP(Table2[[#This Row],[Reference]],metron,11,FALSE)</f>
        <v>2.1359338061465718</v>
      </c>
      <c r="BT330">
        <f>VLOOKUP(Table2[[#This Row],[Reference]],metron,12,FALSE)</f>
        <v>0.77482269503546097</v>
      </c>
      <c r="BU330">
        <f>VLOOKUP(Table2[[#This Row],[Reference]],metron,13,FALSE)</f>
        <v>0.93380614657210403</v>
      </c>
      <c r="BV330">
        <f>VLOOKUP(Table2[[#This Row],[Reference]],metron,14,FALSE)</f>
        <v>0.33747044917257679</v>
      </c>
      <c r="BW330">
        <f>VLOOKUP(Table2[[#This Row],[Reference]],metron,15,FALSE)</f>
        <v>15.783723522853959</v>
      </c>
      <c r="BX330">
        <f>VLOOKUP(Table2[[#This Row],[Reference]],metron,16,FALSE)</f>
        <v>8.5830546265328866</v>
      </c>
      <c r="BY330">
        <f>VLOOKUP(Table2[[#This Row],[Reference]],metron,17,FALSE)</f>
        <v>6.7338618346545864</v>
      </c>
      <c r="BZ330">
        <f>VLOOKUP(Table2[[#This Row],[Reference]],metron,18,FALSE)</f>
        <v>3.2842582106455271</v>
      </c>
      <c r="CA330">
        <f>VLOOKUP(Table2[[#This Row],[Reference]],metron,19,FALSE)</f>
        <v>9.049861688199373</v>
      </c>
      <c r="CB330">
        <f>VLOOKUP(Table2[[#This Row],[Reference]],metron,20,FALSE)</f>
        <v>5.2987964158873595</v>
      </c>
      <c r="CC330">
        <f>VLOOKUP(Table2[[#This Row],[Reference]],metron,21,FALSE)</f>
        <v>12.362500000000001</v>
      </c>
      <c r="CD330">
        <f>VLOOKUP(Table2[[#This Row],[Reference]],metron,22,FALSE)</f>
        <v>13.904545454545451</v>
      </c>
      <c r="CE330">
        <f>VLOOKUP(Table2[[#This Row],[Reference]],metron,23,FALSE)</f>
        <v>1.353005464480874</v>
      </c>
      <c r="CF330">
        <f>VLOOKUP(Table2[[#This Row],[Reference]],metron,24,FALSE)</f>
        <v>2.0185792349726781</v>
      </c>
      <c r="CG330">
        <f>VLOOKUP(Table2[[#This Row],[Reference]],metron,25,FALSE)</f>
        <v>6.6666666666666666E-2</v>
      </c>
      <c r="CH330">
        <f>VLOOKUP(Table2[[#This Row],[Reference]],metron,26,FALSE)</f>
        <v>0.1213114754098361</v>
      </c>
    </row>
    <row r="331" spans="1:86" hidden="1" x14ac:dyDescent="0.45">
      <c r="A331">
        <v>1597269600</v>
      </c>
      <c r="B331" t="s">
        <v>753</v>
      </c>
      <c r="C331" t="s">
        <v>64</v>
      </c>
      <c r="D331" t="s">
        <v>65</v>
      </c>
      <c r="E331" t="s">
        <v>683</v>
      </c>
      <c r="F331" t="s">
        <v>671</v>
      </c>
      <c r="G331" t="s">
        <v>668</v>
      </c>
      <c r="H331">
        <v>4</v>
      </c>
      <c r="I331">
        <v>1</v>
      </c>
      <c r="J331">
        <v>1</v>
      </c>
      <c r="K331">
        <v>1.82</v>
      </c>
      <c r="L331">
        <v>1.77</v>
      </c>
      <c r="M331">
        <v>1</v>
      </c>
      <c r="N331">
        <v>0</v>
      </c>
      <c r="O331">
        <v>1</v>
      </c>
      <c r="P331">
        <v>1</v>
      </c>
      <c r="Q331">
        <v>1</v>
      </c>
      <c r="R331">
        <v>0</v>
      </c>
      <c r="S331">
        <v>29</v>
      </c>
      <c r="U331">
        <v>3</v>
      </c>
      <c r="V331">
        <v>16</v>
      </c>
      <c r="W331">
        <v>1</v>
      </c>
      <c r="X331">
        <v>0</v>
      </c>
      <c r="Y331">
        <v>2</v>
      </c>
      <c r="Z331">
        <v>0</v>
      </c>
      <c r="AA331">
        <v>0</v>
      </c>
      <c r="AB331">
        <v>1</v>
      </c>
      <c r="AC331">
        <v>2</v>
      </c>
      <c r="AD331">
        <v>0</v>
      </c>
      <c r="AE331">
        <v>6</v>
      </c>
      <c r="AF331">
        <v>12</v>
      </c>
      <c r="AG331">
        <v>3</v>
      </c>
      <c r="AH331">
        <v>6</v>
      </c>
      <c r="AI331">
        <v>3</v>
      </c>
      <c r="AJ331">
        <v>6</v>
      </c>
      <c r="AK331">
        <v>15</v>
      </c>
      <c r="AL331">
        <v>11</v>
      </c>
      <c r="AM331">
        <v>27</v>
      </c>
      <c r="AN331">
        <v>73</v>
      </c>
      <c r="AO331">
        <v>0.96</v>
      </c>
      <c r="AP331">
        <v>2.09</v>
      </c>
      <c r="AQ331">
        <v>2</v>
      </c>
      <c r="AR331">
        <v>100</v>
      </c>
      <c r="AS331">
        <v>100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100</v>
      </c>
      <c r="AZ331">
        <v>100</v>
      </c>
      <c r="BA331">
        <v>12</v>
      </c>
      <c r="BB331">
        <v>6</v>
      </c>
      <c r="BC331">
        <v>4.2</v>
      </c>
      <c r="BD331">
        <v>3.35</v>
      </c>
      <c r="BE331">
        <v>1.87</v>
      </c>
      <c r="BF331">
        <f>(1/BC331+1/BD331+1/BE331-1)/3</f>
        <v>2.3787353023525082E-2</v>
      </c>
      <c r="BG331">
        <f>1/BC331-BF331</f>
        <v>0.214307885071713</v>
      </c>
      <c r="BH331">
        <f>1/BD331-BF331</f>
        <v>0.27472010966304206</v>
      </c>
      <c r="BI331">
        <f>1/BE331-BF331</f>
        <v>0.51097200526524489</v>
      </c>
      <c r="BJ331">
        <f>MROUND(BG331*100,2)/100</f>
        <v>0.22</v>
      </c>
      <c r="BK331">
        <v>1.31</v>
      </c>
      <c r="BL331">
        <v>1.95</v>
      </c>
      <c r="BM331">
        <v>3.5</v>
      </c>
      <c r="BN331">
        <v>6.7</v>
      </c>
      <c r="BO331">
        <v>1.83</v>
      </c>
      <c r="BP331">
        <v>1.91</v>
      </c>
      <c r="BQ331" t="s">
        <v>726</v>
      </c>
      <c r="BR331">
        <f>VLOOKUP(Table2[[#This Row],[Reference]],metron,10,FALSE)</f>
        <v>2.7115135834411381</v>
      </c>
      <c r="BS331">
        <f>VLOOKUP(Table2[[#This Row],[Reference]],metron,11,FALSE)</f>
        <v>1.0633893919793009</v>
      </c>
      <c r="BT331">
        <f>VLOOKUP(Table2[[#This Row],[Reference]],metron,12,FALSE)</f>
        <v>1.648124191461837</v>
      </c>
      <c r="BU331">
        <f>VLOOKUP(Table2[[#This Row],[Reference]],metron,13,FALSE)</f>
        <v>0.47218628719275552</v>
      </c>
      <c r="BV331">
        <f>VLOOKUP(Table2[[#This Row],[Reference]],metron,14,FALSE)</f>
        <v>0.70181112548512292</v>
      </c>
      <c r="BW331">
        <f>VLOOKUP(Table2[[#This Row],[Reference]],metron,15,FALSE)</f>
        <v>10.38488783943329</v>
      </c>
      <c r="BX331">
        <f>VLOOKUP(Table2[[#This Row],[Reference]],metron,16,FALSE)</f>
        <v>12.349468713105081</v>
      </c>
      <c r="BY331">
        <f>VLOOKUP(Table2[[#This Row],[Reference]],metron,17,FALSE)</f>
        <v>4.0990453460620522</v>
      </c>
      <c r="BZ331">
        <f>VLOOKUP(Table2[[#This Row],[Reference]],metron,18,FALSE)</f>
        <v>5.2720763723150359</v>
      </c>
      <c r="CA331">
        <f>VLOOKUP(Table2[[#This Row],[Reference]],metron,19,FALSE)</f>
        <v>6.2858424933712378</v>
      </c>
      <c r="CB331">
        <f>VLOOKUP(Table2[[#This Row],[Reference]],metron,20,FALSE)</f>
        <v>7.0773923407900448</v>
      </c>
      <c r="CC331">
        <f>VLOOKUP(Table2[[#This Row],[Reference]],metron,21,FALSE)</f>
        <v>13.235083532219569</v>
      </c>
      <c r="CD331">
        <f>VLOOKUP(Table2[[#This Row],[Reference]],metron,22,FALSE)</f>
        <v>13.05131264916468</v>
      </c>
      <c r="CE331">
        <f>VLOOKUP(Table2[[#This Row],[Reference]],metron,23,FALSE)</f>
        <v>1.834292289988493</v>
      </c>
      <c r="CF331">
        <f>VLOOKUP(Table2[[#This Row],[Reference]],metron,24,FALSE)</f>
        <v>1.806674338319908</v>
      </c>
      <c r="CG331">
        <f>VLOOKUP(Table2[[#This Row],[Reference]],metron,25,FALSE)</f>
        <v>0.1196777905638665</v>
      </c>
      <c r="CH331">
        <f>VLOOKUP(Table2[[#This Row],[Reference]],metron,26,FALSE)</f>
        <v>0.1185270425776755</v>
      </c>
    </row>
    <row r="332" spans="1:86" hidden="1" x14ac:dyDescent="0.45">
      <c r="A332">
        <v>1597276800</v>
      </c>
      <c r="B332" t="s">
        <v>754</v>
      </c>
      <c r="C332" t="s">
        <v>64</v>
      </c>
      <c r="D332" t="s">
        <v>65</v>
      </c>
      <c r="E332" t="s">
        <v>689</v>
      </c>
      <c r="F332" t="s">
        <v>666</v>
      </c>
      <c r="G332" t="s">
        <v>717</v>
      </c>
      <c r="H332">
        <v>4</v>
      </c>
      <c r="I332">
        <v>3</v>
      </c>
      <c r="J332">
        <v>0</v>
      </c>
      <c r="K332">
        <v>1.41</v>
      </c>
      <c r="L332">
        <v>1.35</v>
      </c>
      <c r="M332">
        <v>0</v>
      </c>
      <c r="N332">
        <v>2</v>
      </c>
      <c r="O332">
        <v>2</v>
      </c>
      <c r="P332">
        <v>0</v>
      </c>
      <c r="Q332">
        <v>0</v>
      </c>
      <c r="R332">
        <v>0</v>
      </c>
      <c r="T332" t="s">
        <v>755</v>
      </c>
      <c r="U332">
        <v>5</v>
      </c>
      <c r="V332">
        <v>2</v>
      </c>
      <c r="W332">
        <v>2</v>
      </c>
      <c r="X332">
        <v>0</v>
      </c>
      <c r="Y332">
        <v>4</v>
      </c>
      <c r="Z332">
        <v>1</v>
      </c>
      <c r="AA332">
        <v>0</v>
      </c>
      <c r="AB332">
        <v>2</v>
      </c>
      <c r="AC332">
        <v>1</v>
      </c>
      <c r="AD332">
        <v>4</v>
      </c>
      <c r="AE332">
        <v>8</v>
      </c>
      <c r="AF332">
        <v>7</v>
      </c>
      <c r="AG332">
        <v>3</v>
      </c>
      <c r="AH332">
        <v>4</v>
      </c>
      <c r="AI332">
        <v>5</v>
      </c>
      <c r="AJ332">
        <v>3</v>
      </c>
      <c r="AK332">
        <v>6</v>
      </c>
      <c r="AL332">
        <v>13</v>
      </c>
      <c r="AM332">
        <v>47</v>
      </c>
      <c r="AN332">
        <v>53</v>
      </c>
      <c r="AO332">
        <v>1.2</v>
      </c>
      <c r="AP332">
        <v>1.1100000000000001</v>
      </c>
      <c r="AQ332">
        <v>1.5</v>
      </c>
      <c r="AR332">
        <v>0</v>
      </c>
      <c r="AS332">
        <v>50</v>
      </c>
      <c r="AT332">
        <v>0</v>
      </c>
      <c r="AU332">
        <v>0</v>
      </c>
      <c r="AV332">
        <v>0</v>
      </c>
      <c r="AW332">
        <v>0</v>
      </c>
      <c r="AX332">
        <v>50</v>
      </c>
      <c r="AY332">
        <v>0</v>
      </c>
      <c r="AZ332">
        <v>100</v>
      </c>
      <c r="BA332">
        <v>8</v>
      </c>
      <c r="BB332">
        <v>7</v>
      </c>
      <c r="BC332">
        <v>2.7</v>
      </c>
      <c r="BD332">
        <v>3.05</v>
      </c>
      <c r="BE332">
        <v>2.65</v>
      </c>
      <c r="BF332">
        <f>(1/BC332+1/BD332+1/BE332-1)/3</f>
        <v>2.5199237798474883E-2</v>
      </c>
      <c r="BG332">
        <f>1/BC332-BF332</f>
        <v>0.34517113257189547</v>
      </c>
      <c r="BH332">
        <f>1/BD332-BF332</f>
        <v>0.30266961466054154</v>
      </c>
      <c r="BI332">
        <f>1/BE332-BF332</f>
        <v>0.35215925276756288</v>
      </c>
      <c r="BJ332">
        <f>MROUND(BG332*100,2)/100</f>
        <v>0.34</v>
      </c>
      <c r="BK332">
        <v>1.42</v>
      </c>
      <c r="BL332">
        <v>2.2999999999999998</v>
      </c>
      <c r="BM332">
        <v>4.4000000000000004</v>
      </c>
      <c r="BN332">
        <v>8.75</v>
      </c>
      <c r="BO332">
        <v>1.95</v>
      </c>
      <c r="BP332">
        <v>1.77</v>
      </c>
      <c r="BQ332" t="s">
        <v>713</v>
      </c>
      <c r="BR332">
        <f>VLOOKUP(Table2[[#This Row],[Reference]],metron,10,FALSE)</f>
        <v>2.5229727551184897</v>
      </c>
      <c r="BS332">
        <f>VLOOKUP(Table2[[#This Row],[Reference]],metron,11,FALSE)</f>
        <v>1.228921489601805</v>
      </c>
      <c r="BT332">
        <f>VLOOKUP(Table2[[#This Row],[Reference]],metron,12,FALSE)</f>
        <v>1.2940512655166849</v>
      </c>
      <c r="BU332">
        <f>VLOOKUP(Table2[[#This Row],[Reference]],metron,13,FALSE)</f>
        <v>0.53240890035472432</v>
      </c>
      <c r="BV332">
        <f>VLOOKUP(Table2[[#This Row],[Reference]],metron,14,FALSE)</f>
        <v>0.56514027732989358</v>
      </c>
      <c r="BW332">
        <f>VLOOKUP(Table2[[#This Row],[Reference]],metron,15,FALSE)</f>
        <v>11.417888124439131</v>
      </c>
      <c r="BX332">
        <f>VLOOKUP(Table2[[#This Row],[Reference]],metron,16,FALSE)</f>
        <v>10.76308704756207</v>
      </c>
      <c r="BY332">
        <f>VLOOKUP(Table2[[#This Row],[Reference]],metron,17,FALSE)</f>
        <v>4.8317672021824798</v>
      </c>
      <c r="BZ332">
        <f>VLOOKUP(Table2[[#This Row],[Reference]],metron,18,FALSE)</f>
        <v>4.6698999696877843</v>
      </c>
      <c r="CA332">
        <f>VLOOKUP(Table2[[#This Row],[Reference]],metron,19,FALSE)</f>
        <v>6.5861209222566508</v>
      </c>
      <c r="CB332">
        <f>VLOOKUP(Table2[[#This Row],[Reference]],metron,20,FALSE)</f>
        <v>6.093187077874286</v>
      </c>
      <c r="CC332">
        <f>VLOOKUP(Table2[[#This Row],[Reference]],metron,21,FALSE)</f>
        <v>12.685679611650491</v>
      </c>
      <c r="CD332">
        <f>VLOOKUP(Table2[[#This Row],[Reference]],metron,22,FALSE)</f>
        <v>13.02639563106796</v>
      </c>
      <c r="CE332">
        <f>VLOOKUP(Table2[[#This Row],[Reference]],metron,23,FALSE)</f>
        <v>1.6481211768132831</v>
      </c>
      <c r="CF332">
        <f>VLOOKUP(Table2[[#This Row],[Reference]],metron,24,FALSE)</f>
        <v>1.8572676958928049</v>
      </c>
      <c r="CG332">
        <f>VLOOKUP(Table2[[#This Row],[Reference]],metron,25,FALSE)</f>
        <v>9.641712787649287E-2</v>
      </c>
      <c r="CH332">
        <f>VLOOKUP(Table2[[#This Row],[Reference]],metron,26,FALSE)</f>
        <v>0.11302068161957469</v>
      </c>
    </row>
    <row r="333" spans="1:86" hidden="1" x14ac:dyDescent="0.45">
      <c r="A333">
        <v>1597284000</v>
      </c>
      <c r="B333" t="s">
        <v>756</v>
      </c>
      <c r="C333" t="s">
        <v>64</v>
      </c>
      <c r="D333" t="s">
        <v>65</v>
      </c>
      <c r="E333" t="s">
        <v>682</v>
      </c>
      <c r="F333" t="s">
        <v>704</v>
      </c>
      <c r="G333" t="s">
        <v>720</v>
      </c>
      <c r="H333">
        <v>4</v>
      </c>
      <c r="I333">
        <v>2</v>
      </c>
      <c r="J333">
        <v>0</v>
      </c>
      <c r="K333">
        <v>1.65</v>
      </c>
      <c r="L333">
        <v>1.39</v>
      </c>
      <c r="M333">
        <v>1</v>
      </c>
      <c r="N333">
        <v>1</v>
      </c>
      <c r="O333">
        <v>2</v>
      </c>
      <c r="P333">
        <v>1</v>
      </c>
      <c r="Q333">
        <v>1</v>
      </c>
      <c r="R333">
        <v>0</v>
      </c>
      <c r="S333">
        <v>43</v>
      </c>
      <c r="T333">
        <v>62</v>
      </c>
      <c r="U333">
        <v>8</v>
      </c>
      <c r="V333">
        <v>5</v>
      </c>
      <c r="W333">
        <v>4</v>
      </c>
      <c r="X333">
        <v>0</v>
      </c>
      <c r="Y333">
        <v>3</v>
      </c>
      <c r="Z333">
        <v>0</v>
      </c>
      <c r="AA333">
        <v>0</v>
      </c>
      <c r="AB333">
        <v>4</v>
      </c>
      <c r="AC333">
        <v>1</v>
      </c>
      <c r="AD333">
        <v>2</v>
      </c>
      <c r="AE333">
        <v>15</v>
      </c>
      <c r="AF333">
        <v>11</v>
      </c>
      <c r="AG333">
        <v>5</v>
      </c>
      <c r="AH333">
        <v>4</v>
      </c>
      <c r="AI333">
        <v>10</v>
      </c>
      <c r="AJ333">
        <v>7</v>
      </c>
      <c r="AK333">
        <v>11</v>
      </c>
      <c r="AL333">
        <v>7</v>
      </c>
      <c r="AM333">
        <v>47</v>
      </c>
      <c r="AN333">
        <v>53</v>
      </c>
      <c r="AO333">
        <v>1.87</v>
      </c>
      <c r="AP333">
        <v>1.59</v>
      </c>
      <c r="AQ333">
        <v>2.25</v>
      </c>
      <c r="AR333">
        <v>50</v>
      </c>
      <c r="AS333">
        <v>50</v>
      </c>
      <c r="AT333">
        <v>25</v>
      </c>
      <c r="AU333">
        <v>25</v>
      </c>
      <c r="AV333">
        <v>25</v>
      </c>
      <c r="AW333">
        <v>0</v>
      </c>
      <c r="AX333">
        <v>25</v>
      </c>
      <c r="AY333">
        <v>50</v>
      </c>
      <c r="AZ333">
        <v>100</v>
      </c>
      <c r="BA333">
        <v>13.5</v>
      </c>
      <c r="BB333">
        <v>4</v>
      </c>
      <c r="BC333">
        <v>3.15</v>
      </c>
      <c r="BD333">
        <v>3.45</v>
      </c>
      <c r="BE333">
        <v>2.15</v>
      </c>
      <c r="BF333">
        <f>(1/BC333+1/BD333+1/BE333-1)/3</f>
        <v>2.414388966461763E-2</v>
      </c>
      <c r="BG333">
        <f>1/BC333-BF333</f>
        <v>0.29331642779569983</v>
      </c>
      <c r="BH333">
        <f>1/BD333-BF333</f>
        <v>0.26571118279915051</v>
      </c>
      <c r="BI333">
        <f>1/BE333-BF333</f>
        <v>0.44097238940514982</v>
      </c>
      <c r="BJ333">
        <f>MROUND(BG333*100,2)/100</f>
        <v>0.3</v>
      </c>
      <c r="BK333">
        <v>1.23</v>
      </c>
      <c r="BL333">
        <v>1.74</v>
      </c>
      <c r="BM333">
        <v>2.9</v>
      </c>
      <c r="BN333">
        <v>5.35</v>
      </c>
      <c r="BO333">
        <v>1.62</v>
      </c>
      <c r="BP333">
        <v>2.2000000000000002</v>
      </c>
      <c r="BQ333" t="s">
        <v>675</v>
      </c>
      <c r="BR333">
        <f>VLOOKUP(Table2[[#This Row],[Reference]],metron,10,FALSE)</f>
        <v>2.5726407816919519</v>
      </c>
      <c r="BS333">
        <f>VLOOKUP(Table2[[#This Row],[Reference]],metron,11,FALSE)</f>
        <v>1.1805091283106199</v>
      </c>
      <c r="BT333">
        <f>VLOOKUP(Table2[[#This Row],[Reference]],metron,12,FALSE)</f>
        <v>1.3921316533813319</v>
      </c>
      <c r="BU333">
        <f>VLOOKUP(Table2[[#This Row],[Reference]],metron,13,FALSE)</f>
        <v>0.5209673269873939</v>
      </c>
      <c r="BV333">
        <f>VLOOKUP(Table2[[#This Row],[Reference]],metron,14,FALSE)</f>
        <v>0.61847182917417032</v>
      </c>
      <c r="BW333">
        <f>VLOOKUP(Table2[[#This Row],[Reference]],metron,15,FALSE)</f>
        <v>11.149200710479571</v>
      </c>
      <c r="BX333">
        <f>VLOOKUP(Table2[[#This Row],[Reference]],metron,16,FALSE)</f>
        <v>11.444049733570161</v>
      </c>
      <c r="BY333">
        <f>VLOOKUP(Table2[[#This Row],[Reference]],metron,17,FALSE)</f>
        <v>4.5257270693512304</v>
      </c>
      <c r="BZ333">
        <f>VLOOKUP(Table2[[#This Row],[Reference]],metron,18,FALSE)</f>
        <v>4.8465324384787474</v>
      </c>
      <c r="CA333">
        <f>VLOOKUP(Table2[[#This Row],[Reference]],metron,19,FALSE)</f>
        <v>6.6234736411283404</v>
      </c>
      <c r="CB333">
        <f>VLOOKUP(Table2[[#This Row],[Reference]],metron,20,FALSE)</f>
        <v>6.5975172950914134</v>
      </c>
      <c r="CC333">
        <f>VLOOKUP(Table2[[#This Row],[Reference]],metron,21,FALSE)</f>
        <v>12.90081154192967</v>
      </c>
      <c r="CD333">
        <f>VLOOKUP(Table2[[#This Row],[Reference]],metron,22,FALSE)</f>
        <v>13.00360685302074</v>
      </c>
      <c r="CE333">
        <f>VLOOKUP(Table2[[#This Row],[Reference]],metron,23,FALSE)</f>
        <v>1.7502145922746779</v>
      </c>
      <c r="CF333">
        <f>VLOOKUP(Table2[[#This Row],[Reference]],metron,24,FALSE)</f>
        <v>1.831402831402831</v>
      </c>
      <c r="CG333">
        <f>VLOOKUP(Table2[[#This Row],[Reference]],metron,25,FALSE)</f>
        <v>9.6525096525096526E-2</v>
      </c>
      <c r="CH333">
        <f>VLOOKUP(Table2[[#This Row],[Reference]],metron,26,FALSE)</f>
        <v>0.1244101244101244</v>
      </c>
    </row>
    <row r="334" spans="1:86" hidden="1" x14ac:dyDescent="0.45">
      <c r="A334">
        <v>1597284360</v>
      </c>
      <c r="B334" t="s">
        <v>757</v>
      </c>
      <c r="C334" t="s">
        <v>64</v>
      </c>
      <c r="D334" t="s">
        <v>65</v>
      </c>
      <c r="E334" t="s">
        <v>676</v>
      </c>
      <c r="F334" t="s">
        <v>688</v>
      </c>
      <c r="G334" t="s">
        <v>743</v>
      </c>
      <c r="H334">
        <v>4</v>
      </c>
      <c r="I334">
        <v>2</v>
      </c>
      <c r="J334">
        <v>0</v>
      </c>
      <c r="K334">
        <v>1.59</v>
      </c>
      <c r="L334">
        <v>0.35</v>
      </c>
      <c r="M334">
        <v>0</v>
      </c>
      <c r="N334">
        <v>2</v>
      </c>
      <c r="O334">
        <v>2</v>
      </c>
      <c r="P334">
        <v>1</v>
      </c>
      <c r="Q334">
        <v>0</v>
      </c>
      <c r="R334">
        <v>1</v>
      </c>
      <c r="T334" t="s">
        <v>758</v>
      </c>
      <c r="U334">
        <v>8</v>
      </c>
      <c r="V334">
        <v>6</v>
      </c>
      <c r="W334">
        <v>2</v>
      </c>
      <c r="X334">
        <v>0</v>
      </c>
      <c r="Y334">
        <v>4</v>
      </c>
      <c r="Z334">
        <v>0</v>
      </c>
      <c r="AA334">
        <v>1</v>
      </c>
      <c r="AB334">
        <v>1</v>
      </c>
      <c r="AC334">
        <v>3</v>
      </c>
      <c r="AD334">
        <v>1</v>
      </c>
      <c r="AE334">
        <v>11</v>
      </c>
      <c r="AF334">
        <v>8</v>
      </c>
      <c r="AG334">
        <v>4</v>
      </c>
      <c r="AH334">
        <v>5</v>
      </c>
      <c r="AI334">
        <v>7</v>
      </c>
      <c r="AJ334">
        <v>3</v>
      </c>
      <c r="AK334">
        <v>16</v>
      </c>
      <c r="AL334">
        <v>19</v>
      </c>
      <c r="AM334">
        <v>70</v>
      </c>
      <c r="AN334">
        <v>30</v>
      </c>
      <c r="AO334">
        <v>1.82</v>
      </c>
      <c r="AP334">
        <v>1.23</v>
      </c>
      <c r="AQ334">
        <v>3.5</v>
      </c>
      <c r="AR334">
        <v>75</v>
      </c>
      <c r="AS334">
        <v>75</v>
      </c>
      <c r="AT334">
        <v>75</v>
      </c>
      <c r="AU334">
        <v>75</v>
      </c>
      <c r="AV334">
        <v>50</v>
      </c>
      <c r="AW334">
        <v>75</v>
      </c>
      <c r="AX334">
        <v>75</v>
      </c>
      <c r="AY334">
        <v>75</v>
      </c>
      <c r="AZ334">
        <v>75</v>
      </c>
      <c r="BA334">
        <v>8</v>
      </c>
      <c r="BB334">
        <v>7.5</v>
      </c>
      <c r="BC334">
        <v>2</v>
      </c>
      <c r="BD334">
        <v>3.5</v>
      </c>
      <c r="BE334">
        <v>3.5</v>
      </c>
      <c r="BF334">
        <f>(1/BC334+1/BD334+1/BE334-1)/3</f>
        <v>2.3809523809523798E-2</v>
      </c>
      <c r="BG334">
        <f>1/BC334-BF334</f>
        <v>0.47619047619047622</v>
      </c>
      <c r="BH334">
        <f>1/BD334-BF334</f>
        <v>0.26190476190476192</v>
      </c>
      <c r="BI334">
        <f>1/BE334-BF334</f>
        <v>0.26190476190476192</v>
      </c>
      <c r="BJ334">
        <f>MROUND(BG334*100,2)/100</f>
        <v>0.48</v>
      </c>
      <c r="BK334">
        <v>1.29</v>
      </c>
      <c r="BL334">
        <v>1.91</v>
      </c>
      <c r="BM334">
        <v>3.3</v>
      </c>
      <c r="BN334">
        <v>6.35</v>
      </c>
      <c r="BO334">
        <v>1.77</v>
      </c>
      <c r="BP334">
        <v>2</v>
      </c>
      <c r="BQ334" t="s">
        <v>680</v>
      </c>
      <c r="BR334">
        <f>VLOOKUP(Table2[[#This Row],[Reference]],metron,10,FALSE)</f>
        <v>2.5271929824561399</v>
      </c>
      <c r="BS334">
        <f>VLOOKUP(Table2[[#This Row],[Reference]],metron,11,FALSE)</f>
        <v>1.510877192982456</v>
      </c>
      <c r="BT334">
        <f>VLOOKUP(Table2[[#This Row],[Reference]],metron,12,FALSE)</f>
        <v>1.0163157894736841</v>
      </c>
      <c r="BU334">
        <f>VLOOKUP(Table2[[#This Row],[Reference]],metron,13,FALSE)</f>
        <v>0.67350877192982461</v>
      </c>
      <c r="BV334">
        <f>VLOOKUP(Table2[[#This Row],[Reference]],metron,14,FALSE)</f>
        <v>0.4442105263157895</v>
      </c>
      <c r="BW334">
        <f>VLOOKUP(Table2[[#This Row],[Reference]],metron,15,FALSE)</f>
        <v>12.80980392156863</v>
      </c>
      <c r="BX334">
        <f>VLOOKUP(Table2[[#This Row],[Reference]],metron,16,FALSE)</f>
        <v>9.6872549019607845</v>
      </c>
      <c r="BY334">
        <f>VLOOKUP(Table2[[#This Row],[Reference]],metron,17,FALSE)</f>
        <v>5.6491169610129957</v>
      </c>
      <c r="BZ334">
        <f>VLOOKUP(Table2[[#This Row],[Reference]],metron,18,FALSE)</f>
        <v>4.1379540153282237</v>
      </c>
      <c r="CA334">
        <f>VLOOKUP(Table2[[#This Row],[Reference]],metron,19,FALSE)</f>
        <v>7.1606869605556343</v>
      </c>
      <c r="CB334">
        <f>VLOOKUP(Table2[[#This Row],[Reference]],metron,20,FALSE)</f>
        <v>5.5493008866325608</v>
      </c>
      <c r="CC334">
        <f>VLOOKUP(Table2[[#This Row],[Reference]],metron,21,FALSE)</f>
        <v>12.9029029029029</v>
      </c>
      <c r="CD334">
        <f>VLOOKUP(Table2[[#This Row],[Reference]],metron,22,FALSE)</f>
        <v>13.75508842175509</v>
      </c>
      <c r="CE334">
        <f>VLOOKUP(Table2[[#This Row],[Reference]],metron,23,FALSE)</f>
        <v>1.5287356321839081</v>
      </c>
      <c r="CF334">
        <f>VLOOKUP(Table2[[#This Row],[Reference]],metron,24,FALSE)</f>
        <v>1.9664750957854411</v>
      </c>
      <c r="CG334">
        <f>VLOOKUP(Table2[[#This Row],[Reference]],metron,25,FALSE)</f>
        <v>8.8441890166028103E-2</v>
      </c>
      <c r="CH334">
        <f>VLOOKUP(Table2[[#This Row],[Reference]],metron,26,FALSE)</f>
        <v>0.13409961685823751</v>
      </c>
    </row>
    <row r="335" spans="1:86" hidden="1" x14ac:dyDescent="0.45">
      <c r="A335">
        <v>1597363200</v>
      </c>
      <c r="B335" t="s">
        <v>759</v>
      </c>
      <c r="C335" t="s">
        <v>64</v>
      </c>
      <c r="D335" t="s">
        <v>65</v>
      </c>
      <c r="E335" t="s">
        <v>677</v>
      </c>
      <c r="F335" t="s">
        <v>705</v>
      </c>
      <c r="G335" t="s">
        <v>760</v>
      </c>
      <c r="H335">
        <v>4</v>
      </c>
      <c r="I335">
        <v>0</v>
      </c>
      <c r="J335">
        <v>0</v>
      </c>
      <c r="K335">
        <v>1.21</v>
      </c>
      <c r="L335">
        <v>0.55000000000000004</v>
      </c>
      <c r="M335">
        <v>1</v>
      </c>
      <c r="N335">
        <v>2</v>
      </c>
      <c r="O335">
        <v>3</v>
      </c>
      <c r="P335">
        <v>2</v>
      </c>
      <c r="Q335">
        <v>1</v>
      </c>
      <c r="R335">
        <v>1</v>
      </c>
      <c r="S335">
        <v>28</v>
      </c>
      <c r="T335" t="s">
        <v>761</v>
      </c>
      <c r="U335">
        <v>3</v>
      </c>
      <c r="V335">
        <v>2</v>
      </c>
      <c r="W335">
        <v>2</v>
      </c>
      <c r="X335">
        <v>0</v>
      </c>
      <c r="Y335">
        <v>4</v>
      </c>
      <c r="Z335">
        <v>0</v>
      </c>
      <c r="AA335">
        <v>1</v>
      </c>
      <c r="AB335">
        <v>1</v>
      </c>
      <c r="AC335">
        <v>2</v>
      </c>
      <c r="AD335">
        <v>2</v>
      </c>
      <c r="AE335">
        <v>15</v>
      </c>
      <c r="AF335">
        <v>8</v>
      </c>
      <c r="AG335">
        <v>2</v>
      </c>
      <c r="AH335">
        <v>4</v>
      </c>
      <c r="AI335">
        <v>13</v>
      </c>
      <c r="AJ335">
        <v>4</v>
      </c>
      <c r="AK335">
        <v>6</v>
      </c>
      <c r="AL335">
        <v>14</v>
      </c>
      <c r="AM335">
        <v>62</v>
      </c>
      <c r="AN335">
        <v>38</v>
      </c>
      <c r="AO335">
        <v>1.45</v>
      </c>
      <c r="AP335">
        <v>1.03</v>
      </c>
      <c r="AQ335">
        <v>3.25</v>
      </c>
      <c r="AR335">
        <v>100</v>
      </c>
      <c r="AS335">
        <v>100</v>
      </c>
      <c r="AT335">
        <v>100</v>
      </c>
      <c r="AU335">
        <v>25</v>
      </c>
      <c r="AV335">
        <v>0</v>
      </c>
      <c r="AW335">
        <v>50</v>
      </c>
      <c r="AX335">
        <v>100</v>
      </c>
      <c r="AY335">
        <v>75</v>
      </c>
      <c r="AZ335">
        <v>75</v>
      </c>
      <c r="BA335">
        <v>12.5</v>
      </c>
      <c r="BB335">
        <v>5</v>
      </c>
      <c r="BC335">
        <v>2.2999999999999998</v>
      </c>
      <c r="BD335">
        <v>3.35</v>
      </c>
      <c r="BE335">
        <v>2.9</v>
      </c>
      <c r="BF335">
        <f>(1/BC335+1/BD335+1/BE335-1)/3</f>
        <v>2.6039219196371938E-2</v>
      </c>
      <c r="BG335">
        <f>1/BC335-BF335</f>
        <v>0.4087433894992803</v>
      </c>
      <c r="BH335">
        <f>1/BD335-BF335</f>
        <v>0.27246824349019522</v>
      </c>
      <c r="BI335">
        <f>1/BE335-BF335</f>
        <v>0.31878836701052465</v>
      </c>
      <c r="BJ335">
        <f>MROUND(BG335*100,2)/100</f>
        <v>0.4</v>
      </c>
      <c r="BK335">
        <v>1.26</v>
      </c>
      <c r="BL335">
        <v>1.83</v>
      </c>
      <c r="BM335">
        <v>3.15</v>
      </c>
      <c r="BN335">
        <v>5.9</v>
      </c>
      <c r="BO335">
        <v>1.67</v>
      </c>
      <c r="BP335">
        <v>2.1</v>
      </c>
      <c r="BQ335" t="s">
        <v>733</v>
      </c>
      <c r="BR335">
        <f>VLOOKUP(Table2[[#This Row],[Reference]],metron,10,FALSE)</f>
        <v>2.4956155335383219</v>
      </c>
      <c r="BS335">
        <f>VLOOKUP(Table2[[#This Row],[Reference]],metron,11,FALSE)</f>
        <v>1.344038264434575</v>
      </c>
      <c r="BT335">
        <f>VLOOKUP(Table2[[#This Row],[Reference]],metron,12,FALSE)</f>
        <v>1.1515772691037469</v>
      </c>
      <c r="BU335">
        <f>VLOOKUP(Table2[[#This Row],[Reference]],metron,13,FALSE)</f>
        <v>0.59936225942375587</v>
      </c>
      <c r="BV335">
        <f>VLOOKUP(Table2[[#This Row],[Reference]],metron,14,FALSE)</f>
        <v>0.50723152260562576</v>
      </c>
      <c r="BW335">
        <f>VLOOKUP(Table2[[#This Row],[Reference]],metron,15,FALSE)</f>
        <v>11.99278846153846</v>
      </c>
      <c r="BX335">
        <f>VLOOKUP(Table2[[#This Row],[Reference]],metron,16,FALSE)</f>
        <v>10.0277534965035</v>
      </c>
      <c r="BY335">
        <f>VLOOKUP(Table2[[#This Row],[Reference]],metron,17,FALSE)</f>
        <v>5.2857459543338514</v>
      </c>
      <c r="BZ335">
        <f>VLOOKUP(Table2[[#This Row],[Reference]],metron,18,FALSE)</f>
        <v>4.4067834183107957</v>
      </c>
      <c r="CA335">
        <f>VLOOKUP(Table2[[#This Row],[Reference]],metron,19,FALSE)</f>
        <v>6.7070425072046085</v>
      </c>
      <c r="CB335">
        <f>VLOOKUP(Table2[[#This Row],[Reference]],metron,20,FALSE)</f>
        <v>5.6209700781927046</v>
      </c>
      <c r="CC335">
        <f>VLOOKUP(Table2[[#This Row],[Reference]],metron,21,FALSE)</f>
        <v>13.04463690872752</v>
      </c>
      <c r="CD335">
        <f>VLOOKUP(Table2[[#This Row],[Reference]],metron,22,FALSE)</f>
        <v>13.49811236953142</v>
      </c>
      <c r="CE335">
        <f>VLOOKUP(Table2[[#This Row],[Reference]],metron,23,FALSE)</f>
        <v>1.5836526181353769</v>
      </c>
      <c r="CF335">
        <f>VLOOKUP(Table2[[#This Row],[Reference]],metron,24,FALSE)</f>
        <v>1.8744146445295871</v>
      </c>
      <c r="CG335">
        <f>VLOOKUP(Table2[[#This Row],[Reference]],metron,25,FALSE)</f>
        <v>8.5994040017028525E-2</v>
      </c>
      <c r="CH335">
        <f>VLOOKUP(Table2[[#This Row],[Reference]],metron,26,FALSE)</f>
        <v>0.13452532992762881</v>
      </c>
    </row>
    <row r="336" spans="1:86" hidden="1" x14ac:dyDescent="0.45">
      <c r="A336">
        <v>1597370400</v>
      </c>
      <c r="B336" t="s">
        <v>762</v>
      </c>
      <c r="C336" t="s">
        <v>64</v>
      </c>
      <c r="D336" t="s">
        <v>65</v>
      </c>
      <c r="E336" t="s">
        <v>694</v>
      </c>
      <c r="F336" t="s">
        <v>672</v>
      </c>
      <c r="G336" t="s">
        <v>673</v>
      </c>
      <c r="H336">
        <v>4</v>
      </c>
      <c r="I336">
        <v>3</v>
      </c>
      <c r="J336">
        <v>0.5</v>
      </c>
      <c r="K336">
        <v>2.37</v>
      </c>
      <c r="L336">
        <v>0.8</v>
      </c>
      <c r="M336">
        <v>3</v>
      </c>
      <c r="N336">
        <v>1</v>
      </c>
      <c r="O336">
        <v>4</v>
      </c>
      <c r="P336">
        <v>3</v>
      </c>
      <c r="Q336">
        <v>3</v>
      </c>
      <c r="R336">
        <v>0</v>
      </c>
      <c r="S336" t="s">
        <v>763</v>
      </c>
      <c r="T336">
        <v>67</v>
      </c>
      <c r="U336">
        <v>4</v>
      </c>
      <c r="V336">
        <v>3</v>
      </c>
      <c r="W336">
        <v>3</v>
      </c>
      <c r="X336">
        <v>0</v>
      </c>
      <c r="Y336">
        <v>1</v>
      </c>
      <c r="Z336">
        <v>0</v>
      </c>
      <c r="AA336">
        <v>1</v>
      </c>
      <c r="AB336">
        <v>2</v>
      </c>
      <c r="AC336">
        <v>1</v>
      </c>
      <c r="AD336">
        <v>0</v>
      </c>
      <c r="AE336">
        <v>17</v>
      </c>
      <c r="AF336">
        <v>15</v>
      </c>
      <c r="AG336">
        <v>8</v>
      </c>
      <c r="AH336">
        <v>5</v>
      </c>
      <c r="AI336">
        <v>9</v>
      </c>
      <c r="AJ336">
        <v>10</v>
      </c>
      <c r="AK336">
        <v>18</v>
      </c>
      <c r="AL336">
        <v>14</v>
      </c>
      <c r="AM336">
        <v>54</v>
      </c>
      <c r="AN336">
        <v>46</v>
      </c>
      <c r="AO336">
        <v>1.94</v>
      </c>
      <c r="AP336">
        <v>1.65</v>
      </c>
      <c r="AQ336">
        <v>3.5</v>
      </c>
      <c r="AR336">
        <v>25</v>
      </c>
      <c r="AS336">
        <v>100</v>
      </c>
      <c r="AT336">
        <v>75</v>
      </c>
      <c r="AU336">
        <v>75</v>
      </c>
      <c r="AV336">
        <v>0</v>
      </c>
      <c r="AW336">
        <v>25</v>
      </c>
      <c r="AX336">
        <v>100</v>
      </c>
      <c r="AY336">
        <v>75</v>
      </c>
      <c r="AZ336">
        <v>100</v>
      </c>
      <c r="BA336">
        <v>7</v>
      </c>
      <c r="BB336">
        <v>3</v>
      </c>
      <c r="BC336">
        <v>2</v>
      </c>
      <c r="BD336">
        <v>3.55</v>
      </c>
      <c r="BE336">
        <v>3.35</v>
      </c>
      <c r="BF336">
        <f>(1/BC336+1/BD336+1/BE336-1)/3</f>
        <v>2.6732534510545875E-2</v>
      </c>
      <c r="BG336">
        <f>1/BC336-BF336</f>
        <v>0.47326746548945414</v>
      </c>
      <c r="BH336">
        <f>1/BD336-BF336</f>
        <v>0.25495760633452458</v>
      </c>
      <c r="BI336">
        <f>1/BE336-BF336</f>
        <v>0.27177492817602128</v>
      </c>
      <c r="BJ336">
        <f>MROUND(BG336*100,2)/100</f>
        <v>0.48</v>
      </c>
      <c r="BK336">
        <v>1.2</v>
      </c>
      <c r="BL336">
        <v>1.65</v>
      </c>
      <c r="BM336">
        <v>2.6</v>
      </c>
      <c r="BN336">
        <v>4.7</v>
      </c>
      <c r="BO336">
        <v>1.54</v>
      </c>
      <c r="BP336">
        <v>2.35</v>
      </c>
      <c r="BQ336" t="s">
        <v>675</v>
      </c>
      <c r="BR336">
        <f>VLOOKUP(Table2[[#This Row],[Reference]],metron,10,FALSE)</f>
        <v>2.5271929824561399</v>
      </c>
      <c r="BS336">
        <f>VLOOKUP(Table2[[#This Row],[Reference]],metron,11,FALSE)</f>
        <v>1.510877192982456</v>
      </c>
      <c r="BT336">
        <f>VLOOKUP(Table2[[#This Row],[Reference]],metron,12,FALSE)</f>
        <v>1.0163157894736841</v>
      </c>
      <c r="BU336">
        <f>VLOOKUP(Table2[[#This Row],[Reference]],metron,13,FALSE)</f>
        <v>0.67350877192982461</v>
      </c>
      <c r="BV336">
        <f>VLOOKUP(Table2[[#This Row],[Reference]],metron,14,FALSE)</f>
        <v>0.4442105263157895</v>
      </c>
      <c r="BW336">
        <f>VLOOKUP(Table2[[#This Row],[Reference]],metron,15,FALSE)</f>
        <v>12.80980392156863</v>
      </c>
      <c r="BX336">
        <f>VLOOKUP(Table2[[#This Row],[Reference]],metron,16,FALSE)</f>
        <v>9.6872549019607845</v>
      </c>
      <c r="BY336">
        <f>VLOOKUP(Table2[[#This Row],[Reference]],metron,17,FALSE)</f>
        <v>5.6491169610129957</v>
      </c>
      <c r="BZ336">
        <f>VLOOKUP(Table2[[#This Row],[Reference]],metron,18,FALSE)</f>
        <v>4.1379540153282237</v>
      </c>
      <c r="CA336">
        <f>VLOOKUP(Table2[[#This Row],[Reference]],metron,19,FALSE)</f>
        <v>7.1606869605556343</v>
      </c>
      <c r="CB336">
        <f>VLOOKUP(Table2[[#This Row],[Reference]],metron,20,FALSE)</f>
        <v>5.5493008866325608</v>
      </c>
      <c r="CC336">
        <f>VLOOKUP(Table2[[#This Row],[Reference]],metron,21,FALSE)</f>
        <v>12.9029029029029</v>
      </c>
      <c r="CD336">
        <f>VLOOKUP(Table2[[#This Row],[Reference]],metron,22,FALSE)</f>
        <v>13.75508842175509</v>
      </c>
      <c r="CE336">
        <f>VLOOKUP(Table2[[#This Row],[Reference]],metron,23,FALSE)</f>
        <v>1.5287356321839081</v>
      </c>
      <c r="CF336">
        <f>VLOOKUP(Table2[[#This Row],[Reference]],metron,24,FALSE)</f>
        <v>1.9664750957854411</v>
      </c>
      <c r="CG336">
        <f>VLOOKUP(Table2[[#This Row],[Reference]],metron,25,FALSE)</f>
        <v>8.8441890166028103E-2</v>
      </c>
      <c r="CH336">
        <f>VLOOKUP(Table2[[#This Row],[Reference]],metron,26,FALSE)</f>
        <v>0.13409961685823751</v>
      </c>
    </row>
    <row r="337" spans="1:86" x14ac:dyDescent="0.45">
      <c r="A337">
        <v>1597458600</v>
      </c>
      <c r="B337" t="s">
        <v>764</v>
      </c>
      <c r="C337" t="s">
        <v>64</v>
      </c>
      <c r="D337" t="s">
        <v>65</v>
      </c>
      <c r="E337" t="s">
        <v>700</v>
      </c>
      <c r="F337" t="s">
        <v>693</v>
      </c>
      <c r="G337" t="s">
        <v>735</v>
      </c>
      <c r="H337">
        <v>5</v>
      </c>
      <c r="I337">
        <v>1</v>
      </c>
      <c r="J337">
        <v>1</v>
      </c>
      <c r="K337">
        <v>1.5</v>
      </c>
      <c r="L337">
        <v>1.38</v>
      </c>
      <c r="M337">
        <v>0</v>
      </c>
      <c r="N337">
        <v>1</v>
      </c>
      <c r="O337">
        <v>1</v>
      </c>
      <c r="P337">
        <v>0</v>
      </c>
      <c r="Q337">
        <v>0</v>
      </c>
      <c r="R337">
        <v>0</v>
      </c>
      <c r="T337">
        <v>61</v>
      </c>
      <c r="U337">
        <v>2</v>
      </c>
      <c r="V337">
        <v>6</v>
      </c>
      <c r="W337">
        <v>1</v>
      </c>
      <c r="X337">
        <v>0</v>
      </c>
      <c r="Y337">
        <v>1</v>
      </c>
      <c r="Z337">
        <v>0</v>
      </c>
      <c r="AA337">
        <v>0</v>
      </c>
      <c r="AB337">
        <v>1</v>
      </c>
      <c r="AC337">
        <v>0</v>
      </c>
      <c r="AD337">
        <v>1</v>
      </c>
      <c r="AE337">
        <v>9</v>
      </c>
      <c r="AF337">
        <v>9</v>
      </c>
      <c r="AG337">
        <v>2</v>
      </c>
      <c r="AH337">
        <v>4</v>
      </c>
      <c r="AI337">
        <v>7</v>
      </c>
      <c r="AJ337">
        <v>5</v>
      </c>
      <c r="AK337">
        <v>17</v>
      </c>
      <c r="AL337">
        <v>15</v>
      </c>
      <c r="AM337">
        <v>41</v>
      </c>
      <c r="AN337">
        <v>59</v>
      </c>
      <c r="AO337">
        <v>0.92</v>
      </c>
      <c r="AP337">
        <v>1.1299999999999999</v>
      </c>
      <c r="AQ337">
        <v>2</v>
      </c>
      <c r="AR337">
        <v>100</v>
      </c>
      <c r="AS337">
        <v>100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100</v>
      </c>
      <c r="AZ337">
        <v>100</v>
      </c>
      <c r="BA337">
        <v>7</v>
      </c>
      <c r="BB337">
        <v>7</v>
      </c>
      <c r="BC337">
        <v>3.15</v>
      </c>
      <c r="BD337">
        <v>3.15</v>
      </c>
      <c r="BE337">
        <v>2.2999999999999998</v>
      </c>
      <c r="BF337">
        <f>(1/BC337+1/BD337+1/BE337-1)/3</f>
        <v>2.3234414538762405E-2</v>
      </c>
      <c r="BG337">
        <f>1/BC337-BF337</f>
        <v>0.29422590292155504</v>
      </c>
      <c r="BH337">
        <f>1/BD337-BF337</f>
        <v>0.29422590292155504</v>
      </c>
      <c r="BI337">
        <f>1/BE337-BF337</f>
        <v>0.41154819415688981</v>
      </c>
      <c r="BJ337">
        <f>MROUND(BG337*100,2)/100</f>
        <v>0.3</v>
      </c>
      <c r="BK337">
        <v>1.43</v>
      </c>
      <c r="BL337">
        <v>2.2999999999999998</v>
      </c>
      <c r="BM337">
        <v>4.4000000000000004</v>
      </c>
      <c r="BN337">
        <v>8.75</v>
      </c>
      <c r="BO337">
        <v>2</v>
      </c>
      <c r="BP337">
        <v>1.77</v>
      </c>
      <c r="BQ337" t="s">
        <v>711</v>
      </c>
      <c r="BR337">
        <f>VLOOKUP(Table2[[#This Row],[Reference]],metron,10,FALSE)</f>
        <v>2.5726407816919519</v>
      </c>
      <c r="BS337">
        <f>VLOOKUP(Table2[[#This Row],[Reference]],metron,11,FALSE)</f>
        <v>1.1805091283106199</v>
      </c>
      <c r="BT337">
        <f>VLOOKUP(Table2[[#This Row],[Reference]],metron,12,FALSE)</f>
        <v>1.3921316533813319</v>
      </c>
      <c r="BU337">
        <f>VLOOKUP(Table2[[#This Row],[Reference]],metron,13,FALSE)</f>
        <v>0.5209673269873939</v>
      </c>
      <c r="BV337">
        <f>VLOOKUP(Table2[[#This Row],[Reference]],metron,14,FALSE)</f>
        <v>0.61847182917417032</v>
      </c>
      <c r="BW337">
        <f>VLOOKUP(Table2[[#This Row],[Reference]],metron,15,FALSE)</f>
        <v>11.149200710479571</v>
      </c>
      <c r="BX337">
        <f>VLOOKUP(Table2[[#This Row],[Reference]],metron,16,FALSE)</f>
        <v>11.444049733570161</v>
      </c>
      <c r="BY337">
        <f>VLOOKUP(Table2[[#This Row],[Reference]],metron,17,FALSE)</f>
        <v>4.5257270693512304</v>
      </c>
      <c r="BZ337">
        <f>VLOOKUP(Table2[[#This Row],[Reference]],metron,18,FALSE)</f>
        <v>4.8465324384787474</v>
      </c>
      <c r="CA337">
        <f>VLOOKUP(Table2[[#This Row],[Reference]],metron,19,FALSE)</f>
        <v>6.6234736411283404</v>
      </c>
      <c r="CB337">
        <f>VLOOKUP(Table2[[#This Row],[Reference]],metron,20,FALSE)</f>
        <v>6.5975172950914134</v>
      </c>
      <c r="CC337">
        <f>VLOOKUP(Table2[[#This Row],[Reference]],metron,21,FALSE)</f>
        <v>12.90081154192967</v>
      </c>
      <c r="CD337">
        <f>VLOOKUP(Table2[[#This Row],[Reference]],metron,22,FALSE)</f>
        <v>13.00360685302074</v>
      </c>
      <c r="CE337">
        <f>VLOOKUP(Table2[[#This Row],[Reference]],metron,23,FALSE)</f>
        <v>1.7502145922746779</v>
      </c>
      <c r="CF337">
        <f>VLOOKUP(Table2[[#This Row],[Reference]],metron,24,FALSE)</f>
        <v>1.831402831402831</v>
      </c>
      <c r="CG337">
        <f>VLOOKUP(Table2[[#This Row],[Reference]],metron,25,FALSE)</f>
        <v>9.6525096525096526E-2</v>
      </c>
      <c r="CH337">
        <f>VLOOKUP(Table2[[#This Row],[Reference]],metron,26,FALSE)</f>
        <v>0.1244101244101244</v>
      </c>
    </row>
    <row r="338" spans="1:86" hidden="1" x14ac:dyDescent="0.45">
      <c r="A338">
        <v>1597528800</v>
      </c>
      <c r="B338" t="s">
        <v>765</v>
      </c>
      <c r="C338" t="s">
        <v>64</v>
      </c>
      <c r="D338" t="s">
        <v>65</v>
      </c>
      <c r="E338" t="s">
        <v>666</v>
      </c>
      <c r="F338" t="s">
        <v>688</v>
      </c>
      <c r="G338" t="s">
        <v>678</v>
      </c>
      <c r="H338">
        <v>5</v>
      </c>
      <c r="I338">
        <v>0.5</v>
      </c>
      <c r="J338">
        <v>1.5</v>
      </c>
      <c r="K338">
        <v>1.6</v>
      </c>
      <c r="L338">
        <v>0.35</v>
      </c>
      <c r="M338">
        <v>2</v>
      </c>
      <c r="N338">
        <v>1</v>
      </c>
      <c r="O338">
        <v>3</v>
      </c>
      <c r="P338">
        <v>0</v>
      </c>
      <c r="Q338">
        <v>0</v>
      </c>
      <c r="R338">
        <v>0</v>
      </c>
      <c r="S338" t="s">
        <v>766</v>
      </c>
      <c r="T338">
        <v>69</v>
      </c>
      <c r="U338">
        <v>7</v>
      </c>
      <c r="V338">
        <v>4</v>
      </c>
      <c r="W338">
        <v>1</v>
      </c>
      <c r="X338">
        <v>0</v>
      </c>
      <c r="Y338">
        <v>4</v>
      </c>
      <c r="Z338">
        <v>1</v>
      </c>
      <c r="AA338">
        <v>1</v>
      </c>
      <c r="AB338">
        <v>0</v>
      </c>
      <c r="AC338">
        <v>2</v>
      </c>
      <c r="AD338">
        <v>3</v>
      </c>
      <c r="AE338">
        <v>16</v>
      </c>
      <c r="AF338">
        <v>12</v>
      </c>
      <c r="AG338">
        <v>7</v>
      </c>
      <c r="AH338">
        <v>4</v>
      </c>
      <c r="AI338">
        <v>9</v>
      </c>
      <c r="AJ338">
        <v>8</v>
      </c>
      <c r="AK338">
        <v>13</v>
      </c>
      <c r="AL338">
        <v>16</v>
      </c>
      <c r="AM338">
        <v>58</v>
      </c>
      <c r="AN338">
        <v>42</v>
      </c>
      <c r="AO338">
        <v>1.68</v>
      </c>
      <c r="AP338">
        <v>1.27</v>
      </c>
      <c r="AQ338">
        <v>2</v>
      </c>
      <c r="AR338">
        <v>25</v>
      </c>
      <c r="AS338">
        <v>50</v>
      </c>
      <c r="AT338">
        <v>25</v>
      </c>
      <c r="AU338">
        <v>25</v>
      </c>
      <c r="AV338">
        <v>25</v>
      </c>
      <c r="AW338">
        <v>25</v>
      </c>
      <c r="AX338">
        <v>50</v>
      </c>
      <c r="AY338">
        <v>25</v>
      </c>
      <c r="AZ338">
        <v>75</v>
      </c>
      <c r="BA338">
        <v>8.5</v>
      </c>
      <c r="BB338">
        <v>6.5</v>
      </c>
      <c r="BC338">
        <v>1.91</v>
      </c>
      <c r="BD338">
        <v>3.4</v>
      </c>
      <c r="BE338">
        <v>3.85</v>
      </c>
      <c r="BF338">
        <f>(1/BC338+1/BD338+1/BE338-1)/3</f>
        <v>2.580603874105562E-2</v>
      </c>
      <c r="BG338">
        <f>1/BC338-BF338</f>
        <v>0.49775417068302813</v>
      </c>
      <c r="BH338">
        <f>1/BD338-BF338</f>
        <v>0.2683116083177679</v>
      </c>
      <c r="BI338">
        <f>1/BE338-BF338</f>
        <v>0.23393422099920411</v>
      </c>
      <c r="BJ338">
        <f>MROUND(BG338*100,2)/100</f>
        <v>0.5</v>
      </c>
      <c r="BK338">
        <v>1.35</v>
      </c>
      <c r="BL338">
        <v>2.1</v>
      </c>
      <c r="BM338">
        <v>3.8</v>
      </c>
      <c r="BN338">
        <v>7.25</v>
      </c>
      <c r="BO338">
        <v>1.87</v>
      </c>
      <c r="BP338">
        <v>1.83</v>
      </c>
      <c r="BQ338" t="s">
        <v>669</v>
      </c>
      <c r="BR338">
        <f>VLOOKUP(Table2[[#This Row],[Reference]],metron,10,FALSE)</f>
        <v>2.5202079886551649</v>
      </c>
      <c r="BS338">
        <f>VLOOKUP(Table2[[#This Row],[Reference]],metron,11,FALSE)</f>
        <v>1.5342708579532029</v>
      </c>
      <c r="BT338">
        <f>VLOOKUP(Table2[[#This Row],[Reference]],metron,12,FALSE)</f>
        <v>0.98593713070196176</v>
      </c>
      <c r="BU338">
        <f>VLOOKUP(Table2[[#This Row],[Reference]],metron,13,FALSE)</f>
        <v>0.67513590167809023</v>
      </c>
      <c r="BV338">
        <f>VLOOKUP(Table2[[#This Row],[Reference]],metron,14,FALSE)</f>
        <v>0.4286727337194185</v>
      </c>
      <c r="BW338">
        <f>VLOOKUP(Table2[[#This Row],[Reference]],metron,15,FALSE)</f>
        <v>12.98669114272602</v>
      </c>
      <c r="BX338">
        <f>VLOOKUP(Table2[[#This Row],[Reference]],metron,16,FALSE)</f>
        <v>9.4167049105094076</v>
      </c>
      <c r="BY338">
        <f>VLOOKUP(Table2[[#This Row],[Reference]],metron,17,FALSE)</f>
        <v>5.6645716945996272</v>
      </c>
      <c r="BZ338">
        <f>VLOOKUP(Table2[[#This Row],[Reference]],metron,18,FALSE)</f>
        <v>4.0242085661080074</v>
      </c>
      <c r="CA338">
        <f>VLOOKUP(Table2[[#This Row],[Reference]],metron,19,FALSE)</f>
        <v>7.3221194481263927</v>
      </c>
      <c r="CB338">
        <f>VLOOKUP(Table2[[#This Row],[Reference]],metron,20,FALSE)</f>
        <v>5.3924963444014002</v>
      </c>
      <c r="CC338">
        <f>VLOOKUP(Table2[[#This Row],[Reference]],metron,21,FALSE)</f>
        <v>12.508162313432839</v>
      </c>
      <c r="CD338">
        <f>VLOOKUP(Table2[[#This Row],[Reference]],metron,22,FALSE)</f>
        <v>13.36963619402985</v>
      </c>
      <c r="CE338">
        <f>VLOOKUP(Table2[[#This Row],[Reference]],metron,23,FALSE)</f>
        <v>1.4438014689517029</v>
      </c>
      <c r="CF338">
        <f>VLOOKUP(Table2[[#This Row],[Reference]],metron,24,FALSE)</f>
        <v>1.9410193634542621</v>
      </c>
      <c r="CG338">
        <f>VLOOKUP(Table2[[#This Row],[Reference]],metron,25,FALSE)</f>
        <v>8.4130870242599604E-2</v>
      </c>
      <c r="CH338">
        <f>VLOOKUP(Table2[[#This Row],[Reference]],metron,26,FALSE)</f>
        <v>0.1275317160026708</v>
      </c>
    </row>
    <row r="339" spans="1:86" hidden="1" x14ac:dyDescent="0.45">
      <c r="A339">
        <v>1597536000</v>
      </c>
      <c r="B339" t="s">
        <v>767</v>
      </c>
      <c r="C339" t="s">
        <v>64</v>
      </c>
      <c r="D339" t="s">
        <v>65</v>
      </c>
      <c r="E339" t="s">
        <v>671</v>
      </c>
      <c r="F339" t="s">
        <v>689</v>
      </c>
      <c r="G339" t="s">
        <v>731</v>
      </c>
      <c r="H339">
        <v>5</v>
      </c>
      <c r="I339">
        <v>3</v>
      </c>
      <c r="J339">
        <v>1</v>
      </c>
      <c r="K339">
        <v>2.1800000000000002</v>
      </c>
      <c r="L339">
        <v>0.59</v>
      </c>
      <c r="M339">
        <v>3</v>
      </c>
      <c r="N339">
        <v>2</v>
      </c>
      <c r="O339">
        <v>5</v>
      </c>
      <c r="P339">
        <v>2</v>
      </c>
      <c r="Q339">
        <v>1</v>
      </c>
      <c r="R339">
        <v>1</v>
      </c>
      <c r="S339" t="s">
        <v>768</v>
      </c>
      <c r="T339" t="s">
        <v>769</v>
      </c>
      <c r="U339">
        <v>6</v>
      </c>
      <c r="V339">
        <v>3</v>
      </c>
      <c r="W339">
        <v>3</v>
      </c>
      <c r="X339">
        <v>0</v>
      </c>
      <c r="Y339">
        <v>3</v>
      </c>
      <c r="Z339">
        <v>0</v>
      </c>
      <c r="AA339">
        <v>0</v>
      </c>
      <c r="AB339">
        <v>3</v>
      </c>
      <c r="AC339">
        <v>1</v>
      </c>
      <c r="AD339">
        <v>2</v>
      </c>
      <c r="AE339">
        <v>19</v>
      </c>
      <c r="AF339">
        <v>11</v>
      </c>
      <c r="AG339">
        <v>6</v>
      </c>
      <c r="AH339">
        <v>5</v>
      </c>
      <c r="AI339">
        <v>13</v>
      </c>
      <c r="AJ339">
        <v>6</v>
      </c>
      <c r="AK339">
        <v>27</v>
      </c>
      <c r="AL339">
        <v>14</v>
      </c>
      <c r="AM339">
        <v>58</v>
      </c>
      <c r="AN339">
        <v>42</v>
      </c>
      <c r="AO339">
        <v>2</v>
      </c>
      <c r="AP339">
        <v>1.32</v>
      </c>
      <c r="AQ339">
        <v>2</v>
      </c>
      <c r="AR339">
        <v>50</v>
      </c>
      <c r="AS339">
        <v>100</v>
      </c>
      <c r="AT339">
        <v>0</v>
      </c>
      <c r="AU339">
        <v>0</v>
      </c>
      <c r="AV339">
        <v>0</v>
      </c>
      <c r="AW339">
        <v>0</v>
      </c>
      <c r="AX339">
        <v>75</v>
      </c>
      <c r="AY339">
        <v>25</v>
      </c>
      <c r="AZ339">
        <v>100</v>
      </c>
      <c r="BA339">
        <v>13</v>
      </c>
      <c r="BB339">
        <v>5</v>
      </c>
      <c r="BC339">
        <v>1.37</v>
      </c>
      <c r="BD339">
        <v>4.5</v>
      </c>
      <c r="BE339">
        <v>7.75</v>
      </c>
      <c r="BF339">
        <f>(1/BC339+1/BD339+1/BE339-1)/3</f>
        <v>2.7060495862002803E-2</v>
      </c>
      <c r="BG339">
        <f>1/BC339-BF339</f>
        <v>0.70286651143726731</v>
      </c>
      <c r="BH339">
        <f>1/BD339-BF339</f>
        <v>0.19516172636021942</v>
      </c>
      <c r="BI339">
        <f>1/BE339-BF339</f>
        <v>0.10197176220251332</v>
      </c>
      <c r="BJ339">
        <f>MROUND(BG339*100,2)/100</f>
        <v>0.7</v>
      </c>
      <c r="BK339">
        <v>1.28</v>
      </c>
      <c r="BL339">
        <v>1.91</v>
      </c>
      <c r="BM339">
        <v>3.25</v>
      </c>
      <c r="BN339">
        <v>6.25</v>
      </c>
      <c r="BO339">
        <v>2.15</v>
      </c>
      <c r="BP339">
        <v>1.65</v>
      </c>
      <c r="BQ339" t="s">
        <v>770</v>
      </c>
      <c r="BR339">
        <f>VLOOKUP(Table2[[#This Row],[Reference]],metron,10,FALSE)</f>
        <v>2.9925826028320968</v>
      </c>
      <c r="BS339">
        <f>VLOOKUP(Table2[[#This Row],[Reference]],metron,11,FALSE)</f>
        <v>2.224544841537424</v>
      </c>
      <c r="BT339">
        <f>VLOOKUP(Table2[[#This Row],[Reference]],metron,12,FALSE)</f>
        <v>0.76803776129467294</v>
      </c>
      <c r="BU339">
        <f>VLOOKUP(Table2[[#This Row],[Reference]],metron,13,FALSE)</f>
        <v>0.96561024949426832</v>
      </c>
      <c r="BV339">
        <f>VLOOKUP(Table2[[#This Row],[Reference]],metron,14,FALSE)</f>
        <v>0.34187457855697911</v>
      </c>
      <c r="BW339">
        <f>VLOOKUP(Table2[[#This Row],[Reference]],metron,15,FALSE)</f>
        <v>16.100000000000001</v>
      </c>
      <c r="BX339">
        <f>VLOOKUP(Table2[[#This Row],[Reference]],metron,16,FALSE)</f>
        <v>8.3493506493506491</v>
      </c>
      <c r="BY339">
        <f>VLOOKUP(Table2[[#This Row],[Reference]],metron,17,FALSE)</f>
        <v>7.2678100263852254</v>
      </c>
      <c r="BZ339">
        <f>VLOOKUP(Table2[[#This Row],[Reference]],metron,18,FALSE)</f>
        <v>3.2770448548812658</v>
      </c>
      <c r="CA339">
        <f>VLOOKUP(Table2[[#This Row],[Reference]],metron,19,FALSE)</f>
        <v>8.832189973614776</v>
      </c>
      <c r="CB339">
        <f>VLOOKUP(Table2[[#This Row],[Reference]],metron,20,FALSE)</f>
        <v>5.0723057944693828</v>
      </c>
      <c r="CC339">
        <f>VLOOKUP(Table2[[#This Row],[Reference]],metron,21,FALSE)</f>
        <v>11.95872170439414</v>
      </c>
      <c r="CD339">
        <f>VLOOKUP(Table2[[#This Row],[Reference]],metron,22,FALSE)</f>
        <v>13.450066577896139</v>
      </c>
      <c r="CE339">
        <f>VLOOKUP(Table2[[#This Row],[Reference]],metron,23,FALSE)</f>
        <v>1.301526717557252</v>
      </c>
      <c r="CF339">
        <f>VLOOKUP(Table2[[#This Row],[Reference]],metron,24,FALSE)</f>
        <v>1.9796437659033079</v>
      </c>
      <c r="CG339">
        <f>VLOOKUP(Table2[[#This Row],[Reference]],metron,25,FALSE)</f>
        <v>5.3435114503816793E-2</v>
      </c>
      <c r="CH339">
        <f>VLOOKUP(Table2[[#This Row],[Reference]],metron,26,FALSE)</f>
        <v>0.1183206106870229</v>
      </c>
    </row>
    <row r="340" spans="1:86" hidden="1" x14ac:dyDescent="0.45">
      <c r="A340">
        <v>1597543560</v>
      </c>
      <c r="B340" t="s">
        <v>771</v>
      </c>
      <c r="C340" t="s">
        <v>64</v>
      </c>
      <c r="D340" t="s">
        <v>65</v>
      </c>
      <c r="E340" t="s">
        <v>704</v>
      </c>
      <c r="F340" t="s">
        <v>660</v>
      </c>
      <c r="G340" t="s">
        <v>662</v>
      </c>
      <c r="H340">
        <v>5</v>
      </c>
      <c r="I340">
        <v>2</v>
      </c>
      <c r="J340">
        <v>0</v>
      </c>
      <c r="K340">
        <v>1.79</v>
      </c>
      <c r="L340">
        <v>0.72</v>
      </c>
      <c r="M340">
        <v>1</v>
      </c>
      <c r="N340">
        <v>1</v>
      </c>
      <c r="O340">
        <v>2</v>
      </c>
      <c r="P340">
        <v>0</v>
      </c>
      <c r="Q340">
        <v>0</v>
      </c>
      <c r="R340">
        <v>0</v>
      </c>
      <c r="S340">
        <v>59</v>
      </c>
      <c r="T340">
        <v>76</v>
      </c>
      <c r="U340">
        <v>6</v>
      </c>
      <c r="V340">
        <v>4</v>
      </c>
      <c r="W340">
        <v>2</v>
      </c>
      <c r="X340">
        <v>0</v>
      </c>
      <c r="Y340">
        <v>2</v>
      </c>
      <c r="Z340">
        <v>0</v>
      </c>
      <c r="AA340">
        <v>1</v>
      </c>
      <c r="AB340">
        <v>1</v>
      </c>
      <c r="AC340">
        <v>1</v>
      </c>
      <c r="AD340">
        <v>1</v>
      </c>
      <c r="AE340">
        <v>20</v>
      </c>
      <c r="AF340">
        <v>14</v>
      </c>
      <c r="AG340">
        <v>11</v>
      </c>
      <c r="AH340">
        <v>5</v>
      </c>
      <c r="AI340">
        <v>9</v>
      </c>
      <c r="AJ340">
        <v>9</v>
      </c>
      <c r="AK340">
        <v>18</v>
      </c>
      <c r="AL340">
        <v>12</v>
      </c>
      <c r="AM340">
        <v>56</v>
      </c>
      <c r="AN340">
        <v>44</v>
      </c>
      <c r="AO340">
        <v>2.52</v>
      </c>
      <c r="AP340">
        <v>1.63</v>
      </c>
      <c r="AQ340">
        <v>2.5</v>
      </c>
      <c r="AR340">
        <v>50</v>
      </c>
      <c r="AS340">
        <v>50</v>
      </c>
      <c r="AT340">
        <v>50</v>
      </c>
      <c r="AU340">
        <v>50</v>
      </c>
      <c r="AV340">
        <v>0</v>
      </c>
      <c r="AW340">
        <v>50</v>
      </c>
      <c r="AX340">
        <v>50</v>
      </c>
      <c r="AY340">
        <v>50</v>
      </c>
      <c r="AZ340">
        <v>100</v>
      </c>
      <c r="BA340">
        <v>9.5</v>
      </c>
      <c r="BB340">
        <v>6</v>
      </c>
      <c r="BC340">
        <v>1.61</v>
      </c>
      <c r="BD340">
        <v>3.9</v>
      </c>
      <c r="BE340">
        <v>5.15</v>
      </c>
      <c r="BF340">
        <f>(1/BC340+1/BD340+1/BE340-1)/3</f>
        <v>2.3901008704723337E-2</v>
      </c>
      <c r="BG340">
        <f>1/BC340-BF340</f>
        <v>0.59721700371763686</v>
      </c>
      <c r="BH340">
        <f>1/BD340-BF340</f>
        <v>0.23250924770553311</v>
      </c>
      <c r="BI340">
        <f>1/BE340-BF340</f>
        <v>0.17027374857683006</v>
      </c>
      <c r="BJ340">
        <f>MROUND(BG340*100,2)/100</f>
        <v>0.6</v>
      </c>
      <c r="BK340">
        <v>1.23</v>
      </c>
      <c r="BL340">
        <v>1.74</v>
      </c>
      <c r="BM340">
        <v>2.9</v>
      </c>
      <c r="BN340">
        <v>5.35</v>
      </c>
      <c r="BO340">
        <v>1.74</v>
      </c>
      <c r="BP340">
        <v>2</v>
      </c>
      <c r="BQ340" t="s">
        <v>708</v>
      </c>
      <c r="BR340">
        <f>VLOOKUP(Table2[[#This Row],[Reference]],metron,10,FALSE)</f>
        <v>2.7310090702947849</v>
      </c>
      <c r="BS340">
        <f>VLOOKUP(Table2[[#This Row],[Reference]],metron,11,FALSE)</f>
        <v>1.841836734693878</v>
      </c>
      <c r="BT340">
        <f>VLOOKUP(Table2[[#This Row],[Reference]],metron,12,FALSE)</f>
        <v>0.88917233560090703</v>
      </c>
      <c r="BU340">
        <f>VLOOKUP(Table2[[#This Row],[Reference]],metron,13,FALSE)</f>
        <v>0.804822695035461</v>
      </c>
      <c r="BV340">
        <f>VLOOKUP(Table2[[#This Row],[Reference]],metron,14,FALSE)</f>
        <v>0.38099290780141842</v>
      </c>
      <c r="BW340">
        <f>VLOOKUP(Table2[[#This Row],[Reference]],metron,15,FALSE)</f>
        <v>14.25174825174825</v>
      </c>
      <c r="BX340">
        <f>VLOOKUP(Table2[[#This Row],[Reference]],metron,16,FALSE)</f>
        <v>8.8316683316683324</v>
      </c>
      <c r="BY340">
        <f>VLOOKUP(Table2[[#This Row],[Reference]],metron,17,FALSE)</f>
        <v>6.2901265822784813</v>
      </c>
      <c r="BZ340">
        <f>VLOOKUP(Table2[[#This Row],[Reference]],metron,18,FALSE)</f>
        <v>3.6162025316455702</v>
      </c>
      <c r="CA340">
        <f>VLOOKUP(Table2[[#This Row],[Reference]],metron,19,FALSE)</f>
        <v>7.9616216694697686</v>
      </c>
      <c r="CB340">
        <f>VLOOKUP(Table2[[#This Row],[Reference]],metron,20,FALSE)</f>
        <v>5.2154658000227627</v>
      </c>
      <c r="CC340">
        <f>VLOOKUP(Table2[[#This Row],[Reference]],metron,21,FALSE)</f>
        <v>12.444895886236671</v>
      </c>
      <c r="CD340">
        <f>VLOOKUP(Table2[[#This Row],[Reference]],metron,22,FALSE)</f>
        <v>13.620619603859829</v>
      </c>
      <c r="CE340">
        <f>VLOOKUP(Table2[[#This Row],[Reference]],metron,23,FALSE)</f>
        <v>1.406084017382907</v>
      </c>
      <c r="CF340">
        <f>VLOOKUP(Table2[[#This Row],[Reference]],metron,24,FALSE)</f>
        <v>2.070980202800579</v>
      </c>
      <c r="CG340">
        <f>VLOOKUP(Table2[[#This Row],[Reference]],metron,25,FALSE)</f>
        <v>6.1323032351521013E-2</v>
      </c>
      <c r="CH340">
        <f>VLOOKUP(Table2[[#This Row],[Reference]],metron,26,FALSE)</f>
        <v>0.1313375181071946</v>
      </c>
    </row>
    <row r="341" spans="1:86" hidden="1" x14ac:dyDescent="0.45">
      <c r="A341">
        <v>1597597200</v>
      </c>
      <c r="B341" t="s">
        <v>772</v>
      </c>
      <c r="C341" t="s">
        <v>64</v>
      </c>
      <c r="D341" t="s">
        <v>65</v>
      </c>
      <c r="E341" t="s">
        <v>705</v>
      </c>
      <c r="F341" t="s">
        <v>661</v>
      </c>
      <c r="G341" t="s">
        <v>668</v>
      </c>
      <c r="H341">
        <v>5</v>
      </c>
      <c r="I341">
        <v>3</v>
      </c>
      <c r="J341">
        <v>2</v>
      </c>
      <c r="K341">
        <v>2</v>
      </c>
      <c r="L341">
        <v>1.47</v>
      </c>
      <c r="M341">
        <v>3</v>
      </c>
      <c r="N341">
        <v>2</v>
      </c>
      <c r="O341">
        <v>5</v>
      </c>
      <c r="P341">
        <v>2</v>
      </c>
      <c r="Q341">
        <v>1</v>
      </c>
      <c r="R341">
        <v>1</v>
      </c>
      <c r="S341" t="s">
        <v>773</v>
      </c>
      <c r="T341" t="s">
        <v>774</v>
      </c>
      <c r="U341">
        <v>4</v>
      </c>
      <c r="V341">
        <v>4</v>
      </c>
      <c r="W341">
        <v>3</v>
      </c>
      <c r="X341">
        <v>0</v>
      </c>
      <c r="Y341">
        <v>2</v>
      </c>
      <c r="Z341">
        <v>0</v>
      </c>
      <c r="AA341">
        <v>2</v>
      </c>
      <c r="AB341">
        <v>1</v>
      </c>
      <c r="AC341">
        <v>0</v>
      </c>
      <c r="AD341">
        <v>2</v>
      </c>
      <c r="AE341">
        <v>11</v>
      </c>
      <c r="AF341">
        <v>16</v>
      </c>
      <c r="AG341">
        <v>5</v>
      </c>
      <c r="AH341">
        <v>6</v>
      </c>
      <c r="AI341">
        <v>6</v>
      </c>
      <c r="AJ341">
        <v>10</v>
      </c>
      <c r="AK341">
        <v>9</v>
      </c>
      <c r="AL341">
        <v>12</v>
      </c>
      <c r="AM341">
        <v>48</v>
      </c>
      <c r="AN341">
        <v>52</v>
      </c>
      <c r="AO341">
        <v>1.32</v>
      </c>
      <c r="AP341">
        <v>1.79</v>
      </c>
      <c r="AQ341">
        <v>3.25</v>
      </c>
      <c r="AR341">
        <v>50</v>
      </c>
      <c r="AS341">
        <v>75</v>
      </c>
      <c r="AT341">
        <v>75</v>
      </c>
      <c r="AU341">
        <v>50</v>
      </c>
      <c r="AV341">
        <v>50</v>
      </c>
      <c r="AW341">
        <v>75</v>
      </c>
      <c r="AX341">
        <v>75</v>
      </c>
      <c r="AY341">
        <v>50</v>
      </c>
      <c r="AZ341">
        <v>75</v>
      </c>
      <c r="BA341">
        <v>11</v>
      </c>
      <c r="BB341">
        <v>6</v>
      </c>
      <c r="BC341">
        <v>3.5</v>
      </c>
      <c r="BD341">
        <v>3.55</v>
      </c>
      <c r="BE341">
        <v>1.95</v>
      </c>
      <c r="BF341">
        <f>(1/BC341+1/BD341+1/BE341-1)/3</f>
        <v>2.6741646459956286E-2</v>
      </c>
      <c r="BG341">
        <f>1/BC341-BF341</f>
        <v>0.2589726392543294</v>
      </c>
      <c r="BH341">
        <f>1/BD341-BF341</f>
        <v>0.25494849438511413</v>
      </c>
      <c r="BI341">
        <f>1/BE341-BF341</f>
        <v>0.48607886636055658</v>
      </c>
      <c r="BJ341">
        <f>MROUND(BG341*100,2)/100</f>
        <v>0.26</v>
      </c>
      <c r="BK341">
        <v>1.22</v>
      </c>
      <c r="BL341">
        <v>1.73</v>
      </c>
      <c r="BM341">
        <v>2.75</v>
      </c>
      <c r="BN341">
        <v>5.5</v>
      </c>
      <c r="BO341">
        <v>1.65</v>
      </c>
      <c r="BP341">
        <v>2.16</v>
      </c>
      <c r="BQ341" t="s">
        <v>723</v>
      </c>
      <c r="BR341">
        <f>VLOOKUP(Table2[[#This Row],[Reference]],metron,10,FALSE)</f>
        <v>2.569449507838133</v>
      </c>
      <c r="BS341">
        <f>VLOOKUP(Table2[[#This Row],[Reference]],metron,11,FALSE)</f>
        <v>1.0936930368209989</v>
      </c>
      <c r="BT341">
        <f>VLOOKUP(Table2[[#This Row],[Reference]],metron,12,FALSE)</f>
        <v>1.475756471017134</v>
      </c>
      <c r="BU341">
        <f>VLOOKUP(Table2[[#This Row],[Reference]],metron,13,FALSE)</f>
        <v>0.50018228217280347</v>
      </c>
      <c r="BV341">
        <f>VLOOKUP(Table2[[#This Row],[Reference]],metron,14,FALSE)</f>
        <v>0.65220561429092239</v>
      </c>
      <c r="BW341">
        <f>VLOOKUP(Table2[[#This Row],[Reference]],metron,15,FALSE)</f>
        <v>10.905576679340941</v>
      </c>
      <c r="BX341">
        <f>VLOOKUP(Table2[[#This Row],[Reference]],metron,16,FALSE)</f>
        <v>12.06463878326996</v>
      </c>
      <c r="BY341">
        <f>VLOOKUP(Table2[[#This Row],[Reference]],metron,17,FALSE)</f>
        <v>4.2920127795527154</v>
      </c>
      <c r="BZ341">
        <f>VLOOKUP(Table2[[#This Row],[Reference]],metron,18,FALSE)</f>
        <v>5.0095846645367406</v>
      </c>
      <c r="CA341">
        <f>VLOOKUP(Table2[[#This Row],[Reference]],metron,19,FALSE)</f>
        <v>6.6135638997882253</v>
      </c>
      <c r="CB341">
        <f>VLOOKUP(Table2[[#This Row],[Reference]],metron,20,FALSE)</f>
        <v>7.055054118733219</v>
      </c>
      <c r="CC341">
        <f>VLOOKUP(Table2[[#This Row],[Reference]],metron,21,FALSE)</f>
        <v>12.94865211810013</v>
      </c>
      <c r="CD341">
        <f>VLOOKUP(Table2[[#This Row],[Reference]],metron,22,FALSE)</f>
        <v>13.189345314505781</v>
      </c>
      <c r="CE341">
        <f>VLOOKUP(Table2[[#This Row],[Reference]],metron,23,FALSE)</f>
        <v>1.771446078431373</v>
      </c>
      <c r="CF341">
        <f>VLOOKUP(Table2[[#This Row],[Reference]],metron,24,FALSE)</f>
        <v>1.809436274509804</v>
      </c>
      <c r="CG341">
        <f>VLOOKUP(Table2[[#This Row],[Reference]],metron,25,FALSE)</f>
        <v>0.1060049019607843</v>
      </c>
      <c r="CH341">
        <f>VLOOKUP(Table2[[#This Row],[Reference]],metron,26,FALSE)</f>
        <v>9.6813725490196081E-2</v>
      </c>
    </row>
    <row r="342" spans="1:86" hidden="1" x14ac:dyDescent="0.45">
      <c r="A342">
        <v>1597622760</v>
      </c>
      <c r="B342" t="s">
        <v>775</v>
      </c>
      <c r="C342" t="s">
        <v>64</v>
      </c>
      <c r="D342" t="s">
        <v>65</v>
      </c>
      <c r="E342" t="s">
        <v>672</v>
      </c>
      <c r="F342" t="s">
        <v>677</v>
      </c>
      <c r="G342" t="s">
        <v>684</v>
      </c>
      <c r="H342">
        <v>5</v>
      </c>
      <c r="I342">
        <v>3</v>
      </c>
      <c r="J342">
        <v>0.5</v>
      </c>
      <c r="K342">
        <v>2.09</v>
      </c>
      <c r="L342">
        <v>1.06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U342">
        <v>6</v>
      </c>
      <c r="V342">
        <v>2</v>
      </c>
      <c r="W342">
        <v>1</v>
      </c>
      <c r="X342">
        <v>0</v>
      </c>
      <c r="Y342">
        <v>1</v>
      </c>
      <c r="Z342">
        <v>1</v>
      </c>
      <c r="AA342">
        <v>0</v>
      </c>
      <c r="AB342">
        <v>1</v>
      </c>
      <c r="AC342">
        <v>0</v>
      </c>
      <c r="AD342">
        <v>2</v>
      </c>
      <c r="AE342">
        <v>18</v>
      </c>
      <c r="AF342">
        <v>9</v>
      </c>
      <c r="AG342">
        <v>3</v>
      </c>
      <c r="AH342">
        <v>5</v>
      </c>
      <c r="AI342">
        <v>15</v>
      </c>
      <c r="AJ342">
        <v>4</v>
      </c>
      <c r="AK342">
        <v>13</v>
      </c>
      <c r="AL342">
        <v>16</v>
      </c>
      <c r="AM342">
        <v>64</v>
      </c>
      <c r="AN342">
        <v>36</v>
      </c>
      <c r="AO342">
        <v>1.84</v>
      </c>
      <c r="AP342">
        <v>1.1299999999999999</v>
      </c>
      <c r="AQ342">
        <v>2.5</v>
      </c>
      <c r="AR342">
        <v>50</v>
      </c>
      <c r="AS342">
        <v>100</v>
      </c>
      <c r="AT342">
        <v>25</v>
      </c>
      <c r="AU342">
        <v>25</v>
      </c>
      <c r="AV342">
        <v>0</v>
      </c>
      <c r="AW342">
        <v>50</v>
      </c>
      <c r="AX342">
        <v>100</v>
      </c>
      <c r="AY342">
        <v>25</v>
      </c>
      <c r="AZ342">
        <v>75</v>
      </c>
      <c r="BA342">
        <v>14.5</v>
      </c>
      <c r="BB342">
        <v>7.5</v>
      </c>
      <c r="BC342">
        <v>1.67</v>
      </c>
      <c r="BD342">
        <v>4.05</v>
      </c>
      <c r="BE342">
        <v>4.45</v>
      </c>
      <c r="BF342">
        <f>(1/BC342+1/BD342+1/BE342-1)/3</f>
        <v>2.3478358860030024E-2</v>
      </c>
      <c r="BG342">
        <f>1/BC342-BF342</f>
        <v>0.57532403634955087</v>
      </c>
      <c r="BH342">
        <f>1/BD342-BF342</f>
        <v>0.22343522138688357</v>
      </c>
      <c r="BI342">
        <f>1/BE342-BF342</f>
        <v>0.20124074226356548</v>
      </c>
      <c r="BJ342">
        <f>MROUND(BG342*100,2)/100</f>
        <v>0.57999999999999996</v>
      </c>
      <c r="BK342">
        <v>1.2</v>
      </c>
      <c r="BL342">
        <v>1.66</v>
      </c>
      <c r="BM342">
        <v>2.62</v>
      </c>
      <c r="BN342">
        <v>5</v>
      </c>
      <c r="BO342">
        <v>1.65</v>
      </c>
      <c r="BP342">
        <v>2.15</v>
      </c>
      <c r="BQ342" t="s">
        <v>729</v>
      </c>
      <c r="BR342">
        <f>VLOOKUP(Table2[[#This Row],[Reference]],metron,10,FALSE)</f>
        <v>2.6362999299229148</v>
      </c>
      <c r="BS342">
        <f>VLOOKUP(Table2[[#This Row],[Reference]],metron,11,FALSE)</f>
        <v>1.7619715019855171</v>
      </c>
      <c r="BT342">
        <f>VLOOKUP(Table2[[#This Row],[Reference]],metron,12,FALSE)</f>
        <v>0.87432842793739785</v>
      </c>
      <c r="BU342">
        <f>VLOOKUP(Table2[[#This Row],[Reference]],metron,13,FALSE)</f>
        <v>0.78411214953271025</v>
      </c>
      <c r="BV342">
        <f>VLOOKUP(Table2[[#This Row],[Reference]],metron,14,FALSE)</f>
        <v>0.38060747663551397</v>
      </c>
      <c r="BW342">
        <f>VLOOKUP(Table2[[#This Row],[Reference]],metron,15,FALSE)</f>
        <v>14.215499378367181</v>
      </c>
      <c r="BX342">
        <f>VLOOKUP(Table2[[#This Row],[Reference]],metron,16,FALSE)</f>
        <v>8.9523612261806136</v>
      </c>
      <c r="BY342">
        <f>VLOOKUP(Table2[[#This Row],[Reference]],metron,17,FALSE)</f>
        <v>6.3083121289228163</v>
      </c>
      <c r="BZ342">
        <f>VLOOKUP(Table2[[#This Row],[Reference]],metron,18,FALSE)</f>
        <v>3.7757524374735061</v>
      </c>
      <c r="CA342">
        <f>VLOOKUP(Table2[[#This Row],[Reference]],metron,19,FALSE)</f>
        <v>7.9071872494443642</v>
      </c>
      <c r="CB342">
        <f>VLOOKUP(Table2[[#This Row],[Reference]],metron,20,FALSE)</f>
        <v>5.1766087887071075</v>
      </c>
      <c r="CC342">
        <f>VLOOKUP(Table2[[#This Row],[Reference]],metron,21,FALSE)</f>
        <v>12.634239592183521</v>
      </c>
      <c r="CD342">
        <f>VLOOKUP(Table2[[#This Row],[Reference]],metron,22,FALSE)</f>
        <v>13.597706032285471</v>
      </c>
      <c r="CE342">
        <f>VLOOKUP(Table2[[#This Row],[Reference]],metron,23,FALSE)</f>
        <v>1.365400161681487</v>
      </c>
      <c r="CF342">
        <f>VLOOKUP(Table2[[#This Row],[Reference]],metron,24,FALSE)</f>
        <v>1.963621665319321</v>
      </c>
      <c r="CG342">
        <f>VLOOKUP(Table2[[#This Row],[Reference]],metron,25,FALSE)</f>
        <v>7.1544058205335492E-2</v>
      </c>
      <c r="CH342">
        <f>VLOOKUP(Table2[[#This Row],[Reference]],metron,26,FALSE)</f>
        <v>0.1216653193209378</v>
      </c>
    </row>
    <row r="343" spans="1:86" hidden="1" x14ac:dyDescent="0.45">
      <c r="A343">
        <v>1597629600</v>
      </c>
      <c r="B343" t="s">
        <v>776</v>
      </c>
      <c r="C343" t="s">
        <v>64</v>
      </c>
      <c r="D343" t="s">
        <v>65</v>
      </c>
      <c r="E343" t="s">
        <v>683</v>
      </c>
      <c r="F343" t="s">
        <v>694</v>
      </c>
      <c r="G343" t="s">
        <v>720</v>
      </c>
      <c r="H343">
        <v>5</v>
      </c>
      <c r="I343">
        <v>2</v>
      </c>
      <c r="J343">
        <v>2</v>
      </c>
      <c r="K343">
        <v>1.82</v>
      </c>
      <c r="L343">
        <v>1.63</v>
      </c>
      <c r="M343">
        <v>4</v>
      </c>
      <c r="N343">
        <v>1</v>
      </c>
      <c r="O343">
        <v>5</v>
      </c>
      <c r="P343">
        <v>1</v>
      </c>
      <c r="Q343">
        <v>1</v>
      </c>
      <c r="R343">
        <v>0</v>
      </c>
      <c r="S343" t="s">
        <v>777</v>
      </c>
      <c r="T343">
        <v>58</v>
      </c>
      <c r="U343">
        <v>4</v>
      </c>
      <c r="V343">
        <v>8</v>
      </c>
      <c r="W343">
        <v>3</v>
      </c>
      <c r="X343">
        <v>0</v>
      </c>
      <c r="Y343">
        <v>2</v>
      </c>
      <c r="Z343">
        <v>1</v>
      </c>
      <c r="AA343">
        <v>2</v>
      </c>
      <c r="AB343">
        <v>1</v>
      </c>
      <c r="AC343">
        <v>2</v>
      </c>
      <c r="AD343">
        <v>1</v>
      </c>
      <c r="AE343">
        <v>19</v>
      </c>
      <c r="AF343">
        <v>13</v>
      </c>
      <c r="AG343">
        <v>9</v>
      </c>
      <c r="AH343">
        <v>8</v>
      </c>
      <c r="AI343">
        <v>10</v>
      </c>
      <c r="AJ343">
        <v>5</v>
      </c>
      <c r="AK343">
        <v>21</v>
      </c>
      <c r="AL343">
        <v>12</v>
      </c>
      <c r="AM343">
        <v>36</v>
      </c>
      <c r="AN343">
        <v>64</v>
      </c>
      <c r="AO343">
        <v>2.09</v>
      </c>
      <c r="AP343">
        <v>1.69</v>
      </c>
      <c r="AQ343">
        <v>2</v>
      </c>
      <c r="AR343">
        <v>75</v>
      </c>
      <c r="AS343">
        <v>75</v>
      </c>
      <c r="AT343">
        <v>25</v>
      </c>
      <c r="AU343">
        <v>0</v>
      </c>
      <c r="AV343">
        <v>0</v>
      </c>
      <c r="AW343">
        <v>0</v>
      </c>
      <c r="AX343">
        <v>50</v>
      </c>
      <c r="AY343">
        <v>50</v>
      </c>
      <c r="AZ343">
        <v>75</v>
      </c>
      <c r="BA343">
        <v>9.5</v>
      </c>
      <c r="BB343">
        <v>4</v>
      </c>
      <c r="BC343">
        <v>3.4</v>
      </c>
      <c r="BD343">
        <v>3.75</v>
      </c>
      <c r="BE343">
        <v>1.95</v>
      </c>
      <c r="BF343">
        <f>(1/BC343+1/BD343+1/BE343-1)/3</f>
        <v>2.4534942182001068E-2</v>
      </c>
      <c r="BG343">
        <f>1/BC343-BF343</f>
        <v>0.26958270487682245</v>
      </c>
      <c r="BH343">
        <f>1/BD343-BF343</f>
        <v>0.24213172448466561</v>
      </c>
      <c r="BI343">
        <f>1/BE343-BF343</f>
        <v>0.4882855706385118</v>
      </c>
      <c r="BJ343">
        <f>MROUND(BG343*100,2)/100</f>
        <v>0.26</v>
      </c>
      <c r="BK343">
        <v>1.28</v>
      </c>
      <c r="BL343">
        <v>1.9</v>
      </c>
      <c r="BM343">
        <v>3.25</v>
      </c>
      <c r="BN343">
        <v>6</v>
      </c>
      <c r="BO343">
        <v>1.66</v>
      </c>
      <c r="BP343">
        <v>2.1</v>
      </c>
      <c r="BQ343" t="s">
        <v>726</v>
      </c>
      <c r="BR343">
        <f>VLOOKUP(Table2[[#This Row],[Reference]],metron,10,FALSE)</f>
        <v>2.569449507838133</v>
      </c>
      <c r="BS343">
        <f>VLOOKUP(Table2[[#This Row],[Reference]],metron,11,FALSE)</f>
        <v>1.0936930368209989</v>
      </c>
      <c r="BT343">
        <f>VLOOKUP(Table2[[#This Row],[Reference]],metron,12,FALSE)</f>
        <v>1.475756471017134</v>
      </c>
      <c r="BU343">
        <f>VLOOKUP(Table2[[#This Row],[Reference]],metron,13,FALSE)</f>
        <v>0.50018228217280347</v>
      </c>
      <c r="BV343">
        <f>VLOOKUP(Table2[[#This Row],[Reference]],metron,14,FALSE)</f>
        <v>0.65220561429092239</v>
      </c>
      <c r="BW343">
        <f>VLOOKUP(Table2[[#This Row],[Reference]],metron,15,FALSE)</f>
        <v>10.905576679340941</v>
      </c>
      <c r="BX343">
        <f>VLOOKUP(Table2[[#This Row],[Reference]],metron,16,FALSE)</f>
        <v>12.06463878326996</v>
      </c>
      <c r="BY343">
        <f>VLOOKUP(Table2[[#This Row],[Reference]],metron,17,FALSE)</f>
        <v>4.2920127795527154</v>
      </c>
      <c r="BZ343">
        <f>VLOOKUP(Table2[[#This Row],[Reference]],metron,18,FALSE)</f>
        <v>5.0095846645367406</v>
      </c>
      <c r="CA343">
        <f>VLOOKUP(Table2[[#This Row],[Reference]],metron,19,FALSE)</f>
        <v>6.6135638997882253</v>
      </c>
      <c r="CB343">
        <f>VLOOKUP(Table2[[#This Row],[Reference]],metron,20,FALSE)</f>
        <v>7.055054118733219</v>
      </c>
      <c r="CC343">
        <f>VLOOKUP(Table2[[#This Row],[Reference]],metron,21,FALSE)</f>
        <v>12.94865211810013</v>
      </c>
      <c r="CD343">
        <f>VLOOKUP(Table2[[#This Row],[Reference]],metron,22,FALSE)</f>
        <v>13.189345314505781</v>
      </c>
      <c r="CE343">
        <f>VLOOKUP(Table2[[#This Row],[Reference]],metron,23,FALSE)</f>
        <v>1.771446078431373</v>
      </c>
      <c r="CF343">
        <f>VLOOKUP(Table2[[#This Row],[Reference]],metron,24,FALSE)</f>
        <v>1.809436274509804</v>
      </c>
      <c r="CG343">
        <f>VLOOKUP(Table2[[#This Row],[Reference]],metron,25,FALSE)</f>
        <v>0.1060049019607843</v>
      </c>
      <c r="CH343">
        <f>VLOOKUP(Table2[[#This Row],[Reference]],metron,26,FALSE)</f>
        <v>9.6813725490196081E-2</v>
      </c>
    </row>
    <row r="344" spans="1:86" hidden="1" x14ac:dyDescent="0.45">
      <c r="A344">
        <v>1597716000</v>
      </c>
      <c r="B344" t="s">
        <v>778</v>
      </c>
      <c r="C344" t="s">
        <v>64</v>
      </c>
      <c r="D344" t="s">
        <v>65</v>
      </c>
      <c r="E344" t="s">
        <v>667</v>
      </c>
      <c r="F344" t="s">
        <v>676</v>
      </c>
      <c r="G344" t="s">
        <v>725</v>
      </c>
      <c r="H344">
        <v>5</v>
      </c>
      <c r="I344">
        <v>3</v>
      </c>
      <c r="J344">
        <v>0</v>
      </c>
      <c r="K344">
        <v>2.29</v>
      </c>
      <c r="L344">
        <v>0.47</v>
      </c>
      <c r="M344">
        <v>2</v>
      </c>
      <c r="N344">
        <v>1</v>
      </c>
      <c r="O344">
        <v>3</v>
      </c>
      <c r="P344">
        <v>1</v>
      </c>
      <c r="Q344">
        <v>0</v>
      </c>
      <c r="R344">
        <v>1</v>
      </c>
      <c r="S344" t="s">
        <v>144</v>
      </c>
      <c r="T344" t="s">
        <v>290</v>
      </c>
      <c r="U344">
        <v>3</v>
      </c>
      <c r="V344">
        <v>4</v>
      </c>
      <c r="W344">
        <v>1</v>
      </c>
      <c r="X344">
        <v>0</v>
      </c>
      <c r="Y344">
        <v>3</v>
      </c>
      <c r="Z344">
        <v>0</v>
      </c>
      <c r="AA344">
        <v>0</v>
      </c>
      <c r="AB344">
        <v>1</v>
      </c>
      <c r="AC344">
        <v>2</v>
      </c>
      <c r="AD344">
        <v>1</v>
      </c>
      <c r="AE344">
        <v>13</v>
      </c>
      <c r="AF344">
        <v>14</v>
      </c>
      <c r="AG344">
        <v>6</v>
      </c>
      <c r="AH344">
        <v>4</v>
      </c>
      <c r="AI344">
        <v>7</v>
      </c>
      <c r="AJ344">
        <v>10</v>
      </c>
      <c r="AK344">
        <v>8</v>
      </c>
      <c r="AL344">
        <v>20</v>
      </c>
      <c r="AM344">
        <v>61</v>
      </c>
      <c r="AN344">
        <v>39</v>
      </c>
      <c r="AO344">
        <v>1.56</v>
      </c>
      <c r="AP344">
        <v>1.37</v>
      </c>
      <c r="AQ344">
        <v>2.5</v>
      </c>
      <c r="AR344">
        <v>0</v>
      </c>
      <c r="AS344">
        <v>50</v>
      </c>
      <c r="AT344">
        <v>50</v>
      </c>
      <c r="AU344">
        <v>50</v>
      </c>
      <c r="AV344">
        <v>0</v>
      </c>
      <c r="AW344">
        <v>0</v>
      </c>
      <c r="AX344">
        <v>50</v>
      </c>
      <c r="AY344">
        <v>50</v>
      </c>
      <c r="AZ344">
        <v>100</v>
      </c>
      <c r="BA344">
        <v>7</v>
      </c>
      <c r="BB344">
        <v>6</v>
      </c>
      <c r="BC344">
        <v>1.48</v>
      </c>
      <c r="BD344">
        <v>4.45</v>
      </c>
      <c r="BE344">
        <v>5.8</v>
      </c>
      <c r="BF344">
        <f>(1/BC344+1/BD344+1/BE344-1)/3</f>
        <v>2.4269523300906481E-2</v>
      </c>
      <c r="BG344">
        <f>1/BC344-BF344</f>
        <v>0.65140615237476918</v>
      </c>
      <c r="BH344">
        <f>1/BD344-BF344</f>
        <v>0.20044957782268902</v>
      </c>
      <c r="BI344">
        <f>1/BE344-BF344</f>
        <v>0.14814426980254181</v>
      </c>
      <c r="BJ344">
        <f>MROUND(BG344*100,2)/100</f>
        <v>0.66</v>
      </c>
      <c r="BK344">
        <v>1.21</v>
      </c>
      <c r="BL344">
        <v>1.69</v>
      </c>
      <c r="BM344">
        <v>2.75</v>
      </c>
      <c r="BN344">
        <v>5</v>
      </c>
      <c r="BO344">
        <v>1.8</v>
      </c>
      <c r="BP344">
        <v>1.91</v>
      </c>
      <c r="BQ344" t="s">
        <v>736</v>
      </c>
      <c r="BR344">
        <f>VLOOKUP(Table2[[#This Row],[Reference]],metron,10,FALSE)</f>
        <v>2.9251336898395728</v>
      </c>
      <c r="BS344">
        <f>VLOOKUP(Table2[[#This Row],[Reference]],metron,11,FALSE)</f>
        <v>2.089675030851502</v>
      </c>
      <c r="BT344">
        <f>VLOOKUP(Table2[[#This Row],[Reference]],metron,12,FALSE)</f>
        <v>0.8354586589880707</v>
      </c>
      <c r="BU344">
        <f>VLOOKUP(Table2[[#This Row],[Reference]],metron,13,FALSE)</f>
        <v>0.92472233648704238</v>
      </c>
      <c r="BV344">
        <f>VLOOKUP(Table2[[#This Row],[Reference]],metron,14,FALSE)</f>
        <v>0.35252982311805842</v>
      </c>
      <c r="BW344">
        <f>VLOOKUP(Table2[[#This Row],[Reference]],metron,15,FALSE)</f>
        <v>15.366666666666671</v>
      </c>
      <c r="BX344">
        <f>VLOOKUP(Table2[[#This Row],[Reference]],metron,16,FALSE)</f>
        <v>8.5234848484848484</v>
      </c>
      <c r="BY344">
        <f>VLOOKUP(Table2[[#This Row],[Reference]],metron,17,FALSE)</f>
        <v>6.6873065015479876</v>
      </c>
      <c r="BZ344">
        <f>VLOOKUP(Table2[[#This Row],[Reference]],metron,18,FALSE)</f>
        <v>3.3490712074303399</v>
      </c>
      <c r="CA344">
        <f>VLOOKUP(Table2[[#This Row],[Reference]],metron,19,FALSE)</f>
        <v>8.679360165118684</v>
      </c>
      <c r="CB344">
        <f>VLOOKUP(Table2[[#This Row],[Reference]],metron,20,FALSE)</f>
        <v>5.1744136410545085</v>
      </c>
      <c r="CC344">
        <f>VLOOKUP(Table2[[#This Row],[Reference]],metron,21,FALSE)</f>
        <v>12.62384615384615</v>
      </c>
      <c r="CD344">
        <f>VLOOKUP(Table2[[#This Row],[Reference]],metron,22,FALSE)</f>
        <v>13.844615384615381</v>
      </c>
      <c r="CE344">
        <f>VLOOKUP(Table2[[#This Row],[Reference]],metron,23,FALSE)</f>
        <v>1.369710467706013</v>
      </c>
      <c r="CF344">
        <f>VLOOKUP(Table2[[#This Row],[Reference]],metron,24,FALSE)</f>
        <v>2.0920564216778019</v>
      </c>
      <c r="CG344">
        <f>VLOOKUP(Table2[[#This Row],[Reference]],metron,25,FALSE)</f>
        <v>7.126948775055679E-2</v>
      </c>
      <c r="CH344">
        <f>VLOOKUP(Table2[[#This Row],[Reference]],metron,26,FALSE)</f>
        <v>0.13214550853749071</v>
      </c>
    </row>
    <row r="345" spans="1:86" hidden="1" x14ac:dyDescent="0.45">
      <c r="A345">
        <v>1598056200</v>
      </c>
      <c r="B345" t="s">
        <v>779</v>
      </c>
      <c r="C345" t="s">
        <v>64</v>
      </c>
      <c r="D345" t="s">
        <v>65</v>
      </c>
      <c r="E345" t="s">
        <v>660</v>
      </c>
      <c r="F345" t="s">
        <v>672</v>
      </c>
      <c r="G345" t="s">
        <v>717</v>
      </c>
      <c r="H345">
        <v>6</v>
      </c>
      <c r="I345">
        <v>1.33</v>
      </c>
      <c r="J345">
        <v>0.33</v>
      </c>
      <c r="K345">
        <v>1.29</v>
      </c>
      <c r="L345">
        <v>0.8</v>
      </c>
      <c r="M345">
        <v>2</v>
      </c>
      <c r="N345">
        <v>1</v>
      </c>
      <c r="O345">
        <v>3</v>
      </c>
      <c r="P345">
        <v>1</v>
      </c>
      <c r="Q345">
        <v>0</v>
      </c>
      <c r="R345">
        <v>1</v>
      </c>
      <c r="S345" t="s">
        <v>780</v>
      </c>
      <c r="T345">
        <v>35</v>
      </c>
      <c r="U345">
        <v>5</v>
      </c>
      <c r="V345">
        <v>5</v>
      </c>
      <c r="W345">
        <v>3</v>
      </c>
      <c r="X345">
        <v>0</v>
      </c>
      <c r="Y345">
        <v>0</v>
      </c>
      <c r="Z345">
        <v>0</v>
      </c>
      <c r="AA345">
        <v>1</v>
      </c>
      <c r="AB345">
        <v>2</v>
      </c>
      <c r="AC345">
        <v>0</v>
      </c>
      <c r="AD345">
        <v>0</v>
      </c>
      <c r="AE345">
        <v>16</v>
      </c>
      <c r="AF345">
        <v>13</v>
      </c>
      <c r="AG345">
        <v>6</v>
      </c>
      <c r="AH345">
        <v>4</v>
      </c>
      <c r="AI345">
        <v>10</v>
      </c>
      <c r="AJ345">
        <v>9</v>
      </c>
      <c r="AK345">
        <v>16</v>
      </c>
      <c r="AL345">
        <v>19</v>
      </c>
      <c r="AM345">
        <v>54</v>
      </c>
      <c r="AN345">
        <v>46</v>
      </c>
      <c r="AO345">
        <v>1.69</v>
      </c>
      <c r="AP345">
        <v>1.45</v>
      </c>
      <c r="AQ345">
        <v>2.67</v>
      </c>
      <c r="AR345">
        <v>50</v>
      </c>
      <c r="AS345">
        <v>84</v>
      </c>
      <c r="AT345">
        <v>50</v>
      </c>
      <c r="AU345">
        <v>34</v>
      </c>
      <c r="AV345">
        <v>0</v>
      </c>
      <c r="AW345">
        <v>50</v>
      </c>
      <c r="AX345">
        <v>100</v>
      </c>
      <c r="AY345">
        <v>17</v>
      </c>
      <c r="AZ345">
        <v>84</v>
      </c>
      <c r="BA345">
        <v>8.67</v>
      </c>
      <c r="BB345">
        <v>5.34</v>
      </c>
      <c r="BC345">
        <v>2.8</v>
      </c>
      <c r="BD345">
        <v>3.3</v>
      </c>
      <c r="BE345">
        <v>2.4</v>
      </c>
      <c r="BF345">
        <f>(1/BC345+1/BD345+1/BE345-1)/3</f>
        <v>2.5613275613275643E-2</v>
      </c>
      <c r="BG345">
        <f>1/BC345-BF345</f>
        <v>0.33152958152958151</v>
      </c>
      <c r="BH345">
        <f>1/BD345-BF345</f>
        <v>0.2774170274170274</v>
      </c>
      <c r="BI345">
        <f>1/BE345-BF345</f>
        <v>0.39105339105339104</v>
      </c>
      <c r="BJ345">
        <f>MROUND(BG345*100,2)/100</f>
        <v>0.34</v>
      </c>
      <c r="BK345">
        <v>1.25</v>
      </c>
      <c r="BL345">
        <v>1.8</v>
      </c>
      <c r="BM345">
        <v>3.05</v>
      </c>
      <c r="BN345">
        <v>5.7</v>
      </c>
      <c r="BO345">
        <v>1.65</v>
      </c>
      <c r="BP345">
        <v>2.15</v>
      </c>
      <c r="BQ345" t="s">
        <v>664</v>
      </c>
      <c r="BR345">
        <f>VLOOKUP(Table2[[#This Row],[Reference]],metron,10,FALSE)</f>
        <v>2.5229727551184897</v>
      </c>
      <c r="BS345">
        <f>VLOOKUP(Table2[[#This Row],[Reference]],metron,11,FALSE)</f>
        <v>1.228921489601805</v>
      </c>
      <c r="BT345">
        <f>VLOOKUP(Table2[[#This Row],[Reference]],metron,12,FALSE)</f>
        <v>1.2940512655166849</v>
      </c>
      <c r="BU345">
        <f>VLOOKUP(Table2[[#This Row],[Reference]],metron,13,FALSE)</f>
        <v>0.53240890035472432</v>
      </c>
      <c r="BV345">
        <f>VLOOKUP(Table2[[#This Row],[Reference]],metron,14,FALSE)</f>
        <v>0.56514027732989358</v>
      </c>
      <c r="BW345">
        <f>VLOOKUP(Table2[[#This Row],[Reference]],metron,15,FALSE)</f>
        <v>11.417888124439131</v>
      </c>
      <c r="BX345">
        <f>VLOOKUP(Table2[[#This Row],[Reference]],metron,16,FALSE)</f>
        <v>10.76308704756207</v>
      </c>
      <c r="BY345">
        <f>VLOOKUP(Table2[[#This Row],[Reference]],metron,17,FALSE)</f>
        <v>4.8317672021824798</v>
      </c>
      <c r="BZ345">
        <f>VLOOKUP(Table2[[#This Row],[Reference]],metron,18,FALSE)</f>
        <v>4.6698999696877843</v>
      </c>
      <c r="CA345">
        <f>VLOOKUP(Table2[[#This Row],[Reference]],metron,19,FALSE)</f>
        <v>6.5861209222566508</v>
      </c>
      <c r="CB345">
        <f>VLOOKUP(Table2[[#This Row],[Reference]],metron,20,FALSE)</f>
        <v>6.093187077874286</v>
      </c>
      <c r="CC345">
        <f>VLOOKUP(Table2[[#This Row],[Reference]],metron,21,FALSE)</f>
        <v>12.685679611650491</v>
      </c>
      <c r="CD345">
        <f>VLOOKUP(Table2[[#This Row],[Reference]],metron,22,FALSE)</f>
        <v>13.02639563106796</v>
      </c>
      <c r="CE345">
        <f>VLOOKUP(Table2[[#This Row],[Reference]],metron,23,FALSE)</f>
        <v>1.6481211768132831</v>
      </c>
      <c r="CF345">
        <f>VLOOKUP(Table2[[#This Row],[Reference]],metron,24,FALSE)</f>
        <v>1.8572676958928049</v>
      </c>
      <c r="CG345">
        <f>VLOOKUP(Table2[[#This Row],[Reference]],metron,25,FALSE)</f>
        <v>9.641712787649287E-2</v>
      </c>
      <c r="CH345">
        <f>VLOOKUP(Table2[[#This Row],[Reference]],metron,26,FALSE)</f>
        <v>0.11302068161957469</v>
      </c>
    </row>
    <row r="346" spans="1:86" hidden="1" x14ac:dyDescent="0.45">
      <c r="A346">
        <v>1598063400</v>
      </c>
      <c r="B346" t="s">
        <v>781</v>
      </c>
      <c r="C346" t="s">
        <v>64</v>
      </c>
      <c r="D346" t="s">
        <v>65</v>
      </c>
      <c r="E346" t="s">
        <v>689</v>
      </c>
      <c r="F346" t="s">
        <v>667</v>
      </c>
      <c r="G346" t="s">
        <v>673</v>
      </c>
      <c r="H346">
        <v>6</v>
      </c>
      <c r="I346">
        <v>1.5</v>
      </c>
      <c r="J346">
        <v>1.33</v>
      </c>
      <c r="K346">
        <v>1.41</v>
      </c>
      <c r="L346">
        <v>1.5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U346">
        <v>5</v>
      </c>
      <c r="V346">
        <v>2</v>
      </c>
      <c r="W346">
        <v>2</v>
      </c>
      <c r="X346">
        <v>0</v>
      </c>
      <c r="Y346">
        <v>4</v>
      </c>
      <c r="Z346">
        <v>1</v>
      </c>
      <c r="AA346">
        <v>2</v>
      </c>
      <c r="AB346">
        <v>0</v>
      </c>
      <c r="AC346">
        <v>3</v>
      </c>
      <c r="AD346">
        <v>2</v>
      </c>
      <c r="AE346">
        <v>12</v>
      </c>
      <c r="AF346">
        <v>13</v>
      </c>
      <c r="AG346">
        <v>5</v>
      </c>
      <c r="AH346">
        <v>6</v>
      </c>
      <c r="AI346">
        <v>7</v>
      </c>
      <c r="AJ346">
        <v>7</v>
      </c>
      <c r="AK346">
        <v>16</v>
      </c>
      <c r="AL346">
        <v>20</v>
      </c>
      <c r="AM346">
        <v>45</v>
      </c>
      <c r="AN346">
        <v>55</v>
      </c>
      <c r="AO346">
        <v>1.58</v>
      </c>
      <c r="AP346">
        <v>1.71</v>
      </c>
      <c r="AQ346">
        <v>1.25</v>
      </c>
      <c r="AR346">
        <v>0</v>
      </c>
      <c r="AS346">
        <v>42</v>
      </c>
      <c r="AT346">
        <v>0</v>
      </c>
      <c r="AU346">
        <v>0</v>
      </c>
      <c r="AV346">
        <v>0</v>
      </c>
      <c r="AW346">
        <v>0</v>
      </c>
      <c r="AX346">
        <v>17</v>
      </c>
      <c r="AY346">
        <v>25</v>
      </c>
      <c r="AZ346">
        <v>84</v>
      </c>
      <c r="BA346">
        <v>8.17</v>
      </c>
      <c r="BB346">
        <v>5</v>
      </c>
      <c r="BC346">
        <v>4.0999999999999996</v>
      </c>
      <c r="BD346">
        <v>3.45</v>
      </c>
      <c r="BE346">
        <v>1.87</v>
      </c>
      <c r="BF346">
        <f>(1/BC346+1/BD346+1/BE346-1)/3</f>
        <v>2.2838956592309501E-2</v>
      </c>
      <c r="BG346">
        <f>1/BC346-BF346</f>
        <v>0.22106348243208077</v>
      </c>
      <c r="BH346">
        <f>1/BD346-BF346</f>
        <v>0.26701611587145863</v>
      </c>
      <c r="BI346">
        <f>1/BE346-BF346</f>
        <v>0.51192040169646047</v>
      </c>
      <c r="BJ346">
        <f>MROUND(BG346*100,2)/100</f>
        <v>0.22</v>
      </c>
      <c r="BK346">
        <v>1.26</v>
      </c>
      <c r="BL346">
        <v>1.83</v>
      </c>
      <c r="BM346">
        <v>3.1</v>
      </c>
      <c r="BN346">
        <v>5.8</v>
      </c>
      <c r="BO346">
        <v>1.71</v>
      </c>
      <c r="BP346">
        <v>2.0499999999999998</v>
      </c>
      <c r="BQ346" t="s">
        <v>713</v>
      </c>
      <c r="BR346">
        <f>VLOOKUP(Table2[[#This Row],[Reference]],metron,10,FALSE)</f>
        <v>2.7115135834411381</v>
      </c>
      <c r="BS346">
        <f>VLOOKUP(Table2[[#This Row],[Reference]],metron,11,FALSE)</f>
        <v>1.0633893919793009</v>
      </c>
      <c r="BT346">
        <f>VLOOKUP(Table2[[#This Row],[Reference]],metron,12,FALSE)</f>
        <v>1.648124191461837</v>
      </c>
      <c r="BU346">
        <f>VLOOKUP(Table2[[#This Row],[Reference]],metron,13,FALSE)</f>
        <v>0.47218628719275552</v>
      </c>
      <c r="BV346">
        <f>VLOOKUP(Table2[[#This Row],[Reference]],metron,14,FALSE)</f>
        <v>0.70181112548512292</v>
      </c>
      <c r="BW346">
        <f>VLOOKUP(Table2[[#This Row],[Reference]],metron,15,FALSE)</f>
        <v>10.38488783943329</v>
      </c>
      <c r="BX346">
        <f>VLOOKUP(Table2[[#This Row],[Reference]],metron,16,FALSE)</f>
        <v>12.349468713105081</v>
      </c>
      <c r="BY346">
        <f>VLOOKUP(Table2[[#This Row],[Reference]],metron,17,FALSE)</f>
        <v>4.0990453460620522</v>
      </c>
      <c r="BZ346">
        <f>VLOOKUP(Table2[[#This Row],[Reference]],metron,18,FALSE)</f>
        <v>5.2720763723150359</v>
      </c>
      <c r="CA346">
        <f>VLOOKUP(Table2[[#This Row],[Reference]],metron,19,FALSE)</f>
        <v>6.2858424933712378</v>
      </c>
      <c r="CB346">
        <f>VLOOKUP(Table2[[#This Row],[Reference]],metron,20,FALSE)</f>
        <v>7.0773923407900448</v>
      </c>
      <c r="CC346">
        <f>VLOOKUP(Table2[[#This Row],[Reference]],metron,21,FALSE)</f>
        <v>13.235083532219569</v>
      </c>
      <c r="CD346">
        <f>VLOOKUP(Table2[[#This Row],[Reference]],metron,22,FALSE)</f>
        <v>13.05131264916468</v>
      </c>
      <c r="CE346">
        <f>VLOOKUP(Table2[[#This Row],[Reference]],metron,23,FALSE)</f>
        <v>1.834292289988493</v>
      </c>
      <c r="CF346">
        <f>VLOOKUP(Table2[[#This Row],[Reference]],metron,24,FALSE)</f>
        <v>1.806674338319908</v>
      </c>
      <c r="CG346">
        <f>VLOOKUP(Table2[[#This Row],[Reference]],metron,25,FALSE)</f>
        <v>0.1196777905638665</v>
      </c>
      <c r="CH346">
        <f>VLOOKUP(Table2[[#This Row],[Reference]],metron,26,FALSE)</f>
        <v>0.1185270425776755</v>
      </c>
    </row>
    <row r="347" spans="1:86" hidden="1" x14ac:dyDescent="0.45">
      <c r="A347">
        <v>1598133600</v>
      </c>
      <c r="B347" t="s">
        <v>782</v>
      </c>
      <c r="C347" t="s">
        <v>64</v>
      </c>
      <c r="D347" t="s">
        <v>65</v>
      </c>
      <c r="E347" t="s">
        <v>677</v>
      </c>
      <c r="F347" t="s">
        <v>683</v>
      </c>
      <c r="G347" t="s">
        <v>706</v>
      </c>
      <c r="H347">
        <v>6</v>
      </c>
      <c r="I347">
        <v>0</v>
      </c>
      <c r="J347">
        <v>0</v>
      </c>
      <c r="K347">
        <v>1.21</v>
      </c>
      <c r="L347">
        <v>0.17</v>
      </c>
      <c r="M347">
        <v>1</v>
      </c>
      <c r="N347">
        <v>0</v>
      </c>
      <c r="O347">
        <v>1</v>
      </c>
      <c r="P347">
        <v>1</v>
      </c>
      <c r="Q347">
        <v>1</v>
      </c>
      <c r="R347">
        <v>0</v>
      </c>
      <c r="S347">
        <v>5</v>
      </c>
      <c r="U347">
        <v>1</v>
      </c>
      <c r="V347">
        <v>7</v>
      </c>
      <c r="W347">
        <v>4</v>
      </c>
      <c r="X347">
        <v>0</v>
      </c>
      <c r="Y347">
        <v>4</v>
      </c>
      <c r="Z347">
        <v>0</v>
      </c>
      <c r="AA347">
        <v>1</v>
      </c>
      <c r="AB347">
        <v>3</v>
      </c>
      <c r="AC347">
        <v>2</v>
      </c>
      <c r="AD347">
        <v>2</v>
      </c>
      <c r="AE347">
        <v>8</v>
      </c>
      <c r="AF347">
        <v>13</v>
      </c>
      <c r="AG347">
        <v>3</v>
      </c>
      <c r="AH347">
        <v>3</v>
      </c>
      <c r="AI347">
        <v>5</v>
      </c>
      <c r="AJ347">
        <v>10</v>
      </c>
      <c r="AK347">
        <v>16</v>
      </c>
      <c r="AL347">
        <v>17</v>
      </c>
      <c r="AM347">
        <v>41</v>
      </c>
      <c r="AN347">
        <v>59</v>
      </c>
      <c r="AO347">
        <v>0.88</v>
      </c>
      <c r="AP347">
        <v>1.46</v>
      </c>
      <c r="AQ347">
        <v>3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25</v>
      </c>
      <c r="AX347">
        <v>100</v>
      </c>
      <c r="AY347">
        <v>50</v>
      </c>
      <c r="AZ347">
        <v>75</v>
      </c>
      <c r="BA347">
        <v>9</v>
      </c>
      <c r="BB347">
        <v>5.5</v>
      </c>
      <c r="BC347">
        <v>2.4500000000000002</v>
      </c>
      <c r="BD347">
        <v>3.2</v>
      </c>
      <c r="BE347">
        <v>2.8</v>
      </c>
      <c r="BF347">
        <f>(1/BC347+1/BD347+1/BE347-1)/3</f>
        <v>2.5935374149659889E-2</v>
      </c>
      <c r="BG347">
        <f>1/BC347-BF347</f>
        <v>0.3822278911564625</v>
      </c>
      <c r="BH347">
        <f>1/BD347-BF347</f>
        <v>0.28656462585034009</v>
      </c>
      <c r="BI347">
        <f>1/BE347-BF347</f>
        <v>0.33120748299319724</v>
      </c>
      <c r="BJ347">
        <f>MROUND(BG347*100,2)/100</f>
        <v>0.38</v>
      </c>
      <c r="BK347">
        <v>1.31</v>
      </c>
      <c r="BL347">
        <v>1.95</v>
      </c>
      <c r="BM347">
        <v>3.5</v>
      </c>
      <c r="BN347">
        <v>6.7</v>
      </c>
      <c r="BO347">
        <v>1.74</v>
      </c>
      <c r="BP347">
        <v>2</v>
      </c>
      <c r="BQ347" t="s">
        <v>733</v>
      </c>
      <c r="BR347">
        <f>VLOOKUP(Table2[[#This Row],[Reference]],metron,10,FALSE)</f>
        <v>2.4900895140664963</v>
      </c>
      <c r="BS347">
        <f>VLOOKUP(Table2[[#This Row],[Reference]],metron,11,FALSE)</f>
        <v>1.330562659846547</v>
      </c>
      <c r="BT347">
        <f>VLOOKUP(Table2[[#This Row],[Reference]],metron,12,FALSE)</f>
        <v>1.1595268542199491</v>
      </c>
      <c r="BU347">
        <f>VLOOKUP(Table2[[#This Row],[Reference]],metron,13,FALSE)</f>
        <v>0.59053607588191415</v>
      </c>
      <c r="BV347">
        <f>VLOOKUP(Table2[[#This Row],[Reference]],metron,14,FALSE)</f>
        <v>0.50069274219332838</v>
      </c>
      <c r="BW347">
        <f>VLOOKUP(Table2[[#This Row],[Reference]],metron,15,FALSE)</f>
        <v>11.79715236686391</v>
      </c>
      <c r="BX347">
        <f>VLOOKUP(Table2[[#This Row],[Reference]],metron,16,FALSE)</f>
        <v>10.317122781065089</v>
      </c>
      <c r="BY347">
        <f>VLOOKUP(Table2[[#This Row],[Reference]],metron,17,FALSE)</f>
        <v>5.0637025966747622</v>
      </c>
      <c r="BZ347">
        <f>VLOOKUP(Table2[[#This Row],[Reference]],metron,18,FALSE)</f>
        <v>4.4674014571268454</v>
      </c>
      <c r="CA347">
        <f>VLOOKUP(Table2[[#This Row],[Reference]],metron,19,FALSE)</f>
        <v>6.7334497701891483</v>
      </c>
      <c r="CB347">
        <f>VLOOKUP(Table2[[#This Row],[Reference]],metron,20,FALSE)</f>
        <v>5.849721323938244</v>
      </c>
      <c r="CC347">
        <f>VLOOKUP(Table2[[#This Row],[Reference]],metron,21,FALSE)</f>
        <v>12.89644194756554</v>
      </c>
      <c r="CD347">
        <f>VLOOKUP(Table2[[#This Row],[Reference]],metron,22,FALSE)</f>
        <v>13.3434456928839</v>
      </c>
      <c r="CE347">
        <f>VLOOKUP(Table2[[#This Row],[Reference]],metron,23,FALSE)</f>
        <v>1.6144382124117971</v>
      </c>
      <c r="CF347">
        <f>VLOOKUP(Table2[[#This Row],[Reference]],metron,24,FALSE)</f>
        <v>1.9032024606477289</v>
      </c>
      <c r="CG347">
        <f>VLOOKUP(Table2[[#This Row],[Reference]],metron,25,FALSE)</f>
        <v>9.372172969060974E-2</v>
      </c>
      <c r="CH347">
        <f>VLOOKUP(Table2[[#This Row],[Reference]],metron,26,FALSE)</f>
        <v>0.11669983716301791</v>
      </c>
    </row>
    <row r="348" spans="1:86" hidden="1" x14ac:dyDescent="0.45">
      <c r="A348">
        <v>1598140800</v>
      </c>
      <c r="B348" t="s">
        <v>783</v>
      </c>
      <c r="C348" t="s">
        <v>64</v>
      </c>
      <c r="D348" t="s">
        <v>65</v>
      </c>
      <c r="E348" t="s">
        <v>661</v>
      </c>
      <c r="F348" t="s">
        <v>682</v>
      </c>
      <c r="G348" t="s">
        <v>731</v>
      </c>
      <c r="H348">
        <v>6</v>
      </c>
      <c r="I348">
        <v>2</v>
      </c>
      <c r="J348">
        <v>2</v>
      </c>
      <c r="K348">
        <v>1.53</v>
      </c>
      <c r="L348">
        <v>1.25</v>
      </c>
      <c r="M348">
        <v>1</v>
      </c>
      <c r="N348">
        <v>1</v>
      </c>
      <c r="O348">
        <v>2</v>
      </c>
      <c r="P348">
        <v>0</v>
      </c>
      <c r="Q348">
        <v>0</v>
      </c>
      <c r="R348">
        <v>0</v>
      </c>
      <c r="S348">
        <v>77</v>
      </c>
      <c r="T348" t="s">
        <v>91</v>
      </c>
      <c r="U348">
        <v>6</v>
      </c>
      <c r="V348">
        <v>6</v>
      </c>
      <c r="W348">
        <v>1</v>
      </c>
      <c r="X348">
        <v>0</v>
      </c>
      <c r="Y348">
        <v>4</v>
      </c>
      <c r="Z348">
        <v>0</v>
      </c>
      <c r="AA348">
        <v>0</v>
      </c>
      <c r="AB348">
        <v>1</v>
      </c>
      <c r="AC348">
        <v>1</v>
      </c>
      <c r="AD348">
        <v>3</v>
      </c>
      <c r="AE348">
        <v>9</v>
      </c>
      <c r="AF348">
        <v>9</v>
      </c>
      <c r="AG348">
        <v>4</v>
      </c>
      <c r="AH348">
        <v>3</v>
      </c>
      <c r="AI348">
        <v>5</v>
      </c>
      <c r="AJ348">
        <v>6</v>
      </c>
      <c r="AK348">
        <v>11</v>
      </c>
      <c r="AL348">
        <v>20</v>
      </c>
      <c r="AM348">
        <v>55</v>
      </c>
      <c r="AN348">
        <v>45</v>
      </c>
      <c r="AO348">
        <v>1.1200000000000001</v>
      </c>
      <c r="AP348">
        <v>1.03</v>
      </c>
      <c r="AQ348">
        <v>2</v>
      </c>
      <c r="AR348">
        <v>75</v>
      </c>
      <c r="AS348">
        <v>75</v>
      </c>
      <c r="AT348">
        <v>50</v>
      </c>
      <c r="AU348">
        <v>0</v>
      </c>
      <c r="AV348">
        <v>0</v>
      </c>
      <c r="AW348">
        <v>25</v>
      </c>
      <c r="AX348">
        <v>50</v>
      </c>
      <c r="AY348">
        <v>50</v>
      </c>
      <c r="AZ348">
        <v>75</v>
      </c>
      <c r="BA348">
        <v>8</v>
      </c>
      <c r="BB348">
        <v>6.5</v>
      </c>
      <c r="BC348">
        <v>1.57</v>
      </c>
      <c r="BD348">
        <v>3.9</v>
      </c>
      <c r="BE348">
        <v>5.6</v>
      </c>
      <c r="BF348">
        <f>(1/BC348+1/BD348+1/BE348-1)/3</f>
        <v>2.3974786713640246E-2</v>
      </c>
      <c r="BG348">
        <f>1/BC348-BF348</f>
        <v>0.61296788844559535</v>
      </c>
      <c r="BH348">
        <f>1/BD348-BF348</f>
        <v>0.23243546969661619</v>
      </c>
      <c r="BI348">
        <f>1/BE348-BF348</f>
        <v>0.15459664185778832</v>
      </c>
      <c r="BJ348">
        <f>MROUND(BG348*100,2)/100</f>
        <v>0.62</v>
      </c>
      <c r="BK348">
        <v>1.21</v>
      </c>
      <c r="BL348">
        <v>1.69</v>
      </c>
      <c r="BM348">
        <v>2.75</v>
      </c>
      <c r="BN348">
        <v>5</v>
      </c>
      <c r="BO348">
        <v>1.71</v>
      </c>
      <c r="BP348">
        <v>2.0499999999999998</v>
      </c>
      <c r="BQ348" t="s">
        <v>715</v>
      </c>
      <c r="BR348">
        <f>VLOOKUP(Table2[[#This Row],[Reference]],metron,10,FALSE)</f>
        <v>2.7366666666666664</v>
      </c>
      <c r="BS348">
        <f>VLOOKUP(Table2[[#This Row],[Reference]],metron,11,FALSE)</f>
        <v>1.8681481481481479</v>
      </c>
      <c r="BT348">
        <f>VLOOKUP(Table2[[#This Row],[Reference]],metron,12,FALSE)</f>
        <v>0.86851851851851847</v>
      </c>
      <c r="BU348">
        <f>VLOOKUP(Table2[[#This Row],[Reference]],metron,13,FALSE)</f>
        <v>0.81333333333333335</v>
      </c>
      <c r="BV348">
        <f>VLOOKUP(Table2[[#This Row],[Reference]],metron,14,FALSE)</f>
        <v>0.38925925925925919</v>
      </c>
      <c r="BW348">
        <f>VLOOKUP(Table2[[#This Row],[Reference]],metron,15,FALSE)</f>
        <v>14.53422724064926</v>
      </c>
      <c r="BX348">
        <f>VLOOKUP(Table2[[#This Row],[Reference]],metron,16,FALSE)</f>
        <v>8.7882851093860275</v>
      </c>
      <c r="BY348">
        <f>VLOOKUP(Table2[[#This Row],[Reference]],metron,17,FALSE)</f>
        <v>6.3007953723788868</v>
      </c>
      <c r="BZ348">
        <f>VLOOKUP(Table2[[#This Row],[Reference]],metron,18,FALSE)</f>
        <v>3.681851048445409</v>
      </c>
      <c r="CA348">
        <f>VLOOKUP(Table2[[#This Row],[Reference]],metron,19,FALSE)</f>
        <v>8.2334318682703724</v>
      </c>
      <c r="CB348">
        <f>VLOOKUP(Table2[[#This Row],[Reference]],metron,20,FALSE)</f>
        <v>5.106434060940618</v>
      </c>
      <c r="CC348">
        <f>VLOOKUP(Table2[[#This Row],[Reference]],metron,21,FALSE)</f>
        <v>12.32150615496017</v>
      </c>
      <c r="CD348">
        <f>VLOOKUP(Table2[[#This Row],[Reference]],metron,22,FALSE)</f>
        <v>13.337436640115859</v>
      </c>
      <c r="CE348">
        <f>VLOOKUP(Table2[[#This Row],[Reference]],metron,23,FALSE)</f>
        <v>1.346101231190151</v>
      </c>
      <c r="CF348">
        <f>VLOOKUP(Table2[[#This Row],[Reference]],metron,24,FALSE)</f>
        <v>1.995212038303694</v>
      </c>
      <c r="CG348">
        <f>VLOOKUP(Table2[[#This Row],[Reference]],metron,25,FALSE)</f>
        <v>6.1559507523939808E-2</v>
      </c>
      <c r="CH348">
        <f>VLOOKUP(Table2[[#This Row],[Reference]],metron,26,FALSE)</f>
        <v>0.13201094391244869</v>
      </c>
    </row>
    <row r="349" spans="1:86" hidden="1" x14ac:dyDescent="0.45">
      <c r="A349">
        <v>1598148000</v>
      </c>
      <c r="B349" t="s">
        <v>784</v>
      </c>
      <c r="C349" t="s">
        <v>64</v>
      </c>
      <c r="D349" t="s">
        <v>65</v>
      </c>
      <c r="E349" t="s">
        <v>694</v>
      </c>
      <c r="F349" t="s">
        <v>704</v>
      </c>
      <c r="G349" t="s">
        <v>735</v>
      </c>
      <c r="H349">
        <v>6</v>
      </c>
      <c r="I349">
        <v>3</v>
      </c>
      <c r="J349">
        <v>0.5</v>
      </c>
      <c r="K349">
        <v>2.37</v>
      </c>
      <c r="L349">
        <v>1.39</v>
      </c>
      <c r="M349">
        <v>1</v>
      </c>
      <c r="N349">
        <v>3</v>
      </c>
      <c r="O349">
        <v>4</v>
      </c>
      <c r="P349">
        <v>2</v>
      </c>
      <c r="Q349">
        <v>0</v>
      </c>
      <c r="R349">
        <v>2</v>
      </c>
      <c r="S349">
        <v>75</v>
      </c>
      <c r="T349" t="s">
        <v>785</v>
      </c>
      <c r="U349">
        <v>6</v>
      </c>
      <c r="V349">
        <v>3</v>
      </c>
      <c r="W349">
        <v>1</v>
      </c>
      <c r="X349">
        <v>1</v>
      </c>
      <c r="Y349">
        <v>1</v>
      </c>
      <c r="Z349">
        <v>2</v>
      </c>
      <c r="AA349">
        <v>0</v>
      </c>
      <c r="AB349">
        <v>2</v>
      </c>
      <c r="AC349">
        <v>1</v>
      </c>
      <c r="AD349">
        <v>2</v>
      </c>
      <c r="AE349">
        <v>14</v>
      </c>
      <c r="AF349">
        <v>10</v>
      </c>
      <c r="AG349">
        <v>5</v>
      </c>
      <c r="AH349">
        <v>7</v>
      </c>
      <c r="AI349">
        <v>9</v>
      </c>
      <c r="AJ349">
        <v>3</v>
      </c>
      <c r="AK349">
        <v>10</v>
      </c>
      <c r="AL349">
        <v>15</v>
      </c>
      <c r="AM349">
        <v>56</v>
      </c>
      <c r="AN349">
        <v>44</v>
      </c>
      <c r="AO349">
        <v>1.57</v>
      </c>
      <c r="AP349">
        <v>1.25</v>
      </c>
      <c r="AQ349">
        <v>2.75</v>
      </c>
      <c r="AR349">
        <v>50</v>
      </c>
      <c r="AS349">
        <v>75</v>
      </c>
      <c r="AT349">
        <v>50</v>
      </c>
      <c r="AU349">
        <v>50</v>
      </c>
      <c r="AV349">
        <v>0</v>
      </c>
      <c r="AW349">
        <v>25</v>
      </c>
      <c r="AX349">
        <v>75</v>
      </c>
      <c r="AY349">
        <v>25</v>
      </c>
      <c r="AZ349">
        <v>100</v>
      </c>
      <c r="BA349">
        <v>9</v>
      </c>
      <c r="BB349">
        <v>4.5</v>
      </c>
      <c r="BC349">
        <v>2.2999999999999998</v>
      </c>
      <c r="BD349">
        <v>3.55</v>
      </c>
      <c r="BE349">
        <v>2.75</v>
      </c>
      <c r="BF349">
        <f>(1/BC349+1/BD349+1/BE349-1)/3</f>
        <v>2.6703037725695378E-2</v>
      </c>
      <c r="BG349">
        <f>1/BC349-BF349</f>
        <v>0.40807957096995684</v>
      </c>
      <c r="BH349">
        <f>1/BD349-BF349</f>
        <v>0.25498710311937506</v>
      </c>
      <c r="BI349">
        <f>1/BE349-BF349</f>
        <v>0.33693332591066827</v>
      </c>
      <c r="BJ349">
        <f>MROUND(BG349*100,2)/100</f>
        <v>0.4</v>
      </c>
      <c r="BK349">
        <v>1.19</v>
      </c>
      <c r="BL349">
        <v>1.62</v>
      </c>
      <c r="BM349">
        <v>2.6</v>
      </c>
      <c r="BN349">
        <v>4.5999999999999996</v>
      </c>
      <c r="BO349">
        <v>1.53</v>
      </c>
      <c r="BP349">
        <v>2.35</v>
      </c>
      <c r="BQ349" t="s">
        <v>770</v>
      </c>
      <c r="BR349">
        <f>VLOOKUP(Table2[[#This Row],[Reference]],metron,10,FALSE)</f>
        <v>2.4956155335383219</v>
      </c>
      <c r="BS349">
        <f>VLOOKUP(Table2[[#This Row],[Reference]],metron,11,FALSE)</f>
        <v>1.344038264434575</v>
      </c>
      <c r="BT349">
        <f>VLOOKUP(Table2[[#This Row],[Reference]],metron,12,FALSE)</f>
        <v>1.1515772691037469</v>
      </c>
      <c r="BU349">
        <f>VLOOKUP(Table2[[#This Row],[Reference]],metron,13,FALSE)</f>
        <v>0.59936225942375587</v>
      </c>
      <c r="BV349">
        <f>VLOOKUP(Table2[[#This Row],[Reference]],metron,14,FALSE)</f>
        <v>0.50723152260562576</v>
      </c>
      <c r="BW349">
        <f>VLOOKUP(Table2[[#This Row],[Reference]],metron,15,FALSE)</f>
        <v>11.99278846153846</v>
      </c>
      <c r="BX349">
        <f>VLOOKUP(Table2[[#This Row],[Reference]],metron,16,FALSE)</f>
        <v>10.0277534965035</v>
      </c>
      <c r="BY349">
        <f>VLOOKUP(Table2[[#This Row],[Reference]],metron,17,FALSE)</f>
        <v>5.2857459543338514</v>
      </c>
      <c r="BZ349">
        <f>VLOOKUP(Table2[[#This Row],[Reference]],metron,18,FALSE)</f>
        <v>4.4067834183107957</v>
      </c>
      <c r="CA349">
        <f>VLOOKUP(Table2[[#This Row],[Reference]],metron,19,FALSE)</f>
        <v>6.7070425072046085</v>
      </c>
      <c r="CB349">
        <f>VLOOKUP(Table2[[#This Row],[Reference]],metron,20,FALSE)</f>
        <v>5.6209700781927046</v>
      </c>
      <c r="CC349">
        <f>VLOOKUP(Table2[[#This Row],[Reference]],metron,21,FALSE)</f>
        <v>13.04463690872752</v>
      </c>
      <c r="CD349">
        <f>VLOOKUP(Table2[[#This Row],[Reference]],metron,22,FALSE)</f>
        <v>13.49811236953142</v>
      </c>
      <c r="CE349">
        <f>VLOOKUP(Table2[[#This Row],[Reference]],metron,23,FALSE)</f>
        <v>1.5836526181353769</v>
      </c>
      <c r="CF349">
        <f>VLOOKUP(Table2[[#This Row],[Reference]],metron,24,FALSE)</f>
        <v>1.8744146445295871</v>
      </c>
      <c r="CG349">
        <f>VLOOKUP(Table2[[#This Row],[Reference]],metron,25,FALSE)</f>
        <v>8.5994040017028525E-2</v>
      </c>
      <c r="CH349">
        <f>VLOOKUP(Table2[[#This Row],[Reference]],metron,26,FALSE)</f>
        <v>0.13452532992762881</v>
      </c>
    </row>
    <row r="350" spans="1:86" hidden="1" x14ac:dyDescent="0.45">
      <c r="A350">
        <v>1598221800</v>
      </c>
      <c r="B350" t="s">
        <v>786</v>
      </c>
      <c r="C350" t="s">
        <v>64</v>
      </c>
      <c r="D350" t="s">
        <v>65</v>
      </c>
      <c r="E350" t="s">
        <v>705</v>
      </c>
      <c r="F350" t="s">
        <v>666</v>
      </c>
      <c r="G350" t="s">
        <v>743</v>
      </c>
      <c r="H350">
        <v>6</v>
      </c>
      <c r="I350">
        <v>3</v>
      </c>
      <c r="J350">
        <v>1.5</v>
      </c>
      <c r="K350">
        <v>2</v>
      </c>
      <c r="L350">
        <v>1.35</v>
      </c>
      <c r="M350">
        <v>1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60</v>
      </c>
      <c r="U350">
        <v>2</v>
      </c>
      <c r="V350">
        <v>6</v>
      </c>
      <c r="W350">
        <v>3</v>
      </c>
      <c r="X350">
        <v>0</v>
      </c>
      <c r="Y350">
        <v>2</v>
      </c>
      <c r="Z350">
        <v>0</v>
      </c>
      <c r="AA350">
        <v>0</v>
      </c>
      <c r="AB350">
        <v>3</v>
      </c>
      <c r="AC350">
        <v>0</v>
      </c>
      <c r="AD350">
        <v>2</v>
      </c>
      <c r="AE350">
        <v>14</v>
      </c>
      <c r="AF350">
        <v>21</v>
      </c>
      <c r="AG350">
        <v>5</v>
      </c>
      <c r="AH350">
        <v>4</v>
      </c>
      <c r="AI350">
        <v>9</v>
      </c>
      <c r="AJ350">
        <v>17</v>
      </c>
      <c r="AK350">
        <v>12</v>
      </c>
      <c r="AL350">
        <v>13</v>
      </c>
      <c r="AM350">
        <v>46</v>
      </c>
      <c r="AN350">
        <v>54</v>
      </c>
      <c r="AO350">
        <v>1.52</v>
      </c>
      <c r="AP350">
        <v>2.0299999999999998</v>
      </c>
      <c r="AQ350">
        <v>3.5</v>
      </c>
      <c r="AR350">
        <v>50</v>
      </c>
      <c r="AS350">
        <v>100</v>
      </c>
      <c r="AT350">
        <v>50</v>
      </c>
      <c r="AU350">
        <v>50</v>
      </c>
      <c r="AV350">
        <v>50</v>
      </c>
      <c r="AW350">
        <v>50</v>
      </c>
      <c r="AX350">
        <v>75</v>
      </c>
      <c r="AY350">
        <v>75</v>
      </c>
      <c r="AZ350">
        <v>100</v>
      </c>
      <c r="BA350">
        <v>8</v>
      </c>
      <c r="BB350">
        <v>7.5</v>
      </c>
      <c r="BC350">
        <v>2.6</v>
      </c>
      <c r="BD350">
        <v>3.1</v>
      </c>
      <c r="BE350">
        <v>2.7</v>
      </c>
      <c r="BF350">
        <f>(1/BC350+1/BD350+1/BE350-1)/3</f>
        <v>2.5855466715681768E-2</v>
      </c>
      <c r="BG350">
        <f>1/BC350-BF350</f>
        <v>0.3587599178997028</v>
      </c>
      <c r="BH350">
        <f>1/BD350-BF350</f>
        <v>0.29672517844560853</v>
      </c>
      <c r="BI350">
        <f>1/BE350-BF350</f>
        <v>0.34451490365468856</v>
      </c>
      <c r="BJ350">
        <f>MROUND(BG350*100,2)/100</f>
        <v>0.36</v>
      </c>
      <c r="BK350">
        <v>1.29</v>
      </c>
      <c r="BL350">
        <v>1.91</v>
      </c>
      <c r="BM350">
        <v>3.3</v>
      </c>
      <c r="BN350">
        <v>6.35</v>
      </c>
      <c r="BO350">
        <v>1.69</v>
      </c>
      <c r="BP350">
        <v>2.0499999999999998</v>
      </c>
      <c r="BQ350" t="s">
        <v>723</v>
      </c>
      <c r="BR350">
        <f>VLOOKUP(Table2[[#This Row],[Reference]],metron,10,FALSE)</f>
        <v>2.5110350525197691</v>
      </c>
      <c r="BS350">
        <f>VLOOKUP(Table2[[#This Row],[Reference]],metron,11,FALSE)</f>
        <v>1.269326094653606</v>
      </c>
      <c r="BT350">
        <f>VLOOKUP(Table2[[#This Row],[Reference]],metron,12,FALSE)</f>
        <v>1.2417089578661631</v>
      </c>
      <c r="BU350">
        <f>VLOOKUP(Table2[[#This Row],[Reference]],metron,13,FALSE)</f>
        <v>0.56586402266288949</v>
      </c>
      <c r="BV350">
        <f>VLOOKUP(Table2[[#This Row],[Reference]],metron,14,FALSE)</f>
        <v>0.55158168083097259</v>
      </c>
      <c r="BW350">
        <f>VLOOKUP(Table2[[#This Row],[Reference]],metron,15,FALSE)</f>
        <v>11.49400826446281</v>
      </c>
      <c r="BX350">
        <f>VLOOKUP(Table2[[#This Row],[Reference]],metron,16,FALSE)</f>
        <v>10.507231404958681</v>
      </c>
      <c r="BY350">
        <f>VLOOKUP(Table2[[#This Row],[Reference]],metron,17,FALSE)</f>
        <v>4.9238790406673623</v>
      </c>
      <c r="BZ350">
        <f>VLOOKUP(Table2[[#This Row],[Reference]],metron,18,FALSE)</f>
        <v>4.6296141814389991</v>
      </c>
      <c r="CA350">
        <f>VLOOKUP(Table2[[#This Row],[Reference]],metron,19,FALSE)</f>
        <v>6.5701292237954476</v>
      </c>
      <c r="CB350">
        <f>VLOOKUP(Table2[[#This Row],[Reference]],metron,20,FALSE)</f>
        <v>5.8776172235196817</v>
      </c>
      <c r="CC350">
        <f>VLOOKUP(Table2[[#This Row],[Reference]],metron,21,FALSE)</f>
        <v>12.798739495798319</v>
      </c>
      <c r="CD350">
        <f>VLOOKUP(Table2[[#This Row],[Reference]],metron,22,FALSE)</f>
        <v>12.98844537815126</v>
      </c>
      <c r="CE350">
        <f>VLOOKUP(Table2[[#This Row],[Reference]],metron,23,FALSE)</f>
        <v>1.604928297313674</v>
      </c>
      <c r="CF350">
        <f>VLOOKUP(Table2[[#This Row],[Reference]],metron,24,FALSE)</f>
        <v>1.791961219955565</v>
      </c>
      <c r="CG350">
        <f>VLOOKUP(Table2[[#This Row],[Reference]],metron,25,FALSE)</f>
        <v>8.887093516461321E-2</v>
      </c>
      <c r="CH350">
        <f>VLOOKUP(Table2[[#This Row],[Reference]],metron,26,FALSE)</f>
        <v>0.11694607150070691</v>
      </c>
    </row>
    <row r="351" spans="1:86" hidden="1" x14ac:dyDescent="0.45">
      <c r="A351">
        <v>1598229300</v>
      </c>
      <c r="B351" t="s">
        <v>787</v>
      </c>
      <c r="C351" t="s">
        <v>64</v>
      </c>
      <c r="D351" t="s">
        <v>65</v>
      </c>
      <c r="E351" t="s">
        <v>688</v>
      </c>
      <c r="F351" t="s">
        <v>671</v>
      </c>
      <c r="G351" t="s">
        <v>684</v>
      </c>
      <c r="H351">
        <v>6</v>
      </c>
      <c r="I351">
        <v>1</v>
      </c>
      <c r="J351">
        <v>0.5</v>
      </c>
      <c r="K351">
        <v>1</v>
      </c>
      <c r="L351">
        <v>1.77</v>
      </c>
      <c r="M351">
        <v>1</v>
      </c>
      <c r="N351">
        <v>3</v>
      </c>
      <c r="O351">
        <v>4</v>
      </c>
      <c r="P351">
        <v>3</v>
      </c>
      <c r="Q351">
        <v>1</v>
      </c>
      <c r="R351">
        <v>2</v>
      </c>
      <c r="S351">
        <v>45</v>
      </c>
      <c r="T351" t="s">
        <v>788</v>
      </c>
      <c r="U351">
        <v>7</v>
      </c>
      <c r="V351">
        <v>2</v>
      </c>
      <c r="W351">
        <v>0</v>
      </c>
      <c r="X351">
        <v>0</v>
      </c>
      <c r="Y351">
        <v>3</v>
      </c>
      <c r="Z351">
        <v>0</v>
      </c>
      <c r="AA351">
        <v>0</v>
      </c>
      <c r="AB351">
        <v>0</v>
      </c>
      <c r="AC351">
        <v>2</v>
      </c>
      <c r="AD351">
        <v>1</v>
      </c>
      <c r="AE351">
        <v>12</v>
      </c>
      <c r="AF351">
        <v>9</v>
      </c>
      <c r="AG351">
        <v>2</v>
      </c>
      <c r="AH351">
        <v>4</v>
      </c>
      <c r="AI351">
        <v>10</v>
      </c>
      <c r="AJ351">
        <v>5</v>
      </c>
      <c r="AK351">
        <v>15</v>
      </c>
      <c r="AL351">
        <v>10</v>
      </c>
      <c r="AM351">
        <v>55</v>
      </c>
      <c r="AN351">
        <v>45</v>
      </c>
      <c r="AO351">
        <v>1.25</v>
      </c>
      <c r="AP351">
        <v>1.28</v>
      </c>
      <c r="AQ351">
        <v>1.75</v>
      </c>
      <c r="AR351">
        <v>75</v>
      </c>
      <c r="AS351">
        <v>75</v>
      </c>
      <c r="AT351">
        <v>0</v>
      </c>
      <c r="AU351">
        <v>0</v>
      </c>
      <c r="AV351">
        <v>0</v>
      </c>
      <c r="AW351">
        <v>25</v>
      </c>
      <c r="AX351">
        <v>75</v>
      </c>
      <c r="AY351">
        <v>25</v>
      </c>
      <c r="AZ351">
        <v>50</v>
      </c>
      <c r="BA351">
        <v>15.5</v>
      </c>
      <c r="BB351">
        <v>5.5</v>
      </c>
      <c r="BC351">
        <v>4.55</v>
      </c>
      <c r="BD351">
        <v>3.7</v>
      </c>
      <c r="BE351">
        <v>1.71</v>
      </c>
      <c r="BF351">
        <f>(1/BC351+1/BD351+1/BE351-1)/3</f>
        <v>2.494860389597231E-2</v>
      </c>
      <c r="BG351">
        <f>1/BC351-BF351</f>
        <v>0.19483161588424747</v>
      </c>
      <c r="BH351">
        <f>1/BD351-BF351</f>
        <v>0.24532166637429792</v>
      </c>
      <c r="BI351">
        <f>1/BE351-BF351</f>
        <v>0.55984671774145456</v>
      </c>
      <c r="BJ351">
        <f>MROUND(BG351*100,2)/100</f>
        <v>0.2</v>
      </c>
      <c r="BK351">
        <v>1.25</v>
      </c>
      <c r="BL351">
        <v>1.8</v>
      </c>
      <c r="BM351">
        <v>3.05</v>
      </c>
      <c r="BN351">
        <v>5.7</v>
      </c>
      <c r="BO351">
        <v>1.77</v>
      </c>
      <c r="BP351">
        <v>1.95</v>
      </c>
      <c r="BQ351" t="s">
        <v>691</v>
      </c>
      <c r="BR351">
        <f>VLOOKUP(Table2[[#This Row],[Reference]],metron,10,FALSE)</f>
        <v>2.7065095398428731</v>
      </c>
      <c r="BS351">
        <f>VLOOKUP(Table2[[#This Row],[Reference]],metron,11,FALSE)</f>
        <v>1.0101010101010099</v>
      </c>
      <c r="BT351">
        <f>VLOOKUP(Table2[[#This Row],[Reference]],metron,12,FALSE)</f>
        <v>1.696408529741863</v>
      </c>
      <c r="BU351">
        <f>VLOOKUP(Table2[[#This Row],[Reference]],metron,13,FALSE)</f>
        <v>0.44044943820224719</v>
      </c>
      <c r="BV351">
        <f>VLOOKUP(Table2[[#This Row],[Reference]],metron,14,FALSE)</f>
        <v>0.74606741573033708</v>
      </c>
      <c r="BW351">
        <f>VLOOKUP(Table2[[#This Row],[Reference]],metron,15,FALSE)</f>
        <v>10.265072765072761</v>
      </c>
      <c r="BX351">
        <f>VLOOKUP(Table2[[#This Row],[Reference]],metron,16,FALSE)</f>
        <v>13.023908523908521</v>
      </c>
      <c r="BY351">
        <f>VLOOKUP(Table2[[#This Row],[Reference]],metron,17,FALSE)</f>
        <v>4.0483193277310923</v>
      </c>
      <c r="BZ351">
        <f>VLOOKUP(Table2[[#This Row],[Reference]],metron,18,FALSE)</f>
        <v>5.60609243697479</v>
      </c>
      <c r="CA351">
        <f>VLOOKUP(Table2[[#This Row],[Reference]],metron,19,FALSE)</f>
        <v>6.2167534373416684</v>
      </c>
      <c r="CB351">
        <f>VLOOKUP(Table2[[#This Row],[Reference]],metron,20,FALSE)</f>
        <v>7.4178160869337306</v>
      </c>
      <c r="CC351">
        <f>VLOOKUP(Table2[[#This Row],[Reference]],metron,21,FALSE)</f>
        <v>13.223628691983119</v>
      </c>
      <c r="CD351">
        <f>VLOOKUP(Table2[[#This Row],[Reference]],metron,22,FALSE)</f>
        <v>12.78586497890295</v>
      </c>
      <c r="CE351">
        <f>VLOOKUP(Table2[[#This Row],[Reference]],metron,23,FALSE)</f>
        <v>1.8442211055276381</v>
      </c>
      <c r="CF351">
        <f>VLOOKUP(Table2[[#This Row],[Reference]],metron,24,FALSE)</f>
        <v>1.7989949748743721</v>
      </c>
      <c r="CG351">
        <f>VLOOKUP(Table2[[#This Row],[Reference]],metron,25,FALSE)</f>
        <v>0.12060301507537689</v>
      </c>
      <c r="CH351">
        <f>VLOOKUP(Table2[[#This Row],[Reference]],metron,26,FALSE)</f>
        <v>0.11658291457286429</v>
      </c>
    </row>
    <row r="352" spans="1:86" hidden="1" x14ac:dyDescent="0.45">
      <c r="A352">
        <v>1598234760</v>
      </c>
      <c r="B352" t="s">
        <v>789</v>
      </c>
      <c r="C352" t="s">
        <v>64</v>
      </c>
      <c r="D352" t="s">
        <v>65</v>
      </c>
      <c r="E352" t="s">
        <v>676</v>
      </c>
      <c r="F352" t="s">
        <v>700</v>
      </c>
      <c r="G352" t="s">
        <v>720</v>
      </c>
      <c r="H352">
        <v>6</v>
      </c>
      <c r="I352">
        <v>1.33</v>
      </c>
      <c r="J352">
        <v>2</v>
      </c>
      <c r="K352">
        <v>1.59</v>
      </c>
      <c r="L352">
        <v>1.33</v>
      </c>
      <c r="M352">
        <v>1</v>
      </c>
      <c r="N352">
        <v>0</v>
      </c>
      <c r="O352">
        <v>1</v>
      </c>
      <c r="P352">
        <v>1</v>
      </c>
      <c r="Q352">
        <v>1</v>
      </c>
      <c r="R352">
        <v>0</v>
      </c>
      <c r="S352">
        <v>34</v>
      </c>
      <c r="U352">
        <v>8</v>
      </c>
      <c r="V352">
        <v>4</v>
      </c>
      <c r="W352">
        <v>1</v>
      </c>
      <c r="X352">
        <v>0</v>
      </c>
      <c r="Y352">
        <v>5</v>
      </c>
      <c r="Z352">
        <v>2</v>
      </c>
      <c r="AA352">
        <v>0</v>
      </c>
      <c r="AB352">
        <v>1</v>
      </c>
      <c r="AC352">
        <v>0</v>
      </c>
      <c r="AD352">
        <v>7</v>
      </c>
      <c r="AE352">
        <v>16</v>
      </c>
      <c r="AF352">
        <v>5</v>
      </c>
      <c r="AG352">
        <v>2</v>
      </c>
      <c r="AH352">
        <v>2</v>
      </c>
      <c r="AI352">
        <v>14</v>
      </c>
      <c r="AJ352">
        <v>3</v>
      </c>
      <c r="AK352">
        <v>18</v>
      </c>
      <c r="AL352">
        <v>16</v>
      </c>
      <c r="AM352">
        <v>56</v>
      </c>
      <c r="AN352">
        <v>44</v>
      </c>
      <c r="AO352">
        <v>1.43</v>
      </c>
      <c r="AP352">
        <v>0.79</v>
      </c>
      <c r="AQ352">
        <v>2.5</v>
      </c>
      <c r="AR352">
        <v>50</v>
      </c>
      <c r="AS352">
        <v>67</v>
      </c>
      <c r="AT352">
        <v>50</v>
      </c>
      <c r="AU352">
        <v>33</v>
      </c>
      <c r="AV352">
        <v>17</v>
      </c>
      <c r="AW352">
        <v>50</v>
      </c>
      <c r="AX352">
        <v>67</v>
      </c>
      <c r="AY352">
        <v>33</v>
      </c>
      <c r="AZ352">
        <v>84</v>
      </c>
      <c r="BA352">
        <v>8.33</v>
      </c>
      <c r="BB352">
        <v>3.66</v>
      </c>
      <c r="BC352">
        <v>1.95</v>
      </c>
      <c r="BD352">
        <v>3.2</v>
      </c>
      <c r="BE352">
        <v>4.05</v>
      </c>
      <c r="BF352">
        <f>(1/BC352+1/BD352+1/BE352-1)/3</f>
        <v>2.4078031022475521E-2</v>
      </c>
      <c r="BG352">
        <f>1/BC352-BF352</f>
        <v>0.48874248179803736</v>
      </c>
      <c r="BH352">
        <f>1/BD352-BF352</f>
        <v>0.28842196897752448</v>
      </c>
      <c r="BI352">
        <f>1/BE352-BF352</f>
        <v>0.22283554922443807</v>
      </c>
      <c r="BJ352">
        <f>MROUND(BG352*100,2)/100</f>
        <v>0.48</v>
      </c>
      <c r="BK352">
        <v>1.38</v>
      </c>
      <c r="BL352">
        <v>2.2000000000000002</v>
      </c>
      <c r="BM352">
        <v>4.0999999999999996</v>
      </c>
      <c r="BN352">
        <v>8</v>
      </c>
      <c r="BO352">
        <v>1.95</v>
      </c>
      <c r="BP352">
        <v>1.8</v>
      </c>
      <c r="BQ352" t="s">
        <v>680</v>
      </c>
      <c r="BR352">
        <f>VLOOKUP(Table2[[#This Row],[Reference]],metron,10,FALSE)</f>
        <v>2.5271929824561399</v>
      </c>
      <c r="BS352">
        <f>VLOOKUP(Table2[[#This Row],[Reference]],metron,11,FALSE)</f>
        <v>1.510877192982456</v>
      </c>
      <c r="BT352">
        <f>VLOOKUP(Table2[[#This Row],[Reference]],metron,12,FALSE)</f>
        <v>1.0163157894736841</v>
      </c>
      <c r="BU352">
        <f>VLOOKUP(Table2[[#This Row],[Reference]],metron,13,FALSE)</f>
        <v>0.67350877192982461</v>
      </c>
      <c r="BV352">
        <f>VLOOKUP(Table2[[#This Row],[Reference]],metron,14,FALSE)</f>
        <v>0.4442105263157895</v>
      </c>
      <c r="BW352">
        <f>VLOOKUP(Table2[[#This Row],[Reference]],metron,15,FALSE)</f>
        <v>12.80980392156863</v>
      </c>
      <c r="BX352">
        <f>VLOOKUP(Table2[[#This Row],[Reference]],metron,16,FALSE)</f>
        <v>9.6872549019607845</v>
      </c>
      <c r="BY352">
        <f>VLOOKUP(Table2[[#This Row],[Reference]],metron,17,FALSE)</f>
        <v>5.6491169610129957</v>
      </c>
      <c r="BZ352">
        <f>VLOOKUP(Table2[[#This Row],[Reference]],metron,18,FALSE)</f>
        <v>4.1379540153282237</v>
      </c>
      <c r="CA352">
        <f>VLOOKUP(Table2[[#This Row],[Reference]],metron,19,FALSE)</f>
        <v>7.1606869605556343</v>
      </c>
      <c r="CB352">
        <f>VLOOKUP(Table2[[#This Row],[Reference]],metron,20,FALSE)</f>
        <v>5.5493008866325608</v>
      </c>
      <c r="CC352">
        <f>VLOOKUP(Table2[[#This Row],[Reference]],metron,21,FALSE)</f>
        <v>12.9029029029029</v>
      </c>
      <c r="CD352">
        <f>VLOOKUP(Table2[[#This Row],[Reference]],metron,22,FALSE)</f>
        <v>13.75508842175509</v>
      </c>
      <c r="CE352">
        <f>VLOOKUP(Table2[[#This Row],[Reference]],metron,23,FALSE)</f>
        <v>1.5287356321839081</v>
      </c>
      <c r="CF352">
        <f>VLOOKUP(Table2[[#This Row],[Reference]],metron,24,FALSE)</f>
        <v>1.9664750957854411</v>
      </c>
      <c r="CG352">
        <f>VLOOKUP(Table2[[#This Row],[Reference]],metron,25,FALSE)</f>
        <v>8.8441890166028103E-2</v>
      </c>
      <c r="CH352">
        <f>VLOOKUP(Table2[[#This Row],[Reference]],metron,26,FALSE)</f>
        <v>0.13409961685823751</v>
      </c>
    </row>
    <row r="353" spans="1:86" hidden="1" x14ac:dyDescent="0.45">
      <c r="A353">
        <v>1598321100</v>
      </c>
      <c r="B353" t="s">
        <v>790</v>
      </c>
      <c r="C353" t="s">
        <v>64</v>
      </c>
      <c r="D353" t="s">
        <v>65</v>
      </c>
      <c r="E353" t="s">
        <v>693</v>
      </c>
      <c r="F353" t="s">
        <v>699</v>
      </c>
      <c r="G353" t="s">
        <v>678</v>
      </c>
      <c r="H353">
        <v>6</v>
      </c>
      <c r="I353">
        <v>1</v>
      </c>
      <c r="J353">
        <v>0.5</v>
      </c>
      <c r="K353">
        <v>1.43</v>
      </c>
      <c r="L353">
        <v>0.65</v>
      </c>
      <c r="M353">
        <v>4</v>
      </c>
      <c r="N353">
        <v>3</v>
      </c>
      <c r="O353">
        <v>7</v>
      </c>
      <c r="P353">
        <v>3</v>
      </c>
      <c r="Q353">
        <v>2</v>
      </c>
      <c r="R353">
        <v>1</v>
      </c>
      <c r="S353" t="s">
        <v>791</v>
      </c>
      <c r="T353" t="s">
        <v>792</v>
      </c>
      <c r="U353">
        <v>9</v>
      </c>
      <c r="V353">
        <v>7</v>
      </c>
      <c r="W353">
        <v>3</v>
      </c>
      <c r="X353">
        <v>0</v>
      </c>
      <c r="Y353">
        <v>3</v>
      </c>
      <c r="Z353">
        <v>0</v>
      </c>
      <c r="AA353">
        <v>1</v>
      </c>
      <c r="AB353">
        <v>2</v>
      </c>
      <c r="AC353">
        <v>2</v>
      </c>
      <c r="AD353">
        <v>1</v>
      </c>
      <c r="AE353">
        <v>21</v>
      </c>
      <c r="AF353">
        <v>13</v>
      </c>
      <c r="AG353">
        <v>9</v>
      </c>
      <c r="AH353">
        <v>6</v>
      </c>
      <c r="AI353">
        <v>12</v>
      </c>
      <c r="AJ353">
        <v>7</v>
      </c>
      <c r="AK353">
        <v>14</v>
      </c>
      <c r="AL353">
        <v>11</v>
      </c>
      <c r="AM353">
        <v>53</v>
      </c>
      <c r="AN353">
        <v>47</v>
      </c>
      <c r="AO353">
        <v>2.2400000000000002</v>
      </c>
      <c r="AP353">
        <v>1.5</v>
      </c>
      <c r="AQ353">
        <v>1.59</v>
      </c>
      <c r="AR353">
        <v>42</v>
      </c>
      <c r="AS353">
        <v>42</v>
      </c>
      <c r="AT353">
        <v>17</v>
      </c>
      <c r="AU353">
        <v>0</v>
      </c>
      <c r="AV353">
        <v>0</v>
      </c>
      <c r="AW353">
        <v>0</v>
      </c>
      <c r="AX353">
        <v>42</v>
      </c>
      <c r="AY353">
        <v>42</v>
      </c>
      <c r="AZ353">
        <v>59</v>
      </c>
      <c r="BA353">
        <v>6</v>
      </c>
      <c r="BB353">
        <v>7.17</v>
      </c>
      <c r="BC353">
        <v>1.8</v>
      </c>
      <c r="BD353">
        <v>3.5</v>
      </c>
      <c r="BE353">
        <v>3.8</v>
      </c>
      <c r="BF353">
        <f>(1/BC353+1/BD353+1/BE353-1)/3</f>
        <v>3.4809245335561144E-2</v>
      </c>
      <c r="BG353">
        <f>1/BC353-BF353</f>
        <v>0.5207463102199944</v>
      </c>
      <c r="BH353">
        <f>1/BD353-BF353</f>
        <v>0.25090504037872458</v>
      </c>
      <c r="BI353">
        <f>1/BE353-BF353</f>
        <v>0.22834864940128094</v>
      </c>
      <c r="BJ353">
        <f>MROUND(BG353*100,2)/100</f>
        <v>0.52</v>
      </c>
      <c r="BK353">
        <v>0</v>
      </c>
      <c r="BL353">
        <v>1.8</v>
      </c>
      <c r="BM353">
        <v>0</v>
      </c>
      <c r="BN353">
        <v>0</v>
      </c>
      <c r="BO353">
        <v>0</v>
      </c>
      <c r="BP353">
        <v>0</v>
      </c>
      <c r="BQ353" t="s">
        <v>698</v>
      </c>
      <c r="BR353">
        <f>VLOOKUP(Table2[[#This Row],[Reference]],metron,10,FALSE)</f>
        <v>2.5967403582378576</v>
      </c>
      <c r="BS353">
        <f>VLOOKUP(Table2[[#This Row],[Reference]],metron,11,FALSE)</f>
        <v>1.625948039373891</v>
      </c>
      <c r="BT353">
        <f>VLOOKUP(Table2[[#This Row],[Reference]],metron,12,FALSE)</f>
        <v>0.97079231886396644</v>
      </c>
      <c r="BU353">
        <f>VLOOKUP(Table2[[#This Row],[Reference]],metron,13,FALSE)</f>
        <v>0.71433182698515174</v>
      </c>
      <c r="BV353">
        <f>VLOOKUP(Table2[[#This Row],[Reference]],metron,14,FALSE)</f>
        <v>0.43011620400258233</v>
      </c>
      <c r="BW353">
        <f>VLOOKUP(Table2[[#This Row],[Reference]],metron,15,FALSE)</f>
        <v>13.39951055368614</v>
      </c>
      <c r="BX353">
        <f>VLOOKUP(Table2[[#This Row],[Reference]],metron,16,FALSE)</f>
        <v>9.4252064851636579</v>
      </c>
      <c r="BY353">
        <f>VLOOKUP(Table2[[#This Row],[Reference]],metron,17,FALSE)</f>
        <v>5.7628422023992618</v>
      </c>
      <c r="BZ353">
        <f>VLOOKUP(Table2[[#This Row],[Reference]],metron,18,FALSE)</f>
        <v>3.9375576745616732</v>
      </c>
      <c r="CA353">
        <f>VLOOKUP(Table2[[#This Row],[Reference]],metron,19,FALSE)</f>
        <v>7.636668351286878</v>
      </c>
      <c r="CB353">
        <f>VLOOKUP(Table2[[#This Row],[Reference]],metron,20,FALSE)</f>
        <v>5.4876488106019847</v>
      </c>
      <c r="CC353">
        <f>VLOOKUP(Table2[[#This Row],[Reference]],metron,21,FALSE)</f>
        <v>12.460420531849101</v>
      </c>
      <c r="CD353">
        <f>VLOOKUP(Table2[[#This Row],[Reference]],metron,22,FALSE)</f>
        <v>13.44897959183673</v>
      </c>
      <c r="CE353">
        <f>VLOOKUP(Table2[[#This Row],[Reference]],metron,23,FALSE)</f>
        <v>1.462202380952381</v>
      </c>
      <c r="CF353">
        <f>VLOOKUP(Table2[[#This Row],[Reference]],metron,24,FALSE)</f>
        <v>2.01547619047619</v>
      </c>
      <c r="CG353">
        <f>VLOOKUP(Table2[[#This Row],[Reference]],metron,25,FALSE)</f>
        <v>7.7380952380952384E-2</v>
      </c>
      <c r="CH353">
        <f>VLOOKUP(Table2[[#This Row],[Reference]],metron,26,FALSE)</f>
        <v>0.13754093480202439</v>
      </c>
    </row>
    <row r="354" spans="1:86" hidden="1" x14ac:dyDescent="0.45">
      <c r="A354">
        <v>1598661000</v>
      </c>
      <c r="B354" t="s">
        <v>793</v>
      </c>
      <c r="C354" t="s">
        <v>64</v>
      </c>
      <c r="D354" t="s">
        <v>65</v>
      </c>
      <c r="E354" t="s">
        <v>700</v>
      </c>
      <c r="F354" t="s">
        <v>705</v>
      </c>
      <c r="G354" t="s">
        <v>662</v>
      </c>
      <c r="H354">
        <v>7</v>
      </c>
      <c r="I354">
        <v>0.5</v>
      </c>
      <c r="J354">
        <v>1</v>
      </c>
      <c r="K354">
        <v>1.5</v>
      </c>
      <c r="L354">
        <v>0.55000000000000004</v>
      </c>
      <c r="M354">
        <v>4</v>
      </c>
      <c r="N354">
        <v>1</v>
      </c>
      <c r="O354">
        <v>5</v>
      </c>
      <c r="P354">
        <v>3</v>
      </c>
      <c r="Q354">
        <v>2</v>
      </c>
      <c r="R354">
        <v>1</v>
      </c>
      <c r="S354" t="s">
        <v>794</v>
      </c>
      <c r="T354">
        <v>20</v>
      </c>
      <c r="U354">
        <v>2</v>
      </c>
      <c r="V354">
        <v>13</v>
      </c>
      <c r="W354">
        <v>1</v>
      </c>
      <c r="X354">
        <v>0</v>
      </c>
      <c r="Y354">
        <v>2</v>
      </c>
      <c r="Z354">
        <v>0</v>
      </c>
      <c r="AA354">
        <v>1</v>
      </c>
      <c r="AB354">
        <v>0</v>
      </c>
      <c r="AC354">
        <v>1</v>
      </c>
      <c r="AD354">
        <v>1</v>
      </c>
      <c r="AE354">
        <v>15</v>
      </c>
      <c r="AF354">
        <v>17</v>
      </c>
      <c r="AG354">
        <v>7</v>
      </c>
      <c r="AH354">
        <v>7</v>
      </c>
      <c r="AI354">
        <v>8</v>
      </c>
      <c r="AJ354">
        <v>10</v>
      </c>
      <c r="AK354">
        <v>11</v>
      </c>
      <c r="AL354">
        <v>14</v>
      </c>
      <c r="AM354">
        <v>43</v>
      </c>
      <c r="AN354">
        <v>57</v>
      </c>
      <c r="AO354">
        <v>1.64</v>
      </c>
      <c r="AP354">
        <v>1.98</v>
      </c>
      <c r="AQ354">
        <v>2.42</v>
      </c>
      <c r="AR354">
        <v>75</v>
      </c>
      <c r="AS354">
        <v>75</v>
      </c>
      <c r="AT354">
        <v>50</v>
      </c>
      <c r="AU354">
        <v>17</v>
      </c>
      <c r="AV354">
        <v>0</v>
      </c>
      <c r="AW354">
        <v>50</v>
      </c>
      <c r="AX354">
        <v>50</v>
      </c>
      <c r="AY354">
        <v>42</v>
      </c>
      <c r="AZ354">
        <v>84</v>
      </c>
      <c r="BA354">
        <v>6.83</v>
      </c>
      <c r="BB354">
        <v>4.67</v>
      </c>
      <c r="BC354">
        <v>2.85</v>
      </c>
      <c r="BD354">
        <v>3.2</v>
      </c>
      <c r="BE354">
        <v>2.4500000000000002</v>
      </c>
      <c r="BF354">
        <f>(1/BC354+1/BD354+1/BE354-1)/3</f>
        <v>2.3846819429526194E-2</v>
      </c>
      <c r="BG354">
        <f>1/BC354-BF354</f>
        <v>0.32703037355292991</v>
      </c>
      <c r="BH354">
        <f>1/BD354-BF354</f>
        <v>0.28865318057047379</v>
      </c>
      <c r="BI354">
        <f>1/BE354-BF354</f>
        <v>0.38431644587659619</v>
      </c>
      <c r="BJ354">
        <f>MROUND(BG354*100,2)/100</f>
        <v>0.32</v>
      </c>
      <c r="BK354">
        <v>1.33</v>
      </c>
      <c r="BL354">
        <v>2</v>
      </c>
      <c r="BM354">
        <v>3.65</v>
      </c>
      <c r="BN354">
        <v>7</v>
      </c>
      <c r="BO354">
        <v>1.8</v>
      </c>
      <c r="BP354">
        <v>1.95</v>
      </c>
      <c r="BQ354" t="s">
        <v>711</v>
      </c>
      <c r="BR354">
        <f>VLOOKUP(Table2[[#This Row],[Reference]],metron,10,FALSE)</f>
        <v>2.5313454284174597</v>
      </c>
      <c r="BS354">
        <f>VLOOKUP(Table2[[#This Row],[Reference]],metron,11,FALSE)</f>
        <v>1.210167055864918</v>
      </c>
      <c r="BT354">
        <f>VLOOKUP(Table2[[#This Row],[Reference]],metron,12,FALSE)</f>
        <v>1.3211783725525419</v>
      </c>
      <c r="BU354">
        <f>VLOOKUP(Table2[[#This Row],[Reference]],metron,13,FALSE)</f>
        <v>0.53135669362084459</v>
      </c>
      <c r="BV354">
        <f>VLOOKUP(Table2[[#This Row],[Reference]],metron,14,FALSE)</f>
        <v>0.55633423180592989</v>
      </c>
      <c r="BW354">
        <f>VLOOKUP(Table2[[#This Row],[Reference]],metron,15,FALSE)</f>
        <v>11.21109010712035</v>
      </c>
      <c r="BX354">
        <f>VLOOKUP(Table2[[#This Row],[Reference]],metron,16,FALSE)</f>
        <v>11.01700787401575</v>
      </c>
      <c r="BY354">
        <f>VLOOKUP(Table2[[#This Row],[Reference]],metron,17,FALSE)</f>
        <v>4.6792332268370611</v>
      </c>
      <c r="BZ354">
        <f>VLOOKUP(Table2[[#This Row],[Reference]],metron,18,FALSE)</f>
        <v>4.7080804854679013</v>
      </c>
      <c r="CA354">
        <f>VLOOKUP(Table2[[#This Row],[Reference]],metron,19,FALSE)</f>
        <v>6.5318568802832893</v>
      </c>
      <c r="CB354">
        <f>VLOOKUP(Table2[[#This Row],[Reference]],metron,20,FALSE)</f>
        <v>6.3089273885478487</v>
      </c>
      <c r="CC354">
        <f>VLOOKUP(Table2[[#This Row],[Reference]],metron,21,FALSE)</f>
        <v>12.72547770700637</v>
      </c>
      <c r="CD354">
        <f>VLOOKUP(Table2[[#This Row],[Reference]],metron,22,FALSE)</f>
        <v>13.06847133757962</v>
      </c>
      <c r="CE354">
        <f>VLOOKUP(Table2[[#This Row],[Reference]],metron,23,FALSE)</f>
        <v>1.6902356902356901</v>
      </c>
      <c r="CF354">
        <f>VLOOKUP(Table2[[#This Row],[Reference]],metron,24,FALSE)</f>
        <v>1.8050198959289869</v>
      </c>
      <c r="CG354">
        <f>VLOOKUP(Table2[[#This Row],[Reference]],metron,25,FALSE)</f>
        <v>0.105907560453015</v>
      </c>
      <c r="CH354">
        <f>VLOOKUP(Table2[[#This Row],[Reference]],metron,26,FALSE)</f>
        <v>0.1141720232629324</v>
      </c>
    </row>
    <row r="355" spans="1:86" hidden="1" x14ac:dyDescent="0.45">
      <c r="A355">
        <v>1598668500</v>
      </c>
      <c r="B355" t="s">
        <v>795</v>
      </c>
      <c r="C355" t="s">
        <v>64</v>
      </c>
      <c r="D355" t="s">
        <v>65</v>
      </c>
      <c r="E355" t="s">
        <v>699</v>
      </c>
      <c r="F355" t="s">
        <v>661</v>
      </c>
      <c r="G355" t="s">
        <v>684</v>
      </c>
      <c r="H355">
        <v>7</v>
      </c>
      <c r="I355">
        <v>1.33</v>
      </c>
      <c r="J355">
        <v>1.33</v>
      </c>
      <c r="K355">
        <v>1.53</v>
      </c>
      <c r="L355">
        <v>1.47</v>
      </c>
      <c r="M355">
        <v>1</v>
      </c>
      <c r="N355">
        <v>1</v>
      </c>
      <c r="O355">
        <v>2</v>
      </c>
      <c r="P355">
        <v>0</v>
      </c>
      <c r="Q355">
        <v>0</v>
      </c>
      <c r="R355">
        <v>0</v>
      </c>
      <c r="S355" t="s">
        <v>696</v>
      </c>
      <c r="T355">
        <v>77</v>
      </c>
      <c r="U355">
        <v>7</v>
      </c>
      <c r="V355">
        <v>7</v>
      </c>
      <c r="W355">
        <v>1</v>
      </c>
      <c r="X355">
        <v>0</v>
      </c>
      <c r="Y355">
        <v>2</v>
      </c>
      <c r="Z355">
        <v>0</v>
      </c>
      <c r="AA355">
        <v>0</v>
      </c>
      <c r="AB355">
        <v>1</v>
      </c>
      <c r="AC355">
        <v>0</v>
      </c>
      <c r="AD355">
        <v>2</v>
      </c>
      <c r="AE355">
        <v>11</v>
      </c>
      <c r="AF355">
        <v>14</v>
      </c>
      <c r="AG355">
        <v>3</v>
      </c>
      <c r="AH355">
        <v>3</v>
      </c>
      <c r="AI355">
        <v>8</v>
      </c>
      <c r="AJ355">
        <v>11</v>
      </c>
      <c r="AK355">
        <v>14</v>
      </c>
      <c r="AL355">
        <v>16</v>
      </c>
      <c r="AM355">
        <v>47</v>
      </c>
      <c r="AN355">
        <v>53</v>
      </c>
      <c r="AO355">
        <v>1.19</v>
      </c>
      <c r="AP355">
        <v>1.45</v>
      </c>
      <c r="AQ355">
        <v>2.67</v>
      </c>
      <c r="AR355">
        <v>50</v>
      </c>
      <c r="AS355">
        <v>67</v>
      </c>
      <c r="AT355">
        <v>67</v>
      </c>
      <c r="AU355">
        <v>33</v>
      </c>
      <c r="AV355">
        <v>33</v>
      </c>
      <c r="AW355">
        <v>67</v>
      </c>
      <c r="AX355">
        <v>67</v>
      </c>
      <c r="AY355">
        <v>33</v>
      </c>
      <c r="AZ355">
        <v>50</v>
      </c>
      <c r="BA355">
        <v>8.34</v>
      </c>
      <c r="BB355">
        <v>3.67</v>
      </c>
      <c r="BC355">
        <v>3.4</v>
      </c>
      <c r="BD355">
        <v>3.3</v>
      </c>
      <c r="BE355">
        <v>2</v>
      </c>
      <c r="BF355">
        <f>(1/BC355+1/BD355+1/BE355-1)/3</f>
        <v>3.2382650029708859E-2</v>
      </c>
      <c r="BG355">
        <f>1/BC355-BF355</f>
        <v>0.26173499702911468</v>
      </c>
      <c r="BH355">
        <f>1/BD355-BF355</f>
        <v>0.27064765300059418</v>
      </c>
      <c r="BI355">
        <f>1/BE355-BF355</f>
        <v>0.46761734997029114</v>
      </c>
      <c r="BJ355">
        <f>MROUND(BG355*100,2)/100</f>
        <v>0.26</v>
      </c>
      <c r="BK355">
        <v>0</v>
      </c>
      <c r="BL355">
        <v>1.75</v>
      </c>
      <c r="BM355">
        <v>0</v>
      </c>
      <c r="BN355">
        <v>0</v>
      </c>
      <c r="BO355">
        <v>0</v>
      </c>
      <c r="BP355">
        <v>0</v>
      </c>
      <c r="BQ355" t="s">
        <v>702</v>
      </c>
      <c r="BR355">
        <f>VLOOKUP(Table2[[#This Row],[Reference]],metron,10,FALSE)</f>
        <v>2.569449507838133</v>
      </c>
      <c r="BS355">
        <f>VLOOKUP(Table2[[#This Row],[Reference]],metron,11,FALSE)</f>
        <v>1.0936930368209989</v>
      </c>
      <c r="BT355">
        <f>VLOOKUP(Table2[[#This Row],[Reference]],metron,12,FALSE)</f>
        <v>1.475756471017134</v>
      </c>
      <c r="BU355">
        <f>VLOOKUP(Table2[[#This Row],[Reference]],metron,13,FALSE)</f>
        <v>0.50018228217280347</v>
      </c>
      <c r="BV355">
        <f>VLOOKUP(Table2[[#This Row],[Reference]],metron,14,FALSE)</f>
        <v>0.65220561429092239</v>
      </c>
      <c r="BW355">
        <f>VLOOKUP(Table2[[#This Row],[Reference]],metron,15,FALSE)</f>
        <v>10.905576679340941</v>
      </c>
      <c r="BX355">
        <f>VLOOKUP(Table2[[#This Row],[Reference]],metron,16,FALSE)</f>
        <v>12.06463878326996</v>
      </c>
      <c r="BY355">
        <f>VLOOKUP(Table2[[#This Row],[Reference]],metron,17,FALSE)</f>
        <v>4.2920127795527154</v>
      </c>
      <c r="BZ355">
        <f>VLOOKUP(Table2[[#This Row],[Reference]],metron,18,FALSE)</f>
        <v>5.0095846645367406</v>
      </c>
      <c r="CA355">
        <f>VLOOKUP(Table2[[#This Row],[Reference]],metron,19,FALSE)</f>
        <v>6.6135638997882253</v>
      </c>
      <c r="CB355">
        <f>VLOOKUP(Table2[[#This Row],[Reference]],metron,20,FALSE)</f>
        <v>7.055054118733219</v>
      </c>
      <c r="CC355">
        <f>VLOOKUP(Table2[[#This Row],[Reference]],metron,21,FALSE)</f>
        <v>12.94865211810013</v>
      </c>
      <c r="CD355">
        <f>VLOOKUP(Table2[[#This Row],[Reference]],metron,22,FALSE)</f>
        <v>13.189345314505781</v>
      </c>
      <c r="CE355">
        <f>VLOOKUP(Table2[[#This Row],[Reference]],metron,23,FALSE)</f>
        <v>1.771446078431373</v>
      </c>
      <c r="CF355">
        <f>VLOOKUP(Table2[[#This Row],[Reference]],metron,24,FALSE)</f>
        <v>1.809436274509804</v>
      </c>
      <c r="CG355">
        <f>VLOOKUP(Table2[[#This Row],[Reference]],metron,25,FALSE)</f>
        <v>0.1060049019607843</v>
      </c>
      <c r="CH355">
        <f>VLOOKUP(Table2[[#This Row],[Reference]],metron,26,FALSE)</f>
        <v>9.6813725490196081E-2</v>
      </c>
    </row>
    <row r="356" spans="1:86" hidden="1" x14ac:dyDescent="0.45">
      <c r="A356">
        <v>1598745600</v>
      </c>
      <c r="B356" t="s">
        <v>796</v>
      </c>
      <c r="C356" t="s">
        <v>64</v>
      </c>
      <c r="D356" t="s">
        <v>65</v>
      </c>
      <c r="E356" t="s">
        <v>688</v>
      </c>
      <c r="F356" t="s">
        <v>694</v>
      </c>
      <c r="G356" t="s">
        <v>731</v>
      </c>
      <c r="H356">
        <v>7</v>
      </c>
      <c r="I356">
        <v>0.67</v>
      </c>
      <c r="J356">
        <v>1.33</v>
      </c>
      <c r="K356">
        <v>1</v>
      </c>
      <c r="L356">
        <v>1.63</v>
      </c>
      <c r="M356">
        <v>1</v>
      </c>
      <c r="N356">
        <v>2</v>
      </c>
      <c r="O356">
        <v>3</v>
      </c>
      <c r="P356">
        <v>2</v>
      </c>
      <c r="Q356">
        <v>1</v>
      </c>
      <c r="R356">
        <v>1</v>
      </c>
      <c r="S356">
        <v>5</v>
      </c>
      <c r="T356" t="s">
        <v>797</v>
      </c>
      <c r="U356">
        <v>9</v>
      </c>
      <c r="V356">
        <v>4</v>
      </c>
      <c r="W356">
        <v>2</v>
      </c>
      <c r="X356">
        <v>0</v>
      </c>
      <c r="Y356">
        <v>1</v>
      </c>
      <c r="Z356">
        <v>0</v>
      </c>
      <c r="AA356">
        <v>0</v>
      </c>
      <c r="AB356">
        <v>2</v>
      </c>
      <c r="AC356">
        <v>0</v>
      </c>
      <c r="AD356">
        <v>1</v>
      </c>
      <c r="AE356">
        <v>12</v>
      </c>
      <c r="AF356">
        <v>18</v>
      </c>
      <c r="AG356">
        <v>3</v>
      </c>
      <c r="AH356">
        <v>5</v>
      </c>
      <c r="AI356">
        <v>9</v>
      </c>
      <c r="AJ356">
        <v>13</v>
      </c>
      <c r="AK356">
        <v>17</v>
      </c>
      <c r="AL356">
        <v>15</v>
      </c>
      <c r="AM356">
        <v>55</v>
      </c>
      <c r="AN356">
        <v>45</v>
      </c>
      <c r="AO356">
        <v>1.37</v>
      </c>
      <c r="AP356">
        <v>1.8</v>
      </c>
      <c r="AQ356">
        <v>3</v>
      </c>
      <c r="AR356">
        <v>100</v>
      </c>
      <c r="AS356">
        <v>100</v>
      </c>
      <c r="AT356">
        <v>50</v>
      </c>
      <c r="AU356">
        <v>33</v>
      </c>
      <c r="AV356">
        <v>17</v>
      </c>
      <c r="AW356">
        <v>34</v>
      </c>
      <c r="AX356">
        <v>84</v>
      </c>
      <c r="AY356">
        <v>34</v>
      </c>
      <c r="AZ356">
        <v>84</v>
      </c>
      <c r="BA356">
        <v>11.33</v>
      </c>
      <c r="BB356">
        <v>4.33</v>
      </c>
      <c r="BC356">
        <v>2.85</v>
      </c>
      <c r="BD356">
        <v>3.4</v>
      </c>
      <c r="BE356">
        <v>2.35</v>
      </c>
      <c r="BF356">
        <f>(1/BC356+1/BD356+1/BE356-1)/3</f>
        <v>2.3508918311632227E-2</v>
      </c>
      <c r="BG356">
        <f>1/BC356-BF356</f>
        <v>0.32736827467082391</v>
      </c>
      <c r="BH356">
        <f>1/BD356-BF356</f>
        <v>0.27060872874719133</v>
      </c>
      <c r="BI356">
        <f>1/BE356-BF356</f>
        <v>0.40202299658198482</v>
      </c>
      <c r="BJ356">
        <f>MROUND(BG356*100,2)/100</f>
        <v>0.32</v>
      </c>
      <c r="BK356">
        <v>1.22</v>
      </c>
      <c r="BL356">
        <v>1.71</v>
      </c>
      <c r="BM356">
        <v>2.8</v>
      </c>
      <c r="BN356">
        <v>5.0999999999999996</v>
      </c>
      <c r="BO356">
        <v>1.59</v>
      </c>
      <c r="BP356">
        <v>2.25</v>
      </c>
      <c r="BQ356" t="s">
        <v>691</v>
      </c>
      <c r="BR356">
        <f>VLOOKUP(Table2[[#This Row],[Reference]],metron,10,FALSE)</f>
        <v>2.5313454284174597</v>
      </c>
      <c r="BS356">
        <f>VLOOKUP(Table2[[#This Row],[Reference]],metron,11,FALSE)</f>
        <v>1.210167055864918</v>
      </c>
      <c r="BT356">
        <f>VLOOKUP(Table2[[#This Row],[Reference]],metron,12,FALSE)</f>
        <v>1.3211783725525419</v>
      </c>
      <c r="BU356">
        <f>VLOOKUP(Table2[[#This Row],[Reference]],metron,13,FALSE)</f>
        <v>0.53135669362084459</v>
      </c>
      <c r="BV356">
        <f>VLOOKUP(Table2[[#This Row],[Reference]],metron,14,FALSE)</f>
        <v>0.55633423180592989</v>
      </c>
      <c r="BW356">
        <f>VLOOKUP(Table2[[#This Row],[Reference]],metron,15,FALSE)</f>
        <v>11.21109010712035</v>
      </c>
      <c r="BX356">
        <f>VLOOKUP(Table2[[#This Row],[Reference]],metron,16,FALSE)</f>
        <v>11.01700787401575</v>
      </c>
      <c r="BY356">
        <f>VLOOKUP(Table2[[#This Row],[Reference]],metron,17,FALSE)</f>
        <v>4.6792332268370611</v>
      </c>
      <c r="BZ356">
        <f>VLOOKUP(Table2[[#This Row],[Reference]],metron,18,FALSE)</f>
        <v>4.7080804854679013</v>
      </c>
      <c r="CA356">
        <f>VLOOKUP(Table2[[#This Row],[Reference]],metron,19,FALSE)</f>
        <v>6.5318568802832893</v>
      </c>
      <c r="CB356">
        <f>VLOOKUP(Table2[[#This Row],[Reference]],metron,20,FALSE)</f>
        <v>6.3089273885478487</v>
      </c>
      <c r="CC356">
        <f>VLOOKUP(Table2[[#This Row],[Reference]],metron,21,FALSE)</f>
        <v>12.72547770700637</v>
      </c>
      <c r="CD356">
        <f>VLOOKUP(Table2[[#This Row],[Reference]],metron,22,FALSE)</f>
        <v>13.06847133757962</v>
      </c>
      <c r="CE356">
        <f>VLOOKUP(Table2[[#This Row],[Reference]],metron,23,FALSE)</f>
        <v>1.6902356902356901</v>
      </c>
      <c r="CF356">
        <f>VLOOKUP(Table2[[#This Row],[Reference]],metron,24,FALSE)</f>
        <v>1.8050198959289869</v>
      </c>
      <c r="CG356">
        <f>VLOOKUP(Table2[[#This Row],[Reference]],metron,25,FALSE)</f>
        <v>0.105907560453015</v>
      </c>
      <c r="CH356">
        <f>VLOOKUP(Table2[[#This Row],[Reference]],metron,26,FALSE)</f>
        <v>0.1141720232629324</v>
      </c>
    </row>
    <row r="357" spans="1:86" x14ac:dyDescent="0.45">
      <c r="A357">
        <v>1598745600</v>
      </c>
      <c r="B357" t="s">
        <v>796</v>
      </c>
      <c r="C357" t="s">
        <v>64</v>
      </c>
      <c r="D357" t="s">
        <v>65</v>
      </c>
      <c r="E357" t="s">
        <v>666</v>
      </c>
      <c r="F357" t="s">
        <v>693</v>
      </c>
      <c r="G357" t="s">
        <v>673</v>
      </c>
      <c r="H357">
        <v>7</v>
      </c>
      <c r="I357">
        <v>1.33</v>
      </c>
      <c r="J357">
        <v>2</v>
      </c>
      <c r="K357">
        <v>1.6</v>
      </c>
      <c r="L357">
        <v>1.38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U357">
        <v>2</v>
      </c>
      <c r="V357">
        <v>6</v>
      </c>
      <c r="W357">
        <v>3</v>
      </c>
      <c r="X357">
        <v>0</v>
      </c>
      <c r="Y357">
        <v>3</v>
      </c>
      <c r="Z357">
        <v>0</v>
      </c>
      <c r="AA357">
        <v>1</v>
      </c>
      <c r="AB357">
        <v>2</v>
      </c>
      <c r="AC357">
        <v>1</v>
      </c>
      <c r="AD357">
        <v>2</v>
      </c>
      <c r="AE357">
        <v>7</v>
      </c>
      <c r="AF357">
        <v>11</v>
      </c>
      <c r="AG357">
        <v>3</v>
      </c>
      <c r="AH357">
        <v>0</v>
      </c>
      <c r="AI357">
        <v>4</v>
      </c>
      <c r="AJ357">
        <v>11</v>
      </c>
      <c r="AK357">
        <v>10</v>
      </c>
      <c r="AL357">
        <v>12</v>
      </c>
      <c r="AM357">
        <v>49</v>
      </c>
      <c r="AN357">
        <v>51</v>
      </c>
      <c r="AO357">
        <v>1.02</v>
      </c>
      <c r="AP357">
        <v>1.02</v>
      </c>
      <c r="AQ357">
        <v>1.42</v>
      </c>
      <c r="AR357">
        <v>42</v>
      </c>
      <c r="AS357">
        <v>42</v>
      </c>
      <c r="AT357">
        <v>17</v>
      </c>
      <c r="AU357">
        <v>0</v>
      </c>
      <c r="AV357">
        <v>0</v>
      </c>
      <c r="AW357">
        <v>0</v>
      </c>
      <c r="AX357">
        <v>0</v>
      </c>
      <c r="AY357">
        <v>42</v>
      </c>
      <c r="AZ357">
        <v>84</v>
      </c>
      <c r="BA357">
        <v>8.67</v>
      </c>
      <c r="BB357">
        <v>4.17</v>
      </c>
      <c r="BC357">
        <v>2.4</v>
      </c>
      <c r="BD357">
        <v>3.1</v>
      </c>
      <c r="BE357">
        <v>2.95</v>
      </c>
      <c r="BF357">
        <f>(1/BC357+1/BD357+1/BE357-1)/3</f>
        <v>2.6076787558471537E-2</v>
      </c>
      <c r="BG357">
        <f>1/BC357-BF357</f>
        <v>0.39058987910819515</v>
      </c>
      <c r="BH357">
        <f>1/BD357-BF357</f>
        <v>0.29650385760281878</v>
      </c>
      <c r="BI357">
        <f>1/BE357-BF357</f>
        <v>0.31290626328898608</v>
      </c>
      <c r="BJ357">
        <f>MROUND(BG357*100,2)/100</f>
        <v>0.4</v>
      </c>
      <c r="BK357">
        <v>1.38</v>
      </c>
      <c r="BL357">
        <v>2.2000000000000002</v>
      </c>
      <c r="BM357">
        <v>4.0999999999999996</v>
      </c>
      <c r="BN357">
        <v>8</v>
      </c>
      <c r="BO357">
        <v>1.87</v>
      </c>
      <c r="BP357">
        <v>1.83</v>
      </c>
      <c r="BQ357" t="s">
        <v>669</v>
      </c>
      <c r="BR357">
        <f>VLOOKUP(Table2[[#This Row],[Reference]],metron,10,FALSE)</f>
        <v>2.4956155335383219</v>
      </c>
      <c r="BS357">
        <f>VLOOKUP(Table2[[#This Row],[Reference]],metron,11,FALSE)</f>
        <v>1.344038264434575</v>
      </c>
      <c r="BT357">
        <f>VLOOKUP(Table2[[#This Row],[Reference]],metron,12,FALSE)</f>
        <v>1.1515772691037469</v>
      </c>
      <c r="BU357">
        <f>VLOOKUP(Table2[[#This Row],[Reference]],metron,13,FALSE)</f>
        <v>0.59936225942375587</v>
      </c>
      <c r="BV357">
        <f>VLOOKUP(Table2[[#This Row],[Reference]],metron,14,FALSE)</f>
        <v>0.50723152260562576</v>
      </c>
      <c r="BW357">
        <f>VLOOKUP(Table2[[#This Row],[Reference]],metron,15,FALSE)</f>
        <v>11.99278846153846</v>
      </c>
      <c r="BX357">
        <f>VLOOKUP(Table2[[#This Row],[Reference]],metron,16,FALSE)</f>
        <v>10.0277534965035</v>
      </c>
      <c r="BY357">
        <f>VLOOKUP(Table2[[#This Row],[Reference]],metron,17,FALSE)</f>
        <v>5.2857459543338514</v>
      </c>
      <c r="BZ357">
        <f>VLOOKUP(Table2[[#This Row],[Reference]],metron,18,FALSE)</f>
        <v>4.4067834183107957</v>
      </c>
      <c r="CA357">
        <f>VLOOKUP(Table2[[#This Row],[Reference]],metron,19,FALSE)</f>
        <v>6.7070425072046085</v>
      </c>
      <c r="CB357">
        <f>VLOOKUP(Table2[[#This Row],[Reference]],metron,20,FALSE)</f>
        <v>5.6209700781927046</v>
      </c>
      <c r="CC357">
        <f>VLOOKUP(Table2[[#This Row],[Reference]],metron,21,FALSE)</f>
        <v>13.04463690872752</v>
      </c>
      <c r="CD357">
        <f>VLOOKUP(Table2[[#This Row],[Reference]],metron,22,FALSE)</f>
        <v>13.49811236953142</v>
      </c>
      <c r="CE357">
        <f>VLOOKUP(Table2[[#This Row],[Reference]],metron,23,FALSE)</f>
        <v>1.5836526181353769</v>
      </c>
      <c r="CF357">
        <f>VLOOKUP(Table2[[#This Row],[Reference]],metron,24,FALSE)</f>
        <v>1.8744146445295871</v>
      </c>
      <c r="CG357">
        <f>VLOOKUP(Table2[[#This Row],[Reference]],metron,25,FALSE)</f>
        <v>8.5994040017028525E-2</v>
      </c>
      <c r="CH357">
        <f>VLOOKUP(Table2[[#This Row],[Reference]],metron,26,FALSE)</f>
        <v>0.13452532992762881</v>
      </c>
    </row>
    <row r="358" spans="1:86" hidden="1" x14ac:dyDescent="0.45">
      <c r="A358">
        <v>1598752800</v>
      </c>
      <c r="B358" t="s">
        <v>798</v>
      </c>
      <c r="C358" t="s">
        <v>64</v>
      </c>
      <c r="D358" t="s">
        <v>65</v>
      </c>
      <c r="E358" t="s">
        <v>671</v>
      </c>
      <c r="F358" t="s">
        <v>660</v>
      </c>
      <c r="G358" t="s">
        <v>743</v>
      </c>
      <c r="H358">
        <v>7</v>
      </c>
      <c r="I358">
        <v>3</v>
      </c>
      <c r="J358">
        <v>0.5</v>
      </c>
      <c r="K358">
        <v>2.1800000000000002</v>
      </c>
      <c r="L358">
        <v>0.72</v>
      </c>
      <c r="M358">
        <v>3</v>
      </c>
      <c r="N358">
        <v>0</v>
      </c>
      <c r="O358">
        <v>3</v>
      </c>
      <c r="P358">
        <v>1</v>
      </c>
      <c r="Q358">
        <v>1</v>
      </c>
      <c r="R358">
        <v>0</v>
      </c>
      <c r="S358" t="s">
        <v>799</v>
      </c>
      <c r="U358">
        <v>6</v>
      </c>
      <c r="V358">
        <v>4</v>
      </c>
      <c r="W358">
        <v>2</v>
      </c>
      <c r="X358">
        <v>0</v>
      </c>
      <c r="Y358">
        <v>1</v>
      </c>
      <c r="Z358">
        <v>0</v>
      </c>
      <c r="AA358">
        <v>1</v>
      </c>
      <c r="AB358">
        <v>1</v>
      </c>
      <c r="AC358">
        <v>0</v>
      </c>
      <c r="AD358">
        <v>1</v>
      </c>
      <c r="AE358">
        <v>15</v>
      </c>
      <c r="AF358">
        <v>8</v>
      </c>
      <c r="AG358">
        <v>6</v>
      </c>
      <c r="AH358">
        <v>2</v>
      </c>
      <c r="AI358">
        <v>9</v>
      </c>
      <c r="AJ358">
        <v>6</v>
      </c>
      <c r="AK358">
        <v>13</v>
      </c>
      <c r="AL358">
        <v>10</v>
      </c>
      <c r="AM358">
        <v>54</v>
      </c>
      <c r="AN358">
        <v>46</v>
      </c>
      <c r="AO358">
        <v>1.51</v>
      </c>
      <c r="AP358">
        <v>0.87</v>
      </c>
      <c r="AQ358">
        <v>2.25</v>
      </c>
      <c r="AR358">
        <v>42</v>
      </c>
      <c r="AS358">
        <v>75</v>
      </c>
      <c r="AT358">
        <v>17</v>
      </c>
      <c r="AU358">
        <v>17</v>
      </c>
      <c r="AV358">
        <v>17</v>
      </c>
      <c r="AW358">
        <v>17</v>
      </c>
      <c r="AX358">
        <v>50</v>
      </c>
      <c r="AY358">
        <v>42</v>
      </c>
      <c r="AZ358">
        <v>100</v>
      </c>
      <c r="BA358">
        <v>9.5</v>
      </c>
      <c r="BB358">
        <v>4.5</v>
      </c>
      <c r="BC358">
        <v>1.53</v>
      </c>
      <c r="BD358">
        <v>3.95</v>
      </c>
      <c r="BE358">
        <v>5.95</v>
      </c>
      <c r="BF358">
        <f>(1/BC358+1/BD358+1/BE358-1)/3</f>
        <v>2.4942185031537223E-2</v>
      </c>
      <c r="BG358">
        <f>1/BC358-BF358</f>
        <v>0.62865258621029285</v>
      </c>
      <c r="BH358">
        <f>1/BD358-BF358</f>
        <v>0.22822237193048805</v>
      </c>
      <c r="BI358">
        <f>1/BE358-BF358</f>
        <v>0.14312504185921907</v>
      </c>
      <c r="BJ358">
        <f>MROUND(BG358*100,2)/100</f>
        <v>0.62</v>
      </c>
      <c r="BK358">
        <v>1.22</v>
      </c>
      <c r="BL358">
        <v>1.71</v>
      </c>
      <c r="BM358">
        <v>2.8</v>
      </c>
      <c r="BN358">
        <v>5.15</v>
      </c>
      <c r="BO358">
        <v>1.77</v>
      </c>
      <c r="BP358">
        <v>1.95</v>
      </c>
      <c r="BQ358" t="s">
        <v>770</v>
      </c>
      <c r="BR358">
        <f>VLOOKUP(Table2[[#This Row],[Reference]],metron,10,FALSE)</f>
        <v>2.7366666666666664</v>
      </c>
      <c r="BS358">
        <f>VLOOKUP(Table2[[#This Row],[Reference]],metron,11,FALSE)</f>
        <v>1.8681481481481479</v>
      </c>
      <c r="BT358">
        <f>VLOOKUP(Table2[[#This Row],[Reference]],metron,12,FALSE)</f>
        <v>0.86851851851851847</v>
      </c>
      <c r="BU358">
        <f>VLOOKUP(Table2[[#This Row],[Reference]],metron,13,FALSE)</f>
        <v>0.81333333333333335</v>
      </c>
      <c r="BV358">
        <f>VLOOKUP(Table2[[#This Row],[Reference]],metron,14,FALSE)</f>
        <v>0.38925925925925919</v>
      </c>
      <c r="BW358">
        <f>VLOOKUP(Table2[[#This Row],[Reference]],metron,15,FALSE)</f>
        <v>14.53422724064926</v>
      </c>
      <c r="BX358">
        <f>VLOOKUP(Table2[[#This Row],[Reference]],metron,16,FALSE)</f>
        <v>8.7882851093860275</v>
      </c>
      <c r="BY358">
        <f>VLOOKUP(Table2[[#This Row],[Reference]],metron,17,FALSE)</f>
        <v>6.3007953723788868</v>
      </c>
      <c r="BZ358">
        <f>VLOOKUP(Table2[[#This Row],[Reference]],metron,18,FALSE)</f>
        <v>3.681851048445409</v>
      </c>
      <c r="CA358">
        <f>VLOOKUP(Table2[[#This Row],[Reference]],metron,19,FALSE)</f>
        <v>8.2334318682703724</v>
      </c>
      <c r="CB358">
        <f>VLOOKUP(Table2[[#This Row],[Reference]],metron,20,FALSE)</f>
        <v>5.106434060940618</v>
      </c>
      <c r="CC358">
        <f>VLOOKUP(Table2[[#This Row],[Reference]],metron,21,FALSE)</f>
        <v>12.32150615496017</v>
      </c>
      <c r="CD358">
        <f>VLOOKUP(Table2[[#This Row],[Reference]],metron,22,FALSE)</f>
        <v>13.337436640115859</v>
      </c>
      <c r="CE358">
        <f>VLOOKUP(Table2[[#This Row],[Reference]],metron,23,FALSE)</f>
        <v>1.346101231190151</v>
      </c>
      <c r="CF358">
        <f>VLOOKUP(Table2[[#This Row],[Reference]],metron,24,FALSE)</f>
        <v>1.995212038303694</v>
      </c>
      <c r="CG358">
        <f>VLOOKUP(Table2[[#This Row],[Reference]],metron,25,FALSE)</f>
        <v>6.1559507523939808E-2</v>
      </c>
      <c r="CH358">
        <f>VLOOKUP(Table2[[#This Row],[Reference]],metron,26,FALSE)</f>
        <v>0.13201094391244869</v>
      </c>
    </row>
    <row r="359" spans="1:86" hidden="1" x14ac:dyDescent="0.45">
      <c r="A359">
        <v>1598806800</v>
      </c>
      <c r="B359" t="s">
        <v>800</v>
      </c>
      <c r="C359" t="s">
        <v>64</v>
      </c>
      <c r="D359" t="s">
        <v>65</v>
      </c>
      <c r="E359" t="s">
        <v>682</v>
      </c>
      <c r="F359" t="s">
        <v>676</v>
      </c>
      <c r="G359" t="s">
        <v>668</v>
      </c>
      <c r="H359">
        <v>7</v>
      </c>
      <c r="I359">
        <v>1.67</v>
      </c>
      <c r="J359">
        <v>0</v>
      </c>
      <c r="K359">
        <v>1.65</v>
      </c>
      <c r="L359">
        <v>0.47</v>
      </c>
      <c r="M359">
        <v>3</v>
      </c>
      <c r="N359">
        <v>0</v>
      </c>
      <c r="O359">
        <v>3</v>
      </c>
      <c r="P359">
        <v>1</v>
      </c>
      <c r="Q359">
        <v>1</v>
      </c>
      <c r="R359">
        <v>0</v>
      </c>
      <c r="S359" t="s">
        <v>801</v>
      </c>
      <c r="U359">
        <v>6</v>
      </c>
      <c r="V359">
        <v>2</v>
      </c>
      <c r="W359">
        <v>4</v>
      </c>
      <c r="X359">
        <v>0</v>
      </c>
      <c r="Y359">
        <v>3</v>
      </c>
      <c r="Z359">
        <v>0</v>
      </c>
      <c r="AA359">
        <v>2</v>
      </c>
      <c r="AB359">
        <v>2</v>
      </c>
      <c r="AC359">
        <v>1</v>
      </c>
      <c r="AD359">
        <v>2</v>
      </c>
      <c r="AE359">
        <v>18</v>
      </c>
      <c r="AF359">
        <v>7</v>
      </c>
      <c r="AG359">
        <v>7</v>
      </c>
      <c r="AH359">
        <v>2</v>
      </c>
      <c r="AI359">
        <v>11</v>
      </c>
      <c r="AJ359">
        <v>5</v>
      </c>
      <c r="AK359">
        <v>14</v>
      </c>
      <c r="AL359">
        <v>14</v>
      </c>
      <c r="AM359">
        <v>46</v>
      </c>
      <c r="AN359">
        <v>54</v>
      </c>
      <c r="AO359">
        <v>1.87</v>
      </c>
      <c r="AP359">
        <v>0.89</v>
      </c>
      <c r="AQ359">
        <v>3.25</v>
      </c>
      <c r="AR359">
        <v>75</v>
      </c>
      <c r="AS359">
        <v>100</v>
      </c>
      <c r="AT359">
        <v>67</v>
      </c>
      <c r="AU359">
        <v>42</v>
      </c>
      <c r="AV359">
        <v>17</v>
      </c>
      <c r="AW359">
        <v>0</v>
      </c>
      <c r="AX359">
        <v>84</v>
      </c>
      <c r="AY359">
        <v>84</v>
      </c>
      <c r="AZ359">
        <v>100</v>
      </c>
      <c r="BA359">
        <v>11.17</v>
      </c>
      <c r="BB359">
        <v>6.67</v>
      </c>
      <c r="BC359">
        <v>2.0499999999999998</v>
      </c>
      <c r="BD359">
        <v>3.45</v>
      </c>
      <c r="BE359">
        <v>3.35</v>
      </c>
      <c r="BF359">
        <f>(1/BC359+1/BD359+1/BE359-1)/3</f>
        <v>2.5389137733038563E-2</v>
      </c>
      <c r="BG359">
        <f>1/BC359-BF359</f>
        <v>0.46241574031574195</v>
      </c>
      <c r="BH359">
        <f>1/BD359-BF359</f>
        <v>0.26446593473072955</v>
      </c>
      <c r="BI359">
        <f>1/BE359-BF359</f>
        <v>0.27311832495352856</v>
      </c>
      <c r="BJ359">
        <f>MROUND(BG359*100,2)/100</f>
        <v>0.46</v>
      </c>
      <c r="BK359">
        <v>1.32</v>
      </c>
      <c r="BL359">
        <v>2</v>
      </c>
      <c r="BM359">
        <v>3.55</v>
      </c>
      <c r="BN359">
        <v>6.85</v>
      </c>
      <c r="BO359">
        <v>1.8</v>
      </c>
      <c r="BP359">
        <v>1.91</v>
      </c>
      <c r="BQ359" t="s">
        <v>675</v>
      </c>
      <c r="BR359">
        <f>VLOOKUP(Table2[[#This Row],[Reference]],metron,10,FALSE)</f>
        <v>2.5405629139072849</v>
      </c>
      <c r="BS359">
        <f>VLOOKUP(Table2[[#This Row],[Reference]],metron,11,FALSE)</f>
        <v>1.4888836329233679</v>
      </c>
      <c r="BT359">
        <f>VLOOKUP(Table2[[#This Row],[Reference]],metron,12,FALSE)</f>
        <v>1.0516792809839171</v>
      </c>
      <c r="BU359">
        <f>VLOOKUP(Table2[[#This Row],[Reference]],metron,13,FALSE)</f>
        <v>0.64581362346263005</v>
      </c>
      <c r="BV359">
        <f>VLOOKUP(Table2[[#This Row],[Reference]],metron,14,FALSE)</f>
        <v>0.45364238410596031</v>
      </c>
      <c r="BW359">
        <f>VLOOKUP(Table2[[#This Row],[Reference]],metron,15,FALSE)</f>
        <v>12.686892177589851</v>
      </c>
      <c r="BX359">
        <f>VLOOKUP(Table2[[#This Row],[Reference]],metron,16,FALSE)</f>
        <v>9.8059196617336148</v>
      </c>
      <c r="BY359">
        <f>VLOOKUP(Table2[[#This Row],[Reference]],metron,17,FALSE)</f>
        <v>5.3198121263877027</v>
      </c>
      <c r="BZ359">
        <f>VLOOKUP(Table2[[#This Row],[Reference]],metron,18,FALSE)</f>
        <v>4.0954312553373189</v>
      </c>
      <c r="CA359">
        <f>VLOOKUP(Table2[[#This Row],[Reference]],metron,19,FALSE)</f>
        <v>7.3670800512021479</v>
      </c>
      <c r="CB359">
        <f>VLOOKUP(Table2[[#This Row],[Reference]],metron,20,FALSE)</f>
        <v>5.710488406396296</v>
      </c>
      <c r="CC359">
        <f>VLOOKUP(Table2[[#This Row],[Reference]],metron,21,FALSE)</f>
        <v>13.0488908033599</v>
      </c>
      <c r="CD359">
        <f>VLOOKUP(Table2[[#This Row],[Reference]],metron,22,FALSE)</f>
        <v>13.714839543398661</v>
      </c>
      <c r="CE359">
        <f>VLOOKUP(Table2[[#This Row],[Reference]],metron,23,FALSE)</f>
        <v>1.567523459812322</v>
      </c>
      <c r="CF359">
        <f>VLOOKUP(Table2[[#This Row],[Reference]],metron,24,FALSE)</f>
        <v>1.951040391676867</v>
      </c>
      <c r="CG359">
        <f>VLOOKUP(Table2[[#This Row],[Reference]],metron,25,FALSE)</f>
        <v>8.3027335781313744E-2</v>
      </c>
      <c r="CH359">
        <f>VLOOKUP(Table2[[#This Row],[Reference]],metron,26,FALSE)</f>
        <v>0.13117095063239501</v>
      </c>
    </row>
    <row r="360" spans="1:86" hidden="1" x14ac:dyDescent="0.45">
      <c r="A360">
        <v>1598832360</v>
      </c>
      <c r="B360" t="s">
        <v>802</v>
      </c>
      <c r="C360" t="s">
        <v>64</v>
      </c>
      <c r="D360" t="s">
        <v>65</v>
      </c>
      <c r="E360" t="s">
        <v>672</v>
      </c>
      <c r="F360" t="s">
        <v>683</v>
      </c>
      <c r="G360" t="s">
        <v>735</v>
      </c>
      <c r="H360">
        <v>7</v>
      </c>
      <c r="I360">
        <v>2</v>
      </c>
      <c r="J360">
        <v>0</v>
      </c>
      <c r="K360">
        <v>2.09</v>
      </c>
      <c r="L360">
        <v>0.17</v>
      </c>
      <c r="M360">
        <v>2</v>
      </c>
      <c r="N360">
        <v>1</v>
      </c>
      <c r="O360">
        <v>3</v>
      </c>
      <c r="P360">
        <v>2</v>
      </c>
      <c r="Q360">
        <v>1</v>
      </c>
      <c r="R360">
        <v>1</v>
      </c>
      <c r="S360" t="s">
        <v>803</v>
      </c>
      <c r="T360" t="s">
        <v>92</v>
      </c>
      <c r="U360">
        <v>3</v>
      </c>
      <c r="V360">
        <v>1</v>
      </c>
      <c r="W360">
        <v>2</v>
      </c>
      <c r="X360">
        <v>0</v>
      </c>
      <c r="Y360">
        <v>2</v>
      </c>
      <c r="Z360">
        <v>0</v>
      </c>
      <c r="AA360">
        <v>1</v>
      </c>
      <c r="AB360">
        <v>1</v>
      </c>
      <c r="AC360">
        <v>2</v>
      </c>
      <c r="AD360">
        <v>0</v>
      </c>
      <c r="AE360">
        <v>12</v>
      </c>
      <c r="AF360">
        <v>8</v>
      </c>
      <c r="AG360">
        <v>6</v>
      </c>
      <c r="AH360">
        <v>2</v>
      </c>
      <c r="AI360">
        <v>6</v>
      </c>
      <c r="AJ360">
        <v>6</v>
      </c>
      <c r="AK360">
        <v>12</v>
      </c>
      <c r="AL360">
        <v>18</v>
      </c>
      <c r="AM360">
        <v>50</v>
      </c>
      <c r="AN360">
        <v>50</v>
      </c>
      <c r="AO360">
        <v>1.5</v>
      </c>
      <c r="AP360">
        <v>0.91</v>
      </c>
      <c r="AQ360">
        <v>1.67</v>
      </c>
      <c r="AR360">
        <v>17</v>
      </c>
      <c r="AS360">
        <v>42</v>
      </c>
      <c r="AT360">
        <v>17</v>
      </c>
      <c r="AU360">
        <v>17</v>
      </c>
      <c r="AV360">
        <v>17</v>
      </c>
      <c r="AW360">
        <v>0</v>
      </c>
      <c r="AX360">
        <v>75</v>
      </c>
      <c r="AY360">
        <v>17</v>
      </c>
      <c r="AZ360">
        <v>42</v>
      </c>
      <c r="BA360">
        <v>11</v>
      </c>
      <c r="BB360">
        <v>5.83</v>
      </c>
      <c r="BC360">
        <v>2.0499999999999998</v>
      </c>
      <c r="BD360">
        <v>3.3</v>
      </c>
      <c r="BE360">
        <v>3.5</v>
      </c>
      <c r="BF360">
        <f>(1/BC360+1/BD360+1/BE360-1)/3</f>
        <v>2.5516488931123089E-2</v>
      </c>
      <c r="BG360">
        <f>1/BC360-BF360</f>
        <v>0.46228838911765746</v>
      </c>
      <c r="BH360">
        <f>1/BD360-BF360</f>
        <v>0.27751381409917997</v>
      </c>
      <c r="BI360">
        <f>1/BE360-BF360</f>
        <v>0.26019779678316263</v>
      </c>
      <c r="BJ360">
        <f>MROUND(BG360*100,2)/100</f>
        <v>0.46</v>
      </c>
      <c r="BK360">
        <v>1.3</v>
      </c>
      <c r="BL360">
        <v>1.95</v>
      </c>
      <c r="BM360">
        <v>3.4</v>
      </c>
      <c r="BN360">
        <v>6.6</v>
      </c>
      <c r="BO360">
        <v>1.77</v>
      </c>
      <c r="BP360">
        <v>1.95</v>
      </c>
      <c r="BQ360" t="s">
        <v>729</v>
      </c>
      <c r="BR360">
        <f>VLOOKUP(Table2[[#This Row],[Reference]],metron,10,FALSE)</f>
        <v>2.5405629139072849</v>
      </c>
      <c r="BS360">
        <f>VLOOKUP(Table2[[#This Row],[Reference]],metron,11,FALSE)</f>
        <v>1.4888836329233679</v>
      </c>
      <c r="BT360">
        <f>VLOOKUP(Table2[[#This Row],[Reference]],metron,12,FALSE)</f>
        <v>1.0516792809839171</v>
      </c>
      <c r="BU360">
        <f>VLOOKUP(Table2[[#This Row],[Reference]],metron,13,FALSE)</f>
        <v>0.64581362346263005</v>
      </c>
      <c r="BV360">
        <f>VLOOKUP(Table2[[#This Row],[Reference]],metron,14,FALSE)</f>
        <v>0.45364238410596031</v>
      </c>
      <c r="BW360">
        <f>VLOOKUP(Table2[[#This Row],[Reference]],metron,15,FALSE)</f>
        <v>12.686892177589851</v>
      </c>
      <c r="BX360">
        <f>VLOOKUP(Table2[[#This Row],[Reference]],metron,16,FALSE)</f>
        <v>9.8059196617336148</v>
      </c>
      <c r="BY360">
        <f>VLOOKUP(Table2[[#This Row],[Reference]],metron,17,FALSE)</f>
        <v>5.3198121263877027</v>
      </c>
      <c r="BZ360">
        <f>VLOOKUP(Table2[[#This Row],[Reference]],metron,18,FALSE)</f>
        <v>4.0954312553373189</v>
      </c>
      <c r="CA360">
        <f>VLOOKUP(Table2[[#This Row],[Reference]],metron,19,FALSE)</f>
        <v>7.3670800512021479</v>
      </c>
      <c r="CB360">
        <f>VLOOKUP(Table2[[#This Row],[Reference]],metron,20,FALSE)</f>
        <v>5.710488406396296</v>
      </c>
      <c r="CC360">
        <f>VLOOKUP(Table2[[#This Row],[Reference]],metron,21,FALSE)</f>
        <v>13.0488908033599</v>
      </c>
      <c r="CD360">
        <f>VLOOKUP(Table2[[#This Row],[Reference]],metron,22,FALSE)</f>
        <v>13.714839543398661</v>
      </c>
      <c r="CE360">
        <f>VLOOKUP(Table2[[#This Row],[Reference]],metron,23,FALSE)</f>
        <v>1.567523459812322</v>
      </c>
      <c r="CF360">
        <f>VLOOKUP(Table2[[#This Row],[Reference]],metron,24,FALSE)</f>
        <v>1.951040391676867</v>
      </c>
      <c r="CG360">
        <f>VLOOKUP(Table2[[#This Row],[Reference]],metron,25,FALSE)</f>
        <v>8.3027335781313744E-2</v>
      </c>
      <c r="CH360">
        <f>VLOOKUP(Table2[[#This Row],[Reference]],metron,26,FALSE)</f>
        <v>0.13117095063239501</v>
      </c>
    </row>
    <row r="361" spans="1:86" hidden="1" x14ac:dyDescent="0.45">
      <c r="A361">
        <v>1598839560</v>
      </c>
      <c r="B361" t="s">
        <v>804</v>
      </c>
      <c r="C361" t="s">
        <v>64</v>
      </c>
      <c r="D361" t="s">
        <v>65</v>
      </c>
      <c r="E361" t="s">
        <v>704</v>
      </c>
      <c r="F361" t="s">
        <v>689</v>
      </c>
      <c r="G361" t="s">
        <v>678</v>
      </c>
      <c r="H361">
        <v>7</v>
      </c>
      <c r="I361">
        <v>1.67</v>
      </c>
      <c r="J361">
        <v>0.67</v>
      </c>
      <c r="K361">
        <v>1.79</v>
      </c>
      <c r="L361">
        <v>0.59</v>
      </c>
      <c r="M361">
        <v>2</v>
      </c>
      <c r="N361">
        <v>1</v>
      </c>
      <c r="O361">
        <v>3</v>
      </c>
      <c r="P361">
        <v>1</v>
      </c>
      <c r="Q361">
        <v>0</v>
      </c>
      <c r="R361">
        <v>1</v>
      </c>
      <c r="S361" t="s">
        <v>805</v>
      </c>
      <c r="T361">
        <v>27</v>
      </c>
      <c r="U361">
        <v>10</v>
      </c>
      <c r="V361">
        <v>5</v>
      </c>
      <c r="W361">
        <v>1</v>
      </c>
      <c r="X361">
        <v>0</v>
      </c>
      <c r="Y361">
        <v>1</v>
      </c>
      <c r="Z361">
        <v>0</v>
      </c>
      <c r="AA361">
        <v>0</v>
      </c>
      <c r="AB361">
        <v>1</v>
      </c>
      <c r="AC361">
        <v>1</v>
      </c>
      <c r="AD361">
        <v>0</v>
      </c>
      <c r="AE361">
        <v>17</v>
      </c>
      <c r="AF361">
        <v>14</v>
      </c>
      <c r="AG361">
        <v>5</v>
      </c>
      <c r="AH361">
        <v>5</v>
      </c>
      <c r="AI361">
        <v>12</v>
      </c>
      <c r="AJ361">
        <v>9</v>
      </c>
      <c r="AK361">
        <v>15</v>
      </c>
      <c r="AL361">
        <v>11</v>
      </c>
      <c r="AM361">
        <v>46</v>
      </c>
      <c r="AN361">
        <v>54</v>
      </c>
      <c r="AO361">
        <v>1.71</v>
      </c>
      <c r="AP361">
        <v>1.49</v>
      </c>
      <c r="AQ361">
        <v>3.17</v>
      </c>
      <c r="AR361">
        <v>100</v>
      </c>
      <c r="AS361">
        <v>100</v>
      </c>
      <c r="AT361">
        <v>50</v>
      </c>
      <c r="AU361">
        <v>50</v>
      </c>
      <c r="AV361">
        <v>17</v>
      </c>
      <c r="AW361">
        <v>50</v>
      </c>
      <c r="AX361">
        <v>67</v>
      </c>
      <c r="AY361">
        <v>84</v>
      </c>
      <c r="AZ361">
        <v>100</v>
      </c>
      <c r="BA361">
        <v>12.34</v>
      </c>
      <c r="BB361">
        <v>6</v>
      </c>
      <c r="BC361">
        <v>1.48</v>
      </c>
      <c r="BD361">
        <v>4.3499999999999996</v>
      </c>
      <c r="BE361">
        <v>5.9</v>
      </c>
      <c r="BF361">
        <f>(1/BC361+1/BD361+1/BE361-1)/3</f>
        <v>2.5017419523556256E-2</v>
      </c>
      <c r="BG361">
        <f>1/BC361-BF361</f>
        <v>0.65065825615211936</v>
      </c>
      <c r="BH361">
        <f>1/BD361-BF361</f>
        <v>0.20486763794770813</v>
      </c>
      <c r="BI361">
        <f>1/BE361-BF361</f>
        <v>0.14447410590017254</v>
      </c>
      <c r="BJ361">
        <f>MROUND(BG361*100,2)/100</f>
        <v>0.66</v>
      </c>
      <c r="BK361">
        <v>1.18</v>
      </c>
      <c r="BL361">
        <v>1.59</v>
      </c>
      <c r="BM361">
        <v>2.4500000000000002</v>
      </c>
      <c r="BN361">
        <v>4.3499999999999996</v>
      </c>
      <c r="BO361">
        <v>1.69</v>
      </c>
      <c r="BP361">
        <v>2.0499999999999998</v>
      </c>
      <c r="BQ361" t="s">
        <v>708</v>
      </c>
      <c r="BR361">
        <f>VLOOKUP(Table2[[#This Row],[Reference]],metron,10,FALSE)</f>
        <v>2.9251336898395728</v>
      </c>
      <c r="BS361">
        <f>VLOOKUP(Table2[[#This Row],[Reference]],metron,11,FALSE)</f>
        <v>2.089675030851502</v>
      </c>
      <c r="BT361">
        <f>VLOOKUP(Table2[[#This Row],[Reference]],metron,12,FALSE)</f>
        <v>0.8354586589880707</v>
      </c>
      <c r="BU361">
        <f>VLOOKUP(Table2[[#This Row],[Reference]],metron,13,FALSE)</f>
        <v>0.92472233648704238</v>
      </c>
      <c r="BV361">
        <f>VLOOKUP(Table2[[#This Row],[Reference]],metron,14,FALSE)</f>
        <v>0.35252982311805842</v>
      </c>
      <c r="BW361">
        <f>VLOOKUP(Table2[[#This Row],[Reference]],metron,15,FALSE)</f>
        <v>15.366666666666671</v>
      </c>
      <c r="BX361">
        <f>VLOOKUP(Table2[[#This Row],[Reference]],metron,16,FALSE)</f>
        <v>8.5234848484848484</v>
      </c>
      <c r="BY361">
        <f>VLOOKUP(Table2[[#This Row],[Reference]],metron,17,FALSE)</f>
        <v>6.6873065015479876</v>
      </c>
      <c r="BZ361">
        <f>VLOOKUP(Table2[[#This Row],[Reference]],metron,18,FALSE)</f>
        <v>3.3490712074303399</v>
      </c>
      <c r="CA361">
        <f>VLOOKUP(Table2[[#This Row],[Reference]],metron,19,FALSE)</f>
        <v>8.679360165118684</v>
      </c>
      <c r="CB361">
        <f>VLOOKUP(Table2[[#This Row],[Reference]],metron,20,FALSE)</f>
        <v>5.1744136410545085</v>
      </c>
      <c r="CC361">
        <f>VLOOKUP(Table2[[#This Row],[Reference]],metron,21,FALSE)</f>
        <v>12.62384615384615</v>
      </c>
      <c r="CD361">
        <f>VLOOKUP(Table2[[#This Row],[Reference]],metron,22,FALSE)</f>
        <v>13.844615384615381</v>
      </c>
      <c r="CE361">
        <f>VLOOKUP(Table2[[#This Row],[Reference]],metron,23,FALSE)</f>
        <v>1.369710467706013</v>
      </c>
      <c r="CF361">
        <f>VLOOKUP(Table2[[#This Row],[Reference]],metron,24,FALSE)</f>
        <v>2.0920564216778019</v>
      </c>
      <c r="CG361">
        <f>VLOOKUP(Table2[[#This Row],[Reference]],metron,25,FALSE)</f>
        <v>7.126948775055679E-2</v>
      </c>
      <c r="CH361">
        <f>VLOOKUP(Table2[[#This Row],[Reference]],metron,26,FALSE)</f>
        <v>0.13214550853749071</v>
      </c>
    </row>
    <row r="362" spans="1:86" hidden="1" x14ac:dyDescent="0.45">
      <c r="A362">
        <v>1598925900</v>
      </c>
      <c r="B362" t="s">
        <v>806</v>
      </c>
      <c r="C362" t="s">
        <v>64</v>
      </c>
      <c r="D362" t="s">
        <v>65</v>
      </c>
      <c r="E362" t="s">
        <v>667</v>
      </c>
      <c r="F362" t="s">
        <v>677</v>
      </c>
      <c r="G362" t="s">
        <v>717</v>
      </c>
      <c r="H362">
        <v>7</v>
      </c>
      <c r="I362">
        <v>3</v>
      </c>
      <c r="J362">
        <v>0.67</v>
      </c>
      <c r="K362">
        <v>2.29</v>
      </c>
      <c r="L362">
        <v>1.06</v>
      </c>
      <c r="M362">
        <v>2</v>
      </c>
      <c r="N362">
        <v>1</v>
      </c>
      <c r="O362">
        <v>3</v>
      </c>
      <c r="P362">
        <v>3</v>
      </c>
      <c r="Q362">
        <v>2</v>
      </c>
      <c r="R362">
        <v>1</v>
      </c>
      <c r="S362" t="s">
        <v>807</v>
      </c>
      <c r="T362">
        <v>10</v>
      </c>
      <c r="U362">
        <v>6</v>
      </c>
      <c r="V362">
        <v>2</v>
      </c>
      <c r="W362">
        <v>2</v>
      </c>
      <c r="X362">
        <v>0</v>
      </c>
      <c r="Y362">
        <v>4</v>
      </c>
      <c r="Z362">
        <v>1</v>
      </c>
      <c r="AA362">
        <v>1</v>
      </c>
      <c r="AB362">
        <v>1</v>
      </c>
      <c r="AC362">
        <v>2</v>
      </c>
      <c r="AD362">
        <v>3</v>
      </c>
      <c r="AE362">
        <v>19</v>
      </c>
      <c r="AF362">
        <v>9</v>
      </c>
      <c r="AG362">
        <v>6</v>
      </c>
      <c r="AH362">
        <v>2</v>
      </c>
      <c r="AI362">
        <v>13</v>
      </c>
      <c r="AJ362">
        <v>7</v>
      </c>
      <c r="AK362">
        <v>15</v>
      </c>
      <c r="AL362">
        <v>20</v>
      </c>
      <c r="AM362">
        <v>73</v>
      </c>
      <c r="AN362">
        <v>27</v>
      </c>
      <c r="AO362">
        <v>2.02</v>
      </c>
      <c r="AP362">
        <v>0.87</v>
      </c>
      <c r="AQ362">
        <v>2</v>
      </c>
      <c r="AR362">
        <v>59</v>
      </c>
      <c r="AS362">
        <v>59</v>
      </c>
      <c r="AT362">
        <v>42</v>
      </c>
      <c r="AU362">
        <v>17</v>
      </c>
      <c r="AV362">
        <v>0</v>
      </c>
      <c r="AW362">
        <v>34</v>
      </c>
      <c r="AX362">
        <v>59</v>
      </c>
      <c r="AY362">
        <v>42</v>
      </c>
      <c r="AZ362">
        <v>67</v>
      </c>
      <c r="BA362">
        <v>9.83</v>
      </c>
      <c r="BB362">
        <v>4.33</v>
      </c>
      <c r="BC362">
        <v>1.61</v>
      </c>
      <c r="BD362">
        <v>3.8</v>
      </c>
      <c r="BE362">
        <v>5.2</v>
      </c>
      <c r="BF362">
        <f>(1/BC362+1/BD362+1/BE362-1)/3</f>
        <v>2.5527866488964879E-2</v>
      </c>
      <c r="BG362">
        <f>1/BC362-BF362</f>
        <v>0.59559014593339532</v>
      </c>
      <c r="BH362">
        <f>1/BD362-BF362</f>
        <v>0.23763002824787721</v>
      </c>
      <c r="BI362">
        <f>1/BE362-BF362</f>
        <v>0.16677982581872741</v>
      </c>
      <c r="BJ362">
        <f>MROUND(BG362*100,2)/100</f>
        <v>0.6</v>
      </c>
      <c r="BK362">
        <v>1.23</v>
      </c>
      <c r="BL362">
        <v>1.74</v>
      </c>
      <c r="BM362">
        <v>2.9</v>
      </c>
      <c r="BN362">
        <v>5.35</v>
      </c>
      <c r="BO362">
        <v>1.74</v>
      </c>
      <c r="BP362">
        <v>2</v>
      </c>
      <c r="BQ362" t="s">
        <v>736</v>
      </c>
      <c r="BR362">
        <f>VLOOKUP(Table2[[#This Row],[Reference]],metron,10,FALSE)</f>
        <v>2.7310090702947849</v>
      </c>
      <c r="BS362">
        <f>VLOOKUP(Table2[[#This Row],[Reference]],metron,11,FALSE)</f>
        <v>1.841836734693878</v>
      </c>
      <c r="BT362">
        <f>VLOOKUP(Table2[[#This Row],[Reference]],metron,12,FALSE)</f>
        <v>0.88917233560090703</v>
      </c>
      <c r="BU362">
        <f>VLOOKUP(Table2[[#This Row],[Reference]],metron,13,FALSE)</f>
        <v>0.804822695035461</v>
      </c>
      <c r="BV362">
        <f>VLOOKUP(Table2[[#This Row],[Reference]],metron,14,FALSE)</f>
        <v>0.38099290780141842</v>
      </c>
      <c r="BW362">
        <f>VLOOKUP(Table2[[#This Row],[Reference]],metron,15,FALSE)</f>
        <v>14.25174825174825</v>
      </c>
      <c r="BX362">
        <f>VLOOKUP(Table2[[#This Row],[Reference]],metron,16,FALSE)</f>
        <v>8.8316683316683324</v>
      </c>
      <c r="BY362">
        <f>VLOOKUP(Table2[[#This Row],[Reference]],metron,17,FALSE)</f>
        <v>6.2901265822784813</v>
      </c>
      <c r="BZ362">
        <f>VLOOKUP(Table2[[#This Row],[Reference]],metron,18,FALSE)</f>
        <v>3.6162025316455702</v>
      </c>
      <c r="CA362">
        <f>VLOOKUP(Table2[[#This Row],[Reference]],metron,19,FALSE)</f>
        <v>7.9616216694697686</v>
      </c>
      <c r="CB362">
        <f>VLOOKUP(Table2[[#This Row],[Reference]],metron,20,FALSE)</f>
        <v>5.2154658000227627</v>
      </c>
      <c r="CC362">
        <f>VLOOKUP(Table2[[#This Row],[Reference]],metron,21,FALSE)</f>
        <v>12.444895886236671</v>
      </c>
      <c r="CD362">
        <f>VLOOKUP(Table2[[#This Row],[Reference]],metron,22,FALSE)</f>
        <v>13.620619603859829</v>
      </c>
      <c r="CE362">
        <f>VLOOKUP(Table2[[#This Row],[Reference]],metron,23,FALSE)</f>
        <v>1.406084017382907</v>
      </c>
      <c r="CF362">
        <f>VLOOKUP(Table2[[#This Row],[Reference]],metron,24,FALSE)</f>
        <v>2.070980202800579</v>
      </c>
      <c r="CG362">
        <f>VLOOKUP(Table2[[#This Row],[Reference]],metron,25,FALSE)</f>
        <v>6.1323032351521013E-2</v>
      </c>
      <c r="CH362">
        <f>VLOOKUP(Table2[[#This Row],[Reference]],metron,26,FALSE)</f>
        <v>0.1313375181071946</v>
      </c>
    </row>
    <row r="363" spans="1:86" hidden="1" x14ac:dyDescent="0.45">
      <c r="A363">
        <v>1599094800</v>
      </c>
      <c r="B363" t="s">
        <v>808</v>
      </c>
      <c r="C363" t="s">
        <v>64</v>
      </c>
      <c r="D363" t="s">
        <v>65</v>
      </c>
      <c r="E363" t="s">
        <v>694</v>
      </c>
      <c r="F363" t="s">
        <v>699</v>
      </c>
      <c r="G363" t="s">
        <v>662</v>
      </c>
      <c r="H363">
        <v>8</v>
      </c>
      <c r="I363">
        <v>2</v>
      </c>
      <c r="J363">
        <v>0.33</v>
      </c>
      <c r="K363">
        <v>2.37</v>
      </c>
      <c r="L363">
        <v>0.65</v>
      </c>
      <c r="M363">
        <v>3</v>
      </c>
      <c r="N363">
        <v>1</v>
      </c>
      <c r="O363">
        <v>4</v>
      </c>
      <c r="P363">
        <v>0</v>
      </c>
      <c r="Q363">
        <v>0</v>
      </c>
      <c r="R363">
        <v>0</v>
      </c>
      <c r="S363" t="s">
        <v>809</v>
      </c>
      <c r="T363">
        <v>72</v>
      </c>
      <c r="U363">
        <v>3</v>
      </c>
      <c r="V363">
        <v>5</v>
      </c>
      <c r="W363">
        <v>1</v>
      </c>
      <c r="X363">
        <v>0</v>
      </c>
      <c r="Y363">
        <v>2</v>
      </c>
      <c r="Z363">
        <v>0</v>
      </c>
      <c r="AA363">
        <v>0</v>
      </c>
      <c r="AB363">
        <v>1</v>
      </c>
      <c r="AC363">
        <v>2</v>
      </c>
      <c r="AD363">
        <v>0</v>
      </c>
      <c r="AE363">
        <v>6</v>
      </c>
      <c r="AF363">
        <v>18</v>
      </c>
      <c r="AG363">
        <v>3</v>
      </c>
      <c r="AH363">
        <v>7</v>
      </c>
      <c r="AI363">
        <v>3</v>
      </c>
      <c r="AJ363">
        <v>11</v>
      </c>
      <c r="AK363">
        <v>22</v>
      </c>
      <c r="AL363">
        <v>18</v>
      </c>
      <c r="AM363">
        <v>39</v>
      </c>
      <c r="AN363">
        <v>61</v>
      </c>
      <c r="AO363">
        <v>0.78</v>
      </c>
      <c r="AP363">
        <v>2.04</v>
      </c>
      <c r="AQ363">
        <v>3.67</v>
      </c>
      <c r="AR363">
        <v>67</v>
      </c>
      <c r="AS363">
        <v>84</v>
      </c>
      <c r="AT363">
        <v>67</v>
      </c>
      <c r="AU363">
        <v>67</v>
      </c>
      <c r="AV363">
        <v>17</v>
      </c>
      <c r="AW363">
        <v>50</v>
      </c>
      <c r="AX363">
        <v>84</v>
      </c>
      <c r="AY363">
        <v>67</v>
      </c>
      <c r="AZ363">
        <v>84</v>
      </c>
      <c r="BA363">
        <v>8</v>
      </c>
      <c r="BB363">
        <v>4.67</v>
      </c>
      <c r="BC363">
        <v>1.7</v>
      </c>
      <c r="BD363">
        <v>3.7</v>
      </c>
      <c r="BE363">
        <v>4.5999999999999996</v>
      </c>
      <c r="BF363">
        <f>(1/BC363+1/BD363+1/BE363-1)/3</f>
        <v>2.5298956245247844E-2</v>
      </c>
      <c r="BG363">
        <f>1/BC363-BF363</f>
        <v>0.56293633787239927</v>
      </c>
      <c r="BH363">
        <f>1/BD363-BF363</f>
        <v>0.2449713140250224</v>
      </c>
      <c r="BI363">
        <f>1/BE363-BF363</f>
        <v>0.19209234810257828</v>
      </c>
      <c r="BJ363">
        <f>MROUND(BG363*100,2)/100</f>
        <v>0.56000000000000005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 t="s">
        <v>770</v>
      </c>
      <c r="BR363">
        <f>VLOOKUP(Table2[[#This Row],[Reference]],metron,10,FALSE)</f>
        <v>2.6892488954344627</v>
      </c>
      <c r="BS363">
        <f>VLOOKUP(Table2[[#This Row],[Reference]],metron,11,FALSE)</f>
        <v>1.7546812539448771</v>
      </c>
      <c r="BT363">
        <f>VLOOKUP(Table2[[#This Row],[Reference]],metron,12,FALSE)</f>
        <v>0.93456764148958549</v>
      </c>
      <c r="BU363">
        <f>VLOOKUP(Table2[[#This Row],[Reference]],metron,13,FALSE)</f>
        <v>0.77824531874605507</v>
      </c>
      <c r="BV363">
        <f>VLOOKUP(Table2[[#This Row],[Reference]],metron,14,FALSE)</f>
        <v>0.41237113402061848</v>
      </c>
      <c r="BW363">
        <f>VLOOKUP(Table2[[#This Row],[Reference]],metron,15,FALSE)</f>
        <v>13.77153558052435</v>
      </c>
      <c r="BX363">
        <f>VLOOKUP(Table2[[#This Row],[Reference]],metron,16,FALSE)</f>
        <v>9.0445692883895124</v>
      </c>
      <c r="BY363">
        <f>VLOOKUP(Table2[[#This Row],[Reference]],metron,17,FALSE)</f>
        <v>6.0821292775665396</v>
      </c>
      <c r="BZ363">
        <f>VLOOKUP(Table2[[#This Row],[Reference]],metron,18,FALSE)</f>
        <v>3.8201520912547529</v>
      </c>
      <c r="CA363">
        <f>VLOOKUP(Table2[[#This Row],[Reference]],metron,19,FALSE)</f>
        <v>7.6894063029578108</v>
      </c>
      <c r="CB363">
        <f>VLOOKUP(Table2[[#This Row],[Reference]],metron,20,FALSE)</f>
        <v>5.224417197134759</v>
      </c>
      <c r="CC363">
        <f>VLOOKUP(Table2[[#This Row],[Reference]],metron,21,FALSE)</f>
        <v>12.297605473204101</v>
      </c>
      <c r="CD363">
        <f>VLOOKUP(Table2[[#This Row],[Reference]],metron,22,FALSE)</f>
        <v>13.310908399847969</v>
      </c>
      <c r="CE363">
        <f>VLOOKUP(Table2[[#This Row],[Reference]],metron,23,FALSE)</f>
        <v>1.3713126843657819</v>
      </c>
      <c r="CF363">
        <f>VLOOKUP(Table2[[#This Row],[Reference]],metron,24,FALSE)</f>
        <v>1.9516961651917399</v>
      </c>
      <c r="CG363">
        <f>VLOOKUP(Table2[[#This Row],[Reference]],metron,25,FALSE)</f>
        <v>6.6002949852507375E-2</v>
      </c>
      <c r="CH363">
        <f>VLOOKUP(Table2[[#This Row],[Reference]],metron,26,FALSE)</f>
        <v>0.1297935103244838</v>
      </c>
    </row>
    <row r="364" spans="1:86" hidden="1" x14ac:dyDescent="0.45">
      <c r="A364">
        <v>1599177600</v>
      </c>
      <c r="B364" t="s">
        <v>810</v>
      </c>
      <c r="C364" t="s">
        <v>64</v>
      </c>
      <c r="D364" t="s">
        <v>65</v>
      </c>
      <c r="E364" t="s">
        <v>683</v>
      </c>
      <c r="F364" t="s">
        <v>705</v>
      </c>
      <c r="G364" t="s">
        <v>678</v>
      </c>
      <c r="H364">
        <v>8</v>
      </c>
      <c r="I364">
        <v>2.33</v>
      </c>
      <c r="J364">
        <v>0.75</v>
      </c>
      <c r="K364">
        <v>1.82</v>
      </c>
      <c r="L364">
        <v>0.55000000000000004</v>
      </c>
      <c r="M364">
        <v>4</v>
      </c>
      <c r="N364">
        <v>1</v>
      </c>
      <c r="O364">
        <v>5</v>
      </c>
      <c r="P364">
        <v>2</v>
      </c>
      <c r="Q364">
        <v>2</v>
      </c>
      <c r="R364">
        <v>0</v>
      </c>
      <c r="S364" t="s">
        <v>811</v>
      </c>
      <c r="T364">
        <v>77</v>
      </c>
      <c r="U364">
        <v>6</v>
      </c>
      <c r="V364">
        <v>7</v>
      </c>
      <c r="W364">
        <v>1</v>
      </c>
      <c r="X364">
        <v>0</v>
      </c>
      <c r="Y364">
        <v>3</v>
      </c>
      <c r="Z364">
        <v>0</v>
      </c>
      <c r="AA364">
        <v>0</v>
      </c>
      <c r="AB364">
        <v>1</v>
      </c>
      <c r="AC364">
        <v>1</v>
      </c>
      <c r="AD364">
        <v>2</v>
      </c>
      <c r="AE364">
        <v>17</v>
      </c>
      <c r="AF364">
        <v>15</v>
      </c>
      <c r="AG364">
        <v>6</v>
      </c>
      <c r="AH364">
        <v>2</v>
      </c>
      <c r="AI364">
        <v>11</v>
      </c>
      <c r="AJ364">
        <v>13</v>
      </c>
      <c r="AK364">
        <v>8</v>
      </c>
      <c r="AL364">
        <v>8</v>
      </c>
      <c r="AM364">
        <v>43</v>
      </c>
      <c r="AN364">
        <v>57</v>
      </c>
      <c r="AO364">
        <v>1.74</v>
      </c>
      <c r="AP364">
        <v>1.39</v>
      </c>
      <c r="AQ364">
        <v>3.21</v>
      </c>
      <c r="AR364">
        <v>84</v>
      </c>
      <c r="AS364">
        <v>84</v>
      </c>
      <c r="AT364">
        <v>67</v>
      </c>
      <c r="AU364">
        <v>42</v>
      </c>
      <c r="AV364">
        <v>29</v>
      </c>
      <c r="AW364">
        <v>50</v>
      </c>
      <c r="AX364">
        <v>84</v>
      </c>
      <c r="AY364">
        <v>59</v>
      </c>
      <c r="AZ364">
        <v>71</v>
      </c>
      <c r="BA364">
        <v>10.5</v>
      </c>
      <c r="BB364">
        <v>4.83</v>
      </c>
      <c r="BC364">
        <v>2.25</v>
      </c>
      <c r="BD364">
        <v>3.4</v>
      </c>
      <c r="BE364">
        <v>3</v>
      </c>
      <c r="BF364">
        <f>(1/BC364+1/BD364+1/BE364-1)/3</f>
        <v>2.3965141612200425E-2</v>
      </c>
      <c r="BG364">
        <f>1/BC364-BF364</f>
        <v>0.420479302832244</v>
      </c>
      <c r="BH364">
        <f>1/BD364-BF364</f>
        <v>0.27015250544662311</v>
      </c>
      <c r="BI364">
        <f>1/BE364-BF364</f>
        <v>0.30936819172113289</v>
      </c>
      <c r="BJ364">
        <f>MROUND(BG364*100,2)/100</f>
        <v>0.42</v>
      </c>
      <c r="BK364">
        <v>1.22</v>
      </c>
      <c r="BL364">
        <v>1.71</v>
      </c>
      <c r="BM364">
        <v>2.8</v>
      </c>
      <c r="BN364">
        <v>5.0999999999999996</v>
      </c>
      <c r="BO364">
        <v>1.59</v>
      </c>
      <c r="BP364">
        <v>2.25</v>
      </c>
      <c r="BQ364" t="s">
        <v>726</v>
      </c>
      <c r="BR364">
        <f>VLOOKUP(Table2[[#This Row],[Reference]],metron,10,FALSE)</f>
        <v>2.4884649511978703</v>
      </c>
      <c r="BS364">
        <f>VLOOKUP(Table2[[#This Row],[Reference]],metron,11,FALSE)</f>
        <v>1.396960958296362</v>
      </c>
      <c r="BT364">
        <f>VLOOKUP(Table2[[#This Row],[Reference]],metron,12,FALSE)</f>
        <v>1.091503992901508</v>
      </c>
      <c r="BU364">
        <f>VLOOKUP(Table2[[#This Row],[Reference]],metron,13,FALSE)</f>
        <v>0.60765391014975045</v>
      </c>
      <c r="BV364">
        <f>VLOOKUP(Table2[[#This Row],[Reference]],metron,14,FALSE)</f>
        <v>0.47276760953965608</v>
      </c>
      <c r="BW364">
        <f>VLOOKUP(Table2[[#This Row],[Reference]],metron,15,FALSE)</f>
        <v>12.29504785684561</v>
      </c>
      <c r="BX364">
        <f>VLOOKUP(Table2[[#This Row],[Reference]],metron,16,FALSE)</f>
        <v>10.047232625884311</v>
      </c>
      <c r="BY364">
        <f>VLOOKUP(Table2[[#This Row],[Reference]],metron,17,FALSE)</f>
        <v>5.2917192097519967</v>
      </c>
      <c r="BZ364">
        <f>VLOOKUP(Table2[[#This Row],[Reference]],metron,18,FALSE)</f>
        <v>4.2580916351408158</v>
      </c>
      <c r="CA364">
        <f>VLOOKUP(Table2[[#This Row],[Reference]],metron,19,FALSE)</f>
        <v>7.0033286470936131</v>
      </c>
      <c r="CB364">
        <f>VLOOKUP(Table2[[#This Row],[Reference]],metron,20,FALSE)</f>
        <v>5.789140990743495</v>
      </c>
      <c r="CC364">
        <f>VLOOKUP(Table2[[#This Row],[Reference]],metron,21,FALSE)</f>
        <v>12.77041895895049</v>
      </c>
      <c r="CD364">
        <f>VLOOKUP(Table2[[#This Row],[Reference]],metron,22,FALSE)</f>
        <v>13.411129919593741</v>
      </c>
      <c r="CE364">
        <f>VLOOKUP(Table2[[#This Row],[Reference]],metron,23,FALSE)</f>
        <v>1.556141062018646</v>
      </c>
      <c r="CF364">
        <f>VLOOKUP(Table2[[#This Row],[Reference]],metron,24,FALSE)</f>
        <v>1.9114308877178761</v>
      </c>
      <c r="CG364">
        <f>VLOOKUP(Table2[[#This Row],[Reference]],metron,25,FALSE)</f>
        <v>8.4920956627482766E-2</v>
      </c>
      <c r="CH364">
        <f>VLOOKUP(Table2[[#This Row],[Reference]],metron,26,FALSE)</f>
        <v>0.1323469801378192</v>
      </c>
    </row>
    <row r="365" spans="1:86" hidden="1" x14ac:dyDescent="0.45">
      <c r="A365">
        <v>1599184800</v>
      </c>
      <c r="B365" t="s">
        <v>812</v>
      </c>
      <c r="C365" t="s">
        <v>64</v>
      </c>
      <c r="D365" t="s">
        <v>65</v>
      </c>
      <c r="E365" t="s">
        <v>693</v>
      </c>
      <c r="F365" t="s">
        <v>688</v>
      </c>
      <c r="G365" t="s">
        <v>710</v>
      </c>
      <c r="H365">
        <v>8</v>
      </c>
      <c r="I365">
        <v>1.5</v>
      </c>
      <c r="J365">
        <v>1</v>
      </c>
      <c r="K365">
        <v>1.43</v>
      </c>
      <c r="L365">
        <v>0.35</v>
      </c>
      <c r="M365">
        <v>3</v>
      </c>
      <c r="N365">
        <v>1</v>
      </c>
      <c r="O365">
        <v>4</v>
      </c>
      <c r="P365">
        <v>2</v>
      </c>
      <c r="Q365">
        <v>2</v>
      </c>
      <c r="R365">
        <v>0</v>
      </c>
      <c r="S365" t="s">
        <v>813</v>
      </c>
      <c r="T365">
        <v>80</v>
      </c>
      <c r="U365">
        <v>4</v>
      </c>
      <c r="V365">
        <v>3</v>
      </c>
      <c r="W365">
        <v>2</v>
      </c>
      <c r="X365">
        <v>0</v>
      </c>
      <c r="Y365">
        <v>1</v>
      </c>
      <c r="Z365">
        <v>0</v>
      </c>
      <c r="AA365">
        <v>1</v>
      </c>
      <c r="AB365">
        <v>1</v>
      </c>
      <c r="AC365">
        <v>0</v>
      </c>
      <c r="AD365">
        <v>1</v>
      </c>
      <c r="AE365">
        <v>13</v>
      </c>
      <c r="AF365">
        <v>8</v>
      </c>
      <c r="AG365">
        <v>7</v>
      </c>
      <c r="AH365">
        <v>5</v>
      </c>
      <c r="AI365">
        <v>6</v>
      </c>
      <c r="AJ365">
        <v>3</v>
      </c>
      <c r="AK365">
        <v>12</v>
      </c>
      <c r="AL365">
        <v>17</v>
      </c>
      <c r="AM365">
        <v>56</v>
      </c>
      <c r="AN365">
        <v>44</v>
      </c>
      <c r="AO365">
        <v>1.61</v>
      </c>
      <c r="AP365">
        <v>1.07</v>
      </c>
      <c r="AQ365">
        <v>3.17</v>
      </c>
      <c r="AR365">
        <v>59</v>
      </c>
      <c r="AS365">
        <v>75</v>
      </c>
      <c r="AT365">
        <v>59</v>
      </c>
      <c r="AU365">
        <v>29</v>
      </c>
      <c r="AV365">
        <v>29</v>
      </c>
      <c r="AW365">
        <v>29</v>
      </c>
      <c r="AX365">
        <v>59</v>
      </c>
      <c r="AY365">
        <v>59</v>
      </c>
      <c r="AZ365">
        <v>88</v>
      </c>
      <c r="BA365">
        <v>10.92</v>
      </c>
      <c r="BB365">
        <v>8.92</v>
      </c>
      <c r="BC365">
        <v>1.8</v>
      </c>
      <c r="BD365">
        <v>3.65</v>
      </c>
      <c r="BE365">
        <v>4</v>
      </c>
      <c r="BF365">
        <f>(1/BC365+1/BD365+1/BE365-1)/3</f>
        <v>2.6509386098427196E-2</v>
      </c>
      <c r="BG365">
        <f>1/BC365-BF365</f>
        <v>0.52904616945712835</v>
      </c>
      <c r="BH365">
        <f>1/BD365-BF365</f>
        <v>0.24746321664129881</v>
      </c>
      <c r="BI365">
        <f>1/BE365-BF365</f>
        <v>0.22349061390157279</v>
      </c>
      <c r="BJ365">
        <f>MROUND(BG365*100,2)/100</f>
        <v>0.52</v>
      </c>
      <c r="BK365">
        <v>1.26</v>
      </c>
      <c r="BL365">
        <v>1.83</v>
      </c>
      <c r="BM365">
        <v>3.1</v>
      </c>
      <c r="BN365">
        <v>5.8</v>
      </c>
      <c r="BO365">
        <v>1.74</v>
      </c>
      <c r="BP365">
        <v>2</v>
      </c>
      <c r="BQ365" t="s">
        <v>698</v>
      </c>
      <c r="BR365">
        <f>VLOOKUP(Table2[[#This Row],[Reference]],metron,10,FALSE)</f>
        <v>2.5967403582378576</v>
      </c>
      <c r="BS365">
        <f>VLOOKUP(Table2[[#This Row],[Reference]],metron,11,FALSE)</f>
        <v>1.625948039373891</v>
      </c>
      <c r="BT365">
        <f>VLOOKUP(Table2[[#This Row],[Reference]],metron,12,FALSE)</f>
        <v>0.97079231886396644</v>
      </c>
      <c r="BU365">
        <f>VLOOKUP(Table2[[#This Row],[Reference]],metron,13,FALSE)</f>
        <v>0.71433182698515174</v>
      </c>
      <c r="BV365">
        <f>VLOOKUP(Table2[[#This Row],[Reference]],metron,14,FALSE)</f>
        <v>0.43011620400258233</v>
      </c>
      <c r="BW365">
        <f>VLOOKUP(Table2[[#This Row],[Reference]],metron,15,FALSE)</f>
        <v>13.39951055368614</v>
      </c>
      <c r="BX365">
        <f>VLOOKUP(Table2[[#This Row],[Reference]],metron,16,FALSE)</f>
        <v>9.4252064851636579</v>
      </c>
      <c r="BY365">
        <f>VLOOKUP(Table2[[#This Row],[Reference]],metron,17,FALSE)</f>
        <v>5.7628422023992618</v>
      </c>
      <c r="BZ365">
        <f>VLOOKUP(Table2[[#This Row],[Reference]],metron,18,FALSE)</f>
        <v>3.9375576745616732</v>
      </c>
      <c r="CA365">
        <f>VLOOKUP(Table2[[#This Row],[Reference]],metron,19,FALSE)</f>
        <v>7.636668351286878</v>
      </c>
      <c r="CB365">
        <f>VLOOKUP(Table2[[#This Row],[Reference]],metron,20,FALSE)</f>
        <v>5.4876488106019847</v>
      </c>
      <c r="CC365">
        <f>VLOOKUP(Table2[[#This Row],[Reference]],metron,21,FALSE)</f>
        <v>12.460420531849101</v>
      </c>
      <c r="CD365">
        <f>VLOOKUP(Table2[[#This Row],[Reference]],metron,22,FALSE)</f>
        <v>13.44897959183673</v>
      </c>
      <c r="CE365">
        <f>VLOOKUP(Table2[[#This Row],[Reference]],metron,23,FALSE)</f>
        <v>1.462202380952381</v>
      </c>
      <c r="CF365">
        <f>VLOOKUP(Table2[[#This Row],[Reference]],metron,24,FALSE)</f>
        <v>2.01547619047619</v>
      </c>
      <c r="CG365">
        <f>VLOOKUP(Table2[[#This Row],[Reference]],metron,25,FALSE)</f>
        <v>7.7380952380952384E-2</v>
      </c>
      <c r="CH365">
        <f>VLOOKUP(Table2[[#This Row],[Reference]],metron,26,FALSE)</f>
        <v>0.13754093480202439</v>
      </c>
    </row>
    <row r="366" spans="1:86" hidden="1" x14ac:dyDescent="0.45">
      <c r="A366">
        <v>1599265800</v>
      </c>
      <c r="B366" t="s">
        <v>814</v>
      </c>
      <c r="C366" t="s">
        <v>64</v>
      </c>
      <c r="D366" t="s">
        <v>65</v>
      </c>
      <c r="E366" t="s">
        <v>660</v>
      </c>
      <c r="F366" t="s">
        <v>667</v>
      </c>
      <c r="G366" t="s">
        <v>760</v>
      </c>
      <c r="H366">
        <v>8</v>
      </c>
      <c r="I366">
        <v>1.75</v>
      </c>
      <c r="J366">
        <v>1.25</v>
      </c>
      <c r="K366">
        <v>1.29</v>
      </c>
      <c r="L366">
        <v>1.5</v>
      </c>
      <c r="M366">
        <v>0</v>
      </c>
      <c r="N366">
        <v>2</v>
      </c>
      <c r="O366">
        <v>2</v>
      </c>
      <c r="P366">
        <v>1</v>
      </c>
      <c r="Q366">
        <v>0</v>
      </c>
      <c r="R366">
        <v>1</v>
      </c>
      <c r="T366" t="s">
        <v>815</v>
      </c>
      <c r="U366">
        <v>3</v>
      </c>
      <c r="V366">
        <v>3</v>
      </c>
      <c r="W366">
        <v>4</v>
      </c>
      <c r="X366">
        <v>1</v>
      </c>
      <c r="Y366">
        <v>0</v>
      </c>
      <c r="Z366">
        <v>0</v>
      </c>
      <c r="AA366">
        <v>3</v>
      </c>
      <c r="AB366">
        <v>2</v>
      </c>
      <c r="AC366">
        <v>0</v>
      </c>
      <c r="AD366">
        <v>0</v>
      </c>
      <c r="AE366">
        <v>12</v>
      </c>
      <c r="AF366">
        <v>11</v>
      </c>
      <c r="AG366">
        <v>6</v>
      </c>
      <c r="AH366">
        <v>6</v>
      </c>
      <c r="AI366">
        <v>6</v>
      </c>
      <c r="AJ366">
        <v>5</v>
      </c>
      <c r="AK366">
        <v>16</v>
      </c>
      <c r="AL366">
        <v>15</v>
      </c>
      <c r="AM366">
        <v>31</v>
      </c>
      <c r="AN366">
        <v>69</v>
      </c>
      <c r="AO366">
        <v>1.5</v>
      </c>
      <c r="AP366">
        <v>1.48</v>
      </c>
      <c r="AQ366">
        <v>1.5</v>
      </c>
      <c r="AR366">
        <v>25</v>
      </c>
      <c r="AS366">
        <v>50</v>
      </c>
      <c r="AT366">
        <v>25</v>
      </c>
      <c r="AU366">
        <v>0</v>
      </c>
      <c r="AV366">
        <v>0</v>
      </c>
      <c r="AW366">
        <v>13</v>
      </c>
      <c r="AX366">
        <v>63</v>
      </c>
      <c r="AY366">
        <v>13</v>
      </c>
      <c r="AZ366">
        <v>63</v>
      </c>
      <c r="BA366">
        <v>8.25</v>
      </c>
      <c r="BB366">
        <v>6.25</v>
      </c>
      <c r="BC366">
        <v>3.6</v>
      </c>
      <c r="BD366">
        <v>3.6</v>
      </c>
      <c r="BE366">
        <v>1.95</v>
      </c>
      <c r="BF366">
        <f>(1/BC366+1/BD366+1/BE366-1)/3</f>
        <v>2.2792022792022859E-2</v>
      </c>
      <c r="BG366">
        <f>1/BC366-BF366</f>
        <v>0.25498575498575493</v>
      </c>
      <c r="BH366">
        <f>1/BD366-BF366</f>
        <v>0.25498575498575493</v>
      </c>
      <c r="BI366">
        <f>1/BE366-BF366</f>
        <v>0.49002849002849003</v>
      </c>
      <c r="BJ366">
        <f>MROUND(BG366*100,2)/100</f>
        <v>0.26</v>
      </c>
      <c r="BK366">
        <v>1.24</v>
      </c>
      <c r="BL366">
        <v>1.77</v>
      </c>
      <c r="BM366">
        <v>2.95</v>
      </c>
      <c r="BN366">
        <v>5.45</v>
      </c>
      <c r="BO366">
        <v>1.67</v>
      </c>
      <c r="BP366">
        <v>2.1</v>
      </c>
      <c r="BQ366" t="s">
        <v>664</v>
      </c>
      <c r="BR366">
        <f>VLOOKUP(Table2[[#This Row],[Reference]],metron,10,FALSE)</f>
        <v>2.569449507838133</v>
      </c>
      <c r="BS366">
        <f>VLOOKUP(Table2[[#This Row],[Reference]],metron,11,FALSE)</f>
        <v>1.0936930368209989</v>
      </c>
      <c r="BT366">
        <f>VLOOKUP(Table2[[#This Row],[Reference]],metron,12,FALSE)</f>
        <v>1.475756471017134</v>
      </c>
      <c r="BU366">
        <f>VLOOKUP(Table2[[#This Row],[Reference]],metron,13,FALSE)</f>
        <v>0.50018228217280347</v>
      </c>
      <c r="BV366">
        <f>VLOOKUP(Table2[[#This Row],[Reference]],metron,14,FALSE)</f>
        <v>0.65220561429092239</v>
      </c>
      <c r="BW366">
        <f>VLOOKUP(Table2[[#This Row],[Reference]],metron,15,FALSE)</f>
        <v>10.905576679340941</v>
      </c>
      <c r="BX366">
        <f>VLOOKUP(Table2[[#This Row],[Reference]],metron,16,FALSE)</f>
        <v>12.06463878326996</v>
      </c>
      <c r="BY366">
        <f>VLOOKUP(Table2[[#This Row],[Reference]],metron,17,FALSE)</f>
        <v>4.2920127795527154</v>
      </c>
      <c r="BZ366">
        <f>VLOOKUP(Table2[[#This Row],[Reference]],metron,18,FALSE)</f>
        <v>5.0095846645367406</v>
      </c>
      <c r="CA366">
        <f>VLOOKUP(Table2[[#This Row],[Reference]],metron,19,FALSE)</f>
        <v>6.6135638997882253</v>
      </c>
      <c r="CB366">
        <f>VLOOKUP(Table2[[#This Row],[Reference]],metron,20,FALSE)</f>
        <v>7.055054118733219</v>
      </c>
      <c r="CC366">
        <f>VLOOKUP(Table2[[#This Row],[Reference]],metron,21,FALSE)</f>
        <v>12.94865211810013</v>
      </c>
      <c r="CD366">
        <f>VLOOKUP(Table2[[#This Row],[Reference]],metron,22,FALSE)</f>
        <v>13.189345314505781</v>
      </c>
      <c r="CE366">
        <f>VLOOKUP(Table2[[#This Row],[Reference]],metron,23,FALSE)</f>
        <v>1.771446078431373</v>
      </c>
      <c r="CF366">
        <f>VLOOKUP(Table2[[#This Row],[Reference]],metron,24,FALSE)</f>
        <v>1.809436274509804</v>
      </c>
      <c r="CG366">
        <f>VLOOKUP(Table2[[#This Row],[Reference]],metron,25,FALSE)</f>
        <v>0.1060049019607843</v>
      </c>
      <c r="CH366">
        <f>VLOOKUP(Table2[[#This Row],[Reference]],metron,26,FALSE)</f>
        <v>9.6813725490196081E-2</v>
      </c>
    </row>
    <row r="367" spans="1:86" hidden="1" x14ac:dyDescent="0.45">
      <c r="A367">
        <v>1599271560</v>
      </c>
      <c r="B367" t="s">
        <v>816</v>
      </c>
      <c r="C367" t="s">
        <v>64</v>
      </c>
      <c r="D367" t="s">
        <v>65</v>
      </c>
      <c r="E367" t="s">
        <v>676</v>
      </c>
      <c r="F367" t="s">
        <v>704</v>
      </c>
      <c r="G367" t="s">
        <v>731</v>
      </c>
      <c r="H367">
        <v>8</v>
      </c>
      <c r="I367">
        <v>1.75</v>
      </c>
      <c r="J367">
        <v>1.33</v>
      </c>
      <c r="K367">
        <v>1.59</v>
      </c>
      <c r="L367">
        <v>1.39</v>
      </c>
      <c r="M367">
        <v>2</v>
      </c>
      <c r="N367">
        <v>1</v>
      </c>
      <c r="O367">
        <v>3</v>
      </c>
      <c r="P367">
        <v>2</v>
      </c>
      <c r="Q367">
        <v>1</v>
      </c>
      <c r="R367">
        <v>1</v>
      </c>
      <c r="S367" t="s">
        <v>817</v>
      </c>
      <c r="T367">
        <v>25</v>
      </c>
      <c r="U367">
        <v>2</v>
      </c>
      <c r="V367">
        <v>6</v>
      </c>
      <c r="W367">
        <v>1</v>
      </c>
      <c r="X367">
        <v>0</v>
      </c>
      <c r="Y367">
        <v>0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13</v>
      </c>
      <c r="AF367">
        <v>13</v>
      </c>
      <c r="AG367">
        <v>6</v>
      </c>
      <c r="AH367">
        <v>5</v>
      </c>
      <c r="AI367">
        <v>7</v>
      </c>
      <c r="AJ367">
        <v>8</v>
      </c>
      <c r="AK367">
        <v>19</v>
      </c>
      <c r="AL367">
        <v>10</v>
      </c>
      <c r="AM367">
        <v>48</v>
      </c>
      <c r="AN367">
        <v>52</v>
      </c>
      <c r="AO367">
        <v>1.54</v>
      </c>
      <c r="AP367">
        <v>1.46</v>
      </c>
      <c r="AQ367">
        <v>2.04</v>
      </c>
      <c r="AR367">
        <v>46</v>
      </c>
      <c r="AS367">
        <v>59</v>
      </c>
      <c r="AT367">
        <v>29</v>
      </c>
      <c r="AU367">
        <v>29</v>
      </c>
      <c r="AV367">
        <v>0</v>
      </c>
      <c r="AW367">
        <v>29</v>
      </c>
      <c r="AX367">
        <v>71</v>
      </c>
      <c r="AY367">
        <v>29</v>
      </c>
      <c r="AZ367">
        <v>75</v>
      </c>
      <c r="BA367">
        <v>9.17</v>
      </c>
      <c r="BB367">
        <v>5</v>
      </c>
      <c r="BC367">
        <v>3.15</v>
      </c>
      <c r="BD367">
        <v>3.55</v>
      </c>
      <c r="BE367">
        <v>2.1</v>
      </c>
      <c r="BF367">
        <f>(1/BC367+1/BD367+1/BE367-1)/3</f>
        <v>2.5113644831954662E-2</v>
      </c>
      <c r="BG367">
        <f>1/BC367-BF367</f>
        <v>0.29234667262836278</v>
      </c>
      <c r="BH367">
        <f>1/BD367-BF367</f>
        <v>0.25657649601311577</v>
      </c>
      <c r="BI367">
        <f>1/BE367-BF367</f>
        <v>0.4510768313585215</v>
      </c>
      <c r="BJ367">
        <f>MROUND(BG367*100,2)/100</f>
        <v>0.3</v>
      </c>
      <c r="BK367">
        <v>1.25</v>
      </c>
      <c r="BL367">
        <v>1.8</v>
      </c>
      <c r="BM367">
        <v>3</v>
      </c>
      <c r="BN367">
        <v>5.6</v>
      </c>
      <c r="BO367">
        <v>1.67</v>
      </c>
      <c r="BP367">
        <v>2.1</v>
      </c>
      <c r="BQ367" t="s">
        <v>680</v>
      </c>
      <c r="BR367">
        <f>VLOOKUP(Table2[[#This Row],[Reference]],metron,10,FALSE)</f>
        <v>2.5726407816919519</v>
      </c>
      <c r="BS367">
        <f>VLOOKUP(Table2[[#This Row],[Reference]],metron,11,FALSE)</f>
        <v>1.1805091283106199</v>
      </c>
      <c r="BT367">
        <f>VLOOKUP(Table2[[#This Row],[Reference]],metron,12,FALSE)</f>
        <v>1.3921316533813319</v>
      </c>
      <c r="BU367">
        <f>VLOOKUP(Table2[[#This Row],[Reference]],metron,13,FALSE)</f>
        <v>0.5209673269873939</v>
      </c>
      <c r="BV367">
        <f>VLOOKUP(Table2[[#This Row],[Reference]],metron,14,FALSE)</f>
        <v>0.61847182917417032</v>
      </c>
      <c r="BW367">
        <f>VLOOKUP(Table2[[#This Row],[Reference]],metron,15,FALSE)</f>
        <v>11.149200710479571</v>
      </c>
      <c r="BX367">
        <f>VLOOKUP(Table2[[#This Row],[Reference]],metron,16,FALSE)</f>
        <v>11.444049733570161</v>
      </c>
      <c r="BY367">
        <f>VLOOKUP(Table2[[#This Row],[Reference]],metron,17,FALSE)</f>
        <v>4.5257270693512304</v>
      </c>
      <c r="BZ367">
        <f>VLOOKUP(Table2[[#This Row],[Reference]],metron,18,FALSE)</f>
        <v>4.8465324384787474</v>
      </c>
      <c r="CA367">
        <f>VLOOKUP(Table2[[#This Row],[Reference]],metron,19,FALSE)</f>
        <v>6.6234736411283404</v>
      </c>
      <c r="CB367">
        <f>VLOOKUP(Table2[[#This Row],[Reference]],metron,20,FALSE)</f>
        <v>6.5975172950914134</v>
      </c>
      <c r="CC367">
        <f>VLOOKUP(Table2[[#This Row],[Reference]],metron,21,FALSE)</f>
        <v>12.90081154192967</v>
      </c>
      <c r="CD367">
        <f>VLOOKUP(Table2[[#This Row],[Reference]],metron,22,FALSE)</f>
        <v>13.00360685302074</v>
      </c>
      <c r="CE367">
        <f>VLOOKUP(Table2[[#This Row],[Reference]],metron,23,FALSE)</f>
        <v>1.7502145922746779</v>
      </c>
      <c r="CF367">
        <f>VLOOKUP(Table2[[#This Row],[Reference]],metron,24,FALSE)</f>
        <v>1.831402831402831</v>
      </c>
      <c r="CG367">
        <f>VLOOKUP(Table2[[#This Row],[Reference]],metron,25,FALSE)</f>
        <v>9.6525096525096526E-2</v>
      </c>
      <c r="CH367">
        <f>VLOOKUP(Table2[[#This Row],[Reference]],metron,26,FALSE)</f>
        <v>0.1244101244101244</v>
      </c>
    </row>
    <row r="368" spans="1:86" hidden="1" x14ac:dyDescent="0.45">
      <c r="A368">
        <v>1599273000</v>
      </c>
      <c r="B368" t="s">
        <v>818</v>
      </c>
      <c r="C368" t="s">
        <v>64</v>
      </c>
      <c r="D368" t="s">
        <v>65</v>
      </c>
      <c r="E368" t="s">
        <v>689</v>
      </c>
      <c r="F368" t="s">
        <v>672</v>
      </c>
      <c r="G368" t="s">
        <v>743</v>
      </c>
      <c r="H368">
        <v>8</v>
      </c>
      <c r="I368">
        <v>1.33</v>
      </c>
      <c r="J368">
        <v>0.25</v>
      </c>
      <c r="K368">
        <v>1.41</v>
      </c>
      <c r="L368">
        <v>0.8</v>
      </c>
      <c r="M368">
        <v>1</v>
      </c>
      <c r="N368">
        <v>1</v>
      </c>
      <c r="O368">
        <v>2</v>
      </c>
      <c r="P368">
        <v>0</v>
      </c>
      <c r="Q368">
        <v>0</v>
      </c>
      <c r="R368">
        <v>0</v>
      </c>
      <c r="S368">
        <v>68</v>
      </c>
      <c r="T368">
        <v>82</v>
      </c>
      <c r="U368">
        <v>5</v>
      </c>
      <c r="V368">
        <v>2</v>
      </c>
      <c r="W368">
        <v>2</v>
      </c>
      <c r="X368">
        <v>0</v>
      </c>
      <c r="Y368">
        <v>2</v>
      </c>
      <c r="Z368">
        <v>0</v>
      </c>
      <c r="AA368">
        <v>1</v>
      </c>
      <c r="AB368">
        <v>1</v>
      </c>
      <c r="AC368">
        <v>1</v>
      </c>
      <c r="AD368">
        <v>1</v>
      </c>
      <c r="AE368">
        <v>6</v>
      </c>
      <c r="AF368">
        <v>10</v>
      </c>
      <c r="AG368">
        <v>3</v>
      </c>
      <c r="AH368">
        <v>3</v>
      </c>
      <c r="AI368">
        <v>3</v>
      </c>
      <c r="AJ368">
        <v>7</v>
      </c>
      <c r="AK368">
        <v>17</v>
      </c>
      <c r="AL368">
        <v>21</v>
      </c>
      <c r="AM368">
        <v>52</v>
      </c>
      <c r="AN368">
        <v>48</v>
      </c>
      <c r="AO368">
        <v>0.89</v>
      </c>
      <c r="AP368">
        <v>1.2</v>
      </c>
      <c r="AQ368">
        <v>2.13</v>
      </c>
      <c r="AR368">
        <v>38</v>
      </c>
      <c r="AS368">
        <v>67</v>
      </c>
      <c r="AT368">
        <v>38</v>
      </c>
      <c r="AU368">
        <v>25</v>
      </c>
      <c r="AV368">
        <v>0</v>
      </c>
      <c r="AW368">
        <v>25</v>
      </c>
      <c r="AX368">
        <v>50</v>
      </c>
      <c r="AY368">
        <v>42</v>
      </c>
      <c r="AZ368">
        <v>84</v>
      </c>
      <c r="BA368">
        <v>8.67</v>
      </c>
      <c r="BB368">
        <v>3.92</v>
      </c>
      <c r="BC368">
        <v>2.85</v>
      </c>
      <c r="BD368">
        <v>3.35</v>
      </c>
      <c r="BE368">
        <v>2.35</v>
      </c>
      <c r="BF368">
        <f>(1/BC368+1/BD368+1/BE368-1)/3</f>
        <v>2.4972190187546744E-2</v>
      </c>
      <c r="BG368">
        <f>1/BC368-BF368</f>
        <v>0.32590500279490936</v>
      </c>
      <c r="BH368">
        <f>1/BD368-BF368</f>
        <v>0.27353527249902038</v>
      </c>
      <c r="BI368">
        <f>1/BE368-BF368</f>
        <v>0.40055972470607026</v>
      </c>
      <c r="BJ368">
        <f>MROUND(BG368*100,2)/100</f>
        <v>0.32</v>
      </c>
      <c r="BK368">
        <v>1.25</v>
      </c>
      <c r="BL368">
        <v>1.8</v>
      </c>
      <c r="BM368">
        <v>3</v>
      </c>
      <c r="BN368">
        <v>5.6</v>
      </c>
      <c r="BO368">
        <v>1.65</v>
      </c>
      <c r="BP368">
        <v>2.15</v>
      </c>
      <c r="BQ368" t="s">
        <v>713</v>
      </c>
      <c r="BR368">
        <f>VLOOKUP(Table2[[#This Row],[Reference]],metron,10,FALSE)</f>
        <v>2.5313454284174597</v>
      </c>
      <c r="BS368">
        <f>VLOOKUP(Table2[[#This Row],[Reference]],metron,11,FALSE)</f>
        <v>1.210167055864918</v>
      </c>
      <c r="BT368">
        <f>VLOOKUP(Table2[[#This Row],[Reference]],metron,12,FALSE)</f>
        <v>1.3211783725525419</v>
      </c>
      <c r="BU368">
        <f>VLOOKUP(Table2[[#This Row],[Reference]],metron,13,FALSE)</f>
        <v>0.53135669362084459</v>
      </c>
      <c r="BV368">
        <f>VLOOKUP(Table2[[#This Row],[Reference]],metron,14,FALSE)</f>
        <v>0.55633423180592989</v>
      </c>
      <c r="BW368">
        <f>VLOOKUP(Table2[[#This Row],[Reference]],metron,15,FALSE)</f>
        <v>11.21109010712035</v>
      </c>
      <c r="BX368">
        <f>VLOOKUP(Table2[[#This Row],[Reference]],metron,16,FALSE)</f>
        <v>11.01700787401575</v>
      </c>
      <c r="BY368">
        <f>VLOOKUP(Table2[[#This Row],[Reference]],metron,17,FALSE)</f>
        <v>4.6792332268370611</v>
      </c>
      <c r="BZ368">
        <f>VLOOKUP(Table2[[#This Row],[Reference]],metron,18,FALSE)</f>
        <v>4.7080804854679013</v>
      </c>
      <c r="CA368">
        <f>VLOOKUP(Table2[[#This Row],[Reference]],metron,19,FALSE)</f>
        <v>6.5318568802832893</v>
      </c>
      <c r="CB368">
        <f>VLOOKUP(Table2[[#This Row],[Reference]],metron,20,FALSE)</f>
        <v>6.3089273885478487</v>
      </c>
      <c r="CC368">
        <f>VLOOKUP(Table2[[#This Row],[Reference]],metron,21,FALSE)</f>
        <v>12.72547770700637</v>
      </c>
      <c r="CD368">
        <f>VLOOKUP(Table2[[#This Row],[Reference]],metron,22,FALSE)</f>
        <v>13.06847133757962</v>
      </c>
      <c r="CE368">
        <f>VLOOKUP(Table2[[#This Row],[Reference]],metron,23,FALSE)</f>
        <v>1.6902356902356901</v>
      </c>
      <c r="CF368">
        <f>VLOOKUP(Table2[[#This Row],[Reference]],metron,24,FALSE)</f>
        <v>1.8050198959289869</v>
      </c>
      <c r="CG368">
        <f>VLOOKUP(Table2[[#This Row],[Reference]],metron,25,FALSE)</f>
        <v>0.105907560453015</v>
      </c>
      <c r="CH368">
        <f>VLOOKUP(Table2[[#This Row],[Reference]],metron,26,FALSE)</f>
        <v>0.1141720232629324</v>
      </c>
    </row>
    <row r="369" spans="1:86" hidden="1" x14ac:dyDescent="0.45">
      <c r="A369">
        <v>1599343200</v>
      </c>
      <c r="B369" t="s">
        <v>819</v>
      </c>
      <c r="C369" t="s">
        <v>64</v>
      </c>
      <c r="D369" t="s">
        <v>65</v>
      </c>
      <c r="E369" t="s">
        <v>682</v>
      </c>
      <c r="F369" t="s">
        <v>700</v>
      </c>
      <c r="G369" t="s">
        <v>673</v>
      </c>
      <c r="H369">
        <v>8</v>
      </c>
      <c r="I369">
        <v>2</v>
      </c>
      <c r="J369">
        <v>1.5</v>
      </c>
      <c r="K369">
        <v>1.65</v>
      </c>
      <c r="L369">
        <v>1.33</v>
      </c>
      <c r="M369">
        <v>4</v>
      </c>
      <c r="N369">
        <v>1</v>
      </c>
      <c r="O369">
        <v>5</v>
      </c>
      <c r="P369">
        <v>3</v>
      </c>
      <c r="Q369">
        <v>2</v>
      </c>
      <c r="R369">
        <v>1</v>
      </c>
      <c r="S369" t="s">
        <v>820</v>
      </c>
      <c r="T369">
        <v>10</v>
      </c>
      <c r="U369">
        <v>8</v>
      </c>
      <c r="V369">
        <v>0</v>
      </c>
      <c r="W369">
        <v>3</v>
      </c>
      <c r="X369">
        <v>0</v>
      </c>
      <c r="Y369">
        <v>2</v>
      </c>
      <c r="Z369">
        <v>0</v>
      </c>
      <c r="AA369">
        <v>0</v>
      </c>
      <c r="AB369">
        <v>3</v>
      </c>
      <c r="AC369">
        <v>0</v>
      </c>
      <c r="AD369">
        <v>2</v>
      </c>
      <c r="AE369">
        <v>13</v>
      </c>
      <c r="AF369">
        <v>7</v>
      </c>
      <c r="AG369">
        <v>7</v>
      </c>
      <c r="AH369">
        <v>5</v>
      </c>
      <c r="AI369">
        <v>6</v>
      </c>
      <c r="AJ369">
        <v>2</v>
      </c>
      <c r="AK369">
        <v>12</v>
      </c>
      <c r="AL369">
        <v>12</v>
      </c>
      <c r="AM369">
        <v>52</v>
      </c>
      <c r="AN369">
        <v>48</v>
      </c>
      <c r="AO369">
        <v>1.65</v>
      </c>
      <c r="AP369">
        <v>0.93</v>
      </c>
      <c r="AQ369">
        <v>2.75</v>
      </c>
      <c r="AR369">
        <v>63</v>
      </c>
      <c r="AS369">
        <v>75</v>
      </c>
      <c r="AT369">
        <v>50</v>
      </c>
      <c r="AU369">
        <v>25</v>
      </c>
      <c r="AV369">
        <v>25</v>
      </c>
      <c r="AW369">
        <v>25</v>
      </c>
      <c r="AX369">
        <v>75</v>
      </c>
      <c r="AY369">
        <v>50</v>
      </c>
      <c r="AZ369">
        <v>88</v>
      </c>
      <c r="BA369">
        <v>12</v>
      </c>
      <c r="BB369">
        <v>6</v>
      </c>
      <c r="BC369">
        <v>1.74</v>
      </c>
      <c r="BD369">
        <v>3.7</v>
      </c>
      <c r="BE369">
        <v>4.25</v>
      </c>
      <c r="BF369">
        <f>(1/BC369+1/BD369+1/BE369-1)/3</f>
        <v>2.6759010531829979E-2</v>
      </c>
      <c r="BG369">
        <f>1/BC369-BF369</f>
        <v>0.54795363314633094</v>
      </c>
      <c r="BH369">
        <f>1/BD369-BF369</f>
        <v>0.24351125973844026</v>
      </c>
      <c r="BI369">
        <f>1/BE369-BF369</f>
        <v>0.20853510711522885</v>
      </c>
      <c r="BJ369">
        <f>MROUND(BG369*100,2)/100</f>
        <v>0.54</v>
      </c>
      <c r="BK369">
        <v>1.28</v>
      </c>
      <c r="BL369">
        <v>1.91</v>
      </c>
      <c r="BM369">
        <v>3.25</v>
      </c>
      <c r="BN369">
        <v>6.25</v>
      </c>
      <c r="BO369">
        <v>1.8</v>
      </c>
      <c r="BP369">
        <v>1.91</v>
      </c>
      <c r="BQ369" t="s">
        <v>675</v>
      </c>
      <c r="BR369">
        <f>VLOOKUP(Table2[[#This Row],[Reference]],metron,10,FALSE)</f>
        <v>2.6359702267612941</v>
      </c>
      <c r="BS369">
        <f>VLOOKUP(Table2[[#This Row],[Reference]],metron,11,FALSE)</f>
        <v>1.684957590444867</v>
      </c>
      <c r="BT369">
        <f>VLOOKUP(Table2[[#This Row],[Reference]],metron,12,FALSE)</f>
        <v>0.95101263631642718</v>
      </c>
      <c r="BU369">
        <f>VLOOKUP(Table2[[#This Row],[Reference]],metron,13,FALSE)</f>
        <v>0.72650164445213783</v>
      </c>
      <c r="BV369">
        <f>VLOOKUP(Table2[[#This Row],[Reference]],metron,14,FALSE)</f>
        <v>0.42097974727367138</v>
      </c>
      <c r="BW369">
        <f>VLOOKUP(Table2[[#This Row],[Reference]],metron,15,FALSE)</f>
        <v>13.338806970509379</v>
      </c>
      <c r="BX369">
        <f>VLOOKUP(Table2[[#This Row],[Reference]],metron,16,FALSE)</f>
        <v>9.2530160857908843</v>
      </c>
      <c r="BY369">
        <f>VLOOKUP(Table2[[#This Row],[Reference]],metron,17,FALSE)</f>
        <v>5.9915081521739131</v>
      </c>
      <c r="BZ369">
        <f>VLOOKUP(Table2[[#This Row],[Reference]],metron,18,FALSE)</f>
        <v>3.9772418478260869</v>
      </c>
      <c r="CA369">
        <f>VLOOKUP(Table2[[#This Row],[Reference]],metron,19,FALSE)</f>
        <v>7.3472988183354664</v>
      </c>
      <c r="CB369">
        <f>VLOOKUP(Table2[[#This Row],[Reference]],metron,20,FALSE)</f>
        <v>5.2757742379647974</v>
      </c>
      <c r="CC369">
        <f>VLOOKUP(Table2[[#This Row],[Reference]],metron,21,FALSE)</f>
        <v>12.59428182437032</v>
      </c>
      <c r="CD369">
        <f>VLOOKUP(Table2[[#This Row],[Reference]],metron,22,FALSE)</f>
        <v>13.577944179714089</v>
      </c>
      <c r="CE369">
        <f>VLOOKUP(Table2[[#This Row],[Reference]],metron,23,FALSE)</f>
        <v>1.4276913099870301</v>
      </c>
      <c r="CF369">
        <f>VLOOKUP(Table2[[#This Row],[Reference]],metron,24,FALSE)</f>
        <v>1.940985732814527</v>
      </c>
      <c r="CG369">
        <f>VLOOKUP(Table2[[#This Row],[Reference]],metron,25,FALSE)</f>
        <v>8.0739299610894946E-2</v>
      </c>
      <c r="CH369">
        <f>VLOOKUP(Table2[[#This Row],[Reference]],metron,26,FALSE)</f>
        <v>0.12743190661478601</v>
      </c>
    </row>
    <row r="370" spans="1:86" hidden="1" x14ac:dyDescent="0.45">
      <c r="A370">
        <v>1599350400</v>
      </c>
      <c r="B370" t="s">
        <v>821</v>
      </c>
      <c r="C370" t="s">
        <v>64</v>
      </c>
      <c r="D370" t="s">
        <v>65</v>
      </c>
      <c r="E370" t="s">
        <v>677</v>
      </c>
      <c r="F370" t="s">
        <v>671</v>
      </c>
      <c r="G370" t="s">
        <v>725</v>
      </c>
      <c r="H370">
        <v>8</v>
      </c>
      <c r="I370">
        <v>1</v>
      </c>
      <c r="J370">
        <v>1.33</v>
      </c>
      <c r="K370">
        <v>1.21</v>
      </c>
      <c r="L370">
        <v>1.77</v>
      </c>
      <c r="M370">
        <v>1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71</v>
      </c>
      <c r="U370">
        <v>7</v>
      </c>
      <c r="V370">
        <v>4</v>
      </c>
      <c r="W370">
        <v>2</v>
      </c>
      <c r="X370">
        <v>0</v>
      </c>
      <c r="Y370">
        <v>2</v>
      </c>
      <c r="Z370">
        <v>0</v>
      </c>
      <c r="AA370">
        <v>1</v>
      </c>
      <c r="AB370">
        <v>1</v>
      </c>
      <c r="AC370">
        <v>1</v>
      </c>
      <c r="AD370">
        <v>1</v>
      </c>
      <c r="AE370">
        <v>13</v>
      </c>
      <c r="AF370">
        <v>16</v>
      </c>
      <c r="AG370">
        <v>5</v>
      </c>
      <c r="AH370">
        <v>2</v>
      </c>
      <c r="AI370">
        <v>8</v>
      </c>
      <c r="AJ370">
        <v>14</v>
      </c>
      <c r="AK370">
        <v>10</v>
      </c>
      <c r="AL370">
        <v>14</v>
      </c>
      <c r="AM370">
        <v>38</v>
      </c>
      <c r="AN370">
        <v>62</v>
      </c>
      <c r="AO370">
        <v>1.48</v>
      </c>
      <c r="AP370">
        <v>1.52</v>
      </c>
      <c r="AQ370">
        <v>2.33</v>
      </c>
      <c r="AR370">
        <v>67</v>
      </c>
      <c r="AS370">
        <v>67</v>
      </c>
      <c r="AT370">
        <v>50</v>
      </c>
      <c r="AU370">
        <v>17</v>
      </c>
      <c r="AV370">
        <v>0</v>
      </c>
      <c r="AW370">
        <v>33</v>
      </c>
      <c r="AX370">
        <v>84</v>
      </c>
      <c r="AY370">
        <v>33</v>
      </c>
      <c r="AZ370">
        <v>67</v>
      </c>
      <c r="BA370">
        <v>12</v>
      </c>
      <c r="BB370">
        <v>5.67</v>
      </c>
      <c r="BC370">
        <v>4.3</v>
      </c>
      <c r="BD370">
        <v>3.65</v>
      </c>
      <c r="BE370">
        <v>1.77</v>
      </c>
      <c r="BF370">
        <f>(1/BC370+1/BD370+1/BE370-1)/3</f>
        <v>2.3834164562346327E-2</v>
      </c>
      <c r="BG370">
        <f>1/BC370-BF370</f>
        <v>0.20872397497253739</v>
      </c>
      <c r="BH370">
        <f>1/BD370-BF370</f>
        <v>0.25013843817737969</v>
      </c>
      <c r="BI370">
        <f>1/BE370-BF370</f>
        <v>0.54113758685008306</v>
      </c>
      <c r="BJ370">
        <f>MROUND(BG370*100,2)/100</f>
        <v>0.2</v>
      </c>
      <c r="BK370">
        <v>1.25</v>
      </c>
      <c r="BL370">
        <v>1.8</v>
      </c>
      <c r="BM370">
        <v>3</v>
      </c>
      <c r="BN370">
        <v>5.6</v>
      </c>
      <c r="BO370">
        <v>1.74</v>
      </c>
      <c r="BP370">
        <v>2</v>
      </c>
      <c r="BQ370" t="s">
        <v>733</v>
      </c>
      <c r="BR370">
        <f>VLOOKUP(Table2[[#This Row],[Reference]],metron,10,FALSE)</f>
        <v>2.7065095398428731</v>
      </c>
      <c r="BS370">
        <f>VLOOKUP(Table2[[#This Row],[Reference]],metron,11,FALSE)</f>
        <v>1.0101010101010099</v>
      </c>
      <c r="BT370">
        <f>VLOOKUP(Table2[[#This Row],[Reference]],metron,12,FALSE)</f>
        <v>1.696408529741863</v>
      </c>
      <c r="BU370">
        <f>VLOOKUP(Table2[[#This Row],[Reference]],metron,13,FALSE)</f>
        <v>0.44044943820224719</v>
      </c>
      <c r="BV370">
        <f>VLOOKUP(Table2[[#This Row],[Reference]],metron,14,FALSE)</f>
        <v>0.74606741573033708</v>
      </c>
      <c r="BW370">
        <f>VLOOKUP(Table2[[#This Row],[Reference]],metron,15,FALSE)</f>
        <v>10.265072765072761</v>
      </c>
      <c r="BX370">
        <f>VLOOKUP(Table2[[#This Row],[Reference]],metron,16,FALSE)</f>
        <v>13.023908523908521</v>
      </c>
      <c r="BY370">
        <f>VLOOKUP(Table2[[#This Row],[Reference]],metron,17,FALSE)</f>
        <v>4.0483193277310923</v>
      </c>
      <c r="BZ370">
        <f>VLOOKUP(Table2[[#This Row],[Reference]],metron,18,FALSE)</f>
        <v>5.60609243697479</v>
      </c>
      <c r="CA370">
        <f>VLOOKUP(Table2[[#This Row],[Reference]],metron,19,FALSE)</f>
        <v>6.2167534373416684</v>
      </c>
      <c r="CB370">
        <f>VLOOKUP(Table2[[#This Row],[Reference]],metron,20,FALSE)</f>
        <v>7.4178160869337306</v>
      </c>
      <c r="CC370">
        <f>VLOOKUP(Table2[[#This Row],[Reference]],metron,21,FALSE)</f>
        <v>13.223628691983119</v>
      </c>
      <c r="CD370">
        <f>VLOOKUP(Table2[[#This Row],[Reference]],metron,22,FALSE)</f>
        <v>12.78586497890295</v>
      </c>
      <c r="CE370">
        <f>VLOOKUP(Table2[[#This Row],[Reference]],metron,23,FALSE)</f>
        <v>1.8442211055276381</v>
      </c>
      <c r="CF370">
        <f>VLOOKUP(Table2[[#This Row],[Reference]],metron,24,FALSE)</f>
        <v>1.7989949748743721</v>
      </c>
      <c r="CG370">
        <f>VLOOKUP(Table2[[#This Row],[Reference]],metron,25,FALSE)</f>
        <v>0.12060301507537689</v>
      </c>
      <c r="CH370">
        <f>VLOOKUP(Table2[[#This Row],[Reference]],metron,26,FALSE)</f>
        <v>0.11658291457286429</v>
      </c>
    </row>
    <row r="371" spans="1:86" hidden="1" x14ac:dyDescent="0.45">
      <c r="A371">
        <v>1599357600</v>
      </c>
      <c r="B371" t="s">
        <v>822</v>
      </c>
      <c r="C371" t="s">
        <v>64</v>
      </c>
      <c r="D371" t="s">
        <v>65</v>
      </c>
      <c r="E371" t="s">
        <v>661</v>
      </c>
      <c r="F371" t="s">
        <v>666</v>
      </c>
      <c r="G371" t="s">
        <v>735</v>
      </c>
      <c r="H371">
        <v>8</v>
      </c>
      <c r="I371">
        <v>1.67</v>
      </c>
      <c r="J371">
        <v>1</v>
      </c>
      <c r="K371">
        <v>1.53</v>
      </c>
      <c r="L371">
        <v>1.35</v>
      </c>
      <c r="M371">
        <v>1</v>
      </c>
      <c r="N371">
        <v>3</v>
      </c>
      <c r="O371">
        <v>4</v>
      </c>
      <c r="P371">
        <v>1</v>
      </c>
      <c r="Q371">
        <v>0</v>
      </c>
      <c r="R371">
        <v>1</v>
      </c>
      <c r="S371">
        <v>64</v>
      </c>
      <c r="T371" t="s">
        <v>823</v>
      </c>
      <c r="U371">
        <v>8</v>
      </c>
      <c r="V371">
        <v>5</v>
      </c>
      <c r="W371">
        <v>2</v>
      </c>
      <c r="X371">
        <v>1</v>
      </c>
      <c r="Y371">
        <v>3</v>
      </c>
      <c r="Z371">
        <v>1</v>
      </c>
      <c r="AA371">
        <v>2</v>
      </c>
      <c r="AB371">
        <v>1</v>
      </c>
      <c r="AC371">
        <v>3</v>
      </c>
      <c r="AD371">
        <v>1</v>
      </c>
      <c r="AE371">
        <v>15</v>
      </c>
      <c r="AF371">
        <v>17</v>
      </c>
      <c r="AG371">
        <v>5</v>
      </c>
      <c r="AH371">
        <v>6</v>
      </c>
      <c r="AI371">
        <v>10</v>
      </c>
      <c r="AJ371">
        <v>11</v>
      </c>
      <c r="AK371">
        <v>16</v>
      </c>
      <c r="AL371">
        <v>9</v>
      </c>
      <c r="AM371">
        <v>65</v>
      </c>
      <c r="AN371">
        <v>35</v>
      </c>
      <c r="AO371">
        <v>1.65</v>
      </c>
      <c r="AP371">
        <v>1.77</v>
      </c>
      <c r="AQ371">
        <v>2</v>
      </c>
      <c r="AR371">
        <v>50</v>
      </c>
      <c r="AS371">
        <v>84</v>
      </c>
      <c r="AT371">
        <v>17</v>
      </c>
      <c r="AU371">
        <v>0</v>
      </c>
      <c r="AV371">
        <v>0</v>
      </c>
      <c r="AW371">
        <v>17</v>
      </c>
      <c r="AX371">
        <v>33</v>
      </c>
      <c r="AY371">
        <v>50</v>
      </c>
      <c r="AZ371">
        <v>100</v>
      </c>
      <c r="BA371">
        <v>8</v>
      </c>
      <c r="BB371">
        <v>5.66</v>
      </c>
      <c r="BC371">
        <v>2</v>
      </c>
      <c r="BD371">
        <v>3.25</v>
      </c>
      <c r="BE371">
        <v>3.8</v>
      </c>
      <c r="BF371">
        <f>(1/BC371+1/BD371+1/BE371-1)/3</f>
        <v>2.3616734143049916E-2</v>
      </c>
      <c r="BG371">
        <f>1/BC371-BF371</f>
        <v>0.47638326585695007</v>
      </c>
      <c r="BH371">
        <f>1/BD371-BF371</f>
        <v>0.28407557354925778</v>
      </c>
      <c r="BI371">
        <f>1/BE371-BF371</f>
        <v>0.23954116059379219</v>
      </c>
      <c r="BJ371">
        <f>MROUND(BG371*100,2)/100</f>
        <v>0.48</v>
      </c>
      <c r="BK371">
        <v>1.36</v>
      </c>
      <c r="BL371">
        <v>2.15</v>
      </c>
      <c r="BM371">
        <v>3.9</v>
      </c>
      <c r="BN371">
        <v>7.5</v>
      </c>
      <c r="BO371">
        <v>1.87</v>
      </c>
      <c r="BP371">
        <v>1.83</v>
      </c>
      <c r="BQ371" t="s">
        <v>715</v>
      </c>
      <c r="BR371">
        <f>VLOOKUP(Table2[[#This Row],[Reference]],metron,10,FALSE)</f>
        <v>2.5271929824561399</v>
      </c>
      <c r="BS371">
        <f>VLOOKUP(Table2[[#This Row],[Reference]],metron,11,FALSE)</f>
        <v>1.510877192982456</v>
      </c>
      <c r="BT371">
        <f>VLOOKUP(Table2[[#This Row],[Reference]],metron,12,FALSE)</f>
        <v>1.0163157894736841</v>
      </c>
      <c r="BU371">
        <f>VLOOKUP(Table2[[#This Row],[Reference]],metron,13,FALSE)</f>
        <v>0.67350877192982461</v>
      </c>
      <c r="BV371">
        <f>VLOOKUP(Table2[[#This Row],[Reference]],metron,14,FALSE)</f>
        <v>0.4442105263157895</v>
      </c>
      <c r="BW371">
        <f>VLOOKUP(Table2[[#This Row],[Reference]],metron,15,FALSE)</f>
        <v>12.80980392156863</v>
      </c>
      <c r="BX371">
        <f>VLOOKUP(Table2[[#This Row],[Reference]],metron,16,FALSE)</f>
        <v>9.6872549019607845</v>
      </c>
      <c r="BY371">
        <f>VLOOKUP(Table2[[#This Row],[Reference]],metron,17,FALSE)</f>
        <v>5.6491169610129957</v>
      </c>
      <c r="BZ371">
        <f>VLOOKUP(Table2[[#This Row],[Reference]],metron,18,FALSE)</f>
        <v>4.1379540153282237</v>
      </c>
      <c r="CA371">
        <f>VLOOKUP(Table2[[#This Row],[Reference]],metron,19,FALSE)</f>
        <v>7.1606869605556343</v>
      </c>
      <c r="CB371">
        <f>VLOOKUP(Table2[[#This Row],[Reference]],metron,20,FALSE)</f>
        <v>5.5493008866325608</v>
      </c>
      <c r="CC371">
        <f>VLOOKUP(Table2[[#This Row],[Reference]],metron,21,FALSE)</f>
        <v>12.9029029029029</v>
      </c>
      <c r="CD371">
        <f>VLOOKUP(Table2[[#This Row],[Reference]],metron,22,FALSE)</f>
        <v>13.75508842175509</v>
      </c>
      <c r="CE371">
        <f>VLOOKUP(Table2[[#This Row],[Reference]],metron,23,FALSE)</f>
        <v>1.5287356321839081</v>
      </c>
      <c r="CF371">
        <f>VLOOKUP(Table2[[#This Row],[Reference]],metron,24,FALSE)</f>
        <v>1.9664750957854411</v>
      </c>
      <c r="CG371">
        <f>VLOOKUP(Table2[[#This Row],[Reference]],metron,25,FALSE)</f>
        <v>8.8441890166028103E-2</v>
      </c>
      <c r="CH371">
        <f>VLOOKUP(Table2[[#This Row],[Reference]],metron,26,FALSE)</f>
        <v>0.13409961685823751</v>
      </c>
    </row>
    <row r="372" spans="1:86" hidden="1" x14ac:dyDescent="0.45">
      <c r="A372">
        <v>1599602400</v>
      </c>
      <c r="B372" t="s">
        <v>824</v>
      </c>
      <c r="C372" t="s">
        <v>64</v>
      </c>
      <c r="D372" t="s">
        <v>65</v>
      </c>
      <c r="E372" t="s">
        <v>688</v>
      </c>
      <c r="F372" t="s">
        <v>660</v>
      </c>
      <c r="G372" t="s">
        <v>678</v>
      </c>
      <c r="H372">
        <v>9</v>
      </c>
      <c r="I372">
        <v>0.5</v>
      </c>
      <c r="J372">
        <v>0.33</v>
      </c>
      <c r="K372">
        <v>1</v>
      </c>
      <c r="L372">
        <v>0.72</v>
      </c>
      <c r="M372">
        <v>2</v>
      </c>
      <c r="N372">
        <v>1</v>
      </c>
      <c r="O372">
        <v>3</v>
      </c>
      <c r="P372">
        <v>1</v>
      </c>
      <c r="Q372">
        <v>0</v>
      </c>
      <c r="R372">
        <v>1</v>
      </c>
      <c r="S372" t="s">
        <v>825</v>
      </c>
      <c r="T372">
        <v>21</v>
      </c>
      <c r="U372">
        <v>8</v>
      </c>
      <c r="V372">
        <v>4</v>
      </c>
      <c r="W372">
        <v>3</v>
      </c>
      <c r="X372">
        <v>0</v>
      </c>
      <c r="Y372">
        <v>3</v>
      </c>
      <c r="Z372">
        <v>0</v>
      </c>
      <c r="AA372">
        <v>1</v>
      </c>
      <c r="AB372">
        <v>2</v>
      </c>
      <c r="AC372">
        <v>0</v>
      </c>
      <c r="AD372">
        <v>3</v>
      </c>
      <c r="AE372">
        <v>11</v>
      </c>
      <c r="AF372">
        <v>10</v>
      </c>
      <c r="AG372">
        <v>7</v>
      </c>
      <c r="AH372">
        <v>6</v>
      </c>
      <c r="AI372">
        <v>4</v>
      </c>
      <c r="AJ372">
        <v>4</v>
      </c>
      <c r="AK372">
        <v>12</v>
      </c>
      <c r="AL372">
        <v>9</v>
      </c>
      <c r="AM372">
        <v>58</v>
      </c>
      <c r="AN372">
        <v>42</v>
      </c>
      <c r="AO372">
        <v>1.54</v>
      </c>
      <c r="AP372">
        <v>1.29</v>
      </c>
      <c r="AQ372">
        <v>2.38</v>
      </c>
      <c r="AR372">
        <v>67</v>
      </c>
      <c r="AS372">
        <v>84</v>
      </c>
      <c r="AT372">
        <v>42</v>
      </c>
      <c r="AU372">
        <v>13</v>
      </c>
      <c r="AV372">
        <v>0</v>
      </c>
      <c r="AW372">
        <v>38</v>
      </c>
      <c r="AX372">
        <v>67</v>
      </c>
      <c r="AY372">
        <v>34</v>
      </c>
      <c r="AZ372">
        <v>88</v>
      </c>
      <c r="BA372">
        <v>9</v>
      </c>
      <c r="BB372">
        <v>4</v>
      </c>
      <c r="BC372">
        <v>2.4</v>
      </c>
      <c r="BD372">
        <v>3.3</v>
      </c>
      <c r="BE372">
        <v>2.85</v>
      </c>
      <c r="BF372">
        <f>(1/BC372+1/BD372+1/BE372-1)/3</f>
        <v>2.3524720893141948E-2</v>
      </c>
      <c r="BG372">
        <f>1/BC372-BF372</f>
        <v>0.39314194577352474</v>
      </c>
      <c r="BH372">
        <f>1/BD372-BF372</f>
        <v>0.27950558213716109</v>
      </c>
      <c r="BI372">
        <f>1/BE372-BF372</f>
        <v>0.32735247208931417</v>
      </c>
      <c r="BJ372">
        <f>MROUND(BG372*100,2)/100</f>
        <v>0.4</v>
      </c>
      <c r="BK372">
        <v>1.29</v>
      </c>
      <c r="BL372">
        <v>1.91</v>
      </c>
      <c r="BM372">
        <v>3.3</v>
      </c>
      <c r="BN372">
        <v>6.35</v>
      </c>
      <c r="BO372">
        <v>1.71</v>
      </c>
      <c r="BP372">
        <v>2.0499999999999998</v>
      </c>
      <c r="BQ372" t="s">
        <v>691</v>
      </c>
      <c r="BR372">
        <f>VLOOKUP(Table2[[#This Row],[Reference]],metron,10,FALSE)</f>
        <v>2.4956155335383219</v>
      </c>
      <c r="BS372">
        <f>VLOOKUP(Table2[[#This Row],[Reference]],metron,11,FALSE)</f>
        <v>1.344038264434575</v>
      </c>
      <c r="BT372">
        <f>VLOOKUP(Table2[[#This Row],[Reference]],metron,12,FALSE)</f>
        <v>1.1515772691037469</v>
      </c>
      <c r="BU372">
        <f>VLOOKUP(Table2[[#This Row],[Reference]],metron,13,FALSE)</f>
        <v>0.59936225942375587</v>
      </c>
      <c r="BV372">
        <f>VLOOKUP(Table2[[#This Row],[Reference]],metron,14,FALSE)</f>
        <v>0.50723152260562576</v>
      </c>
      <c r="BW372">
        <f>VLOOKUP(Table2[[#This Row],[Reference]],metron,15,FALSE)</f>
        <v>11.99278846153846</v>
      </c>
      <c r="BX372">
        <f>VLOOKUP(Table2[[#This Row],[Reference]],metron,16,FALSE)</f>
        <v>10.0277534965035</v>
      </c>
      <c r="BY372">
        <f>VLOOKUP(Table2[[#This Row],[Reference]],metron,17,FALSE)</f>
        <v>5.2857459543338514</v>
      </c>
      <c r="BZ372">
        <f>VLOOKUP(Table2[[#This Row],[Reference]],metron,18,FALSE)</f>
        <v>4.4067834183107957</v>
      </c>
      <c r="CA372">
        <f>VLOOKUP(Table2[[#This Row],[Reference]],metron,19,FALSE)</f>
        <v>6.7070425072046085</v>
      </c>
      <c r="CB372">
        <f>VLOOKUP(Table2[[#This Row],[Reference]],metron,20,FALSE)</f>
        <v>5.6209700781927046</v>
      </c>
      <c r="CC372">
        <f>VLOOKUP(Table2[[#This Row],[Reference]],metron,21,FALSE)</f>
        <v>13.04463690872752</v>
      </c>
      <c r="CD372">
        <f>VLOOKUP(Table2[[#This Row],[Reference]],metron,22,FALSE)</f>
        <v>13.49811236953142</v>
      </c>
      <c r="CE372">
        <f>VLOOKUP(Table2[[#This Row],[Reference]],metron,23,FALSE)</f>
        <v>1.5836526181353769</v>
      </c>
      <c r="CF372">
        <f>VLOOKUP(Table2[[#This Row],[Reference]],metron,24,FALSE)</f>
        <v>1.8744146445295871</v>
      </c>
      <c r="CG372">
        <f>VLOOKUP(Table2[[#This Row],[Reference]],metron,25,FALSE)</f>
        <v>8.5994040017028525E-2</v>
      </c>
      <c r="CH372">
        <f>VLOOKUP(Table2[[#This Row],[Reference]],metron,26,FALSE)</f>
        <v>0.13452532992762881</v>
      </c>
    </row>
    <row r="373" spans="1:86" hidden="1" x14ac:dyDescent="0.45">
      <c r="A373">
        <v>1599609600</v>
      </c>
      <c r="B373" t="s">
        <v>826</v>
      </c>
      <c r="C373" t="s">
        <v>64</v>
      </c>
      <c r="D373" t="s">
        <v>65</v>
      </c>
      <c r="E373" t="s">
        <v>705</v>
      </c>
      <c r="F373" t="s">
        <v>689</v>
      </c>
      <c r="G373" t="s">
        <v>684</v>
      </c>
      <c r="H373">
        <v>9</v>
      </c>
      <c r="I373">
        <v>3</v>
      </c>
      <c r="J373">
        <v>0.5</v>
      </c>
      <c r="K373">
        <v>2</v>
      </c>
      <c r="L373">
        <v>0.59</v>
      </c>
      <c r="M373">
        <v>0</v>
      </c>
      <c r="N373">
        <v>1</v>
      </c>
      <c r="O373">
        <v>1</v>
      </c>
      <c r="P373">
        <v>0</v>
      </c>
      <c r="Q373">
        <v>0</v>
      </c>
      <c r="R373">
        <v>0</v>
      </c>
      <c r="T373">
        <v>50</v>
      </c>
      <c r="U373">
        <v>5</v>
      </c>
      <c r="V373">
        <v>6</v>
      </c>
      <c r="W373">
        <v>1</v>
      </c>
      <c r="X373">
        <v>0</v>
      </c>
      <c r="Y373">
        <v>2</v>
      </c>
      <c r="Z373">
        <v>0</v>
      </c>
      <c r="AA373">
        <v>1</v>
      </c>
      <c r="AB373">
        <v>0</v>
      </c>
      <c r="AC373">
        <v>2</v>
      </c>
      <c r="AD373">
        <v>0</v>
      </c>
      <c r="AE373">
        <v>18</v>
      </c>
      <c r="AF373">
        <v>19</v>
      </c>
      <c r="AG373">
        <v>7</v>
      </c>
      <c r="AH373">
        <v>5</v>
      </c>
      <c r="AI373">
        <v>11</v>
      </c>
      <c r="AJ373">
        <v>14</v>
      </c>
      <c r="AK373">
        <v>13</v>
      </c>
      <c r="AL373">
        <v>14</v>
      </c>
      <c r="AM373">
        <v>56</v>
      </c>
      <c r="AN373">
        <v>44</v>
      </c>
      <c r="AO373">
        <v>1.96</v>
      </c>
      <c r="AP373">
        <v>1.8</v>
      </c>
      <c r="AQ373">
        <v>3.34</v>
      </c>
      <c r="AR373">
        <v>84</v>
      </c>
      <c r="AS373">
        <v>84</v>
      </c>
      <c r="AT373">
        <v>59</v>
      </c>
      <c r="AU373">
        <v>46</v>
      </c>
      <c r="AV373">
        <v>46</v>
      </c>
      <c r="AW373">
        <v>46</v>
      </c>
      <c r="AX373">
        <v>71</v>
      </c>
      <c r="AY373">
        <v>71</v>
      </c>
      <c r="AZ373">
        <v>100</v>
      </c>
      <c r="BA373">
        <v>8.75</v>
      </c>
      <c r="BB373">
        <v>6.08</v>
      </c>
      <c r="BC373">
        <v>1.71</v>
      </c>
      <c r="BD373">
        <v>3.9</v>
      </c>
      <c r="BE373">
        <v>4.2</v>
      </c>
      <c r="BF373">
        <f>(1/BC373+1/BD373+1/BE373-1)/3</f>
        <v>2.6433605380973797E-2</v>
      </c>
      <c r="BG373">
        <f>1/BC373-BF373</f>
        <v>0.55836171625645303</v>
      </c>
      <c r="BH373">
        <f>1/BD373-BF373</f>
        <v>0.22997665102928264</v>
      </c>
      <c r="BI373">
        <f>1/BE373-BF373</f>
        <v>0.21166163271426428</v>
      </c>
      <c r="BJ373">
        <f>MROUND(BG373*100,2)/100</f>
        <v>0.56000000000000005</v>
      </c>
      <c r="BK373">
        <v>1.19</v>
      </c>
      <c r="BL373">
        <v>1.62</v>
      </c>
      <c r="BM373">
        <v>2.6</v>
      </c>
      <c r="BN373">
        <v>4.5999999999999996</v>
      </c>
      <c r="BO373">
        <v>1.61</v>
      </c>
      <c r="BP373">
        <v>2.2000000000000002</v>
      </c>
      <c r="BQ373" t="s">
        <v>723</v>
      </c>
      <c r="BR373">
        <f>VLOOKUP(Table2[[#This Row],[Reference]],metron,10,FALSE)</f>
        <v>2.6892488954344627</v>
      </c>
      <c r="BS373">
        <f>VLOOKUP(Table2[[#This Row],[Reference]],metron,11,FALSE)</f>
        <v>1.7546812539448771</v>
      </c>
      <c r="BT373">
        <f>VLOOKUP(Table2[[#This Row],[Reference]],metron,12,FALSE)</f>
        <v>0.93456764148958549</v>
      </c>
      <c r="BU373">
        <f>VLOOKUP(Table2[[#This Row],[Reference]],metron,13,FALSE)</f>
        <v>0.77824531874605507</v>
      </c>
      <c r="BV373">
        <f>VLOOKUP(Table2[[#This Row],[Reference]],metron,14,FALSE)</f>
        <v>0.41237113402061848</v>
      </c>
      <c r="BW373">
        <f>VLOOKUP(Table2[[#This Row],[Reference]],metron,15,FALSE)</f>
        <v>13.77153558052435</v>
      </c>
      <c r="BX373">
        <f>VLOOKUP(Table2[[#This Row],[Reference]],metron,16,FALSE)</f>
        <v>9.0445692883895124</v>
      </c>
      <c r="BY373">
        <f>VLOOKUP(Table2[[#This Row],[Reference]],metron,17,FALSE)</f>
        <v>6.0821292775665396</v>
      </c>
      <c r="BZ373">
        <f>VLOOKUP(Table2[[#This Row],[Reference]],metron,18,FALSE)</f>
        <v>3.8201520912547529</v>
      </c>
      <c r="CA373">
        <f>VLOOKUP(Table2[[#This Row],[Reference]],metron,19,FALSE)</f>
        <v>7.6894063029578108</v>
      </c>
      <c r="CB373">
        <f>VLOOKUP(Table2[[#This Row],[Reference]],metron,20,FALSE)</f>
        <v>5.224417197134759</v>
      </c>
      <c r="CC373">
        <f>VLOOKUP(Table2[[#This Row],[Reference]],metron,21,FALSE)</f>
        <v>12.297605473204101</v>
      </c>
      <c r="CD373">
        <f>VLOOKUP(Table2[[#This Row],[Reference]],metron,22,FALSE)</f>
        <v>13.310908399847969</v>
      </c>
      <c r="CE373">
        <f>VLOOKUP(Table2[[#This Row],[Reference]],metron,23,FALSE)</f>
        <v>1.3713126843657819</v>
      </c>
      <c r="CF373">
        <f>VLOOKUP(Table2[[#This Row],[Reference]],metron,24,FALSE)</f>
        <v>1.9516961651917399</v>
      </c>
      <c r="CG373">
        <f>VLOOKUP(Table2[[#This Row],[Reference]],metron,25,FALSE)</f>
        <v>6.6002949852507375E-2</v>
      </c>
      <c r="CH373">
        <f>VLOOKUP(Table2[[#This Row],[Reference]],metron,26,FALSE)</f>
        <v>0.1297935103244838</v>
      </c>
    </row>
    <row r="374" spans="1:86" hidden="1" x14ac:dyDescent="0.45">
      <c r="A374">
        <v>1599609960</v>
      </c>
      <c r="B374" t="s">
        <v>827</v>
      </c>
      <c r="C374" t="s">
        <v>64</v>
      </c>
      <c r="D374" t="s">
        <v>65</v>
      </c>
      <c r="E374" t="s">
        <v>704</v>
      </c>
      <c r="F374" t="s">
        <v>677</v>
      </c>
      <c r="G374" t="s">
        <v>668</v>
      </c>
      <c r="H374">
        <v>9</v>
      </c>
      <c r="I374">
        <v>2</v>
      </c>
      <c r="J374">
        <v>0.5</v>
      </c>
      <c r="K374">
        <v>1.79</v>
      </c>
      <c r="L374">
        <v>1.06</v>
      </c>
      <c r="M374">
        <v>1</v>
      </c>
      <c r="N374">
        <v>1</v>
      </c>
      <c r="O374">
        <v>2</v>
      </c>
      <c r="P374">
        <v>0</v>
      </c>
      <c r="Q374">
        <v>0</v>
      </c>
      <c r="R374">
        <v>0</v>
      </c>
      <c r="S374">
        <v>84</v>
      </c>
      <c r="T374">
        <v>68</v>
      </c>
      <c r="U374">
        <v>9</v>
      </c>
      <c r="V374">
        <v>4</v>
      </c>
      <c r="W374">
        <v>4</v>
      </c>
      <c r="X374">
        <v>0</v>
      </c>
      <c r="Y374">
        <v>1</v>
      </c>
      <c r="Z374">
        <v>0</v>
      </c>
      <c r="AA374">
        <v>1</v>
      </c>
      <c r="AB374">
        <v>3</v>
      </c>
      <c r="AC374">
        <v>0</v>
      </c>
      <c r="AD374">
        <v>1</v>
      </c>
      <c r="AE374">
        <v>12</v>
      </c>
      <c r="AF374">
        <v>15</v>
      </c>
      <c r="AG374">
        <v>3</v>
      </c>
      <c r="AH374">
        <v>6</v>
      </c>
      <c r="AI374">
        <v>9</v>
      </c>
      <c r="AJ374">
        <v>9</v>
      </c>
      <c r="AK374">
        <v>6</v>
      </c>
      <c r="AL374">
        <v>4</v>
      </c>
      <c r="AM374">
        <v>51</v>
      </c>
      <c r="AN374">
        <v>49</v>
      </c>
      <c r="AO374">
        <v>1.43</v>
      </c>
      <c r="AP374">
        <v>1.6</v>
      </c>
      <c r="AQ374">
        <v>2.75</v>
      </c>
      <c r="AR374">
        <v>88</v>
      </c>
      <c r="AS374">
        <v>88</v>
      </c>
      <c r="AT374">
        <v>63</v>
      </c>
      <c r="AU374">
        <v>38</v>
      </c>
      <c r="AV374">
        <v>0</v>
      </c>
      <c r="AW374">
        <v>63</v>
      </c>
      <c r="AX374">
        <v>75</v>
      </c>
      <c r="AY374">
        <v>63</v>
      </c>
      <c r="AZ374">
        <v>63</v>
      </c>
      <c r="BA374">
        <v>13.5</v>
      </c>
      <c r="BB374">
        <v>6</v>
      </c>
      <c r="BC374">
        <v>1.48</v>
      </c>
      <c r="BD374">
        <v>4.3499999999999996</v>
      </c>
      <c r="BE374">
        <v>5.85</v>
      </c>
      <c r="BF374">
        <f>(1/BC374+1/BD374+1/BE374-1)/3</f>
        <v>2.5500301362370321E-2</v>
      </c>
      <c r="BG374">
        <f>1/BC374-BF374</f>
        <v>0.6501753743133053</v>
      </c>
      <c r="BH374">
        <f>1/BD374-BF374</f>
        <v>0.20438475610889406</v>
      </c>
      <c r="BI374">
        <f>1/BE374-BF374</f>
        <v>0.14543986957780061</v>
      </c>
      <c r="BJ374">
        <f>MROUND(BG374*100,2)/100</f>
        <v>0.66</v>
      </c>
      <c r="BK374">
        <v>1.17</v>
      </c>
      <c r="BL374">
        <v>1.57</v>
      </c>
      <c r="BM374">
        <v>2.4500000000000002</v>
      </c>
      <c r="BN374">
        <v>4.3</v>
      </c>
      <c r="BO374">
        <v>1.67</v>
      </c>
      <c r="BP374">
        <v>2.1</v>
      </c>
      <c r="BQ374" t="s">
        <v>708</v>
      </c>
      <c r="BR374">
        <f>VLOOKUP(Table2[[#This Row],[Reference]],metron,10,FALSE)</f>
        <v>2.9251336898395728</v>
      </c>
      <c r="BS374">
        <f>VLOOKUP(Table2[[#This Row],[Reference]],metron,11,FALSE)</f>
        <v>2.089675030851502</v>
      </c>
      <c r="BT374">
        <f>VLOOKUP(Table2[[#This Row],[Reference]],metron,12,FALSE)</f>
        <v>0.8354586589880707</v>
      </c>
      <c r="BU374">
        <f>VLOOKUP(Table2[[#This Row],[Reference]],metron,13,FALSE)</f>
        <v>0.92472233648704238</v>
      </c>
      <c r="BV374">
        <f>VLOOKUP(Table2[[#This Row],[Reference]],metron,14,FALSE)</f>
        <v>0.35252982311805842</v>
      </c>
      <c r="BW374">
        <f>VLOOKUP(Table2[[#This Row],[Reference]],metron,15,FALSE)</f>
        <v>15.366666666666671</v>
      </c>
      <c r="BX374">
        <f>VLOOKUP(Table2[[#This Row],[Reference]],metron,16,FALSE)</f>
        <v>8.5234848484848484</v>
      </c>
      <c r="BY374">
        <f>VLOOKUP(Table2[[#This Row],[Reference]],metron,17,FALSE)</f>
        <v>6.6873065015479876</v>
      </c>
      <c r="BZ374">
        <f>VLOOKUP(Table2[[#This Row],[Reference]],metron,18,FALSE)</f>
        <v>3.3490712074303399</v>
      </c>
      <c r="CA374">
        <f>VLOOKUP(Table2[[#This Row],[Reference]],metron,19,FALSE)</f>
        <v>8.679360165118684</v>
      </c>
      <c r="CB374">
        <f>VLOOKUP(Table2[[#This Row],[Reference]],metron,20,FALSE)</f>
        <v>5.1744136410545085</v>
      </c>
      <c r="CC374">
        <f>VLOOKUP(Table2[[#This Row],[Reference]],metron,21,FALSE)</f>
        <v>12.62384615384615</v>
      </c>
      <c r="CD374">
        <f>VLOOKUP(Table2[[#This Row],[Reference]],metron,22,FALSE)</f>
        <v>13.844615384615381</v>
      </c>
      <c r="CE374">
        <f>VLOOKUP(Table2[[#This Row],[Reference]],metron,23,FALSE)</f>
        <v>1.369710467706013</v>
      </c>
      <c r="CF374">
        <f>VLOOKUP(Table2[[#This Row],[Reference]],metron,24,FALSE)</f>
        <v>2.0920564216778019</v>
      </c>
      <c r="CG374">
        <f>VLOOKUP(Table2[[#This Row],[Reference]],metron,25,FALSE)</f>
        <v>7.126948775055679E-2</v>
      </c>
      <c r="CH374">
        <f>VLOOKUP(Table2[[#This Row],[Reference]],metron,26,FALSE)</f>
        <v>0.13214550853749071</v>
      </c>
    </row>
    <row r="375" spans="1:86" hidden="1" x14ac:dyDescent="0.45">
      <c r="A375">
        <v>1599616800</v>
      </c>
      <c r="B375" t="s">
        <v>828</v>
      </c>
      <c r="C375" t="s">
        <v>64</v>
      </c>
      <c r="D375" t="s">
        <v>65</v>
      </c>
      <c r="E375" t="s">
        <v>666</v>
      </c>
      <c r="F375" t="s">
        <v>683</v>
      </c>
      <c r="G375" t="s">
        <v>662</v>
      </c>
      <c r="H375">
        <v>9</v>
      </c>
      <c r="I375">
        <v>1.25</v>
      </c>
      <c r="J375">
        <v>0</v>
      </c>
      <c r="K375">
        <v>1.6</v>
      </c>
      <c r="L375">
        <v>0.17</v>
      </c>
      <c r="M375">
        <v>1</v>
      </c>
      <c r="N375">
        <v>1</v>
      </c>
      <c r="O375">
        <v>2</v>
      </c>
      <c r="P375">
        <v>1</v>
      </c>
      <c r="Q375">
        <v>1</v>
      </c>
      <c r="R375">
        <v>0</v>
      </c>
      <c r="S375">
        <v>32</v>
      </c>
      <c r="T375">
        <v>58</v>
      </c>
      <c r="U375">
        <v>3</v>
      </c>
      <c r="V375">
        <v>4</v>
      </c>
      <c r="W375">
        <v>1</v>
      </c>
      <c r="X375">
        <v>0</v>
      </c>
      <c r="Y375">
        <v>3</v>
      </c>
      <c r="Z375">
        <v>1</v>
      </c>
      <c r="AA375">
        <v>1</v>
      </c>
      <c r="AB375">
        <v>0</v>
      </c>
      <c r="AC375">
        <v>2</v>
      </c>
      <c r="AD375">
        <v>2</v>
      </c>
      <c r="AE375">
        <v>20</v>
      </c>
      <c r="AF375">
        <v>14</v>
      </c>
      <c r="AG375">
        <v>3</v>
      </c>
      <c r="AH375">
        <v>5</v>
      </c>
      <c r="AI375">
        <v>17</v>
      </c>
      <c r="AJ375">
        <v>9</v>
      </c>
      <c r="AK375">
        <v>6</v>
      </c>
      <c r="AL375">
        <v>8</v>
      </c>
      <c r="AM375">
        <v>68</v>
      </c>
      <c r="AN375">
        <v>32</v>
      </c>
      <c r="AO375">
        <v>1.97</v>
      </c>
      <c r="AP375">
        <v>1.41</v>
      </c>
      <c r="AQ375">
        <v>1.75</v>
      </c>
      <c r="AR375">
        <v>38</v>
      </c>
      <c r="AS375">
        <v>38</v>
      </c>
      <c r="AT375">
        <v>38</v>
      </c>
      <c r="AU375">
        <v>13</v>
      </c>
      <c r="AV375">
        <v>13</v>
      </c>
      <c r="AW375">
        <v>13</v>
      </c>
      <c r="AX375">
        <v>50</v>
      </c>
      <c r="AY375">
        <v>25</v>
      </c>
      <c r="AZ375">
        <v>50</v>
      </c>
      <c r="BA375">
        <v>7.25</v>
      </c>
      <c r="BB375">
        <v>5</v>
      </c>
      <c r="BC375">
        <v>2.0499999999999998</v>
      </c>
      <c r="BD375">
        <v>3.2</v>
      </c>
      <c r="BE375">
        <v>3.7</v>
      </c>
      <c r="BF375">
        <f>(1/BC375+1/BD375+1/BE375-1)/3</f>
        <v>2.3525049439683549E-2</v>
      </c>
      <c r="BG375">
        <f>1/BC375-BF375</f>
        <v>0.464279828609097</v>
      </c>
      <c r="BH375">
        <f>1/BD375-BF375</f>
        <v>0.28897495056031647</v>
      </c>
      <c r="BI375">
        <f>1/BE375-BF375</f>
        <v>0.24674522083058667</v>
      </c>
      <c r="BJ375">
        <f>MROUND(BG375*100,2)/100</f>
        <v>0.46</v>
      </c>
      <c r="BK375">
        <v>1.35</v>
      </c>
      <c r="BL375">
        <v>2.1</v>
      </c>
      <c r="BM375">
        <v>3.8</v>
      </c>
      <c r="BN375">
        <v>7.5</v>
      </c>
      <c r="BO375">
        <v>1.87</v>
      </c>
      <c r="BP375">
        <v>1.87</v>
      </c>
      <c r="BQ375" t="s">
        <v>669</v>
      </c>
      <c r="BR375">
        <f>VLOOKUP(Table2[[#This Row],[Reference]],metron,10,FALSE)</f>
        <v>2.5405629139072849</v>
      </c>
      <c r="BS375">
        <f>VLOOKUP(Table2[[#This Row],[Reference]],metron,11,FALSE)</f>
        <v>1.4888836329233679</v>
      </c>
      <c r="BT375">
        <f>VLOOKUP(Table2[[#This Row],[Reference]],metron,12,FALSE)</f>
        <v>1.0516792809839171</v>
      </c>
      <c r="BU375">
        <f>VLOOKUP(Table2[[#This Row],[Reference]],metron,13,FALSE)</f>
        <v>0.64581362346263005</v>
      </c>
      <c r="BV375">
        <f>VLOOKUP(Table2[[#This Row],[Reference]],metron,14,FALSE)</f>
        <v>0.45364238410596031</v>
      </c>
      <c r="BW375">
        <f>VLOOKUP(Table2[[#This Row],[Reference]],metron,15,FALSE)</f>
        <v>12.686892177589851</v>
      </c>
      <c r="BX375">
        <f>VLOOKUP(Table2[[#This Row],[Reference]],metron,16,FALSE)</f>
        <v>9.8059196617336148</v>
      </c>
      <c r="BY375">
        <f>VLOOKUP(Table2[[#This Row],[Reference]],metron,17,FALSE)</f>
        <v>5.3198121263877027</v>
      </c>
      <c r="BZ375">
        <f>VLOOKUP(Table2[[#This Row],[Reference]],metron,18,FALSE)</f>
        <v>4.0954312553373189</v>
      </c>
      <c r="CA375">
        <f>VLOOKUP(Table2[[#This Row],[Reference]],metron,19,FALSE)</f>
        <v>7.3670800512021479</v>
      </c>
      <c r="CB375">
        <f>VLOOKUP(Table2[[#This Row],[Reference]],metron,20,FALSE)</f>
        <v>5.710488406396296</v>
      </c>
      <c r="CC375">
        <f>VLOOKUP(Table2[[#This Row],[Reference]],metron,21,FALSE)</f>
        <v>13.0488908033599</v>
      </c>
      <c r="CD375">
        <f>VLOOKUP(Table2[[#This Row],[Reference]],metron,22,FALSE)</f>
        <v>13.714839543398661</v>
      </c>
      <c r="CE375">
        <f>VLOOKUP(Table2[[#This Row],[Reference]],metron,23,FALSE)</f>
        <v>1.567523459812322</v>
      </c>
      <c r="CF375">
        <f>VLOOKUP(Table2[[#This Row],[Reference]],metron,24,FALSE)</f>
        <v>1.951040391676867</v>
      </c>
      <c r="CG375">
        <f>VLOOKUP(Table2[[#This Row],[Reference]],metron,25,FALSE)</f>
        <v>8.3027335781313744E-2</v>
      </c>
      <c r="CH375">
        <f>VLOOKUP(Table2[[#This Row],[Reference]],metron,26,FALSE)</f>
        <v>0.13117095063239501</v>
      </c>
    </row>
    <row r="376" spans="1:86" hidden="1" x14ac:dyDescent="0.45">
      <c r="A376">
        <v>1599616800</v>
      </c>
      <c r="B376" t="s">
        <v>828</v>
      </c>
      <c r="C376" t="s">
        <v>64</v>
      </c>
      <c r="D376" t="s">
        <v>65</v>
      </c>
      <c r="E376" t="s">
        <v>700</v>
      </c>
      <c r="F376" t="s">
        <v>694</v>
      </c>
      <c r="G376" t="s">
        <v>743</v>
      </c>
      <c r="H376">
        <v>9</v>
      </c>
      <c r="I376">
        <v>1.33</v>
      </c>
      <c r="J376">
        <v>1.75</v>
      </c>
      <c r="K376">
        <v>1.5</v>
      </c>
      <c r="L376">
        <v>1.63</v>
      </c>
      <c r="M376">
        <v>2</v>
      </c>
      <c r="N376">
        <v>3</v>
      </c>
      <c r="O376">
        <v>5</v>
      </c>
      <c r="P376">
        <v>2</v>
      </c>
      <c r="Q376">
        <v>2</v>
      </c>
      <c r="R376">
        <v>0</v>
      </c>
      <c r="S376" t="s">
        <v>829</v>
      </c>
      <c r="T376" t="s">
        <v>830</v>
      </c>
      <c r="U376">
        <v>5</v>
      </c>
      <c r="V376">
        <v>5</v>
      </c>
      <c r="W376">
        <v>1</v>
      </c>
      <c r="X376">
        <v>0</v>
      </c>
      <c r="Y376">
        <v>0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16</v>
      </c>
      <c r="AF376">
        <v>23</v>
      </c>
      <c r="AG376">
        <v>8</v>
      </c>
      <c r="AH376">
        <v>9</v>
      </c>
      <c r="AI376">
        <v>8</v>
      </c>
      <c r="AJ376">
        <v>14</v>
      </c>
      <c r="AK376">
        <v>10</v>
      </c>
      <c r="AL376">
        <v>4</v>
      </c>
      <c r="AM376">
        <v>41</v>
      </c>
      <c r="AN376">
        <v>59</v>
      </c>
      <c r="AO376">
        <v>1.82</v>
      </c>
      <c r="AP376">
        <v>2.5099999999999998</v>
      </c>
      <c r="AQ376">
        <v>2.96</v>
      </c>
      <c r="AR376">
        <v>84</v>
      </c>
      <c r="AS376">
        <v>84</v>
      </c>
      <c r="AT376">
        <v>54</v>
      </c>
      <c r="AU376">
        <v>29</v>
      </c>
      <c r="AV376">
        <v>29</v>
      </c>
      <c r="AW376">
        <v>29</v>
      </c>
      <c r="AX376">
        <v>54</v>
      </c>
      <c r="AY376">
        <v>59</v>
      </c>
      <c r="AZ376">
        <v>100</v>
      </c>
      <c r="BA376">
        <v>8.08</v>
      </c>
      <c r="BB376">
        <v>3.67</v>
      </c>
      <c r="BC376">
        <v>3.75</v>
      </c>
      <c r="BD376">
        <v>3.55</v>
      </c>
      <c r="BE376">
        <v>1.91</v>
      </c>
      <c r="BF376">
        <f>(1/BC376+1/BD376+1/BE376-1)/3</f>
        <v>2.3972338978606917E-2</v>
      </c>
      <c r="BG376">
        <f>1/BC376-BF376</f>
        <v>0.24269432768805974</v>
      </c>
      <c r="BH376">
        <f>1/BD376-BF376</f>
        <v>0.25771780186646354</v>
      </c>
      <c r="BI376">
        <f>1/BE376-BF376</f>
        <v>0.49958787044547687</v>
      </c>
      <c r="BJ376">
        <f>MROUND(BG376*100,2)/100</f>
        <v>0.24</v>
      </c>
      <c r="BK376">
        <v>1.23</v>
      </c>
      <c r="BL376">
        <v>1.74</v>
      </c>
      <c r="BM376">
        <v>2.9</v>
      </c>
      <c r="BN376">
        <v>5.35</v>
      </c>
      <c r="BO376">
        <v>1.67</v>
      </c>
      <c r="BP376">
        <v>2.1</v>
      </c>
      <c r="BQ376" t="s">
        <v>711</v>
      </c>
      <c r="BR376">
        <f>VLOOKUP(Table2[[#This Row],[Reference]],metron,10,FALSE)</f>
        <v>2.6014437689969609</v>
      </c>
      <c r="BS376">
        <f>VLOOKUP(Table2[[#This Row],[Reference]],metron,11,FALSE)</f>
        <v>1.067249240121581</v>
      </c>
      <c r="BT376">
        <f>VLOOKUP(Table2[[#This Row],[Reference]],metron,12,FALSE)</f>
        <v>1.53419452887538</v>
      </c>
      <c r="BU376">
        <f>VLOOKUP(Table2[[#This Row],[Reference]],metron,13,FALSE)</f>
        <v>0.45589353612167299</v>
      </c>
      <c r="BV376">
        <f>VLOOKUP(Table2[[#This Row],[Reference]],metron,14,FALSE)</f>
        <v>0.65133079847908748</v>
      </c>
      <c r="BW376">
        <f>VLOOKUP(Table2[[#This Row],[Reference]],metron,15,FALSE)</f>
        <v>10.75886524822695</v>
      </c>
      <c r="BX376">
        <f>VLOOKUP(Table2[[#This Row],[Reference]],metron,16,FALSE)</f>
        <v>12.46679561573179</v>
      </c>
      <c r="BY376">
        <f>VLOOKUP(Table2[[#This Row],[Reference]],metron,17,FALSE)</f>
        <v>4.1157347204161248</v>
      </c>
      <c r="BZ376">
        <f>VLOOKUP(Table2[[#This Row],[Reference]],metron,18,FALSE)</f>
        <v>5.1072821846553964</v>
      </c>
      <c r="CA376">
        <f>VLOOKUP(Table2[[#This Row],[Reference]],metron,19,FALSE)</f>
        <v>6.6431305278108255</v>
      </c>
      <c r="CB376">
        <f>VLOOKUP(Table2[[#This Row],[Reference]],metron,20,FALSE)</f>
        <v>7.3595134310763939</v>
      </c>
      <c r="CC376">
        <f>VLOOKUP(Table2[[#This Row],[Reference]],metron,21,FALSE)</f>
        <v>13.11140235910878</v>
      </c>
      <c r="CD376">
        <f>VLOOKUP(Table2[[#This Row],[Reference]],metron,22,FALSE)</f>
        <v>12.93184796854522</v>
      </c>
      <c r="CE376">
        <f>VLOOKUP(Table2[[#This Row],[Reference]],metron,23,FALSE)</f>
        <v>1.8341677096370459</v>
      </c>
      <c r="CF376">
        <f>VLOOKUP(Table2[[#This Row],[Reference]],metron,24,FALSE)</f>
        <v>1.7903629536921151</v>
      </c>
      <c r="CG376">
        <f>VLOOKUP(Table2[[#This Row],[Reference]],metron,25,FALSE)</f>
        <v>0.1095118898623279</v>
      </c>
      <c r="CH376">
        <f>VLOOKUP(Table2[[#This Row],[Reference]],metron,26,FALSE)</f>
        <v>9.3241551939924908E-2</v>
      </c>
    </row>
    <row r="377" spans="1:86" hidden="1" x14ac:dyDescent="0.45">
      <c r="A377">
        <v>1599688800</v>
      </c>
      <c r="B377" t="s">
        <v>831</v>
      </c>
      <c r="C377" t="s">
        <v>64</v>
      </c>
      <c r="D377" t="s">
        <v>65</v>
      </c>
      <c r="E377" t="s">
        <v>667</v>
      </c>
      <c r="F377" t="s">
        <v>661</v>
      </c>
      <c r="G377" t="s">
        <v>673</v>
      </c>
      <c r="H377">
        <v>9</v>
      </c>
      <c r="I377">
        <v>3</v>
      </c>
      <c r="J377">
        <v>1.25</v>
      </c>
      <c r="K377">
        <v>2.29</v>
      </c>
      <c r="L377">
        <v>1.47</v>
      </c>
      <c r="M377">
        <v>1</v>
      </c>
      <c r="N377">
        <v>1</v>
      </c>
      <c r="O377">
        <v>2</v>
      </c>
      <c r="P377">
        <v>1</v>
      </c>
      <c r="Q377">
        <v>1</v>
      </c>
      <c r="R377">
        <v>0</v>
      </c>
      <c r="S377">
        <v>45</v>
      </c>
      <c r="T377">
        <v>74</v>
      </c>
      <c r="U377">
        <v>5</v>
      </c>
      <c r="V377">
        <v>4</v>
      </c>
      <c r="W377">
        <v>1</v>
      </c>
      <c r="X377">
        <v>0</v>
      </c>
      <c r="Y377">
        <v>3</v>
      </c>
      <c r="Z377">
        <v>1</v>
      </c>
      <c r="AA377">
        <v>1</v>
      </c>
      <c r="AB377">
        <v>0</v>
      </c>
      <c r="AC377">
        <v>2</v>
      </c>
      <c r="AD377">
        <v>2</v>
      </c>
      <c r="AE377">
        <v>7</v>
      </c>
      <c r="AF377">
        <v>20</v>
      </c>
      <c r="AG377">
        <v>2</v>
      </c>
      <c r="AH377">
        <v>9</v>
      </c>
      <c r="AI377">
        <v>5</v>
      </c>
      <c r="AJ377">
        <v>11</v>
      </c>
      <c r="AK377">
        <v>11</v>
      </c>
      <c r="AL377">
        <v>11</v>
      </c>
      <c r="AM377">
        <v>58</v>
      </c>
      <c r="AN377">
        <v>42</v>
      </c>
      <c r="AO377">
        <v>0.94</v>
      </c>
      <c r="AP377">
        <v>2.16</v>
      </c>
      <c r="AQ377">
        <v>2.42</v>
      </c>
      <c r="AR377">
        <v>59</v>
      </c>
      <c r="AS377">
        <v>71</v>
      </c>
      <c r="AT377">
        <v>59</v>
      </c>
      <c r="AU377">
        <v>13</v>
      </c>
      <c r="AV377">
        <v>13</v>
      </c>
      <c r="AW377">
        <v>42</v>
      </c>
      <c r="AX377">
        <v>59</v>
      </c>
      <c r="AY377">
        <v>42</v>
      </c>
      <c r="AZ377">
        <v>71</v>
      </c>
      <c r="BA377">
        <v>9.58</v>
      </c>
      <c r="BB377">
        <v>3.33</v>
      </c>
      <c r="BC377">
        <v>1.87</v>
      </c>
      <c r="BD377">
        <v>3.5</v>
      </c>
      <c r="BE377">
        <v>3.95</v>
      </c>
      <c r="BF377">
        <f>(1/BC377+1/BD377+1/BE377-1)/3</f>
        <v>2.4546066988360298E-2</v>
      </c>
      <c r="BG377">
        <f>1/BC377-BF377</f>
        <v>0.51021329130040971</v>
      </c>
      <c r="BH377">
        <f>1/BD377-BF377</f>
        <v>0.26116821872592538</v>
      </c>
      <c r="BI377">
        <f>1/BE377-BF377</f>
        <v>0.22861848997366499</v>
      </c>
      <c r="BJ377">
        <f>MROUND(BG377*100,2)/100</f>
        <v>0.52</v>
      </c>
      <c r="BK377">
        <v>1.28</v>
      </c>
      <c r="BL377">
        <v>1.87</v>
      </c>
      <c r="BM377">
        <v>3.25</v>
      </c>
      <c r="BN377">
        <v>6.15</v>
      </c>
      <c r="BO377">
        <v>1.74</v>
      </c>
      <c r="BP377">
        <v>2</v>
      </c>
      <c r="BQ377" t="s">
        <v>736</v>
      </c>
      <c r="BR377">
        <f>VLOOKUP(Table2[[#This Row],[Reference]],metron,10,FALSE)</f>
        <v>2.5967403582378576</v>
      </c>
      <c r="BS377">
        <f>VLOOKUP(Table2[[#This Row],[Reference]],metron,11,FALSE)</f>
        <v>1.625948039373891</v>
      </c>
      <c r="BT377">
        <f>VLOOKUP(Table2[[#This Row],[Reference]],metron,12,FALSE)</f>
        <v>0.97079231886396644</v>
      </c>
      <c r="BU377">
        <f>VLOOKUP(Table2[[#This Row],[Reference]],metron,13,FALSE)</f>
        <v>0.71433182698515174</v>
      </c>
      <c r="BV377">
        <f>VLOOKUP(Table2[[#This Row],[Reference]],metron,14,FALSE)</f>
        <v>0.43011620400258233</v>
      </c>
      <c r="BW377">
        <f>VLOOKUP(Table2[[#This Row],[Reference]],metron,15,FALSE)</f>
        <v>13.39951055368614</v>
      </c>
      <c r="BX377">
        <f>VLOOKUP(Table2[[#This Row],[Reference]],metron,16,FALSE)</f>
        <v>9.4252064851636579</v>
      </c>
      <c r="BY377">
        <f>VLOOKUP(Table2[[#This Row],[Reference]],metron,17,FALSE)</f>
        <v>5.7628422023992618</v>
      </c>
      <c r="BZ377">
        <f>VLOOKUP(Table2[[#This Row],[Reference]],metron,18,FALSE)</f>
        <v>3.9375576745616732</v>
      </c>
      <c r="CA377">
        <f>VLOOKUP(Table2[[#This Row],[Reference]],metron,19,FALSE)</f>
        <v>7.636668351286878</v>
      </c>
      <c r="CB377">
        <f>VLOOKUP(Table2[[#This Row],[Reference]],metron,20,FALSE)</f>
        <v>5.4876488106019847</v>
      </c>
      <c r="CC377">
        <f>VLOOKUP(Table2[[#This Row],[Reference]],metron,21,FALSE)</f>
        <v>12.460420531849101</v>
      </c>
      <c r="CD377">
        <f>VLOOKUP(Table2[[#This Row],[Reference]],metron,22,FALSE)</f>
        <v>13.44897959183673</v>
      </c>
      <c r="CE377">
        <f>VLOOKUP(Table2[[#This Row],[Reference]],metron,23,FALSE)</f>
        <v>1.462202380952381</v>
      </c>
      <c r="CF377">
        <f>VLOOKUP(Table2[[#This Row],[Reference]],metron,24,FALSE)</f>
        <v>2.01547619047619</v>
      </c>
      <c r="CG377">
        <f>VLOOKUP(Table2[[#This Row],[Reference]],metron,25,FALSE)</f>
        <v>7.7380952380952384E-2</v>
      </c>
      <c r="CH377">
        <f>VLOOKUP(Table2[[#This Row],[Reference]],metron,26,FALSE)</f>
        <v>0.13754093480202439</v>
      </c>
    </row>
    <row r="378" spans="1:86" x14ac:dyDescent="0.45">
      <c r="A378">
        <v>1599696000</v>
      </c>
      <c r="B378" t="s">
        <v>832</v>
      </c>
      <c r="C378" t="s">
        <v>64</v>
      </c>
      <c r="D378" t="s">
        <v>65</v>
      </c>
      <c r="E378" t="s">
        <v>671</v>
      </c>
      <c r="F378" t="s">
        <v>693</v>
      </c>
      <c r="G378" t="s">
        <v>717</v>
      </c>
      <c r="H378">
        <v>9</v>
      </c>
      <c r="I378">
        <v>3</v>
      </c>
      <c r="J378">
        <v>1.67</v>
      </c>
      <c r="K378">
        <v>2.1800000000000002</v>
      </c>
      <c r="L378">
        <v>1.38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0</v>
      </c>
      <c r="S378" t="s">
        <v>91</v>
      </c>
      <c r="U378">
        <v>10</v>
      </c>
      <c r="V378">
        <v>5</v>
      </c>
      <c r="W378">
        <v>1</v>
      </c>
      <c r="X378">
        <v>0</v>
      </c>
      <c r="Y378">
        <v>2</v>
      </c>
      <c r="Z378">
        <v>0</v>
      </c>
      <c r="AA378">
        <v>1</v>
      </c>
      <c r="AB378">
        <v>0</v>
      </c>
      <c r="AC378">
        <v>1</v>
      </c>
      <c r="AD378">
        <v>1</v>
      </c>
      <c r="AE378">
        <v>16</v>
      </c>
      <c r="AF378">
        <v>13</v>
      </c>
      <c r="AG378">
        <v>4</v>
      </c>
      <c r="AH378">
        <v>0</v>
      </c>
      <c r="AI378">
        <v>12</v>
      </c>
      <c r="AJ378">
        <v>13</v>
      </c>
      <c r="AK378">
        <v>-1</v>
      </c>
      <c r="AL378">
        <v>-1</v>
      </c>
      <c r="AM378">
        <v>53</v>
      </c>
      <c r="AN378">
        <v>47</v>
      </c>
      <c r="AO378">
        <v>1.66</v>
      </c>
      <c r="AP378">
        <v>1.21</v>
      </c>
      <c r="AQ378">
        <v>2</v>
      </c>
      <c r="AR378">
        <v>29</v>
      </c>
      <c r="AS378">
        <v>67</v>
      </c>
      <c r="AT378">
        <v>25</v>
      </c>
      <c r="AU378">
        <v>13</v>
      </c>
      <c r="AV378">
        <v>13</v>
      </c>
      <c r="AW378">
        <v>13</v>
      </c>
      <c r="AX378">
        <v>50</v>
      </c>
      <c r="AY378">
        <v>42</v>
      </c>
      <c r="AZ378">
        <v>84</v>
      </c>
      <c r="BA378">
        <v>12.08</v>
      </c>
      <c r="BB378">
        <v>4.67</v>
      </c>
      <c r="BC378">
        <v>2.0499999999999998</v>
      </c>
      <c r="BD378">
        <v>3.35</v>
      </c>
      <c r="BE378">
        <v>3.4</v>
      </c>
      <c r="BF378">
        <f>(1/BC378+1/BD378+1/BE378-1)/3</f>
        <v>2.6809995931390402E-2</v>
      </c>
      <c r="BG378">
        <f>1/BC378-BF378</f>
        <v>0.46099488211739015</v>
      </c>
      <c r="BH378">
        <f>1/BD378-BF378</f>
        <v>0.27169746675517675</v>
      </c>
      <c r="BI378">
        <f>1/BE378-BF378</f>
        <v>0.26730765112743315</v>
      </c>
      <c r="BJ378">
        <f>MROUND(BG378*100,2)/100</f>
        <v>0.46</v>
      </c>
      <c r="BK378">
        <v>1.28</v>
      </c>
      <c r="BL378">
        <v>1.91</v>
      </c>
      <c r="BM378">
        <v>3.25</v>
      </c>
      <c r="BN378">
        <v>6.25</v>
      </c>
      <c r="BO378">
        <v>1.74</v>
      </c>
      <c r="BP378">
        <v>2</v>
      </c>
      <c r="BQ378" t="s">
        <v>770</v>
      </c>
      <c r="BR378">
        <f>VLOOKUP(Table2[[#This Row],[Reference]],metron,10,FALSE)</f>
        <v>2.5405629139072849</v>
      </c>
      <c r="BS378">
        <f>VLOOKUP(Table2[[#This Row],[Reference]],metron,11,FALSE)</f>
        <v>1.4888836329233679</v>
      </c>
      <c r="BT378">
        <f>VLOOKUP(Table2[[#This Row],[Reference]],metron,12,FALSE)</f>
        <v>1.0516792809839171</v>
      </c>
      <c r="BU378">
        <f>VLOOKUP(Table2[[#This Row],[Reference]],metron,13,FALSE)</f>
        <v>0.64581362346263005</v>
      </c>
      <c r="BV378">
        <f>VLOOKUP(Table2[[#This Row],[Reference]],metron,14,FALSE)</f>
        <v>0.45364238410596031</v>
      </c>
      <c r="BW378">
        <f>VLOOKUP(Table2[[#This Row],[Reference]],metron,15,FALSE)</f>
        <v>12.686892177589851</v>
      </c>
      <c r="BX378">
        <f>VLOOKUP(Table2[[#This Row],[Reference]],metron,16,FALSE)</f>
        <v>9.8059196617336148</v>
      </c>
      <c r="BY378">
        <f>VLOOKUP(Table2[[#This Row],[Reference]],metron,17,FALSE)</f>
        <v>5.3198121263877027</v>
      </c>
      <c r="BZ378">
        <f>VLOOKUP(Table2[[#This Row],[Reference]],metron,18,FALSE)</f>
        <v>4.0954312553373189</v>
      </c>
      <c r="CA378">
        <f>VLOOKUP(Table2[[#This Row],[Reference]],metron,19,FALSE)</f>
        <v>7.3670800512021479</v>
      </c>
      <c r="CB378">
        <f>VLOOKUP(Table2[[#This Row],[Reference]],metron,20,FALSE)</f>
        <v>5.710488406396296</v>
      </c>
      <c r="CC378">
        <f>VLOOKUP(Table2[[#This Row],[Reference]],metron,21,FALSE)</f>
        <v>13.0488908033599</v>
      </c>
      <c r="CD378">
        <f>VLOOKUP(Table2[[#This Row],[Reference]],metron,22,FALSE)</f>
        <v>13.714839543398661</v>
      </c>
      <c r="CE378">
        <f>VLOOKUP(Table2[[#This Row],[Reference]],metron,23,FALSE)</f>
        <v>1.567523459812322</v>
      </c>
      <c r="CF378">
        <f>VLOOKUP(Table2[[#This Row],[Reference]],metron,24,FALSE)</f>
        <v>1.951040391676867</v>
      </c>
      <c r="CG378">
        <f>VLOOKUP(Table2[[#This Row],[Reference]],metron,25,FALSE)</f>
        <v>8.3027335781313744E-2</v>
      </c>
      <c r="CH378">
        <f>VLOOKUP(Table2[[#This Row],[Reference]],metron,26,FALSE)</f>
        <v>0.13117095063239501</v>
      </c>
    </row>
    <row r="379" spans="1:86" hidden="1" x14ac:dyDescent="0.45">
      <c r="A379">
        <v>1599703200</v>
      </c>
      <c r="B379" t="s">
        <v>833</v>
      </c>
      <c r="C379" t="s">
        <v>64</v>
      </c>
      <c r="D379" t="s">
        <v>65</v>
      </c>
      <c r="E379" t="s">
        <v>699</v>
      </c>
      <c r="F379" t="s">
        <v>676</v>
      </c>
      <c r="G379" t="s">
        <v>735</v>
      </c>
      <c r="H379">
        <v>9</v>
      </c>
      <c r="I379">
        <v>1.25</v>
      </c>
      <c r="J379">
        <v>0</v>
      </c>
      <c r="K379">
        <v>1.53</v>
      </c>
      <c r="L379">
        <v>0.47</v>
      </c>
      <c r="M379">
        <v>1</v>
      </c>
      <c r="N379">
        <v>0</v>
      </c>
      <c r="O379">
        <v>1</v>
      </c>
      <c r="P379">
        <v>1</v>
      </c>
      <c r="Q379">
        <v>1</v>
      </c>
      <c r="R379">
        <v>0</v>
      </c>
      <c r="S379">
        <v>8</v>
      </c>
      <c r="U379">
        <v>4</v>
      </c>
      <c r="V379">
        <v>4</v>
      </c>
      <c r="W379">
        <v>3</v>
      </c>
      <c r="X379">
        <v>1</v>
      </c>
      <c r="Y379">
        <v>4</v>
      </c>
      <c r="Z379">
        <v>1</v>
      </c>
      <c r="AA379">
        <v>1</v>
      </c>
      <c r="AB379">
        <v>3</v>
      </c>
      <c r="AC379">
        <v>5</v>
      </c>
      <c r="AD379">
        <v>0</v>
      </c>
      <c r="AE379">
        <v>10</v>
      </c>
      <c r="AF379">
        <v>6</v>
      </c>
      <c r="AG379">
        <v>3</v>
      </c>
      <c r="AH379">
        <v>2</v>
      </c>
      <c r="AI379">
        <v>7</v>
      </c>
      <c r="AJ379">
        <v>4</v>
      </c>
      <c r="AK379">
        <v>11</v>
      </c>
      <c r="AL379">
        <v>19</v>
      </c>
      <c r="AM379">
        <v>60</v>
      </c>
      <c r="AN379">
        <v>40</v>
      </c>
      <c r="AO379">
        <v>1.21</v>
      </c>
      <c r="AP379">
        <v>0.71</v>
      </c>
      <c r="AQ379">
        <v>2.92</v>
      </c>
      <c r="AR379">
        <v>54</v>
      </c>
      <c r="AS379">
        <v>88</v>
      </c>
      <c r="AT379">
        <v>75</v>
      </c>
      <c r="AU379">
        <v>29</v>
      </c>
      <c r="AV379">
        <v>13</v>
      </c>
      <c r="AW379">
        <v>25</v>
      </c>
      <c r="AX379">
        <v>75</v>
      </c>
      <c r="AY379">
        <v>75</v>
      </c>
      <c r="AZ379">
        <v>75</v>
      </c>
      <c r="BA379">
        <v>7.5</v>
      </c>
      <c r="BB379">
        <v>5.17</v>
      </c>
      <c r="BC379">
        <v>2.0099999999999998</v>
      </c>
      <c r="BD379">
        <v>3.58</v>
      </c>
      <c r="BE379">
        <v>3.68</v>
      </c>
      <c r="BF379">
        <f>(1/BC379+1/BD379+1/BE379-1)/3</f>
        <v>1.6193725728091746E-2</v>
      </c>
      <c r="BG379">
        <f>1/BC379-BF379</f>
        <v>0.48131871208285359</v>
      </c>
      <c r="BH379">
        <f>1/BD379-BF379</f>
        <v>0.26313588321045572</v>
      </c>
      <c r="BI379">
        <f>1/BE379-BF379</f>
        <v>0.25554540470669085</v>
      </c>
      <c r="BJ379">
        <f>MROUND(BG379*100,2)/100</f>
        <v>0.48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 t="s">
        <v>702</v>
      </c>
      <c r="BR379">
        <f>VLOOKUP(Table2[[#This Row],[Reference]],metron,10,FALSE)</f>
        <v>2.5271929824561399</v>
      </c>
      <c r="BS379">
        <f>VLOOKUP(Table2[[#This Row],[Reference]],metron,11,FALSE)</f>
        <v>1.510877192982456</v>
      </c>
      <c r="BT379">
        <f>VLOOKUP(Table2[[#This Row],[Reference]],metron,12,FALSE)</f>
        <v>1.0163157894736841</v>
      </c>
      <c r="BU379">
        <f>VLOOKUP(Table2[[#This Row],[Reference]],metron,13,FALSE)</f>
        <v>0.67350877192982461</v>
      </c>
      <c r="BV379">
        <f>VLOOKUP(Table2[[#This Row],[Reference]],metron,14,FALSE)</f>
        <v>0.4442105263157895</v>
      </c>
      <c r="BW379">
        <f>VLOOKUP(Table2[[#This Row],[Reference]],metron,15,FALSE)</f>
        <v>12.80980392156863</v>
      </c>
      <c r="BX379">
        <f>VLOOKUP(Table2[[#This Row],[Reference]],metron,16,FALSE)</f>
        <v>9.6872549019607845</v>
      </c>
      <c r="BY379">
        <f>VLOOKUP(Table2[[#This Row],[Reference]],metron,17,FALSE)</f>
        <v>5.6491169610129957</v>
      </c>
      <c r="BZ379">
        <f>VLOOKUP(Table2[[#This Row],[Reference]],metron,18,FALSE)</f>
        <v>4.1379540153282237</v>
      </c>
      <c r="CA379">
        <f>VLOOKUP(Table2[[#This Row],[Reference]],metron,19,FALSE)</f>
        <v>7.1606869605556343</v>
      </c>
      <c r="CB379">
        <f>VLOOKUP(Table2[[#This Row],[Reference]],metron,20,FALSE)</f>
        <v>5.5493008866325608</v>
      </c>
      <c r="CC379">
        <f>VLOOKUP(Table2[[#This Row],[Reference]],metron,21,FALSE)</f>
        <v>12.9029029029029</v>
      </c>
      <c r="CD379">
        <f>VLOOKUP(Table2[[#This Row],[Reference]],metron,22,FALSE)</f>
        <v>13.75508842175509</v>
      </c>
      <c r="CE379">
        <f>VLOOKUP(Table2[[#This Row],[Reference]],metron,23,FALSE)</f>
        <v>1.5287356321839081</v>
      </c>
      <c r="CF379">
        <f>VLOOKUP(Table2[[#This Row],[Reference]],metron,24,FALSE)</f>
        <v>1.9664750957854411</v>
      </c>
      <c r="CG379">
        <f>VLOOKUP(Table2[[#This Row],[Reference]],metron,25,FALSE)</f>
        <v>8.8441890166028103E-2</v>
      </c>
      <c r="CH379">
        <f>VLOOKUP(Table2[[#This Row],[Reference]],metron,26,FALSE)</f>
        <v>0.13409961685823751</v>
      </c>
    </row>
    <row r="380" spans="1:86" hidden="1" x14ac:dyDescent="0.45">
      <c r="A380">
        <v>1599703560</v>
      </c>
      <c r="B380" t="s">
        <v>834</v>
      </c>
      <c r="C380" t="s">
        <v>64</v>
      </c>
      <c r="D380" t="s">
        <v>65</v>
      </c>
      <c r="E380" t="s">
        <v>672</v>
      </c>
      <c r="F380" t="s">
        <v>682</v>
      </c>
      <c r="G380" t="s">
        <v>731</v>
      </c>
      <c r="H380">
        <v>9</v>
      </c>
      <c r="I380">
        <v>2.33</v>
      </c>
      <c r="J380">
        <v>1.67</v>
      </c>
      <c r="K380">
        <v>2.09</v>
      </c>
      <c r="L380">
        <v>1.25</v>
      </c>
      <c r="M380">
        <v>1</v>
      </c>
      <c r="N380">
        <v>2</v>
      </c>
      <c r="O380">
        <v>3</v>
      </c>
      <c r="P380">
        <v>1</v>
      </c>
      <c r="Q380">
        <v>0</v>
      </c>
      <c r="R380">
        <v>1</v>
      </c>
      <c r="S380">
        <v>68</v>
      </c>
      <c r="T380" t="s">
        <v>835</v>
      </c>
      <c r="U380">
        <v>16</v>
      </c>
      <c r="V380">
        <v>0</v>
      </c>
      <c r="W380">
        <v>2</v>
      </c>
      <c r="X380">
        <v>0</v>
      </c>
      <c r="Y380">
        <v>3</v>
      </c>
      <c r="Z380">
        <v>0</v>
      </c>
      <c r="AA380">
        <v>1</v>
      </c>
      <c r="AB380">
        <v>1</v>
      </c>
      <c r="AC380">
        <v>2</v>
      </c>
      <c r="AD380">
        <v>1</v>
      </c>
      <c r="AE380">
        <v>20</v>
      </c>
      <c r="AF380">
        <v>6</v>
      </c>
      <c r="AG380">
        <v>3</v>
      </c>
      <c r="AH380">
        <v>4</v>
      </c>
      <c r="AI380">
        <v>17</v>
      </c>
      <c r="AJ380">
        <v>2</v>
      </c>
      <c r="AK380">
        <v>19</v>
      </c>
      <c r="AL380">
        <v>18</v>
      </c>
      <c r="AM380">
        <v>70</v>
      </c>
      <c r="AN380">
        <v>30</v>
      </c>
      <c r="AO380">
        <v>2.15</v>
      </c>
      <c r="AP380">
        <v>0.83</v>
      </c>
      <c r="AQ380">
        <v>1.67</v>
      </c>
      <c r="AR380">
        <v>50</v>
      </c>
      <c r="AS380">
        <v>67</v>
      </c>
      <c r="AT380">
        <v>33</v>
      </c>
      <c r="AU380">
        <v>0</v>
      </c>
      <c r="AV380">
        <v>0</v>
      </c>
      <c r="AW380">
        <v>17</v>
      </c>
      <c r="AX380">
        <v>50</v>
      </c>
      <c r="AY380">
        <v>34</v>
      </c>
      <c r="AZ380">
        <v>67</v>
      </c>
      <c r="BA380">
        <v>10.33</v>
      </c>
      <c r="BB380">
        <v>6</v>
      </c>
      <c r="BC380">
        <v>1.95</v>
      </c>
      <c r="BD380">
        <v>3.4</v>
      </c>
      <c r="BE380">
        <v>3.7</v>
      </c>
      <c r="BF380">
        <f>(1/BC380+1/BD380+1/BE380-1)/3</f>
        <v>2.5736143383202181E-2</v>
      </c>
      <c r="BG380">
        <f>1/BC380-BF380</f>
        <v>0.4870843694373107</v>
      </c>
      <c r="BH380">
        <f>1/BD380-BF380</f>
        <v>0.26838150367562136</v>
      </c>
      <c r="BI380">
        <f>1/BE380-BF380</f>
        <v>0.24453412688706805</v>
      </c>
      <c r="BJ380">
        <f>MROUND(BG380*100,2)/100</f>
        <v>0.48</v>
      </c>
      <c r="BK380">
        <v>1.26</v>
      </c>
      <c r="BL380">
        <v>1.83</v>
      </c>
      <c r="BM380">
        <v>3.1</v>
      </c>
      <c r="BN380">
        <v>5.8</v>
      </c>
      <c r="BO380">
        <v>1.69</v>
      </c>
      <c r="BP380">
        <v>2.0499999999999998</v>
      </c>
      <c r="BQ380" t="s">
        <v>729</v>
      </c>
      <c r="BR380">
        <f>VLOOKUP(Table2[[#This Row],[Reference]],metron,10,FALSE)</f>
        <v>2.5271929824561399</v>
      </c>
      <c r="BS380">
        <f>VLOOKUP(Table2[[#This Row],[Reference]],metron,11,FALSE)</f>
        <v>1.510877192982456</v>
      </c>
      <c r="BT380">
        <f>VLOOKUP(Table2[[#This Row],[Reference]],metron,12,FALSE)</f>
        <v>1.0163157894736841</v>
      </c>
      <c r="BU380">
        <f>VLOOKUP(Table2[[#This Row],[Reference]],metron,13,FALSE)</f>
        <v>0.67350877192982461</v>
      </c>
      <c r="BV380">
        <f>VLOOKUP(Table2[[#This Row],[Reference]],metron,14,FALSE)</f>
        <v>0.4442105263157895</v>
      </c>
      <c r="BW380">
        <f>VLOOKUP(Table2[[#This Row],[Reference]],metron,15,FALSE)</f>
        <v>12.80980392156863</v>
      </c>
      <c r="BX380">
        <f>VLOOKUP(Table2[[#This Row],[Reference]],metron,16,FALSE)</f>
        <v>9.6872549019607845</v>
      </c>
      <c r="BY380">
        <f>VLOOKUP(Table2[[#This Row],[Reference]],metron,17,FALSE)</f>
        <v>5.6491169610129957</v>
      </c>
      <c r="BZ380">
        <f>VLOOKUP(Table2[[#This Row],[Reference]],metron,18,FALSE)</f>
        <v>4.1379540153282237</v>
      </c>
      <c r="CA380">
        <f>VLOOKUP(Table2[[#This Row],[Reference]],metron,19,FALSE)</f>
        <v>7.1606869605556343</v>
      </c>
      <c r="CB380">
        <f>VLOOKUP(Table2[[#This Row],[Reference]],metron,20,FALSE)</f>
        <v>5.5493008866325608</v>
      </c>
      <c r="CC380">
        <f>VLOOKUP(Table2[[#This Row],[Reference]],metron,21,FALSE)</f>
        <v>12.9029029029029</v>
      </c>
      <c r="CD380">
        <f>VLOOKUP(Table2[[#This Row],[Reference]],metron,22,FALSE)</f>
        <v>13.75508842175509</v>
      </c>
      <c r="CE380">
        <f>VLOOKUP(Table2[[#This Row],[Reference]],metron,23,FALSE)</f>
        <v>1.5287356321839081</v>
      </c>
      <c r="CF380">
        <f>VLOOKUP(Table2[[#This Row],[Reference]],metron,24,FALSE)</f>
        <v>1.9664750957854411</v>
      </c>
      <c r="CG380">
        <f>VLOOKUP(Table2[[#This Row],[Reference]],metron,25,FALSE)</f>
        <v>8.8441890166028103E-2</v>
      </c>
      <c r="CH380">
        <f>VLOOKUP(Table2[[#This Row],[Reference]],metron,26,FALSE)</f>
        <v>0.13409961685823751</v>
      </c>
    </row>
    <row r="381" spans="1:86" hidden="1" x14ac:dyDescent="0.45">
      <c r="A381">
        <v>1599870600</v>
      </c>
      <c r="B381" t="s">
        <v>836</v>
      </c>
      <c r="C381" t="s">
        <v>64</v>
      </c>
      <c r="D381" t="s">
        <v>65</v>
      </c>
      <c r="E381" t="s">
        <v>660</v>
      </c>
      <c r="F381" t="s">
        <v>666</v>
      </c>
      <c r="G381" t="s">
        <v>725</v>
      </c>
      <c r="H381">
        <v>10</v>
      </c>
      <c r="I381">
        <v>1.4</v>
      </c>
      <c r="J381">
        <v>1.5</v>
      </c>
      <c r="K381">
        <v>1.29</v>
      </c>
      <c r="L381">
        <v>1.35</v>
      </c>
      <c r="M381">
        <v>1</v>
      </c>
      <c r="N381">
        <v>2</v>
      </c>
      <c r="O381">
        <v>3</v>
      </c>
      <c r="P381">
        <v>0</v>
      </c>
      <c r="Q381">
        <v>0</v>
      </c>
      <c r="R381">
        <v>0</v>
      </c>
      <c r="S381">
        <v>65</v>
      </c>
      <c r="T381" t="s">
        <v>837</v>
      </c>
      <c r="U381">
        <v>4</v>
      </c>
      <c r="V381">
        <v>7</v>
      </c>
      <c r="W381">
        <v>1</v>
      </c>
      <c r="X381">
        <v>1</v>
      </c>
      <c r="Y381">
        <v>1</v>
      </c>
      <c r="Z381">
        <v>0</v>
      </c>
      <c r="AA381">
        <v>1</v>
      </c>
      <c r="AB381">
        <v>1</v>
      </c>
      <c r="AC381">
        <v>0</v>
      </c>
      <c r="AD381">
        <v>1</v>
      </c>
      <c r="AE381">
        <v>10</v>
      </c>
      <c r="AF381">
        <v>17</v>
      </c>
      <c r="AG381">
        <v>5</v>
      </c>
      <c r="AH381">
        <v>6</v>
      </c>
      <c r="AI381">
        <v>5</v>
      </c>
      <c r="AJ381">
        <v>11</v>
      </c>
      <c r="AK381">
        <v>14</v>
      </c>
      <c r="AL381">
        <v>10</v>
      </c>
      <c r="AM381">
        <v>42</v>
      </c>
      <c r="AN381">
        <v>58</v>
      </c>
      <c r="AO381">
        <v>1.2</v>
      </c>
      <c r="AP381">
        <v>1.9</v>
      </c>
      <c r="AQ381">
        <v>2.23</v>
      </c>
      <c r="AR381">
        <v>33</v>
      </c>
      <c r="AS381">
        <v>78</v>
      </c>
      <c r="AT381">
        <v>33</v>
      </c>
      <c r="AU381">
        <v>13</v>
      </c>
      <c r="AV381">
        <v>0</v>
      </c>
      <c r="AW381">
        <v>10</v>
      </c>
      <c r="AX381">
        <v>75</v>
      </c>
      <c r="AY381">
        <v>35</v>
      </c>
      <c r="AZ381">
        <v>90</v>
      </c>
      <c r="BA381">
        <v>8.85</v>
      </c>
      <c r="BB381">
        <v>7.5</v>
      </c>
      <c r="BC381">
        <v>3.05</v>
      </c>
      <c r="BD381">
        <v>3.2</v>
      </c>
      <c r="BE381">
        <v>2.2999999999999998</v>
      </c>
      <c r="BF381">
        <f>(1/BC381+1/BD381+1/BE381-1)/3</f>
        <v>2.5050487051556214E-2</v>
      </c>
      <c r="BG381">
        <f>1/BC381-BF381</f>
        <v>0.30281836540746021</v>
      </c>
      <c r="BH381">
        <f>1/BD381-BF381</f>
        <v>0.28744951294844379</v>
      </c>
      <c r="BI381">
        <f>1/BE381-BF381</f>
        <v>0.409732121644096</v>
      </c>
      <c r="BJ381">
        <f>MROUND(BG381*100,2)/100</f>
        <v>0.3</v>
      </c>
      <c r="BK381">
        <v>1.3</v>
      </c>
      <c r="BL381">
        <v>1.95</v>
      </c>
      <c r="BM381">
        <v>3.4</v>
      </c>
      <c r="BN381">
        <v>6.6</v>
      </c>
      <c r="BO381">
        <v>1.74</v>
      </c>
      <c r="BP381">
        <v>2</v>
      </c>
      <c r="BQ381" t="s">
        <v>664</v>
      </c>
      <c r="BR381">
        <f>VLOOKUP(Table2[[#This Row],[Reference]],metron,10,FALSE)</f>
        <v>2.5726407816919519</v>
      </c>
      <c r="BS381">
        <f>VLOOKUP(Table2[[#This Row],[Reference]],metron,11,FALSE)</f>
        <v>1.1805091283106199</v>
      </c>
      <c r="BT381">
        <f>VLOOKUP(Table2[[#This Row],[Reference]],metron,12,FALSE)</f>
        <v>1.3921316533813319</v>
      </c>
      <c r="BU381">
        <f>VLOOKUP(Table2[[#This Row],[Reference]],metron,13,FALSE)</f>
        <v>0.5209673269873939</v>
      </c>
      <c r="BV381">
        <f>VLOOKUP(Table2[[#This Row],[Reference]],metron,14,FALSE)</f>
        <v>0.61847182917417032</v>
      </c>
      <c r="BW381">
        <f>VLOOKUP(Table2[[#This Row],[Reference]],metron,15,FALSE)</f>
        <v>11.149200710479571</v>
      </c>
      <c r="BX381">
        <f>VLOOKUP(Table2[[#This Row],[Reference]],metron,16,FALSE)</f>
        <v>11.444049733570161</v>
      </c>
      <c r="BY381">
        <f>VLOOKUP(Table2[[#This Row],[Reference]],metron,17,FALSE)</f>
        <v>4.5257270693512304</v>
      </c>
      <c r="BZ381">
        <f>VLOOKUP(Table2[[#This Row],[Reference]],metron,18,FALSE)</f>
        <v>4.8465324384787474</v>
      </c>
      <c r="CA381">
        <f>VLOOKUP(Table2[[#This Row],[Reference]],metron,19,FALSE)</f>
        <v>6.6234736411283404</v>
      </c>
      <c r="CB381">
        <f>VLOOKUP(Table2[[#This Row],[Reference]],metron,20,FALSE)</f>
        <v>6.5975172950914134</v>
      </c>
      <c r="CC381">
        <f>VLOOKUP(Table2[[#This Row],[Reference]],metron,21,FALSE)</f>
        <v>12.90081154192967</v>
      </c>
      <c r="CD381">
        <f>VLOOKUP(Table2[[#This Row],[Reference]],metron,22,FALSE)</f>
        <v>13.00360685302074</v>
      </c>
      <c r="CE381">
        <f>VLOOKUP(Table2[[#This Row],[Reference]],metron,23,FALSE)</f>
        <v>1.7502145922746779</v>
      </c>
      <c r="CF381">
        <f>VLOOKUP(Table2[[#This Row],[Reference]],metron,24,FALSE)</f>
        <v>1.831402831402831</v>
      </c>
      <c r="CG381">
        <f>VLOOKUP(Table2[[#This Row],[Reference]],metron,25,FALSE)</f>
        <v>9.6525096525096526E-2</v>
      </c>
      <c r="CH381">
        <f>VLOOKUP(Table2[[#This Row],[Reference]],metron,26,FALSE)</f>
        <v>0.1244101244101244</v>
      </c>
    </row>
    <row r="382" spans="1:86" hidden="1" x14ac:dyDescent="0.45">
      <c r="A382">
        <v>1599877800</v>
      </c>
      <c r="B382" t="s">
        <v>838</v>
      </c>
      <c r="C382" t="s">
        <v>64</v>
      </c>
      <c r="D382" t="s">
        <v>65</v>
      </c>
      <c r="E382" t="s">
        <v>689</v>
      </c>
      <c r="F382" t="s">
        <v>700</v>
      </c>
      <c r="G382" t="s">
        <v>720</v>
      </c>
      <c r="H382">
        <v>10</v>
      </c>
      <c r="I382">
        <v>1.25</v>
      </c>
      <c r="J382">
        <v>1.2</v>
      </c>
      <c r="K382">
        <v>1.41</v>
      </c>
      <c r="L382">
        <v>1.33</v>
      </c>
      <c r="M382">
        <v>1</v>
      </c>
      <c r="N382">
        <v>0</v>
      </c>
      <c r="O382">
        <v>1</v>
      </c>
      <c r="P382">
        <v>1</v>
      </c>
      <c r="Q382">
        <v>1</v>
      </c>
      <c r="R382">
        <v>0</v>
      </c>
      <c r="S382">
        <v>7</v>
      </c>
      <c r="U382">
        <v>1</v>
      </c>
      <c r="V382">
        <v>8</v>
      </c>
      <c r="W382">
        <v>2</v>
      </c>
      <c r="X382">
        <v>0</v>
      </c>
      <c r="Y382">
        <v>4</v>
      </c>
      <c r="Z382">
        <v>0</v>
      </c>
      <c r="AA382">
        <v>0</v>
      </c>
      <c r="AB382">
        <v>2</v>
      </c>
      <c r="AC382">
        <v>1</v>
      </c>
      <c r="AD382">
        <v>3</v>
      </c>
      <c r="AE382">
        <v>7</v>
      </c>
      <c r="AF382">
        <v>7</v>
      </c>
      <c r="AG382">
        <v>5</v>
      </c>
      <c r="AH382">
        <v>4</v>
      </c>
      <c r="AI382">
        <v>2</v>
      </c>
      <c r="AJ382">
        <v>3</v>
      </c>
      <c r="AK382">
        <v>14</v>
      </c>
      <c r="AL382">
        <v>21</v>
      </c>
      <c r="AM382">
        <v>46</v>
      </c>
      <c r="AN382">
        <v>54</v>
      </c>
      <c r="AO382">
        <v>1.08</v>
      </c>
      <c r="AP382">
        <v>1.0900000000000001</v>
      </c>
      <c r="AQ382">
        <v>2.13</v>
      </c>
      <c r="AR382">
        <v>43</v>
      </c>
      <c r="AS382">
        <v>55</v>
      </c>
      <c r="AT382">
        <v>30</v>
      </c>
      <c r="AU382">
        <v>20</v>
      </c>
      <c r="AV382">
        <v>20</v>
      </c>
      <c r="AW382">
        <v>30</v>
      </c>
      <c r="AX382">
        <v>40</v>
      </c>
      <c r="AY382">
        <v>45</v>
      </c>
      <c r="AZ382">
        <v>78</v>
      </c>
      <c r="BA382">
        <v>8.5500000000000007</v>
      </c>
      <c r="BB382">
        <v>5.3</v>
      </c>
      <c r="BC382">
        <v>2.1</v>
      </c>
      <c r="BD382">
        <v>3.2</v>
      </c>
      <c r="BE382">
        <v>3.55</v>
      </c>
      <c r="BF382">
        <f>(1/BC382+1/BD382+1/BE382-1)/3</f>
        <v>2.3460205678515516E-2</v>
      </c>
      <c r="BG382">
        <f>1/BC382-BF382</f>
        <v>0.45273027051196063</v>
      </c>
      <c r="BH382">
        <f>1/BD382-BF382</f>
        <v>0.28903979432148447</v>
      </c>
      <c r="BI382">
        <f>1/BE382-BF382</f>
        <v>0.2582299351665549</v>
      </c>
      <c r="BJ382">
        <f>MROUND(BG382*100,2)/100</f>
        <v>0.46</v>
      </c>
      <c r="BK382">
        <v>1.38</v>
      </c>
      <c r="BL382">
        <v>2.2000000000000002</v>
      </c>
      <c r="BM382">
        <v>4.0999999999999996</v>
      </c>
      <c r="BN382">
        <v>8</v>
      </c>
      <c r="BO382">
        <v>1.91</v>
      </c>
      <c r="BP382">
        <v>1.8</v>
      </c>
      <c r="BQ382" t="s">
        <v>713</v>
      </c>
      <c r="BR382">
        <f>VLOOKUP(Table2[[#This Row],[Reference]],metron,10,FALSE)</f>
        <v>2.5405629139072849</v>
      </c>
      <c r="BS382">
        <f>VLOOKUP(Table2[[#This Row],[Reference]],metron,11,FALSE)</f>
        <v>1.4888836329233679</v>
      </c>
      <c r="BT382">
        <f>VLOOKUP(Table2[[#This Row],[Reference]],metron,12,FALSE)</f>
        <v>1.0516792809839171</v>
      </c>
      <c r="BU382">
        <f>VLOOKUP(Table2[[#This Row],[Reference]],metron,13,FALSE)</f>
        <v>0.64581362346263005</v>
      </c>
      <c r="BV382">
        <f>VLOOKUP(Table2[[#This Row],[Reference]],metron,14,FALSE)</f>
        <v>0.45364238410596031</v>
      </c>
      <c r="BW382">
        <f>VLOOKUP(Table2[[#This Row],[Reference]],metron,15,FALSE)</f>
        <v>12.686892177589851</v>
      </c>
      <c r="BX382">
        <f>VLOOKUP(Table2[[#This Row],[Reference]],metron,16,FALSE)</f>
        <v>9.8059196617336148</v>
      </c>
      <c r="BY382">
        <f>VLOOKUP(Table2[[#This Row],[Reference]],metron,17,FALSE)</f>
        <v>5.3198121263877027</v>
      </c>
      <c r="BZ382">
        <f>VLOOKUP(Table2[[#This Row],[Reference]],metron,18,FALSE)</f>
        <v>4.0954312553373189</v>
      </c>
      <c r="CA382">
        <f>VLOOKUP(Table2[[#This Row],[Reference]],metron,19,FALSE)</f>
        <v>7.3670800512021479</v>
      </c>
      <c r="CB382">
        <f>VLOOKUP(Table2[[#This Row],[Reference]],metron,20,FALSE)</f>
        <v>5.710488406396296</v>
      </c>
      <c r="CC382">
        <f>VLOOKUP(Table2[[#This Row],[Reference]],metron,21,FALSE)</f>
        <v>13.0488908033599</v>
      </c>
      <c r="CD382">
        <f>VLOOKUP(Table2[[#This Row],[Reference]],metron,22,FALSE)</f>
        <v>13.714839543398661</v>
      </c>
      <c r="CE382">
        <f>VLOOKUP(Table2[[#This Row],[Reference]],metron,23,FALSE)</f>
        <v>1.567523459812322</v>
      </c>
      <c r="CF382">
        <f>VLOOKUP(Table2[[#This Row],[Reference]],metron,24,FALSE)</f>
        <v>1.951040391676867</v>
      </c>
      <c r="CG382">
        <f>VLOOKUP(Table2[[#This Row],[Reference]],metron,25,FALSE)</f>
        <v>8.3027335781313744E-2</v>
      </c>
      <c r="CH382">
        <f>VLOOKUP(Table2[[#This Row],[Reference]],metron,26,FALSE)</f>
        <v>0.13117095063239501</v>
      </c>
    </row>
    <row r="383" spans="1:86" hidden="1" x14ac:dyDescent="0.45">
      <c r="A383">
        <v>1599948000</v>
      </c>
      <c r="B383" t="s">
        <v>839</v>
      </c>
      <c r="C383" t="s">
        <v>64</v>
      </c>
      <c r="D383" t="s">
        <v>65</v>
      </c>
      <c r="E383" t="s">
        <v>677</v>
      </c>
      <c r="F383" t="s">
        <v>699</v>
      </c>
      <c r="G383" t="s">
        <v>673</v>
      </c>
      <c r="H383">
        <v>10</v>
      </c>
      <c r="I383">
        <v>1.5</v>
      </c>
      <c r="J383">
        <v>0.25</v>
      </c>
      <c r="K383">
        <v>1.21</v>
      </c>
      <c r="L383">
        <v>0.65</v>
      </c>
      <c r="M383">
        <v>1</v>
      </c>
      <c r="N383">
        <v>1</v>
      </c>
      <c r="O383">
        <v>2</v>
      </c>
      <c r="P383">
        <v>0</v>
      </c>
      <c r="Q383">
        <v>0</v>
      </c>
      <c r="R383">
        <v>0</v>
      </c>
      <c r="S383">
        <v>53</v>
      </c>
      <c r="T383">
        <v>51</v>
      </c>
      <c r="U383">
        <v>4</v>
      </c>
      <c r="V383">
        <v>3</v>
      </c>
      <c r="W383">
        <v>3</v>
      </c>
      <c r="X383">
        <v>0</v>
      </c>
      <c r="Y383">
        <v>1</v>
      </c>
      <c r="Z383">
        <v>0</v>
      </c>
      <c r="AA383">
        <v>2</v>
      </c>
      <c r="AB383">
        <v>1</v>
      </c>
      <c r="AC383">
        <v>1</v>
      </c>
      <c r="AD383">
        <v>0</v>
      </c>
      <c r="AE383">
        <v>4</v>
      </c>
      <c r="AF383">
        <v>7</v>
      </c>
      <c r="AG383">
        <v>0</v>
      </c>
      <c r="AH383">
        <v>3</v>
      </c>
      <c r="AI383">
        <v>4</v>
      </c>
      <c r="AJ383">
        <v>4</v>
      </c>
      <c r="AK383">
        <v>17</v>
      </c>
      <c r="AL383">
        <v>10</v>
      </c>
      <c r="AM383">
        <v>50</v>
      </c>
      <c r="AN383">
        <v>50</v>
      </c>
      <c r="AO383">
        <v>0.56000000000000005</v>
      </c>
      <c r="AP383">
        <v>0.82</v>
      </c>
      <c r="AQ383">
        <v>2.75</v>
      </c>
      <c r="AR383">
        <v>63</v>
      </c>
      <c r="AS383">
        <v>63</v>
      </c>
      <c r="AT383">
        <v>50</v>
      </c>
      <c r="AU383">
        <v>25</v>
      </c>
      <c r="AV383">
        <v>13</v>
      </c>
      <c r="AW383">
        <v>25</v>
      </c>
      <c r="AX383">
        <v>63</v>
      </c>
      <c r="AY383">
        <v>50</v>
      </c>
      <c r="AZ383">
        <v>75</v>
      </c>
      <c r="BA383">
        <v>8.5</v>
      </c>
      <c r="BB383">
        <v>5.25</v>
      </c>
      <c r="BC383">
        <v>1.95</v>
      </c>
      <c r="BD383">
        <v>3.62</v>
      </c>
      <c r="BE383">
        <v>3.84</v>
      </c>
      <c r="BF383">
        <f>(1/BC383+1/BD383+1/BE383-1)/3</f>
        <v>1.6493424469943879E-2</v>
      </c>
      <c r="BG383">
        <f>1/BC383-BF383</f>
        <v>0.49632708835056899</v>
      </c>
      <c r="BH383">
        <f>1/BD383-BF383</f>
        <v>0.25974966945270805</v>
      </c>
      <c r="BI383">
        <f>1/BE383-BF383</f>
        <v>0.24392324219672282</v>
      </c>
      <c r="BJ383">
        <f>MROUND(BG383*100,2)/100</f>
        <v>0.5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 t="s">
        <v>733</v>
      </c>
      <c r="BR383">
        <f>VLOOKUP(Table2[[#This Row],[Reference]],metron,10,FALSE)</f>
        <v>2.5202079886551649</v>
      </c>
      <c r="BS383">
        <f>VLOOKUP(Table2[[#This Row],[Reference]],metron,11,FALSE)</f>
        <v>1.5342708579532029</v>
      </c>
      <c r="BT383">
        <f>VLOOKUP(Table2[[#This Row],[Reference]],metron,12,FALSE)</f>
        <v>0.98593713070196176</v>
      </c>
      <c r="BU383">
        <f>VLOOKUP(Table2[[#This Row],[Reference]],metron,13,FALSE)</f>
        <v>0.67513590167809023</v>
      </c>
      <c r="BV383">
        <f>VLOOKUP(Table2[[#This Row],[Reference]],metron,14,FALSE)</f>
        <v>0.4286727337194185</v>
      </c>
      <c r="BW383">
        <f>VLOOKUP(Table2[[#This Row],[Reference]],metron,15,FALSE)</f>
        <v>12.98669114272602</v>
      </c>
      <c r="BX383">
        <f>VLOOKUP(Table2[[#This Row],[Reference]],metron,16,FALSE)</f>
        <v>9.4167049105094076</v>
      </c>
      <c r="BY383">
        <f>VLOOKUP(Table2[[#This Row],[Reference]],metron,17,FALSE)</f>
        <v>5.6645716945996272</v>
      </c>
      <c r="BZ383">
        <f>VLOOKUP(Table2[[#This Row],[Reference]],metron,18,FALSE)</f>
        <v>4.0242085661080074</v>
      </c>
      <c r="CA383">
        <f>VLOOKUP(Table2[[#This Row],[Reference]],metron,19,FALSE)</f>
        <v>7.3221194481263927</v>
      </c>
      <c r="CB383">
        <f>VLOOKUP(Table2[[#This Row],[Reference]],metron,20,FALSE)</f>
        <v>5.3924963444014002</v>
      </c>
      <c r="CC383">
        <f>VLOOKUP(Table2[[#This Row],[Reference]],metron,21,FALSE)</f>
        <v>12.508162313432839</v>
      </c>
      <c r="CD383">
        <f>VLOOKUP(Table2[[#This Row],[Reference]],metron,22,FALSE)</f>
        <v>13.36963619402985</v>
      </c>
      <c r="CE383">
        <f>VLOOKUP(Table2[[#This Row],[Reference]],metron,23,FALSE)</f>
        <v>1.4438014689517029</v>
      </c>
      <c r="CF383">
        <f>VLOOKUP(Table2[[#This Row],[Reference]],metron,24,FALSE)</f>
        <v>1.9410193634542621</v>
      </c>
      <c r="CG383">
        <f>VLOOKUP(Table2[[#This Row],[Reference]],metron,25,FALSE)</f>
        <v>8.4130870242599604E-2</v>
      </c>
      <c r="CH383">
        <f>VLOOKUP(Table2[[#This Row],[Reference]],metron,26,FALSE)</f>
        <v>0.1275317160026708</v>
      </c>
    </row>
    <row r="384" spans="1:86" hidden="1" x14ac:dyDescent="0.45">
      <c r="A384">
        <v>1599955200</v>
      </c>
      <c r="B384" t="s">
        <v>840</v>
      </c>
      <c r="C384" t="s">
        <v>64</v>
      </c>
      <c r="D384" t="s">
        <v>65</v>
      </c>
      <c r="E384" t="s">
        <v>661</v>
      </c>
      <c r="F384" t="s">
        <v>672</v>
      </c>
      <c r="G384" t="s">
        <v>678</v>
      </c>
      <c r="H384">
        <v>10</v>
      </c>
      <c r="I384">
        <v>1.25</v>
      </c>
      <c r="J384">
        <v>0.4</v>
      </c>
      <c r="K384">
        <v>1.53</v>
      </c>
      <c r="L384">
        <v>0.8</v>
      </c>
      <c r="M384">
        <v>2</v>
      </c>
      <c r="N384">
        <v>0</v>
      </c>
      <c r="O384">
        <v>2</v>
      </c>
      <c r="P384">
        <v>1</v>
      </c>
      <c r="Q384">
        <v>1</v>
      </c>
      <c r="R384">
        <v>0</v>
      </c>
      <c r="S384" t="s">
        <v>841</v>
      </c>
      <c r="U384">
        <v>7</v>
      </c>
      <c r="V384">
        <v>8</v>
      </c>
      <c r="W384">
        <v>2</v>
      </c>
      <c r="X384">
        <v>0</v>
      </c>
      <c r="Y384">
        <v>3</v>
      </c>
      <c r="Z384">
        <v>0</v>
      </c>
      <c r="AA384">
        <v>0</v>
      </c>
      <c r="AB384">
        <v>2</v>
      </c>
      <c r="AC384">
        <v>0</v>
      </c>
      <c r="AD384">
        <v>3</v>
      </c>
      <c r="AE384">
        <v>16</v>
      </c>
      <c r="AF384">
        <v>11</v>
      </c>
      <c r="AG384">
        <v>9</v>
      </c>
      <c r="AH384">
        <v>4</v>
      </c>
      <c r="AI384">
        <v>7</v>
      </c>
      <c r="AJ384">
        <v>7</v>
      </c>
      <c r="AK384">
        <v>15</v>
      </c>
      <c r="AL384">
        <v>13</v>
      </c>
      <c r="AM384">
        <v>52</v>
      </c>
      <c r="AN384">
        <v>48</v>
      </c>
      <c r="AO384">
        <v>1.8</v>
      </c>
      <c r="AP384">
        <v>1.43</v>
      </c>
      <c r="AQ384">
        <v>2.88</v>
      </c>
      <c r="AR384">
        <v>90</v>
      </c>
      <c r="AS384">
        <v>100</v>
      </c>
      <c r="AT384">
        <v>55</v>
      </c>
      <c r="AU384">
        <v>33</v>
      </c>
      <c r="AV384">
        <v>0</v>
      </c>
      <c r="AW384">
        <v>33</v>
      </c>
      <c r="AX384">
        <v>65</v>
      </c>
      <c r="AY384">
        <v>68</v>
      </c>
      <c r="AZ384">
        <v>100</v>
      </c>
      <c r="BA384">
        <v>8.6</v>
      </c>
      <c r="BB384">
        <v>3.9</v>
      </c>
      <c r="BC384">
        <v>2</v>
      </c>
      <c r="BD384">
        <v>3.35</v>
      </c>
      <c r="BE384">
        <v>3.6</v>
      </c>
      <c r="BF384">
        <f>(1/BC384+1/BD384+1/BE384-1)/3</f>
        <v>2.5428413488114938E-2</v>
      </c>
      <c r="BG384">
        <f>1/BC384-BF384</f>
        <v>0.47457158651188508</v>
      </c>
      <c r="BH384">
        <f>1/BD384-BF384</f>
        <v>0.27307904919845222</v>
      </c>
      <c r="BI384">
        <f>1/BE384-BF384</f>
        <v>0.25234936428966287</v>
      </c>
      <c r="BJ384">
        <f>MROUND(BG384*100,2)/100</f>
        <v>0.48</v>
      </c>
      <c r="BK384">
        <v>1.28</v>
      </c>
      <c r="BL384">
        <v>1.91</v>
      </c>
      <c r="BM384">
        <v>3.25</v>
      </c>
      <c r="BN384">
        <v>6.25</v>
      </c>
      <c r="BO384">
        <v>1.71</v>
      </c>
      <c r="BP384">
        <v>2</v>
      </c>
      <c r="BQ384" t="s">
        <v>715</v>
      </c>
      <c r="BR384">
        <f>VLOOKUP(Table2[[#This Row],[Reference]],metron,10,FALSE)</f>
        <v>2.5271929824561399</v>
      </c>
      <c r="BS384">
        <f>VLOOKUP(Table2[[#This Row],[Reference]],metron,11,FALSE)</f>
        <v>1.510877192982456</v>
      </c>
      <c r="BT384">
        <f>VLOOKUP(Table2[[#This Row],[Reference]],metron,12,FALSE)</f>
        <v>1.0163157894736841</v>
      </c>
      <c r="BU384">
        <f>VLOOKUP(Table2[[#This Row],[Reference]],metron,13,FALSE)</f>
        <v>0.67350877192982461</v>
      </c>
      <c r="BV384">
        <f>VLOOKUP(Table2[[#This Row],[Reference]],metron,14,FALSE)</f>
        <v>0.4442105263157895</v>
      </c>
      <c r="BW384">
        <f>VLOOKUP(Table2[[#This Row],[Reference]],metron,15,FALSE)</f>
        <v>12.80980392156863</v>
      </c>
      <c r="BX384">
        <f>VLOOKUP(Table2[[#This Row],[Reference]],metron,16,FALSE)</f>
        <v>9.6872549019607845</v>
      </c>
      <c r="BY384">
        <f>VLOOKUP(Table2[[#This Row],[Reference]],metron,17,FALSE)</f>
        <v>5.6491169610129957</v>
      </c>
      <c r="BZ384">
        <f>VLOOKUP(Table2[[#This Row],[Reference]],metron,18,FALSE)</f>
        <v>4.1379540153282237</v>
      </c>
      <c r="CA384">
        <f>VLOOKUP(Table2[[#This Row],[Reference]],metron,19,FALSE)</f>
        <v>7.1606869605556343</v>
      </c>
      <c r="CB384">
        <f>VLOOKUP(Table2[[#This Row],[Reference]],metron,20,FALSE)</f>
        <v>5.5493008866325608</v>
      </c>
      <c r="CC384">
        <f>VLOOKUP(Table2[[#This Row],[Reference]],metron,21,FALSE)</f>
        <v>12.9029029029029</v>
      </c>
      <c r="CD384">
        <f>VLOOKUP(Table2[[#This Row],[Reference]],metron,22,FALSE)</f>
        <v>13.75508842175509</v>
      </c>
      <c r="CE384">
        <f>VLOOKUP(Table2[[#This Row],[Reference]],metron,23,FALSE)</f>
        <v>1.5287356321839081</v>
      </c>
      <c r="CF384">
        <f>VLOOKUP(Table2[[#This Row],[Reference]],metron,24,FALSE)</f>
        <v>1.9664750957854411</v>
      </c>
      <c r="CG384">
        <f>VLOOKUP(Table2[[#This Row],[Reference]],metron,25,FALSE)</f>
        <v>8.8441890166028103E-2</v>
      </c>
      <c r="CH384">
        <f>VLOOKUP(Table2[[#This Row],[Reference]],metron,26,FALSE)</f>
        <v>0.13409961685823751</v>
      </c>
    </row>
    <row r="385" spans="1:86" hidden="1" x14ac:dyDescent="0.45">
      <c r="A385">
        <v>1599962400</v>
      </c>
      <c r="B385" t="s">
        <v>842</v>
      </c>
      <c r="C385" t="s">
        <v>64</v>
      </c>
      <c r="D385" t="s">
        <v>65</v>
      </c>
      <c r="E385" t="s">
        <v>694</v>
      </c>
      <c r="F385" t="s">
        <v>705</v>
      </c>
      <c r="G385" t="s">
        <v>735</v>
      </c>
      <c r="H385">
        <v>10</v>
      </c>
      <c r="I385">
        <v>2.25</v>
      </c>
      <c r="J385">
        <v>0.6</v>
      </c>
      <c r="K385">
        <v>2.37</v>
      </c>
      <c r="L385">
        <v>0.55000000000000004</v>
      </c>
      <c r="M385">
        <v>1</v>
      </c>
      <c r="N385">
        <v>1</v>
      </c>
      <c r="O385">
        <v>2</v>
      </c>
      <c r="P385">
        <v>2</v>
      </c>
      <c r="Q385">
        <v>1</v>
      </c>
      <c r="R385">
        <v>1</v>
      </c>
      <c r="S385">
        <v>19</v>
      </c>
      <c r="T385">
        <v>29</v>
      </c>
      <c r="U385">
        <v>6</v>
      </c>
      <c r="V385">
        <v>2</v>
      </c>
      <c r="W385">
        <v>2</v>
      </c>
      <c r="X385">
        <v>0</v>
      </c>
      <c r="Y385">
        <v>2</v>
      </c>
      <c r="Z385">
        <v>0</v>
      </c>
      <c r="AA385">
        <v>0</v>
      </c>
      <c r="AB385">
        <v>2</v>
      </c>
      <c r="AC385">
        <v>1</v>
      </c>
      <c r="AD385">
        <v>1</v>
      </c>
      <c r="AE385">
        <v>13</v>
      </c>
      <c r="AF385">
        <v>9</v>
      </c>
      <c r="AG385">
        <v>7</v>
      </c>
      <c r="AH385">
        <v>4</v>
      </c>
      <c r="AI385">
        <v>6</v>
      </c>
      <c r="AJ385">
        <v>5</v>
      </c>
      <c r="AK385">
        <v>17</v>
      </c>
      <c r="AL385">
        <v>19</v>
      </c>
      <c r="AM385">
        <v>69</v>
      </c>
      <c r="AN385">
        <v>31</v>
      </c>
      <c r="AO385">
        <v>1.71</v>
      </c>
      <c r="AP385">
        <v>1.1000000000000001</v>
      </c>
      <c r="AQ385">
        <v>4</v>
      </c>
      <c r="AR385">
        <v>88</v>
      </c>
      <c r="AS385">
        <v>100</v>
      </c>
      <c r="AT385">
        <v>100</v>
      </c>
      <c r="AU385">
        <v>80</v>
      </c>
      <c r="AV385">
        <v>20</v>
      </c>
      <c r="AW385">
        <v>75</v>
      </c>
      <c r="AX385">
        <v>88</v>
      </c>
      <c r="AY385">
        <v>68</v>
      </c>
      <c r="AZ385">
        <v>90</v>
      </c>
      <c r="BA385">
        <v>10.6</v>
      </c>
      <c r="BB385">
        <v>4.3499999999999996</v>
      </c>
      <c r="BC385">
        <v>1.69</v>
      </c>
      <c r="BD385">
        <v>3.85</v>
      </c>
      <c r="BE385">
        <v>4.45</v>
      </c>
      <c r="BF385">
        <f>(1/BC385+1/BD385+1/BE385-1)/3</f>
        <v>2.53917790650721E-2</v>
      </c>
      <c r="BG385">
        <f>1/BC385-BF385</f>
        <v>0.56632419726628891</v>
      </c>
      <c r="BH385">
        <f>1/BD385-BF385</f>
        <v>0.23434848067518763</v>
      </c>
      <c r="BI385">
        <f>1/BE385-BF385</f>
        <v>0.19932732205852341</v>
      </c>
      <c r="BJ385">
        <f>MROUND(BG385*100,2)/100</f>
        <v>0.56000000000000005</v>
      </c>
      <c r="BK385">
        <v>1.1499999999999999</v>
      </c>
      <c r="BL385">
        <v>1.5</v>
      </c>
      <c r="BM385">
        <v>2.25</v>
      </c>
      <c r="BN385">
        <v>3.9</v>
      </c>
      <c r="BO385">
        <v>1.51</v>
      </c>
      <c r="BP385">
        <v>2.4500000000000002</v>
      </c>
      <c r="BQ385" t="s">
        <v>770</v>
      </c>
      <c r="BR385">
        <f>VLOOKUP(Table2[[#This Row],[Reference]],metron,10,FALSE)</f>
        <v>2.6892488954344627</v>
      </c>
      <c r="BS385">
        <f>VLOOKUP(Table2[[#This Row],[Reference]],metron,11,FALSE)</f>
        <v>1.7546812539448771</v>
      </c>
      <c r="BT385">
        <f>VLOOKUP(Table2[[#This Row],[Reference]],metron,12,FALSE)</f>
        <v>0.93456764148958549</v>
      </c>
      <c r="BU385">
        <f>VLOOKUP(Table2[[#This Row],[Reference]],metron,13,FALSE)</f>
        <v>0.77824531874605507</v>
      </c>
      <c r="BV385">
        <f>VLOOKUP(Table2[[#This Row],[Reference]],metron,14,FALSE)</f>
        <v>0.41237113402061848</v>
      </c>
      <c r="BW385">
        <f>VLOOKUP(Table2[[#This Row],[Reference]],metron,15,FALSE)</f>
        <v>13.77153558052435</v>
      </c>
      <c r="BX385">
        <f>VLOOKUP(Table2[[#This Row],[Reference]],metron,16,FALSE)</f>
        <v>9.0445692883895124</v>
      </c>
      <c r="BY385">
        <f>VLOOKUP(Table2[[#This Row],[Reference]],metron,17,FALSE)</f>
        <v>6.0821292775665396</v>
      </c>
      <c r="BZ385">
        <f>VLOOKUP(Table2[[#This Row],[Reference]],metron,18,FALSE)</f>
        <v>3.8201520912547529</v>
      </c>
      <c r="CA385">
        <f>VLOOKUP(Table2[[#This Row],[Reference]],metron,19,FALSE)</f>
        <v>7.6894063029578108</v>
      </c>
      <c r="CB385">
        <f>VLOOKUP(Table2[[#This Row],[Reference]],metron,20,FALSE)</f>
        <v>5.224417197134759</v>
      </c>
      <c r="CC385">
        <f>VLOOKUP(Table2[[#This Row],[Reference]],metron,21,FALSE)</f>
        <v>12.297605473204101</v>
      </c>
      <c r="CD385">
        <f>VLOOKUP(Table2[[#This Row],[Reference]],metron,22,FALSE)</f>
        <v>13.310908399847969</v>
      </c>
      <c r="CE385">
        <f>VLOOKUP(Table2[[#This Row],[Reference]],metron,23,FALSE)</f>
        <v>1.3713126843657819</v>
      </c>
      <c r="CF385">
        <f>VLOOKUP(Table2[[#This Row],[Reference]],metron,24,FALSE)</f>
        <v>1.9516961651917399</v>
      </c>
      <c r="CG385">
        <f>VLOOKUP(Table2[[#This Row],[Reference]],metron,25,FALSE)</f>
        <v>6.6002949852507375E-2</v>
      </c>
      <c r="CH385">
        <f>VLOOKUP(Table2[[#This Row],[Reference]],metron,26,FALSE)</f>
        <v>0.1297935103244838</v>
      </c>
    </row>
    <row r="386" spans="1:86" hidden="1" x14ac:dyDescent="0.45">
      <c r="A386">
        <v>1600016400</v>
      </c>
      <c r="B386" t="s">
        <v>843</v>
      </c>
      <c r="C386" t="s">
        <v>64</v>
      </c>
      <c r="D386" t="s">
        <v>65</v>
      </c>
      <c r="E386" t="s">
        <v>682</v>
      </c>
      <c r="F386" t="s">
        <v>688</v>
      </c>
      <c r="G386" t="s">
        <v>717</v>
      </c>
      <c r="H386">
        <v>10</v>
      </c>
      <c r="I386">
        <v>2.2000000000000002</v>
      </c>
      <c r="J386">
        <v>0.75</v>
      </c>
      <c r="K386">
        <v>1.65</v>
      </c>
      <c r="L386">
        <v>0.35</v>
      </c>
      <c r="M386">
        <v>3</v>
      </c>
      <c r="N386">
        <v>0</v>
      </c>
      <c r="O386">
        <v>3</v>
      </c>
      <c r="P386">
        <v>1</v>
      </c>
      <c r="Q386">
        <v>1</v>
      </c>
      <c r="R386">
        <v>0</v>
      </c>
      <c r="S386" t="s">
        <v>844</v>
      </c>
      <c r="U386">
        <v>3</v>
      </c>
      <c r="V386">
        <v>2</v>
      </c>
      <c r="W386">
        <v>1</v>
      </c>
      <c r="X386">
        <v>0</v>
      </c>
      <c r="Y386">
        <v>0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6</v>
      </c>
      <c r="AF386">
        <v>15</v>
      </c>
      <c r="AG386">
        <v>5</v>
      </c>
      <c r="AH386">
        <v>5</v>
      </c>
      <c r="AI386">
        <v>1</v>
      </c>
      <c r="AJ386">
        <v>10</v>
      </c>
      <c r="AK386">
        <v>18</v>
      </c>
      <c r="AL386">
        <v>17</v>
      </c>
      <c r="AM386">
        <v>48</v>
      </c>
      <c r="AN386">
        <v>52</v>
      </c>
      <c r="AO386">
        <v>0.91</v>
      </c>
      <c r="AP386">
        <v>1.59</v>
      </c>
      <c r="AQ386">
        <v>3.45</v>
      </c>
      <c r="AR386">
        <v>78</v>
      </c>
      <c r="AS386">
        <v>100</v>
      </c>
      <c r="AT386">
        <v>68</v>
      </c>
      <c r="AU386">
        <v>45</v>
      </c>
      <c r="AV386">
        <v>33</v>
      </c>
      <c r="AW386">
        <v>35</v>
      </c>
      <c r="AX386">
        <v>78</v>
      </c>
      <c r="AY386">
        <v>78</v>
      </c>
      <c r="AZ386">
        <v>100</v>
      </c>
      <c r="BA386">
        <v>12.4</v>
      </c>
      <c r="BB386">
        <v>6.75</v>
      </c>
      <c r="BC386">
        <v>1.69</v>
      </c>
      <c r="BD386">
        <v>3.8</v>
      </c>
      <c r="BE386">
        <v>4.55</v>
      </c>
      <c r="BF386">
        <f>(1/BC386+1/BD386+1/BE386-1)/3</f>
        <v>2.4884696949474261E-2</v>
      </c>
      <c r="BG386">
        <f>1/BC386-BF386</f>
        <v>0.56683127938188671</v>
      </c>
      <c r="BH386">
        <f>1/BD386-BF386</f>
        <v>0.23827319778736783</v>
      </c>
      <c r="BI386">
        <f>1/BE386-BF386</f>
        <v>0.19489552283074552</v>
      </c>
      <c r="BJ386">
        <f>MROUND(BG386*100,2)/100</f>
        <v>0.56000000000000005</v>
      </c>
      <c r="BK386">
        <v>1.24</v>
      </c>
      <c r="BL386">
        <v>1.77</v>
      </c>
      <c r="BM386">
        <v>2.95</v>
      </c>
      <c r="BN386">
        <v>5.45</v>
      </c>
      <c r="BO386">
        <v>1.71</v>
      </c>
      <c r="BP386">
        <v>2</v>
      </c>
      <c r="BQ386" t="s">
        <v>675</v>
      </c>
      <c r="BR386">
        <f>VLOOKUP(Table2[[#This Row],[Reference]],metron,10,FALSE)</f>
        <v>2.6892488954344627</v>
      </c>
      <c r="BS386">
        <f>VLOOKUP(Table2[[#This Row],[Reference]],metron,11,FALSE)</f>
        <v>1.7546812539448771</v>
      </c>
      <c r="BT386">
        <f>VLOOKUP(Table2[[#This Row],[Reference]],metron,12,FALSE)</f>
        <v>0.93456764148958549</v>
      </c>
      <c r="BU386">
        <f>VLOOKUP(Table2[[#This Row],[Reference]],metron,13,FALSE)</f>
        <v>0.77824531874605507</v>
      </c>
      <c r="BV386">
        <f>VLOOKUP(Table2[[#This Row],[Reference]],metron,14,FALSE)</f>
        <v>0.41237113402061848</v>
      </c>
      <c r="BW386">
        <f>VLOOKUP(Table2[[#This Row],[Reference]],metron,15,FALSE)</f>
        <v>13.77153558052435</v>
      </c>
      <c r="BX386">
        <f>VLOOKUP(Table2[[#This Row],[Reference]],metron,16,FALSE)</f>
        <v>9.0445692883895124</v>
      </c>
      <c r="BY386">
        <f>VLOOKUP(Table2[[#This Row],[Reference]],metron,17,FALSE)</f>
        <v>6.0821292775665396</v>
      </c>
      <c r="BZ386">
        <f>VLOOKUP(Table2[[#This Row],[Reference]],metron,18,FALSE)</f>
        <v>3.8201520912547529</v>
      </c>
      <c r="CA386">
        <f>VLOOKUP(Table2[[#This Row],[Reference]],metron,19,FALSE)</f>
        <v>7.6894063029578108</v>
      </c>
      <c r="CB386">
        <f>VLOOKUP(Table2[[#This Row],[Reference]],metron,20,FALSE)</f>
        <v>5.224417197134759</v>
      </c>
      <c r="CC386">
        <f>VLOOKUP(Table2[[#This Row],[Reference]],metron,21,FALSE)</f>
        <v>12.297605473204101</v>
      </c>
      <c r="CD386">
        <f>VLOOKUP(Table2[[#This Row],[Reference]],metron,22,FALSE)</f>
        <v>13.310908399847969</v>
      </c>
      <c r="CE386">
        <f>VLOOKUP(Table2[[#This Row],[Reference]],metron,23,FALSE)</f>
        <v>1.3713126843657819</v>
      </c>
      <c r="CF386">
        <f>VLOOKUP(Table2[[#This Row],[Reference]],metron,24,FALSE)</f>
        <v>1.9516961651917399</v>
      </c>
      <c r="CG386">
        <f>VLOOKUP(Table2[[#This Row],[Reference]],metron,25,FALSE)</f>
        <v>6.6002949852507375E-2</v>
      </c>
      <c r="CH386">
        <f>VLOOKUP(Table2[[#This Row],[Reference]],metron,26,FALSE)</f>
        <v>0.1297935103244838</v>
      </c>
    </row>
    <row r="387" spans="1:86" hidden="1" x14ac:dyDescent="0.45">
      <c r="A387">
        <v>1600041600</v>
      </c>
      <c r="B387" t="s">
        <v>845</v>
      </c>
      <c r="C387" t="s">
        <v>64</v>
      </c>
      <c r="D387" t="s">
        <v>65</v>
      </c>
      <c r="E387" t="s">
        <v>683</v>
      </c>
      <c r="F387" t="s">
        <v>667</v>
      </c>
      <c r="G387" t="s">
        <v>743</v>
      </c>
      <c r="H387">
        <v>10</v>
      </c>
      <c r="I387">
        <v>2.5</v>
      </c>
      <c r="J387">
        <v>1.6</v>
      </c>
      <c r="K387">
        <v>1.82</v>
      </c>
      <c r="L387">
        <v>1.5</v>
      </c>
      <c r="M387">
        <v>2</v>
      </c>
      <c r="N387">
        <v>3</v>
      </c>
      <c r="O387">
        <v>5</v>
      </c>
      <c r="P387">
        <v>1</v>
      </c>
      <c r="Q387">
        <v>0</v>
      </c>
      <c r="R387">
        <v>1</v>
      </c>
      <c r="S387" t="s">
        <v>846</v>
      </c>
      <c r="T387" t="s">
        <v>847</v>
      </c>
      <c r="U387">
        <v>2</v>
      </c>
      <c r="V387">
        <v>5</v>
      </c>
      <c r="W387">
        <v>1</v>
      </c>
      <c r="X387">
        <v>0</v>
      </c>
      <c r="Y387">
        <v>2</v>
      </c>
      <c r="Z387">
        <v>0</v>
      </c>
      <c r="AA387">
        <v>0</v>
      </c>
      <c r="AB387">
        <v>1</v>
      </c>
      <c r="AC387">
        <v>0</v>
      </c>
      <c r="AD387">
        <v>2</v>
      </c>
      <c r="AE387">
        <v>10</v>
      </c>
      <c r="AF387">
        <v>12</v>
      </c>
      <c r="AG387">
        <v>7</v>
      </c>
      <c r="AH387">
        <v>7</v>
      </c>
      <c r="AI387">
        <v>3</v>
      </c>
      <c r="AJ387">
        <v>5</v>
      </c>
      <c r="AK387">
        <v>12</v>
      </c>
      <c r="AL387">
        <v>16</v>
      </c>
      <c r="AM387">
        <v>31</v>
      </c>
      <c r="AN387">
        <v>69</v>
      </c>
      <c r="AO387">
        <v>1.38</v>
      </c>
      <c r="AP387">
        <v>1.56</v>
      </c>
      <c r="AQ387">
        <v>2.13</v>
      </c>
      <c r="AR387">
        <v>38</v>
      </c>
      <c r="AS387">
        <v>58</v>
      </c>
      <c r="AT387">
        <v>25</v>
      </c>
      <c r="AU387">
        <v>25</v>
      </c>
      <c r="AV387">
        <v>25</v>
      </c>
      <c r="AW387">
        <v>13</v>
      </c>
      <c r="AX387">
        <v>58</v>
      </c>
      <c r="AY387">
        <v>38</v>
      </c>
      <c r="AZ387">
        <v>68</v>
      </c>
      <c r="BA387">
        <v>7.7</v>
      </c>
      <c r="BB387">
        <v>4.2</v>
      </c>
      <c r="BC387">
        <v>3.2</v>
      </c>
      <c r="BD387">
        <v>3.35</v>
      </c>
      <c r="BE387">
        <v>2.15</v>
      </c>
      <c r="BF387">
        <f>(1/BC387+1/BD387+1/BE387-1)/3</f>
        <v>2.5374580585444839E-2</v>
      </c>
      <c r="BG387">
        <f>1/BC387-BF387</f>
        <v>0.28712541941455516</v>
      </c>
      <c r="BH387">
        <f>1/BD387-BF387</f>
        <v>0.2731328821011223</v>
      </c>
      <c r="BI387">
        <f>1/BE387-BF387</f>
        <v>0.4397416984843226</v>
      </c>
      <c r="BJ387">
        <f>MROUND(BG387*100,2)/100</f>
        <v>0.28000000000000003</v>
      </c>
      <c r="BK387">
        <v>1.31</v>
      </c>
      <c r="BL387">
        <v>1.95</v>
      </c>
      <c r="BM387">
        <v>3.5</v>
      </c>
      <c r="BN387">
        <v>6.7</v>
      </c>
      <c r="BO387">
        <v>1.77</v>
      </c>
      <c r="BP387">
        <v>1.95</v>
      </c>
      <c r="BQ387" t="s">
        <v>726</v>
      </c>
      <c r="BR387">
        <f>VLOOKUP(Table2[[#This Row],[Reference]],metron,10,FALSE)</f>
        <v>2.5445607358071678</v>
      </c>
      <c r="BS387">
        <f>VLOOKUP(Table2[[#This Row],[Reference]],metron,11,FALSE)</f>
        <v>1.128766254360926</v>
      </c>
      <c r="BT387">
        <f>VLOOKUP(Table2[[#This Row],[Reference]],metron,12,FALSE)</f>
        <v>1.415794481446242</v>
      </c>
      <c r="BU387">
        <f>VLOOKUP(Table2[[#This Row],[Reference]],metron,13,FALSE)</f>
        <v>0.49635267998731369</v>
      </c>
      <c r="BV387">
        <f>VLOOKUP(Table2[[#This Row],[Reference]],metron,14,FALSE)</f>
        <v>0.61084681255946716</v>
      </c>
      <c r="BW387">
        <f>VLOOKUP(Table2[[#This Row],[Reference]],metron,15,FALSE)</f>
        <v>11.04442036836403</v>
      </c>
      <c r="BX387">
        <f>VLOOKUP(Table2[[#This Row],[Reference]],metron,16,FALSE)</f>
        <v>11.38840736728061</v>
      </c>
      <c r="BY387">
        <f>VLOOKUP(Table2[[#This Row],[Reference]],metron,17,FALSE)</f>
        <v>4.5379574003276897</v>
      </c>
      <c r="BZ387">
        <f>VLOOKUP(Table2[[#This Row],[Reference]],metron,18,FALSE)</f>
        <v>4.8481703986892413</v>
      </c>
      <c r="CA387">
        <f>VLOOKUP(Table2[[#This Row],[Reference]],metron,19,FALSE)</f>
        <v>6.5064629680363399</v>
      </c>
      <c r="CB387">
        <f>VLOOKUP(Table2[[#This Row],[Reference]],metron,20,FALSE)</f>
        <v>6.540236968591369</v>
      </c>
      <c r="CC387">
        <f>VLOOKUP(Table2[[#This Row],[Reference]],metron,21,FALSE)</f>
        <v>13.117582417582421</v>
      </c>
      <c r="CD387">
        <f>VLOOKUP(Table2[[#This Row],[Reference]],metron,22,FALSE)</f>
        <v>13.28241758241758</v>
      </c>
      <c r="CE387">
        <f>VLOOKUP(Table2[[#This Row],[Reference]],metron,23,FALSE)</f>
        <v>1.792592592592593</v>
      </c>
      <c r="CF387">
        <f>VLOOKUP(Table2[[#This Row],[Reference]],metron,24,FALSE)</f>
        <v>1.806980433632998</v>
      </c>
      <c r="CG387">
        <f>VLOOKUP(Table2[[#This Row],[Reference]],metron,25,FALSE)</f>
        <v>0.1047065044949762</v>
      </c>
      <c r="CH387">
        <f>VLOOKUP(Table2[[#This Row],[Reference]],metron,26,FALSE)</f>
        <v>0.1073506081438392</v>
      </c>
    </row>
    <row r="388" spans="1:86" hidden="1" x14ac:dyDescent="0.45">
      <c r="A388">
        <v>1600049160</v>
      </c>
      <c r="B388" t="s">
        <v>848</v>
      </c>
      <c r="C388" t="s">
        <v>64</v>
      </c>
      <c r="D388" t="s">
        <v>65</v>
      </c>
      <c r="E388" t="s">
        <v>676</v>
      </c>
      <c r="F388" t="s">
        <v>671</v>
      </c>
      <c r="G388" t="s">
        <v>684</v>
      </c>
      <c r="H388">
        <v>10</v>
      </c>
      <c r="I388">
        <v>2</v>
      </c>
      <c r="J388">
        <v>1</v>
      </c>
      <c r="K388">
        <v>1.59</v>
      </c>
      <c r="L388">
        <v>1.77</v>
      </c>
      <c r="M388">
        <v>1</v>
      </c>
      <c r="N388">
        <v>2</v>
      </c>
      <c r="O388">
        <v>3</v>
      </c>
      <c r="P388">
        <v>1</v>
      </c>
      <c r="Q388">
        <v>1</v>
      </c>
      <c r="R388">
        <v>0</v>
      </c>
      <c r="S388">
        <v>10</v>
      </c>
      <c r="T388" t="s">
        <v>849</v>
      </c>
      <c r="U388">
        <v>3</v>
      </c>
      <c r="V388">
        <v>8</v>
      </c>
      <c r="W388">
        <v>1</v>
      </c>
      <c r="X388">
        <v>0</v>
      </c>
      <c r="Y388">
        <v>1</v>
      </c>
      <c r="Z388">
        <v>0</v>
      </c>
      <c r="AA388">
        <v>0</v>
      </c>
      <c r="AB388">
        <v>1</v>
      </c>
      <c r="AC388">
        <v>1</v>
      </c>
      <c r="AD388">
        <v>0</v>
      </c>
      <c r="AE388">
        <v>14</v>
      </c>
      <c r="AF388">
        <v>8</v>
      </c>
      <c r="AG388">
        <v>7</v>
      </c>
      <c r="AH388">
        <v>5</v>
      </c>
      <c r="AI388">
        <v>7</v>
      </c>
      <c r="AJ388">
        <v>3</v>
      </c>
      <c r="AK388">
        <v>8</v>
      </c>
      <c r="AL388">
        <v>9</v>
      </c>
      <c r="AM388">
        <v>51</v>
      </c>
      <c r="AN388">
        <v>49</v>
      </c>
      <c r="AO388">
        <v>1.57</v>
      </c>
      <c r="AP388">
        <v>1.28</v>
      </c>
      <c r="AQ388">
        <v>2</v>
      </c>
      <c r="AR388">
        <v>45</v>
      </c>
      <c r="AS388">
        <v>55</v>
      </c>
      <c r="AT388">
        <v>33</v>
      </c>
      <c r="AU388">
        <v>23</v>
      </c>
      <c r="AV388">
        <v>0</v>
      </c>
      <c r="AW388">
        <v>33</v>
      </c>
      <c r="AX388">
        <v>65</v>
      </c>
      <c r="AY388">
        <v>23</v>
      </c>
      <c r="AZ388">
        <v>68</v>
      </c>
      <c r="BA388">
        <v>11.25</v>
      </c>
      <c r="BB388">
        <v>4.3</v>
      </c>
      <c r="BC388">
        <v>3.1</v>
      </c>
      <c r="BD388">
        <v>3.15</v>
      </c>
      <c r="BE388">
        <v>2.2999999999999998</v>
      </c>
      <c r="BF388">
        <f>(1/BC388+1/BD388+1/BE388-1)/3</f>
        <v>2.4941190439086675E-2</v>
      </c>
      <c r="BG388">
        <f>1/BC388-BF388</f>
        <v>0.29763945472220366</v>
      </c>
      <c r="BH388">
        <f>1/BD388-BF388</f>
        <v>0.29251912702123078</v>
      </c>
      <c r="BI388">
        <f>1/BE388-BF388</f>
        <v>0.40984141825656556</v>
      </c>
      <c r="BJ388">
        <f>MROUND(BG388*100,2)/100</f>
        <v>0.3</v>
      </c>
      <c r="BK388">
        <v>1.29</v>
      </c>
      <c r="BL388">
        <v>1.91</v>
      </c>
      <c r="BM388">
        <v>3.35</v>
      </c>
      <c r="BN388">
        <v>6.45</v>
      </c>
      <c r="BO388">
        <v>1.71</v>
      </c>
      <c r="BP388">
        <v>2.0499999999999998</v>
      </c>
      <c r="BQ388" t="s">
        <v>680</v>
      </c>
      <c r="BR388">
        <f>VLOOKUP(Table2[[#This Row],[Reference]],metron,10,FALSE)</f>
        <v>2.5726407816919519</v>
      </c>
      <c r="BS388">
        <f>VLOOKUP(Table2[[#This Row],[Reference]],metron,11,FALSE)</f>
        <v>1.1805091283106199</v>
      </c>
      <c r="BT388">
        <f>VLOOKUP(Table2[[#This Row],[Reference]],metron,12,FALSE)</f>
        <v>1.3921316533813319</v>
      </c>
      <c r="BU388">
        <f>VLOOKUP(Table2[[#This Row],[Reference]],metron,13,FALSE)</f>
        <v>0.5209673269873939</v>
      </c>
      <c r="BV388">
        <f>VLOOKUP(Table2[[#This Row],[Reference]],metron,14,FALSE)</f>
        <v>0.61847182917417032</v>
      </c>
      <c r="BW388">
        <f>VLOOKUP(Table2[[#This Row],[Reference]],metron,15,FALSE)</f>
        <v>11.149200710479571</v>
      </c>
      <c r="BX388">
        <f>VLOOKUP(Table2[[#This Row],[Reference]],metron,16,FALSE)</f>
        <v>11.444049733570161</v>
      </c>
      <c r="BY388">
        <f>VLOOKUP(Table2[[#This Row],[Reference]],metron,17,FALSE)</f>
        <v>4.5257270693512304</v>
      </c>
      <c r="BZ388">
        <f>VLOOKUP(Table2[[#This Row],[Reference]],metron,18,FALSE)</f>
        <v>4.8465324384787474</v>
      </c>
      <c r="CA388">
        <f>VLOOKUP(Table2[[#This Row],[Reference]],metron,19,FALSE)</f>
        <v>6.6234736411283404</v>
      </c>
      <c r="CB388">
        <f>VLOOKUP(Table2[[#This Row],[Reference]],metron,20,FALSE)</f>
        <v>6.5975172950914134</v>
      </c>
      <c r="CC388">
        <f>VLOOKUP(Table2[[#This Row],[Reference]],metron,21,FALSE)</f>
        <v>12.90081154192967</v>
      </c>
      <c r="CD388">
        <f>VLOOKUP(Table2[[#This Row],[Reference]],metron,22,FALSE)</f>
        <v>13.00360685302074</v>
      </c>
      <c r="CE388">
        <f>VLOOKUP(Table2[[#This Row],[Reference]],metron,23,FALSE)</f>
        <v>1.7502145922746779</v>
      </c>
      <c r="CF388">
        <f>VLOOKUP(Table2[[#This Row],[Reference]],metron,24,FALSE)</f>
        <v>1.831402831402831</v>
      </c>
      <c r="CG388">
        <f>VLOOKUP(Table2[[#This Row],[Reference]],metron,25,FALSE)</f>
        <v>9.6525096525096526E-2</v>
      </c>
      <c r="CH388">
        <f>VLOOKUP(Table2[[#This Row],[Reference]],metron,26,FALSE)</f>
        <v>0.1244101244101244</v>
      </c>
    </row>
    <row r="389" spans="1:86" hidden="1" x14ac:dyDescent="0.45">
      <c r="A389">
        <v>1600135200</v>
      </c>
      <c r="B389" t="s">
        <v>850</v>
      </c>
      <c r="C389" t="s">
        <v>64</v>
      </c>
      <c r="D389" t="s">
        <v>65</v>
      </c>
      <c r="E389" t="s">
        <v>693</v>
      </c>
      <c r="F389" t="s">
        <v>704</v>
      </c>
      <c r="G389" t="s">
        <v>760</v>
      </c>
      <c r="H389">
        <v>10</v>
      </c>
      <c r="I389">
        <v>1.8</v>
      </c>
      <c r="J389">
        <v>1</v>
      </c>
      <c r="K389">
        <v>1.43</v>
      </c>
      <c r="L389">
        <v>1.39</v>
      </c>
      <c r="M389">
        <v>1</v>
      </c>
      <c r="N389">
        <v>1</v>
      </c>
      <c r="O389">
        <v>2</v>
      </c>
      <c r="P389">
        <v>1</v>
      </c>
      <c r="Q389">
        <v>0</v>
      </c>
      <c r="R389">
        <v>1</v>
      </c>
      <c r="S389">
        <v>84</v>
      </c>
      <c r="T389">
        <v>8</v>
      </c>
      <c r="U389">
        <v>4</v>
      </c>
      <c r="V389">
        <v>3</v>
      </c>
      <c r="W389">
        <v>2</v>
      </c>
      <c r="X389">
        <v>1</v>
      </c>
      <c r="Y389">
        <v>1</v>
      </c>
      <c r="Z389">
        <v>1</v>
      </c>
      <c r="AA389">
        <v>0</v>
      </c>
      <c r="AB389">
        <v>3</v>
      </c>
      <c r="AC389">
        <v>1</v>
      </c>
      <c r="AD389">
        <v>1</v>
      </c>
      <c r="AE389">
        <v>18</v>
      </c>
      <c r="AF389">
        <v>7</v>
      </c>
      <c r="AG389">
        <v>5</v>
      </c>
      <c r="AH389">
        <v>4</v>
      </c>
      <c r="AI389">
        <v>13</v>
      </c>
      <c r="AJ389">
        <v>3</v>
      </c>
      <c r="AK389">
        <v>14</v>
      </c>
      <c r="AL389">
        <v>9</v>
      </c>
      <c r="AM389">
        <v>67</v>
      </c>
      <c r="AN389">
        <v>33</v>
      </c>
      <c r="AO389">
        <v>2.08</v>
      </c>
      <c r="AP389">
        <v>0.95</v>
      </c>
      <c r="AQ389">
        <v>2.85</v>
      </c>
      <c r="AR389">
        <v>68</v>
      </c>
      <c r="AS389">
        <v>68</v>
      </c>
      <c r="AT389">
        <v>55</v>
      </c>
      <c r="AU389">
        <v>33</v>
      </c>
      <c r="AV389">
        <v>10</v>
      </c>
      <c r="AW389">
        <v>45</v>
      </c>
      <c r="AX389">
        <v>68</v>
      </c>
      <c r="AY389">
        <v>43</v>
      </c>
      <c r="AZ389">
        <v>90</v>
      </c>
      <c r="BA389">
        <v>10</v>
      </c>
      <c r="BB389">
        <v>6.05</v>
      </c>
      <c r="BC389">
        <v>2.0499999999999998</v>
      </c>
      <c r="BD389">
        <v>3.5</v>
      </c>
      <c r="BE389">
        <v>3.2</v>
      </c>
      <c r="BF389">
        <f>(1/BC389+1/BD389+1/BE389-1)/3</f>
        <v>2.8673054587688762E-2</v>
      </c>
      <c r="BG389">
        <f>1/BC389-BF389</f>
        <v>0.45913182346109177</v>
      </c>
      <c r="BH389">
        <f>1/BD389-BF389</f>
        <v>0.25704123112659694</v>
      </c>
      <c r="BI389">
        <f>1/BE389-BF389</f>
        <v>0.28382694541231124</v>
      </c>
      <c r="BJ389">
        <f>MROUND(BG389*100,2)/100</f>
        <v>0.46</v>
      </c>
      <c r="BK389">
        <v>1.26</v>
      </c>
      <c r="BL389">
        <v>1.83</v>
      </c>
      <c r="BM389">
        <v>3.1</v>
      </c>
      <c r="BN389">
        <v>5.8</v>
      </c>
      <c r="BO389">
        <v>1.67</v>
      </c>
      <c r="BP389">
        <v>2.1</v>
      </c>
      <c r="BQ389" t="s">
        <v>698</v>
      </c>
      <c r="BR389">
        <f>VLOOKUP(Table2[[#This Row],[Reference]],metron,10,FALSE)</f>
        <v>2.5405629139072849</v>
      </c>
      <c r="BS389">
        <f>VLOOKUP(Table2[[#This Row],[Reference]],metron,11,FALSE)</f>
        <v>1.4888836329233679</v>
      </c>
      <c r="BT389">
        <f>VLOOKUP(Table2[[#This Row],[Reference]],metron,12,FALSE)</f>
        <v>1.0516792809839171</v>
      </c>
      <c r="BU389">
        <f>VLOOKUP(Table2[[#This Row],[Reference]],metron,13,FALSE)</f>
        <v>0.64581362346263005</v>
      </c>
      <c r="BV389">
        <f>VLOOKUP(Table2[[#This Row],[Reference]],metron,14,FALSE)</f>
        <v>0.45364238410596031</v>
      </c>
      <c r="BW389">
        <f>VLOOKUP(Table2[[#This Row],[Reference]],metron,15,FALSE)</f>
        <v>12.686892177589851</v>
      </c>
      <c r="BX389">
        <f>VLOOKUP(Table2[[#This Row],[Reference]],metron,16,FALSE)</f>
        <v>9.8059196617336148</v>
      </c>
      <c r="BY389">
        <f>VLOOKUP(Table2[[#This Row],[Reference]],metron,17,FALSE)</f>
        <v>5.3198121263877027</v>
      </c>
      <c r="BZ389">
        <f>VLOOKUP(Table2[[#This Row],[Reference]],metron,18,FALSE)</f>
        <v>4.0954312553373189</v>
      </c>
      <c r="CA389">
        <f>VLOOKUP(Table2[[#This Row],[Reference]],metron,19,FALSE)</f>
        <v>7.3670800512021479</v>
      </c>
      <c r="CB389">
        <f>VLOOKUP(Table2[[#This Row],[Reference]],metron,20,FALSE)</f>
        <v>5.710488406396296</v>
      </c>
      <c r="CC389">
        <f>VLOOKUP(Table2[[#This Row],[Reference]],metron,21,FALSE)</f>
        <v>13.0488908033599</v>
      </c>
      <c r="CD389">
        <f>VLOOKUP(Table2[[#This Row],[Reference]],metron,22,FALSE)</f>
        <v>13.714839543398661</v>
      </c>
      <c r="CE389">
        <f>VLOOKUP(Table2[[#This Row],[Reference]],metron,23,FALSE)</f>
        <v>1.567523459812322</v>
      </c>
      <c r="CF389">
        <f>VLOOKUP(Table2[[#This Row],[Reference]],metron,24,FALSE)</f>
        <v>1.951040391676867</v>
      </c>
      <c r="CG389">
        <f>VLOOKUP(Table2[[#This Row],[Reference]],metron,25,FALSE)</f>
        <v>8.3027335781313744E-2</v>
      </c>
      <c r="CH389">
        <f>VLOOKUP(Table2[[#This Row],[Reference]],metron,26,FALSE)</f>
        <v>0.13117095063239501</v>
      </c>
    </row>
    <row r="390" spans="1:86" hidden="1" x14ac:dyDescent="0.45">
      <c r="A390">
        <v>1600475400</v>
      </c>
      <c r="B390" t="s">
        <v>851</v>
      </c>
      <c r="C390" t="s">
        <v>64</v>
      </c>
      <c r="D390" t="s">
        <v>65</v>
      </c>
      <c r="E390" t="s">
        <v>660</v>
      </c>
      <c r="F390" t="s">
        <v>700</v>
      </c>
      <c r="G390" t="s">
        <v>731</v>
      </c>
      <c r="H390">
        <v>11</v>
      </c>
      <c r="I390">
        <v>1.17</v>
      </c>
      <c r="J390">
        <v>1</v>
      </c>
      <c r="K390">
        <v>1.29</v>
      </c>
      <c r="L390">
        <v>1.33</v>
      </c>
      <c r="M390">
        <v>0</v>
      </c>
      <c r="N390">
        <v>1</v>
      </c>
      <c r="O390">
        <v>1</v>
      </c>
      <c r="P390">
        <v>1</v>
      </c>
      <c r="Q390">
        <v>0</v>
      </c>
      <c r="R390">
        <v>1</v>
      </c>
      <c r="T390">
        <v>40</v>
      </c>
      <c r="U390">
        <v>7</v>
      </c>
      <c r="V390">
        <v>4</v>
      </c>
      <c r="W390">
        <v>1</v>
      </c>
      <c r="X390">
        <v>0</v>
      </c>
      <c r="Y390">
        <v>4</v>
      </c>
      <c r="Z390">
        <v>0</v>
      </c>
      <c r="AA390">
        <v>0</v>
      </c>
      <c r="AB390">
        <v>1</v>
      </c>
      <c r="AC390">
        <v>1</v>
      </c>
      <c r="AD390">
        <v>3</v>
      </c>
      <c r="AE390">
        <v>11</v>
      </c>
      <c r="AF390">
        <v>5</v>
      </c>
      <c r="AG390">
        <v>4</v>
      </c>
      <c r="AH390">
        <v>2</v>
      </c>
      <c r="AI390">
        <v>7</v>
      </c>
      <c r="AJ390">
        <v>3</v>
      </c>
      <c r="AK390">
        <v>13</v>
      </c>
      <c r="AL390">
        <v>13</v>
      </c>
      <c r="AM390">
        <v>55</v>
      </c>
      <c r="AN390">
        <v>45</v>
      </c>
      <c r="AO390">
        <v>1.34</v>
      </c>
      <c r="AP390">
        <v>0.75</v>
      </c>
      <c r="AQ390">
        <v>2.5</v>
      </c>
      <c r="AR390">
        <v>50</v>
      </c>
      <c r="AS390">
        <v>67</v>
      </c>
      <c r="AT390">
        <v>50</v>
      </c>
      <c r="AU390">
        <v>17</v>
      </c>
      <c r="AV390">
        <v>17</v>
      </c>
      <c r="AW390">
        <v>34</v>
      </c>
      <c r="AX390">
        <v>83</v>
      </c>
      <c r="AY390">
        <v>33</v>
      </c>
      <c r="AZ390">
        <v>75</v>
      </c>
      <c r="BA390">
        <v>9</v>
      </c>
      <c r="BB390">
        <v>6.83</v>
      </c>
      <c r="BC390">
        <v>2.1</v>
      </c>
      <c r="BD390">
        <v>3.25</v>
      </c>
      <c r="BE390">
        <v>3.4</v>
      </c>
      <c r="BF390">
        <f>(1/BC390+1/BD390+1/BE390-1)/3</f>
        <v>2.6000143647202451E-2</v>
      </c>
      <c r="BG390">
        <f>1/BC390-BF390</f>
        <v>0.45019033254327373</v>
      </c>
      <c r="BH390">
        <f>1/BD390-BF390</f>
        <v>0.28169216404510528</v>
      </c>
      <c r="BI390">
        <f>1/BE390-BF390</f>
        <v>0.26811750341162111</v>
      </c>
      <c r="BJ390">
        <f>MROUND(BG390*100,2)/100</f>
        <v>0.46</v>
      </c>
      <c r="BK390">
        <v>1.33</v>
      </c>
      <c r="BL390">
        <v>2.0499999999999998</v>
      </c>
      <c r="BM390">
        <v>3.65</v>
      </c>
      <c r="BN390">
        <v>7</v>
      </c>
      <c r="BO390">
        <v>1.83</v>
      </c>
      <c r="BP390">
        <v>1.91</v>
      </c>
      <c r="BQ390" t="s">
        <v>664</v>
      </c>
      <c r="BR390">
        <f>VLOOKUP(Table2[[#This Row],[Reference]],metron,10,FALSE)</f>
        <v>2.5405629139072849</v>
      </c>
      <c r="BS390">
        <f>VLOOKUP(Table2[[#This Row],[Reference]],metron,11,FALSE)</f>
        <v>1.4888836329233679</v>
      </c>
      <c r="BT390">
        <f>VLOOKUP(Table2[[#This Row],[Reference]],metron,12,FALSE)</f>
        <v>1.0516792809839171</v>
      </c>
      <c r="BU390">
        <f>VLOOKUP(Table2[[#This Row],[Reference]],metron,13,FALSE)</f>
        <v>0.64581362346263005</v>
      </c>
      <c r="BV390">
        <f>VLOOKUP(Table2[[#This Row],[Reference]],metron,14,FALSE)</f>
        <v>0.45364238410596031</v>
      </c>
      <c r="BW390">
        <f>VLOOKUP(Table2[[#This Row],[Reference]],metron,15,FALSE)</f>
        <v>12.686892177589851</v>
      </c>
      <c r="BX390">
        <f>VLOOKUP(Table2[[#This Row],[Reference]],metron,16,FALSE)</f>
        <v>9.8059196617336148</v>
      </c>
      <c r="BY390">
        <f>VLOOKUP(Table2[[#This Row],[Reference]],metron,17,FALSE)</f>
        <v>5.3198121263877027</v>
      </c>
      <c r="BZ390">
        <f>VLOOKUP(Table2[[#This Row],[Reference]],metron,18,FALSE)</f>
        <v>4.0954312553373189</v>
      </c>
      <c r="CA390">
        <f>VLOOKUP(Table2[[#This Row],[Reference]],metron,19,FALSE)</f>
        <v>7.3670800512021479</v>
      </c>
      <c r="CB390">
        <f>VLOOKUP(Table2[[#This Row],[Reference]],metron,20,FALSE)</f>
        <v>5.710488406396296</v>
      </c>
      <c r="CC390">
        <f>VLOOKUP(Table2[[#This Row],[Reference]],metron,21,FALSE)</f>
        <v>13.0488908033599</v>
      </c>
      <c r="CD390">
        <f>VLOOKUP(Table2[[#This Row],[Reference]],metron,22,FALSE)</f>
        <v>13.714839543398661</v>
      </c>
      <c r="CE390">
        <f>VLOOKUP(Table2[[#This Row],[Reference]],metron,23,FALSE)</f>
        <v>1.567523459812322</v>
      </c>
      <c r="CF390">
        <f>VLOOKUP(Table2[[#This Row],[Reference]],metron,24,FALSE)</f>
        <v>1.951040391676867</v>
      </c>
      <c r="CG390">
        <f>VLOOKUP(Table2[[#This Row],[Reference]],metron,25,FALSE)</f>
        <v>8.3027335781313744E-2</v>
      </c>
      <c r="CH390">
        <f>VLOOKUP(Table2[[#This Row],[Reference]],metron,26,FALSE)</f>
        <v>0.13117095063239501</v>
      </c>
    </row>
    <row r="391" spans="1:86" hidden="1" x14ac:dyDescent="0.45">
      <c r="A391">
        <v>1600482600</v>
      </c>
      <c r="B391" t="s">
        <v>852</v>
      </c>
      <c r="C391" t="s">
        <v>64</v>
      </c>
      <c r="D391" t="s">
        <v>65</v>
      </c>
      <c r="E391" t="s">
        <v>699</v>
      </c>
      <c r="F391" t="s">
        <v>671</v>
      </c>
      <c r="G391" t="s">
        <v>710</v>
      </c>
      <c r="H391">
        <v>11</v>
      </c>
      <c r="I391">
        <v>1.6</v>
      </c>
      <c r="J391">
        <v>1.4</v>
      </c>
      <c r="K391">
        <v>1.53</v>
      </c>
      <c r="L391">
        <v>1.77</v>
      </c>
      <c r="M391">
        <v>2</v>
      </c>
      <c r="N391">
        <v>3</v>
      </c>
      <c r="O391">
        <v>5</v>
      </c>
      <c r="P391">
        <v>2</v>
      </c>
      <c r="Q391">
        <v>1</v>
      </c>
      <c r="R391">
        <v>1</v>
      </c>
      <c r="S391" t="s">
        <v>853</v>
      </c>
      <c r="T391" t="s">
        <v>854</v>
      </c>
      <c r="U391">
        <v>1</v>
      </c>
      <c r="V391">
        <v>1</v>
      </c>
      <c r="W391">
        <v>4</v>
      </c>
      <c r="X391">
        <v>0</v>
      </c>
      <c r="Y391">
        <v>1</v>
      </c>
      <c r="Z391">
        <v>0</v>
      </c>
      <c r="AA391">
        <v>1</v>
      </c>
      <c r="AB391">
        <v>3</v>
      </c>
      <c r="AC391">
        <v>0</v>
      </c>
      <c r="AD391">
        <v>1</v>
      </c>
      <c r="AE391">
        <v>11</v>
      </c>
      <c r="AF391">
        <v>4</v>
      </c>
      <c r="AG391">
        <v>7</v>
      </c>
      <c r="AH391">
        <v>3</v>
      </c>
      <c r="AI391">
        <v>4</v>
      </c>
      <c r="AJ391">
        <v>1</v>
      </c>
      <c r="AK391">
        <v>11</v>
      </c>
      <c r="AL391">
        <v>16</v>
      </c>
      <c r="AM391">
        <v>56</v>
      </c>
      <c r="AN391">
        <v>44</v>
      </c>
      <c r="AO391">
        <v>1.46</v>
      </c>
      <c r="AP391">
        <v>0.73</v>
      </c>
      <c r="AQ391">
        <v>2.2000000000000002</v>
      </c>
      <c r="AR391">
        <v>60</v>
      </c>
      <c r="AS391">
        <v>60</v>
      </c>
      <c r="AT391">
        <v>40</v>
      </c>
      <c r="AU391">
        <v>20</v>
      </c>
      <c r="AV391">
        <v>10</v>
      </c>
      <c r="AW391">
        <v>30</v>
      </c>
      <c r="AX391">
        <v>60</v>
      </c>
      <c r="AY391">
        <v>40</v>
      </c>
      <c r="AZ391">
        <v>60</v>
      </c>
      <c r="BA391">
        <v>11.8</v>
      </c>
      <c r="BB391">
        <v>4.4000000000000004</v>
      </c>
      <c r="BC391">
        <v>4.68</v>
      </c>
      <c r="BD391">
        <v>3.62</v>
      </c>
      <c r="BE391">
        <v>1.72</v>
      </c>
      <c r="BF391">
        <f>(1/BC391+1/BD391+1/BE391-1)/3</f>
        <v>2.3771218811691641E-2</v>
      </c>
      <c r="BG391">
        <f>1/BC391-BF391</f>
        <v>0.18990399486352205</v>
      </c>
      <c r="BH391">
        <f>1/BD391-BF391</f>
        <v>0.25247187511096031</v>
      </c>
      <c r="BI391">
        <f>1/BE391-BF391</f>
        <v>0.55762413002551769</v>
      </c>
      <c r="BJ391">
        <f>MROUND(BG391*100,2)/100</f>
        <v>0.18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 t="s">
        <v>702</v>
      </c>
      <c r="BR391">
        <f>VLOOKUP(Table2[[#This Row],[Reference]],metron,10,FALSE)</f>
        <v>2.731488406881077</v>
      </c>
      <c r="BS391">
        <f>VLOOKUP(Table2[[#This Row],[Reference]],metron,11,FALSE)</f>
        <v>1.007479431563201</v>
      </c>
      <c r="BT391">
        <f>VLOOKUP(Table2[[#This Row],[Reference]],metron,12,FALSE)</f>
        <v>1.724008975317876</v>
      </c>
      <c r="BU391">
        <f>VLOOKUP(Table2[[#This Row],[Reference]],metron,13,FALSE)</f>
        <v>0.43829468960359008</v>
      </c>
      <c r="BV391">
        <f>VLOOKUP(Table2[[#This Row],[Reference]],metron,14,FALSE)</f>
        <v>0.72700074794315628</v>
      </c>
      <c r="BW391">
        <f>VLOOKUP(Table2[[#This Row],[Reference]],metron,15,FALSE)</f>
        <v>10.21282401091405</v>
      </c>
      <c r="BX391">
        <f>VLOOKUP(Table2[[#This Row],[Reference]],metron,16,FALSE)</f>
        <v>13.16098226466576</v>
      </c>
      <c r="BY391">
        <f>VLOOKUP(Table2[[#This Row],[Reference]],metron,17,FALSE)</f>
        <v>4.0596393897364784</v>
      </c>
      <c r="BZ391">
        <f>VLOOKUP(Table2[[#This Row],[Reference]],metron,18,FALSE)</f>
        <v>5.7378640776699026</v>
      </c>
      <c r="CA391">
        <f>VLOOKUP(Table2[[#This Row],[Reference]],metron,19,FALSE)</f>
        <v>6.1531846211775711</v>
      </c>
      <c r="CB391">
        <f>VLOOKUP(Table2[[#This Row],[Reference]],metron,20,FALSE)</f>
        <v>7.4231181869958576</v>
      </c>
      <c r="CC391">
        <f>VLOOKUP(Table2[[#This Row],[Reference]],metron,21,FALSE)</f>
        <v>13.193905817174519</v>
      </c>
      <c r="CD391">
        <f>VLOOKUP(Table2[[#This Row],[Reference]],metron,22,FALSE)</f>
        <v>12.612188365650971</v>
      </c>
      <c r="CE391">
        <f>VLOOKUP(Table2[[#This Row],[Reference]],metron,23,FALSE)</f>
        <v>1.8245614035087721</v>
      </c>
      <c r="CF391">
        <f>VLOOKUP(Table2[[#This Row],[Reference]],metron,24,FALSE)</f>
        <v>1.808367071524966</v>
      </c>
      <c r="CG391">
        <f>VLOOKUP(Table2[[#This Row],[Reference]],metron,25,FALSE)</f>
        <v>9.041835357624832E-2</v>
      </c>
      <c r="CH391">
        <f>VLOOKUP(Table2[[#This Row],[Reference]],metron,26,FALSE)</f>
        <v>9.1767881241565458E-2</v>
      </c>
    </row>
    <row r="392" spans="1:86" x14ac:dyDescent="0.45">
      <c r="A392">
        <v>1600552800</v>
      </c>
      <c r="B392" t="s">
        <v>855</v>
      </c>
      <c r="C392" t="s">
        <v>64</v>
      </c>
      <c r="D392" t="s">
        <v>65</v>
      </c>
      <c r="E392" t="s">
        <v>677</v>
      </c>
      <c r="F392" t="s">
        <v>693</v>
      </c>
      <c r="G392" t="s">
        <v>662</v>
      </c>
      <c r="H392">
        <v>11</v>
      </c>
      <c r="I392">
        <v>1.4</v>
      </c>
      <c r="J392">
        <v>1.25</v>
      </c>
      <c r="K392">
        <v>1.21</v>
      </c>
      <c r="L392">
        <v>1.38</v>
      </c>
      <c r="M392">
        <v>0</v>
      </c>
      <c r="N392">
        <v>1</v>
      </c>
      <c r="O392">
        <v>1</v>
      </c>
      <c r="P392">
        <v>0</v>
      </c>
      <c r="Q392">
        <v>0</v>
      </c>
      <c r="R392">
        <v>0</v>
      </c>
      <c r="T392">
        <v>76</v>
      </c>
      <c r="U392">
        <v>1</v>
      </c>
      <c r="V392">
        <v>4</v>
      </c>
      <c r="W392">
        <v>2</v>
      </c>
      <c r="X392">
        <v>1</v>
      </c>
      <c r="Y392">
        <v>2</v>
      </c>
      <c r="Z392">
        <v>0</v>
      </c>
      <c r="AA392">
        <v>2</v>
      </c>
      <c r="AB392">
        <v>1</v>
      </c>
      <c r="AC392">
        <v>0</v>
      </c>
      <c r="AD392">
        <v>2</v>
      </c>
      <c r="AE392">
        <v>10</v>
      </c>
      <c r="AF392">
        <v>16</v>
      </c>
      <c r="AG392">
        <v>2</v>
      </c>
      <c r="AH392">
        <v>3</v>
      </c>
      <c r="AI392">
        <v>8</v>
      </c>
      <c r="AJ392">
        <v>13</v>
      </c>
      <c r="AK392">
        <v>12</v>
      </c>
      <c r="AL392">
        <v>18</v>
      </c>
      <c r="AM392">
        <v>56</v>
      </c>
      <c r="AN392">
        <v>44</v>
      </c>
      <c r="AO392">
        <v>1.1100000000000001</v>
      </c>
      <c r="AP392">
        <v>1.56</v>
      </c>
      <c r="AQ392">
        <v>1.5</v>
      </c>
      <c r="AR392">
        <v>43</v>
      </c>
      <c r="AS392">
        <v>43</v>
      </c>
      <c r="AT392">
        <v>20</v>
      </c>
      <c r="AU392">
        <v>0</v>
      </c>
      <c r="AV392">
        <v>0</v>
      </c>
      <c r="AW392">
        <v>10</v>
      </c>
      <c r="AX392">
        <v>30</v>
      </c>
      <c r="AY392">
        <v>33</v>
      </c>
      <c r="AZ392">
        <v>78</v>
      </c>
      <c r="BA392">
        <v>9.65</v>
      </c>
      <c r="BB392">
        <v>5.3</v>
      </c>
      <c r="BC392">
        <v>2.95</v>
      </c>
      <c r="BD392">
        <v>3</v>
      </c>
      <c r="BE392">
        <v>2.4500000000000002</v>
      </c>
      <c r="BF392">
        <f>(1/BC392+1/BD392+1/BE392-1)/3</f>
        <v>2.6826549828971109E-2</v>
      </c>
      <c r="BG392">
        <f>1/BC392-BF392</f>
        <v>0.31215650101848652</v>
      </c>
      <c r="BH392">
        <f>1/BD392-BF392</f>
        <v>0.30650678350436222</v>
      </c>
      <c r="BI392">
        <f>1/BE392-BF392</f>
        <v>0.38133671547715131</v>
      </c>
      <c r="BJ392">
        <f>MROUND(BG392*100,2)/100</f>
        <v>0.32</v>
      </c>
      <c r="BK392">
        <v>1.43</v>
      </c>
      <c r="BL392">
        <v>2.35</v>
      </c>
      <c r="BM392">
        <v>4.45</v>
      </c>
      <c r="BN392">
        <v>8.75</v>
      </c>
      <c r="BO392">
        <v>1.95</v>
      </c>
      <c r="BP392">
        <v>1.77</v>
      </c>
      <c r="BQ392" t="s">
        <v>733</v>
      </c>
      <c r="BR392">
        <f>VLOOKUP(Table2[[#This Row],[Reference]],metron,10,FALSE)</f>
        <v>2.5313454284174597</v>
      </c>
      <c r="BS392">
        <f>VLOOKUP(Table2[[#This Row],[Reference]],metron,11,FALSE)</f>
        <v>1.210167055864918</v>
      </c>
      <c r="BT392">
        <f>VLOOKUP(Table2[[#This Row],[Reference]],metron,12,FALSE)</f>
        <v>1.3211783725525419</v>
      </c>
      <c r="BU392">
        <f>VLOOKUP(Table2[[#This Row],[Reference]],metron,13,FALSE)</f>
        <v>0.53135669362084459</v>
      </c>
      <c r="BV392">
        <f>VLOOKUP(Table2[[#This Row],[Reference]],metron,14,FALSE)</f>
        <v>0.55633423180592989</v>
      </c>
      <c r="BW392">
        <f>VLOOKUP(Table2[[#This Row],[Reference]],metron,15,FALSE)</f>
        <v>11.21109010712035</v>
      </c>
      <c r="BX392">
        <f>VLOOKUP(Table2[[#This Row],[Reference]],metron,16,FALSE)</f>
        <v>11.01700787401575</v>
      </c>
      <c r="BY392">
        <f>VLOOKUP(Table2[[#This Row],[Reference]],metron,17,FALSE)</f>
        <v>4.6792332268370611</v>
      </c>
      <c r="BZ392">
        <f>VLOOKUP(Table2[[#This Row],[Reference]],metron,18,FALSE)</f>
        <v>4.7080804854679013</v>
      </c>
      <c r="CA392">
        <f>VLOOKUP(Table2[[#This Row],[Reference]],metron,19,FALSE)</f>
        <v>6.5318568802832893</v>
      </c>
      <c r="CB392">
        <f>VLOOKUP(Table2[[#This Row],[Reference]],metron,20,FALSE)</f>
        <v>6.3089273885478487</v>
      </c>
      <c r="CC392">
        <f>VLOOKUP(Table2[[#This Row],[Reference]],metron,21,FALSE)</f>
        <v>12.72547770700637</v>
      </c>
      <c r="CD392">
        <f>VLOOKUP(Table2[[#This Row],[Reference]],metron,22,FALSE)</f>
        <v>13.06847133757962</v>
      </c>
      <c r="CE392">
        <f>VLOOKUP(Table2[[#This Row],[Reference]],metron,23,FALSE)</f>
        <v>1.6902356902356901</v>
      </c>
      <c r="CF392">
        <f>VLOOKUP(Table2[[#This Row],[Reference]],metron,24,FALSE)</f>
        <v>1.8050198959289869</v>
      </c>
      <c r="CG392">
        <f>VLOOKUP(Table2[[#This Row],[Reference]],metron,25,FALSE)</f>
        <v>0.105907560453015</v>
      </c>
      <c r="CH392">
        <f>VLOOKUP(Table2[[#This Row],[Reference]],metron,26,FALSE)</f>
        <v>0.1141720232629324</v>
      </c>
    </row>
    <row r="393" spans="1:86" hidden="1" x14ac:dyDescent="0.45">
      <c r="A393">
        <v>1600560000</v>
      </c>
      <c r="B393" t="s">
        <v>856</v>
      </c>
      <c r="C393" t="s">
        <v>64</v>
      </c>
      <c r="D393" t="s">
        <v>65</v>
      </c>
      <c r="E393" t="s">
        <v>661</v>
      </c>
      <c r="F393" t="s">
        <v>683</v>
      </c>
      <c r="G393" t="s">
        <v>725</v>
      </c>
      <c r="H393">
        <v>11</v>
      </c>
      <c r="I393">
        <v>1.6</v>
      </c>
      <c r="J393">
        <v>0.2</v>
      </c>
      <c r="K393">
        <v>1.53</v>
      </c>
      <c r="L393">
        <v>0.17</v>
      </c>
      <c r="M393">
        <v>3</v>
      </c>
      <c r="N393">
        <v>0</v>
      </c>
      <c r="O393">
        <v>3</v>
      </c>
      <c r="P393">
        <v>0</v>
      </c>
      <c r="Q393">
        <v>0</v>
      </c>
      <c r="R393">
        <v>0</v>
      </c>
      <c r="S393" t="s">
        <v>857</v>
      </c>
      <c r="U393">
        <v>6</v>
      </c>
      <c r="V393">
        <v>4</v>
      </c>
      <c r="W393">
        <v>0</v>
      </c>
      <c r="X393">
        <v>0</v>
      </c>
      <c r="Y393">
        <v>2</v>
      </c>
      <c r="Z393">
        <v>1</v>
      </c>
      <c r="AA393">
        <v>0</v>
      </c>
      <c r="AB393">
        <v>0</v>
      </c>
      <c r="AC393">
        <v>2</v>
      </c>
      <c r="AD393">
        <v>1</v>
      </c>
      <c r="AE393">
        <v>22</v>
      </c>
      <c r="AF393">
        <v>7</v>
      </c>
      <c r="AG393">
        <v>7</v>
      </c>
      <c r="AH393">
        <v>4</v>
      </c>
      <c r="AI393">
        <v>15</v>
      </c>
      <c r="AJ393">
        <v>3</v>
      </c>
      <c r="AK393">
        <v>10</v>
      </c>
      <c r="AL393">
        <v>7</v>
      </c>
      <c r="AM393">
        <v>78</v>
      </c>
      <c r="AN393">
        <v>22</v>
      </c>
      <c r="AO393">
        <v>2.4700000000000002</v>
      </c>
      <c r="AP393">
        <v>0.84</v>
      </c>
      <c r="AQ393">
        <v>2.5</v>
      </c>
      <c r="AR393">
        <v>70</v>
      </c>
      <c r="AS393">
        <v>80</v>
      </c>
      <c r="AT393">
        <v>40</v>
      </c>
      <c r="AU393">
        <v>20</v>
      </c>
      <c r="AV393">
        <v>10</v>
      </c>
      <c r="AW393">
        <v>20</v>
      </c>
      <c r="AX393">
        <v>80</v>
      </c>
      <c r="AY393">
        <v>40</v>
      </c>
      <c r="AZ393">
        <v>80</v>
      </c>
      <c r="BA393">
        <v>9.4</v>
      </c>
      <c r="BB393">
        <v>5.8</v>
      </c>
      <c r="BC393">
        <v>1.67</v>
      </c>
      <c r="BD393">
        <v>3.8</v>
      </c>
      <c r="BE393">
        <v>4.75</v>
      </c>
      <c r="BF393">
        <f>(1/BC393+1/BD393+1/BE393-1)/3</f>
        <v>2.4162201911965536E-2</v>
      </c>
      <c r="BG393">
        <f>1/BC393-BF393</f>
        <v>0.5746401932976154</v>
      </c>
      <c r="BH393">
        <f>1/BD393-BF393</f>
        <v>0.23899569282487657</v>
      </c>
      <c r="BI393">
        <f>1/BE393-BF393</f>
        <v>0.18636411387750815</v>
      </c>
      <c r="BJ393">
        <f>MROUND(BG393*100,2)/100</f>
        <v>0.57999999999999996</v>
      </c>
      <c r="BK393">
        <v>1.31</v>
      </c>
      <c r="BL393">
        <v>1.95</v>
      </c>
      <c r="BM393">
        <v>3.5</v>
      </c>
      <c r="BN393">
        <v>6.7</v>
      </c>
      <c r="BO393">
        <v>1.91</v>
      </c>
      <c r="BP393">
        <v>1.8</v>
      </c>
      <c r="BQ393" t="s">
        <v>715</v>
      </c>
      <c r="BR393">
        <f>VLOOKUP(Table2[[#This Row],[Reference]],metron,10,FALSE)</f>
        <v>2.6362999299229148</v>
      </c>
      <c r="BS393">
        <f>VLOOKUP(Table2[[#This Row],[Reference]],metron,11,FALSE)</f>
        <v>1.7619715019855171</v>
      </c>
      <c r="BT393">
        <f>VLOOKUP(Table2[[#This Row],[Reference]],metron,12,FALSE)</f>
        <v>0.87432842793739785</v>
      </c>
      <c r="BU393">
        <f>VLOOKUP(Table2[[#This Row],[Reference]],metron,13,FALSE)</f>
        <v>0.78411214953271025</v>
      </c>
      <c r="BV393">
        <f>VLOOKUP(Table2[[#This Row],[Reference]],metron,14,FALSE)</f>
        <v>0.38060747663551397</v>
      </c>
      <c r="BW393">
        <f>VLOOKUP(Table2[[#This Row],[Reference]],metron,15,FALSE)</f>
        <v>14.215499378367181</v>
      </c>
      <c r="BX393">
        <f>VLOOKUP(Table2[[#This Row],[Reference]],metron,16,FALSE)</f>
        <v>8.9523612261806136</v>
      </c>
      <c r="BY393">
        <f>VLOOKUP(Table2[[#This Row],[Reference]],metron,17,FALSE)</f>
        <v>6.3083121289228163</v>
      </c>
      <c r="BZ393">
        <f>VLOOKUP(Table2[[#This Row],[Reference]],metron,18,FALSE)</f>
        <v>3.7757524374735061</v>
      </c>
      <c r="CA393">
        <f>VLOOKUP(Table2[[#This Row],[Reference]],metron,19,FALSE)</f>
        <v>7.9071872494443642</v>
      </c>
      <c r="CB393">
        <f>VLOOKUP(Table2[[#This Row],[Reference]],metron,20,FALSE)</f>
        <v>5.1766087887071075</v>
      </c>
      <c r="CC393">
        <f>VLOOKUP(Table2[[#This Row],[Reference]],metron,21,FALSE)</f>
        <v>12.634239592183521</v>
      </c>
      <c r="CD393">
        <f>VLOOKUP(Table2[[#This Row],[Reference]],metron,22,FALSE)</f>
        <v>13.597706032285471</v>
      </c>
      <c r="CE393">
        <f>VLOOKUP(Table2[[#This Row],[Reference]],metron,23,FALSE)</f>
        <v>1.365400161681487</v>
      </c>
      <c r="CF393">
        <f>VLOOKUP(Table2[[#This Row],[Reference]],metron,24,FALSE)</f>
        <v>1.963621665319321</v>
      </c>
      <c r="CG393">
        <f>VLOOKUP(Table2[[#This Row],[Reference]],metron,25,FALSE)</f>
        <v>7.1544058205335492E-2</v>
      </c>
      <c r="CH393">
        <f>VLOOKUP(Table2[[#This Row],[Reference]],metron,26,FALSE)</f>
        <v>0.1216653193209378</v>
      </c>
    </row>
    <row r="394" spans="1:86" hidden="1" x14ac:dyDescent="0.45">
      <c r="A394">
        <v>1600567200</v>
      </c>
      <c r="B394" t="s">
        <v>858</v>
      </c>
      <c r="C394" t="s">
        <v>64</v>
      </c>
      <c r="D394" t="s">
        <v>65</v>
      </c>
      <c r="E394" t="s">
        <v>694</v>
      </c>
      <c r="F394" t="s">
        <v>666</v>
      </c>
      <c r="G394" t="s">
        <v>673</v>
      </c>
      <c r="H394">
        <v>11</v>
      </c>
      <c r="I394">
        <v>2</v>
      </c>
      <c r="J394">
        <v>1.8</v>
      </c>
      <c r="K394">
        <v>2.37</v>
      </c>
      <c r="L394">
        <v>1.35</v>
      </c>
      <c r="M394">
        <v>1</v>
      </c>
      <c r="N394">
        <v>0</v>
      </c>
      <c r="O394">
        <v>1</v>
      </c>
      <c r="P394">
        <v>1</v>
      </c>
      <c r="Q394">
        <v>1</v>
      </c>
      <c r="R394">
        <v>0</v>
      </c>
      <c r="S394">
        <v>27</v>
      </c>
      <c r="U394">
        <v>1</v>
      </c>
      <c r="V394">
        <v>7</v>
      </c>
      <c r="W394">
        <v>4</v>
      </c>
      <c r="X394">
        <v>0</v>
      </c>
      <c r="Y394">
        <v>4</v>
      </c>
      <c r="Z394">
        <v>0</v>
      </c>
      <c r="AA394">
        <v>0</v>
      </c>
      <c r="AB394">
        <v>4</v>
      </c>
      <c r="AC394">
        <v>3</v>
      </c>
      <c r="AD394">
        <v>1</v>
      </c>
      <c r="AE394">
        <v>14</v>
      </c>
      <c r="AF394">
        <v>15</v>
      </c>
      <c r="AG394">
        <v>3</v>
      </c>
      <c r="AH394">
        <v>5</v>
      </c>
      <c r="AI394">
        <v>11</v>
      </c>
      <c r="AJ394">
        <v>10</v>
      </c>
      <c r="AK394">
        <v>15</v>
      </c>
      <c r="AL394">
        <v>9</v>
      </c>
      <c r="AM394">
        <v>45</v>
      </c>
      <c r="AN394">
        <v>55</v>
      </c>
      <c r="AO394">
        <v>1.3</v>
      </c>
      <c r="AP394">
        <v>1.64</v>
      </c>
      <c r="AQ394">
        <v>3</v>
      </c>
      <c r="AR394">
        <v>60</v>
      </c>
      <c r="AS394">
        <v>90</v>
      </c>
      <c r="AT394">
        <v>60</v>
      </c>
      <c r="AU394">
        <v>50</v>
      </c>
      <c r="AV394">
        <v>0</v>
      </c>
      <c r="AW394">
        <v>30</v>
      </c>
      <c r="AX394">
        <v>60</v>
      </c>
      <c r="AY394">
        <v>60</v>
      </c>
      <c r="AZ394">
        <v>90</v>
      </c>
      <c r="BA394">
        <v>9.1999999999999993</v>
      </c>
      <c r="BB394">
        <v>4.8</v>
      </c>
      <c r="BC394">
        <v>2.2000000000000002</v>
      </c>
      <c r="BD394">
        <v>3.45</v>
      </c>
      <c r="BE394">
        <v>3</v>
      </c>
      <c r="BF394">
        <f>(1/BC394+1/BD394+1/BE394-1)/3</f>
        <v>2.5911286780851972E-2</v>
      </c>
      <c r="BG394">
        <f>1/BC394-BF394</f>
        <v>0.42863416776460256</v>
      </c>
      <c r="BH394">
        <f>1/BD394-BF394</f>
        <v>0.26394378568291615</v>
      </c>
      <c r="BI394">
        <f>1/BE394-BF394</f>
        <v>0.30742204655248134</v>
      </c>
      <c r="BJ394">
        <f>MROUND(BG394*100,2)/100</f>
        <v>0.42</v>
      </c>
      <c r="BK394">
        <v>1.25</v>
      </c>
      <c r="BL394">
        <v>1.8</v>
      </c>
      <c r="BM394">
        <v>3</v>
      </c>
      <c r="BN394">
        <v>5.6</v>
      </c>
      <c r="BO394">
        <v>1.65</v>
      </c>
      <c r="BP394">
        <v>2.15</v>
      </c>
      <c r="BQ394" t="s">
        <v>770</v>
      </c>
      <c r="BR394">
        <f>VLOOKUP(Table2[[#This Row],[Reference]],metron,10,FALSE)</f>
        <v>2.4884649511978703</v>
      </c>
      <c r="BS394">
        <f>VLOOKUP(Table2[[#This Row],[Reference]],metron,11,FALSE)</f>
        <v>1.396960958296362</v>
      </c>
      <c r="BT394">
        <f>VLOOKUP(Table2[[#This Row],[Reference]],metron,12,FALSE)</f>
        <v>1.091503992901508</v>
      </c>
      <c r="BU394">
        <f>VLOOKUP(Table2[[#This Row],[Reference]],metron,13,FALSE)</f>
        <v>0.60765391014975045</v>
      </c>
      <c r="BV394">
        <f>VLOOKUP(Table2[[#This Row],[Reference]],metron,14,FALSE)</f>
        <v>0.47276760953965608</v>
      </c>
      <c r="BW394">
        <f>VLOOKUP(Table2[[#This Row],[Reference]],metron,15,FALSE)</f>
        <v>12.29504785684561</v>
      </c>
      <c r="BX394">
        <f>VLOOKUP(Table2[[#This Row],[Reference]],metron,16,FALSE)</f>
        <v>10.047232625884311</v>
      </c>
      <c r="BY394">
        <f>VLOOKUP(Table2[[#This Row],[Reference]],metron,17,FALSE)</f>
        <v>5.2917192097519967</v>
      </c>
      <c r="BZ394">
        <f>VLOOKUP(Table2[[#This Row],[Reference]],metron,18,FALSE)</f>
        <v>4.2580916351408158</v>
      </c>
      <c r="CA394">
        <f>VLOOKUP(Table2[[#This Row],[Reference]],metron,19,FALSE)</f>
        <v>7.0033286470936131</v>
      </c>
      <c r="CB394">
        <f>VLOOKUP(Table2[[#This Row],[Reference]],metron,20,FALSE)</f>
        <v>5.789140990743495</v>
      </c>
      <c r="CC394">
        <f>VLOOKUP(Table2[[#This Row],[Reference]],metron,21,FALSE)</f>
        <v>12.77041895895049</v>
      </c>
      <c r="CD394">
        <f>VLOOKUP(Table2[[#This Row],[Reference]],metron,22,FALSE)</f>
        <v>13.411129919593741</v>
      </c>
      <c r="CE394">
        <f>VLOOKUP(Table2[[#This Row],[Reference]],metron,23,FALSE)</f>
        <v>1.556141062018646</v>
      </c>
      <c r="CF394">
        <f>VLOOKUP(Table2[[#This Row],[Reference]],metron,24,FALSE)</f>
        <v>1.9114308877178761</v>
      </c>
      <c r="CG394">
        <f>VLOOKUP(Table2[[#This Row],[Reference]],metron,25,FALSE)</f>
        <v>8.4920956627482766E-2</v>
      </c>
      <c r="CH394">
        <f>VLOOKUP(Table2[[#This Row],[Reference]],metron,26,FALSE)</f>
        <v>0.1323469801378192</v>
      </c>
    </row>
    <row r="395" spans="1:86" hidden="1" x14ac:dyDescent="0.45">
      <c r="A395">
        <v>1600621200</v>
      </c>
      <c r="B395" t="s">
        <v>859</v>
      </c>
      <c r="C395" t="s">
        <v>64</v>
      </c>
      <c r="D395" t="s">
        <v>65</v>
      </c>
      <c r="E395" t="s">
        <v>705</v>
      </c>
      <c r="F395" t="s">
        <v>672</v>
      </c>
      <c r="G395" t="s">
        <v>717</v>
      </c>
      <c r="H395">
        <v>11</v>
      </c>
      <c r="I395">
        <v>2.25</v>
      </c>
      <c r="J395">
        <v>0.33</v>
      </c>
      <c r="K395">
        <v>2</v>
      </c>
      <c r="L395">
        <v>0.8</v>
      </c>
      <c r="M395">
        <v>1</v>
      </c>
      <c r="N395">
        <v>2</v>
      </c>
      <c r="O395">
        <v>3</v>
      </c>
      <c r="P395">
        <v>1</v>
      </c>
      <c r="Q395">
        <v>0</v>
      </c>
      <c r="R395">
        <v>1</v>
      </c>
      <c r="S395" t="s">
        <v>72</v>
      </c>
      <c r="T395" t="s">
        <v>860</v>
      </c>
      <c r="U395">
        <v>4</v>
      </c>
      <c r="V395">
        <v>7</v>
      </c>
      <c r="W395">
        <v>3</v>
      </c>
      <c r="X395">
        <v>0</v>
      </c>
      <c r="Y395">
        <v>0</v>
      </c>
      <c r="Z395">
        <v>0</v>
      </c>
      <c r="AA395">
        <v>1</v>
      </c>
      <c r="AB395">
        <v>2</v>
      </c>
      <c r="AC395">
        <v>0</v>
      </c>
      <c r="AD395">
        <v>0</v>
      </c>
      <c r="AE395">
        <v>9</v>
      </c>
      <c r="AF395">
        <v>16</v>
      </c>
      <c r="AG395">
        <v>4</v>
      </c>
      <c r="AH395">
        <v>7</v>
      </c>
      <c r="AI395">
        <v>5</v>
      </c>
      <c r="AJ395">
        <v>9</v>
      </c>
      <c r="AK395">
        <v>10</v>
      </c>
      <c r="AL395">
        <v>11</v>
      </c>
      <c r="AM395">
        <v>54</v>
      </c>
      <c r="AN395">
        <v>46</v>
      </c>
      <c r="AO395">
        <v>1.1100000000000001</v>
      </c>
      <c r="AP395">
        <v>1.84</v>
      </c>
      <c r="AQ395">
        <v>2.92</v>
      </c>
      <c r="AR395">
        <v>59</v>
      </c>
      <c r="AS395">
        <v>75</v>
      </c>
      <c r="AT395">
        <v>50</v>
      </c>
      <c r="AU395">
        <v>42</v>
      </c>
      <c r="AV395">
        <v>25</v>
      </c>
      <c r="AW395">
        <v>42</v>
      </c>
      <c r="AX395">
        <v>67</v>
      </c>
      <c r="AY395">
        <v>50</v>
      </c>
      <c r="AZ395">
        <v>100</v>
      </c>
      <c r="BA395">
        <v>8.58</v>
      </c>
      <c r="BB395">
        <v>4.42</v>
      </c>
      <c r="BC395">
        <v>2.5499999999999998</v>
      </c>
      <c r="BD395">
        <v>3.45</v>
      </c>
      <c r="BE395">
        <v>2.5</v>
      </c>
      <c r="BF395">
        <f>(1/BC395+1/BD395+1/BE395-1)/3</f>
        <v>2.73373117362888E-2</v>
      </c>
      <c r="BG395">
        <f>1/BC395-BF395</f>
        <v>0.36481955100880931</v>
      </c>
      <c r="BH395">
        <f>1/BD395-BF395</f>
        <v>0.26251776072747934</v>
      </c>
      <c r="BI395">
        <f>1/BE395-BF395</f>
        <v>0.37266268826371124</v>
      </c>
      <c r="BJ395">
        <f>MROUND(BG395*100,2)/100</f>
        <v>0.36</v>
      </c>
      <c r="BK395">
        <v>1.2</v>
      </c>
      <c r="BL395">
        <v>1.67</v>
      </c>
      <c r="BM395">
        <v>2.7</v>
      </c>
      <c r="BN395">
        <v>4.8499999999999996</v>
      </c>
      <c r="BO395">
        <v>1.56</v>
      </c>
      <c r="BP395">
        <v>2.2999999999999998</v>
      </c>
      <c r="BQ395" t="s">
        <v>723</v>
      </c>
      <c r="BR395">
        <f>VLOOKUP(Table2[[#This Row],[Reference]],metron,10,FALSE)</f>
        <v>2.5110350525197691</v>
      </c>
      <c r="BS395">
        <f>VLOOKUP(Table2[[#This Row],[Reference]],metron,11,FALSE)</f>
        <v>1.269326094653606</v>
      </c>
      <c r="BT395">
        <f>VLOOKUP(Table2[[#This Row],[Reference]],metron,12,FALSE)</f>
        <v>1.2417089578661631</v>
      </c>
      <c r="BU395">
        <f>VLOOKUP(Table2[[#This Row],[Reference]],metron,13,FALSE)</f>
        <v>0.56586402266288949</v>
      </c>
      <c r="BV395">
        <f>VLOOKUP(Table2[[#This Row],[Reference]],metron,14,FALSE)</f>
        <v>0.55158168083097259</v>
      </c>
      <c r="BW395">
        <f>VLOOKUP(Table2[[#This Row],[Reference]],metron,15,FALSE)</f>
        <v>11.49400826446281</v>
      </c>
      <c r="BX395">
        <f>VLOOKUP(Table2[[#This Row],[Reference]],metron,16,FALSE)</f>
        <v>10.507231404958681</v>
      </c>
      <c r="BY395">
        <f>VLOOKUP(Table2[[#This Row],[Reference]],metron,17,FALSE)</f>
        <v>4.9238790406673623</v>
      </c>
      <c r="BZ395">
        <f>VLOOKUP(Table2[[#This Row],[Reference]],metron,18,FALSE)</f>
        <v>4.6296141814389991</v>
      </c>
      <c r="CA395">
        <f>VLOOKUP(Table2[[#This Row],[Reference]],metron,19,FALSE)</f>
        <v>6.5701292237954476</v>
      </c>
      <c r="CB395">
        <f>VLOOKUP(Table2[[#This Row],[Reference]],metron,20,FALSE)</f>
        <v>5.8776172235196817</v>
      </c>
      <c r="CC395">
        <f>VLOOKUP(Table2[[#This Row],[Reference]],metron,21,FALSE)</f>
        <v>12.798739495798319</v>
      </c>
      <c r="CD395">
        <f>VLOOKUP(Table2[[#This Row],[Reference]],metron,22,FALSE)</f>
        <v>12.98844537815126</v>
      </c>
      <c r="CE395">
        <f>VLOOKUP(Table2[[#This Row],[Reference]],metron,23,FALSE)</f>
        <v>1.604928297313674</v>
      </c>
      <c r="CF395">
        <f>VLOOKUP(Table2[[#This Row],[Reference]],metron,24,FALSE)</f>
        <v>1.791961219955565</v>
      </c>
      <c r="CG395">
        <f>VLOOKUP(Table2[[#This Row],[Reference]],metron,25,FALSE)</f>
        <v>8.887093516461321E-2</v>
      </c>
      <c r="CH395">
        <f>VLOOKUP(Table2[[#This Row],[Reference]],metron,26,FALSE)</f>
        <v>0.11694607150070691</v>
      </c>
    </row>
    <row r="396" spans="1:86" hidden="1" x14ac:dyDescent="0.45">
      <c r="A396">
        <v>1600646400</v>
      </c>
      <c r="B396" t="s">
        <v>861</v>
      </c>
      <c r="C396" t="s">
        <v>64</v>
      </c>
      <c r="D396" t="s">
        <v>65</v>
      </c>
      <c r="E396" t="s">
        <v>688</v>
      </c>
      <c r="F396" t="s">
        <v>704</v>
      </c>
      <c r="G396" t="s">
        <v>743</v>
      </c>
      <c r="H396">
        <v>11</v>
      </c>
      <c r="I396">
        <v>1</v>
      </c>
      <c r="J396">
        <v>1</v>
      </c>
      <c r="K396">
        <v>1</v>
      </c>
      <c r="L396">
        <v>1.39</v>
      </c>
      <c r="M396">
        <v>1</v>
      </c>
      <c r="N396">
        <v>2</v>
      </c>
      <c r="O396">
        <v>3</v>
      </c>
      <c r="P396">
        <v>3</v>
      </c>
      <c r="Q396">
        <v>1</v>
      </c>
      <c r="R396">
        <v>2</v>
      </c>
      <c r="S396">
        <v>31</v>
      </c>
      <c r="T396" t="s">
        <v>862</v>
      </c>
      <c r="U396">
        <v>8</v>
      </c>
      <c r="V396">
        <v>2</v>
      </c>
      <c r="W396">
        <v>4</v>
      </c>
      <c r="X396">
        <v>0</v>
      </c>
      <c r="Y396">
        <v>3</v>
      </c>
      <c r="Z396">
        <v>1</v>
      </c>
      <c r="AA396">
        <v>1</v>
      </c>
      <c r="AB396">
        <v>3</v>
      </c>
      <c r="AC396">
        <v>1</v>
      </c>
      <c r="AD396">
        <v>3</v>
      </c>
      <c r="AE396">
        <v>10</v>
      </c>
      <c r="AF396">
        <v>8</v>
      </c>
      <c r="AG396">
        <v>2</v>
      </c>
      <c r="AH396">
        <v>4</v>
      </c>
      <c r="AI396">
        <v>8</v>
      </c>
      <c r="AJ396">
        <v>4</v>
      </c>
      <c r="AK396">
        <v>16</v>
      </c>
      <c r="AL396">
        <v>12</v>
      </c>
      <c r="AM396">
        <v>64</v>
      </c>
      <c r="AN396">
        <v>36</v>
      </c>
      <c r="AO396">
        <v>0.96</v>
      </c>
      <c r="AP396">
        <v>0.9</v>
      </c>
      <c r="AQ396">
        <v>2.6</v>
      </c>
      <c r="AR396">
        <v>90</v>
      </c>
      <c r="AS396">
        <v>90</v>
      </c>
      <c r="AT396">
        <v>50</v>
      </c>
      <c r="AU396">
        <v>20</v>
      </c>
      <c r="AV396">
        <v>0</v>
      </c>
      <c r="AW396">
        <v>50</v>
      </c>
      <c r="AX396">
        <v>90</v>
      </c>
      <c r="AY396">
        <v>20</v>
      </c>
      <c r="AZ396">
        <v>90</v>
      </c>
      <c r="BA396">
        <v>11</v>
      </c>
      <c r="BB396">
        <v>4.5999999999999996</v>
      </c>
      <c r="BC396">
        <v>3.7</v>
      </c>
      <c r="BD396">
        <v>3.7</v>
      </c>
      <c r="BE396">
        <v>1.87</v>
      </c>
      <c r="BF396">
        <f>(1/BC396+1/BD396+1/BE396-1)/3</f>
        <v>2.5099966276436774E-2</v>
      </c>
      <c r="BG396">
        <f>1/BC396-BF396</f>
        <v>0.24517030399383347</v>
      </c>
      <c r="BH396">
        <f>1/BD396-BF396</f>
        <v>0.24517030399383347</v>
      </c>
      <c r="BI396">
        <f>1/BE396-BF396</f>
        <v>0.50965939201233323</v>
      </c>
      <c r="BJ396">
        <f>MROUND(BG396*100,2)/100</f>
        <v>0.24</v>
      </c>
      <c r="BK396">
        <v>1.2</v>
      </c>
      <c r="BL396">
        <v>1.67</v>
      </c>
      <c r="BM396">
        <v>2.7</v>
      </c>
      <c r="BN396">
        <v>4.8499999999999996</v>
      </c>
      <c r="BO396">
        <v>1.61</v>
      </c>
      <c r="BP396">
        <v>2.2000000000000002</v>
      </c>
      <c r="BQ396" t="s">
        <v>691</v>
      </c>
      <c r="BR396">
        <f>VLOOKUP(Table2[[#This Row],[Reference]],metron,10,FALSE)</f>
        <v>2.6014437689969609</v>
      </c>
      <c r="BS396">
        <f>VLOOKUP(Table2[[#This Row],[Reference]],metron,11,FALSE)</f>
        <v>1.067249240121581</v>
      </c>
      <c r="BT396">
        <f>VLOOKUP(Table2[[#This Row],[Reference]],metron,12,FALSE)</f>
        <v>1.53419452887538</v>
      </c>
      <c r="BU396">
        <f>VLOOKUP(Table2[[#This Row],[Reference]],metron,13,FALSE)</f>
        <v>0.45589353612167299</v>
      </c>
      <c r="BV396">
        <f>VLOOKUP(Table2[[#This Row],[Reference]],metron,14,FALSE)</f>
        <v>0.65133079847908748</v>
      </c>
      <c r="BW396">
        <f>VLOOKUP(Table2[[#This Row],[Reference]],metron,15,FALSE)</f>
        <v>10.75886524822695</v>
      </c>
      <c r="BX396">
        <f>VLOOKUP(Table2[[#This Row],[Reference]],metron,16,FALSE)</f>
        <v>12.46679561573179</v>
      </c>
      <c r="BY396">
        <f>VLOOKUP(Table2[[#This Row],[Reference]],metron,17,FALSE)</f>
        <v>4.1157347204161248</v>
      </c>
      <c r="BZ396">
        <f>VLOOKUP(Table2[[#This Row],[Reference]],metron,18,FALSE)</f>
        <v>5.1072821846553964</v>
      </c>
      <c r="CA396">
        <f>VLOOKUP(Table2[[#This Row],[Reference]],metron,19,FALSE)</f>
        <v>6.6431305278108255</v>
      </c>
      <c r="CB396">
        <f>VLOOKUP(Table2[[#This Row],[Reference]],metron,20,FALSE)</f>
        <v>7.3595134310763939</v>
      </c>
      <c r="CC396">
        <f>VLOOKUP(Table2[[#This Row],[Reference]],metron,21,FALSE)</f>
        <v>13.11140235910878</v>
      </c>
      <c r="CD396">
        <f>VLOOKUP(Table2[[#This Row],[Reference]],metron,22,FALSE)</f>
        <v>12.93184796854522</v>
      </c>
      <c r="CE396">
        <f>VLOOKUP(Table2[[#This Row],[Reference]],metron,23,FALSE)</f>
        <v>1.8341677096370459</v>
      </c>
      <c r="CF396">
        <f>VLOOKUP(Table2[[#This Row],[Reference]],metron,24,FALSE)</f>
        <v>1.7903629536921151</v>
      </c>
      <c r="CG396">
        <f>VLOOKUP(Table2[[#This Row],[Reference]],metron,25,FALSE)</f>
        <v>0.1095118898623279</v>
      </c>
      <c r="CH396">
        <f>VLOOKUP(Table2[[#This Row],[Reference]],metron,26,FALSE)</f>
        <v>9.3241551939924908E-2</v>
      </c>
    </row>
    <row r="397" spans="1:86" hidden="1" x14ac:dyDescent="0.45">
      <c r="A397">
        <v>1600740000</v>
      </c>
      <c r="B397" t="s">
        <v>863</v>
      </c>
      <c r="C397" t="s">
        <v>64</v>
      </c>
      <c r="D397" t="s">
        <v>65</v>
      </c>
      <c r="E397" t="s">
        <v>667</v>
      </c>
      <c r="F397" t="s">
        <v>682</v>
      </c>
      <c r="G397" t="s">
        <v>678</v>
      </c>
      <c r="H397">
        <v>11</v>
      </c>
      <c r="I397">
        <v>2.5</v>
      </c>
      <c r="J397">
        <v>2</v>
      </c>
      <c r="K397">
        <v>2.29</v>
      </c>
      <c r="L397">
        <v>1.25</v>
      </c>
      <c r="M397">
        <v>2</v>
      </c>
      <c r="N397">
        <v>0</v>
      </c>
      <c r="O397">
        <v>2</v>
      </c>
      <c r="P397">
        <v>1</v>
      </c>
      <c r="Q397">
        <v>1</v>
      </c>
      <c r="R397">
        <v>0</v>
      </c>
      <c r="S397" t="s">
        <v>864</v>
      </c>
      <c r="U397">
        <v>4</v>
      </c>
      <c r="V397">
        <v>4</v>
      </c>
      <c r="W397">
        <v>0</v>
      </c>
      <c r="X397">
        <v>0</v>
      </c>
      <c r="Y397">
        <v>1</v>
      </c>
      <c r="Z397">
        <v>1</v>
      </c>
      <c r="AA397">
        <v>0</v>
      </c>
      <c r="AB397">
        <v>0</v>
      </c>
      <c r="AC397">
        <v>2</v>
      </c>
      <c r="AD397">
        <v>0</v>
      </c>
      <c r="AE397">
        <v>17</v>
      </c>
      <c r="AF397">
        <v>8</v>
      </c>
      <c r="AG397">
        <v>10</v>
      </c>
      <c r="AH397">
        <v>2</v>
      </c>
      <c r="AI397">
        <v>7</v>
      </c>
      <c r="AJ397">
        <v>6</v>
      </c>
      <c r="AK397">
        <v>11</v>
      </c>
      <c r="AL397">
        <v>6</v>
      </c>
      <c r="AM397">
        <v>74</v>
      </c>
      <c r="AN397">
        <v>26</v>
      </c>
      <c r="AO397">
        <v>2.27</v>
      </c>
      <c r="AP397">
        <v>0.87</v>
      </c>
      <c r="AQ397">
        <v>2.13</v>
      </c>
      <c r="AR397">
        <v>75</v>
      </c>
      <c r="AS397">
        <v>75</v>
      </c>
      <c r="AT397">
        <v>50</v>
      </c>
      <c r="AU397">
        <v>0</v>
      </c>
      <c r="AV397">
        <v>0</v>
      </c>
      <c r="AW397">
        <v>13</v>
      </c>
      <c r="AX397">
        <v>63</v>
      </c>
      <c r="AY397">
        <v>50</v>
      </c>
      <c r="AZ397">
        <v>75</v>
      </c>
      <c r="BA397">
        <v>8.5</v>
      </c>
      <c r="BB397">
        <v>4.75</v>
      </c>
      <c r="BC397">
        <v>1.67</v>
      </c>
      <c r="BD397">
        <v>3.9</v>
      </c>
      <c r="BE397">
        <v>4.6500000000000004</v>
      </c>
      <c r="BF397">
        <f>(1/BC397+1/BD397+1/BE397-1)/3</f>
        <v>2.3422138353565842E-2</v>
      </c>
      <c r="BG397">
        <f>1/BC397-BF397</f>
        <v>0.57538025685601502</v>
      </c>
      <c r="BH397">
        <f>1/BD397-BF397</f>
        <v>0.23298811805669059</v>
      </c>
      <c r="BI397">
        <f>1/BE397-BF397</f>
        <v>0.19163162508729434</v>
      </c>
      <c r="BJ397">
        <f>MROUND(BG397*100,2)/100</f>
        <v>0.57999999999999996</v>
      </c>
      <c r="BK397">
        <v>1.18</v>
      </c>
      <c r="BL397">
        <v>1.59</v>
      </c>
      <c r="BM397">
        <v>2.5</v>
      </c>
      <c r="BN397">
        <v>4.4000000000000004</v>
      </c>
      <c r="BO397">
        <v>1.61</v>
      </c>
      <c r="BP397">
        <v>2.2000000000000002</v>
      </c>
      <c r="BQ397" t="s">
        <v>736</v>
      </c>
      <c r="BR397">
        <f>VLOOKUP(Table2[[#This Row],[Reference]],metron,10,FALSE)</f>
        <v>2.6362999299229148</v>
      </c>
      <c r="BS397">
        <f>VLOOKUP(Table2[[#This Row],[Reference]],metron,11,FALSE)</f>
        <v>1.7619715019855171</v>
      </c>
      <c r="BT397">
        <f>VLOOKUP(Table2[[#This Row],[Reference]],metron,12,FALSE)</f>
        <v>0.87432842793739785</v>
      </c>
      <c r="BU397">
        <f>VLOOKUP(Table2[[#This Row],[Reference]],metron,13,FALSE)</f>
        <v>0.78411214953271025</v>
      </c>
      <c r="BV397">
        <f>VLOOKUP(Table2[[#This Row],[Reference]],metron,14,FALSE)</f>
        <v>0.38060747663551397</v>
      </c>
      <c r="BW397">
        <f>VLOOKUP(Table2[[#This Row],[Reference]],metron,15,FALSE)</f>
        <v>14.215499378367181</v>
      </c>
      <c r="BX397">
        <f>VLOOKUP(Table2[[#This Row],[Reference]],metron,16,FALSE)</f>
        <v>8.9523612261806136</v>
      </c>
      <c r="BY397">
        <f>VLOOKUP(Table2[[#This Row],[Reference]],metron,17,FALSE)</f>
        <v>6.3083121289228163</v>
      </c>
      <c r="BZ397">
        <f>VLOOKUP(Table2[[#This Row],[Reference]],metron,18,FALSE)</f>
        <v>3.7757524374735061</v>
      </c>
      <c r="CA397">
        <f>VLOOKUP(Table2[[#This Row],[Reference]],metron,19,FALSE)</f>
        <v>7.9071872494443642</v>
      </c>
      <c r="CB397">
        <f>VLOOKUP(Table2[[#This Row],[Reference]],metron,20,FALSE)</f>
        <v>5.1766087887071075</v>
      </c>
      <c r="CC397">
        <f>VLOOKUP(Table2[[#This Row],[Reference]],metron,21,FALSE)</f>
        <v>12.634239592183521</v>
      </c>
      <c r="CD397">
        <f>VLOOKUP(Table2[[#This Row],[Reference]],metron,22,FALSE)</f>
        <v>13.597706032285471</v>
      </c>
      <c r="CE397">
        <f>VLOOKUP(Table2[[#This Row],[Reference]],metron,23,FALSE)</f>
        <v>1.365400161681487</v>
      </c>
      <c r="CF397">
        <f>VLOOKUP(Table2[[#This Row],[Reference]],metron,24,FALSE)</f>
        <v>1.963621665319321</v>
      </c>
      <c r="CG397">
        <f>VLOOKUP(Table2[[#This Row],[Reference]],metron,25,FALSE)</f>
        <v>7.1544058205335492E-2</v>
      </c>
      <c r="CH397">
        <f>VLOOKUP(Table2[[#This Row],[Reference]],metron,26,FALSE)</f>
        <v>0.1216653193209378</v>
      </c>
    </row>
    <row r="398" spans="1:86" hidden="1" x14ac:dyDescent="0.45">
      <c r="A398">
        <v>1600999200</v>
      </c>
      <c r="B398" t="s">
        <v>865</v>
      </c>
      <c r="C398" t="s">
        <v>64</v>
      </c>
      <c r="D398" t="s">
        <v>65</v>
      </c>
      <c r="E398" t="s">
        <v>693</v>
      </c>
      <c r="F398" t="s">
        <v>705</v>
      </c>
      <c r="G398" t="s">
        <v>673</v>
      </c>
      <c r="H398">
        <v>12</v>
      </c>
      <c r="I398">
        <v>1.67</v>
      </c>
      <c r="J398">
        <v>0.67</v>
      </c>
      <c r="K398">
        <v>1.43</v>
      </c>
      <c r="L398">
        <v>0.55000000000000004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U398">
        <v>8</v>
      </c>
      <c r="V398">
        <v>3</v>
      </c>
      <c r="W398">
        <v>1</v>
      </c>
      <c r="X398">
        <v>0</v>
      </c>
      <c r="Y398">
        <v>2</v>
      </c>
      <c r="Z398">
        <v>0</v>
      </c>
      <c r="AA398">
        <v>0</v>
      </c>
      <c r="AB398">
        <v>1</v>
      </c>
      <c r="AC398">
        <v>1</v>
      </c>
      <c r="AD398">
        <v>1</v>
      </c>
      <c r="AE398">
        <v>19</v>
      </c>
      <c r="AF398">
        <v>9</v>
      </c>
      <c r="AG398">
        <v>3</v>
      </c>
      <c r="AH398">
        <v>4</v>
      </c>
      <c r="AI398">
        <v>16</v>
      </c>
      <c r="AJ398">
        <v>5</v>
      </c>
      <c r="AK398">
        <v>11</v>
      </c>
      <c r="AL398">
        <v>11</v>
      </c>
      <c r="AM398">
        <v>62</v>
      </c>
      <c r="AN398">
        <v>38</v>
      </c>
      <c r="AO398">
        <v>2.0499999999999998</v>
      </c>
      <c r="AP398">
        <v>1.1399999999999999</v>
      </c>
      <c r="AQ398">
        <v>3.34</v>
      </c>
      <c r="AR398">
        <v>84</v>
      </c>
      <c r="AS398">
        <v>84</v>
      </c>
      <c r="AT398">
        <v>67</v>
      </c>
      <c r="AU398">
        <v>42</v>
      </c>
      <c r="AV398">
        <v>25</v>
      </c>
      <c r="AW398">
        <v>67</v>
      </c>
      <c r="AX398">
        <v>84</v>
      </c>
      <c r="AY398">
        <v>50</v>
      </c>
      <c r="AZ398">
        <v>75</v>
      </c>
      <c r="BA398">
        <v>10.66</v>
      </c>
      <c r="BB398">
        <v>6.33</v>
      </c>
      <c r="BC398">
        <v>1.59</v>
      </c>
      <c r="BD398">
        <v>4.05</v>
      </c>
      <c r="BE398">
        <v>5.0999999999999996</v>
      </c>
      <c r="BF398">
        <f>(1/BC398+1/BD398+1/BE398-1)/3</f>
        <v>2.3974276409841844E-2</v>
      </c>
      <c r="BG398">
        <f>1/BC398-BF398</f>
        <v>0.60495654120022102</v>
      </c>
      <c r="BH398">
        <f>1/BD398-BF398</f>
        <v>0.22293930383707175</v>
      </c>
      <c r="BI398">
        <f>1/BE398-BF398</f>
        <v>0.1721041549627072</v>
      </c>
      <c r="BJ398">
        <f>MROUND(BG398*100,2)/100</f>
        <v>0.6</v>
      </c>
      <c r="BK398">
        <v>1.21</v>
      </c>
      <c r="BL398">
        <v>1.69</v>
      </c>
      <c r="BM398">
        <v>2.75</v>
      </c>
      <c r="BN398">
        <v>5</v>
      </c>
      <c r="BO398">
        <v>1.71</v>
      </c>
      <c r="BP398">
        <v>2.0499999999999998</v>
      </c>
      <c r="BQ398" t="s">
        <v>698</v>
      </c>
      <c r="BR398">
        <f>VLOOKUP(Table2[[#This Row],[Reference]],metron,10,FALSE)</f>
        <v>2.7310090702947849</v>
      </c>
      <c r="BS398">
        <f>VLOOKUP(Table2[[#This Row],[Reference]],metron,11,FALSE)</f>
        <v>1.841836734693878</v>
      </c>
      <c r="BT398">
        <f>VLOOKUP(Table2[[#This Row],[Reference]],metron,12,FALSE)</f>
        <v>0.88917233560090703</v>
      </c>
      <c r="BU398">
        <f>VLOOKUP(Table2[[#This Row],[Reference]],metron,13,FALSE)</f>
        <v>0.804822695035461</v>
      </c>
      <c r="BV398">
        <f>VLOOKUP(Table2[[#This Row],[Reference]],metron,14,FALSE)</f>
        <v>0.38099290780141842</v>
      </c>
      <c r="BW398">
        <f>VLOOKUP(Table2[[#This Row],[Reference]],metron,15,FALSE)</f>
        <v>14.25174825174825</v>
      </c>
      <c r="BX398">
        <f>VLOOKUP(Table2[[#This Row],[Reference]],metron,16,FALSE)</f>
        <v>8.8316683316683324</v>
      </c>
      <c r="BY398">
        <f>VLOOKUP(Table2[[#This Row],[Reference]],metron,17,FALSE)</f>
        <v>6.2901265822784813</v>
      </c>
      <c r="BZ398">
        <f>VLOOKUP(Table2[[#This Row],[Reference]],metron,18,FALSE)</f>
        <v>3.6162025316455702</v>
      </c>
      <c r="CA398">
        <f>VLOOKUP(Table2[[#This Row],[Reference]],metron,19,FALSE)</f>
        <v>7.9616216694697686</v>
      </c>
      <c r="CB398">
        <f>VLOOKUP(Table2[[#This Row],[Reference]],metron,20,FALSE)</f>
        <v>5.2154658000227627</v>
      </c>
      <c r="CC398">
        <f>VLOOKUP(Table2[[#This Row],[Reference]],metron,21,FALSE)</f>
        <v>12.444895886236671</v>
      </c>
      <c r="CD398">
        <f>VLOOKUP(Table2[[#This Row],[Reference]],metron,22,FALSE)</f>
        <v>13.620619603859829</v>
      </c>
      <c r="CE398">
        <f>VLOOKUP(Table2[[#This Row],[Reference]],metron,23,FALSE)</f>
        <v>1.406084017382907</v>
      </c>
      <c r="CF398">
        <f>VLOOKUP(Table2[[#This Row],[Reference]],metron,24,FALSE)</f>
        <v>2.070980202800579</v>
      </c>
      <c r="CG398">
        <f>VLOOKUP(Table2[[#This Row],[Reference]],metron,25,FALSE)</f>
        <v>6.1323032351521013E-2</v>
      </c>
      <c r="CH398">
        <f>VLOOKUP(Table2[[#This Row],[Reference]],metron,26,FALSE)</f>
        <v>0.1313375181071946</v>
      </c>
    </row>
    <row r="399" spans="1:86" hidden="1" x14ac:dyDescent="0.45">
      <c r="A399">
        <v>1601080200</v>
      </c>
      <c r="B399" t="s">
        <v>866</v>
      </c>
      <c r="C399" t="s">
        <v>64</v>
      </c>
      <c r="D399" t="s">
        <v>65</v>
      </c>
      <c r="E399" t="s">
        <v>700</v>
      </c>
      <c r="F399" t="s">
        <v>683</v>
      </c>
      <c r="G399" t="s">
        <v>668</v>
      </c>
      <c r="H399">
        <v>12</v>
      </c>
      <c r="I399">
        <v>1</v>
      </c>
      <c r="J399">
        <v>0.17</v>
      </c>
      <c r="K399">
        <v>1.5</v>
      </c>
      <c r="L399">
        <v>0.17</v>
      </c>
      <c r="M399">
        <v>3</v>
      </c>
      <c r="N399">
        <v>3</v>
      </c>
      <c r="O399">
        <v>6</v>
      </c>
      <c r="P399">
        <v>3</v>
      </c>
      <c r="Q399">
        <v>1</v>
      </c>
      <c r="R399">
        <v>2</v>
      </c>
      <c r="S399" t="s">
        <v>867</v>
      </c>
      <c r="T399" t="s">
        <v>868</v>
      </c>
      <c r="U399">
        <v>12</v>
      </c>
      <c r="V399">
        <v>5</v>
      </c>
      <c r="W399">
        <v>0</v>
      </c>
      <c r="X399">
        <v>0</v>
      </c>
      <c r="Y399">
        <v>2</v>
      </c>
      <c r="Z399">
        <v>0</v>
      </c>
      <c r="AA399">
        <v>0</v>
      </c>
      <c r="AB399">
        <v>0</v>
      </c>
      <c r="AC399">
        <v>0</v>
      </c>
      <c r="AD399">
        <v>2</v>
      </c>
      <c r="AE399">
        <v>16</v>
      </c>
      <c r="AF399">
        <v>15</v>
      </c>
      <c r="AG399">
        <v>7</v>
      </c>
      <c r="AH399">
        <v>6</v>
      </c>
      <c r="AI399">
        <v>9</v>
      </c>
      <c r="AJ399">
        <v>9</v>
      </c>
      <c r="AK399">
        <v>7</v>
      </c>
      <c r="AL399">
        <v>18</v>
      </c>
      <c r="AM399">
        <v>65</v>
      </c>
      <c r="AN399">
        <v>35</v>
      </c>
      <c r="AO399">
        <v>2.06</v>
      </c>
      <c r="AP399">
        <v>1.67</v>
      </c>
      <c r="AQ399">
        <v>2.88</v>
      </c>
      <c r="AR399">
        <v>63</v>
      </c>
      <c r="AS399">
        <v>71</v>
      </c>
      <c r="AT399">
        <v>50</v>
      </c>
      <c r="AU399">
        <v>34</v>
      </c>
      <c r="AV399">
        <v>34</v>
      </c>
      <c r="AW399">
        <v>34</v>
      </c>
      <c r="AX399">
        <v>67</v>
      </c>
      <c r="AY399">
        <v>54</v>
      </c>
      <c r="AZ399">
        <v>84</v>
      </c>
      <c r="BA399">
        <v>7</v>
      </c>
      <c r="BB399">
        <v>4.83</v>
      </c>
      <c r="BC399">
        <v>2.65</v>
      </c>
      <c r="BD399">
        <v>3.1</v>
      </c>
      <c r="BE399">
        <v>2.65</v>
      </c>
      <c r="BF399">
        <f>(1/BC399+1/BD399+1/BE399-1)/3</f>
        <v>2.5765875431121927E-2</v>
      </c>
      <c r="BG399">
        <f>1/BC399-BF399</f>
        <v>0.35159261513491585</v>
      </c>
      <c r="BH399">
        <f>1/BD399-BF399</f>
        <v>0.2968147697301684</v>
      </c>
      <c r="BI399">
        <f>1/BE399-BF399</f>
        <v>0.35159261513491585</v>
      </c>
      <c r="BJ399">
        <f>MROUND(BG399*100,2)/100</f>
        <v>0.36</v>
      </c>
      <c r="BK399">
        <v>1.35</v>
      </c>
      <c r="BL399">
        <v>2.1</v>
      </c>
      <c r="BM399">
        <v>3.8</v>
      </c>
      <c r="BN399">
        <v>7.25</v>
      </c>
      <c r="BO399">
        <v>1.83</v>
      </c>
      <c r="BP399">
        <v>1.91</v>
      </c>
      <c r="BQ399" t="s">
        <v>711</v>
      </c>
      <c r="BR399">
        <f>VLOOKUP(Table2[[#This Row],[Reference]],metron,10,FALSE)</f>
        <v>2.5110350525197691</v>
      </c>
      <c r="BS399">
        <f>VLOOKUP(Table2[[#This Row],[Reference]],metron,11,FALSE)</f>
        <v>1.269326094653606</v>
      </c>
      <c r="BT399">
        <f>VLOOKUP(Table2[[#This Row],[Reference]],metron,12,FALSE)</f>
        <v>1.2417089578661631</v>
      </c>
      <c r="BU399">
        <f>VLOOKUP(Table2[[#This Row],[Reference]],metron,13,FALSE)</f>
        <v>0.56586402266288949</v>
      </c>
      <c r="BV399">
        <f>VLOOKUP(Table2[[#This Row],[Reference]],metron,14,FALSE)</f>
        <v>0.55158168083097259</v>
      </c>
      <c r="BW399">
        <f>VLOOKUP(Table2[[#This Row],[Reference]],metron,15,FALSE)</f>
        <v>11.49400826446281</v>
      </c>
      <c r="BX399">
        <f>VLOOKUP(Table2[[#This Row],[Reference]],metron,16,FALSE)</f>
        <v>10.507231404958681</v>
      </c>
      <c r="BY399">
        <f>VLOOKUP(Table2[[#This Row],[Reference]],metron,17,FALSE)</f>
        <v>4.9238790406673623</v>
      </c>
      <c r="BZ399">
        <f>VLOOKUP(Table2[[#This Row],[Reference]],metron,18,FALSE)</f>
        <v>4.6296141814389991</v>
      </c>
      <c r="CA399">
        <f>VLOOKUP(Table2[[#This Row],[Reference]],metron,19,FALSE)</f>
        <v>6.5701292237954476</v>
      </c>
      <c r="CB399">
        <f>VLOOKUP(Table2[[#This Row],[Reference]],metron,20,FALSE)</f>
        <v>5.8776172235196817</v>
      </c>
      <c r="CC399">
        <f>VLOOKUP(Table2[[#This Row],[Reference]],metron,21,FALSE)</f>
        <v>12.798739495798319</v>
      </c>
      <c r="CD399">
        <f>VLOOKUP(Table2[[#This Row],[Reference]],metron,22,FALSE)</f>
        <v>12.98844537815126</v>
      </c>
      <c r="CE399">
        <f>VLOOKUP(Table2[[#This Row],[Reference]],metron,23,FALSE)</f>
        <v>1.604928297313674</v>
      </c>
      <c r="CF399">
        <f>VLOOKUP(Table2[[#This Row],[Reference]],metron,24,FALSE)</f>
        <v>1.791961219955565</v>
      </c>
      <c r="CG399">
        <f>VLOOKUP(Table2[[#This Row],[Reference]],metron,25,FALSE)</f>
        <v>8.887093516461321E-2</v>
      </c>
      <c r="CH399">
        <f>VLOOKUP(Table2[[#This Row],[Reference]],metron,26,FALSE)</f>
        <v>0.11694607150070691</v>
      </c>
    </row>
    <row r="400" spans="1:86" hidden="1" x14ac:dyDescent="0.45">
      <c r="A400">
        <v>1601087400</v>
      </c>
      <c r="B400" t="s">
        <v>869</v>
      </c>
      <c r="C400" t="s">
        <v>64</v>
      </c>
      <c r="D400" t="s">
        <v>65</v>
      </c>
      <c r="E400" t="s">
        <v>689</v>
      </c>
      <c r="F400" t="s">
        <v>677</v>
      </c>
      <c r="G400" t="s">
        <v>678</v>
      </c>
      <c r="H400">
        <v>12</v>
      </c>
      <c r="I400">
        <v>1.6</v>
      </c>
      <c r="J400">
        <v>0.6</v>
      </c>
      <c r="K400">
        <v>1.41</v>
      </c>
      <c r="L400">
        <v>1.06</v>
      </c>
      <c r="M400">
        <v>0</v>
      </c>
      <c r="N400">
        <v>1</v>
      </c>
      <c r="O400">
        <v>1</v>
      </c>
      <c r="P400">
        <v>1</v>
      </c>
      <c r="Q400">
        <v>0</v>
      </c>
      <c r="R400">
        <v>1</v>
      </c>
      <c r="T400">
        <v>10</v>
      </c>
      <c r="U400">
        <v>9</v>
      </c>
      <c r="V400">
        <v>2</v>
      </c>
      <c r="W400">
        <v>1</v>
      </c>
      <c r="X400">
        <v>0</v>
      </c>
      <c r="Y400">
        <v>2</v>
      </c>
      <c r="Z400">
        <v>0</v>
      </c>
      <c r="AA400">
        <v>0</v>
      </c>
      <c r="AB400">
        <v>1</v>
      </c>
      <c r="AC400">
        <v>1</v>
      </c>
      <c r="AD400">
        <v>1</v>
      </c>
      <c r="AE400">
        <v>12</v>
      </c>
      <c r="AF400">
        <v>4</v>
      </c>
      <c r="AG400">
        <v>2</v>
      </c>
      <c r="AH400">
        <v>3</v>
      </c>
      <c r="AI400">
        <v>10</v>
      </c>
      <c r="AJ400">
        <v>1</v>
      </c>
      <c r="AK400">
        <v>9</v>
      </c>
      <c r="AL400">
        <v>16</v>
      </c>
      <c r="AM400">
        <v>60</v>
      </c>
      <c r="AN400">
        <v>40</v>
      </c>
      <c r="AO400">
        <v>1.27</v>
      </c>
      <c r="AP400">
        <v>0.67</v>
      </c>
      <c r="AQ400">
        <v>1.7</v>
      </c>
      <c r="AR400">
        <v>50</v>
      </c>
      <c r="AS400">
        <v>60</v>
      </c>
      <c r="AT400">
        <v>20</v>
      </c>
      <c r="AU400">
        <v>10</v>
      </c>
      <c r="AV400">
        <v>0</v>
      </c>
      <c r="AW400">
        <v>30</v>
      </c>
      <c r="AX400">
        <v>40</v>
      </c>
      <c r="AY400">
        <v>40</v>
      </c>
      <c r="AZ400">
        <v>50</v>
      </c>
      <c r="BA400">
        <v>9</v>
      </c>
      <c r="BB400">
        <v>5.6</v>
      </c>
      <c r="BC400">
        <v>2.4</v>
      </c>
      <c r="BD400">
        <v>3.1</v>
      </c>
      <c r="BE400">
        <v>3</v>
      </c>
      <c r="BF400">
        <f>(1/BC400+1/BD400+1/BE400-1)/3</f>
        <v>2.4193548387096753E-2</v>
      </c>
      <c r="BG400">
        <f>1/BC400-BF400</f>
        <v>0.39247311827956993</v>
      </c>
      <c r="BH400">
        <f>1/BD400-BF400</f>
        <v>0.29838709677419356</v>
      </c>
      <c r="BI400">
        <f>1/BE400-BF400</f>
        <v>0.30913978494623656</v>
      </c>
      <c r="BJ400">
        <f>MROUND(BG400*100,2)/100</f>
        <v>0.4</v>
      </c>
      <c r="BK400">
        <v>1.36</v>
      </c>
      <c r="BL400">
        <v>2.1</v>
      </c>
      <c r="BM400">
        <v>3.9</v>
      </c>
      <c r="BN400">
        <v>7.5</v>
      </c>
      <c r="BO400">
        <v>1.83</v>
      </c>
      <c r="BP400">
        <v>1.91</v>
      </c>
      <c r="BQ400" t="s">
        <v>713</v>
      </c>
      <c r="BR400">
        <f>VLOOKUP(Table2[[#This Row],[Reference]],metron,10,FALSE)</f>
        <v>2.4956155335383219</v>
      </c>
      <c r="BS400">
        <f>VLOOKUP(Table2[[#This Row],[Reference]],metron,11,FALSE)</f>
        <v>1.344038264434575</v>
      </c>
      <c r="BT400">
        <f>VLOOKUP(Table2[[#This Row],[Reference]],metron,12,FALSE)</f>
        <v>1.1515772691037469</v>
      </c>
      <c r="BU400">
        <f>VLOOKUP(Table2[[#This Row],[Reference]],metron,13,FALSE)</f>
        <v>0.59936225942375587</v>
      </c>
      <c r="BV400">
        <f>VLOOKUP(Table2[[#This Row],[Reference]],metron,14,FALSE)</f>
        <v>0.50723152260562576</v>
      </c>
      <c r="BW400">
        <f>VLOOKUP(Table2[[#This Row],[Reference]],metron,15,FALSE)</f>
        <v>11.99278846153846</v>
      </c>
      <c r="BX400">
        <f>VLOOKUP(Table2[[#This Row],[Reference]],metron,16,FALSE)</f>
        <v>10.0277534965035</v>
      </c>
      <c r="BY400">
        <f>VLOOKUP(Table2[[#This Row],[Reference]],metron,17,FALSE)</f>
        <v>5.2857459543338514</v>
      </c>
      <c r="BZ400">
        <f>VLOOKUP(Table2[[#This Row],[Reference]],metron,18,FALSE)</f>
        <v>4.4067834183107957</v>
      </c>
      <c r="CA400">
        <f>VLOOKUP(Table2[[#This Row],[Reference]],metron,19,FALSE)</f>
        <v>6.7070425072046085</v>
      </c>
      <c r="CB400">
        <f>VLOOKUP(Table2[[#This Row],[Reference]],metron,20,FALSE)</f>
        <v>5.6209700781927046</v>
      </c>
      <c r="CC400">
        <f>VLOOKUP(Table2[[#This Row],[Reference]],metron,21,FALSE)</f>
        <v>13.04463690872752</v>
      </c>
      <c r="CD400">
        <f>VLOOKUP(Table2[[#This Row],[Reference]],metron,22,FALSE)</f>
        <v>13.49811236953142</v>
      </c>
      <c r="CE400">
        <f>VLOOKUP(Table2[[#This Row],[Reference]],metron,23,FALSE)</f>
        <v>1.5836526181353769</v>
      </c>
      <c r="CF400">
        <f>VLOOKUP(Table2[[#This Row],[Reference]],metron,24,FALSE)</f>
        <v>1.8744146445295871</v>
      </c>
      <c r="CG400">
        <f>VLOOKUP(Table2[[#This Row],[Reference]],metron,25,FALSE)</f>
        <v>8.5994040017028525E-2</v>
      </c>
      <c r="CH400">
        <f>VLOOKUP(Table2[[#This Row],[Reference]],metron,26,FALSE)</f>
        <v>0.13452532992762881</v>
      </c>
    </row>
    <row r="401" spans="1:86" hidden="1" x14ac:dyDescent="0.45">
      <c r="A401">
        <v>1601157600</v>
      </c>
      <c r="B401" t="s">
        <v>870</v>
      </c>
      <c r="C401" t="s">
        <v>64</v>
      </c>
      <c r="D401" t="s">
        <v>65</v>
      </c>
      <c r="E401" t="s">
        <v>666</v>
      </c>
      <c r="F401" t="s">
        <v>699</v>
      </c>
      <c r="G401" t="s">
        <v>717</v>
      </c>
      <c r="H401">
        <v>12</v>
      </c>
      <c r="I401">
        <v>1.2</v>
      </c>
      <c r="J401">
        <v>0.4</v>
      </c>
      <c r="K401">
        <v>1.6</v>
      </c>
      <c r="L401">
        <v>0.65</v>
      </c>
      <c r="M401">
        <v>2</v>
      </c>
      <c r="N401">
        <v>1</v>
      </c>
      <c r="O401">
        <v>3</v>
      </c>
      <c r="P401">
        <v>3</v>
      </c>
      <c r="Q401">
        <v>2</v>
      </c>
      <c r="R401">
        <v>1</v>
      </c>
      <c r="S401" t="s">
        <v>86</v>
      </c>
      <c r="T401">
        <v>4</v>
      </c>
      <c r="U401">
        <v>6</v>
      </c>
      <c r="V401">
        <v>0</v>
      </c>
      <c r="W401">
        <v>1</v>
      </c>
      <c r="X401">
        <v>0</v>
      </c>
      <c r="Y401">
        <v>1</v>
      </c>
      <c r="Z401">
        <v>1</v>
      </c>
      <c r="AA401">
        <v>1</v>
      </c>
      <c r="AB401">
        <v>0</v>
      </c>
      <c r="AC401">
        <v>2</v>
      </c>
      <c r="AD401">
        <v>0</v>
      </c>
      <c r="AE401">
        <v>16</v>
      </c>
      <c r="AF401">
        <v>5</v>
      </c>
      <c r="AG401">
        <v>6</v>
      </c>
      <c r="AH401">
        <v>2</v>
      </c>
      <c r="AI401">
        <v>10</v>
      </c>
      <c r="AJ401">
        <v>3</v>
      </c>
      <c r="AK401">
        <v>16</v>
      </c>
      <c r="AL401">
        <v>11</v>
      </c>
      <c r="AM401">
        <v>63</v>
      </c>
      <c r="AN401">
        <v>37</v>
      </c>
      <c r="AO401">
        <v>1.77</v>
      </c>
      <c r="AP401">
        <v>0.65</v>
      </c>
      <c r="AQ401">
        <v>2.2000000000000002</v>
      </c>
      <c r="AR401">
        <v>60</v>
      </c>
      <c r="AS401">
        <v>60</v>
      </c>
      <c r="AT401">
        <v>30</v>
      </c>
      <c r="AU401">
        <v>20</v>
      </c>
      <c r="AV401">
        <v>10</v>
      </c>
      <c r="AW401">
        <v>10</v>
      </c>
      <c r="AX401">
        <v>30</v>
      </c>
      <c r="AY401">
        <v>50</v>
      </c>
      <c r="AZ401">
        <v>70</v>
      </c>
      <c r="BA401">
        <v>7</v>
      </c>
      <c r="BB401">
        <v>4</v>
      </c>
      <c r="BC401">
        <v>1.73</v>
      </c>
      <c r="BD401">
        <v>3.2</v>
      </c>
      <c r="BE401">
        <v>4.5999999999999996</v>
      </c>
      <c r="BF401">
        <f>(1/BC401+1/BD401+1/BE401-1)/3</f>
        <v>3.5975328809583651E-2</v>
      </c>
      <c r="BG401">
        <f>1/BC401-BF401</f>
        <v>0.54205935327134125</v>
      </c>
      <c r="BH401">
        <f>1/BD401-BF401</f>
        <v>0.27652467119041635</v>
      </c>
      <c r="BI401">
        <f>1/BE401-BF401</f>
        <v>0.18141597553824246</v>
      </c>
      <c r="BJ401">
        <f>MROUND(BG401*100,2)/100</f>
        <v>0.54</v>
      </c>
      <c r="BK401">
        <v>0</v>
      </c>
      <c r="BL401">
        <v>2.15</v>
      </c>
      <c r="BM401">
        <v>0</v>
      </c>
      <c r="BN401">
        <v>0</v>
      </c>
      <c r="BO401">
        <v>0</v>
      </c>
      <c r="BP401">
        <v>0</v>
      </c>
      <c r="BQ401" t="s">
        <v>669</v>
      </c>
      <c r="BR401">
        <f>VLOOKUP(Table2[[#This Row],[Reference]],metron,10,FALSE)</f>
        <v>2.6359702267612941</v>
      </c>
      <c r="BS401">
        <f>VLOOKUP(Table2[[#This Row],[Reference]],metron,11,FALSE)</f>
        <v>1.684957590444867</v>
      </c>
      <c r="BT401">
        <f>VLOOKUP(Table2[[#This Row],[Reference]],metron,12,FALSE)</f>
        <v>0.95101263631642718</v>
      </c>
      <c r="BU401">
        <f>VLOOKUP(Table2[[#This Row],[Reference]],metron,13,FALSE)</f>
        <v>0.72650164445213783</v>
      </c>
      <c r="BV401">
        <f>VLOOKUP(Table2[[#This Row],[Reference]],metron,14,FALSE)</f>
        <v>0.42097974727367138</v>
      </c>
      <c r="BW401">
        <f>VLOOKUP(Table2[[#This Row],[Reference]],metron,15,FALSE)</f>
        <v>13.338806970509379</v>
      </c>
      <c r="BX401">
        <f>VLOOKUP(Table2[[#This Row],[Reference]],metron,16,FALSE)</f>
        <v>9.2530160857908843</v>
      </c>
      <c r="BY401">
        <f>VLOOKUP(Table2[[#This Row],[Reference]],metron,17,FALSE)</f>
        <v>5.9915081521739131</v>
      </c>
      <c r="BZ401">
        <f>VLOOKUP(Table2[[#This Row],[Reference]],metron,18,FALSE)</f>
        <v>3.9772418478260869</v>
      </c>
      <c r="CA401">
        <f>VLOOKUP(Table2[[#This Row],[Reference]],metron,19,FALSE)</f>
        <v>7.3472988183354664</v>
      </c>
      <c r="CB401">
        <f>VLOOKUP(Table2[[#This Row],[Reference]],metron,20,FALSE)</f>
        <v>5.2757742379647974</v>
      </c>
      <c r="CC401">
        <f>VLOOKUP(Table2[[#This Row],[Reference]],metron,21,FALSE)</f>
        <v>12.59428182437032</v>
      </c>
      <c r="CD401">
        <f>VLOOKUP(Table2[[#This Row],[Reference]],metron,22,FALSE)</f>
        <v>13.577944179714089</v>
      </c>
      <c r="CE401">
        <f>VLOOKUP(Table2[[#This Row],[Reference]],metron,23,FALSE)</f>
        <v>1.4276913099870301</v>
      </c>
      <c r="CF401">
        <f>VLOOKUP(Table2[[#This Row],[Reference]],metron,24,FALSE)</f>
        <v>1.940985732814527</v>
      </c>
      <c r="CG401">
        <f>VLOOKUP(Table2[[#This Row],[Reference]],metron,25,FALSE)</f>
        <v>8.0739299610894946E-2</v>
      </c>
      <c r="CH401">
        <f>VLOOKUP(Table2[[#This Row],[Reference]],metron,26,FALSE)</f>
        <v>0.12743190661478601</v>
      </c>
    </row>
    <row r="402" spans="1:86" hidden="1" x14ac:dyDescent="0.45">
      <c r="A402">
        <v>1601164800</v>
      </c>
      <c r="B402" t="s">
        <v>871</v>
      </c>
      <c r="C402" t="s">
        <v>64</v>
      </c>
      <c r="D402" t="s">
        <v>65</v>
      </c>
      <c r="E402" t="s">
        <v>682</v>
      </c>
      <c r="F402" t="s">
        <v>660</v>
      </c>
      <c r="G402" t="s">
        <v>735</v>
      </c>
      <c r="H402">
        <v>12</v>
      </c>
      <c r="I402">
        <v>2.33</v>
      </c>
      <c r="J402">
        <v>0.25</v>
      </c>
      <c r="K402">
        <v>1.65</v>
      </c>
      <c r="L402">
        <v>0.72</v>
      </c>
      <c r="M402">
        <v>1</v>
      </c>
      <c r="N402">
        <v>1</v>
      </c>
      <c r="O402">
        <v>2</v>
      </c>
      <c r="P402">
        <v>1</v>
      </c>
      <c r="Q402">
        <v>0</v>
      </c>
      <c r="R402">
        <v>1</v>
      </c>
      <c r="S402">
        <v>74</v>
      </c>
      <c r="T402">
        <v>16</v>
      </c>
      <c r="U402">
        <v>9</v>
      </c>
      <c r="V402">
        <v>3</v>
      </c>
      <c r="W402">
        <v>2</v>
      </c>
      <c r="X402">
        <v>1</v>
      </c>
      <c r="Y402">
        <v>4</v>
      </c>
      <c r="Z402">
        <v>0</v>
      </c>
      <c r="AA402">
        <v>1</v>
      </c>
      <c r="AB402">
        <v>2</v>
      </c>
      <c r="AC402">
        <v>1</v>
      </c>
      <c r="AD402">
        <v>3</v>
      </c>
      <c r="AE402">
        <v>15</v>
      </c>
      <c r="AF402">
        <v>12</v>
      </c>
      <c r="AG402">
        <v>5</v>
      </c>
      <c r="AH402">
        <v>4</v>
      </c>
      <c r="AI402">
        <v>10</v>
      </c>
      <c r="AJ402">
        <v>8</v>
      </c>
      <c r="AK402">
        <v>13</v>
      </c>
      <c r="AL402">
        <v>16</v>
      </c>
      <c r="AM402">
        <v>43</v>
      </c>
      <c r="AN402">
        <v>57</v>
      </c>
      <c r="AO402">
        <v>1.61</v>
      </c>
      <c r="AP402">
        <v>1.17</v>
      </c>
      <c r="AQ402">
        <v>2.79</v>
      </c>
      <c r="AR402">
        <v>59</v>
      </c>
      <c r="AS402">
        <v>88</v>
      </c>
      <c r="AT402">
        <v>59</v>
      </c>
      <c r="AU402">
        <v>17</v>
      </c>
      <c r="AV402">
        <v>17</v>
      </c>
      <c r="AW402">
        <v>9</v>
      </c>
      <c r="AX402">
        <v>67</v>
      </c>
      <c r="AY402">
        <v>79</v>
      </c>
      <c r="AZ402">
        <v>100</v>
      </c>
      <c r="BA402">
        <v>9.92</v>
      </c>
      <c r="BB402">
        <v>4.92</v>
      </c>
      <c r="BC402">
        <v>2.1</v>
      </c>
      <c r="BD402">
        <v>3.55</v>
      </c>
      <c r="BE402">
        <v>3.15</v>
      </c>
      <c r="BF402">
        <f>(1/BC402+1/BD402+1/BE402-1)/3</f>
        <v>2.5113644831954662E-2</v>
      </c>
      <c r="BG402">
        <f>1/BC402-BF402</f>
        <v>0.4510768313585215</v>
      </c>
      <c r="BH402">
        <f>1/BD402-BF402</f>
        <v>0.25657649601311577</v>
      </c>
      <c r="BI402">
        <f>1/BE402-BF402</f>
        <v>0.29234667262836278</v>
      </c>
      <c r="BJ402">
        <f>MROUND(BG402*100,2)/100</f>
        <v>0.46</v>
      </c>
      <c r="BK402">
        <v>1.22</v>
      </c>
      <c r="BL402">
        <v>1.71</v>
      </c>
      <c r="BM402">
        <v>2.8</v>
      </c>
      <c r="BN402">
        <v>5.0999999999999996</v>
      </c>
      <c r="BO402">
        <v>1.61</v>
      </c>
      <c r="BP402">
        <v>2.2000000000000002</v>
      </c>
      <c r="BQ402" t="s">
        <v>675</v>
      </c>
      <c r="BR402">
        <f>VLOOKUP(Table2[[#This Row],[Reference]],metron,10,FALSE)</f>
        <v>2.5405629139072849</v>
      </c>
      <c r="BS402">
        <f>VLOOKUP(Table2[[#This Row],[Reference]],metron,11,FALSE)</f>
        <v>1.4888836329233679</v>
      </c>
      <c r="BT402">
        <f>VLOOKUP(Table2[[#This Row],[Reference]],metron,12,FALSE)</f>
        <v>1.0516792809839171</v>
      </c>
      <c r="BU402">
        <f>VLOOKUP(Table2[[#This Row],[Reference]],metron,13,FALSE)</f>
        <v>0.64581362346263005</v>
      </c>
      <c r="BV402">
        <f>VLOOKUP(Table2[[#This Row],[Reference]],metron,14,FALSE)</f>
        <v>0.45364238410596031</v>
      </c>
      <c r="BW402">
        <f>VLOOKUP(Table2[[#This Row],[Reference]],metron,15,FALSE)</f>
        <v>12.686892177589851</v>
      </c>
      <c r="BX402">
        <f>VLOOKUP(Table2[[#This Row],[Reference]],metron,16,FALSE)</f>
        <v>9.8059196617336148</v>
      </c>
      <c r="BY402">
        <f>VLOOKUP(Table2[[#This Row],[Reference]],metron,17,FALSE)</f>
        <v>5.3198121263877027</v>
      </c>
      <c r="BZ402">
        <f>VLOOKUP(Table2[[#This Row],[Reference]],metron,18,FALSE)</f>
        <v>4.0954312553373189</v>
      </c>
      <c r="CA402">
        <f>VLOOKUP(Table2[[#This Row],[Reference]],metron,19,FALSE)</f>
        <v>7.3670800512021479</v>
      </c>
      <c r="CB402">
        <f>VLOOKUP(Table2[[#This Row],[Reference]],metron,20,FALSE)</f>
        <v>5.710488406396296</v>
      </c>
      <c r="CC402">
        <f>VLOOKUP(Table2[[#This Row],[Reference]],metron,21,FALSE)</f>
        <v>13.0488908033599</v>
      </c>
      <c r="CD402">
        <f>VLOOKUP(Table2[[#This Row],[Reference]],metron,22,FALSE)</f>
        <v>13.714839543398661</v>
      </c>
      <c r="CE402">
        <f>VLOOKUP(Table2[[#This Row],[Reference]],metron,23,FALSE)</f>
        <v>1.567523459812322</v>
      </c>
      <c r="CF402">
        <f>VLOOKUP(Table2[[#This Row],[Reference]],metron,24,FALSE)</f>
        <v>1.951040391676867</v>
      </c>
      <c r="CG402">
        <f>VLOOKUP(Table2[[#This Row],[Reference]],metron,25,FALSE)</f>
        <v>8.3027335781313744E-2</v>
      </c>
      <c r="CH402">
        <f>VLOOKUP(Table2[[#This Row],[Reference]],metron,26,FALSE)</f>
        <v>0.13117095063239501</v>
      </c>
    </row>
    <row r="403" spans="1:86" hidden="1" x14ac:dyDescent="0.45">
      <c r="A403">
        <v>1601172360</v>
      </c>
      <c r="B403" t="s">
        <v>872</v>
      </c>
      <c r="C403" t="s">
        <v>64</v>
      </c>
      <c r="D403" t="s">
        <v>65</v>
      </c>
      <c r="E403" t="s">
        <v>704</v>
      </c>
      <c r="F403" t="s">
        <v>661</v>
      </c>
      <c r="G403" t="s">
        <v>684</v>
      </c>
      <c r="H403">
        <v>12</v>
      </c>
      <c r="I403">
        <v>1.8</v>
      </c>
      <c r="J403">
        <v>1.2</v>
      </c>
      <c r="K403">
        <v>1.79</v>
      </c>
      <c r="L403">
        <v>1.47</v>
      </c>
      <c r="M403">
        <v>0</v>
      </c>
      <c r="N403">
        <v>2</v>
      </c>
      <c r="O403">
        <v>2</v>
      </c>
      <c r="P403">
        <v>1</v>
      </c>
      <c r="Q403">
        <v>0</v>
      </c>
      <c r="R403">
        <v>1</v>
      </c>
      <c r="T403" t="s">
        <v>873</v>
      </c>
      <c r="U403">
        <v>5</v>
      </c>
      <c r="V403">
        <v>2</v>
      </c>
      <c r="W403">
        <v>1</v>
      </c>
      <c r="X403">
        <v>0</v>
      </c>
      <c r="Y403">
        <v>1</v>
      </c>
      <c r="Z403">
        <v>0</v>
      </c>
      <c r="AA403">
        <v>1</v>
      </c>
      <c r="AB403">
        <v>0</v>
      </c>
      <c r="AC403">
        <v>0</v>
      </c>
      <c r="AD403">
        <v>1</v>
      </c>
      <c r="AE403">
        <v>19</v>
      </c>
      <c r="AF403">
        <v>6</v>
      </c>
      <c r="AG403">
        <v>3</v>
      </c>
      <c r="AH403">
        <v>4</v>
      </c>
      <c r="AI403">
        <v>16</v>
      </c>
      <c r="AJ403">
        <v>2</v>
      </c>
      <c r="AK403">
        <v>15</v>
      </c>
      <c r="AL403">
        <v>8</v>
      </c>
      <c r="AM403">
        <v>52</v>
      </c>
      <c r="AN403">
        <v>48</v>
      </c>
      <c r="AO403">
        <v>1.68</v>
      </c>
      <c r="AP403">
        <v>0.77</v>
      </c>
      <c r="AQ403">
        <v>2.7</v>
      </c>
      <c r="AR403">
        <v>80</v>
      </c>
      <c r="AS403">
        <v>90</v>
      </c>
      <c r="AT403">
        <v>50</v>
      </c>
      <c r="AU403">
        <v>30</v>
      </c>
      <c r="AV403">
        <v>10</v>
      </c>
      <c r="AW403">
        <v>40</v>
      </c>
      <c r="AX403">
        <v>60</v>
      </c>
      <c r="AY403">
        <v>70</v>
      </c>
      <c r="AZ403">
        <v>90</v>
      </c>
      <c r="BA403">
        <v>13.4</v>
      </c>
      <c r="BB403">
        <v>5</v>
      </c>
      <c r="BC403">
        <v>2.2999999999999998</v>
      </c>
      <c r="BD403">
        <v>3.35</v>
      </c>
      <c r="BE403">
        <v>2.9</v>
      </c>
      <c r="BF403">
        <f>(1/BC403+1/BD403+1/BE403-1)/3</f>
        <v>2.6039219196371938E-2</v>
      </c>
      <c r="BG403">
        <f>1/BC403-BF403</f>
        <v>0.4087433894992803</v>
      </c>
      <c r="BH403">
        <f>1/BD403-BF403</f>
        <v>0.27246824349019522</v>
      </c>
      <c r="BI403">
        <f>1/BE403-BF403</f>
        <v>0.31878836701052465</v>
      </c>
      <c r="BJ403">
        <f>MROUND(BG403*100,2)/100</f>
        <v>0.4</v>
      </c>
      <c r="BK403">
        <v>1.25</v>
      </c>
      <c r="BL403">
        <v>1.71</v>
      </c>
      <c r="BM403">
        <v>3</v>
      </c>
      <c r="BN403">
        <v>5.6</v>
      </c>
      <c r="BO403">
        <v>1.62</v>
      </c>
      <c r="BP403">
        <v>2.15</v>
      </c>
      <c r="BQ403" t="s">
        <v>708</v>
      </c>
      <c r="BR403">
        <f>VLOOKUP(Table2[[#This Row],[Reference]],metron,10,FALSE)</f>
        <v>2.4956155335383219</v>
      </c>
      <c r="BS403">
        <f>VLOOKUP(Table2[[#This Row],[Reference]],metron,11,FALSE)</f>
        <v>1.344038264434575</v>
      </c>
      <c r="BT403">
        <f>VLOOKUP(Table2[[#This Row],[Reference]],metron,12,FALSE)</f>
        <v>1.1515772691037469</v>
      </c>
      <c r="BU403">
        <f>VLOOKUP(Table2[[#This Row],[Reference]],metron,13,FALSE)</f>
        <v>0.59936225942375587</v>
      </c>
      <c r="BV403">
        <f>VLOOKUP(Table2[[#This Row],[Reference]],metron,14,FALSE)</f>
        <v>0.50723152260562576</v>
      </c>
      <c r="BW403">
        <f>VLOOKUP(Table2[[#This Row],[Reference]],metron,15,FALSE)</f>
        <v>11.99278846153846</v>
      </c>
      <c r="BX403">
        <f>VLOOKUP(Table2[[#This Row],[Reference]],metron,16,FALSE)</f>
        <v>10.0277534965035</v>
      </c>
      <c r="BY403">
        <f>VLOOKUP(Table2[[#This Row],[Reference]],metron,17,FALSE)</f>
        <v>5.2857459543338514</v>
      </c>
      <c r="BZ403">
        <f>VLOOKUP(Table2[[#This Row],[Reference]],metron,18,FALSE)</f>
        <v>4.4067834183107957</v>
      </c>
      <c r="CA403">
        <f>VLOOKUP(Table2[[#This Row],[Reference]],metron,19,FALSE)</f>
        <v>6.7070425072046085</v>
      </c>
      <c r="CB403">
        <f>VLOOKUP(Table2[[#This Row],[Reference]],metron,20,FALSE)</f>
        <v>5.6209700781927046</v>
      </c>
      <c r="CC403">
        <f>VLOOKUP(Table2[[#This Row],[Reference]],metron,21,FALSE)</f>
        <v>13.04463690872752</v>
      </c>
      <c r="CD403">
        <f>VLOOKUP(Table2[[#This Row],[Reference]],metron,22,FALSE)</f>
        <v>13.49811236953142</v>
      </c>
      <c r="CE403">
        <f>VLOOKUP(Table2[[#This Row],[Reference]],metron,23,FALSE)</f>
        <v>1.5836526181353769</v>
      </c>
      <c r="CF403">
        <f>VLOOKUP(Table2[[#This Row],[Reference]],metron,24,FALSE)</f>
        <v>1.8744146445295871</v>
      </c>
      <c r="CG403">
        <f>VLOOKUP(Table2[[#This Row],[Reference]],metron,25,FALSE)</f>
        <v>8.5994040017028525E-2</v>
      </c>
      <c r="CH403">
        <f>VLOOKUP(Table2[[#This Row],[Reference]],metron,26,FALSE)</f>
        <v>0.13452532992762881</v>
      </c>
    </row>
    <row r="404" spans="1:86" hidden="1" x14ac:dyDescent="0.45">
      <c r="A404">
        <v>1601244000</v>
      </c>
      <c r="B404" t="s">
        <v>874</v>
      </c>
      <c r="C404" t="s">
        <v>64</v>
      </c>
      <c r="D404" t="s">
        <v>65</v>
      </c>
      <c r="E404" t="s">
        <v>688</v>
      </c>
      <c r="F404" t="s">
        <v>667</v>
      </c>
      <c r="G404" t="s">
        <v>710</v>
      </c>
      <c r="H404">
        <v>12</v>
      </c>
      <c r="I404">
        <v>0.83</v>
      </c>
      <c r="J404">
        <v>1.83</v>
      </c>
      <c r="K404">
        <v>1</v>
      </c>
      <c r="L404">
        <v>1.5</v>
      </c>
      <c r="M404">
        <v>0</v>
      </c>
      <c r="N404">
        <v>2</v>
      </c>
      <c r="O404">
        <v>2</v>
      </c>
      <c r="P404">
        <v>1</v>
      </c>
      <c r="Q404">
        <v>0</v>
      </c>
      <c r="R404">
        <v>1</v>
      </c>
      <c r="T404" t="s">
        <v>875</v>
      </c>
      <c r="U404">
        <v>3</v>
      </c>
      <c r="V404">
        <v>1</v>
      </c>
      <c r="W404">
        <v>2</v>
      </c>
      <c r="X404">
        <v>1</v>
      </c>
      <c r="Y404">
        <v>0</v>
      </c>
      <c r="Z404">
        <v>0</v>
      </c>
      <c r="AA404">
        <v>1</v>
      </c>
      <c r="AB404">
        <v>2</v>
      </c>
      <c r="AC404">
        <v>0</v>
      </c>
      <c r="AD404">
        <v>0</v>
      </c>
      <c r="AE404">
        <v>7</v>
      </c>
      <c r="AF404">
        <v>12</v>
      </c>
      <c r="AG404">
        <v>0</v>
      </c>
      <c r="AH404">
        <v>4</v>
      </c>
      <c r="AI404">
        <v>7</v>
      </c>
      <c r="AJ404">
        <v>8</v>
      </c>
      <c r="AK404">
        <v>21</v>
      </c>
      <c r="AL404">
        <v>10</v>
      </c>
      <c r="AM404">
        <v>36</v>
      </c>
      <c r="AN404">
        <v>64</v>
      </c>
      <c r="AO404">
        <v>0.7</v>
      </c>
      <c r="AP404">
        <v>1.26</v>
      </c>
      <c r="AQ404">
        <v>2.25</v>
      </c>
      <c r="AR404">
        <v>59</v>
      </c>
      <c r="AS404">
        <v>75</v>
      </c>
      <c r="AT404">
        <v>42</v>
      </c>
      <c r="AU404">
        <v>17</v>
      </c>
      <c r="AV404">
        <v>9</v>
      </c>
      <c r="AW404">
        <v>34</v>
      </c>
      <c r="AX404">
        <v>75</v>
      </c>
      <c r="AY404">
        <v>17</v>
      </c>
      <c r="AZ404">
        <v>67</v>
      </c>
      <c r="BA404">
        <v>10.17</v>
      </c>
      <c r="BB404">
        <v>4.67</v>
      </c>
      <c r="BC404">
        <v>4.0999999999999996</v>
      </c>
      <c r="BD404">
        <v>3.75</v>
      </c>
      <c r="BE404">
        <v>1.77</v>
      </c>
      <c r="BF404">
        <f>(1/BC404+1/BD404+1/BE404-1)/3</f>
        <v>2.5180285701162115E-2</v>
      </c>
      <c r="BG404">
        <f>1/BC404-BF404</f>
        <v>0.21872215332322814</v>
      </c>
      <c r="BH404">
        <f>1/BD404-BF404</f>
        <v>0.24148638096550454</v>
      </c>
      <c r="BI404">
        <f>1/BE404-BF404</f>
        <v>0.53979146571126724</v>
      </c>
      <c r="BJ404">
        <f>MROUND(BG404*100,2)/100</f>
        <v>0.22</v>
      </c>
      <c r="BK404">
        <v>1.23</v>
      </c>
      <c r="BL404">
        <v>1.74</v>
      </c>
      <c r="BM404">
        <v>2.9</v>
      </c>
      <c r="BN404">
        <v>5.35</v>
      </c>
      <c r="BO404">
        <v>1.69</v>
      </c>
      <c r="BP404">
        <v>2.0499999999999998</v>
      </c>
      <c r="BQ404" t="s">
        <v>691</v>
      </c>
      <c r="BR404">
        <f>VLOOKUP(Table2[[#This Row],[Reference]],metron,10,FALSE)</f>
        <v>2.7115135834411381</v>
      </c>
      <c r="BS404">
        <f>VLOOKUP(Table2[[#This Row],[Reference]],metron,11,FALSE)</f>
        <v>1.0633893919793009</v>
      </c>
      <c r="BT404">
        <f>VLOOKUP(Table2[[#This Row],[Reference]],metron,12,FALSE)</f>
        <v>1.648124191461837</v>
      </c>
      <c r="BU404">
        <f>VLOOKUP(Table2[[#This Row],[Reference]],metron,13,FALSE)</f>
        <v>0.47218628719275552</v>
      </c>
      <c r="BV404">
        <f>VLOOKUP(Table2[[#This Row],[Reference]],metron,14,FALSE)</f>
        <v>0.70181112548512292</v>
      </c>
      <c r="BW404">
        <f>VLOOKUP(Table2[[#This Row],[Reference]],metron,15,FALSE)</f>
        <v>10.38488783943329</v>
      </c>
      <c r="BX404">
        <f>VLOOKUP(Table2[[#This Row],[Reference]],metron,16,FALSE)</f>
        <v>12.349468713105081</v>
      </c>
      <c r="BY404">
        <f>VLOOKUP(Table2[[#This Row],[Reference]],metron,17,FALSE)</f>
        <v>4.0990453460620522</v>
      </c>
      <c r="BZ404">
        <f>VLOOKUP(Table2[[#This Row],[Reference]],metron,18,FALSE)</f>
        <v>5.2720763723150359</v>
      </c>
      <c r="CA404">
        <f>VLOOKUP(Table2[[#This Row],[Reference]],metron,19,FALSE)</f>
        <v>6.2858424933712378</v>
      </c>
      <c r="CB404">
        <f>VLOOKUP(Table2[[#This Row],[Reference]],metron,20,FALSE)</f>
        <v>7.0773923407900448</v>
      </c>
      <c r="CC404">
        <f>VLOOKUP(Table2[[#This Row],[Reference]],metron,21,FALSE)</f>
        <v>13.235083532219569</v>
      </c>
      <c r="CD404">
        <f>VLOOKUP(Table2[[#This Row],[Reference]],metron,22,FALSE)</f>
        <v>13.05131264916468</v>
      </c>
      <c r="CE404">
        <f>VLOOKUP(Table2[[#This Row],[Reference]],metron,23,FALSE)</f>
        <v>1.834292289988493</v>
      </c>
      <c r="CF404">
        <f>VLOOKUP(Table2[[#This Row],[Reference]],metron,24,FALSE)</f>
        <v>1.806674338319908</v>
      </c>
      <c r="CG404">
        <f>VLOOKUP(Table2[[#This Row],[Reference]],metron,25,FALSE)</f>
        <v>0.1196777905638665</v>
      </c>
      <c r="CH404">
        <f>VLOOKUP(Table2[[#This Row],[Reference]],metron,26,FALSE)</f>
        <v>0.1185270425776755</v>
      </c>
    </row>
    <row r="405" spans="1:86" hidden="1" x14ac:dyDescent="0.45">
      <c r="A405">
        <v>1601257500</v>
      </c>
      <c r="B405" t="s">
        <v>876</v>
      </c>
      <c r="C405" t="s">
        <v>64</v>
      </c>
      <c r="D405" t="s">
        <v>65</v>
      </c>
      <c r="E405" t="s">
        <v>671</v>
      </c>
      <c r="F405" t="s">
        <v>694</v>
      </c>
      <c r="G405" t="s">
        <v>731</v>
      </c>
      <c r="H405">
        <v>12</v>
      </c>
      <c r="I405">
        <v>3</v>
      </c>
      <c r="J405">
        <v>2</v>
      </c>
      <c r="K405">
        <v>2.1800000000000002</v>
      </c>
      <c r="L405">
        <v>1.63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U405">
        <v>12</v>
      </c>
      <c r="V405">
        <v>4</v>
      </c>
      <c r="W405">
        <v>1</v>
      </c>
      <c r="X405">
        <v>0</v>
      </c>
      <c r="Y405">
        <v>2</v>
      </c>
      <c r="Z405">
        <v>0</v>
      </c>
      <c r="AA405">
        <v>1</v>
      </c>
      <c r="AB405">
        <v>0</v>
      </c>
      <c r="AC405">
        <v>1</v>
      </c>
      <c r="AD405">
        <v>1</v>
      </c>
      <c r="AE405">
        <v>17</v>
      </c>
      <c r="AF405">
        <v>5</v>
      </c>
      <c r="AG405">
        <v>6</v>
      </c>
      <c r="AH405">
        <v>3</v>
      </c>
      <c r="AI405">
        <v>11</v>
      </c>
      <c r="AJ405">
        <v>2</v>
      </c>
      <c r="AK405">
        <v>11</v>
      </c>
      <c r="AL405">
        <v>11</v>
      </c>
      <c r="AM405">
        <v>51</v>
      </c>
      <c r="AN405">
        <v>49</v>
      </c>
      <c r="AO405">
        <v>1.84</v>
      </c>
      <c r="AP405">
        <v>0.84</v>
      </c>
      <c r="AQ405">
        <v>3.1</v>
      </c>
      <c r="AR405">
        <v>60</v>
      </c>
      <c r="AS405">
        <v>90</v>
      </c>
      <c r="AT405">
        <v>60</v>
      </c>
      <c r="AU405">
        <v>30</v>
      </c>
      <c r="AV405">
        <v>30</v>
      </c>
      <c r="AW405">
        <v>30</v>
      </c>
      <c r="AX405">
        <v>80</v>
      </c>
      <c r="AY405">
        <v>50</v>
      </c>
      <c r="AZ405">
        <v>100</v>
      </c>
      <c r="BA405">
        <v>13</v>
      </c>
      <c r="BB405">
        <v>3.4</v>
      </c>
      <c r="BC405">
        <v>1.83</v>
      </c>
      <c r="BD405">
        <v>3.45</v>
      </c>
      <c r="BE405">
        <v>4.0999999999999996</v>
      </c>
      <c r="BF405">
        <f>(1/BC405+1/BD405+1/BE405-1)/3</f>
        <v>2.6735199639950746E-2</v>
      </c>
      <c r="BG405">
        <f>1/BC405-BF405</f>
        <v>0.51971288779174318</v>
      </c>
      <c r="BH405">
        <f>1/BD405-BF405</f>
        <v>0.26311987282381738</v>
      </c>
      <c r="BI405">
        <f>1/BE405-BF405</f>
        <v>0.21716723938443952</v>
      </c>
      <c r="BJ405">
        <f>MROUND(BG405*100,2)/100</f>
        <v>0.52</v>
      </c>
      <c r="BK405">
        <v>1.26</v>
      </c>
      <c r="BL405">
        <v>1.83</v>
      </c>
      <c r="BM405">
        <v>3.15</v>
      </c>
      <c r="BN405">
        <v>5.9</v>
      </c>
      <c r="BO405">
        <v>1.74</v>
      </c>
      <c r="BP405">
        <v>2</v>
      </c>
      <c r="BQ405" t="s">
        <v>770</v>
      </c>
      <c r="BR405">
        <f>VLOOKUP(Table2[[#This Row],[Reference]],metron,10,FALSE)</f>
        <v>2.5967403582378576</v>
      </c>
      <c r="BS405">
        <f>VLOOKUP(Table2[[#This Row],[Reference]],metron,11,FALSE)</f>
        <v>1.625948039373891</v>
      </c>
      <c r="BT405">
        <f>VLOOKUP(Table2[[#This Row],[Reference]],metron,12,FALSE)</f>
        <v>0.97079231886396644</v>
      </c>
      <c r="BU405">
        <f>VLOOKUP(Table2[[#This Row],[Reference]],metron,13,FALSE)</f>
        <v>0.71433182698515174</v>
      </c>
      <c r="BV405">
        <f>VLOOKUP(Table2[[#This Row],[Reference]],metron,14,FALSE)</f>
        <v>0.43011620400258233</v>
      </c>
      <c r="BW405">
        <f>VLOOKUP(Table2[[#This Row],[Reference]],metron,15,FALSE)</f>
        <v>13.39951055368614</v>
      </c>
      <c r="BX405">
        <f>VLOOKUP(Table2[[#This Row],[Reference]],metron,16,FALSE)</f>
        <v>9.4252064851636579</v>
      </c>
      <c r="BY405">
        <f>VLOOKUP(Table2[[#This Row],[Reference]],metron,17,FALSE)</f>
        <v>5.7628422023992618</v>
      </c>
      <c r="BZ405">
        <f>VLOOKUP(Table2[[#This Row],[Reference]],metron,18,FALSE)</f>
        <v>3.9375576745616732</v>
      </c>
      <c r="CA405">
        <f>VLOOKUP(Table2[[#This Row],[Reference]],metron,19,FALSE)</f>
        <v>7.636668351286878</v>
      </c>
      <c r="CB405">
        <f>VLOOKUP(Table2[[#This Row],[Reference]],metron,20,FALSE)</f>
        <v>5.4876488106019847</v>
      </c>
      <c r="CC405">
        <f>VLOOKUP(Table2[[#This Row],[Reference]],metron,21,FALSE)</f>
        <v>12.460420531849101</v>
      </c>
      <c r="CD405">
        <f>VLOOKUP(Table2[[#This Row],[Reference]],metron,22,FALSE)</f>
        <v>13.44897959183673</v>
      </c>
      <c r="CE405">
        <f>VLOOKUP(Table2[[#This Row],[Reference]],metron,23,FALSE)</f>
        <v>1.462202380952381</v>
      </c>
      <c r="CF405">
        <f>VLOOKUP(Table2[[#This Row],[Reference]],metron,24,FALSE)</f>
        <v>2.01547619047619</v>
      </c>
      <c r="CG405">
        <f>VLOOKUP(Table2[[#This Row],[Reference]],metron,25,FALSE)</f>
        <v>7.7380952380952384E-2</v>
      </c>
      <c r="CH405">
        <f>VLOOKUP(Table2[[#This Row],[Reference]],metron,26,FALSE)</f>
        <v>0.13754093480202439</v>
      </c>
    </row>
    <row r="406" spans="1:86" hidden="1" x14ac:dyDescent="0.45">
      <c r="A406">
        <v>1601510760</v>
      </c>
      <c r="B406" t="s">
        <v>877</v>
      </c>
      <c r="C406" t="s">
        <v>64</v>
      </c>
      <c r="D406" t="s">
        <v>65</v>
      </c>
      <c r="E406" t="s">
        <v>676</v>
      </c>
      <c r="F406" t="s">
        <v>689</v>
      </c>
      <c r="G406" t="s">
        <v>668</v>
      </c>
      <c r="H406">
        <v>11</v>
      </c>
      <c r="I406">
        <v>1.67</v>
      </c>
      <c r="J406">
        <v>1</v>
      </c>
      <c r="K406">
        <v>1.59</v>
      </c>
      <c r="L406">
        <v>0.59</v>
      </c>
      <c r="M406">
        <v>2</v>
      </c>
      <c r="N406">
        <v>1</v>
      </c>
      <c r="O406">
        <v>3</v>
      </c>
      <c r="P406">
        <v>2</v>
      </c>
      <c r="Q406">
        <v>1</v>
      </c>
      <c r="R406">
        <v>1</v>
      </c>
      <c r="S406" t="s">
        <v>878</v>
      </c>
      <c r="T406">
        <v>35</v>
      </c>
      <c r="U406">
        <v>3</v>
      </c>
      <c r="V406">
        <v>3</v>
      </c>
      <c r="W406">
        <v>4</v>
      </c>
      <c r="X406">
        <v>0</v>
      </c>
      <c r="Y406">
        <v>0</v>
      </c>
      <c r="Z406">
        <v>1</v>
      </c>
      <c r="AA406">
        <v>1</v>
      </c>
      <c r="AB406">
        <v>3</v>
      </c>
      <c r="AC406">
        <v>0</v>
      </c>
      <c r="AD406">
        <v>1</v>
      </c>
      <c r="AE406">
        <v>11</v>
      </c>
      <c r="AF406">
        <v>14</v>
      </c>
      <c r="AG406">
        <v>5</v>
      </c>
      <c r="AH406">
        <v>4</v>
      </c>
      <c r="AI406">
        <v>6</v>
      </c>
      <c r="AJ406">
        <v>10</v>
      </c>
      <c r="AK406">
        <v>21</v>
      </c>
      <c r="AL406">
        <v>9</v>
      </c>
      <c r="AM406">
        <v>52</v>
      </c>
      <c r="AN406">
        <v>48</v>
      </c>
      <c r="AO406">
        <v>1.36</v>
      </c>
      <c r="AP406">
        <v>1.52</v>
      </c>
      <c r="AQ406">
        <v>2.39</v>
      </c>
      <c r="AR406">
        <v>65</v>
      </c>
      <c r="AS406">
        <v>74</v>
      </c>
      <c r="AT406">
        <v>45</v>
      </c>
      <c r="AU406">
        <v>19</v>
      </c>
      <c r="AV406">
        <v>10</v>
      </c>
      <c r="AW406">
        <v>27</v>
      </c>
      <c r="AX406">
        <v>72</v>
      </c>
      <c r="AY406">
        <v>47</v>
      </c>
      <c r="AZ406">
        <v>84</v>
      </c>
      <c r="BA406">
        <v>8.83</v>
      </c>
      <c r="BB406">
        <v>4.2699999999999996</v>
      </c>
      <c r="BC406">
        <v>2.1</v>
      </c>
      <c r="BD406">
        <v>3.3</v>
      </c>
      <c r="BE406">
        <v>3.35</v>
      </c>
      <c r="BF406">
        <f>(1/BC406+1/BD406+1/BE406-1)/3</f>
        <v>2.5909413969115464E-2</v>
      </c>
      <c r="BG406">
        <f>1/BC406-BF406</f>
        <v>0.45028106222136072</v>
      </c>
      <c r="BH406">
        <f>1/BD406-BF406</f>
        <v>0.27712088906118759</v>
      </c>
      <c r="BI406">
        <f>1/BE406-BF406</f>
        <v>0.27259804871745169</v>
      </c>
      <c r="BJ406">
        <f>MROUND(BG406*100,2)/100</f>
        <v>0.46</v>
      </c>
      <c r="BK406">
        <v>1.33</v>
      </c>
      <c r="BL406">
        <v>2.0499999999999998</v>
      </c>
      <c r="BM406">
        <v>3.65</v>
      </c>
      <c r="BN406">
        <v>7</v>
      </c>
      <c r="BO406">
        <v>1.83</v>
      </c>
      <c r="BP406">
        <v>1.91</v>
      </c>
      <c r="BQ406" t="s">
        <v>680</v>
      </c>
      <c r="BR406">
        <f>VLOOKUP(Table2[[#This Row],[Reference]],metron,10,FALSE)</f>
        <v>2.5405629139072849</v>
      </c>
      <c r="BS406">
        <f>VLOOKUP(Table2[[#This Row],[Reference]],metron,11,FALSE)</f>
        <v>1.4888836329233679</v>
      </c>
      <c r="BT406">
        <f>VLOOKUP(Table2[[#This Row],[Reference]],metron,12,FALSE)</f>
        <v>1.0516792809839171</v>
      </c>
      <c r="BU406">
        <f>VLOOKUP(Table2[[#This Row],[Reference]],metron,13,FALSE)</f>
        <v>0.64581362346263005</v>
      </c>
      <c r="BV406">
        <f>VLOOKUP(Table2[[#This Row],[Reference]],metron,14,FALSE)</f>
        <v>0.45364238410596031</v>
      </c>
      <c r="BW406">
        <f>VLOOKUP(Table2[[#This Row],[Reference]],metron,15,FALSE)</f>
        <v>12.686892177589851</v>
      </c>
      <c r="BX406">
        <f>VLOOKUP(Table2[[#This Row],[Reference]],metron,16,FALSE)</f>
        <v>9.8059196617336148</v>
      </c>
      <c r="BY406">
        <f>VLOOKUP(Table2[[#This Row],[Reference]],metron,17,FALSE)</f>
        <v>5.3198121263877027</v>
      </c>
      <c r="BZ406">
        <f>VLOOKUP(Table2[[#This Row],[Reference]],metron,18,FALSE)</f>
        <v>4.0954312553373189</v>
      </c>
      <c r="CA406">
        <f>VLOOKUP(Table2[[#This Row],[Reference]],metron,19,FALSE)</f>
        <v>7.3670800512021479</v>
      </c>
      <c r="CB406">
        <f>VLOOKUP(Table2[[#This Row],[Reference]],metron,20,FALSE)</f>
        <v>5.710488406396296</v>
      </c>
      <c r="CC406">
        <f>VLOOKUP(Table2[[#This Row],[Reference]],metron,21,FALSE)</f>
        <v>13.0488908033599</v>
      </c>
      <c r="CD406">
        <f>VLOOKUP(Table2[[#This Row],[Reference]],metron,22,FALSE)</f>
        <v>13.714839543398661</v>
      </c>
      <c r="CE406">
        <f>VLOOKUP(Table2[[#This Row],[Reference]],metron,23,FALSE)</f>
        <v>1.567523459812322</v>
      </c>
      <c r="CF406">
        <f>VLOOKUP(Table2[[#This Row],[Reference]],metron,24,FALSE)</f>
        <v>1.951040391676867</v>
      </c>
      <c r="CG406">
        <f>VLOOKUP(Table2[[#This Row],[Reference]],metron,25,FALSE)</f>
        <v>8.3027335781313744E-2</v>
      </c>
      <c r="CH406">
        <f>VLOOKUP(Table2[[#This Row],[Reference]],metron,26,FALSE)</f>
        <v>0.13117095063239501</v>
      </c>
    </row>
    <row r="407" spans="1:86" hidden="1" x14ac:dyDescent="0.45">
      <c r="A407">
        <v>1601685000</v>
      </c>
      <c r="B407" t="s">
        <v>879</v>
      </c>
      <c r="C407" t="s">
        <v>64</v>
      </c>
      <c r="D407" t="s">
        <v>65</v>
      </c>
      <c r="E407" t="s">
        <v>700</v>
      </c>
      <c r="F407" t="s">
        <v>672</v>
      </c>
      <c r="G407" t="s">
        <v>743</v>
      </c>
      <c r="H407">
        <v>13</v>
      </c>
      <c r="I407">
        <v>1</v>
      </c>
      <c r="J407">
        <v>0.71</v>
      </c>
      <c r="K407">
        <v>1.5</v>
      </c>
      <c r="L407">
        <v>0.8</v>
      </c>
      <c r="M407">
        <v>0</v>
      </c>
      <c r="N407">
        <v>2</v>
      </c>
      <c r="O407">
        <v>2</v>
      </c>
      <c r="P407">
        <v>2</v>
      </c>
      <c r="Q407">
        <v>0</v>
      </c>
      <c r="R407">
        <v>2</v>
      </c>
      <c r="T407" t="s">
        <v>880</v>
      </c>
      <c r="U407">
        <v>11</v>
      </c>
      <c r="V407">
        <v>2</v>
      </c>
      <c r="W407">
        <v>2</v>
      </c>
      <c r="X407">
        <v>0</v>
      </c>
      <c r="Y407">
        <v>1</v>
      </c>
      <c r="Z407">
        <v>0</v>
      </c>
      <c r="AA407">
        <v>0</v>
      </c>
      <c r="AB407">
        <v>2</v>
      </c>
      <c r="AC407">
        <v>1</v>
      </c>
      <c r="AD407">
        <v>0</v>
      </c>
      <c r="AE407">
        <v>11</v>
      </c>
      <c r="AF407">
        <v>11</v>
      </c>
      <c r="AG407">
        <v>4</v>
      </c>
      <c r="AH407">
        <v>4</v>
      </c>
      <c r="AI407">
        <v>7</v>
      </c>
      <c r="AJ407">
        <v>7</v>
      </c>
      <c r="AK407">
        <v>9</v>
      </c>
      <c r="AL407">
        <v>12</v>
      </c>
      <c r="AM407">
        <v>60</v>
      </c>
      <c r="AN407">
        <v>40</v>
      </c>
      <c r="AO407">
        <v>1.36</v>
      </c>
      <c r="AP407">
        <v>1.2</v>
      </c>
      <c r="AQ407">
        <v>3.33</v>
      </c>
      <c r="AR407">
        <v>76</v>
      </c>
      <c r="AS407">
        <v>90</v>
      </c>
      <c r="AT407">
        <v>59</v>
      </c>
      <c r="AU407">
        <v>45</v>
      </c>
      <c r="AV407">
        <v>30</v>
      </c>
      <c r="AW407">
        <v>45</v>
      </c>
      <c r="AX407">
        <v>73</v>
      </c>
      <c r="AY407">
        <v>69</v>
      </c>
      <c r="AZ407">
        <v>100</v>
      </c>
      <c r="BA407">
        <v>9.51</v>
      </c>
      <c r="BB407">
        <v>2.63</v>
      </c>
      <c r="BC407">
        <v>3.3</v>
      </c>
      <c r="BD407">
        <v>3.6</v>
      </c>
      <c r="BE407">
        <v>2.0499999999999998</v>
      </c>
      <c r="BF407">
        <f>(1/BC407+1/BD407+1/BE407-1)/3</f>
        <v>2.2870986285620454E-2</v>
      </c>
      <c r="BG407">
        <f>1/BC407-BF407</f>
        <v>0.28015931674468258</v>
      </c>
      <c r="BH407">
        <f>1/BD407-BF407</f>
        <v>0.25490679149215734</v>
      </c>
      <c r="BI407">
        <f>1/BE407-BF407</f>
        <v>0.46493389176316008</v>
      </c>
      <c r="BJ407">
        <f>MROUND(BG407*100,2)/100</f>
        <v>0.28000000000000003</v>
      </c>
      <c r="BK407">
        <v>1.22</v>
      </c>
      <c r="BL407">
        <v>1.71</v>
      </c>
      <c r="BM407">
        <v>2.8</v>
      </c>
      <c r="BN407">
        <v>5.15</v>
      </c>
      <c r="BO407">
        <v>1.62</v>
      </c>
      <c r="BP407">
        <v>2.15</v>
      </c>
      <c r="BQ407" t="s">
        <v>711</v>
      </c>
      <c r="BR407">
        <f>VLOOKUP(Table2[[#This Row],[Reference]],metron,10,FALSE)</f>
        <v>2.5445607358071678</v>
      </c>
      <c r="BS407">
        <f>VLOOKUP(Table2[[#This Row],[Reference]],metron,11,FALSE)</f>
        <v>1.128766254360926</v>
      </c>
      <c r="BT407">
        <f>VLOOKUP(Table2[[#This Row],[Reference]],metron,12,FALSE)</f>
        <v>1.415794481446242</v>
      </c>
      <c r="BU407">
        <f>VLOOKUP(Table2[[#This Row],[Reference]],metron,13,FALSE)</f>
        <v>0.49635267998731369</v>
      </c>
      <c r="BV407">
        <f>VLOOKUP(Table2[[#This Row],[Reference]],metron,14,FALSE)</f>
        <v>0.61084681255946716</v>
      </c>
      <c r="BW407">
        <f>VLOOKUP(Table2[[#This Row],[Reference]],metron,15,FALSE)</f>
        <v>11.04442036836403</v>
      </c>
      <c r="BX407">
        <f>VLOOKUP(Table2[[#This Row],[Reference]],metron,16,FALSE)</f>
        <v>11.38840736728061</v>
      </c>
      <c r="BY407">
        <f>VLOOKUP(Table2[[#This Row],[Reference]],metron,17,FALSE)</f>
        <v>4.5379574003276897</v>
      </c>
      <c r="BZ407">
        <f>VLOOKUP(Table2[[#This Row],[Reference]],metron,18,FALSE)</f>
        <v>4.8481703986892413</v>
      </c>
      <c r="CA407">
        <f>VLOOKUP(Table2[[#This Row],[Reference]],metron,19,FALSE)</f>
        <v>6.5064629680363399</v>
      </c>
      <c r="CB407">
        <f>VLOOKUP(Table2[[#This Row],[Reference]],metron,20,FALSE)</f>
        <v>6.540236968591369</v>
      </c>
      <c r="CC407">
        <f>VLOOKUP(Table2[[#This Row],[Reference]],metron,21,FALSE)</f>
        <v>13.117582417582421</v>
      </c>
      <c r="CD407">
        <f>VLOOKUP(Table2[[#This Row],[Reference]],metron,22,FALSE)</f>
        <v>13.28241758241758</v>
      </c>
      <c r="CE407">
        <f>VLOOKUP(Table2[[#This Row],[Reference]],metron,23,FALSE)</f>
        <v>1.792592592592593</v>
      </c>
      <c r="CF407">
        <f>VLOOKUP(Table2[[#This Row],[Reference]],metron,24,FALSE)</f>
        <v>1.806980433632998</v>
      </c>
      <c r="CG407">
        <f>VLOOKUP(Table2[[#This Row],[Reference]],metron,25,FALSE)</f>
        <v>0.1047065044949762</v>
      </c>
      <c r="CH407">
        <f>VLOOKUP(Table2[[#This Row],[Reference]],metron,26,FALSE)</f>
        <v>0.1073506081438392</v>
      </c>
    </row>
    <row r="408" spans="1:86" hidden="1" x14ac:dyDescent="0.45">
      <c r="A408">
        <v>1601692200</v>
      </c>
      <c r="B408" t="s">
        <v>881</v>
      </c>
      <c r="C408" t="s">
        <v>64</v>
      </c>
      <c r="D408" t="s">
        <v>65</v>
      </c>
      <c r="E408" t="s">
        <v>667</v>
      </c>
      <c r="F408" t="s">
        <v>699</v>
      </c>
      <c r="G408" t="s">
        <v>725</v>
      </c>
      <c r="H408">
        <v>13</v>
      </c>
      <c r="I408">
        <v>2.6</v>
      </c>
      <c r="J408">
        <v>0.33</v>
      </c>
      <c r="K408">
        <v>2.29</v>
      </c>
      <c r="L408">
        <v>0.65</v>
      </c>
      <c r="M408">
        <v>2</v>
      </c>
      <c r="N408">
        <v>1</v>
      </c>
      <c r="O408">
        <v>3</v>
      </c>
      <c r="P408">
        <v>0</v>
      </c>
      <c r="Q408">
        <v>0</v>
      </c>
      <c r="R408">
        <v>0</v>
      </c>
      <c r="S408" t="s">
        <v>882</v>
      </c>
      <c r="T408">
        <v>52</v>
      </c>
      <c r="U408">
        <v>5</v>
      </c>
      <c r="V408">
        <v>2</v>
      </c>
      <c r="W408">
        <v>2</v>
      </c>
      <c r="X408">
        <v>0</v>
      </c>
      <c r="Y408">
        <v>5</v>
      </c>
      <c r="Z408">
        <v>0</v>
      </c>
      <c r="AA408">
        <v>1</v>
      </c>
      <c r="AB408">
        <v>1</v>
      </c>
      <c r="AC408">
        <v>1</v>
      </c>
      <c r="AD408">
        <v>4</v>
      </c>
      <c r="AE408">
        <v>11</v>
      </c>
      <c r="AF408">
        <v>6</v>
      </c>
      <c r="AG408">
        <v>5</v>
      </c>
      <c r="AH408">
        <v>3</v>
      </c>
      <c r="AI408">
        <v>6</v>
      </c>
      <c r="AJ408">
        <v>3</v>
      </c>
      <c r="AK408">
        <v>14</v>
      </c>
      <c r="AL408">
        <v>15</v>
      </c>
      <c r="AM408">
        <v>75</v>
      </c>
      <c r="AN408">
        <v>25</v>
      </c>
      <c r="AO408">
        <v>1.48</v>
      </c>
      <c r="AP408">
        <v>0.73</v>
      </c>
      <c r="AQ408">
        <v>2.69</v>
      </c>
      <c r="AR408">
        <v>72</v>
      </c>
      <c r="AS408">
        <v>82</v>
      </c>
      <c r="AT408">
        <v>45</v>
      </c>
      <c r="AU408">
        <v>17</v>
      </c>
      <c r="AV408">
        <v>9</v>
      </c>
      <c r="AW408">
        <v>27</v>
      </c>
      <c r="AX408">
        <v>65</v>
      </c>
      <c r="AY408">
        <v>44</v>
      </c>
      <c r="AZ408">
        <v>74</v>
      </c>
      <c r="BA408">
        <v>7.57</v>
      </c>
      <c r="BB408">
        <v>3.17</v>
      </c>
      <c r="BC408">
        <v>1.36</v>
      </c>
      <c r="BD408">
        <v>4.4000000000000004</v>
      </c>
      <c r="BE408">
        <v>6.25</v>
      </c>
      <c r="BF408">
        <f>(1/BC408+1/BD408+1/BE408-1)/3</f>
        <v>4.0855614973262032E-2</v>
      </c>
      <c r="BG408">
        <f>1/BC408-BF408</f>
        <v>0.6944385026737967</v>
      </c>
      <c r="BH408">
        <f>1/BD408-BF408</f>
        <v>0.18641711229946523</v>
      </c>
      <c r="BI408">
        <f>1/BE408-BF408</f>
        <v>0.11914438502673796</v>
      </c>
      <c r="BJ408">
        <f>MROUND(BG408*100,2)/100</f>
        <v>0.7</v>
      </c>
      <c r="BK408">
        <v>0</v>
      </c>
      <c r="BL408">
        <v>1.55</v>
      </c>
      <c r="BM408">
        <v>0</v>
      </c>
      <c r="BN408">
        <v>0</v>
      </c>
      <c r="BO408">
        <v>0</v>
      </c>
      <c r="BP408">
        <v>0</v>
      </c>
      <c r="BQ408" t="s">
        <v>736</v>
      </c>
      <c r="BR408">
        <f>VLOOKUP(Table2[[#This Row],[Reference]],metron,10,FALSE)</f>
        <v>2.9925826028320968</v>
      </c>
      <c r="BS408">
        <f>VLOOKUP(Table2[[#This Row],[Reference]],metron,11,FALSE)</f>
        <v>2.224544841537424</v>
      </c>
      <c r="BT408">
        <f>VLOOKUP(Table2[[#This Row],[Reference]],metron,12,FALSE)</f>
        <v>0.76803776129467294</v>
      </c>
      <c r="BU408">
        <f>VLOOKUP(Table2[[#This Row],[Reference]],metron,13,FALSE)</f>
        <v>0.96561024949426832</v>
      </c>
      <c r="BV408">
        <f>VLOOKUP(Table2[[#This Row],[Reference]],metron,14,FALSE)</f>
        <v>0.34187457855697911</v>
      </c>
      <c r="BW408">
        <f>VLOOKUP(Table2[[#This Row],[Reference]],metron,15,FALSE)</f>
        <v>16.100000000000001</v>
      </c>
      <c r="BX408">
        <f>VLOOKUP(Table2[[#This Row],[Reference]],metron,16,FALSE)</f>
        <v>8.3493506493506491</v>
      </c>
      <c r="BY408">
        <f>VLOOKUP(Table2[[#This Row],[Reference]],metron,17,FALSE)</f>
        <v>7.2678100263852254</v>
      </c>
      <c r="BZ408">
        <f>VLOOKUP(Table2[[#This Row],[Reference]],metron,18,FALSE)</f>
        <v>3.2770448548812658</v>
      </c>
      <c r="CA408">
        <f>VLOOKUP(Table2[[#This Row],[Reference]],metron,19,FALSE)</f>
        <v>8.832189973614776</v>
      </c>
      <c r="CB408">
        <f>VLOOKUP(Table2[[#This Row],[Reference]],metron,20,FALSE)</f>
        <v>5.0723057944693828</v>
      </c>
      <c r="CC408">
        <f>VLOOKUP(Table2[[#This Row],[Reference]],metron,21,FALSE)</f>
        <v>11.95872170439414</v>
      </c>
      <c r="CD408">
        <f>VLOOKUP(Table2[[#This Row],[Reference]],metron,22,FALSE)</f>
        <v>13.450066577896139</v>
      </c>
      <c r="CE408">
        <f>VLOOKUP(Table2[[#This Row],[Reference]],metron,23,FALSE)</f>
        <v>1.301526717557252</v>
      </c>
      <c r="CF408">
        <f>VLOOKUP(Table2[[#This Row],[Reference]],metron,24,FALSE)</f>
        <v>1.9796437659033079</v>
      </c>
      <c r="CG408">
        <f>VLOOKUP(Table2[[#This Row],[Reference]],metron,25,FALSE)</f>
        <v>5.3435114503816793E-2</v>
      </c>
      <c r="CH408">
        <f>VLOOKUP(Table2[[#This Row],[Reference]],metron,26,FALSE)</f>
        <v>0.1183206106870229</v>
      </c>
    </row>
    <row r="409" spans="1:86" hidden="1" x14ac:dyDescent="0.45">
      <c r="A409">
        <v>1601762400</v>
      </c>
      <c r="B409" t="s">
        <v>883</v>
      </c>
      <c r="C409" t="s">
        <v>64</v>
      </c>
      <c r="D409" t="s">
        <v>65</v>
      </c>
      <c r="E409" t="s">
        <v>677</v>
      </c>
      <c r="F409" t="s">
        <v>660</v>
      </c>
      <c r="G409" t="s">
        <v>710</v>
      </c>
      <c r="H409">
        <v>13</v>
      </c>
      <c r="I409">
        <v>1.17</v>
      </c>
      <c r="J409">
        <v>0.4</v>
      </c>
      <c r="K409">
        <v>1.21</v>
      </c>
      <c r="L409">
        <v>0.72</v>
      </c>
      <c r="M409">
        <v>0</v>
      </c>
      <c r="N409">
        <v>1</v>
      </c>
      <c r="O409">
        <v>1</v>
      </c>
      <c r="P409">
        <v>0</v>
      </c>
      <c r="Q409">
        <v>0</v>
      </c>
      <c r="R409">
        <v>0</v>
      </c>
      <c r="T409">
        <v>55</v>
      </c>
      <c r="U409">
        <v>10</v>
      </c>
      <c r="V409">
        <v>3</v>
      </c>
      <c r="W409">
        <v>2</v>
      </c>
      <c r="X409">
        <v>0</v>
      </c>
      <c r="Y409">
        <v>3</v>
      </c>
      <c r="Z409">
        <v>0</v>
      </c>
      <c r="AA409">
        <v>0</v>
      </c>
      <c r="AB409">
        <v>2</v>
      </c>
      <c r="AC409">
        <v>1</v>
      </c>
      <c r="AD409">
        <v>2</v>
      </c>
      <c r="AE409">
        <v>17</v>
      </c>
      <c r="AF409">
        <v>12</v>
      </c>
      <c r="AG409">
        <v>0</v>
      </c>
      <c r="AH409">
        <v>5</v>
      </c>
      <c r="AI409">
        <v>17</v>
      </c>
      <c r="AJ409">
        <v>7</v>
      </c>
      <c r="AK409">
        <v>-1</v>
      </c>
      <c r="AL409">
        <v>-1</v>
      </c>
      <c r="AM409">
        <v>63</v>
      </c>
      <c r="AN409">
        <v>37</v>
      </c>
      <c r="AO409">
        <v>1.42</v>
      </c>
      <c r="AP409">
        <v>1.29</v>
      </c>
      <c r="AQ409">
        <v>2.02</v>
      </c>
      <c r="AR409">
        <v>55</v>
      </c>
      <c r="AS409">
        <v>65</v>
      </c>
      <c r="AT409">
        <v>37</v>
      </c>
      <c r="AU409">
        <v>0</v>
      </c>
      <c r="AV409">
        <v>0</v>
      </c>
      <c r="AW409">
        <v>9</v>
      </c>
      <c r="AX409">
        <v>55</v>
      </c>
      <c r="AY409">
        <v>47</v>
      </c>
      <c r="AZ409">
        <v>92</v>
      </c>
      <c r="BA409">
        <v>7.03</v>
      </c>
      <c r="BB409">
        <v>5.6</v>
      </c>
      <c r="BC409">
        <v>2.4</v>
      </c>
      <c r="BD409">
        <v>3.15</v>
      </c>
      <c r="BE409">
        <v>2.85</v>
      </c>
      <c r="BF409">
        <f>(1/BC409+1/BD409+1/BE409-1)/3</f>
        <v>2.8334725703146768E-2</v>
      </c>
      <c r="BG409">
        <f>1/BC409-BF409</f>
        <v>0.38833194096351992</v>
      </c>
      <c r="BH409">
        <f>1/BD409-BF409</f>
        <v>0.28912559175717067</v>
      </c>
      <c r="BI409">
        <f>1/BE409-BF409</f>
        <v>0.32254246727930935</v>
      </c>
      <c r="BJ409">
        <f>MROUND(BG409*100,2)/100</f>
        <v>0.38</v>
      </c>
      <c r="BK409">
        <v>1.38</v>
      </c>
      <c r="BL409">
        <v>2.15</v>
      </c>
      <c r="BM409">
        <v>4</v>
      </c>
      <c r="BN409">
        <v>7.75</v>
      </c>
      <c r="BO409">
        <v>1.87</v>
      </c>
      <c r="BP409">
        <v>1.83</v>
      </c>
      <c r="BQ409" t="s">
        <v>733</v>
      </c>
      <c r="BR409">
        <f>VLOOKUP(Table2[[#This Row],[Reference]],metron,10,FALSE)</f>
        <v>2.4900895140664963</v>
      </c>
      <c r="BS409">
        <f>VLOOKUP(Table2[[#This Row],[Reference]],metron,11,FALSE)</f>
        <v>1.330562659846547</v>
      </c>
      <c r="BT409">
        <f>VLOOKUP(Table2[[#This Row],[Reference]],metron,12,FALSE)</f>
        <v>1.1595268542199491</v>
      </c>
      <c r="BU409">
        <f>VLOOKUP(Table2[[#This Row],[Reference]],metron,13,FALSE)</f>
        <v>0.59053607588191415</v>
      </c>
      <c r="BV409">
        <f>VLOOKUP(Table2[[#This Row],[Reference]],metron,14,FALSE)</f>
        <v>0.50069274219332838</v>
      </c>
      <c r="BW409">
        <f>VLOOKUP(Table2[[#This Row],[Reference]],metron,15,FALSE)</f>
        <v>11.79715236686391</v>
      </c>
      <c r="BX409">
        <f>VLOOKUP(Table2[[#This Row],[Reference]],metron,16,FALSE)</f>
        <v>10.317122781065089</v>
      </c>
      <c r="BY409">
        <f>VLOOKUP(Table2[[#This Row],[Reference]],metron,17,FALSE)</f>
        <v>5.0637025966747622</v>
      </c>
      <c r="BZ409">
        <f>VLOOKUP(Table2[[#This Row],[Reference]],metron,18,FALSE)</f>
        <v>4.4674014571268454</v>
      </c>
      <c r="CA409">
        <f>VLOOKUP(Table2[[#This Row],[Reference]],metron,19,FALSE)</f>
        <v>6.7334497701891483</v>
      </c>
      <c r="CB409">
        <f>VLOOKUP(Table2[[#This Row],[Reference]],metron,20,FALSE)</f>
        <v>5.849721323938244</v>
      </c>
      <c r="CC409">
        <f>VLOOKUP(Table2[[#This Row],[Reference]],metron,21,FALSE)</f>
        <v>12.89644194756554</v>
      </c>
      <c r="CD409">
        <f>VLOOKUP(Table2[[#This Row],[Reference]],metron,22,FALSE)</f>
        <v>13.3434456928839</v>
      </c>
      <c r="CE409">
        <f>VLOOKUP(Table2[[#This Row],[Reference]],metron,23,FALSE)</f>
        <v>1.6144382124117971</v>
      </c>
      <c r="CF409">
        <f>VLOOKUP(Table2[[#This Row],[Reference]],metron,24,FALSE)</f>
        <v>1.9032024606477289</v>
      </c>
      <c r="CG409">
        <f>VLOOKUP(Table2[[#This Row],[Reference]],metron,25,FALSE)</f>
        <v>9.372172969060974E-2</v>
      </c>
      <c r="CH409">
        <f>VLOOKUP(Table2[[#This Row],[Reference]],metron,26,FALSE)</f>
        <v>0.11669983716301791</v>
      </c>
    </row>
    <row r="410" spans="1:86" hidden="1" x14ac:dyDescent="0.45">
      <c r="A410">
        <v>1601769600</v>
      </c>
      <c r="B410" t="s">
        <v>884</v>
      </c>
      <c r="C410" t="s">
        <v>64</v>
      </c>
      <c r="D410" t="s">
        <v>65</v>
      </c>
      <c r="E410" t="s">
        <v>661</v>
      </c>
      <c r="F410" t="s">
        <v>688</v>
      </c>
      <c r="G410" t="s">
        <v>673</v>
      </c>
      <c r="H410">
        <v>13</v>
      </c>
      <c r="I410">
        <v>1.83</v>
      </c>
      <c r="J410">
        <v>0.6</v>
      </c>
      <c r="K410">
        <v>1.53</v>
      </c>
      <c r="L410">
        <v>0.35</v>
      </c>
      <c r="M410">
        <v>3</v>
      </c>
      <c r="N410">
        <v>0</v>
      </c>
      <c r="O410">
        <v>3</v>
      </c>
      <c r="P410">
        <v>0</v>
      </c>
      <c r="Q410">
        <v>0</v>
      </c>
      <c r="R410">
        <v>0</v>
      </c>
      <c r="S410" t="s">
        <v>475</v>
      </c>
      <c r="U410">
        <v>4</v>
      </c>
      <c r="V410">
        <v>1</v>
      </c>
      <c r="W410">
        <v>2</v>
      </c>
      <c r="X410">
        <v>0</v>
      </c>
      <c r="Y410">
        <v>3</v>
      </c>
      <c r="Z410">
        <v>1</v>
      </c>
      <c r="AA410">
        <v>0</v>
      </c>
      <c r="AB410">
        <v>2</v>
      </c>
      <c r="AC410">
        <v>0</v>
      </c>
      <c r="AD410">
        <v>4</v>
      </c>
      <c r="AE410">
        <v>18</v>
      </c>
      <c r="AF410">
        <v>8</v>
      </c>
      <c r="AG410">
        <v>7</v>
      </c>
      <c r="AH410">
        <v>3</v>
      </c>
      <c r="AI410">
        <v>11</v>
      </c>
      <c r="AJ410">
        <v>5</v>
      </c>
      <c r="AK410">
        <v>8</v>
      </c>
      <c r="AL410">
        <v>11</v>
      </c>
      <c r="AM410">
        <v>69</v>
      </c>
      <c r="AN410">
        <v>31</v>
      </c>
      <c r="AO410">
        <v>1.99</v>
      </c>
      <c r="AP410">
        <v>0.82</v>
      </c>
      <c r="AQ410">
        <v>3.04</v>
      </c>
      <c r="AR410">
        <v>64</v>
      </c>
      <c r="AS410">
        <v>100</v>
      </c>
      <c r="AT410">
        <v>65</v>
      </c>
      <c r="AU410">
        <v>29</v>
      </c>
      <c r="AV410">
        <v>10</v>
      </c>
      <c r="AW410">
        <v>29</v>
      </c>
      <c r="AX410">
        <v>65</v>
      </c>
      <c r="AY410">
        <v>74</v>
      </c>
      <c r="AZ410">
        <v>100</v>
      </c>
      <c r="BA410">
        <v>9.9</v>
      </c>
      <c r="BB410">
        <v>5</v>
      </c>
      <c r="BC410">
        <v>1.42</v>
      </c>
      <c r="BD410">
        <v>4.3499999999999996</v>
      </c>
      <c r="BE410">
        <v>7</v>
      </c>
      <c r="BF410">
        <f>(1/BC410+1/BD410+1/BE410-1)/3</f>
        <v>2.5655850813694443E-2</v>
      </c>
      <c r="BG410">
        <f>1/BC410-BF410</f>
        <v>0.67856950129898164</v>
      </c>
      <c r="BH410">
        <f>1/BD410-BF410</f>
        <v>0.20422920665756994</v>
      </c>
      <c r="BI410">
        <f>1/BE410-BF410</f>
        <v>0.11720129204344841</v>
      </c>
      <c r="BJ410">
        <f>MROUND(BG410*100,2)/100</f>
        <v>0.68</v>
      </c>
      <c r="BK410">
        <v>1.22</v>
      </c>
      <c r="BL410">
        <v>1.71</v>
      </c>
      <c r="BM410">
        <v>2.8</v>
      </c>
      <c r="BN410">
        <v>5.15</v>
      </c>
      <c r="BO410">
        <v>1.87</v>
      </c>
      <c r="BP410">
        <v>1.83</v>
      </c>
      <c r="BQ410" t="s">
        <v>715</v>
      </c>
      <c r="BR410">
        <f>VLOOKUP(Table2[[#This Row],[Reference]],metron,10,FALSE)</f>
        <v>2.9107565011820329</v>
      </c>
      <c r="BS410">
        <f>VLOOKUP(Table2[[#This Row],[Reference]],metron,11,FALSE)</f>
        <v>2.1359338061465718</v>
      </c>
      <c r="BT410">
        <f>VLOOKUP(Table2[[#This Row],[Reference]],metron,12,FALSE)</f>
        <v>0.77482269503546097</v>
      </c>
      <c r="BU410">
        <f>VLOOKUP(Table2[[#This Row],[Reference]],metron,13,FALSE)</f>
        <v>0.93380614657210403</v>
      </c>
      <c r="BV410">
        <f>VLOOKUP(Table2[[#This Row],[Reference]],metron,14,FALSE)</f>
        <v>0.33747044917257679</v>
      </c>
      <c r="BW410">
        <f>VLOOKUP(Table2[[#This Row],[Reference]],metron,15,FALSE)</f>
        <v>15.783723522853959</v>
      </c>
      <c r="BX410">
        <f>VLOOKUP(Table2[[#This Row],[Reference]],metron,16,FALSE)</f>
        <v>8.5830546265328866</v>
      </c>
      <c r="BY410">
        <f>VLOOKUP(Table2[[#This Row],[Reference]],metron,17,FALSE)</f>
        <v>6.7338618346545864</v>
      </c>
      <c r="BZ410">
        <f>VLOOKUP(Table2[[#This Row],[Reference]],metron,18,FALSE)</f>
        <v>3.2842582106455271</v>
      </c>
      <c r="CA410">
        <f>VLOOKUP(Table2[[#This Row],[Reference]],metron,19,FALSE)</f>
        <v>9.049861688199373</v>
      </c>
      <c r="CB410">
        <f>VLOOKUP(Table2[[#This Row],[Reference]],metron,20,FALSE)</f>
        <v>5.2987964158873595</v>
      </c>
      <c r="CC410">
        <f>VLOOKUP(Table2[[#This Row],[Reference]],metron,21,FALSE)</f>
        <v>12.362500000000001</v>
      </c>
      <c r="CD410">
        <f>VLOOKUP(Table2[[#This Row],[Reference]],metron,22,FALSE)</f>
        <v>13.904545454545451</v>
      </c>
      <c r="CE410">
        <f>VLOOKUP(Table2[[#This Row],[Reference]],metron,23,FALSE)</f>
        <v>1.353005464480874</v>
      </c>
      <c r="CF410">
        <f>VLOOKUP(Table2[[#This Row],[Reference]],metron,24,FALSE)</f>
        <v>2.0185792349726781</v>
      </c>
      <c r="CG410">
        <f>VLOOKUP(Table2[[#This Row],[Reference]],metron,25,FALSE)</f>
        <v>6.6666666666666666E-2</v>
      </c>
      <c r="CH410">
        <f>VLOOKUP(Table2[[#This Row],[Reference]],metron,26,FALSE)</f>
        <v>0.1213114754098361</v>
      </c>
    </row>
    <row r="411" spans="1:86" hidden="1" x14ac:dyDescent="0.45">
      <c r="A411">
        <v>1601776800</v>
      </c>
      <c r="B411" t="s">
        <v>885</v>
      </c>
      <c r="C411" t="s">
        <v>64</v>
      </c>
      <c r="D411" t="s">
        <v>65</v>
      </c>
      <c r="E411" t="s">
        <v>694</v>
      </c>
      <c r="F411" t="s">
        <v>682</v>
      </c>
      <c r="G411" t="s">
        <v>668</v>
      </c>
      <c r="H411">
        <v>13</v>
      </c>
      <c r="I411">
        <v>2.17</v>
      </c>
      <c r="J411">
        <v>1.6</v>
      </c>
      <c r="K411">
        <v>2.37</v>
      </c>
      <c r="L411">
        <v>1.25</v>
      </c>
      <c r="M411">
        <v>2</v>
      </c>
      <c r="N411">
        <v>2</v>
      </c>
      <c r="O411">
        <v>4</v>
      </c>
      <c r="P411">
        <v>2</v>
      </c>
      <c r="Q411">
        <v>1</v>
      </c>
      <c r="R411">
        <v>1</v>
      </c>
      <c r="S411" t="s">
        <v>886</v>
      </c>
      <c r="T411" t="s">
        <v>887</v>
      </c>
      <c r="U411">
        <v>3</v>
      </c>
      <c r="V411">
        <v>5</v>
      </c>
      <c r="W411">
        <v>1</v>
      </c>
      <c r="X411">
        <v>0</v>
      </c>
      <c r="Y411">
        <v>4</v>
      </c>
      <c r="Z411">
        <v>1</v>
      </c>
      <c r="AA411">
        <v>0</v>
      </c>
      <c r="AB411">
        <v>1</v>
      </c>
      <c r="AC411">
        <v>0</v>
      </c>
      <c r="AD411">
        <v>5</v>
      </c>
      <c r="AE411">
        <v>26</v>
      </c>
      <c r="AF411">
        <v>12</v>
      </c>
      <c r="AG411">
        <v>9</v>
      </c>
      <c r="AH411">
        <v>5</v>
      </c>
      <c r="AI411">
        <v>17</v>
      </c>
      <c r="AJ411">
        <v>7</v>
      </c>
      <c r="AK411">
        <v>14</v>
      </c>
      <c r="AL411">
        <v>19</v>
      </c>
      <c r="AM411">
        <v>59</v>
      </c>
      <c r="AN411">
        <v>41</v>
      </c>
      <c r="AO411">
        <v>2.58</v>
      </c>
      <c r="AP411">
        <v>1.3</v>
      </c>
      <c r="AQ411">
        <v>2.59</v>
      </c>
      <c r="AR411">
        <v>64</v>
      </c>
      <c r="AS411">
        <v>82</v>
      </c>
      <c r="AT411">
        <v>54</v>
      </c>
      <c r="AU411">
        <v>34</v>
      </c>
      <c r="AV411">
        <v>0</v>
      </c>
      <c r="AW411">
        <v>25</v>
      </c>
      <c r="AX411">
        <v>72</v>
      </c>
      <c r="AY411">
        <v>55</v>
      </c>
      <c r="AZ411">
        <v>74</v>
      </c>
      <c r="BA411">
        <v>7.83</v>
      </c>
      <c r="BB411">
        <v>5.37</v>
      </c>
      <c r="BC411">
        <v>2.0499999999999998</v>
      </c>
      <c r="BD411">
        <v>3.45</v>
      </c>
      <c r="BE411">
        <v>3.3</v>
      </c>
      <c r="BF411">
        <f>(1/BC411+1/BD411+1/BE411-1)/3</f>
        <v>2.6896751180950584E-2</v>
      </c>
      <c r="BG411">
        <f>1/BC411-BF411</f>
        <v>0.46090812686782995</v>
      </c>
      <c r="BH411">
        <f>1/BD411-BF411</f>
        <v>0.26295832128281754</v>
      </c>
      <c r="BI411">
        <f>1/BE411-BF411</f>
        <v>0.27613355184935245</v>
      </c>
      <c r="BJ411">
        <f>MROUND(BG411*100,2)/100</f>
        <v>0.46</v>
      </c>
      <c r="BK411">
        <v>1.2</v>
      </c>
      <c r="BL411">
        <v>1.67</v>
      </c>
      <c r="BM411">
        <v>2.7</v>
      </c>
      <c r="BN411">
        <v>4.8499999999999996</v>
      </c>
      <c r="BO411">
        <v>1.56</v>
      </c>
      <c r="BP411">
        <v>2.2999999999999998</v>
      </c>
      <c r="BQ411" t="s">
        <v>770</v>
      </c>
      <c r="BR411">
        <f>VLOOKUP(Table2[[#This Row],[Reference]],metron,10,FALSE)</f>
        <v>2.5405629139072849</v>
      </c>
      <c r="BS411">
        <f>VLOOKUP(Table2[[#This Row],[Reference]],metron,11,FALSE)</f>
        <v>1.4888836329233679</v>
      </c>
      <c r="BT411">
        <f>VLOOKUP(Table2[[#This Row],[Reference]],metron,12,FALSE)</f>
        <v>1.0516792809839171</v>
      </c>
      <c r="BU411">
        <f>VLOOKUP(Table2[[#This Row],[Reference]],metron,13,FALSE)</f>
        <v>0.64581362346263005</v>
      </c>
      <c r="BV411">
        <f>VLOOKUP(Table2[[#This Row],[Reference]],metron,14,FALSE)</f>
        <v>0.45364238410596031</v>
      </c>
      <c r="BW411">
        <f>VLOOKUP(Table2[[#This Row],[Reference]],metron,15,FALSE)</f>
        <v>12.686892177589851</v>
      </c>
      <c r="BX411">
        <f>VLOOKUP(Table2[[#This Row],[Reference]],metron,16,FALSE)</f>
        <v>9.8059196617336148</v>
      </c>
      <c r="BY411">
        <f>VLOOKUP(Table2[[#This Row],[Reference]],metron,17,FALSE)</f>
        <v>5.3198121263877027</v>
      </c>
      <c r="BZ411">
        <f>VLOOKUP(Table2[[#This Row],[Reference]],metron,18,FALSE)</f>
        <v>4.0954312553373189</v>
      </c>
      <c r="CA411">
        <f>VLOOKUP(Table2[[#This Row],[Reference]],metron,19,FALSE)</f>
        <v>7.3670800512021479</v>
      </c>
      <c r="CB411">
        <f>VLOOKUP(Table2[[#This Row],[Reference]],metron,20,FALSE)</f>
        <v>5.710488406396296</v>
      </c>
      <c r="CC411">
        <f>VLOOKUP(Table2[[#This Row],[Reference]],metron,21,FALSE)</f>
        <v>13.0488908033599</v>
      </c>
      <c r="CD411">
        <f>VLOOKUP(Table2[[#This Row],[Reference]],metron,22,FALSE)</f>
        <v>13.714839543398661</v>
      </c>
      <c r="CE411">
        <f>VLOOKUP(Table2[[#This Row],[Reference]],metron,23,FALSE)</f>
        <v>1.567523459812322</v>
      </c>
      <c r="CF411">
        <f>VLOOKUP(Table2[[#This Row],[Reference]],metron,24,FALSE)</f>
        <v>1.951040391676867</v>
      </c>
      <c r="CG411">
        <f>VLOOKUP(Table2[[#This Row],[Reference]],metron,25,FALSE)</f>
        <v>8.3027335781313744E-2</v>
      </c>
      <c r="CH411">
        <f>VLOOKUP(Table2[[#This Row],[Reference]],metron,26,FALSE)</f>
        <v>0.13117095063239501</v>
      </c>
    </row>
    <row r="412" spans="1:86" hidden="1" x14ac:dyDescent="0.45">
      <c r="A412">
        <v>1601830800</v>
      </c>
      <c r="B412" t="s">
        <v>888</v>
      </c>
      <c r="C412" t="s">
        <v>64</v>
      </c>
      <c r="D412" t="s">
        <v>65</v>
      </c>
      <c r="E412" t="s">
        <v>705</v>
      </c>
      <c r="F412" t="s">
        <v>671</v>
      </c>
      <c r="G412" t="s">
        <v>678</v>
      </c>
      <c r="H412">
        <v>13</v>
      </c>
      <c r="I412">
        <v>1.8</v>
      </c>
      <c r="J412">
        <v>1.67</v>
      </c>
      <c r="K412">
        <v>2</v>
      </c>
      <c r="L412">
        <v>1.77</v>
      </c>
      <c r="M412">
        <v>2</v>
      </c>
      <c r="N412">
        <v>0</v>
      </c>
      <c r="O412">
        <v>2</v>
      </c>
      <c r="P412">
        <v>1</v>
      </c>
      <c r="Q412">
        <v>1</v>
      </c>
      <c r="R412">
        <v>0</v>
      </c>
      <c r="S412" t="s">
        <v>889</v>
      </c>
      <c r="U412">
        <v>5</v>
      </c>
      <c r="V412">
        <v>10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13</v>
      </c>
      <c r="AF412">
        <v>31</v>
      </c>
      <c r="AG412">
        <v>3</v>
      </c>
      <c r="AH412">
        <v>7</v>
      </c>
      <c r="AI412">
        <v>10</v>
      </c>
      <c r="AJ412">
        <v>24</v>
      </c>
      <c r="AK412">
        <v>12</v>
      </c>
      <c r="AL412">
        <v>15</v>
      </c>
      <c r="AM412">
        <v>33</v>
      </c>
      <c r="AN412">
        <v>67</v>
      </c>
      <c r="AO412">
        <v>1.24</v>
      </c>
      <c r="AP412">
        <v>2.98</v>
      </c>
      <c r="AQ412">
        <v>2.84</v>
      </c>
      <c r="AR412">
        <v>64</v>
      </c>
      <c r="AS412">
        <v>64</v>
      </c>
      <c r="AT412">
        <v>55</v>
      </c>
      <c r="AU412">
        <v>37</v>
      </c>
      <c r="AV412">
        <v>29</v>
      </c>
      <c r="AW412">
        <v>37</v>
      </c>
      <c r="AX412">
        <v>64</v>
      </c>
      <c r="AY412">
        <v>55</v>
      </c>
      <c r="AZ412">
        <v>92</v>
      </c>
      <c r="BA412">
        <v>10.53</v>
      </c>
      <c r="BB412">
        <v>4.8</v>
      </c>
      <c r="BC412">
        <v>4</v>
      </c>
      <c r="BD412">
        <v>3.8</v>
      </c>
      <c r="BE412">
        <v>1.77</v>
      </c>
      <c r="BF412">
        <f>(1/BC412+1/BD412+1/BE412-1)/3</f>
        <v>2.6043215383090512E-2</v>
      </c>
      <c r="BG412">
        <f>1/BC412-BF412</f>
        <v>0.22395678461690949</v>
      </c>
      <c r="BH412">
        <f>1/BD412-BF412</f>
        <v>0.23711467935375158</v>
      </c>
      <c r="BI412">
        <f>1/BE412-BF412</f>
        <v>0.53892853602933888</v>
      </c>
      <c r="BJ412">
        <f>MROUND(BG412*100,2)/100</f>
        <v>0.22</v>
      </c>
      <c r="BK412">
        <v>1.19</v>
      </c>
      <c r="BL412">
        <v>1.62</v>
      </c>
      <c r="BM412">
        <v>2.6</v>
      </c>
      <c r="BN412">
        <v>4.5999999999999996</v>
      </c>
      <c r="BO412">
        <v>1.61</v>
      </c>
      <c r="BP412">
        <v>2.2000000000000002</v>
      </c>
      <c r="BQ412" t="s">
        <v>723</v>
      </c>
      <c r="BR412">
        <f>VLOOKUP(Table2[[#This Row],[Reference]],metron,10,FALSE)</f>
        <v>2.7115135834411381</v>
      </c>
      <c r="BS412">
        <f>VLOOKUP(Table2[[#This Row],[Reference]],metron,11,FALSE)</f>
        <v>1.0633893919793009</v>
      </c>
      <c r="BT412">
        <f>VLOOKUP(Table2[[#This Row],[Reference]],metron,12,FALSE)</f>
        <v>1.648124191461837</v>
      </c>
      <c r="BU412">
        <f>VLOOKUP(Table2[[#This Row],[Reference]],metron,13,FALSE)</f>
        <v>0.47218628719275552</v>
      </c>
      <c r="BV412">
        <f>VLOOKUP(Table2[[#This Row],[Reference]],metron,14,FALSE)</f>
        <v>0.70181112548512292</v>
      </c>
      <c r="BW412">
        <f>VLOOKUP(Table2[[#This Row],[Reference]],metron,15,FALSE)</f>
        <v>10.38488783943329</v>
      </c>
      <c r="BX412">
        <f>VLOOKUP(Table2[[#This Row],[Reference]],metron,16,FALSE)</f>
        <v>12.349468713105081</v>
      </c>
      <c r="BY412">
        <f>VLOOKUP(Table2[[#This Row],[Reference]],metron,17,FALSE)</f>
        <v>4.0990453460620522</v>
      </c>
      <c r="BZ412">
        <f>VLOOKUP(Table2[[#This Row],[Reference]],metron,18,FALSE)</f>
        <v>5.2720763723150359</v>
      </c>
      <c r="CA412">
        <f>VLOOKUP(Table2[[#This Row],[Reference]],metron,19,FALSE)</f>
        <v>6.2858424933712378</v>
      </c>
      <c r="CB412">
        <f>VLOOKUP(Table2[[#This Row],[Reference]],metron,20,FALSE)</f>
        <v>7.0773923407900448</v>
      </c>
      <c r="CC412">
        <f>VLOOKUP(Table2[[#This Row],[Reference]],metron,21,FALSE)</f>
        <v>13.235083532219569</v>
      </c>
      <c r="CD412">
        <f>VLOOKUP(Table2[[#This Row],[Reference]],metron,22,FALSE)</f>
        <v>13.05131264916468</v>
      </c>
      <c r="CE412">
        <f>VLOOKUP(Table2[[#This Row],[Reference]],metron,23,FALSE)</f>
        <v>1.834292289988493</v>
      </c>
      <c r="CF412">
        <f>VLOOKUP(Table2[[#This Row],[Reference]],metron,24,FALSE)</f>
        <v>1.806674338319908</v>
      </c>
      <c r="CG412">
        <f>VLOOKUP(Table2[[#This Row],[Reference]],metron,25,FALSE)</f>
        <v>0.1196777905638665</v>
      </c>
      <c r="CH412">
        <f>VLOOKUP(Table2[[#This Row],[Reference]],metron,26,FALSE)</f>
        <v>0.1185270425776755</v>
      </c>
    </row>
    <row r="413" spans="1:86" x14ac:dyDescent="0.45">
      <c r="A413">
        <v>1601848800</v>
      </c>
      <c r="B413" t="s">
        <v>890</v>
      </c>
      <c r="C413" t="s">
        <v>64</v>
      </c>
      <c r="D413" t="s">
        <v>65</v>
      </c>
      <c r="E413" t="s">
        <v>689</v>
      </c>
      <c r="F413" t="s">
        <v>693</v>
      </c>
      <c r="G413" t="s">
        <v>684</v>
      </c>
      <c r="H413">
        <v>13</v>
      </c>
      <c r="I413">
        <v>1.33</v>
      </c>
      <c r="J413">
        <v>1.6</v>
      </c>
      <c r="K413">
        <v>1.41</v>
      </c>
      <c r="L413">
        <v>1.38</v>
      </c>
      <c r="M413">
        <v>1</v>
      </c>
      <c r="N413">
        <v>1</v>
      </c>
      <c r="O413">
        <v>2</v>
      </c>
      <c r="P413">
        <v>1</v>
      </c>
      <c r="Q413">
        <v>0</v>
      </c>
      <c r="R413">
        <v>1</v>
      </c>
      <c r="S413">
        <v>62</v>
      </c>
      <c r="T413">
        <v>35</v>
      </c>
      <c r="U413">
        <v>6</v>
      </c>
      <c r="V413">
        <v>6</v>
      </c>
      <c r="W413">
        <v>1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0</v>
      </c>
      <c r="AD413">
        <v>0</v>
      </c>
      <c r="AE413">
        <v>15</v>
      </c>
      <c r="AF413">
        <v>18</v>
      </c>
      <c r="AG413">
        <v>6</v>
      </c>
      <c r="AH413">
        <v>5</v>
      </c>
      <c r="AI413">
        <v>9</v>
      </c>
      <c r="AJ413">
        <v>13</v>
      </c>
      <c r="AK413">
        <v>14</v>
      </c>
      <c r="AL413">
        <v>10</v>
      </c>
      <c r="AM413">
        <v>42</v>
      </c>
      <c r="AN413">
        <v>58</v>
      </c>
      <c r="AO413">
        <v>1.6</v>
      </c>
      <c r="AP413">
        <v>1.95</v>
      </c>
      <c r="AQ413">
        <v>1.0900000000000001</v>
      </c>
      <c r="AR413">
        <v>19</v>
      </c>
      <c r="AS413">
        <v>27</v>
      </c>
      <c r="AT413">
        <v>0</v>
      </c>
      <c r="AU413">
        <v>0</v>
      </c>
      <c r="AV413">
        <v>0</v>
      </c>
      <c r="AW413">
        <v>0</v>
      </c>
      <c r="AX413">
        <v>17</v>
      </c>
      <c r="AY413">
        <v>27</v>
      </c>
      <c r="AZ413">
        <v>65</v>
      </c>
      <c r="BA413">
        <v>9.83</v>
      </c>
      <c r="BB413">
        <v>4.57</v>
      </c>
      <c r="BC413">
        <v>3.55</v>
      </c>
      <c r="BD413">
        <v>3.1</v>
      </c>
      <c r="BE413">
        <v>2.1</v>
      </c>
      <c r="BF413">
        <f>(1/BC413+1/BD413+1/BE413-1)/3</f>
        <v>2.6820420732278933E-2</v>
      </c>
      <c r="BG413">
        <f>1/BC413-BF413</f>
        <v>0.25486972011279152</v>
      </c>
      <c r="BH413">
        <f>1/BD413-BF413</f>
        <v>0.2957602244290114</v>
      </c>
      <c r="BI413">
        <f>1/BE413-BF413</f>
        <v>0.44937005545819725</v>
      </c>
      <c r="BJ413">
        <f>MROUND(BG413*100,2)/100</f>
        <v>0.26</v>
      </c>
      <c r="BK413">
        <v>1.4</v>
      </c>
      <c r="BL413">
        <v>2.25</v>
      </c>
      <c r="BM413">
        <v>4.25</v>
      </c>
      <c r="BN413">
        <v>8.25</v>
      </c>
      <c r="BO413">
        <v>1.95</v>
      </c>
      <c r="BP413">
        <v>1.8</v>
      </c>
      <c r="BQ413" t="s">
        <v>713</v>
      </c>
      <c r="BR413">
        <f>VLOOKUP(Table2[[#This Row],[Reference]],metron,10,FALSE)</f>
        <v>2.569449507838133</v>
      </c>
      <c r="BS413">
        <f>VLOOKUP(Table2[[#This Row],[Reference]],metron,11,FALSE)</f>
        <v>1.0936930368209989</v>
      </c>
      <c r="BT413">
        <f>VLOOKUP(Table2[[#This Row],[Reference]],metron,12,FALSE)</f>
        <v>1.475756471017134</v>
      </c>
      <c r="BU413">
        <f>VLOOKUP(Table2[[#This Row],[Reference]],metron,13,FALSE)</f>
        <v>0.50018228217280347</v>
      </c>
      <c r="BV413">
        <f>VLOOKUP(Table2[[#This Row],[Reference]],metron,14,FALSE)</f>
        <v>0.65220561429092239</v>
      </c>
      <c r="BW413">
        <f>VLOOKUP(Table2[[#This Row],[Reference]],metron,15,FALSE)</f>
        <v>10.905576679340941</v>
      </c>
      <c r="BX413">
        <f>VLOOKUP(Table2[[#This Row],[Reference]],metron,16,FALSE)</f>
        <v>12.06463878326996</v>
      </c>
      <c r="BY413">
        <f>VLOOKUP(Table2[[#This Row],[Reference]],metron,17,FALSE)</f>
        <v>4.2920127795527154</v>
      </c>
      <c r="BZ413">
        <f>VLOOKUP(Table2[[#This Row],[Reference]],metron,18,FALSE)</f>
        <v>5.0095846645367406</v>
      </c>
      <c r="CA413">
        <f>VLOOKUP(Table2[[#This Row],[Reference]],metron,19,FALSE)</f>
        <v>6.6135638997882253</v>
      </c>
      <c r="CB413">
        <f>VLOOKUP(Table2[[#This Row],[Reference]],metron,20,FALSE)</f>
        <v>7.055054118733219</v>
      </c>
      <c r="CC413">
        <f>VLOOKUP(Table2[[#This Row],[Reference]],metron,21,FALSE)</f>
        <v>12.94865211810013</v>
      </c>
      <c r="CD413">
        <f>VLOOKUP(Table2[[#This Row],[Reference]],metron,22,FALSE)</f>
        <v>13.189345314505781</v>
      </c>
      <c r="CE413">
        <f>VLOOKUP(Table2[[#This Row],[Reference]],metron,23,FALSE)</f>
        <v>1.771446078431373</v>
      </c>
      <c r="CF413">
        <f>VLOOKUP(Table2[[#This Row],[Reference]],metron,24,FALSE)</f>
        <v>1.809436274509804</v>
      </c>
      <c r="CG413">
        <f>VLOOKUP(Table2[[#This Row],[Reference]],metron,25,FALSE)</f>
        <v>0.1060049019607843</v>
      </c>
      <c r="CH413">
        <f>VLOOKUP(Table2[[#This Row],[Reference]],metron,26,FALSE)</f>
        <v>9.6813725490196081E-2</v>
      </c>
    </row>
    <row r="414" spans="1:86" hidden="1" x14ac:dyDescent="0.45">
      <c r="A414">
        <v>1601856000</v>
      </c>
      <c r="B414" t="s">
        <v>891</v>
      </c>
      <c r="C414" t="s">
        <v>64</v>
      </c>
      <c r="D414" t="s">
        <v>65</v>
      </c>
      <c r="E414" t="s">
        <v>683</v>
      </c>
      <c r="F414" t="s">
        <v>704</v>
      </c>
      <c r="G414" t="s">
        <v>735</v>
      </c>
      <c r="H414">
        <v>13</v>
      </c>
      <c r="I414">
        <v>2</v>
      </c>
      <c r="J414">
        <v>1.33</v>
      </c>
      <c r="K414">
        <v>1.82</v>
      </c>
      <c r="L414">
        <v>1.39</v>
      </c>
      <c r="M414">
        <v>1</v>
      </c>
      <c r="N414">
        <v>2</v>
      </c>
      <c r="O414">
        <v>3</v>
      </c>
      <c r="P414">
        <v>0</v>
      </c>
      <c r="Q414">
        <v>0</v>
      </c>
      <c r="R414">
        <v>0</v>
      </c>
      <c r="S414">
        <v>85</v>
      </c>
      <c r="T414" t="s">
        <v>97</v>
      </c>
      <c r="U414">
        <v>7</v>
      </c>
      <c r="V414">
        <v>7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10</v>
      </c>
      <c r="AF414">
        <v>10</v>
      </c>
      <c r="AG414">
        <v>3</v>
      </c>
      <c r="AH414">
        <v>6</v>
      </c>
      <c r="AI414">
        <v>7</v>
      </c>
      <c r="AJ414">
        <v>4</v>
      </c>
      <c r="AK414">
        <v>13</v>
      </c>
      <c r="AL414">
        <v>17</v>
      </c>
      <c r="AM414">
        <v>45</v>
      </c>
      <c r="AN414">
        <v>55</v>
      </c>
      <c r="AO414">
        <v>1.02</v>
      </c>
      <c r="AP414">
        <v>1.26</v>
      </c>
      <c r="AQ414">
        <v>3.05</v>
      </c>
      <c r="AR414">
        <v>82</v>
      </c>
      <c r="AS414">
        <v>82</v>
      </c>
      <c r="AT414">
        <v>55</v>
      </c>
      <c r="AU414">
        <v>39</v>
      </c>
      <c r="AV414">
        <v>30</v>
      </c>
      <c r="AW414">
        <v>35</v>
      </c>
      <c r="AX414">
        <v>82</v>
      </c>
      <c r="AY414">
        <v>49</v>
      </c>
      <c r="AZ414">
        <v>82</v>
      </c>
      <c r="BA414">
        <v>8.17</v>
      </c>
      <c r="BB414">
        <v>4.47</v>
      </c>
      <c r="BC414">
        <v>2.5</v>
      </c>
      <c r="BD414">
        <v>3.45</v>
      </c>
      <c r="BE414">
        <v>2.6</v>
      </c>
      <c r="BF414">
        <f>(1/BC414+1/BD414+1/BE414-1)/3</f>
        <v>2.4823485693050928E-2</v>
      </c>
      <c r="BG414">
        <f>1/BC414-BF414</f>
        <v>0.37517651430694909</v>
      </c>
      <c r="BH414">
        <f>1/BD414-BF414</f>
        <v>0.2650315867707172</v>
      </c>
      <c r="BI414">
        <f>1/BE414-BF414</f>
        <v>0.35979189892233365</v>
      </c>
      <c r="BJ414">
        <f>MROUND(BG414*100,2)/100</f>
        <v>0.38</v>
      </c>
      <c r="BK414">
        <v>1.19</v>
      </c>
      <c r="BL414">
        <v>1.62</v>
      </c>
      <c r="BM414">
        <v>2.6</v>
      </c>
      <c r="BN414">
        <v>4.5999999999999996</v>
      </c>
      <c r="BO414">
        <v>1.53</v>
      </c>
      <c r="BP414">
        <v>2.4</v>
      </c>
      <c r="BQ414" t="s">
        <v>726</v>
      </c>
      <c r="BR414">
        <f>VLOOKUP(Table2[[#This Row],[Reference]],metron,10,FALSE)</f>
        <v>2.4900895140664963</v>
      </c>
      <c r="BS414">
        <f>VLOOKUP(Table2[[#This Row],[Reference]],metron,11,FALSE)</f>
        <v>1.330562659846547</v>
      </c>
      <c r="BT414">
        <f>VLOOKUP(Table2[[#This Row],[Reference]],metron,12,FALSE)</f>
        <v>1.1595268542199491</v>
      </c>
      <c r="BU414">
        <f>VLOOKUP(Table2[[#This Row],[Reference]],metron,13,FALSE)</f>
        <v>0.59053607588191415</v>
      </c>
      <c r="BV414">
        <f>VLOOKUP(Table2[[#This Row],[Reference]],metron,14,FALSE)</f>
        <v>0.50069274219332838</v>
      </c>
      <c r="BW414">
        <f>VLOOKUP(Table2[[#This Row],[Reference]],metron,15,FALSE)</f>
        <v>11.79715236686391</v>
      </c>
      <c r="BX414">
        <f>VLOOKUP(Table2[[#This Row],[Reference]],metron,16,FALSE)</f>
        <v>10.317122781065089</v>
      </c>
      <c r="BY414">
        <f>VLOOKUP(Table2[[#This Row],[Reference]],metron,17,FALSE)</f>
        <v>5.0637025966747622</v>
      </c>
      <c r="BZ414">
        <f>VLOOKUP(Table2[[#This Row],[Reference]],metron,18,FALSE)</f>
        <v>4.4674014571268454</v>
      </c>
      <c r="CA414">
        <f>VLOOKUP(Table2[[#This Row],[Reference]],metron,19,FALSE)</f>
        <v>6.7334497701891483</v>
      </c>
      <c r="CB414">
        <f>VLOOKUP(Table2[[#This Row],[Reference]],metron,20,FALSE)</f>
        <v>5.849721323938244</v>
      </c>
      <c r="CC414">
        <f>VLOOKUP(Table2[[#This Row],[Reference]],metron,21,FALSE)</f>
        <v>12.89644194756554</v>
      </c>
      <c r="CD414">
        <f>VLOOKUP(Table2[[#This Row],[Reference]],metron,22,FALSE)</f>
        <v>13.3434456928839</v>
      </c>
      <c r="CE414">
        <f>VLOOKUP(Table2[[#This Row],[Reference]],metron,23,FALSE)</f>
        <v>1.6144382124117971</v>
      </c>
      <c r="CF414">
        <f>VLOOKUP(Table2[[#This Row],[Reference]],metron,24,FALSE)</f>
        <v>1.9032024606477289</v>
      </c>
      <c r="CG414">
        <f>VLOOKUP(Table2[[#This Row],[Reference]],metron,25,FALSE)</f>
        <v>9.372172969060974E-2</v>
      </c>
      <c r="CH414">
        <f>VLOOKUP(Table2[[#This Row],[Reference]],metron,26,FALSE)</f>
        <v>0.11669983716301791</v>
      </c>
    </row>
    <row r="415" spans="1:86" hidden="1" x14ac:dyDescent="0.45">
      <c r="A415">
        <v>1601863560</v>
      </c>
      <c r="B415" t="s">
        <v>892</v>
      </c>
      <c r="C415" t="s">
        <v>64</v>
      </c>
      <c r="D415" t="s">
        <v>65</v>
      </c>
      <c r="E415" t="s">
        <v>676</v>
      </c>
      <c r="F415" t="s">
        <v>666</v>
      </c>
      <c r="G415" t="s">
        <v>731</v>
      </c>
      <c r="H415">
        <v>13</v>
      </c>
      <c r="I415">
        <v>1.86</v>
      </c>
      <c r="J415">
        <v>1.5</v>
      </c>
      <c r="K415">
        <v>1.59</v>
      </c>
      <c r="L415">
        <v>1.35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U415">
        <v>4</v>
      </c>
      <c r="V415">
        <v>3</v>
      </c>
      <c r="W415">
        <v>1</v>
      </c>
      <c r="X415">
        <v>0</v>
      </c>
      <c r="Y415">
        <v>0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6</v>
      </c>
      <c r="AF415">
        <v>8</v>
      </c>
      <c r="AG415">
        <v>5</v>
      </c>
      <c r="AH415">
        <v>4</v>
      </c>
      <c r="AI415">
        <v>1</v>
      </c>
      <c r="AJ415">
        <v>4</v>
      </c>
      <c r="AK415">
        <v>16</v>
      </c>
      <c r="AL415">
        <v>9</v>
      </c>
      <c r="AM415">
        <v>49</v>
      </c>
      <c r="AN415">
        <v>51</v>
      </c>
      <c r="AO415">
        <v>1.23</v>
      </c>
      <c r="AP415">
        <v>1.28</v>
      </c>
      <c r="AQ415">
        <v>2.23</v>
      </c>
      <c r="AR415">
        <v>45</v>
      </c>
      <c r="AS415">
        <v>69</v>
      </c>
      <c r="AT415">
        <v>45</v>
      </c>
      <c r="AU415">
        <v>16</v>
      </c>
      <c r="AV415">
        <v>0</v>
      </c>
      <c r="AW415">
        <v>22</v>
      </c>
      <c r="AX415">
        <v>68</v>
      </c>
      <c r="AY415">
        <v>40</v>
      </c>
      <c r="AZ415">
        <v>77</v>
      </c>
      <c r="BA415">
        <v>8.8800000000000008</v>
      </c>
      <c r="BB415">
        <v>5.17</v>
      </c>
      <c r="BC415">
        <v>2.7</v>
      </c>
      <c r="BD415">
        <v>3.1</v>
      </c>
      <c r="BE415">
        <v>2.65</v>
      </c>
      <c r="BF415">
        <f>(1/BC415+1/BD415+1/BE415-1)/3</f>
        <v>2.3436502032566125E-2</v>
      </c>
      <c r="BG415">
        <f>1/BC415-BF415</f>
        <v>0.34693386833780421</v>
      </c>
      <c r="BH415">
        <f>1/BD415-BF415</f>
        <v>0.29914414312872417</v>
      </c>
      <c r="BI415">
        <f>1/BE415-BF415</f>
        <v>0.35392198853347162</v>
      </c>
      <c r="BJ415">
        <f>MROUND(BG415*100,2)/100</f>
        <v>0.34</v>
      </c>
      <c r="BK415">
        <v>1.36</v>
      </c>
      <c r="BL415">
        <v>2.15</v>
      </c>
      <c r="BM415">
        <v>3.9</v>
      </c>
      <c r="BN415">
        <v>7.5</v>
      </c>
      <c r="BO415">
        <v>1.83</v>
      </c>
      <c r="BP415">
        <v>1.87</v>
      </c>
      <c r="BQ415" t="s">
        <v>680</v>
      </c>
      <c r="BR415">
        <f>VLOOKUP(Table2[[#This Row],[Reference]],metron,10,FALSE)</f>
        <v>2.5229727551184897</v>
      </c>
      <c r="BS415">
        <f>VLOOKUP(Table2[[#This Row],[Reference]],metron,11,FALSE)</f>
        <v>1.228921489601805</v>
      </c>
      <c r="BT415">
        <f>VLOOKUP(Table2[[#This Row],[Reference]],metron,12,FALSE)</f>
        <v>1.2940512655166849</v>
      </c>
      <c r="BU415">
        <f>VLOOKUP(Table2[[#This Row],[Reference]],metron,13,FALSE)</f>
        <v>0.53240890035472432</v>
      </c>
      <c r="BV415">
        <f>VLOOKUP(Table2[[#This Row],[Reference]],metron,14,FALSE)</f>
        <v>0.56514027732989358</v>
      </c>
      <c r="BW415">
        <f>VLOOKUP(Table2[[#This Row],[Reference]],metron,15,FALSE)</f>
        <v>11.417888124439131</v>
      </c>
      <c r="BX415">
        <f>VLOOKUP(Table2[[#This Row],[Reference]],metron,16,FALSE)</f>
        <v>10.76308704756207</v>
      </c>
      <c r="BY415">
        <f>VLOOKUP(Table2[[#This Row],[Reference]],metron,17,FALSE)</f>
        <v>4.8317672021824798</v>
      </c>
      <c r="BZ415">
        <f>VLOOKUP(Table2[[#This Row],[Reference]],metron,18,FALSE)</f>
        <v>4.6698999696877843</v>
      </c>
      <c r="CA415">
        <f>VLOOKUP(Table2[[#This Row],[Reference]],metron,19,FALSE)</f>
        <v>6.5861209222566508</v>
      </c>
      <c r="CB415">
        <f>VLOOKUP(Table2[[#This Row],[Reference]],metron,20,FALSE)</f>
        <v>6.093187077874286</v>
      </c>
      <c r="CC415">
        <f>VLOOKUP(Table2[[#This Row],[Reference]],metron,21,FALSE)</f>
        <v>12.685679611650491</v>
      </c>
      <c r="CD415">
        <f>VLOOKUP(Table2[[#This Row],[Reference]],metron,22,FALSE)</f>
        <v>13.02639563106796</v>
      </c>
      <c r="CE415">
        <f>VLOOKUP(Table2[[#This Row],[Reference]],metron,23,FALSE)</f>
        <v>1.6481211768132831</v>
      </c>
      <c r="CF415">
        <f>VLOOKUP(Table2[[#This Row],[Reference]],metron,24,FALSE)</f>
        <v>1.8572676958928049</v>
      </c>
      <c r="CG415">
        <f>VLOOKUP(Table2[[#This Row],[Reference]],metron,25,FALSE)</f>
        <v>9.641712787649287E-2</v>
      </c>
      <c r="CH415">
        <f>VLOOKUP(Table2[[#This Row],[Reference]],metron,26,FALSE)</f>
        <v>0.11302068161957469</v>
      </c>
    </row>
    <row r="416" spans="1:86" hidden="1" x14ac:dyDescent="0.45">
      <c r="A416">
        <v>1602461160</v>
      </c>
      <c r="B416" t="s">
        <v>893</v>
      </c>
      <c r="C416" t="s">
        <v>64</v>
      </c>
      <c r="D416" t="s">
        <v>65</v>
      </c>
      <c r="E416" t="s">
        <v>672</v>
      </c>
      <c r="F416" t="s">
        <v>676</v>
      </c>
      <c r="G416" t="s">
        <v>720</v>
      </c>
      <c r="H416">
        <v>12</v>
      </c>
      <c r="I416">
        <v>1.75</v>
      </c>
      <c r="J416">
        <v>0</v>
      </c>
      <c r="K416">
        <v>2.09</v>
      </c>
      <c r="L416">
        <v>0.47</v>
      </c>
      <c r="M416">
        <v>2</v>
      </c>
      <c r="N416">
        <v>0</v>
      </c>
      <c r="O416">
        <v>2</v>
      </c>
      <c r="P416">
        <v>2</v>
      </c>
      <c r="Q416">
        <v>2</v>
      </c>
      <c r="R416">
        <v>0</v>
      </c>
      <c r="S416" t="s">
        <v>894</v>
      </c>
      <c r="U416">
        <v>7</v>
      </c>
      <c r="V416">
        <v>0</v>
      </c>
      <c r="W416">
        <v>0</v>
      </c>
      <c r="X416">
        <v>0</v>
      </c>
      <c r="Y416">
        <v>1</v>
      </c>
      <c r="Z416">
        <v>0</v>
      </c>
      <c r="AA416">
        <v>0</v>
      </c>
      <c r="AB416">
        <v>0</v>
      </c>
      <c r="AC416">
        <v>0</v>
      </c>
      <c r="AD416">
        <v>1</v>
      </c>
      <c r="AE416">
        <v>16</v>
      </c>
      <c r="AF416">
        <v>4</v>
      </c>
      <c r="AG416">
        <v>8</v>
      </c>
      <c r="AH416">
        <v>2</v>
      </c>
      <c r="AI416">
        <v>8</v>
      </c>
      <c r="AJ416">
        <v>2</v>
      </c>
      <c r="AK416">
        <v>8</v>
      </c>
      <c r="AL416">
        <v>14</v>
      </c>
      <c r="AM416">
        <v>51</v>
      </c>
      <c r="AN416">
        <v>49</v>
      </c>
      <c r="AO416">
        <v>2.36</v>
      </c>
      <c r="AP416">
        <v>0.93</v>
      </c>
      <c r="AQ416">
        <v>2.38</v>
      </c>
      <c r="AR416">
        <v>38</v>
      </c>
      <c r="AS416">
        <v>75</v>
      </c>
      <c r="AT416">
        <v>63</v>
      </c>
      <c r="AU416">
        <v>13</v>
      </c>
      <c r="AV416">
        <v>0</v>
      </c>
      <c r="AW416">
        <v>13</v>
      </c>
      <c r="AX416">
        <v>88</v>
      </c>
      <c r="AY416">
        <v>50</v>
      </c>
      <c r="AZ416">
        <v>75</v>
      </c>
      <c r="BA416">
        <v>11</v>
      </c>
      <c r="BB416">
        <v>6.25</v>
      </c>
      <c r="BC416">
        <v>1.65</v>
      </c>
      <c r="BD416">
        <v>3.85</v>
      </c>
      <c r="BE416">
        <v>4.8</v>
      </c>
      <c r="BF416">
        <f>(1/BC416+1/BD416+1/BE416-1)/3</f>
        <v>2.4711399711399684E-2</v>
      </c>
      <c r="BG416">
        <f>1/BC416-BF416</f>
        <v>0.58134920634920639</v>
      </c>
      <c r="BH416">
        <f>1/BD416-BF416</f>
        <v>0.23502886002886003</v>
      </c>
      <c r="BI416">
        <f>1/BE416-BF416</f>
        <v>0.18362193362193366</v>
      </c>
      <c r="BJ416">
        <f>MROUND(BG416*100,2)/100</f>
        <v>0.57999999999999996</v>
      </c>
      <c r="BK416">
        <v>1.26</v>
      </c>
      <c r="BL416">
        <v>1.83</v>
      </c>
      <c r="BM416">
        <v>3.1</v>
      </c>
      <c r="BN416">
        <v>5.8</v>
      </c>
      <c r="BO416">
        <v>1.8</v>
      </c>
      <c r="BP416">
        <v>1.91</v>
      </c>
      <c r="BQ416" t="s">
        <v>729</v>
      </c>
      <c r="BR416">
        <f>VLOOKUP(Table2[[#This Row],[Reference]],metron,10,FALSE)</f>
        <v>2.6362999299229148</v>
      </c>
      <c r="BS416">
        <f>VLOOKUP(Table2[[#This Row],[Reference]],metron,11,FALSE)</f>
        <v>1.7619715019855171</v>
      </c>
      <c r="BT416">
        <f>VLOOKUP(Table2[[#This Row],[Reference]],metron,12,FALSE)</f>
        <v>0.87432842793739785</v>
      </c>
      <c r="BU416">
        <f>VLOOKUP(Table2[[#This Row],[Reference]],metron,13,FALSE)</f>
        <v>0.78411214953271025</v>
      </c>
      <c r="BV416">
        <f>VLOOKUP(Table2[[#This Row],[Reference]],metron,14,FALSE)</f>
        <v>0.38060747663551397</v>
      </c>
      <c r="BW416">
        <f>VLOOKUP(Table2[[#This Row],[Reference]],metron,15,FALSE)</f>
        <v>14.215499378367181</v>
      </c>
      <c r="BX416">
        <f>VLOOKUP(Table2[[#This Row],[Reference]],metron,16,FALSE)</f>
        <v>8.9523612261806136</v>
      </c>
      <c r="BY416">
        <f>VLOOKUP(Table2[[#This Row],[Reference]],metron,17,FALSE)</f>
        <v>6.3083121289228163</v>
      </c>
      <c r="BZ416">
        <f>VLOOKUP(Table2[[#This Row],[Reference]],metron,18,FALSE)</f>
        <v>3.7757524374735061</v>
      </c>
      <c r="CA416">
        <f>VLOOKUP(Table2[[#This Row],[Reference]],metron,19,FALSE)</f>
        <v>7.9071872494443642</v>
      </c>
      <c r="CB416">
        <f>VLOOKUP(Table2[[#This Row],[Reference]],metron,20,FALSE)</f>
        <v>5.1766087887071075</v>
      </c>
      <c r="CC416">
        <f>VLOOKUP(Table2[[#This Row],[Reference]],metron,21,FALSE)</f>
        <v>12.634239592183521</v>
      </c>
      <c r="CD416">
        <f>VLOOKUP(Table2[[#This Row],[Reference]],metron,22,FALSE)</f>
        <v>13.597706032285471</v>
      </c>
      <c r="CE416">
        <f>VLOOKUP(Table2[[#This Row],[Reference]],metron,23,FALSE)</f>
        <v>1.365400161681487</v>
      </c>
      <c r="CF416">
        <f>VLOOKUP(Table2[[#This Row],[Reference]],metron,24,FALSE)</f>
        <v>1.963621665319321</v>
      </c>
      <c r="CG416">
        <f>VLOOKUP(Table2[[#This Row],[Reference]],metron,25,FALSE)</f>
        <v>7.1544058205335492E-2</v>
      </c>
      <c r="CH416">
        <f>VLOOKUP(Table2[[#This Row],[Reference]],metron,26,FALSE)</f>
        <v>0.1216653193209378</v>
      </c>
    </row>
    <row r="417" spans="1:86" hidden="1" x14ac:dyDescent="0.45">
      <c r="A417">
        <v>1602813600</v>
      </c>
      <c r="B417" t="s">
        <v>895</v>
      </c>
      <c r="C417" t="s">
        <v>64</v>
      </c>
      <c r="D417" t="s">
        <v>65</v>
      </c>
      <c r="E417" t="s">
        <v>688</v>
      </c>
      <c r="F417" t="s">
        <v>683</v>
      </c>
      <c r="G417" t="s">
        <v>720</v>
      </c>
      <c r="H417">
        <v>14</v>
      </c>
      <c r="I417">
        <v>0.71</v>
      </c>
      <c r="J417">
        <v>0.28999999999999998</v>
      </c>
      <c r="K417">
        <v>1</v>
      </c>
      <c r="L417">
        <v>0.17</v>
      </c>
      <c r="M417">
        <v>2</v>
      </c>
      <c r="N417">
        <v>1</v>
      </c>
      <c r="O417">
        <v>3</v>
      </c>
      <c r="P417">
        <v>1</v>
      </c>
      <c r="Q417">
        <v>1</v>
      </c>
      <c r="R417">
        <v>0</v>
      </c>
      <c r="S417" t="s">
        <v>120</v>
      </c>
      <c r="T417">
        <v>78</v>
      </c>
      <c r="U417">
        <v>3</v>
      </c>
      <c r="V417">
        <v>4</v>
      </c>
      <c r="W417">
        <v>5</v>
      </c>
      <c r="X417">
        <v>0</v>
      </c>
      <c r="Y417">
        <v>2</v>
      </c>
      <c r="Z417">
        <v>0</v>
      </c>
      <c r="AA417">
        <v>1</v>
      </c>
      <c r="AB417">
        <v>4</v>
      </c>
      <c r="AC417">
        <v>0</v>
      </c>
      <c r="AD417">
        <v>2</v>
      </c>
      <c r="AE417">
        <v>14</v>
      </c>
      <c r="AF417">
        <v>12</v>
      </c>
      <c r="AG417">
        <v>5</v>
      </c>
      <c r="AH417">
        <v>2</v>
      </c>
      <c r="AI417">
        <v>9</v>
      </c>
      <c r="AJ417">
        <v>10</v>
      </c>
      <c r="AK417">
        <v>15</v>
      </c>
      <c r="AL417">
        <v>13</v>
      </c>
      <c r="AM417">
        <v>53</v>
      </c>
      <c r="AN417">
        <v>47</v>
      </c>
      <c r="AO417">
        <v>1.43</v>
      </c>
      <c r="AP417">
        <v>1.17</v>
      </c>
      <c r="AQ417">
        <v>2.86</v>
      </c>
      <c r="AR417">
        <v>72</v>
      </c>
      <c r="AS417">
        <v>86</v>
      </c>
      <c r="AT417">
        <v>57</v>
      </c>
      <c r="AU417">
        <v>22</v>
      </c>
      <c r="AV417">
        <v>15</v>
      </c>
      <c r="AW417">
        <v>43</v>
      </c>
      <c r="AX417">
        <v>93</v>
      </c>
      <c r="AY417">
        <v>29</v>
      </c>
      <c r="AZ417">
        <v>71</v>
      </c>
      <c r="BA417">
        <v>10.28</v>
      </c>
      <c r="BB417">
        <v>5.71</v>
      </c>
      <c r="BC417">
        <v>3.05</v>
      </c>
      <c r="BD417">
        <v>3.3</v>
      </c>
      <c r="BE417">
        <v>2.25</v>
      </c>
      <c r="BF417">
        <f>(1/BC417+1/BD417+1/BE417-1)/3</f>
        <v>2.5114533311254645E-2</v>
      </c>
      <c r="BG417">
        <f>1/BC417-BF417</f>
        <v>0.3027543191477618</v>
      </c>
      <c r="BH417">
        <f>1/BD417-BF417</f>
        <v>0.27791576971904841</v>
      </c>
      <c r="BI417">
        <f>1/BE417-BF417</f>
        <v>0.41932991113318979</v>
      </c>
      <c r="BJ417">
        <f>MROUND(BG417*100,2)/100</f>
        <v>0.3</v>
      </c>
      <c r="BK417">
        <v>1.27</v>
      </c>
      <c r="BL417">
        <v>1.87</v>
      </c>
      <c r="BM417">
        <v>3.2</v>
      </c>
      <c r="BN417">
        <v>6</v>
      </c>
      <c r="BO417">
        <v>1.69</v>
      </c>
      <c r="BP417">
        <v>2.0499999999999998</v>
      </c>
      <c r="BQ417" t="s">
        <v>691</v>
      </c>
      <c r="BR417">
        <f>VLOOKUP(Table2[[#This Row],[Reference]],metron,10,FALSE)</f>
        <v>2.5726407816919519</v>
      </c>
      <c r="BS417">
        <f>VLOOKUP(Table2[[#This Row],[Reference]],metron,11,FALSE)</f>
        <v>1.1805091283106199</v>
      </c>
      <c r="BT417">
        <f>VLOOKUP(Table2[[#This Row],[Reference]],metron,12,FALSE)</f>
        <v>1.3921316533813319</v>
      </c>
      <c r="BU417">
        <f>VLOOKUP(Table2[[#This Row],[Reference]],metron,13,FALSE)</f>
        <v>0.5209673269873939</v>
      </c>
      <c r="BV417">
        <f>VLOOKUP(Table2[[#This Row],[Reference]],metron,14,FALSE)</f>
        <v>0.61847182917417032</v>
      </c>
      <c r="BW417">
        <f>VLOOKUP(Table2[[#This Row],[Reference]],metron,15,FALSE)</f>
        <v>11.149200710479571</v>
      </c>
      <c r="BX417">
        <f>VLOOKUP(Table2[[#This Row],[Reference]],metron,16,FALSE)</f>
        <v>11.444049733570161</v>
      </c>
      <c r="BY417">
        <f>VLOOKUP(Table2[[#This Row],[Reference]],metron,17,FALSE)</f>
        <v>4.5257270693512304</v>
      </c>
      <c r="BZ417">
        <f>VLOOKUP(Table2[[#This Row],[Reference]],metron,18,FALSE)</f>
        <v>4.8465324384787474</v>
      </c>
      <c r="CA417">
        <f>VLOOKUP(Table2[[#This Row],[Reference]],metron,19,FALSE)</f>
        <v>6.6234736411283404</v>
      </c>
      <c r="CB417">
        <f>VLOOKUP(Table2[[#This Row],[Reference]],metron,20,FALSE)</f>
        <v>6.5975172950914134</v>
      </c>
      <c r="CC417">
        <f>VLOOKUP(Table2[[#This Row],[Reference]],metron,21,FALSE)</f>
        <v>12.90081154192967</v>
      </c>
      <c r="CD417">
        <f>VLOOKUP(Table2[[#This Row],[Reference]],metron,22,FALSE)</f>
        <v>13.00360685302074</v>
      </c>
      <c r="CE417">
        <f>VLOOKUP(Table2[[#This Row],[Reference]],metron,23,FALSE)</f>
        <v>1.7502145922746779</v>
      </c>
      <c r="CF417">
        <f>VLOOKUP(Table2[[#This Row],[Reference]],metron,24,FALSE)</f>
        <v>1.831402831402831</v>
      </c>
      <c r="CG417">
        <f>VLOOKUP(Table2[[#This Row],[Reference]],metron,25,FALSE)</f>
        <v>9.6525096525096526E-2</v>
      </c>
      <c r="CH417">
        <f>VLOOKUP(Table2[[#This Row],[Reference]],metron,26,FALSE)</f>
        <v>0.1244101244101244</v>
      </c>
    </row>
    <row r="418" spans="1:86" hidden="1" x14ac:dyDescent="0.45">
      <c r="A418">
        <v>1602894600</v>
      </c>
      <c r="B418" t="s">
        <v>896</v>
      </c>
      <c r="C418" t="s">
        <v>64</v>
      </c>
      <c r="D418" t="s">
        <v>65</v>
      </c>
      <c r="E418" t="s">
        <v>660</v>
      </c>
      <c r="F418" t="s">
        <v>676</v>
      </c>
      <c r="G418" t="s">
        <v>717</v>
      </c>
      <c r="H418">
        <v>14</v>
      </c>
      <c r="I418">
        <v>1</v>
      </c>
      <c r="J418">
        <v>0</v>
      </c>
      <c r="K418">
        <v>1.29</v>
      </c>
      <c r="L418">
        <v>0.47</v>
      </c>
      <c r="M418">
        <v>2</v>
      </c>
      <c r="N418">
        <v>0</v>
      </c>
      <c r="O418">
        <v>2</v>
      </c>
      <c r="P418">
        <v>1</v>
      </c>
      <c r="Q418">
        <v>1</v>
      </c>
      <c r="R418">
        <v>0</v>
      </c>
      <c r="S418" t="s">
        <v>897</v>
      </c>
      <c r="U418">
        <v>7</v>
      </c>
      <c r="V418">
        <v>5</v>
      </c>
      <c r="W418">
        <v>2</v>
      </c>
      <c r="X418">
        <v>0</v>
      </c>
      <c r="Y418">
        <v>3</v>
      </c>
      <c r="Z418">
        <v>0</v>
      </c>
      <c r="AA418">
        <v>1</v>
      </c>
      <c r="AB418">
        <v>1</v>
      </c>
      <c r="AC418">
        <v>0</v>
      </c>
      <c r="AD418">
        <v>3</v>
      </c>
      <c r="AE418">
        <v>13</v>
      </c>
      <c r="AF418">
        <v>8</v>
      </c>
      <c r="AG418">
        <v>6</v>
      </c>
      <c r="AH418">
        <v>2</v>
      </c>
      <c r="AI418">
        <v>7</v>
      </c>
      <c r="AJ418">
        <v>6</v>
      </c>
      <c r="AK418">
        <v>21</v>
      </c>
      <c r="AL418">
        <v>15</v>
      </c>
      <c r="AM418">
        <v>49</v>
      </c>
      <c r="AN418">
        <v>51</v>
      </c>
      <c r="AO418">
        <v>1.57</v>
      </c>
      <c r="AP418">
        <v>0.99</v>
      </c>
      <c r="AQ418">
        <v>2.37</v>
      </c>
      <c r="AR418">
        <v>32</v>
      </c>
      <c r="AS418">
        <v>76</v>
      </c>
      <c r="AT418">
        <v>52</v>
      </c>
      <c r="AU418">
        <v>10</v>
      </c>
      <c r="AV418">
        <v>0</v>
      </c>
      <c r="AW418">
        <v>17</v>
      </c>
      <c r="AX418">
        <v>93</v>
      </c>
      <c r="AY418">
        <v>45</v>
      </c>
      <c r="AZ418">
        <v>66</v>
      </c>
      <c r="BA418">
        <v>7.46</v>
      </c>
      <c r="BB418">
        <v>6.83</v>
      </c>
      <c r="BC418">
        <v>2.2000000000000002</v>
      </c>
      <c r="BD418">
        <v>3.15</v>
      </c>
      <c r="BE418">
        <v>3.3</v>
      </c>
      <c r="BF418">
        <f>(1/BC418+1/BD418+1/BE418-1)/3</f>
        <v>2.5012025012025003E-2</v>
      </c>
      <c r="BG418">
        <f>1/BC418-BF418</f>
        <v>0.42953342953342954</v>
      </c>
      <c r="BH418">
        <f>1/BD418-BF418</f>
        <v>0.29244829244829246</v>
      </c>
      <c r="BI418">
        <f>1/BE418-BF418</f>
        <v>0.27801827801827805</v>
      </c>
      <c r="BJ418">
        <f>MROUND(BG418*100,2)/100</f>
        <v>0.42</v>
      </c>
      <c r="BK418">
        <v>1.34</v>
      </c>
      <c r="BL418">
        <v>2.0499999999999998</v>
      </c>
      <c r="BM418">
        <v>3.7</v>
      </c>
      <c r="BN418">
        <v>7</v>
      </c>
      <c r="BO418">
        <v>1.8</v>
      </c>
      <c r="BP418">
        <v>1.91</v>
      </c>
      <c r="BQ418" t="s">
        <v>664</v>
      </c>
      <c r="BR418">
        <f>VLOOKUP(Table2[[#This Row],[Reference]],metron,10,FALSE)</f>
        <v>2.4884649511978703</v>
      </c>
      <c r="BS418">
        <f>VLOOKUP(Table2[[#This Row],[Reference]],metron,11,FALSE)</f>
        <v>1.396960958296362</v>
      </c>
      <c r="BT418">
        <f>VLOOKUP(Table2[[#This Row],[Reference]],metron,12,FALSE)</f>
        <v>1.091503992901508</v>
      </c>
      <c r="BU418">
        <f>VLOOKUP(Table2[[#This Row],[Reference]],metron,13,FALSE)</f>
        <v>0.60765391014975045</v>
      </c>
      <c r="BV418">
        <f>VLOOKUP(Table2[[#This Row],[Reference]],metron,14,FALSE)</f>
        <v>0.47276760953965608</v>
      </c>
      <c r="BW418">
        <f>VLOOKUP(Table2[[#This Row],[Reference]],metron,15,FALSE)</f>
        <v>12.29504785684561</v>
      </c>
      <c r="BX418">
        <f>VLOOKUP(Table2[[#This Row],[Reference]],metron,16,FALSE)</f>
        <v>10.047232625884311</v>
      </c>
      <c r="BY418">
        <f>VLOOKUP(Table2[[#This Row],[Reference]],metron,17,FALSE)</f>
        <v>5.2917192097519967</v>
      </c>
      <c r="BZ418">
        <f>VLOOKUP(Table2[[#This Row],[Reference]],metron,18,FALSE)</f>
        <v>4.2580916351408158</v>
      </c>
      <c r="CA418">
        <f>VLOOKUP(Table2[[#This Row],[Reference]],metron,19,FALSE)</f>
        <v>7.0033286470936131</v>
      </c>
      <c r="CB418">
        <f>VLOOKUP(Table2[[#This Row],[Reference]],metron,20,FALSE)</f>
        <v>5.789140990743495</v>
      </c>
      <c r="CC418">
        <f>VLOOKUP(Table2[[#This Row],[Reference]],metron,21,FALSE)</f>
        <v>12.77041895895049</v>
      </c>
      <c r="CD418">
        <f>VLOOKUP(Table2[[#This Row],[Reference]],metron,22,FALSE)</f>
        <v>13.411129919593741</v>
      </c>
      <c r="CE418">
        <f>VLOOKUP(Table2[[#This Row],[Reference]],metron,23,FALSE)</f>
        <v>1.556141062018646</v>
      </c>
      <c r="CF418">
        <f>VLOOKUP(Table2[[#This Row],[Reference]],metron,24,FALSE)</f>
        <v>1.9114308877178761</v>
      </c>
      <c r="CG418">
        <f>VLOOKUP(Table2[[#This Row],[Reference]],metron,25,FALSE)</f>
        <v>8.4920956627482766E-2</v>
      </c>
      <c r="CH418">
        <f>VLOOKUP(Table2[[#This Row],[Reference]],metron,26,FALSE)</f>
        <v>0.1323469801378192</v>
      </c>
    </row>
    <row r="419" spans="1:86" hidden="1" x14ac:dyDescent="0.45">
      <c r="A419">
        <v>1602901800</v>
      </c>
      <c r="B419" t="s">
        <v>898</v>
      </c>
      <c r="C419" t="s">
        <v>64</v>
      </c>
      <c r="D419" t="s">
        <v>65</v>
      </c>
      <c r="E419" t="s">
        <v>699</v>
      </c>
      <c r="F419" t="s">
        <v>689</v>
      </c>
      <c r="G419" t="s">
        <v>673</v>
      </c>
      <c r="H419">
        <v>14</v>
      </c>
      <c r="I419">
        <v>1.33</v>
      </c>
      <c r="J419">
        <v>0.83</v>
      </c>
      <c r="K419">
        <v>1.53</v>
      </c>
      <c r="L419">
        <v>0.59</v>
      </c>
      <c r="M419">
        <v>3</v>
      </c>
      <c r="N419">
        <v>2</v>
      </c>
      <c r="O419">
        <v>5</v>
      </c>
      <c r="P419">
        <v>4</v>
      </c>
      <c r="Q419">
        <v>3</v>
      </c>
      <c r="R419">
        <v>1</v>
      </c>
      <c r="S419" t="s">
        <v>899</v>
      </c>
      <c r="T419" t="s">
        <v>900</v>
      </c>
      <c r="U419">
        <v>3</v>
      </c>
      <c r="V419">
        <v>3</v>
      </c>
      <c r="W419">
        <v>3</v>
      </c>
      <c r="X419">
        <v>0</v>
      </c>
      <c r="Y419">
        <v>3</v>
      </c>
      <c r="Z419">
        <v>0</v>
      </c>
      <c r="AA419">
        <v>1</v>
      </c>
      <c r="AB419">
        <v>2</v>
      </c>
      <c r="AC419">
        <v>2</v>
      </c>
      <c r="AD419">
        <v>1</v>
      </c>
      <c r="AE419">
        <v>5</v>
      </c>
      <c r="AF419">
        <v>7</v>
      </c>
      <c r="AG419">
        <v>2</v>
      </c>
      <c r="AH419">
        <v>3</v>
      </c>
      <c r="AI419">
        <v>3</v>
      </c>
      <c r="AJ419">
        <v>4</v>
      </c>
      <c r="AK419">
        <v>14</v>
      </c>
      <c r="AL419">
        <v>16</v>
      </c>
      <c r="AM419">
        <v>42</v>
      </c>
      <c r="AN419">
        <v>58</v>
      </c>
      <c r="AO419">
        <v>0.67</v>
      </c>
      <c r="AP419">
        <v>1.01</v>
      </c>
      <c r="AQ419">
        <v>2.67</v>
      </c>
      <c r="AR419">
        <v>75</v>
      </c>
      <c r="AS419">
        <v>75</v>
      </c>
      <c r="AT419">
        <v>50</v>
      </c>
      <c r="AU419">
        <v>25</v>
      </c>
      <c r="AV419">
        <v>25</v>
      </c>
      <c r="AW419">
        <v>42</v>
      </c>
      <c r="AX419">
        <v>67</v>
      </c>
      <c r="AY419">
        <v>50</v>
      </c>
      <c r="AZ419">
        <v>75</v>
      </c>
      <c r="BA419">
        <v>8.5</v>
      </c>
      <c r="BB419">
        <v>5</v>
      </c>
      <c r="BC419">
        <v>2.2000000000000002</v>
      </c>
      <c r="BD419">
        <v>3.4</v>
      </c>
      <c r="BE419">
        <v>3.1</v>
      </c>
      <c r="BF419">
        <f>(1/BC419+1/BD419+1/BE419-1)/3</f>
        <v>2.3747915588522812E-2</v>
      </c>
      <c r="BG419">
        <f>1/BC419-BF419</f>
        <v>0.43079753895693174</v>
      </c>
      <c r="BH419">
        <f>1/BD419-BF419</f>
        <v>0.27036973147030074</v>
      </c>
      <c r="BI419">
        <f>1/BE419-BF419</f>
        <v>0.29883272957276752</v>
      </c>
      <c r="BJ419">
        <f>MROUND(BG419*100,2)/100</f>
        <v>0.44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 t="s">
        <v>702</v>
      </c>
      <c r="BR419">
        <f>VLOOKUP(Table2[[#This Row],[Reference]],metron,10,FALSE)</f>
        <v>2.4807646356033461</v>
      </c>
      <c r="BS419">
        <f>VLOOKUP(Table2[[#This Row],[Reference]],metron,11,FALSE)</f>
        <v>1.4140979689366791</v>
      </c>
      <c r="BT419">
        <f>VLOOKUP(Table2[[#This Row],[Reference]],metron,12,FALSE)</f>
        <v>1.0666666666666671</v>
      </c>
      <c r="BU419">
        <f>VLOOKUP(Table2[[#This Row],[Reference]],metron,13,FALSE)</f>
        <v>0.62712066905615294</v>
      </c>
      <c r="BV419">
        <f>VLOOKUP(Table2[[#This Row],[Reference]],metron,14,FALSE)</f>
        <v>0.46009557945041818</v>
      </c>
      <c r="BW419">
        <f>VLOOKUP(Table2[[#This Row],[Reference]],metron,15,FALSE)</f>
        <v>12.56969280146722</v>
      </c>
      <c r="BX419">
        <f>VLOOKUP(Table2[[#This Row],[Reference]],metron,16,FALSE)</f>
        <v>9.8695552498853729</v>
      </c>
      <c r="BY419">
        <f>VLOOKUP(Table2[[#This Row],[Reference]],metron,17,FALSE)</f>
        <v>5.2754256787850897</v>
      </c>
      <c r="BZ419">
        <f>VLOOKUP(Table2[[#This Row],[Reference]],metron,18,FALSE)</f>
        <v>4.1279337321675103</v>
      </c>
      <c r="CA419">
        <f>VLOOKUP(Table2[[#This Row],[Reference]],metron,19,FALSE)</f>
        <v>7.2942671226821298</v>
      </c>
      <c r="CB419">
        <f>VLOOKUP(Table2[[#This Row],[Reference]],metron,20,FALSE)</f>
        <v>5.7416215177178627</v>
      </c>
      <c r="CC419">
        <f>VLOOKUP(Table2[[#This Row],[Reference]],metron,21,FALSE)</f>
        <v>12.897246007868549</v>
      </c>
      <c r="CD419">
        <f>VLOOKUP(Table2[[#This Row],[Reference]],metron,22,FALSE)</f>
        <v>13.507058551261281</v>
      </c>
      <c r="CE419">
        <f>VLOOKUP(Table2[[#This Row],[Reference]],metron,23,FALSE)</f>
        <v>1.576522702104098</v>
      </c>
      <c r="CF419">
        <f>VLOOKUP(Table2[[#This Row],[Reference]],metron,24,FALSE)</f>
        <v>1.917165005537099</v>
      </c>
      <c r="CG419">
        <f>VLOOKUP(Table2[[#This Row],[Reference]],metron,25,FALSE)</f>
        <v>8.4385382059800659E-2</v>
      </c>
      <c r="CH419">
        <f>VLOOKUP(Table2[[#This Row],[Reference]],metron,26,FALSE)</f>
        <v>0.1233665559246955</v>
      </c>
    </row>
    <row r="420" spans="1:86" hidden="1" x14ac:dyDescent="0.45">
      <c r="A420">
        <v>1602972360</v>
      </c>
      <c r="B420" t="s">
        <v>901</v>
      </c>
      <c r="C420" t="s">
        <v>64</v>
      </c>
      <c r="D420" t="s">
        <v>65</v>
      </c>
      <c r="E420" t="s">
        <v>704</v>
      </c>
      <c r="F420" t="s">
        <v>700</v>
      </c>
      <c r="G420" t="s">
        <v>684</v>
      </c>
      <c r="H420">
        <v>14</v>
      </c>
      <c r="I420">
        <v>1.5</v>
      </c>
      <c r="J420">
        <v>1.29</v>
      </c>
      <c r="K420">
        <v>1.79</v>
      </c>
      <c r="L420">
        <v>1.33</v>
      </c>
      <c r="M420">
        <v>3</v>
      </c>
      <c r="N420">
        <v>1</v>
      </c>
      <c r="O420">
        <v>4</v>
      </c>
      <c r="P420">
        <v>2</v>
      </c>
      <c r="Q420">
        <v>2</v>
      </c>
      <c r="R420">
        <v>0</v>
      </c>
      <c r="S420" t="s">
        <v>902</v>
      </c>
      <c r="T420">
        <v>67</v>
      </c>
      <c r="U420">
        <v>3</v>
      </c>
      <c r="V420">
        <v>7</v>
      </c>
      <c r="W420">
        <v>2</v>
      </c>
      <c r="X420">
        <v>0</v>
      </c>
      <c r="Y420">
        <v>1</v>
      </c>
      <c r="Z420">
        <v>0</v>
      </c>
      <c r="AA420">
        <v>0</v>
      </c>
      <c r="AB420">
        <v>2</v>
      </c>
      <c r="AC420">
        <v>0</v>
      </c>
      <c r="AD420">
        <v>1</v>
      </c>
      <c r="AE420">
        <v>15</v>
      </c>
      <c r="AF420">
        <v>13</v>
      </c>
      <c r="AG420">
        <v>6</v>
      </c>
      <c r="AH420">
        <v>3</v>
      </c>
      <c r="AI420">
        <v>9</v>
      </c>
      <c r="AJ420">
        <v>10</v>
      </c>
      <c r="AK420">
        <v>10</v>
      </c>
      <c r="AL420">
        <v>7</v>
      </c>
      <c r="AM420">
        <v>45</v>
      </c>
      <c r="AN420">
        <v>55</v>
      </c>
      <c r="AO420">
        <v>1.54</v>
      </c>
      <c r="AP420">
        <v>1.47</v>
      </c>
      <c r="AQ420">
        <v>2.63</v>
      </c>
      <c r="AR420">
        <v>63</v>
      </c>
      <c r="AS420">
        <v>72</v>
      </c>
      <c r="AT420">
        <v>47</v>
      </c>
      <c r="AU420">
        <v>31</v>
      </c>
      <c r="AV420">
        <v>15</v>
      </c>
      <c r="AW420">
        <v>38</v>
      </c>
      <c r="AX420">
        <v>77</v>
      </c>
      <c r="AY420">
        <v>56</v>
      </c>
      <c r="AZ420">
        <v>79</v>
      </c>
      <c r="BA420">
        <v>12.26</v>
      </c>
      <c r="BB420">
        <v>5.47</v>
      </c>
      <c r="BC420">
        <v>1.5</v>
      </c>
      <c r="BD420">
        <v>4.3</v>
      </c>
      <c r="BE420">
        <v>5.8</v>
      </c>
      <c r="BF420">
        <f>(1/BC420+1/BD420+1/BE420-1)/3</f>
        <v>2.3879533101666201E-2</v>
      </c>
      <c r="BG420">
        <f>1/BC420-BF420</f>
        <v>0.64278713356500039</v>
      </c>
      <c r="BH420">
        <f>1/BD420-BF420</f>
        <v>0.20867860643321751</v>
      </c>
      <c r="BI420">
        <f>1/BE420-BF420</f>
        <v>0.14853426000178208</v>
      </c>
      <c r="BJ420">
        <f>MROUND(BG420*100,2)/100</f>
        <v>0.64</v>
      </c>
      <c r="BK420">
        <v>1.18</v>
      </c>
      <c r="BL420">
        <v>1.61</v>
      </c>
      <c r="BM420">
        <v>2.5499999999999998</v>
      </c>
      <c r="BN420">
        <v>4.45</v>
      </c>
      <c r="BO420">
        <v>1.67</v>
      </c>
      <c r="BP420">
        <v>2.1</v>
      </c>
      <c r="BQ420" t="s">
        <v>708</v>
      </c>
      <c r="BR420">
        <f>VLOOKUP(Table2[[#This Row],[Reference]],metron,10,FALSE)</f>
        <v>2.8343749999999996</v>
      </c>
      <c r="BS420">
        <f>VLOOKUP(Table2[[#This Row],[Reference]],metron,11,FALSE)</f>
        <v>1.980803571428571</v>
      </c>
      <c r="BT420">
        <f>VLOOKUP(Table2[[#This Row],[Reference]],metron,12,FALSE)</f>
        <v>0.85357142857142854</v>
      </c>
      <c r="BU420">
        <f>VLOOKUP(Table2[[#This Row],[Reference]],metron,13,FALSE)</f>
        <v>0.8683035714285714</v>
      </c>
      <c r="BV420">
        <f>VLOOKUP(Table2[[#This Row],[Reference]],metron,14,FALSE)</f>
        <v>0.36607142857142849</v>
      </c>
      <c r="BW420">
        <f>VLOOKUP(Table2[[#This Row],[Reference]],metron,15,FALSE)</f>
        <v>15.03980099502488</v>
      </c>
      <c r="BX420">
        <f>VLOOKUP(Table2[[#This Row],[Reference]],metron,16,FALSE)</f>
        <v>8.6326699834162515</v>
      </c>
      <c r="BY420">
        <f>VLOOKUP(Table2[[#This Row],[Reference]],metron,17,FALSE)</f>
        <v>6.5189234650967203</v>
      </c>
      <c r="BZ420">
        <f>VLOOKUP(Table2[[#This Row],[Reference]],metron,18,FALSE)</f>
        <v>3.4507989907485279</v>
      </c>
      <c r="CA420">
        <f>VLOOKUP(Table2[[#This Row],[Reference]],metron,19,FALSE)</f>
        <v>8.5208775299281605</v>
      </c>
      <c r="CB420">
        <f>VLOOKUP(Table2[[#This Row],[Reference]],metron,20,FALSE)</f>
        <v>5.181870992667724</v>
      </c>
      <c r="CC420">
        <f>VLOOKUP(Table2[[#This Row],[Reference]],metron,21,FALSE)</f>
        <v>12.48566610455312</v>
      </c>
      <c r="CD420">
        <f>VLOOKUP(Table2[[#This Row],[Reference]],metron,22,FALSE)</f>
        <v>13.573355817875211</v>
      </c>
      <c r="CE420">
        <f>VLOOKUP(Table2[[#This Row],[Reference]],metron,23,FALSE)</f>
        <v>1.395273023634882</v>
      </c>
      <c r="CF420">
        <f>VLOOKUP(Table2[[#This Row],[Reference]],metron,24,FALSE)</f>
        <v>2.0586797066014668</v>
      </c>
      <c r="CG420">
        <f>VLOOKUP(Table2[[#This Row],[Reference]],metron,25,FALSE)</f>
        <v>6.8459657701711488E-2</v>
      </c>
      <c r="CH420">
        <f>VLOOKUP(Table2[[#This Row],[Reference]],metron,26,FALSE)</f>
        <v>0.12713936430317849</v>
      </c>
    </row>
    <row r="421" spans="1:86" hidden="1" x14ac:dyDescent="0.45">
      <c r="A421">
        <v>1602979200</v>
      </c>
      <c r="B421" t="s">
        <v>903</v>
      </c>
      <c r="C421" t="s">
        <v>64</v>
      </c>
      <c r="D421" t="s">
        <v>65</v>
      </c>
      <c r="E421" t="s">
        <v>666</v>
      </c>
      <c r="F421" t="s">
        <v>677</v>
      </c>
      <c r="G421" t="s">
        <v>735</v>
      </c>
      <c r="H421">
        <v>14</v>
      </c>
      <c r="I421">
        <v>1.5</v>
      </c>
      <c r="J421">
        <v>1</v>
      </c>
      <c r="K421">
        <v>1.6</v>
      </c>
      <c r="L421">
        <v>1.06</v>
      </c>
      <c r="M421">
        <v>3</v>
      </c>
      <c r="N421">
        <v>2</v>
      </c>
      <c r="O421">
        <v>5</v>
      </c>
      <c r="P421">
        <v>2</v>
      </c>
      <c r="Q421">
        <v>2</v>
      </c>
      <c r="R421">
        <v>0</v>
      </c>
      <c r="S421" t="s">
        <v>904</v>
      </c>
      <c r="T421" t="s">
        <v>905</v>
      </c>
      <c r="U421">
        <v>2</v>
      </c>
      <c r="V421">
        <v>8</v>
      </c>
      <c r="W421">
        <v>2</v>
      </c>
      <c r="X421">
        <v>0</v>
      </c>
      <c r="Y421">
        <v>1</v>
      </c>
      <c r="Z421">
        <v>0</v>
      </c>
      <c r="AA421">
        <v>0</v>
      </c>
      <c r="AB421">
        <v>2</v>
      </c>
      <c r="AC421">
        <v>0</v>
      </c>
      <c r="AD421">
        <v>1</v>
      </c>
      <c r="AE421">
        <v>12</v>
      </c>
      <c r="AF421">
        <v>20</v>
      </c>
      <c r="AG421">
        <v>5</v>
      </c>
      <c r="AH421">
        <v>3</v>
      </c>
      <c r="AI421">
        <v>7</v>
      </c>
      <c r="AJ421">
        <v>17</v>
      </c>
      <c r="AK421">
        <v>7</v>
      </c>
      <c r="AL421">
        <v>11</v>
      </c>
      <c r="AM421">
        <v>57</v>
      </c>
      <c r="AN421">
        <v>43</v>
      </c>
      <c r="AO421">
        <v>1.33</v>
      </c>
      <c r="AP421">
        <v>1.76</v>
      </c>
      <c r="AQ421">
        <v>1.75</v>
      </c>
      <c r="AR421">
        <v>59</v>
      </c>
      <c r="AS421">
        <v>59</v>
      </c>
      <c r="AT421">
        <v>33</v>
      </c>
      <c r="AU421">
        <v>9</v>
      </c>
      <c r="AV421">
        <v>0</v>
      </c>
      <c r="AW421">
        <v>34</v>
      </c>
      <c r="AX421">
        <v>50</v>
      </c>
      <c r="AY421">
        <v>25</v>
      </c>
      <c r="AZ421">
        <v>42</v>
      </c>
      <c r="BA421">
        <v>8.17</v>
      </c>
      <c r="BB421">
        <v>4.67</v>
      </c>
      <c r="BC421">
        <v>1.95</v>
      </c>
      <c r="BD421">
        <v>3.2</v>
      </c>
      <c r="BE421">
        <v>4</v>
      </c>
      <c r="BF421">
        <f>(1/BC421+1/BD421+1/BE421-1)/3</f>
        <v>2.510683760683759E-2</v>
      </c>
      <c r="BG421">
        <f>1/BC421-BF421</f>
        <v>0.48771367521367531</v>
      </c>
      <c r="BH421">
        <f>1/BD421-BF421</f>
        <v>0.28739316239316243</v>
      </c>
      <c r="BI421">
        <f>1/BE421-BF421</f>
        <v>0.2248931623931624</v>
      </c>
      <c r="BJ421">
        <f>MROUND(BG421*100,2)/100</f>
        <v>0.48</v>
      </c>
      <c r="BK421">
        <v>1.45</v>
      </c>
      <c r="BL421">
        <v>2.4</v>
      </c>
      <c r="BM421">
        <v>4.5999999999999996</v>
      </c>
      <c r="BN421">
        <v>9.25</v>
      </c>
      <c r="BO421">
        <v>2.1</v>
      </c>
      <c r="BP421">
        <v>1.67</v>
      </c>
      <c r="BQ421" t="s">
        <v>669</v>
      </c>
      <c r="BR421">
        <f>VLOOKUP(Table2[[#This Row],[Reference]],metron,10,FALSE)</f>
        <v>2.5271929824561399</v>
      </c>
      <c r="BS421">
        <f>VLOOKUP(Table2[[#This Row],[Reference]],metron,11,FALSE)</f>
        <v>1.510877192982456</v>
      </c>
      <c r="BT421">
        <f>VLOOKUP(Table2[[#This Row],[Reference]],metron,12,FALSE)</f>
        <v>1.0163157894736841</v>
      </c>
      <c r="BU421">
        <f>VLOOKUP(Table2[[#This Row],[Reference]],metron,13,FALSE)</f>
        <v>0.67350877192982461</v>
      </c>
      <c r="BV421">
        <f>VLOOKUP(Table2[[#This Row],[Reference]],metron,14,FALSE)</f>
        <v>0.4442105263157895</v>
      </c>
      <c r="BW421">
        <f>VLOOKUP(Table2[[#This Row],[Reference]],metron,15,FALSE)</f>
        <v>12.80980392156863</v>
      </c>
      <c r="BX421">
        <f>VLOOKUP(Table2[[#This Row],[Reference]],metron,16,FALSE)</f>
        <v>9.6872549019607845</v>
      </c>
      <c r="BY421">
        <f>VLOOKUP(Table2[[#This Row],[Reference]],metron,17,FALSE)</f>
        <v>5.6491169610129957</v>
      </c>
      <c r="BZ421">
        <f>VLOOKUP(Table2[[#This Row],[Reference]],metron,18,FALSE)</f>
        <v>4.1379540153282237</v>
      </c>
      <c r="CA421">
        <f>VLOOKUP(Table2[[#This Row],[Reference]],metron,19,FALSE)</f>
        <v>7.1606869605556343</v>
      </c>
      <c r="CB421">
        <f>VLOOKUP(Table2[[#This Row],[Reference]],metron,20,FALSE)</f>
        <v>5.5493008866325608</v>
      </c>
      <c r="CC421">
        <f>VLOOKUP(Table2[[#This Row],[Reference]],metron,21,FALSE)</f>
        <v>12.9029029029029</v>
      </c>
      <c r="CD421">
        <f>VLOOKUP(Table2[[#This Row],[Reference]],metron,22,FALSE)</f>
        <v>13.75508842175509</v>
      </c>
      <c r="CE421">
        <f>VLOOKUP(Table2[[#This Row],[Reference]],metron,23,FALSE)</f>
        <v>1.5287356321839081</v>
      </c>
      <c r="CF421">
        <f>VLOOKUP(Table2[[#This Row],[Reference]],metron,24,FALSE)</f>
        <v>1.9664750957854411</v>
      </c>
      <c r="CG421">
        <f>VLOOKUP(Table2[[#This Row],[Reference]],metron,25,FALSE)</f>
        <v>8.8441890166028103E-2</v>
      </c>
      <c r="CH421">
        <f>VLOOKUP(Table2[[#This Row],[Reference]],metron,26,FALSE)</f>
        <v>0.13409961685823751</v>
      </c>
    </row>
    <row r="422" spans="1:86" hidden="1" x14ac:dyDescent="0.45">
      <c r="A422">
        <v>1602986400</v>
      </c>
      <c r="B422" t="s">
        <v>906</v>
      </c>
      <c r="C422" t="s">
        <v>64</v>
      </c>
      <c r="D422" t="s">
        <v>65</v>
      </c>
      <c r="E422" t="s">
        <v>671</v>
      </c>
      <c r="F422" t="s">
        <v>661</v>
      </c>
      <c r="G422" t="s">
        <v>662</v>
      </c>
      <c r="H422">
        <v>14</v>
      </c>
      <c r="I422">
        <v>2.67</v>
      </c>
      <c r="J422">
        <v>1.5</v>
      </c>
      <c r="K422">
        <v>2.1800000000000002</v>
      </c>
      <c r="L422">
        <v>1.47</v>
      </c>
      <c r="M422">
        <v>0</v>
      </c>
      <c r="N422">
        <v>2</v>
      </c>
      <c r="O422">
        <v>2</v>
      </c>
      <c r="P422">
        <v>0</v>
      </c>
      <c r="Q422">
        <v>0</v>
      </c>
      <c r="R422">
        <v>0</v>
      </c>
      <c r="T422" t="s">
        <v>907</v>
      </c>
      <c r="U422">
        <v>6</v>
      </c>
      <c r="V422">
        <v>3</v>
      </c>
      <c r="W422">
        <v>4</v>
      </c>
      <c r="X422">
        <v>0</v>
      </c>
      <c r="Y422">
        <v>3</v>
      </c>
      <c r="Z422">
        <v>0</v>
      </c>
      <c r="AA422">
        <v>2</v>
      </c>
      <c r="AB422">
        <v>2</v>
      </c>
      <c r="AC422">
        <v>1</v>
      </c>
      <c r="AD422">
        <v>2</v>
      </c>
      <c r="AE422">
        <v>14</v>
      </c>
      <c r="AF422">
        <v>11</v>
      </c>
      <c r="AG422">
        <v>4</v>
      </c>
      <c r="AH422">
        <v>3</v>
      </c>
      <c r="AI422">
        <v>10</v>
      </c>
      <c r="AJ422">
        <v>8</v>
      </c>
      <c r="AK422">
        <v>15</v>
      </c>
      <c r="AL422">
        <v>9</v>
      </c>
      <c r="AM422">
        <v>45</v>
      </c>
      <c r="AN422">
        <v>55</v>
      </c>
      <c r="AO422">
        <v>1.54</v>
      </c>
      <c r="AP422">
        <v>1.0900000000000001</v>
      </c>
      <c r="AQ422">
        <v>2.25</v>
      </c>
      <c r="AR422">
        <v>34</v>
      </c>
      <c r="AS422">
        <v>75</v>
      </c>
      <c r="AT422">
        <v>33</v>
      </c>
      <c r="AU422">
        <v>17</v>
      </c>
      <c r="AV422">
        <v>17</v>
      </c>
      <c r="AW422">
        <v>25</v>
      </c>
      <c r="AX422">
        <v>67</v>
      </c>
      <c r="AY422">
        <v>33</v>
      </c>
      <c r="AZ422">
        <v>83</v>
      </c>
      <c r="BA422">
        <v>12.67</v>
      </c>
      <c r="BB422">
        <v>3.84</v>
      </c>
      <c r="BC422">
        <v>2.15</v>
      </c>
      <c r="BD422">
        <v>3.25</v>
      </c>
      <c r="BE422">
        <v>3</v>
      </c>
      <c r="BF422">
        <f>(1/BC422+1/BD422+1/BE422-1)/3</f>
        <v>3.5380640031802781E-2</v>
      </c>
      <c r="BG422">
        <f>1/BC422-BF422</f>
        <v>0.42973563903796463</v>
      </c>
      <c r="BH422">
        <f>1/BD422-BF422</f>
        <v>0.27231166766050491</v>
      </c>
      <c r="BI422">
        <f>1/BE422-BF422</f>
        <v>0.29795269330153051</v>
      </c>
      <c r="BJ422">
        <f>MROUND(BG422*100,2)/100</f>
        <v>0.42</v>
      </c>
      <c r="BK422">
        <v>1.3</v>
      </c>
      <c r="BL422">
        <v>2</v>
      </c>
      <c r="BM422">
        <v>3.6</v>
      </c>
      <c r="BN422">
        <v>6.95</v>
      </c>
      <c r="BO422">
        <v>1.8</v>
      </c>
      <c r="BP422">
        <v>1.91</v>
      </c>
      <c r="BQ422" t="s">
        <v>770</v>
      </c>
      <c r="BR422">
        <f>VLOOKUP(Table2[[#This Row],[Reference]],metron,10,FALSE)</f>
        <v>2.4884649511978703</v>
      </c>
      <c r="BS422">
        <f>VLOOKUP(Table2[[#This Row],[Reference]],metron,11,FALSE)</f>
        <v>1.396960958296362</v>
      </c>
      <c r="BT422">
        <f>VLOOKUP(Table2[[#This Row],[Reference]],metron,12,FALSE)</f>
        <v>1.091503992901508</v>
      </c>
      <c r="BU422">
        <f>VLOOKUP(Table2[[#This Row],[Reference]],metron,13,FALSE)</f>
        <v>0.60765391014975045</v>
      </c>
      <c r="BV422">
        <f>VLOOKUP(Table2[[#This Row],[Reference]],metron,14,FALSE)</f>
        <v>0.47276760953965608</v>
      </c>
      <c r="BW422">
        <f>VLOOKUP(Table2[[#This Row],[Reference]],metron,15,FALSE)</f>
        <v>12.29504785684561</v>
      </c>
      <c r="BX422">
        <f>VLOOKUP(Table2[[#This Row],[Reference]],metron,16,FALSE)</f>
        <v>10.047232625884311</v>
      </c>
      <c r="BY422">
        <f>VLOOKUP(Table2[[#This Row],[Reference]],metron,17,FALSE)</f>
        <v>5.2917192097519967</v>
      </c>
      <c r="BZ422">
        <f>VLOOKUP(Table2[[#This Row],[Reference]],metron,18,FALSE)</f>
        <v>4.2580916351408158</v>
      </c>
      <c r="CA422">
        <f>VLOOKUP(Table2[[#This Row],[Reference]],metron,19,FALSE)</f>
        <v>7.0033286470936131</v>
      </c>
      <c r="CB422">
        <f>VLOOKUP(Table2[[#This Row],[Reference]],metron,20,FALSE)</f>
        <v>5.789140990743495</v>
      </c>
      <c r="CC422">
        <f>VLOOKUP(Table2[[#This Row],[Reference]],metron,21,FALSE)</f>
        <v>12.77041895895049</v>
      </c>
      <c r="CD422">
        <f>VLOOKUP(Table2[[#This Row],[Reference]],metron,22,FALSE)</f>
        <v>13.411129919593741</v>
      </c>
      <c r="CE422">
        <f>VLOOKUP(Table2[[#This Row],[Reference]],metron,23,FALSE)</f>
        <v>1.556141062018646</v>
      </c>
      <c r="CF422">
        <f>VLOOKUP(Table2[[#This Row],[Reference]],metron,24,FALSE)</f>
        <v>1.9114308877178761</v>
      </c>
      <c r="CG422">
        <f>VLOOKUP(Table2[[#This Row],[Reference]],metron,25,FALSE)</f>
        <v>8.4920956627482766E-2</v>
      </c>
      <c r="CH422">
        <f>VLOOKUP(Table2[[#This Row],[Reference]],metron,26,FALSE)</f>
        <v>0.1323469801378192</v>
      </c>
    </row>
    <row r="423" spans="1:86" hidden="1" x14ac:dyDescent="0.45">
      <c r="A423">
        <v>1603040400</v>
      </c>
      <c r="B423" t="s">
        <v>908</v>
      </c>
      <c r="C423" t="s">
        <v>64</v>
      </c>
      <c r="D423" t="s">
        <v>65</v>
      </c>
      <c r="E423" t="s">
        <v>682</v>
      </c>
      <c r="F423" t="s">
        <v>705</v>
      </c>
      <c r="G423" t="s">
        <v>760</v>
      </c>
      <c r="H423">
        <v>14</v>
      </c>
      <c r="I423">
        <v>2.14</v>
      </c>
      <c r="J423">
        <v>0.71</v>
      </c>
      <c r="K423">
        <v>1.65</v>
      </c>
      <c r="L423">
        <v>0.55000000000000004</v>
      </c>
      <c r="M423">
        <v>1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75</v>
      </c>
      <c r="U423">
        <v>8</v>
      </c>
      <c r="V423">
        <v>5</v>
      </c>
      <c r="W423">
        <v>1</v>
      </c>
      <c r="X423">
        <v>0</v>
      </c>
      <c r="Y423">
        <v>3</v>
      </c>
      <c r="Z423">
        <v>0</v>
      </c>
      <c r="AA423">
        <v>1</v>
      </c>
      <c r="AB423">
        <v>0</v>
      </c>
      <c r="AC423">
        <v>0</v>
      </c>
      <c r="AD423">
        <v>3</v>
      </c>
      <c r="AE423">
        <v>19</v>
      </c>
      <c r="AF423">
        <v>13</v>
      </c>
      <c r="AG423">
        <v>2</v>
      </c>
      <c r="AH423">
        <v>6</v>
      </c>
      <c r="AI423">
        <v>17</v>
      </c>
      <c r="AJ423">
        <v>7</v>
      </c>
      <c r="AK423">
        <v>12</v>
      </c>
      <c r="AL423">
        <v>17</v>
      </c>
      <c r="AM423">
        <v>54</v>
      </c>
      <c r="AN423">
        <v>46</v>
      </c>
      <c r="AO423">
        <v>1.68</v>
      </c>
      <c r="AP423">
        <v>1.52</v>
      </c>
      <c r="AQ423">
        <v>3.14</v>
      </c>
      <c r="AR423">
        <v>79</v>
      </c>
      <c r="AS423">
        <v>93</v>
      </c>
      <c r="AT423">
        <v>64</v>
      </c>
      <c r="AU423">
        <v>36</v>
      </c>
      <c r="AV423">
        <v>29</v>
      </c>
      <c r="AW423">
        <v>50</v>
      </c>
      <c r="AX423">
        <v>86</v>
      </c>
      <c r="AY423">
        <v>57</v>
      </c>
      <c r="AZ423">
        <v>79</v>
      </c>
      <c r="BA423">
        <v>12.43</v>
      </c>
      <c r="BB423">
        <v>5.29</v>
      </c>
      <c r="BC423">
        <v>1.87</v>
      </c>
      <c r="BD423">
        <v>3.6</v>
      </c>
      <c r="BE423">
        <v>3.8</v>
      </c>
      <c r="BF423">
        <f>(1/BC423+1/BD423+1/BE423-1)/3</f>
        <v>2.5231676934463303E-2</v>
      </c>
      <c r="BG423">
        <f>1/BC423-BF423</f>
        <v>0.50952768135430671</v>
      </c>
      <c r="BH423">
        <f>1/BD423-BF423</f>
        <v>0.25254610084331447</v>
      </c>
      <c r="BI423">
        <f>1/BE423-BF423</f>
        <v>0.2379262178023788</v>
      </c>
      <c r="BJ423">
        <f>MROUND(BG423*100,2)/100</f>
        <v>0.5</v>
      </c>
      <c r="BK423">
        <v>1.19</v>
      </c>
      <c r="BL423">
        <v>1.62</v>
      </c>
      <c r="BM423">
        <v>2.6</v>
      </c>
      <c r="BN423">
        <v>4.5999999999999996</v>
      </c>
      <c r="BO423">
        <v>1.56</v>
      </c>
      <c r="BP423">
        <v>2.35</v>
      </c>
      <c r="BQ423" t="s">
        <v>675</v>
      </c>
      <c r="BR423">
        <f>VLOOKUP(Table2[[#This Row],[Reference]],metron,10,FALSE)</f>
        <v>2.5202079886551649</v>
      </c>
      <c r="BS423">
        <f>VLOOKUP(Table2[[#This Row],[Reference]],metron,11,FALSE)</f>
        <v>1.5342708579532029</v>
      </c>
      <c r="BT423">
        <f>VLOOKUP(Table2[[#This Row],[Reference]],metron,12,FALSE)</f>
        <v>0.98593713070196176</v>
      </c>
      <c r="BU423">
        <f>VLOOKUP(Table2[[#This Row],[Reference]],metron,13,FALSE)</f>
        <v>0.67513590167809023</v>
      </c>
      <c r="BV423">
        <f>VLOOKUP(Table2[[#This Row],[Reference]],metron,14,FALSE)</f>
        <v>0.4286727337194185</v>
      </c>
      <c r="BW423">
        <f>VLOOKUP(Table2[[#This Row],[Reference]],metron,15,FALSE)</f>
        <v>12.98669114272602</v>
      </c>
      <c r="BX423">
        <f>VLOOKUP(Table2[[#This Row],[Reference]],metron,16,FALSE)</f>
        <v>9.4167049105094076</v>
      </c>
      <c r="BY423">
        <f>VLOOKUP(Table2[[#This Row],[Reference]],metron,17,FALSE)</f>
        <v>5.6645716945996272</v>
      </c>
      <c r="BZ423">
        <f>VLOOKUP(Table2[[#This Row],[Reference]],metron,18,FALSE)</f>
        <v>4.0242085661080074</v>
      </c>
      <c r="CA423">
        <f>VLOOKUP(Table2[[#This Row],[Reference]],metron,19,FALSE)</f>
        <v>7.3221194481263927</v>
      </c>
      <c r="CB423">
        <f>VLOOKUP(Table2[[#This Row],[Reference]],metron,20,FALSE)</f>
        <v>5.3924963444014002</v>
      </c>
      <c r="CC423">
        <f>VLOOKUP(Table2[[#This Row],[Reference]],metron,21,FALSE)</f>
        <v>12.508162313432839</v>
      </c>
      <c r="CD423">
        <f>VLOOKUP(Table2[[#This Row],[Reference]],metron,22,FALSE)</f>
        <v>13.36963619402985</v>
      </c>
      <c r="CE423">
        <f>VLOOKUP(Table2[[#This Row],[Reference]],metron,23,FALSE)</f>
        <v>1.4438014689517029</v>
      </c>
      <c r="CF423">
        <f>VLOOKUP(Table2[[#This Row],[Reference]],metron,24,FALSE)</f>
        <v>1.9410193634542621</v>
      </c>
      <c r="CG423">
        <f>VLOOKUP(Table2[[#This Row],[Reference]],metron,25,FALSE)</f>
        <v>8.4130870242599604E-2</v>
      </c>
      <c r="CH423">
        <f>VLOOKUP(Table2[[#This Row],[Reference]],metron,26,FALSE)</f>
        <v>0.1275317160026708</v>
      </c>
    </row>
    <row r="424" spans="1:86" x14ac:dyDescent="0.45">
      <c r="A424">
        <v>1603065960</v>
      </c>
      <c r="B424" t="s">
        <v>909</v>
      </c>
      <c r="C424" t="s">
        <v>64</v>
      </c>
      <c r="D424" t="s">
        <v>65</v>
      </c>
      <c r="E424" t="s">
        <v>672</v>
      </c>
      <c r="F424" t="s">
        <v>693</v>
      </c>
      <c r="G424" t="s">
        <v>668</v>
      </c>
      <c r="H424">
        <v>14</v>
      </c>
      <c r="I424">
        <v>2</v>
      </c>
      <c r="J424">
        <v>1.5</v>
      </c>
      <c r="K424">
        <v>2.09</v>
      </c>
      <c r="L424">
        <v>1.38</v>
      </c>
      <c r="M424">
        <v>1</v>
      </c>
      <c r="N424">
        <v>1</v>
      </c>
      <c r="O424">
        <v>2</v>
      </c>
      <c r="P424">
        <v>2</v>
      </c>
      <c r="Q424">
        <v>1</v>
      </c>
      <c r="R424">
        <v>1</v>
      </c>
      <c r="S424" t="s">
        <v>910</v>
      </c>
      <c r="T424" t="s">
        <v>92</v>
      </c>
      <c r="U424">
        <v>9</v>
      </c>
      <c r="V424">
        <v>4</v>
      </c>
      <c r="W424">
        <v>1</v>
      </c>
      <c r="X424">
        <v>0</v>
      </c>
      <c r="Y424">
        <v>2</v>
      </c>
      <c r="Z424">
        <v>0</v>
      </c>
      <c r="AA424">
        <v>1</v>
      </c>
      <c r="AB424">
        <v>0</v>
      </c>
      <c r="AC424">
        <v>1</v>
      </c>
      <c r="AD424">
        <v>1</v>
      </c>
      <c r="AE424">
        <v>13</v>
      </c>
      <c r="AF424">
        <v>6</v>
      </c>
      <c r="AG424">
        <v>4</v>
      </c>
      <c r="AH424">
        <v>3</v>
      </c>
      <c r="AI424">
        <v>9</v>
      </c>
      <c r="AJ424">
        <v>3</v>
      </c>
      <c r="AK424">
        <v>19</v>
      </c>
      <c r="AL424">
        <v>12</v>
      </c>
      <c r="AM424">
        <v>51</v>
      </c>
      <c r="AN424">
        <v>49</v>
      </c>
      <c r="AO424">
        <v>1.42</v>
      </c>
      <c r="AP424">
        <v>0.87</v>
      </c>
      <c r="AQ424">
        <v>1.59</v>
      </c>
      <c r="AR424">
        <v>37</v>
      </c>
      <c r="AS424">
        <v>57</v>
      </c>
      <c r="AT424">
        <v>20</v>
      </c>
      <c r="AU424">
        <v>0</v>
      </c>
      <c r="AV424">
        <v>0</v>
      </c>
      <c r="AW424">
        <v>20</v>
      </c>
      <c r="AX424">
        <v>49</v>
      </c>
      <c r="AY424">
        <v>19</v>
      </c>
      <c r="AZ424">
        <v>72</v>
      </c>
      <c r="BA424">
        <v>12.77</v>
      </c>
      <c r="BB424">
        <v>3.8</v>
      </c>
      <c r="BC424">
        <v>2.2999999999999998</v>
      </c>
      <c r="BD424">
        <v>3.2</v>
      </c>
      <c r="BE424">
        <v>3.05</v>
      </c>
      <c r="BF424">
        <f>(1/BC424+1/BD424+1/BE424-1)/3</f>
        <v>2.5050487051556214E-2</v>
      </c>
      <c r="BG424">
        <f>1/BC424-BF424</f>
        <v>0.409732121644096</v>
      </c>
      <c r="BH424">
        <f>1/BD424-BF424</f>
        <v>0.28744951294844379</v>
      </c>
      <c r="BI424">
        <f>1/BE424-BF424</f>
        <v>0.30281836540746021</v>
      </c>
      <c r="BJ424">
        <f>MROUND(BG424*100,2)/100</f>
        <v>0.4</v>
      </c>
      <c r="BK424">
        <v>1.32</v>
      </c>
      <c r="BL424">
        <v>2</v>
      </c>
      <c r="BM424">
        <v>3.55</v>
      </c>
      <c r="BN424">
        <v>6.85</v>
      </c>
      <c r="BO424">
        <v>1.77</v>
      </c>
      <c r="BP424">
        <v>1.95</v>
      </c>
      <c r="BQ424" t="s">
        <v>729</v>
      </c>
      <c r="BR424">
        <f>VLOOKUP(Table2[[#This Row],[Reference]],metron,10,FALSE)</f>
        <v>2.4956155335383219</v>
      </c>
      <c r="BS424">
        <f>VLOOKUP(Table2[[#This Row],[Reference]],metron,11,FALSE)</f>
        <v>1.344038264434575</v>
      </c>
      <c r="BT424">
        <f>VLOOKUP(Table2[[#This Row],[Reference]],metron,12,FALSE)</f>
        <v>1.1515772691037469</v>
      </c>
      <c r="BU424">
        <f>VLOOKUP(Table2[[#This Row],[Reference]],metron,13,FALSE)</f>
        <v>0.59936225942375587</v>
      </c>
      <c r="BV424">
        <f>VLOOKUP(Table2[[#This Row],[Reference]],metron,14,FALSE)</f>
        <v>0.50723152260562576</v>
      </c>
      <c r="BW424">
        <f>VLOOKUP(Table2[[#This Row],[Reference]],metron,15,FALSE)</f>
        <v>11.99278846153846</v>
      </c>
      <c r="BX424">
        <f>VLOOKUP(Table2[[#This Row],[Reference]],metron,16,FALSE)</f>
        <v>10.0277534965035</v>
      </c>
      <c r="BY424">
        <f>VLOOKUP(Table2[[#This Row],[Reference]],metron,17,FALSE)</f>
        <v>5.2857459543338514</v>
      </c>
      <c r="BZ424">
        <f>VLOOKUP(Table2[[#This Row],[Reference]],metron,18,FALSE)</f>
        <v>4.4067834183107957</v>
      </c>
      <c r="CA424">
        <f>VLOOKUP(Table2[[#This Row],[Reference]],metron,19,FALSE)</f>
        <v>6.7070425072046085</v>
      </c>
      <c r="CB424">
        <f>VLOOKUP(Table2[[#This Row],[Reference]],metron,20,FALSE)</f>
        <v>5.6209700781927046</v>
      </c>
      <c r="CC424">
        <f>VLOOKUP(Table2[[#This Row],[Reference]],metron,21,FALSE)</f>
        <v>13.04463690872752</v>
      </c>
      <c r="CD424">
        <f>VLOOKUP(Table2[[#This Row],[Reference]],metron,22,FALSE)</f>
        <v>13.49811236953142</v>
      </c>
      <c r="CE424">
        <f>VLOOKUP(Table2[[#This Row],[Reference]],metron,23,FALSE)</f>
        <v>1.5836526181353769</v>
      </c>
      <c r="CF424">
        <f>VLOOKUP(Table2[[#This Row],[Reference]],metron,24,FALSE)</f>
        <v>1.8744146445295871</v>
      </c>
      <c r="CG424">
        <f>VLOOKUP(Table2[[#This Row],[Reference]],metron,25,FALSE)</f>
        <v>8.5994040017028525E-2</v>
      </c>
      <c r="CH424">
        <f>VLOOKUP(Table2[[#This Row],[Reference]],metron,26,FALSE)</f>
        <v>0.13452532992762881</v>
      </c>
    </row>
    <row r="425" spans="1:86" hidden="1" x14ac:dyDescent="0.45">
      <c r="A425">
        <v>1603159200</v>
      </c>
      <c r="B425" t="s">
        <v>911</v>
      </c>
      <c r="C425" t="s">
        <v>64</v>
      </c>
      <c r="D425" t="s">
        <v>65</v>
      </c>
      <c r="E425" t="s">
        <v>667</v>
      </c>
      <c r="F425" t="s">
        <v>694</v>
      </c>
      <c r="G425" t="s">
        <v>678</v>
      </c>
      <c r="H425">
        <v>14</v>
      </c>
      <c r="I425">
        <v>2.67</v>
      </c>
      <c r="J425">
        <v>1.83</v>
      </c>
      <c r="K425">
        <v>2.29</v>
      </c>
      <c r="L425">
        <v>1.63</v>
      </c>
      <c r="M425">
        <v>3</v>
      </c>
      <c r="N425">
        <v>2</v>
      </c>
      <c r="O425">
        <v>5</v>
      </c>
      <c r="P425">
        <v>4</v>
      </c>
      <c r="Q425">
        <v>2</v>
      </c>
      <c r="R425">
        <v>2</v>
      </c>
      <c r="S425" t="s">
        <v>912</v>
      </c>
      <c r="T425" t="s">
        <v>137</v>
      </c>
      <c r="U425">
        <v>2</v>
      </c>
      <c r="V425">
        <v>6</v>
      </c>
      <c r="W425">
        <v>2</v>
      </c>
      <c r="X425">
        <v>0</v>
      </c>
      <c r="Y425">
        <v>2</v>
      </c>
      <c r="Z425">
        <v>0</v>
      </c>
      <c r="AA425">
        <v>1</v>
      </c>
      <c r="AB425">
        <v>1</v>
      </c>
      <c r="AC425">
        <v>0</v>
      </c>
      <c r="AD425">
        <v>2</v>
      </c>
      <c r="AE425">
        <v>17</v>
      </c>
      <c r="AF425">
        <v>17</v>
      </c>
      <c r="AG425">
        <v>6</v>
      </c>
      <c r="AH425">
        <v>4</v>
      </c>
      <c r="AI425">
        <v>11</v>
      </c>
      <c r="AJ425">
        <v>13</v>
      </c>
      <c r="AK425">
        <v>15</v>
      </c>
      <c r="AL425">
        <v>11</v>
      </c>
      <c r="AM425">
        <v>51</v>
      </c>
      <c r="AN425">
        <v>49</v>
      </c>
      <c r="AO425">
        <v>1.8</v>
      </c>
      <c r="AP425">
        <v>1.71</v>
      </c>
      <c r="AQ425">
        <v>2.67</v>
      </c>
      <c r="AR425">
        <v>75</v>
      </c>
      <c r="AS425">
        <v>83</v>
      </c>
      <c r="AT425">
        <v>59</v>
      </c>
      <c r="AU425">
        <v>17</v>
      </c>
      <c r="AV425">
        <v>17</v>
      </c>
      <c r="AW425">
        <v>25</v>
      </c>
      <c r="AX425">
        <v>67</v>
      </c>
      <c r="AY425">
        <v>42</v>
      </c>
      <c r="AZ425">
        <v>83</v>
      </c>
      <c r="BA425">
        <v>9.83</v>
      </c>
      <c r="BB425">
        <v>2.84</v>
      </c>
      <c r="BC425">
        <v>1.8</v>
      </c>
      <c r="BD425">
        <v>3.8</v>
      </c>
      <c r="BE425">
        <v>3.9</v>
      </c>
      <c r="BF425">
        <f>(1/BC425+1/BD425+1/BE425-1)/3</f>
        <v>2.5041235567551334E-2</v>
      </c>
      <c r="BG425">
        <f>1/BC425-BF425</f>
        <v>0.53051431998800425</v>
      </c>
      <c r="BH425">
        <f>1/BD425-BF425</f>
        <v>0.23811665916929076</v>
      </c>
      <c r="BI425">
        <f>1/BE425-BF425</f>
        <v>0.23136902084270511</v>
      </c>
      <c r="BJ425">
        <f>MROUND(BG425*100,2)/100</f>
        <v>0.54</v>
      </c>
      <c r="BK425">
        <v>1.21</v>
      </c>
      <c r="BL425">
        <v>1.67</v>
      </c>
      <c r="BM425">
        <v>2.7</v>
      </c>
      <c r="BN425">
        <v>4.9000000000000004</v>
      </c>
      <c r="BO425">
        <v>1.62</v>
      </c>
      <c r="BP425">
        <v>2.15</v>
      </c>
      <c r="BQ425" t="s">
        <v>664</v>
      </c>
      <c r="BR425">
        <f>VLOOKUP(Table2[[#This Row],[Reference]],metron,10,FALSE)</f>
        <v>2.6359702267612941</v>
      </c>
      <c r="BS425">
        <f>VLOOKUP(Table2[[#This Row],[Reference]],metron,11,FALSE)</f>
        <v>1.684957590444867</v>
      </c>
      <c r="BT425">
        <f>VLOOKUP(Table2[[#This Row],[Reference]],metron,12,FALSE)</f>
        <v>0.95101263631642718</v>
      </c>
      <c r="BU425">
        <f>VLOOKUP(Table2[[#This Row],[Reference]],metron,13,FALSE)</f>
        <v>0.72650164445213783</v>
      </c>
      <c r="BV425">
        <f>VLOOKUP(Table2[[#This Row],[Reference]],metron,14,FALSE)</f>
        <v>0.42097974727367138</v>
      </c>
      <c r="BW425">
        <f>VLOOKUP(Table2[[#This Row],[Reference]],metron,15,FALSE)</f>
        <v>13.338806970509379</v>
      </c>
      <c r="BX425">
        <f>VLOOKUP(Table2[[#This Row],[Reference]],metron,16,FALSE)</f>
        <v>9.2530160857908843</v>
      </c>
      <c r="BY425">
        <f>VLOOKUP(Table2[[#This Row],[Reference]],metron,17,FALSE)</f>
        <v>5.9915081521739131</v>
      </c>
      <c r="BZ425">
        <f>VLOOKUP(Table2[[#This Row],[Reference]],metron,18,FALSE)</f>
        <v>3.9772418478260869</v>
      </c>
      <c r="CA425">
        <f>VLOOKUP(Table2[[#This Row],[Reference]],metron,19,FALSE)</f>
        <v>7.3472988183354664</v>
      </c>
      <c r="CB425">
        <f>VLOOKUP(Table2[[#This Row],[Reference]],metron,20,FALSE)</f>
        <v>5.2757742379647974</v>
      </c>
      <c r="CC425">
        <f>VLOOKUP(Table2[[#This Row],[Reference]],metron,21,FALSE)</f>
        <v>12.59428182437032</v>
      </c>
      <c r="CD425">
        <f>VLOOKUP(Table2[[#This Row],[Reference]],metron,22,FALSE)</f>
        <v>13.577944179714089</v>
      </c>
      <c r="CE425">
        <f>VLOOKUP(Table2[[#This Row],[Reference]],metron,23,FALSE)</f>
        <v>1.4276913099870301</v>
      </c>
      <c r="CF425">
        <f>VLOOKUP(Table2[[#This Row],[Reference]],metron,24,FALSE)</f>
        <v>1.940985732814527</v>
      </c>
      <c r="CG425">
        <f>VLOOKUP(Table2[[#This Row],[Reference]],metron,25,FALSE)</f>
        <v>8.0739299610894946E-2</v>
      </c>
      <c r="CH425">
        <f>VLOOKUP(Table2[[#This Row],[Reference]],metron,26,FALSE)</f>
        <v>0.12743190661478601</v>
      </c>
    </row>
    <row r="426" spans="1:86" hidden="1" x14ac:dyDescent="0.45">
      <c r="A426">
        <v>1603499400</v>
      </c>
      <c r="B426" t="s">
        <v>913</v>
      </c>
      <c r="C426" t="s">
        <v>64</v>
      </c>
      <c r="D426" t="s">
        <v>65</v>
      </c>
      <c r="E426" t="s">
        <v>700</v>
      </c>
      <c r="F426" t="s">
        <v>667</v>
      </c>
      <c r="G426" t="s">
        <v>673</v>
      </c>
      <c r="H426">
        <v>15</v>
      </c>
      <c r="I426">
        <v>0.83</v>
      </c>
      <c r="J426">
        <v>2</v>
      </c>
      <c r="K426">
        <v>1.5</v>
      </c>
      <c r="L426">
        <v>1.5</v>
      </c>
      <c r="M426">
        <v>1</v>
      </c>
      <c r="N426">
        <v>2</v>
      </c>
      <c r="O426">
        <v>3</v>
      </c>
      <c r="P426">
        <v>0</v>
      </c>
      <c r="Q426">
        <v>0</v>
      </c>
      <c r="R426">
        <v>0</v>
      </c>
      <c r="S426">
        <v>77</v>
      </c>
      <c r="T426" t="s">
        <v>914</v>
      </c>
      <c r="U426">
        <v>6</v>
      </c>
      <c r="V426">
        <v>2</v>
      </c>
      <c r="W426">
        <v>3</v>
      </c>
      <c r="X426">
        <v>0</v>
      </c>
      <c r="Y426">
        <v>2</v>
      </c>
      <c r="Z426">
        <v>1</v>
      </c>
      <c r="AA426">
        <v>1</v>
      </c>
      <c r="AB426">
        <v>2</v>
      </c>
      <c r="AC426">
        <v>0</v>
      </c>
      <c r="AD426">
        <v>3</v>
      </c>
      <c r="AE426">
        <v>17</v>
      </c>
      <c r="AF426">
        <v>13</v>
      </c>
      <c r="AG426">
        <v>6</v>
      </c>
      <c r="AH426">
        <v>4</v>
      </c>
      <c r="AI426">
        <v>11</v>
      </c>
      <c r="AJ426">
        <v>9</v>
      </c>
      <c r="AK426">
        <v>15</v>
      </c>
      <c r="AL426">
        <v>12</v>
      </c>
      <c r="AM426">
        <v>38</v>
      </c>
      <c r="AN426">
        <v>62</v>
      </c>
      <c r="AO426">
        <v>1.89</v>
      </c>
      <c r="AP426">
        <v>1.32</v>
      </c>
      <c r="AQ426">
        <v>2.61</v>
      </c>
      <c r="AR426">
        <v>41</v>
      </c>
      <c r="AS426">
        <v>70</v>
      </c>
      <c r="AT426">
        <v>32</v>
      </c>
      <c r="AU426">
        <v>32</v>
      </c>
      <c r="AV426">
        <v>32</v>
      </c>
      <c r="AW426">
        <v>34</v>
      </c>
      <c r="AX426">
        <v>62</v>
      </c>
      <c r="AY426">
        <v>41</v>
      </c>
      <c r="AZ426">
        <v>77</v>
      </c>
      <c r="BA426">
        <v>8.9700000000000006</v>
      </c>
      <c r="BB426">
        <v>3.19</v>
      </c>
      <c r="BC426">
        <v>4.2</v>
      </c>
      <c r="BD426">
        <v>3.85</v>
      </c>
      <c r="BE426">
        <v>1.71</v>
      </c>
      <c r="BF426">
        <f>(1/BC426+1/BD426+1/BE426-1)/3</f>
        <v>2.754360649097487E-2</v>
      </c>
      <c r="BG426">
        <f>1/BC426-BF426</f>
        <v>0.21055163160426321</v>
      </c>
      <c r="BH426">
        <f>1/BD426-BF426</f>
        <v>0.23219665324928485</v>
      </c>
      <c r="BI426">
        <f>1/BE426-BF426</f>
        <v>0.557251715146452</v>
      </c>
      <c r="BJ426">
        <f>MROUND(BG426*100,2)/100</f>
        <v>0.22</v>
      </c>
      <c r="BK426">
        <v>1.2</v>
      </c>
      <c r="BL426">
        <v>1.67</v>
      </c>
      <c r="BM426">
        <v>2.7</v>
      </c>
      <c r="BN426">
        <v>4.8499999999999996</v>
      </c>
      <c r="BO426">
        <v>1.65</v>
      </c>
      <c r="BP426">
        <v>2.15</v>
      </c>
      <c r="BQ426" t="s">
        <v>711</v>
      </c>
      <c r="BR426">
        <f>VLOOKUP(Table2[[#This Row],[Reference]],metron,10,FALSE)</f>
        <v>2.7115135834411381</v>
      </c>
      <c r="BS426">
        <f>VLOOKUP(Table2[[#This Row],[Reference]],metron,11,FALSE)</f>
        <v>1.0633893919793009</v>
      </c>
      <c r="BT426">
        <f>VLOOKUP(Table2[[#This Row],[Reference]],metron,12,FALSE)</f>
        <v>1.648124191461837</v>
      </c>
      <c r="BU426">
        <f>VLOOKUP(Table2[[#This Row],[Reference]],metron,13,FALSE)</f>
        <v>0.47218628719275552</v>
      </c>
      <c r="BV426">
        <f>VLOOKUP(Table2[[#This Row],[Reference]],metron,14,FALSE)</f>
        <v>0.70181112548512292</v>
      </c>
      <c r="BW426">
        <f>VLOOKUP(Table2[[#This Row],[Reference]],metron,15,FALSE)</f>
        <v>10.38488783943329</v>
      </c>
      <c r="BX426">
        <f>VLOOKUP(Table2[[#This Row],[Reference]],metron,16,FALSE)</f>
        <v>12.349468713105081</v>
      </c>
      <c r="BY426">
        <f>VLOOKUP(Table2[[#This Row],[Reference]],metron,17,FALSE)</f>
        <v>4.0990453460620522</v>
      </c>
      <c r="BZ426">
        <f>VLOOKUP(Table2[[#This Row],[Reference]],metron,18,FALSE)</f>
        <v>5.2720763723150359</v>
      </c>
      <c r="CA426">
        <f>VLOOKUP(Table2[[#This Row],[Reference]],metron,19,FALSE)</f>
        <v>6.2858424933712378</v>
      </c>
      <c r="CB426">
        <f>VLOOKUP(Table2[[#This Row],[Reference]],metron,20,FALSE)</f>
        <v>7.0773923407900448</v>
      </c>
      <c r="CC426">
        <f>VLOOKUP(Table2[[#This Row],[Reference]],metron,21,FALSE)</f>
        <v>13.235083532219569</v>
      </c>
      <c r="CD426">
        <f>VLOOKUP(Table2[[#This Row],[Reference]],metron,22,FALSE)</f>
        <v>13.05131264916468</v>
      </c>
      <c r="CE426">
        <f>VLOOKUP(Table2[[#This Row],[Reference]],metron,23,FALSE)</f>
        <v>1.834292289988493</v>
      </c>
      <c r="CF426">
        <f>VLOOKUP(Table2[[#This Row],[Reference]],metron,24,FALSE)</f>
        <v>1.806674338319908</v>
      </c>
      <c r="CG426">
        <f>VLOOKUP(Table2[[#This Row],[Reference]],metron,25,FALSE)</f>
        <v>0.1196777905638665</v>
      </c>
      <c r="CH426">
        <f>VLOOKUP(Table2[[#This Row],[Reference]],metron,26,FALSE)</f>
        <v>0.1185270425776755</v>
      </c>
    </row>
    <row r="427" spans="1:86" hidden="1" x14ac:dyDescent="0.45">
      <c r="A427">
        <v>1603576800</v>
      </c>
      <c r="B427" t="s">
        <v>915</v>
      </c>
      <c r="C427" t="s">
        <v>64</v>
      </c>
      <c r="D427" t="s">
        <v>65</v>
      </c>
      <c r="E427" t="s">
        <v>683</v>
      </c>
      <c r="F427" t="s">
        <v>660</v>
      </c>
      <c r="G427" t="s">
        <v>684</v>
      </c>
      <c r="H427">
        <v>15</v>
      </c>
      <c r="I427">
        <v>1.67</v>
      </c>
      <c r="J427">
        <v>0.83</v>
      </c>
      <c r="K427">
        <v>1.82</v>
      </c>
      <c r="L427">
        <v>0.72</v>
      </c>
      <c r="M427">
        <v>0</v>
      </c>
      <c r="N427">
        <v>1</v>
      </c>
      <c r="O427">
        <v>1</v>
      </c>
      <c r="P427">
        <v>1</v>
      </c>
      <c r="Q427">
        <v>0</v>
      </c>
      <c r="R427">
        <v>1</v>
      </c>
      <c r="T427" t="s">
        <v>84</v>
      </c>
      <c r="U427">
        <v>5</v>
      </c>
      <c r="V427">
        <v>4</v>
      </c>
      <c r="W427">
        <v>4</v>
      </c>
      <c r="X427">
        <v>0</v>
      </c>
      <c r="Y427">
        <v>1</v>
      </c>
      <c r="Z427">
        <v>1</v>
      </c>
      <c r="AA427">
        <v>1</v>
      </c>
      <c r="AB427">
        <v>3</v>
      </c>
      <c r="AC427">
        <v>1</v>
      </c>
      <c r="AD427">
        <v>1</v>
      </c>
      <c r="AE427">
        <v>19</v>
      </c>
      <c r="AF427">
        <v>7</v>
      </c>
      <c r="AG427">
        <v>4</v>
      </c>
      <c r="AH427">
        <v>3</v>
      </c>
      <c r="AI427">
        <v>15</v>
      </c>
      <c r="AJ427">
        <v>4</v>
      </c>
      <c r="AK427">
        <v>8</v>
      </c>
      <c r="AL427">
        <v>9</v>
      </c>
      <c r="AM427">
        <v>49</v>
      </c>
      <c r="AN427">
        <v>51</v>
      </c>
      <c r="AO427">
        <v>1.84</v>
      </c>
      <c r="AP427">
        <v>0.82</v>
      </c>
      <c r="AQ427">
        <v>2.75</v>
      </c>
      <c r="AR427">
        <v>67</v>
      </c>
      <c r="AS427">
        <v>75</v>
      </c>
      <c r="AT427">
        <v>50</v>
      </c>
      <c r="AU427">
        <v>25</v>
      </c>
      <c r="AV427">
        <v>25</v>
      </c>
      <c r="AW427">
        <v>9</v>
      </c>
      <c r="AX427">
        <v>59</v>
      </c>
      <c r="AY427">
        <v>67</v>
      </c>
      <c r="AZ427">
        <v>92</v>
      </c>
      <c r="BA427">
        <v>7.67</v>
      </c>
      <c r="BB427">
        <v>4.17</v>
      </c>
      <c r="BC427">
        <v>2.25</v>
      </c>
      <c r="BD427">
        <v>3.1</v>
      </c>
      <c r="BE427">
        <v>3.25</v>
      </c>
      <c r="BF427">
        <f>(1/BC427+1/BD427+1/BE427-1)/3</f>
        <v>2.4905799099347464E-2</v>
      </c>
      <c r="BG427">
        <f>1/BC427-BF427</f>
        <v>0.41953864534509694</v>
      </c>
      <c r="BH427">
        <f>1/BD427-BF427</f>
        <v>0.29767484606194283</v>
      </c>
      <c r="BI427">
        <f>1/BE427-BF427</f>
        <v>0.28278650859296023</v>
      </c>
      <c r="BJ427">
        <f>MROUND(BG427*100,2)/100</f>
        <v>0.42</v>
      </c>
      <c r="BK427">
        <v>1.33</v>
      </c>
      <c r="BL427">
        <v>2.0499999999999998</v>
      </c>
      <c r="BM427">
        <v>3.65</v>
      </c>
      <c r="BN427">
        <v>7</v>
      </c>
      <c r="BO427">
        <v>1.77</v>
      </c>
      <c r="BP427">
        <v>1.95</v>
      </c>
      <c r="BQ427" t="s">
        <v>726</v>
      </c>
      <c r="BR427">
        <f>VLOOKUP(Table2[[#This Row],[Reference]],metron,10,FALSE)</f>
        <v>2.4884649511978703</v>
      </c>
      <c r="BS427">
        <f>VLOOKUP(Table2[[#This Row],[Reference]],metron,11,FALSE)</f>
        <v>1.396960958296362</v>
      </c>
      <c r="BT427">
        <f>VLOOKUP(Table2[[#This Row],[Reference]],metron,12,FALSE)</f>
        <v>1.091503992901508</v>
      </c>
      <c r="BU427">
        <f>VLOOKUP(Table2[[#This Row],[Reference]],metron,13,FALSE)</f>
        <v>0.60765391014975045</v>
      </c>
      <c r="BV427">
        <f>VLOOKUP(Table2[[#This Row],[Reference]],metron,14,FALSE)</f>
        <v>0.47276760953965608</v>
      </c>
      <c r="BW427">
        <f>VLOOKUP(Table2[[#This Row],[Reference]],metron,15,FALSE)</f>
        <v>12.29504785684561</v>
      </c>
      <c r="BX427">
        <f>VLOOKUP(Table2[[#This Row],[Reference]],metron,16,FALSE)</f>
        <v>10.047232625884311</v>
      </c>
      <c r="BY427">
        <f>VLOOKUP(Table2[[#This Row],[Reference]],metron,17,FALSE)</f>
        <v>5.2917192097519967</v>
      </c>
      <c r="BZ427">
        <f>VLOOKUP(Table2[[#This Row],[Reference]],metron,18,FALSE)</f>
        <v>4.2580916351408158</v>
      </c>
      <c r="CA427">
        <f>VLOOKUP(Table2[[#This Row],[Reference]],metron,19,FALSE)</f>
        <v>7.0033286470936131</v>
      </c>
      <c r="CB427">
        <f>VLOOKUP(Table2[[#This Row],[Reference]],metron,20,FALSE)</f>
        <v>5.789140990743495</v>
      </c>
      <c r="CC427">
        <f>VLOOKUP(Table2[[#This Row],[Reference]],metron,21,FALSE)</f>
        <v>12.77041895895049</v>
      </c>
      <c r="CD427">
        <f>VLOOKUP(Table2[[#This Row],[Reference]],metron,22,FALSE)</f>
        <v>13.411129919593741</v>
      </c>
      <c r="CE427">
        <f>VLOOKUP(Table2[[#This Row],[Reference]],metron,23,FALSE)</f>
        <v>1.556141062018646</v>
      </c>
      <c r="CF427">
        <f>VLOOKUP(Table2[[#This Row],[Reference]],metron,24,FALSE)</f>
        <v>1.9114308877178761</v>
      </c>
      <c r="CG427">
        <f>VLOOKUP(Table2[[#This Row],[Reference]],metron,25,FALSE)</f>
        <v>8.4920956627482766E-2</v>
      </c>
      <c r="CH427">
        <f>VLOOKUP(Table2[[#This Row],[Reference]],metron,26,FALSE)</f>
        <v>0.1323469801378192</v>
      </c>
    </row>
    <row r="428" spans="1:86" hidden="1" x14ac:dyDescent="0.45">
      <c r="A428">
        <v>1603587600</v>
      </c>
      <c r="B428" t="s">
        <v>916</v>
      </c>
      <c r="C428" t="s">
        <v>64</v>
      </c>
      <c r="D428" t="s">
        <v>65</v>
      </c>
      <c r="E428" t="s">
        <v>661</v>
      </c>
      <c r="F428" t="s">
        <v>689</v>
      </c>
      <c r="G428" t="s">
        <v>731</v>
      </c>
      <c r="H428">
        <v>15</v>
      </c>
      <c r="I428">
        <v>2</v>
      </c>
      <c r="J428">
        <v>0.71</v>
      </c>
      <c r="K428">
        <v>1.53</v>
      </c>
      <c r="L428">
        <v>0.59</v>
      </c>
      <c r="M428">
        <v>1</v>
      </c>
      <c r="N428">
        <v>1</v>
      </c>
      <c r="O428">
        <v>2</v>
      </c>
      <c r="P428">
        <v>0</v>
      </c>
      <c r="Q428">
        <v>0</v>
      </c>
      <c r="R428">
        <v>0</v>
      </c>
      <c r="S428">
        <v>46</v>
      </c>
      <c r="T428">
        <v>70</v>
      </c>
      <c r="U428">
        <v>3</v>
      </c>
      <c r="V428">
        <v>5</v>
      </c>
      <c r="W428">
        <v>3</v>
      </c>
      <c r="X428">
        <v>0</v>
      </c>
      <c r="Y428">
        <v>2</v>
      </c>
      <c r="Z428">
        <v>0</v>
      </c>
      <c r="AA428">
        <v>2</v>
      </c>
      <c r="AB428">
        <v>1</v>
      </c>
      <c r="AC428">
        <v>1</v>
      </c>
      <c r="AD428">
        <v>1</v>
      </c>
      <c r="AE428">
        <v>21</v>
      </c>
      <c r="AF428">
        <v>12</v>
      </c>
      <c r="AG428">
        <v>5</v>
      </c>
      <c r="AH428">
        <v>2</v>
      </c>
      <c r="AI428">
        <v>16</v>
      </c>
      <c r="AJ428">
        <v>10</v>
      </c>
      <c r="AK428">
        <v>9</v>
      </c>
      <c r="AL428">
        <v>7</v>
      </c>
      <c r="AM428">
        <v>65</v>
      </c>
      <c r="AN428">
        <v>35</v>
      </c>
      <c r="AO428">
        <v>2.0299999999999998</v>
      </c>
      <c r="AP428">
        <v>1.17</v>
      </c>
      <c r="AQ428">
        <v>2.86</v>
      </c>
      <c r="AR428">
        <v>72</v>
      </c>
      <c r="AS428">
        <v>93</v>
      </c>
      <c r="AT428">
        <v>57</v>
      </c>
      <c r="AU428">
        <v>22</v>
      </c>
      <c r="AV428">
        <v>15</v>
      </c>
      <c r="AW428">
        <v>29</v>
      </c>
      <c r="AX428">
        <v>57</v>
      </c>
      <c r="AY428">
        <v>57</v>
      </c>
      <c r="AZ428">
        <v>100</v>
      </c>
      <c r="BA428">
        <v>9.7200000000000006</v>
      </c>
      <c r="BB428">
        <v>4.57</v>
      </c>
      <c r="BC428">
        <v>1.5</v>
      </c>
      <c r="BD428">
        <v>3.75</v>
      </c>
      <c r="BE428">
        <v>5.5</v>
      </c>
      <c r="BF428">
        <f>(1/BC428+1/BD428+1/BE428-1)/3</f>
        <v>3.8383838383838409E-2</v>
      </c>
      <c r="BG428">
        <f>1/BC428-BF428</f>
        <v>0.62828282828282822</v>
      </c>
      <c r="BH428">
        <f>1/BD428-BF428</f>
        <v>0.22828282828282825</v>
      </c>
      <c r="BI428">
        <f>1/BE428-BF428</f>
        <v>0.14343434343434341</v>
      </c>
      <c r="BJ428">
        <f>MROUND(BG428*100,2)/100</f>
        <v>0.62</v>
      </c>
      <c r="BK428">
        <v>1.28</v>
      </c>
      <c r="BL428">
        <v>1.8</v>
      </c>
      <c r="BM428">
        <v>3.4</v>
      </c>
      <c r="BN428">
        <v>5.0999999999999996</v>
      </c>
      <c r="BO428">
        <v>1.91</v>
      </c>
      <c r="BP428">
        <v>1.8</v>
      </c>
      <c r="BQ428" t="s">
        <v>715</v>
      </c>
      <c r="BR428">
        <f>VLOOKUP(Table2[[#This Row],[Reference]],metron,10,FALSE)</f>
        <v>2.7366666666666664</v>
      </c>
      <c r="BS428">
        <f>VLOOKUP(Table2[[#This Row],[Reference]],metron,11,FALSE)</f>
        <v>1.8681481481481479</v>
      </c>
      <c r="BT428">
        <f>VLOOKUP(Table2[[#This Row],[Reference]],metron,12,FALSE)</f>
        <v>0.86851851851851847</v>
      </c>
      <c r="BU428">
        <f>VLOOKUP(Table2[[#This Row],[Reference]],metron,13,FALSE)</f>
        <v>0.81333333333333335</v>
      </c>
      <c r="BV428">
        <f>VLOOKUP(Table2[[#This Row],[Reference]],metron,14,FALSE)</f>
        <v>0.38925925925925919</v>
      </c>
      <c r="BW428">
        <f>VLOOKUP(Table2[[#This Row],[Reference]],metron,15,FALSE)</f>
        <v>14.53422724064926</v>
      </c>
      <c r="BX428">
        <f>VLOOKUP(Table2[[#This Row],[Reference]],metron,16,FALSE)</f>
        <v>8.7882851093860275</v>
      </c>
      <c r="BY428">
        <f>VLOOKUP(Table2[[#This Row],[Reference]],metron,17,FALSE)</f>
        <v>6.3007953723788868</v>
      </c>
      <c r="BZ428">
        <f>VLOOKUP(Table2[[#This Row],[Reference]],metron,18,FALSE)</f>
        <v>3.681851048445409</v>
      </c>
      <c r="CA428">
        <f>VLOOKUP(Table2[[#This Row],[Reference]],metron,19,FALSE)</f>
        <v>8.2334318682703724</v>
      </c>
      <c r="CB428">
        <f>VLOOKUP(Table2[[#This Row],[Reference]],metron,20,FALSE)</f>
        <v>5.106434060940618</v>
      </c>
      <c r="CC428">
        <f>VLOOKUP(Table2[[#This Row],[Reference]],metron,21,FALSE)</f>
        <v>12.32150615496017</v>
      </c>
      <c r="CD428">
        <f>VLOOKUP(Table2[[#This Row],[Reference]],metron,22,FALSE)</f>
        <v>13.337436640115859</v>
      </c>
      <c r="CE428">
        <f>VLOOKUP(Table2[[#This Row],[Reference]],metron,23,FALSE)</f>
        <v>1.346101231190151</v>
      </c>
      <c r="CF428">
        <f>VLOOKUP(Table2[[#This Row],[Reference]],metron,24,FALSE)</f>
        <v>1.995212038303694</v>
      </c>
      <c r="CG428">
        <f>VLOOKUP(Table2[[#This Row],[Reference]],metron,25,FALSE)</f>
        <v>6.1559507523939808E-2</v>
      </c>
      <c r="CH428">
        <f>VLOOKUP(Table2[[#This Row],[Reference]],metron,26,FALSE)</f>
        <v>0.13201094391244869</v>
      </c>
    </row>
    <row r="429" spans="1:86" hidden="1" x14ac:dyDescent="0.45">
      <c r="A429">
        <v>1603591200</v>
      </c>
      <c r="B429" t="s">
        <v>917</v>
      </c>
      <c r="C429" t="s">
        <v>64</v>
      </c>
      <c r="D429" t="s">
        <v>65</v>
      </c>
      <c r="E429" t="s">
        <v>694</v>
      </c>
      <c r="F429" t="s">
        <v>677</v>
      </c>
      <c r="G429" t="s">
        <v>720</v>
      </c>
      <c r="H429">
        <v>15</v>
      </c>
      <c r="I429">
        <v>2</v>
      </c>
      <c r="J429">
        <v>0.86</v>
      </c>
      <c r="K429">
        <v>2.37</v>
      </c>
      <c r="L429">
        <v>1.06</v>
      </c>
      <c r="M429">
        <v>1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88</v>
      </c>
      <c r="U429">
        <v>8</v>
      </c>
      <c r="V429">
        <v>0</v>
      </c>
      <c r="W429">
        <v>2</v>
      </c>
      <c r="X429">
        <v>0</v>
      </c>
      <c r="Y429">
        <v>4</v>
      </c>
      <c r="Z429">
        <v>0</v>
      </c>
      <c r="AA429">
        <v>0</v>
      </c>
      <c r="AB429">
        <v>2</v>
      </c>
      <c r="AC429">
        <v>1</v>
      </c>
      <c r="AD429">
        <v>3</v>
      </c>
      <c r="AE429">
        <v>23</v>
      </c>
      <c r="AF429">
        <v>11</v>
      </c>
      <c r="AG429">
        <v>10</v>
      </c>
      <c r="AH429">
        <v>6</v>
      </c>
      <c r="AI429">
        <v>13</v>
      </c>
      <c r="AJ429">
        <v>5</v>
      </c>
      <c r="AK429">
        <v>17</v>
      </c>
      <c r="AL429">
        <v>12</v>
      </c>
      <c r="AM429">
        <v>66</v>
      </c>
      <c r="AN429">
        <v>34</v>
      </c>
      <c r="AO429">
        <v>2.56</v>
      </c>
      <c r="AP429">
        <v>1.24</v>
      </c>
      <c r="AQ429">
        <v>2.86</v>
      </c>
      <c r="AR429">
        <v>71</v>
      </c>
      <c r="AS429">
        <v>79</v>
      </c>
      <c r="AT429">
        <v>57</v>
      </c>
      <c r="AU429">
        <v>50</v>
      </c>
      <c r="AV429">
        <v>7</v>
      </c>
      <c r="AW429">
        <v>57</v>
      </c>
      <c r="AX429">
        <v>79</v>
      </c>
      <c r="AY429">
        <v>50</v>
      </c>
      <c r="AZ429">
        <v>57</v>
      </c>
      <c r="BA429">
        <v>8.7100000000000009</v>
      </c>
      <c r="BB429">
        <v>4.71</v>
      </c>
      <c r="BC429">
        <v>1.7</v>
      </c>
      <c r="BD429">
        <v>3.4</v>
      </c>
      <c r="BE429">
        <v>4.2</v>
      </c>
      <c r="BF429">
        <f>(1/BC429+1/BD429+1/BE429-1)/3</f>
        <v>4.0149393090569564E-2</v>
      </c>
      <c r="BG429">
        <f>1/BC429-BF429</f>
        <v>0.54808590102707755</v>
      </c>
      <c r="BH429">
        <f>1/BD429-BF429</f>
        <v>0.25396825396825395</v>
      </c>
      <c r="BI429">
        <f>1/BE429-BF429</f>
        <v>0.19794584500466852</v>
      </c>
      <c r="BJ429">
        <f>MROUND(BG429*100,2)/100</f>
        <v>0.54</v>
      </c>
      <c r="BK429">
        <v>1.3</v>
      </c>
      <c r="BL429">
        <v>1.91</v>
      </c>
      <c r="BM429">
        <v>3.05</v>
      </c>
      <c r="BN429">
        <v>5.7</v>
      </c>
      <c r="BO429">
        <v>1.69</v>
      </c>
      <c r="BP429">
        <v>2.0499999999999998</v>
      </c>
      <c r="BQ429" t="s">
        <v>770</v>
      </c>
      <c r="BR429">
        <f>VLOOKUP(Table2[[#This Row],[Reference]],metron,10,FALSE)</f>
        <v>2.6359702267612941</v>
      </c>
      <c r="BS429">
        <f>VLOOKUP(Table2[[#This Row],[Reference]],metron,11,FALSE)</f>
        <v>1.684957590444867</v>
      </c>
      <c r="BT429">
        <f>VLOOKUP(Table2[[#This Row],[Reference]],metron,12,FALSE)</f>
        <v>0.95101263631642718</v>
      </c>
      <c r="BU429">
        <f>VLOOKUP(Table2[[#This Row],[Reference]],metron,13,FALSE)</f>
        <v>0.72650164445213783</v>
      </c>
      <c r="BV429">
        <f>VLOOKUP(Table2[[#This Row],[Reference]],metron,14,FALSE)</f>
        <v>0.42097974727367138</v>
      </c>
      <c r="BW429">
        <f>VLOOKUP(Table2[[#This Row],[Reference]],metron,15,FALSE)</f>
        <v>13.338806970509379</v>
      </c>
      <c r="BX429">
        <f>VLOOKUP(Table2[[#This Row],[Reference]],metron,16,FALSE)</f>
        <v>9.2530160857908843</v>
      </c>
      <c r="BY429">
        <f>VLOOKUP(Table2[[#This Row],[Reference]],metron,17,FALSE)</f>
        <v>5.9915081521739131</v>
      </c>
      <c r="BZ429">
        <f>VLOOKUP(Table2[[#This Row],[Reference]],metron,18,FALSE)</f>
        <v>3.9772418478260869</v>
      </c>
      <c r="CA429">
        <f>VLOOKUP(Table2[[#This Row],[Reference]],metron,19,FALSE)</f>
        <v>7.3472988183354664</v>
      </c>
      <c r="CB429">
        <f>VLOOKUP(Table2[[#This Row],[Reference]],metron,20,FALSE)</f>
        <v>5.2757742379647974</v>
      </c>
      <c r="CC429">
        <f>VLOOKUP(Table2[[#This Row],[Reference]],metron,21,FALSE)</f>
        <v>12.59428182437032</v>
      </c>
      <c r="CD429">
        <f>VLOOKUP(Table2[[#This Row],[Reference]],metron,22,FALSE)</f>
        <v>13.577944179714089</v>
      </c>
      <c r="CE429">
        <f>VLOOKUP(Table2[[#This Row],[Reference]],metron,23,FALSE)</f>
        <v>1.4276913099870301</v>
      </c>
      <c r="CF429">
        <f>VLOOKUP(Table2[[#This Row],[Reference]],metron,24,FALSE)</f>
        <v>1.940985732814527</v>
      </c>
      <c r="CG429">
        <f>VLOOKUP(Table2[[#This Row],[Reference]],metron,25,FALSE)</f>
        <v>8.0739299610894946E-2</v>
      </c>
      <c r="CH429">
        <f>VLOOKUP(Table2[[#This Row],[Reference]],metron,26,FALSE)</f>
        <v>0.12743190661478601</v>
      </c>
    </row>
    <row r="430" spans="1:86" hidden="1" x14ac:dyDescent="0.45">
      <c r="A430">
        <v>1603648800</v>
      </c>
      <c r="B430" t="s">
        <v>918</v>
      </c>
      <c r="C430" t="s">
        <v>64</v>
      </c>
      <c r="D430" t="s">
        <v>65</v>
      </c>
      <c r="E430" t="s">
        <v>705</v>
      </c>
      <c r="F430" t="s">
        <v>676</v>
      </c>
      <c r="G430" t="s">
        <v>735</v>
      </c>
      <c r="H430">
        <v>15</v>
      </c>
      <c r="I430">
        <v>2</v>
      </c>
      <c r="J430">
        <v>0</v>
      </c>
      <c r="K430">
        <v>2</v>
      </c>
      <c r="L430">
        <v>0.47</v>
      </c>
      <c r="M430">
        <v>2</v>
      </c>
      <c r="N430">
        <v>0</v>
      </c>
      <c r="O430">
        <v>2</v>
      </c>
      <c r="P430">
        <v>2</v>
      </c>
      <c r="Q430">
        <v>2</v>
      </c>
      <c r="R430">
        <v>0</v>
      </c>
      <c r="S430" t="s">
        <v>919</v>
      </c>
      <c r="U430">
        <v>7</v>
      </c>
      <c r="V430">
        <v>3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13</v>
      </c>
      <c r="AF430">
        <v>20</v>
      </c>
      <c r="AG430">
        <v>3</v>
      </c>
      <c r="AH430">
        <v>4</v>
      </c>
      <c r="AI430">
        <v>10</v>
      </c>
      <c r="AJ430">
        <v>16</v>
      </c>
      <c r="AK430">
        <v>9</v>
      </c>
      <c r="AL430">
        <v>14</v>
      </c>
      <c r="AM430">
        <v>43</v>
      </c>
      <c r="AN430">
        <v>57</v>
      </c>
      <c r="AO430">
        <v>1.37</v>
      </c>
      <c r="AP430">
        <v>2.0099999999999998</v>
      </c>
      <c r="AQ430">
        <v>2.67</v>
      </c>
      <c r="AR430">
        <v>34</v>
      </c>
      <c r="AS430">
        <v>75</v>
      </c>
      <c r="AT430">
        <v>50</v>
      </c>
      <c r="AU430">
        <v>25</v>
      </c>
      <c r="AV430">
        <v>17</v>
      </c>
      <c r="AW430">
        <v>25</v>
      </c>
      <c r="AX430">
        <v>84</v>
      </c>
      <c r="AY430">
        <v>50</v>
      </c>
      <c r="AZ430">
        <v>84</v>
      </c>
      <c r="BA430">
        <v>7.33</v>
      </c>
      <c r="BB430">
        <v>5.66</v>
      </c>
      <c r="BC430">
        <v>2.1</v>
      </c>
      <c r="BD430">
        <v>3.4</v>
      </c>
      <c r="BE430">
        <v>3.25</v>
      </c>
      <c r="BF430">
        <f>(1/BC430+1/BD430+1/BE430-1)/3</f>
        <v>2.6000143647202451E-2</v>
      </c>
      <c r="BG430">
        <f>1/BC430-BF430</f>
        <v>0.45019033254327373</v>
      </c>
      <c r="BH430">
        <f>1/BD430-BF430</f>
        <v>0.26811750341162111</v>
      </c>
      <c r="BI430">
        <f>1/BE430-BF430</f>
        <v>0.28169216404510528</v>
      </c>
      <c r="BJ430">
        <f>MROUND(BG430*100,2)/100</f>
        <v>0.46</v>
      </c>
      <c r="BK430">
        <v>1.26</v>
      </c>
      <c r="BL430">
        <v>1.83</v>
      </c>
      <c r="BM430">
        <v>3.1</v>
      </c>
      <c r="BN430">
        <v>5.8</v>
      </c>
      <c r="BO430">
        <v>1.69</v>
      </c>
      <c r="BP430">
        <v>2.0499999999999998</v>
      </c>
      <c r="BQ430" t="s">
        <v>723</v>
      </c>
      <c r="BR430">
        <f>VLOOKUP(Table2[[#This Row],[Reference]],metron,10,FALSE)</f>
        <v>2.5405629139072849</v>
      </c>
      <c r="BS430">
        <f>VLOOKUP(Table2[[#This Row],[Reference]],metron,11,FALSE)</f>
        <v>1.4888836329233679</v>
      </c>
      <c r="BT430">
        <f>VLOOKUP(Table2[[#This Row],[Reference]],metron,12,FALSE)</f>
        <v>1.0516792809839171</v>
      </c>
      <c r="BU430">
        <f>VLOOKUP(Table2[[#This Row],[Reference]],metron,13,FALSE)</f>
        <v>0.64581362346263005</v>
      </c>
      <c r="BV430">
        <f>VLOOKUP(Table2[[#This Row],[Reference]],metron,14,FALSE)</f>
        <v>0.45364238410596031</v>
      </c>
      <c r="BW430">
        <f>VLOOKUP(Table2[[#This Row],[Reference]],metron,15,FALSE)</f>
        <v>12.686892177589851</v>
      </c>
      <c r="BX430">
        <f>VLOOKUP(Table2[[#This Row],[Reference]],metron,16,FALSE)</f>
        <v>9.8059196617336148</v>
      </c>
      <c r="BY430">
        <f>VLOOKUP(Table2[[#This Row],[Reference]],metron,17,FALSE)</f>
        <v>5.3198121263877027</v>
      </c>
      <c r="BZ430">
        <f>VLOOKUP(Table2[[#This Row],[Reference]],metron,18,FALSE)</f>
        <v>4.0954312553373189</v>
      </c>
      <c r="CA430">
        <f>VLOOKUP(Table2[[#This Row],[Reference]],metron,19,FALSE)</f>
        <v>7.3670800512021479</v>
      </c>
      <c r="CB430">
        <f>VLOOKUP(Table2[[#This Row],[Reference]],metron,20,FALSE)</f>
        <v>5.710488406396296</v>
      </c>
      <c r="CC430">
        <f>VLOOKUP(Table2[[#This Row],[Reference]],metron,21,FALSE)</f>
        <v>13.0488908033599</v>
      </c>
      <c r="CD430">
        <f>VLOOKUP(Table2[[#This Row],[Reference]],metron,22,FALSE)</f>
        <v>13.714839543398661</v>
      </c>
      <c r="CE430">
        <f>VLOOKUP(Table2[[#This Row],[Reference]],metron,23,FALSE)</f>
        <v>1.567523459812322</v>
      </c>
      <c r="CF430">
        <f>VLOOKUP(Table2[[#This Row],[Reference]],metron,24,FALSE)</f>
        <v>1.951040391676867</v>
      </c>
      <c r="CG430">
        <f>VLOOKUP(Table2[[#This Row],[Reference]],metron,25,FALSE)</f>
        <v>8.3027335781313744E-2</v>
      </c>
      <c r="CH430">
        <f>VLOOKUP(Table2[[#This Row],[Reference]],metron,26,FALSE)</f>
        <v>0.13117095063239501</v>
      </c>
    </row>
    <row r="431" spans="1:86" hidden="1" x14ac:dyDescent="0.45">
      <c r="A431">
        <v>1603668600</v>
      </c>
      <c r="B431" t="s">
        <v>920</v>
      </c>
      <c r="C431" t="s">
        <v>64</v>
      </c>
      <c r="D431" t="s">
        <v>65</v>
      </c>
      <c r="E431" t="s">
        <v>666</v>
      </c>
      <c r="F431" t="s">
        <v>671</v>
      </c>
      <c r="G431" t="s">
        <v>725</v>
      </c>
      <c r="H431">
        <v>15</v>
      </c>
      <c r="I431">
        <v>1.71</v>
      </c>
      <c r="J431">
        <v>1.43</v>
      </c>
      <c r="K431">
        <v>1.6</v>
      </c>
      <c r="L431">
        <v>1.77</v>
      </c>
      <c r="M431">
        <v>0</v>
      </c>
      <c r="N431">
        <v>2</v>
      </c>
      <c r="O431">
        <v>2</v>
      </c>
      <c r="P431">
        <v>1</v>
      </c>
      <c r="Q431">
        <v>0</v>
      </c>
      <c r="R431">
        <v>1</v>
      </c>
      <c r="T431" t="s">
        <v>921</v>
      </c>
      <c r="U431">
        <v>2</v>
      </c>
      <c r="V431">
        <v>7</v>
      </c>
      <c r="W431">
        <v>2</v>
      </c>
      <c r="X431">
        <v>0</v>
      </c>
      <c r="Y431">
        <v>2</v>
      </c>
      <c r="Z431">
        <v>0</v>
      </c>
      <c r="AA431">
        <v>0</v>
      </c>
      <c r="AB431">
        <v>2</v>
      </c>
      <c r="AC431">
        <v>2</v>
      </c>
      <c r="AD431">
        <v>0</v>
      </c>
      <c r="AE431">
        <v>8</v>
      </c>
      <c r="AF431">
        <v>14</v>
      </c>
      <c r="AG431">
        <v>0</v>
      </c>
      <c r="AH431">
        <v>3</v>
      </c>
      <c r="AI431">
        <v>8</v>
      </c>
      <c r="AJ431">
        <v>11</v>
      </c>
      <c r="AK431">
        <v>12</v>
      </c>
      <c r="AL431">
        <v>10</v>
      </c>
      <c r="AM431">
        <v>61</v>
      </c>
      <c r="AN431">
        <v>39</v>
      </c>
      <c r="AO431">
        <v>0.87</v>
      </c>
      <c r="AP431">
        <v>1.35</v>
      </c>
      <c r="AQ431">
        <v>2.29</v>
      </c>
      <c r="AR431">
        <v>57</v>
      </c>
      <c r="AS431">
        <v>64</v>
      </c>
      <c r="AT431">
        <v>43</v>
      </c>
      <c r="AU431">
        <v>22</v>
      </c>
      <c r="AV431">
        <v>14</v>
      </c>
      <c r="AW431">
        <v>29</v>
      </c>
      <c r="AX431">
        <v>57</v>
      </c>
      <c r="AY431">
        <v>36</v>
      </c>
      <c r="AZ431">
        <v>72</v>
      </c>
      <c r="BA431">
        <v>10.29</v>
      </c>
      <c r="BB431">
        <v>3.42</v>
      </c>
      <c r="BC431">
        <v>3.15</v>
      </c>
      <c r="BD431">
        <v>2.85</v>
      </c>
      <c r="BE431">
        <v>2.4500000000000002</v>
      </c>
      <c r="BF431">
        <f>(1/BC431+1/BD431+1/BE431-1)/3</f>
        <v>2.5500258582965341E-2</v>
      </c>
      <c r="BG431">
        <f>1/BC431-BF431</f>
        <v>0.2919600588773521</v>
      </c>
      <c r="BH431">
        <f>1/BD431-BF431</f>
        <v>0.32537693439949078</v>
      </c>
      <c r="BI431">
        <f>1/BE431-BF431</f>
        <v>0.38266300672315706</v>
      </c>
      <c r="BJ431">
        <f>MROUND(BG431*100,2)/100</f>
        <v>0.3</v>
      </c>
      <c r="BK431">
        <v>1.35</v>
      </c>
      <c r="BL431">
        <v>2.1</v>
      </c>
      <c r="BM431">
        <v>3.8</v>
      </c>
      <c r="BN431">
        <v>7.25</v>
      </c>
      <c r="BO431">
        <v>1.8</v>
      </c>
      <c r="BP431">
        <v>1.95</v>
      </c>
      <c r="BQ431" t="s">
        <v>669</v>
      </c>
      <c r="BR431">
        <f>VLOOKUP(Table2[[#This Row],[Reference]],metron,10,FALSE)</f>
        <v>2.5726407816919519</v>
      </c>
      <c r="BS431">
        <f>VLOOKUP(Table2[[#This Row],[Reference]],metron,11,FALSE)</f>
        <v>1.1805091283106199</v>
      </c>
      <c r="BT431">
        <f>VLOOKUP(Table2[[#This Row],[Reference]],metron,12,FALSE)</f>
        <v>1.3921316533813319</v>
      </c>
      <c r="BU431">
        <f>VLOOKUP(Table2[[#This Row],[Reference]],metron,13,FALSE)</f>
        <v>0.5209673269873939</v>
      </c>
      <c r="BV431">
        <f>VLOOKUP(Table2[[#This Row],[Reference]],metron,14,FALSE)</f>
        <v>0.61847182917417032</v>
      </c>
      <c r="BW431">
        <f>VLOOKUP(Table2[[#This Row],[Reference]],metron,15,FALSE)</f>
        <v>11.149200710479571</v>
      </c>
      <c r="BX431">
        <f>VLOOKUP(Table2[[#This Row],[Reference]],metron,16,FALSE)</f>
        <v>11.444049733570161</v>
      </c>
      <c r="BY431">
        <f>VLOOKUP(Table2[[#This Row],[Reference]],metron,17,FALSE)</f>
        <v>4.5257270693512304</v>
      </c>
      <c r="BZ431">
        <f>VLOOKUP(Table2[[#This Row],[Reference]],metron,18,FALSE)</f>
        <v>4.8465324384787474</v>
      </c>
      <c r="CA431">
        <f>VLOOKUP(Table2[[#This Row],[Reference]],metron,19,FALSE)</f>
        <v>6.6234736411283404</v>
      </c>
      <c r="CB431">
        <f>VLOOKUP(Table2[[#This Row],[Reference]],metron,20,FALSE)</f>
        <v>6.5975172950914134</v>
      </c>
      <c r="CC431">
        <f>VLOOKUP(Table2[[#This Row],[Reference]],metron,21,FALSE)</f>
        <v>12.90081154192967</v>
      </c>
      <c r="CD431">
        <f>VLOOKUP(Table2[[#This Row],[Reference]],metron,22,FALSE)</f>
        <v>13.00360685302074</v>
      </c>
      <c r="CE431">
        <f>VLOOKUP(Table2[[#This Row],[Reference]],metron,23,FALSE)</f>
        <v>1.7502145922746779</v>
      </c>
      <c r="CF431">
        <f>VLOOKUP(Table2[[#This Row],[Reference]],metron,24,FALSE)</f>
        <v>1.831402831402831</v>
      </c>
      <c r="CG431">
        <f>VLOOKUP(Table2[[#This Row],[Reference]],metron,25,FALSE)</f>
        <v>9.6525096525096526E-2</v>
      </c>
      <c r="CH431">
        <f>VLOOKUP(Table2[[#This Row],[Reference]],metron,26,FALSE)</f>
        <v>0.1244101244101244</v>
      </c>
    </row>
    <row r="432" spans="1:86" hidden="1" x14ac:dyDescent="0.45">
      <c r="A432">
        <v>1603674360</v>
      </c>
      <c r="B432" t="s">
        <v>922</v>
      </c>
      <c r="C432" t="s">
        <v>64</v>
      </c>
      <c r="D432" t="s">
        <v>65</v>
      </c>
      <c r="E432" t="s">
        <v>672</v>
      </c>
      <c r="F432" t="s">
        <v>688</v>
      </c>
      <c r="G432" t="s">
        <v>662</v>
      </c>
      <c r="H432">
        <v>15</v>
      </c>
      <c r="I432">
        <v>1.83</v>
      </c>
      <c r="J432">
        <v>0.5</v>
      </c>
      <c r="K432">
        <v>2.09</v>
      </c>
      <c r="L432">
        <v>0.35</v>
      </c>
      <c r="M432">
        <v>2</v>
      </c>
      <c r="N432">
        <v>1</v>
      </c>
      <c r="O432">
        <v>3</v>
      </c>
      <c r="P432">
        <v>2</v>
      </c>
      <c r="Q432">
        <v>1</v>
      </c>
      <c r="R432">
        <v>1</v>
      </c>
      <c r="S432" t="s">
        <v>923</v>
      </c>
      <c r="T432">
        <v>30</v>
      </c>
      <c r="U432">
        <v>6</v>
      </c>
      <c r="V432">
        <v>5</v>
      </c>
      <c r="W432">
        <v>1</v>
      </c>
      <c r="X432">
        <v>0</v>
      </c>
      <c r="Y432">
        <v>3</v>
      </c>
      <c r="Z432">
        <v>0</v>
      </c>
      <c r="AA432">
        <v>1</v>
      </c>
      <c r="AB432">
        <v>0</v>
      </c>
      <c r="AC432">
        <v>0</v>
      </c>
      <c r="AD432">
        <v>3</v>
      </c>
      <c r="AE432">
        <v>19</v>
      </c>
      <c r="AF432">
        <v>8</v>
      </c>
      <c r="AG432">
        <v>5</v>
      </c>
      <c r="AH432">
        <v>2</v>
      </c>
      <c r="AI432">
        <v>14</v>
      </c>
      <c r="AJ432">
        <v>6</v>
      </c>
      <c r="AK432">
        <v>6</v>
      </c>
      <c r="AL432">
        <v>14</v>
      </c>
      <c r="AM432">
        <v>54</v>
      </c>
      <c r="AN432">
        <v>46</v>
      </c>
      <c r="AO432">
        <v>1.93</v>
      </c>
      <c r="AP432">
        <v>0.92</v>
      </c>
      <c r="AQ432">
        <v>2.67</v>
      </c>
      <c r="AR432">
        <v>50</v>
      </c>
      <c r="AS432">
        <v>92</v>
      </c>
      <c r="AT432">
        <v>58</v>
      </c>
      <c r="AU432">
        <v>17</v>
      </c>
      <c r="AV432">
        <v>9</v>
      </c>
      <c r="AW432">
        <v>42</v>
      </c>
      <c r="AX432">
        <v>75</v>
      </c>
      <c r="AY432">
        <v>50</v>
      </c>
      <c r="AZ432">
        <v>75</v>
      </c>
      <c r="BA432">
        <v>11.66</v>
      </c>
      <c r="BB432">
        <v>4.84</v>
      </c>
      <c r="BC432">
        <v>1.54</v>
      </c>
      <c r="BD432">
        <v>4</v>
      </c>
      <c r="BE432">
        <v>5.65</v>
      </c>
      <c r="BF432">
        <f>(1/BC432+1/BD432+1/BE432-1)/3</f>
        <v>2.544726659770909E-2</v>
      </c>
      <c r="BG432">
        <f>1/BC432-BF432</f>
        <v>0.62390338275294022</v>
      </c>
      <c r="BH432">
        <f>1/BD432-BF432</f>
        <v>0.2245527334022909</v>
      </c>
      <c r="BI432">
        <f>1/BE432-BF432</f>
        <v>0.15154388384476877</v>
      </c>
      <c r="BJ432">
        <f>MROUND(BG432*100,2)/100</f>
        <v>0.62</v>
      </c>
      <c r="BK432">
        <v>1.21</v>
      </c>
      <c r="BL432">
        <v>1.69</v>
      </c>
      <c r="BM432">
        <v>2.75</v>
      </c>
      <c r="BN432">
        <v>5</v>
      </c>
      <c r="BO432">
        <v>1.71</v>
      </c>
      <c r="BP432">
        <v>2.0499999999999998</v>
      </c>
      <c r="BQ432" t="s">
        <v>729</v>
      </c>
      <c r="BR432">
        <f>VLOOKUP(Table2[[#This Row],[Reference]],metron,10,FALSE)</f>
        <v>2.7366666666666664</v>
      </c>
      <c r="BS432">
        <f>VLOOKUP(Table2[[#This Row],[Reference]],metron,11,FALSE)</f>
        <v>1.8681481481481479</v>
      </c>
      <c r="BT432">
        <f>VLOOKUP(Table2[[#This Row],[Reference]],metron,12,FALSE)</f>
        <v>0.86851851851851847</v>
      </c>
      <c r="BU432">
        <f>VLOOKUP(Table2[[#This Row],[Reference]],metron,13,FALSE)</f>
        <v>0.81333333333333335</v>
      </c>
      <c r="BV432">
        <f>VLOOKUP(Table2[[#This Row],[Reference]],metron,14,FALSE)</f>
        <v>0.38925925925925919</v>
      </c>
      <c r="BW432">
        <f>VLOOKUP(Table2[[#This Row],[Reference]],metron,15,FALSE)</f>
        <v>14.53422724064926</v>
      </c>
      <c r="BX432">
        <f>VLOOKUP(Table2[[#This Row],[Reference]],metron,16,FALSE)</f>
        <v>8.7882851093860275</v>
      </c>
      <c r="BY432">
        <f>VLOOKUP(Table2[[#This Row],[Reference]],metron,17,FALSE)</f>
        <v>6.3007953723788868</v>
      </c>
      <c r="BZ432">
        <f>VLOOKUP(Table2[[#This Row],[Reference]],metron,18,FALSE)</f>
        <v>3.681851048445409</v>
      </c>
      <c r="CA432">
        <f>VLOOKUP(Table2[[#This Row],[Reference]],metron,19,FALSE)</f>
        <v>8.2334318682703724</v>
      </c>
      <c r="CB432">
        <f>VLOOKUP(Table2[[#This Row],[Reference]],metron,20,FALSE)</f>
        <v>5.106434060940618</v>
      </c>
      <c r="CC432">
        <f>VLOOKUP(Table2[[#This Row],[Reference]],metron,21,FALSE)</f>
        <v>12.32150615496017</v>
      </c>
      <c r="CD432">
        <f>VLOOKUP(Table2[[#This Row],[Reference]],metron,22,FALSE)</f>
        <v>13.337436640115859</v>
      </c>
      <c r="CE432">
        <f>VLOOKUP(Table2[[#This Row],[Reference]],metron,23,FALSE)</f>
        <v>1.346101231190151</v>
      </c>
      <c r="CF432">
        <f>VLOOKUP(Table2[[#This Row],[Reference]],metron,24,FALSE)</f>
        <v>1.995212038303694</v>
      </c>
      <c r="CG432">
        <f>VLOOKUP(Table2[[#This Row],[Reference]],metron,25,FALSE)</f>
        <v>6.1559507523939808E-2</v>
      </c>
      <c r="CH432">
        <f>VLOOKUP(Table2[[#This Row],[Reference]],metron,26,FALSE)</f>
        <v>0.13201094391244869</v>
      </c>
    </row>
    <row r="433" spans="1:86" hidden="1" x14ac:dyDescent="0.45">
      <c r="A433">
        <v>1603767600</v>
      </c>
      <c r="B433" t="s">
        <v>924</v>
      </c>
      <c r="C433" t="s">
        <v>64</v>
      </c>
      <c r="D433" t="s">
        <v>65</v>
      </c>
      <c r="E433" t="s">
        <v>693</v>
      </c>
      <c r="F433" t="s">
        <v>682</v>
      </c>
      <c r="G433" t="s">
        <v>710</v>
      </c>
      <c r="H433">
        <v>15</v>
      </c>
      <c r="I433">
        <v>1.57</v>
      </c>
      <c r="J433">
        <v>1.5</v>
      </c>
      <c r="K433">
        <v>1.43</v>
      </c>
      <c r="L433">
        <v>1.25</v>
      </c>
      <c r="M433">
        <v>1</v>
      </c>
      <c r="N433">
        <v>1</v>
      </c>
      <c r="O433">
        <v>2</v>
      </c>
      <c r="P433">
        <v>2</v>
      </c>
      <c r="Q433">
        <v>1</v>
      </c>
      <c r="R433">
        <v>1</v>
      </c>
      <c r="S433" t="s">
        <v>92</v>
      </c>
      <c r="T433">
        <v>23</v>
      </c>
      <c r="U433">
        <v>6</v>
      </c>
      <c r="V433">
        <v>4</v>
      </c>
      <c r="W433">
        <v>3</v>
      </c>
      <c r="X433">
        <v>0</v>
      </c>
      <c r="Y433">
        <v>2</v>
      </c>
      <c r="Z433">
        <v>0</v>
      </c>
      <c r="AA433">
        <v>1</v>
      </c>
      <c r="AB433">
        <v>2</v>
      </c>
      <c r="AC433">
        <v>0</v>
      </c>
      <c r="AD433">
        <v>2</v>
      </c>
      <c r="AE433">
        <v>12</v>
      </c>
      <c r="AF433">
        <v>12</v>
      </c>
      <c r="AG433">
        <v>6</v>
      </c>
      <c r="AH433">
        <v>3</v>
      </c>
      <c r="AI433">
        <v>6</v>
      </c>
      <c r="AJ433">
        <v>9</v>
      </c>
      <c r="AK433">
        <v>17</v>
      </c>
      <c r="AL433">
        <v>14</v>
      </c>
      <c r="AM433">
        <v>59</v>
      </c>
      <c r="AN433">
        <v>41</v>
      </c>
      <c r="AO433">
        <v>1.41</v>
      </c>
      <c r="AP433">
        <v>1.2</v>
      </c>
      <c r="AQ433">
        <v>2.4500000000000002</v>
      </c>
      <c r="AR433">
        <v>62</v>
      </c>
      <c r="AS433">
        <v>70</v>
      </c>
      <c r="AT433">
        <v>47</v>
      </c>
      <c r="AU433">
        <v>23</v>
      </c>
      <c r="AV433">
        <v>7</v>
      </c>
      <c r="AW433">
        <v>23</v>
      </c>
      <c r="AX433">
        <v>62</v>
      </c>
      <c r="AY433">
        <v>55</v>
      </c>
      <c r="AZ433">
        <v>77</v>
      </c>
      <c r="BA433">
        <v>9.4600000000000009</v>
      </c>
      <c r="BB433">
        <v>6.93</v>
      </c>
      <c r="BC433">
        <v>1.77</v>
      </c>
      <c r="BD433">
        <v>3.6</v>
      </c>
      <c r="BE433">
        <v>4.3</v>
      </c>
      <c r="BF433">
        <f>(1/BC433+1/BD433+1/BE433-1)/3</f>
        <v>2.5102556241696956E-2</v>
      </c>
      <c r="BG433">
        <f>1/BC433-BF433</f>
        <v>0.5398691951707324</v>
      </c>
      <c r="BH433">
        <f>1/BD433-BF433</f>
        <v>0.25267522153608085</v>
      </c>
      <c r="BI433">
        <f>1/BE433-BF433</f>
        <v>0.20745558329318675</v>
      </c>
      <c r="BJ433">
        <f>MROUND(BG433*100,2)/100</f>
        <v>0.54</v>
      </c>
      <c r="BK433">
        <v>1.28</v>
      </c>
      <c r="BL433">
        <v>1.87</v>
      </c>
      <c r="BM433">
        <v>3.25</v>
      </c>
      <c r="BN433">
        <v>6.15</v>
      </c>
      <c r="BO433">
        <v>1.77</v>
      </c>
      <c r="BP433">
        <v>1.95</v>
      </c>
      <c r="BQ433" t="s">
        <v>698</v>
      </c>
      <c r="BR433">
        <f>VLOOKUP(Table2[[#This Row],[Reference]],metron,10,FALSE)</f>
        <v>2.6359702267612941</v>
      </c>
      <c r="BS433">
        <f>VLOOKUP(Table2[[#This Row],[Reference]],metron,11,FALSE)</f>
        <v>1.684957590444867</v>
      </c>
      <c r="BT433">
        <f>VLOOKUP(Table2[[#This Row],[Reference]],metron,12,FALSE)</f>
        <v>0.95101263631642718</v>
      </c>
      <c r="BU433">
        <f>VLOOKUP(Table2[[#This Row],[Reference]],metron,13,FALSE)</f>
        <v>0.72650164445213783</v>
      </c>
      <c r="BV433">
        <f>VLOOKUP(Table2[[#This Row],[Reference]],metron,14,FALSE)</f>
        <v>0.42097974727367138</v>
      </c>
      <c r="BW433">
        <f>VLOOKUP(Table2[[#This Row],[Reference]],metron,15,FALSE)</f>
        <v>13.338806970509379</v>
      </c>
      <c r="BX433">
        <f>VLOOKUP(Table2[[#This Row],[Reference]],metron,16,FALSE)</f>
        <v>9.2530160857908843</v>
      </c>
      <c r="BY433">
        <f>VLOOKUP(Table2[[#This Row],[Reference]],metron,17,FALSE)</f>
        <v>5.9915081521739131</v>
      </c>
      <c r="BZ433">
        <f>VLOOKUP(Table2[[#This Row],[Reference]],metron,18,FALSE)</f>
        <v>3.9772418478260869</v>
      </c>
      <c r="CA433">
        <f>VLOOKUP(Table2[[#This Row],[Reference]],metron,19,FALSE)</f>
        <v>7.3472988183354664</v>
      </c>
      <c r="CB433">
        <f>VLOOKUP(Table2[[#This Row],[Reference]],metron,20,FALSE)</f>
        <v>5.2757742379647974</v>
      </c>
      <c r="CC433">
        <f>VLOOKUP(Table2[[#This Row],[Reference]],metron,21,FALSE)</f>
        <v>12.59428182437032</v>
      </c>
      <c r="CD433">
        <f>VLOOKUP(Table2[[#This Row],[Reference]],metron,22,FALSE)</f>
        <v>13.577944179714089</v>
      </c>
      <c r="CE433">
        <f>VLOOKUP(Table2[[#This Row],[Reference]],metron,23,FALSE)</f>
        <v>1.4276913099870301</v>
      </c>
      <c r="CF433">
        <f>VLOOKUP(Table2[[#This Row],[Reference]],metron,24,FALSE)</f>
        <v>1.940985732814527</v>
      </c>
      <c r="CG433">
        <f>VLOOKUP(Table2[[#This Row],[Reference]],metron,25,FALSE)</f>
        <v>8.0739299610894946E-2</v>
      </c>
      <c r="CH433">
        <f>VLOOKUP(Table2[[#This Row],[Reference]],metron,26,FALSE)</f>
        <v>0.12743190661478601</v>
      </c>
    </row>
    <row r="434" spans="1:86" hidden="1" x14ac:dyDescent="0.45">
      <c r="A434">
        <v>1604026800</v>
      </c>
      <c r="B434" t="s">
        <v>925</v>
      </c>
      <c r="C434" t="s">
        <v>64</v>
      </c>
      <c r="D434" t="s">
        <v>65</v>
      </c>
      <c r="E434" t="s">
        <v>688</v>
      </c>
      <c r="F434" t="s">
        <v>699</v>
      </c>
      <c r="G434" t="s">
        <v>731</v>
      </c>
      <c r="H434">
        <v>16</v>
      </c>
      <c r="I434">
        <v>1</v>
      </c>
      <c r="J434">
        <v>0.28999999999999998</v>
      </c>
      <c r="K434">
        <v>1</v>
      </c>
      <c r="L434">
        <v>0.65</v>
      </c>
      <c r="M434">
        <v>0</v>
      </c>
      <c r="N434">
        <v>5</v>
      </c>
      <c r="O434">
        <v>5</v>
      </c>
      <c r="P434">
        <v>5</v>
      </c>
      <c r="Q434">
        <v>0</v>
      </c>
      <c r="R434">
        <v>5</v>
      </c>
      <c r="T434" t="s">
        <v>926</v>
      </c>
      <c r="U434">
        <v>8</v>
      </c>
      <c r="V434">
        <v>2</v>
      </c>
      <c r="W434">
        <v>2</v>
      </c>
      <c r="X434">
        <v>0</v>
      </c>
      <c r="Y434">
        <v>1</v>
      </c>
      <c r="Z434">
        <v>0</v>
      </c>
      <c r="AA434">
        <v>2</v>
      </c>
      <c r="AB434">
        <v>0</v>
      </c>
      <c r="AC434">
        <v>0</v>
      </c>
      <c r="AD434">
        <v>1</v>
      </c>
      <c r="AE434">
        <v>18</v>
      </c>
      <c r="AF434">
        <v>12</v>
      </c>
      <c r="AG434">
        <v>5</v>
      </c>
      <c r="AH434">
        <v>8</v>
      </c>
      <c r="AI434">
        <v>13</v>
      </c>
      <c r="AJ434">
        <v>4</v>
      </c>
      <c r="AK434">
        <v>9</v>
      </c>
      <c r="AL434">
        <v>4</v>
      </c>
      <c r="AM434">
        <v>49</v>
      </c>
      <c r="AN434">
        <v>51</v>
      </c>
      <c r="AO434">
        <v>1.74</v>
      </c>
      <c r="AP434">
        <v>1.68</v>
      </c>
      <c r="AQ434">
        <v>2.95</v>
      </c>
      <c r="AR434">
        <v>87</v>
      </c>
      <c r="AS434">
        <v>93</v>
      </c>
      <c r="AT434">
        <v>60</v>
      </c>
      <c r="AU434">
        <v>21</v>
      </c>
      <c r="AV434">
        <v>7</v>
      </c>
      <c r="AW434">
        <v>40</v>
      </c>
      <c r="AX434">
        <v>72</v>
      </c>
      <c r="AY434">
        <v>48</v>
      </c>
      <c r="AZ434">
        <v>73</v>
      </c>
      <c r="BA434">
        <v>8.75</v>
      </c>
      <c r="BB434">
        <v>5.45</v>
      </c>
      <c r="BC434">
        <v>2.3199999999999998</v>
      </c>
      <c r="BD434">
        <v>3.35</v>
      </c>
      <c r="BE434">
        <v>2.5499999999999998</v>
      </c>
      <c r="BF434">
        <f>(1/BC434+1/BD434+1/BE434-1)/3</f>
        <v>4.0566269396762035E-2</v>
      </c>
      <c r="BG434">
        <f>1/BC434-BF434</f>
        <v>0.39046821336185866</v>
      </c>
      <c r="BH434">
        <f>1/BD434-BF434</f>
        <v>0.25794119328980508</v>
      </c>
      <c r="BI434">
        <f>1/BE434-BF434</f>
        <v>0.35159059334833603</v>
      </c>
      <c r="BJ434">
        <f>MROUND(BG434*100,2)/100</f>
        <v>0.4</v>
      </c>
      <c r="BK434">
        <v>1.24</v>
      </c>
      <c r="BL434">
        <v>1.75</v>
      </c>
      <c r="BM434">
        <v>2.95</v>
      </c>
      <c r="BN434">
        <v>0</v>
      </c>
      <c r="BO434">
        <v>0</v>
      </c>
      <c r="BP434">
        <v>0</v>
      </c>
      <c r="BQ434" t="s">
        <v>691</v>
      </c>
      <c r="BR434">
        <f>VLOOKUP(Table2[[#This Row],[Reference]],metron,10,FALSE)</f>
        <v>2.4956155335383219</v>
      </c>
      <c r="BS434">
        <f>VLOOKUP(Table2[[#This Row],[Reference]],metron,11,FALSE)</f>
        <v>1.344038264434575</v>
      </c>
      <c r="BT434">
        <f>VLOOKUP(Table2[[#This Row],[Reference]],metron,12,FALSE)</f>
        <v>1.1515772691037469</v>
      </c>
      <c r="BU434">
        <f>VLOOKUP(Table2[[#This Row],[Reference]],metron,13,FALSE)</f>
        <v>0.59936225942375587</v>
      </c>
      <c r="BV434">
        <f>VLOOKUP(Table2[[#This Row],[Reference]],metron,14,FALSE)</f>
        <v>0.50723152260562576</v>
      </c>
      <c r="BW434">
        <f>VLOOKUP(Table2[[#This Row],[Reference]],metron,15,FALSE)</f>
        <v>11.99278846153846</v>
      </c>
      <c r="BX434">
        <f>VLOOKUP(Table2[[#This Row],[Reference]],metron,16,FALSE)</f>
        <v>10.0277534965035</v>
      </c>
      <c r="BY434">
        <f>VLOOKUP(Table2[[#This Row],[Reference]],metron,17,FALSE)</f>
        <v>5.2857459543338514</v>
      </c>
      <c r="BZ434">
        <f>VLOOKUP(Table2[[#This Row],[Reference]],metron,18,FALSE)</f>
        <v>4.4067834183107957</v>
      </c>
      <c r="CA434">
        <f>VLOOKUP(Table2[[#This Row],[Reference]],metron,19,FALSE)</f>
        <v>6.7070425072046085</v>
      </c>
      <c r="CB434">
        <f>VLOOKUP(Table2[[#This Row],[Reference]],metron,20,FALSE)</f>
        <v>5.6209700781927046</v>
      </c>
      <c r="CC434">
        <f>VLOOKUP(Table2[[#This Row],[Reference]],metron,21,FALSE)</f>
        <v>13.04463690872752</v>
      </c>
      <c r="CD434">
        <f>VLOOKUP(Table2[[#This Row],[Reference]],metron,22,FALSE)</f>
        <v>13.49811236953142</v>
      </c>
      <c r="CE434">
        <f>VLOOKUP(Table2[[#This Row],[Reference]],metron,23,FALSE)</f>
        <v>1.5836526181353769</v>
      </c>
      <c r="CF434">
        <f>VLOOKUP(Table2[[#This Row],[Reference]],metron,24,FALSE)</f>
        <v>1.8744146445295871</v>
      </c>
      <c r="CG434">
        <f>VLOOKUP(Table2[[#This Row],[Reference]],metron,25,FALSE)</f>
        <v>8.5994040017028525E-2</v>
      </c>
      <c r="CH434">
        <f>VLOOKUP(Table2[[#This Row],[Reference]],metron,26,FALSE)</f>
        <v>0.13452532992762881</v>
      </c>
    </row>
    <row r="435" spans="1:86" hidden="1" x14ac:dyDescent="0.45">
      <c r="A435">
        <v>1604107800</v>
      </c>
      <c r="B435" t="s">
        <v>927</v>
      </c>
      <c r="C435" t="s">
        <v>64</v>
      </c>
      <c r="D435" t="s">
        <v>65</v>
      </c>
      <c r="E435" t="s">
        <v>660</v>
      </c>
      <c r="F435" t="s">
        <v>705</v>
      </c>
      <c r="G435" t="s">
        <v>673</v>
      </c>
      <c r="H435">
        <v>16</v>
      </c>
      <c r="I435">
        <v>1.25</v>
      </c>
      <c r="J435">
        <v>0.63</v>
      </c>
      <c r="K435">
        <v>1.29</v>
      </c>
      <c r="L435">
        <v>0.55000000000000004</v>
      </c>
      <c r="M435">
        <v>3</v>
      </c>
      <c r="N435">
        <v>2</v>
      </c>
      <c r="O435">
        <v>5</v>
      </c>
      <c r="P435">
        <v>2</v>
      </c>
      <c r="Q435">
        <v>1</v>
      </c>
      <c r="R435">
        <v>1</v>
      </c>
      <c r="S435" t="s">
        <v>928</v>
      </c>
      <c r="T435" t="s">
        <v>929</v>
      </c>
      <c r="U435">
        <v>2</v>
      </c>
      <c r="V435">
        <v>6</v>
      </c>
      <c r="W435">
        <v>2</v>
      </c>
      <c r="X435">
        <v>0</v>
      </c>
      <c r="Y435">
        <v>5</v>
      </c>
      <c r="Z435">
        <v>0</v>
      </c>
      <c r="AA435">
        <v>0</v>
      </c>
      <c r="AB435">
        <v>2</v>
      </c>
      <c r="AC435">
        <v>3</v>
      </c>
      <c r="AD435">
        <v>2</v>
      </c>
      <c r="AE435">
        <v>16</v>
      </c>
      <c r="AF435">
        <v>7</v>
      </c>
      <c r="AG435">
        <v>4</v>
      </c>
      <c r="AH435">
        <v>4</v>
      </c>
      <c r="AI435">
        <v>12</v>
      </c>
      <c r="AJ435">
        <v>3</v>
      </c>
      <c r="AK435">
        <v>17</v>
      </c>
      <c r="AL435">
        <v>13</v>
      </c>
      <c r="AM435">
        <v>54</v>
      </c>
      <c r="AN435">
        <v>46</v>
      </c>
      <c r="AO435">
        <v>1.66</v>
      </c>
      <c r="AP435">
        <v>0.99</v>
      </c>
      <c r="AQ435">
        <v>2.5099999999999998</v>
      </c>
      <c r="AR435">
        <v>57</v>
      </c>
      <c r="AS435">
        <v>75</v>
      </c>
      <c r="AT435">
        <v>51</v>
      </c>
      <c r="AU435">
        <v>19</v>
      </c>
      <c r="AV435">
        <v>13</v>
      </c>
      <c r="AW435">
        <v>44</v>
      </c>
      <c r="AX435">
        <v>82</v>
      </c>
      <c r="AY435">
        <v>32</v>
      </c>
      <c r="AZ435">
        <v>69</v>
      </c>
      <c r="BA435">
        <v>10.51</v>
      </c>
      <c r="BB435">
        <v>5.75</v>
      </c>
      <c r="BC435">
        <v>2.15</v>
      </c>
      <c r="BD435">
        <v>3.4</v>
      </c>
      <c r="BE435">
        <v>3.3</v>
      </c>
      <c r="BF435">
        <f>(1/BC435+1/BD435+1/BE435-1)/3</f>
        <v>2.0754743052964653E-2</v>
      </c>
      <c r="BG435">
        <f>1/BC435-BF435</f>
        <v>0.44436153601680278</v>
      </c>
      <c r="BH435">
        <f>1/BD435-BF435</f>
        <v>0.27336290400585889</v>
      </c>
      <c r="BI435">
        <f>1/BE435-BF435</f>
        <v>0.28227555997733839</v>
      </c>
      <c r="BJ435">
        <f>MROUND(BG435*100,2)/100</f>
        <v>0.44</v>
      </c>
      <c r="BK435">
        <v>1.26</v>
      </c>
      <c r="BL435">
        <v>1.87</v>
      </c>
      <c r="BM435">
        <v>3.15</v>
      </c>
      <c r="BN435">
        <v>6</v>
      </c>
      <c r="BO435">
        <v>1.71</v>
      </c>
      <c r="BP435">
        <v>2.1</v>
      </c>
      <c r="BQ435" t="s">
        <v>664</v>
      </c>
      <c r="BR435">
        <f>VLOOKUP(Table2[[#This Row],[Reference]],metron,10,FALSE)</f>
        <v>2.4807646356033461</v>
      </c>
      <c r="BS435">
        <f>VLOOKUP(Table2[[#This Row],[Reference]],metron,11,FALSE)</f>
        <v>1.4140979689366791</v>
      </c>
      <c r="BT435">
        <f>VLOOKUP(Table2[[#This Row],[Reference]],metron,12,FALSE)</f>
        <v>1.0666666666666671</v>
      </c>
      <c r="BU435">
        <f>VLOOKUP(Table2[[#This Row],[Reference]],metron,13,FALSE)</f>
        <v>0.62712066905615294</v>
      </c>
      <c r="BV435">
        <f>VLOOKUP(Table2[[#This Row],[Reference]],metron,14,FALSE)</f>
        <v>0.46009557945041818</v>
      </c>
      <c r="BW435">
        <f>VLOOKUP(Table2[[#This Row],[Reference]],metron,15,FALSE)</f>
        <v>12.56969280146722</v>
      </c>
      <c r="BX435">
        <f>VLOOKUP(Table2[[#This Row],[Reference]],metron,16,FALSE)</f>
        <v>9.8695552498853729</v>
      </c>
      <c r="BY435">
        <f>VLOOKUP(Table2[[#This Row],[Reference]],metron,17,FALSE)</f>
        <v>5.2754256787850897</v>
      </c>
      <c r="BZ435">
        <f>VLOOKUP(Table2[[#This Row],[Reference]],metron,18,FALSE)</f>
        <v>4.1279337321675103</v>
      </c>
      <c r="CA435">
        <f>VLOOKUP(Table2[[#This Row],[Reference]],metron,19,FALSE)</f>
        <v>7.2942671226821298</v>
      </c>
      <c r="CB435">
        <f>VLOOKUP(Table2[[#This Row],[Reference]],metron,20,FALSE)</f>
        <v>5.7416215177178627</v>
      </c>
      <c r="CC435">
        <f>VLOOKUP(Table2[[#This Row],[Reference]],metron,21,FALSE)</f>
        <v>12.897246007868549</v>
      </c>
      <c r="CD435">
        <f>VLOOKUP(Table2[[#This Row],[Reference]],metron,22,FALSE)</f>
        <v>13.507058551261281</v>
      </c>
      <c r="CE435">
        <f>VLOOKUP(Table2[[#This Row],[Reference]],metron,23,FALSE)</f>
        <v>1.576522702104098</v>
      </c>
      <c r="CF435">
        <f>VLOOKUP(Table2[[#This Row],[Reference]],metron,24,FALSE)</f>
        <v>1.917165005537099</v>
      </c>
      <c r="CG435">
        <f>VLOOKUP(Table2[[#This Row],[Reference]],metron,25,FALSE)</f>
        <v>8.4385382059800659E-2</v>
      </c>
      <c r="CH435">
        <f>VLOOKUP(Table2[[#This Row],[Reference]],metron,26,FALSE)</f>
        <v>0.1233665559246955</v>
      </c>
    </row>
    <row r="436" spans="1:86" x14ac:dyDescent="0.45">
      <c r="A436">
        <v>1604113560</v>
      </c>
      <c r="B436" t="s">
        <v>930</v>
      </c>
      <c r="C436" t="s">
        <v>64</v>
      </c>
      <c r="D436" t="s">
        <v>65</v>
      </c>
      <c r="E436" t="s">
        <v>676</v>
      </c>
      <c r="F436" t="s">
        <v>693</v>
      </c>
      <c r="G436" t="s">
        <v>720</v>
      </c>
      <c r="H436">
        <v>16</v>
      </c>
      <c r="I436">
        <v>1.75</v>
      </c>
      <c r="J436">
        <v>1.43</v>
      </c>
      <c r="K436">
        <v>1.59</v>
      </c>
      <c r="L436">
        <v>1.38</v>
      </c>
      <c r="M436">
        <v>0</v>
      </c>
      <c r="N436">
        <v>2</v>
      </c>
      <c r="O436">
        <v>2</v>
      </c>
      <c r="P436">
        <v>1</v>
      </c>
      <c r="Q436">
        <v>0</v>
      </c>
      <c r="R436">
        <v>1</v>
      </c>
      <c r="T436" t="s">
        <v>931</v>
      </c>
      <c r="U436">
        <v>6</v>
      </c>
      <c r="V436">
        <v>6</v>
      </c>
      <c r="W436">
        <v>2</v>
      </c>
      <c r="X436">
        <v>0</v>
      </c>
      <c r="Y436">
        <v>1</v>
      </c>
      <c r="Z436">
        <v>0</v>
      </c>
      <c r="AA436">
        <v>2</v>
      </c>
      <c r="AB436">
        <v>0</v>
      </c>
      <c r="AC436">
        <v>0</v>
      </c>
      <c r="AD436">
        <v>1</v>
      </c>
      <c r="AE436">
        <v>12</v>
      </c>
      <c r="AF436">
        <v>18</v>
      </c>
      <c r="AG436">
        <v>5</v>
      </c>
      <c r="AH436">
        <v>7</v>
      </c>
      <c r="AI436">
        <v>7</v>
      </c>
      <c r="AJ436">
        <v>11</v>
      </c>
      <c r="AK436">
        <v>18</v>
      </c>
      <c r="AL436">
        <v>17</v>
      </c>
      <c r="AM436">
        <v>52</v>
      </c>
      <c r="AN436">
        <v>48</v>
      </c>
      <c r="AO436">
        <v>1.53</v>
      </c>
      <c r="AP436">
        <v>1.86</v>
      </c>
      <c r="AQ436">
        <v>1.65</v>
      </c>
      <c r="AR436">
        <v>47</v>
      </c>
      <c r="AS436">
        <v>53</v>
      </c>
      <c r="AT436">
        <v>25</v>
      </c>
      <c r="AU436">
        <v>7</v>
      </c>
      <c r="AV436">
        <v>0</v>
      </c>
      <c r="AW436">
        <v>26</v>
      </c>
      <c r="AX436">
        <v>52</v>
      </c>
      <c r="AY436">
        <v>20</v>
      </c>
      <c r="AZ436">
        <v>67</v>
      </c>
      <c r="BA436">
        <v>8.75</v>
      </c>
      <c r="BB436">
        <v>3.88</v>
      </c>
      <c r="BC436">
        <v>2.5499999999999998</v>
      </c>
      <c r="BD436">
        <v>3.25</v>
      </c>
      <c r="BE436">
        <v>2.7</v>
      </c>
      <c r="BF436">
        <f>(1/BC436+1/BD436+1/BE436-1)/3</f>
        <v>2.3406513602592049E-2</v>
      </c>
      <c r="BG436">
        <f>1/BC436-BF436</f>
        <v>0.36875034914250604</v>
      </c>
      <c r="BH436">
        <f>1/BD436-BF436</f>
        <v>0.28428579408971566</v>
      </c>
      <c r="BI436">
        <f>1/BE436-BF436</f>
        <v>0.3469638567677783</v>
      </c>
      <c r="BJ436">
        <f>MROUND(BG436*100,2)/100</f>
        <v>0.36</v>
      </c>
      <c r="BK436">
        <v>1.35</v>
      </c>
      <c r="BL436">
        <v>2.1</v>
      </c>
      <c r="BM436">
        <v>3.8</v>
      </c>
      <c r="BN436">
        <v>7.5</v>
      </c>
      <c r="BO436">
        <v>1.83</v>
      </c>
      <c r="BP436">
        <v>1.91</v>
      </c>
      <c r="BQ436" t="s">
        <v>680</v>
      </c>
      <c r="BR436">
        <f>VLOOKUP(Table2[[#This Row],[Reference]],metron,10,FALSE)</f>
        <v>2.5110350525197691</v>
      </c>
      <c r="BS436">
        <f>VLOOKUP(Table2[[#This Row],[Reference]],metron,11,FALSE)</f>
        <v>1.269326094653606</v>
      </c>
      <c r="BT436">
        <f>VLOOKUP(Table2[[#This Row],[Reference]],metron,12,FALSE)</f>
        <v>1.2417089578661631</v>
      </c>
      <c r="BU436">
        <f>VLOOKUP(Table2[[#This Row],[Reference]],metron,13,FALSE)</f>
        <v>0.56586402266288949</v>
      </c>
      <c r="BV436">
        <f>VLOOKUP(Table2[[#This Row],[Reference]],metron,14,FALSE)</f>
        <v>0.55158168083097259</v>
      </c>
      <c r="BW436">
        <f>VLOOKUP(Table2[[#This Row],[Reference]],metron,15,FALSE)</f>
        <v>11.49400826446281</v>
      </c>
      <c r="BX436">
        <f>VLOOKUP(Table2[[#This Row],[Reference]],metron,16,FALSE)</f>
        <v>10.507231404958681</v>
      </c>
      <c r="BY436">
        <f>VLOOKUP(Table2[[#This Row],[Reference]],metron,17,FALSE)</f>
        <v>4.9238790406673623</v>
      </c>
      <c r="BZ436">
        <f>VLOOKUP(Table2[[#This Row],[Reference]],metron,18,FALSE)</f>
        <v>4.6296141814389991</v>
      </c>
      <c r="CA436">
        <f>VLOOKUP(Table2[[#This Row],[Reference]],metron,19,FALSE)</f>
        <v>6.5701292237954476</v>
      </c>
      <c r="CB436">
        <f>VLOOKUP(Table2[[#This Row],[Reference]],metron,20,FALSE)</f>
        <v>5.8776172235196817</v>
      </c>
      <c r="CC436">
        <f>VLOOKUP(Table2[[#This Row],[Reference]],metron,21,FALSE)</f>
        <v>12.798739495798319</v>
      </c>
      <c r="CD436">
        <f>VLOOKUP(Table2[[#This Row],[Reference]],metron,22,FALSE)</f>
        <v>12.98844537815126</v>
      </c>
      <c r="CE436">
        <f>VLOOKUP(Table2[[#This Row],[Reference]],metron,23,FALSE)</f>
        <v>1.604928297313674</v>
      </c>
      <c r="CF436">
        <f>VLOOKUP(Table2[[#This Row],[Reference]],metron,24,FALSE)</f>
        <v>1.791961219955565</v>
      </c>
      <c r="CG436">
        <f>VLOOKUP(Table2[[#This Row],[Reference]],metron,25,FALSE)</f>
        <v>8.887093516461321E-2</v>
      </c>
      <c r="CH436">
        <f>VLOOKUP(Table2[[#This Row],[Reference]],metron,26,FALSE)</f>
        <v>0.11694607150070691</v>
      </c>
    </row>
    <row r="437" spans="1:86" hidden="1" x14ac:dyDescent="0.45">
      <c r="A437">
        <v>1604115000</v>
      </c>
      <c r="B437" t="s">
        <v>932</v>
      </c>
      <c r="C437" t="s">
        <v>64</v>
      </c>
      <c r="D437" t="s">
        <v>65</v>
      </c>
      <c r="E437" t="s">
        <v>689</v>
      </c>
      <c r="F437" t="s">
        <v>683</v>
      </c>
      <c r="G437" t="s">
        <v>735</v>
      </c>
      <c r="H437">
        <v>16</v>
      </c>
      <c r="I437">
        <v>1.29</v>
      </c>
      <c r="J437">
        <v>0.25</v>
      </c>
      <c r="K437">
        <v>1.41</v>
      </c>
      <c r="L437">
        <v>0.17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81</v>
      </c>
      <c r="U437">
        <v>8</v>
      </c>
      <c r="V437">
        <v>4</v>
      </c>
      <c r="W437">
        <v>2</v>
      </c>
      <c r="X437">
        <v>1</v>
      </c>
      <c r="Y437">
        <v>1</v>
      </c>
      <c r="Z437">
        <v>0</v>
      </c>
      <c r="AA437">
        <v>0</v>
      </c>
      <c r="AB437">
        <v>3</v>
      </c>
      <c r="AC437">
        <v>0</v>
      </c>
      <c r="AD437">
        <v>1</v>
      </c>
      <c r="AE437">
        <v>16</v>
      </c>
      <c r="AF437">
        <v>16</v>
      </c>
      <c r="AG437">
        <v>2</v>
      </c>
      <c r="AH437">
        <v>4</v>
      </c>
      <c r="AI437">
        <v>14</v>
      </c>
      <c r="AJ437">
        <v>12</v>
      </c>
      <c r="AK437">
        <v>14</v>
      </c>
      <c r="AL437">
        <v>23</v>
      </c>
      <c r="AM437">
        <v>45</v>
      </c>
      <c r="AN437">
        <v>55</v>
      </c>
      <c r="AO437">
        <v>1.57</v>
      </c>
      <c r="AP437">
        <v>1.74</v>
      </c>
      <c r="AQ437">
        <v>2.15</v>
      </c>
      <c r="AR437">
        <v>46</v>
      </c>
      <c r="AS437">
        <v>59</v>
      </c>
      <c r="AT437">
        <v>32</v>
      </c>
      <c r="AU437">
        <v>13</v>
      </c>
      <c r="AV437">
        <v>13</v>
      </c>
      <c r="AW437">
        <v>13</v>
      </c>
      <c r="AX437">
        <v>66</v>
      </c>
      <c r="AY437">
        <v>40</v>
      </c>
      <c r="AZ437">
        <v>66</v>
      </c>
      <c r="BA437">
        <v>9.1300000000000008</v>
      </c>
      <c r="BB437">
        <v>5</v>
      </c>
      <c r="BC437">
        <v>2.5</v>
      </c>
      <c r="BD437">
        <v>3.2</v>
      </c>
      <c r="BE437">
        <v>2.8</v>
      </c>
      <c r="BF437">
        <f>(1/BC437+1/BD437+1/BE437-1)/3</f>
        <v>2.3214285714285705E-2</v>
      </c>
      <c r="BG437">
        <f>1/BC437-BF437</f>
        <v>0.37678571428571433</v>
      </c>
      <c r="BH437">
        <f>1/BD437-BF437</f>
        <v>0.28928571428571431</v>
      </c>
      <c r="BI437">
        <f>1/BE437-BF437</f>
        <v>0.33392857142857146</v>
      </c>
      <c r="BJ437">
        <f>MROUND(BG437*100,2)/100</f>
        <v>0.38</v>
      </c>
      <c r="BK437">
        <v>1.33</v>
      </c>
      <c r="BL437">
        <v>2.0499999999999998</v>
      </c>
      <c r="BM437">
        <v>3.65</v>
      </c>
      <c r="BN437">
        <v>7</v>
      </c>
      <c r="BO437">
        <v>1.8</v>
      </c>
      <c r="BP437">
        <v>1.95</v>
      </c>
      <c r="BQ437" t="s">
        <v>713</v>
      </c>
      <c r="BR437">
        <f>VLOOKUP(Table2[[#This Row],[Reference]],metron,10,FALSE)</f>
        <v>2.4900895140664963</v>
      </c>
      <c r="BS437">
        <f>VLOOKUP(Table2[[#This Row],[Reference]],metron,11,FALSE)</f>
        <v>1.330562659846547</v>
      </c>
      <c r="BT437">
        <f>VLOOKUP(Table2[[#This Row],[Reference]],metron,12,FALSE)</f>
        <v>1.1595268542199491</v>
      </c>
      <c r="BU437">
        <f>VLOOKUP(Table2[[#This Row],[Reference]],metron,13,FALSE)</f>
        <v>0.59053607588191415</v>
      </c>
      <c r="BV437">
        <f>VLOOKUP(Table2[[#This Row],[Reference]],metron,14,FALSE)</f>
        <v>0.50069274219332838</v>
      </c>
      <c r="BW437">
        <f>VLOOKUP(Table2[[#This Row],[Reference]],metron,15,FALSE)</f>
        <v>11.79715236686391</v>
      </c>
      <c r="BX437">
        <f>VLOOKUP(Table2[[#This Row],[Reference]],metron,16,FALSE)</f>
        <v>10.317122781065089</v>
      </c>
      <c r="BY437">
        <f>VLOOKUP(Table2[[#This Row],[Reference]],metron,17,FALSE)</f>
        <v>5.0637025966747622</v>
      </c>
      <c r="BZ437">
        <f>VLOOKUP(Table2[[#This Row],[Reference]],metron,18,FALSE)</f>
        <v>4.4674014571268454</v>
      </c>
      <c r="CA437">
        <f>VLOOKUP(Table2[[#This Row],[Reference]],metron,19,FALSE)</f>
        <v>6.7334497701891483</v>
      </c>
      <c r="CB437">
        <f>VLOOKUP(Table2[[#This Row],[Reference]],metron,20,FALSE)</f>
        <v>5.849721323938244</v>
      </c>
      <c r="CC437">
        <f>VLOOKUP(Table2[[#This Row],[Reference]],metron,21,FALSE)</f>
        <v>12.89644194756554</v>
      </c>
      <c r="CD437">
        <f>VLOOKUP(Table2[[#This Row],[Reference]],metron,22,FALSE)</f>
        <v>13.3434456928839</v>
      </c>
      <c r="CE437">
        <f>VLOOKUP(Table2[[#This Row],[Reference]],metron,23,FALSE)</f>
        <v>1.6144382124117971</v>
      </c>
      <c r="CF437">
        <f>VLOOKUP(Table2[[#This Row],[Reference]],metron,24,FALSE)</f>
        <v>1.9032024606477289</v>
      </c>
      <c r="CG437">
        <f>VLOOKUP(Table2[[#This Row],[Reference]],metron,25,FALSE)</f>
        <v>9.372172969060974E-2</v>
      </c>
      <c r="CH437">
        <f>VLOOKUP(Table2[[#This Row],[Reference]],metron,26,FALSE)</f>
        <v>0.11669983716301791</v>
      </c>
    </row>
    <row r="438" spans="1:86" hidden="1" x14ac:dyDescent="0.45">
      <c r="A438">
        <v>1604185200</v>
      </c>
      <c r="B438" t="s">
        <v>933</v>
      </c>
      <c r="C438" t="s">
        <v>64</v>
      </c>
      <c r="D438" t="s">
        <v>65</v>
      </c>
      <c r="E438" t="s">
        <v>677</v>
      </c>
      <c r="F438" t="s">
        <v>700</v>
      </c>
      <c r="G438" t="s">
        <v>710</v>
      </c>
      <c r="H438">
        <v>16</v>
      </c>
      <c r="I438">
        <v>1</v>
      </c>
      <c r="J438">
        <v>1.1299999999999999</v>
      </c>
      <c r="K438">
        <v>1.21</v>
      </c>
      <c r="L438">
        <v>1.33</v>
      </c>
      <c r="M438">
        <v>0</v>
      </c>
      <c r="N438">
        <v>1</v>
      </c>
      <c r="O438">
        <v>1</v>
      </c>
      <c r="P438">
        <v>1</v>
      </c>
      <c r="Q438">
        <v>0</v>
      </c>
      <c r="R438">
        <v>1</v>
      </c>
      <c r="T438">
        <v>39</v>
      </c>
      <c r="U438">
        <v>6</v>
      </c>
      <c r="V438">
        <v>5</v>
      </c>
      <c r="W438">
        <v>1</v>
      </c>
      <c r="X438">
        <v>0</v>
      </c>
      <c r="Y438">
        <v>2</v>
      </c>
      <c r="Z438">
        <v>0</v>
      </c>
      <c r="AA438">
        <v>1</v>
      </c>
      <c r="AB438">
        <v>0</v>
      </c>
      <c r="AC438">
        <v>0</v>
      </c>
      <c r="AD438">
        <v>2</v>
      </c>
      <c r="AE438">
        <v>21</v>
      </c>
      <c r="AF438">
        <v>7</v>
      </c>
      <c r="AG438">
        <v>4</v>
      </c>
      <c r="AH438">
        <v>4</v>
      </c>
      <c r="AI438">
        <v>17</v>
      </c>
      <c r="AJ438">
        <v>3</v>
      </c>
      <c r="AK438">
        <v>13</v>
      </c>
      <c r="AL438">
        <v>22</v>
      </c>
      <c r="AM438">
        <v>65</v>
      </c>
      <c r="AN438">
        <v>35</v>
      </c>
      <c r="AO438">
        <v>2.0699999999999998</v>
      </c>
      <c r="AP438">
        <v>0.96</v>
      </c>
      <c r="AQ438">
        <v>2.17</v>
      </c>
      <c r="AR438">
        <v>47</v>
      </c>
      <c r="AS438">
        <v>47</v>
      </c>
      <c r="AT438">
        <v>40</v>
      </c>
      <c r="AU438">
        <v>19</v>
      </c>
      <c r="AV438">
        <v>13</v>
      </c>
      <c r="AW438">
        <v>32</v>
      </c>
      <c r="AX438">
        <v>66</v>
      </c>
      <c r="AY438">
        <v>34</v>
      </c>
      <c r="AZ438">
        <v>75</v>
      </c>
      <c r="BA438">
        <v>9.4600000000000009</v>
      </c>
      <c r="BB438">
        <v>5.74</v>
      </c>
      <c r="BC438">
        <v>2.2000000000000002</v>
      </c>
      <c r="BD438">
        <v>3.35</v>
      </c>
      <c r="BE438">
        <v>3.2</v>
      </c>
      <c r="BF438">
        <f>(1/BC438+1/BD438+1/BE438-1)/3</f>
        <v>2.1850972410673908E-2</v>
      </c>
      <c r="BG438">
        <f>1/BC438-BF438</f>
        <v>0.43269448213478062</v>
      </c>
      <c r="BH438">
        <f>1/BD438-BF438</f>
        <v>0.27665649027589323</v>
      </c>
      <c r="BI438">
        <f>1/BE438-BF438</f>
        <v>0.29064902758932609</v>
      </c>
      <c r="BJ438">
        <f>MROUND(BG438*100,2)/100</f>
        <v>0.44</v>
      </c>
      <c r="BK438">
        <v>1.28</v>
      </c>
      <c r="BL438">
        <v>1.91</v>
      </c>
      <c r="BM438">
        <v>3.3</v>
      </c>
      <c r="BN438">
        <v>6.25</v>
      </c>
      <c r="BO438">
        <v>1.74</v>
      </c>
      <c r="BP438">
        <v>2.0499999999999998</v>
      </c>
      <c r="BQ438" t="s">
        <v>733</v>
      </c>
      <c r="BR438">
        <f>VLOOKUP(Table2[[#This Row],[Reference]],metron,10,FALSE)</f>
        <v>2.4807646356033461</v>
      </c>
      <c r="BS438">
        <f>VLOOKUP(Table2[[#This Row],[Reference]],metron,11,FALSE)</f>
        <v>1.4140979689366791</v>
      </c>
      <c r="BT438">
        <f>VLOOKUP(Table2[[#This Row],[Reference]],metron,12,FALSE)</f>
        <v>1.0666666666666671</v>
      </c>
      <c r="BU438">
        <f>VLOOKUP(Table2[[#This Row],[Reference]],metron,13,FALSE)</f>
        <v>0.62712066905615294</v>
      </c>
      <c r="BV438">
        <f>VLOOKUP(Table2[[#This Row],[Reference]],metron,14,FALSE)</f>
        <v>0.46009557945041818</v>
      </c>
      <c r="BW438">
        <f>VLOOKUP(Table2[[#This Row],[Reference]],metron,15,FALSE)</f>
        <v>12.56969280146722</v>
      </c>
      <c r="BX438">
        <f>VLOOKUP(Table2[[#This Row],[Reference]],metron,16,FALSE)</f>
        <v>9.8695552498853729</v>
      </c>
      <c r="BY438">
        <f>VLOOKUP(Table2[[#This Row],[Reference]],metron,17,FALSE)</f>
        <v>5.2754256787850897</v>
      </c>
      <c r="BZ438">
        <f>VLOOKUP(Table2[[#This Row],[Reference]],metron,18,FALSE)</f>
        <v>4.1279337321675103</v>
      </c>
      <c r="CA438">
        <f>VLOOKUP(Table2[[#This Row],[Reference]],metron,19,FALSE)</f>
        <v>7.2942671226821298</v>
      </c>
      <c r="CB438">
        <f>VLOOKUP(Table2[[#This Row],[Reference]],metron,20,FALSE)</f>
        <v>5.7416215177178627</v>
      </c>
      <c r="CC438">
        <f>VLOOKUP(Table2[[#This Row],[Reference]],metron,21,FALSE)</f>
        <v>12.897246007868549</v>
      </c>
      <c r="CD438">
        <f>VLOOKUP(Table2[[#This Row],[Reference]],metron,22,FALSE)</f>
        <v>13.507058551261281</v>
      </c>
      <c r="CE438">
        <f>VLOOKUP(Table2[[#This Row],[Reference]],metron,23,FALSE)</f>
        <v>1.576522702104098</v>
      </c>
      <c r="CF438">
        <f>VLOOKUP(Table2[[#This Row],[Reference]],metron,24,FALSE)</f>
        <v>1.917165005537099</v>
      </c>
      <c r="CG438">
        <f>VLOOKUP(Table2[[#This Row],[Reference]],metron,25,FALSE)</f>
        <v>8.4385382059800659E-2</v>
      </c>
      <c r="CH438">
        <f>VLOOKUP(Table2[[#This Row],[Reference]],metron,26,FALSE)</f>
        <v>0.1233665559246955</v>
      </c>
    </row>
    <row r="439" spans="1:86" hidden="1" x14ac:dyDescent="0.45">
      <c r="A439">
        <v>1604192400</v>
      </c>
      <c r="B439" t="s">
        <v>934</v>
      </c>
      <c r="C439" t="s">
        <v>64</v>
      </c>
      <c r="D439" t="s">
        <v>65</v>
      </c>
      <c r="E439" t="s">
        <v>682</v>
      </c>
      <c r="F439" t="s">
        <v>666</v>
      </c>
      <c r="G439" t="s">
        <v>678</v>
      </c>
      <c r="H439">
        <v>16</v>
      </c>
      <c r="I439">
        <v>2.25</v>
      </c>
      <c r="J439">
        <v>1.43</v>
      </c>
      <c r="K439">
        <v>1.65</v>
      </c>
      <c r="L439">
        <v>1.35</v>
      </c>
      <c r="M439">
        <v>2</v>
      </c>
      <c r="N439">
        <v>2</v>
      </c>
      <c r="O439">
        <v>4</v>
      </c>
      <c r="P439">
        <v>3</v>
      </c>
      <c r="Q439">
        <v>1</v>
      </c>
      <c r="R439">
        <v>2</v>
      </c>
      <c r="S439" t="s">
        <v>935</v>
      </c>
      <c r="T439" t="s">
        <v>936</v>
      </c>
      <c r="U439">
        <v>6</v>
      </c>
      <c r="V439">
        <v>5</v>
      </c>
      <c r="W439">
        <v>4</v>
      </c>
      <c r="X439">
        <v>1</v>
      </c>
      <c r="Y439">
        <v>1</v>
      </c>
      <c r="Z439">
        <v>0</v>
      </c>
      <c r="AA439">
        <v>4</v>
      </c>
      <c r="AB439">
        <v>1</v>
      </c>
      <c r="AC439">
        <v>1</v>
      </c>
      <c r="AD439">
        <v>0</v>
      </c>
      <c r="AE439">
        <v>18</v>
      </c>
      <c r="AF439">
        <v>13</v>
      </c>
      <c r="AG439">
        <v>5</v>
      </c>
      <c r="AH439">
        <v>4</v>
      </c>
      <c r="AI439">
        <v>13</v>
      </c>
      <c r="AJ439">
        <v>9</v>
      </c>
      <c r="AK439">
        <v>13</v>
      </c>
      <c r="AL439">
        <v>11</v>
      </c>
      <c r="AM439">
        <v>51</v>
      </c>
      <c r="AN439">
        <v>49</v>
      </c>
      <c r="AO439">
        <v>1.82</v>
      </c>
      <c r="AP439">
        <v>1.29</v>
      </c>
      <c r="AQ439">
        <v>2.37</v>
      </c>
      <c r="AR439">
        <v>46</v>
      </c>
      <c r="AS439">
        <v>73</v>
      </c>
      <c r="AT439">
        <v>40</v>
      </c>
      <c r="AU439">
        <v>20</v>
      </c>
      <c r="AV439">
        <v>13</v>
      </c>
      <c r="AW439">
        <v>7</v>
      </c>
      <c r="AX439">
        <v>59</v>
      </c>
      <c r="AY439">
        <v>53</v>
      </c>
      <c r="AZ439">
        <v>86</v>
      </c>
      <c r="BA439">
        <v>11.99</v>
      </c>
      <c r="BB439">
        <v>5.34</v>
      </c>
      <c r="BC439">
        <v>2.4</v>
      </c>
      <c r="BD439">
        <v>3.25</v>
      </c>
      <c r="BE439">
        <v>2.9</v>
      </c>
      <c r="BF439">
        <f>(1/BC439+1/BD439+1/BE439-1)/3</f>
        <v>2.306218685529034E-2</v>
      </c>
      <c r="BG439">
        <f>1/BC439-BF439</f>
        <v>0.39360447981137636</v>
      </c>
      <c r="BH439">
        <f>1/BD439-BF439</f>
        <v>0.28463012083701739</v>
      </c>
      <c r="BI439">
        <f>1/BE439-BF439</f>
        <v>0.32176539935160625</v>
      </c>
      <c r="BJ439">
        <f>MROUND(BG439*100,2)/100</f>
        <v>0.4</v>
      </c>
      <c r="BK439">
        <v>1.31</v>
      </c>
      <c r="BL439">
        <v>2</v>
      </c>
      <c r="BM439">
        <v>3.5</v>
      </c>
      <c r="BN439">
        <v>6.75</v>
      </c>
      <c r="BO439">
        <v>1.74</v>
      </c>
      <c r="BP439">
        <v>2</v>
      </c>
      <c r="BQ439" t="s">
        <v>675</v>
      </c>
      <c r="BR439">
        <f>VLOOKUP(Table2[[#This Row],[Reference]],metron,10,FALSE)</f>
        <v>2.4956155335383219</v>
      </c>
      <c r="BS439">
        <f>VLOOKUP(Table2[[#This Row],[Reference]],metron,11,FALSE)</f>
        <v>1.344038264434575</v>
      </c>
      <c r="BT439">
        <f>VLOOKUP(Table2[[#This Row],[Reference]],metron,12,FALSE)</f>
        <v>1.1515772691037469</v>
      </c>
      <c r="BU439">
        <f>VLOOKUP(Table2[[#This Row],[Reference]],metron,13,FALSE)</f>
        <v>0.59936225942375587</v>
      </c>
      <c r="BV439">
        <f>VLOOKUP(Table2[[#This Row],[Reference]],metron,14,FALSE)</f>
        <v>0.50723152260562576</v>
      </c>
      <c r="BW439">
        <f>VLOOKUP(Table2[[#This Row],[Reference]],metron,15,FALSE)</f>
        <v>11.99278846153846</v>
      </c>
      <c r="BX439">
        <f>VLOOKUP(Table2[[#This Row],[Reference]],metron,16,FALSE)</f>
        <v>10.0277534965035</v>
      </c>
      <c r="BY439">
        <f>VLOOKUP(Table2[[#This Row],[Reference]],metron,17,FALSE)</f>
        <v>5.2857459543338514</v>
      </c>
      <c r="BZ439">
        <f>VLOOKUP(Table2[[#This Row],[Reference]],metron,18,FALSE)</f>
        <v>4.4067834183107957</v>
      </c>
      <c r="CA439">
        <f>VLOOKUP(Table2[[#This Row],[Reference]],metron,19,FALSE)</f>
        <v>6.7070425072046085</v>
      </c>
      <c r="CB439">
        <f>VLOOKUP(Table2[[#This Row],[Reference]],metron,20,FALSE)</f>
        <v>5.6209700781927046</v>
      </c>
      <c r="CC439">
        <f>VLOOKUP(Table2[[#This Row],[Reference]],metron,21,FALSE)</f>
        <v>13.04463690872752</v>
      </c>
      <c r="CD439">
        <f>VLOOKUP(Table2[[#This Row],[Reference]],metron,22,FALSE)</f>
        <v>13.49811236953142</v>
      </c>
      <c r="CE439">
        <f>VLOOKUP(Table2[[#This Row],[Reference]],metron,23,FALSE)</f>
        <v>1.5836526181353769</v>
      </c>
      <c r="CF439">
        <f>VLOOKUP(Table2[[#This Row],[Reference]],metron,24,FALSE)</f>
        <v>1.8744146445295871</v>
      </c>
      <c r="CG439">
        <f>VLOOKUP(Table2[[#This Row],[Reference]],metron,25,FALSE)</f>
        <v>8.5994040017028525E-2</v>
      </c>
      <c r="CH439">
        <f>VLOOKUP(Table2[[#This Row],[Reference]],metron,26,FALSE)</f>
        <v>0.13452532992762881</v>
      </c>
    </row>
    <row r="440" spans="1:86" hidden="1" x14ac:dyDescent="0.45">
      <c r="A440">
        <v>1604199960</v>
      </c>
      <c r="B440" t="s">
        <v>937</v>
      </c>
      <c r="C440" t="s">
        <v>64</v>
      </c>
      <c r="D440" t="s">
        <v>65</v>
      </c>
      <c r="E440" t="s">
        <v>704</v>
      </c>
      <c r="F440" t="s">
        <v>671</v>
      </c>
      <c r="G440" t="s">
        <v>760</v>
      </c>
      <c r="H440">
        <v>16</v>
      </c>
      <c r="I440">
        <v>1.71</v>
      </c>
      <c r="J440">
        <v>1.63</v>
      </c>
      <c r="K440">
        <v>1.79</v>
      </c>
      <c r="L440">
        <v>1.77</v>
      </c>
      <c r="M440">
        <v>1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58</v>
      </c>
      <c r="U440">
        <v>11</v>
      </c>
      <c r="V440">
        <v>5</v>
      </c>
      <c r="W440">
        <v>3</v>
      </c>
      <c r="X440">
        <v>0</v>
      </c>
      <c r="Y440">
        <v>1</v>
      </c>
      <c r="Z440">
        <v>0</v>
      </c>
      <c r="AA440">
        <v>0</v>
      </c>
      <c r="AB440">
        <v>3</v>
      </c>
      <c r="AC440">
        <v>1</v>
      </c>
      <c r="AD440">
        <v>0</v>
      </c>
      <c r="AE440">
        <v>19</v>
      </c>
      <c r="AF440">
        <v>14</v>
      </c>
      <c r="AG440">
        <v>5</v>
      </c>
      <c r="AH440">
        <v>4</v>
      </c>
      <c r="AI440">
        <v>14</v>
      </c>
      <c r="AJ440">
        <v>10</v>
      </c>
      <c r="AK440">
        <v>14</v>
      </c>
      <c r="AL440">
        <v>14</v>
      </c>
      <c r="AM440">
        <v>48</v>
      </c>
      <c r="AN440">
        <v>52</v>
      </c>
      <c r="AO440">
        <v>1.98</v>
      </c>
      <c r="AP440">
        <v>1.51</v>
      </c>
      <c r="AQ440">
        <v>2.75</v>
      </c>
      <c r="AR440">
        <v>68</v>
      </c>
      <c r="AS440">
        <v>88</v>
      </c>
      <c r="AT440">
        <v>48</v>
      </c>
      <c r="AU440">
        <v>34</v>
      </c>
      <c r="AV440">
        <v>7</v>
      </c>
      <c r="AW440">
        <v>34</v>
      </c>
      <c r="AX440">
        <v>73</v>
      </c>
      <c r="AY440">
        <v>62</v>
      </c>
      <c r="AZ440">
        <v>94</v>
      </c>
      <c r="BA440">
        <v>14.02</v>
      </c>
      <c r="BB440">
        <v>4.04</v>
      </c>
      <c r="BC440">
        <v>2.6</v>
      </c>
      <c r="BD440">
        <v>3.1</v>
      </c>
      <c r="BE440">
        <v>2.15</v>
      </c>
      <c r="BF440">
        <f>(1/BC440+1/BD440+1/BE440-1)/3</f>
        <v>5.7437436282147404E-2</v>
      </c>
      <c r="BG440">
        <f>1/BC440-BF440</f>
        <v>0.32717794833323716</v>
      </c>
      <c r="BH440">
        <f>1/BD440-BF440</f>
        <v>0.26514320887914289</v>
      </c>
      <c r="BI440">
        <f>1/BE440-BF440</f>
        <v>0.40767884278762001</v>
      </c>
      <c r="BJ440">
        <f>MROUND(BG440*100,2)/100</f>
        <v>0.32</v>
      </c>
      <c r="BK440">
        <v>1.28</v>
      </c>
      <c r="BL440">
        <v>1.86</v>
      </c>
      <c r="BM440">
        <v>3.2</v>
      </c>
      <c r="BN440">
        <v>5.5</v>
      </c>
      <c r="BO440">
        <v>1.62</v>
      </c>
      <c r="BP440">
        <v>2.25</v>
      </c>
      <c r="BQ440" t="s">
        <v>708</v>
      </c>
      <c r="BR440">
        <f>VLOOKUP(Table2[[#This Row],[Reference]],metron,10,FALSE)</f>
        <v>2.5313454284174597</v>
      </c>
      <c r="BS440">
        <f>VLOOKUP(Table2[[#This Row],[Reference]],metron,11,FALSE)</f>
        <v>1.210167055864918</v>
      </c>
      <c r="BT440">
        <f>VLOOKUP(Table2[[#This Row],[Reference]],metron,12,FALSE)</f>
        <v>1.3211783725525419</v>
      </c>
      <c r="BU440">
        <f>VLOOKUP(Table2[[#This Row],[Reference]],metron,13,FALSE)</f>
        <v>0.53135669362084459</v>
      </c>
      <c r="BV440">
        <f>VLOOKUP(Table2[[#This Row],[Reference]],metron,14,FALSE)</f>
        <v>0.55633423180592989</v>
      </c>
      <c r="BW440">
        <f>VLOOKUP(Table2[[#This Row],[Reference]],metron,15,FALSE)</f>
        <v>11.21109010712035</v>
      </c>
      <c r="BX440">
        <f>VLOOKUP(Table2[[#This Row],[Reference]],metron,16,FALSE)</f>
        <v>11.01700787401575</v>
      </c>
      <c r="BY440">
        <f>VLOOKUP(Table2[[#This Row],[Reference]],metron,17,FALSE)</f>
        <v>4.6792332268370611</v>
      </c>
      <c r="BZ440">
        <f>VLOOKUP(Table2[[#This Row],[Reference]],metron,18,FALSE)</f>
        <v>4.7080804854679013</v>
      </c>
      <c r="CA440">
        <f>VLOOKUP(Table2[[#This Row],[Reference]],metron,19,FALSE)</f>
        <v>6.5318568802832893</v>
      </c>
      <c r="CB440">
        <f>VLOOKUP(Table2[[#This Row],[Reference]],metron,20,FALSE)</f>
        <v>6.3089273885478487</v>
      </c>
      <c r="CC440">
        <f>VLOOKUP(Table2[[#This Row],[Reference]],metron,21,FALSE)</f>
        <v>12.72547770700637</v>
      </c>
      <c r="CD440">
        <f>VLOOKUP(Table2[[#This Row],[Reference]],metron,22,FALSE)</f>
        <v>13.06847133757962</v>
      </c>
      <c r="CE440">
        <f>VLOOKUP(Table2[[#This Row],[Reference]],metron,23,FALSE)</f>
        <v>1.6902356902356901</v>
      </c>
      <c r="CF440">
        <f>VLOOKUP(Table2[[#This Row],[Reference]],metron,24,FALSE)</f>
        <v>1.8050198959289869</v>
      </c>
      <c r="CG440">
        <f>VLOOKUP(Table2[[#This Row],[Reference]],metron,25,FALSE)</f>
        <v>0.105907560453015</v>
      </c>
      <c r="CH440">
        <f>VLOOKUP(Table2[[#This Row],[Reference]],metron,26,FALSE)</f>
        <v>0.1141720232629324</v>
      </c>
    </row>
    <row r="441" spans="1:86" hidden="1" x14ac:dyDescent="0.45">
      <c r="A441">
        <v>1604273400</v>
      </c>
      <c r="B441" t="s">
        <v>938</v>
      </c>
      <c r="C441" t="s">
        <v>64</v>
      </c>
      <c r="D441" t="s">
        <v>65</v>
      </c>
      <c r="E441" t="s">
        <v>694</v>
      </c>
      <c r="F441" t="s">
        <v>661</v>
      </c>
      <c r="G441" t="s">
        <v>743</v>
      </c>
      <c r="H441">
        <v>16</v>
      </c>
      <c r="I441">
        <v>2.13</v>
      </c>
      <c r="J441">
        <v>1.71</v>
      </c>
      <c r="K441">
        <v>2.37</v>
      </c>
      <c r="L441">
        <v>1.47</v>
      </c>
      <c r="M441">
        <v>3</v>
      </c>
      <c r="N441">
        <v>1</v>
      </c>
      <c r="O441">
        <v>4</v>
      </c>
      <c r="P441">
        <v>1</v>
      </c>
      <c r="Q441">
        <v>1</v>
      </c>
      <c r="R441">
        <v>0</v>
      </c>
      <c r="S441" t="s">
        <v>939</v>
      </c>
      <c r="T441">
        <v>89</v>
      </c>
      <c r="U441">
        <v>6</v>
      </c>
      <c r="V441">
        <v>8</v>
      </c>
      <c r="W441">
        <v>2</v>
      </c>
      <c r="X441">
        <v>0</v>
      </c>
      <c r="Y441">
        <v>3</v>
      </c>
      <c r="Z441">
        <v>0</v>
      </c>
      <c r="AA441">
        <v>1</v>
      </c>
      <c r="AB441">
        <v>1</v>
      </c>
      <c r="AC441">
        <v>1</v>
      </c>
      <c r="AD441">
        <v>2</v>
      </c>
      <c r="AE441">
        <v>10</v>
      </c>
      <c r="AF441">
        <v>11</v>
      </c>
      <c r="AG441">
        <v>6</v>
      </c>
      <c r="AH441">
        <v>3</v>
      </c>
      <c r="AI441">
        <v>4</v>
      </c>
      <c r="AJ441">
        <v>8</v>
      </c>
      <c r="AK441">
        <v>9</v>
      </c>
      <c r="AL441">
        <v>13</v>
      </c>
      <c r="AM441">
        <v>43</v>
      </c>
      <c r="AN441">
        <v>57</v>
      </c>
      <c r="AO441">
        <v>1.31</v>
      </c>
      <c r="AP441">
        <v>1.21</v>
      </c>
      <c r="AQ441">
        <v>2.65</v>
      </c>
      <c r="AR441">
        <v>53</v>
      </c>
      <c r="AS441">
        <v>81</v>
      </c>
      <c r="AT441">
        <v>46</v>
      </c>
      <c r="AU441">
        <v>39</v>
      </c>
      <c r="AV441">
        <v>7</v>
      </c>
      <c r="AW441">
        <v>40</v>
      </c>
      <c r="AX441">
        <v>66</v>
      </c>
      <c r="AY441">
        <v>47</v>
      </c>
      <c r="AZ441">
        <v>81</v>
      </c>
      <c r="BA441">
        <v>8.5399999999999991</v>
      </c>
      <c r="BB441">
        <v>4.29</v>
      </c>
      <c r="BC441">
        <v>2.75</v>
      </c>
      <c r="BD441">
        <v>3.45</v>
      </c>
      <c r="BE441">
        <v>2.4</v>
      </c>
      <c r="BF441">
        <f>(1/BC441+1/BD441+1/BE441-1)/3</f>
        <v>2.3386034255599524E-2</v>
      </c>
      <c r="BG441">
        <f>1/BC441-BF441</f>
        <v>0.3402503293807641</v>
      </c>
      <c r="BH441">
        <f>1/BD441-BF441</f>
        <v>0.26646903820816858</v>
      </c>
      <c r="BI441">
        <f>1/BE441-BF441</f>
        <v>0.39328063241106714</v>
      </c>
      <c r="BJ441">
        <f>MROUND(BG441*100,2)/100</f>
        <v>0.34</v>
      </c>
      <c r="BK441">
        <v>1.24</v>
      </c>
      <c r="BL441">
        <v>1.77</v>
      </c>
      <c r="BM441">
        <v>2.9</v>
      </c>
      <c r="BN441">
        <v>5.5</v>
      </c>
      <c r="BO441">
        <v>1.62</v>
      </c>
      <c r="BP441">
        <v>2.2000000000000002</v>
      </c>
      <c r="BQ441" t="s">
        <v>770</v>
      </c>
      <c r="BR441">
        <f>VLOOKUP(Table2[[#This Row],[Reference]],metron,10,FALSE)</f>
        <v>2.5229727551184897</v>
      </c>
      <c r="BS441">
        <f>VLOOKUP(Table2[[#This Row],[Reference]],metron,11,FALSE)</f>
        <v>1.228921489601805</v>
      </c>
      <c r="BT441">
        <f>VLOOKUP(Table2[[#This Row],[Reference]],metron,12,FALSE)</f>
        <v>1.2940512655166849</v>
      </c>
      <c r="BU441">
        <f>VLOOKUP(Table2[[#This Row],[Reference]],metron,13,FALSE)</f>
        <v>0.53240890035472432</v>
      </c>
      <c r="BV441">
        <f>VLOOKUP(Table2[[#This Row],[Reference]],metron,14,FALSE)</f>
        <v>0.56514027732989358</v>
      </c>
      <c r="BW441">
        <f>VLOOKUP(Table2[[#This Row],[Reference]],metron,15,FALSE)</f>
        <v>11.417888124439131</v>
      </c>
      <c r="BX441">
        <f>VLOOKUP(Table2[[#This Row],[Reference]],metron,16,FALSE)</f>
        <v>10.76308704756207</v>
      </c>
      <c r="BY441">
        <f>VLOOKUP(Table2[[#This Row],[Reference]],metron,17,FALSE)</f>
        <v>4.8317672021824798</v>
      </c>
      <c r="BZ441">
        <f>VLOOKUP(Table2[[#This Row],[Reference]],metron,18,FALSE)</f>
        <v>4.6698999696877843</v>
      </c>
      <c r="CA441">
        <f>VLOOKUP(Table2[[#This Row],[Reference]],metron,19,FALSE)</f>
        <v>6.5861209222566508</v>
      </c>
      <c r="CB441">
        <f>VLOOKUP(Table2[[#This Row],[Reference]],metron,20,FALSE)</f>
        <v>6.093187077874286</v>
      </c>
      <c r="CC441">
        <f>VLOOKUP(Table2[[#This Row],[Reference]],metron,21,FALSE)</f>
        <v>12.685679611650491</v>
      </c>
      <c r="CD441">
        <f>VLOOKUP(Table2[[#This Row],[Reference]],metron,22,FALSE)</f>
        <v>13.02639563106796</v>
      </c>
      <c r="CE441">
        <f>VLOOKUP(Table2[[#This Row],[Reference]],metron,23,FALSE)</f>
        <v>1.6481211768132831</v>
      </c>
      <c r="CF441">
        <f>VLOOKUP(Table2[[#This Row],[Reference]],metron,24,FALSE)</f>
        <v>1.8572676958928049</v>
      </c>
      <c r="CG441">
        <f>VLOOKUP(Table2[[#This Row],[Reference]],metron,25,FALSE)</f>
        <v>9.641712787649287E-2</v>
      </c>
      <c r="CH441">
        <f>VLOOKUP(Table2[[#This Row],[Reference]],metron,26,FALSE)</f>
        <v>0.11302068161957469</v>
      </c>
    </row>
    <row r="442" spans="1:86" hidden="1" x14ac:dyDescent="0.45">
      <c r="A442">
        <v>1604372400</v>
      </c>
      <c r="B442" t="s">
        <v>940</v>
      </c>
      <c r="C442" t="s">
        <v>64</v>
      </c>
      <c r="D442" t="s">
        <v>65</v>
      </c>
      <c r="E442" t="s">
        <v>667</v>
      </c>
      <c r="F442" t="s">
        <v>672</v>
      </c>
      <c r="G442" t="s">
        <v>684</v>
      </c>
      <c r="H442">
        <v>16</v>
      </c>
      <c r="I442">
        <v>2.71</v>
      </c>
      <c r="J442">
        <v>1</v>
      </c>
      <c r="K442">
        <v>2.29</v>
      </c>
      <c r="L442">
        <v>0.8</v>
      </c>
      <c r="M442">
        <v>2</v>
      </c>
      <c r="N442">
        <v>1</v>
      </c>
      <c r="O442">
        <v>3</v>
      </c>
      <c r="P442">
        <v>1</v>
      </c>
      <c r="Q442">
        <v>0</v>
      </c>
      <c r="R442">
        <v>1</v>
      </c>
      <c r="S442" t="s">
        <v>941</v>
      </c>
      <c r="T442">
        <v>41</v>
      </c>
      <c r="U442">
        <v>1</v>
      </c>
      <c r="V442">
        <v>6</v>
      </c>
      <c r="W442">
        <v>2</v>
      </c>
      <c r="X442">
        <v>0</v>
      </c>
      <c r="Y442">
        <v>5</v>
      </c>
      <c r="Z442">
        <v>0</v>
      </c>
      <c r="AA442">
        <v>2</v>
      </c>
      <c r="AB442">
        <v>0</v>
      </c>
      <c r="AC442">
        <v>3</v>
      </c>
      <c r="AD442">
        <v>2</v>
      </c>
      <c r="AE442">
        <v>11</v>
      </c>
      <c r="AF442">
        <v>24</v>
      </c>
      <c r="AG442">
        <v>4</v>
      </c>
      <c r="AH442">
        <v>7</v>
      </c>
      <c r="AI442">
        <v>7</v>
      </c>
      <c r="AJ442">
        <v>17</v>
      </c>
      <c r="AK442">
        <v>10</v>
      </c>
      <c r="AL442">
        <v>15</v>
      </c>
      <c r="AM442">
        <v>61</v>
      </c>
      <c r="AN442">
        <v>39</v>
      </c>
      <c r="AO442">
        <v>1.33</v>
      </c>
      <c r="AP442">
        <v>2.42</v>
      </c>
      <c r="AQ442">
        <v>2.73</v>
      </c>
      <c r="AR442">
        <v>67</v>
      </c>
      <c r="AS442">
        <v>93</v>
      </c>
      <c r="AT442">
        <v>54</v>
      </c>
      <c r="AU442">
        <v>20</v>
      </c>
      <c r="AV442">
        <v>7</v>
      </c>
      <c r="AW442">
        <v>34</v>
      </c>
      <c r="AX442">
        <v>80</v>
      </c>
      <c r="AY442">
        <v>40</v>
      </c>
      <c r="AZ442">
        <v>87</v>
      </c>
      <c r="BA442">
        <v>8.52</v>
      </c>
      <c r="BB442">
        <v>2.67</v>
      </c>
      <c r="BC442">
        <v>2.0499999999999998</v>
      </c>
      <c r="BD442">
        <v>3.5</v>
      </c>
      <c r="BE442">
        <v>3.4</v>
      </c>
      <c r="BF442">
        <f>(1/BC442+1/BD442+1/BE442-1)/3</f>
        <v>2.2545603607296627E-2</v>
      </c>
      <c r="BG442">
        <f>1/BC442-BF442</f>
        <v>0.46525927444148391</v>
      </c>
      <c r="BH442">
        <f>1/BD442-BF442</f>
        <v>0.26316868210698907</v>
      </c>
      <c r="BI442">
        <f>1/BE442-BF442</f>
        <v>0.27157204345152691</v>
      </c>
      <c r="BJ442">
        <f>MROUND(BG442*100,2)/100</f>
        <v>0.46</v>
      </c>
      <c r="BK442">
        <v>1.2</v>
      </c>
      <c r="BL442">
        <v>1.59</v>
      </c>
      <c r="BM442">
        <v>2.65</v>
      </c>
      <c r="BN442">
        <v>4.75</v>
      </c>
      <c r="BO442">
        <v>1.56</v>
      </c>
      <c r="BP442">
        <v>2.35</v>
      </c>
      <c r="BQ442" t="s">
        <v>736</v>
      </c>
      <c r="BR442">
        <f>VLOOKUP(Table2[[#This Row],[Reference]],metron,10,FALSE)</f>
        <v>2.5405629139072849</v>
      </c>
      <c r="BS442">
        <f>VLOOKUP(Table2[[#This Row],[Reference]],metron,11,FALSE)</f>
        <v>1.4888836329233679</v>
      </c>
      <c r="BT442">
        <f>VLOOKUP(Table2[[#This Row],[Reference]],metron,12,FALSE)</f>
        <v>1.0516792809839171</v>
      </c>
      <c r="BU442">
        <f>VLOOKUP(Table2[[#This Row],[Reference]],metron,13,FALSE)</f>
        <v>0.64581362346263005</v>
      </c>
      <c r="BV442">
        <f>VLOOKUP(Table2[[#This Row],[Reference]],metron,14,FALSE)</f>
        <v>0.45364238410596031</v>
      </c>
      <c r="BW442">
        <f>VLOOKUP(Table2[[#This Row],[Reference]],metron,15,FALSE)</f>
        <v>12.686892177589851</v>
      </c>
      <c r="BX442">
        <f>VLOOKUP(Table2[[#This Row],[Reference]],metron,16,FALSE)</f>
        <v>9.8059196617336148</v>
      </c>
      <c r="BY442">
        <f>VLOOKUP(Table2[[#This Row],[Reference]],metron,17,FALSE)</f>
        <v>5.3198121263877027</v>
      </c>
      <c r="BZ442">
        <f>VLOOKUP(Table2[[#This Row],[Reference]],metron,18,FALSE)</f>
        <v>4.0954312553373189</v>
      </c>
      <c r="CA442">
        <f>VLOOKUP(Table2[[#This Row],[Reference]],metron,19,FALSE)</f>
        <v>7.3670800512021479</v>
      </c>
      <c r="CB442">
        <f>VLOOKUP(Table2[[#This Row],[Reference]],metron,20,FALSE)</f>
        <v>5.710488406396296</v>
      </c>
      <c r="CC442">
        <f>VLOOKUP(Table2[[#This Row],[Reference]],metron,21,FALSE)</f>
        <v>13.0488908033599</v>
      </c>
      <c r="CD442">
        <f>VLOOKUP(Table2[[#This Row],[Reference]],metron,22,FALSE)</f>
        <v>13.714839543398661</v>
      </c>
      <c r="CE442">
        <f>VLOOKUP(Table2[[#This Row],[Reference]],metron,23,FALSE)</f>
        <v>1.567523459812322</v>
      </c>
      <c r="CF442">
        <f>VLOOKUP(Table2[[#This Row],[Reference]],metron,24,FALSE)</f>
        <v>1.951040391676867</v>
      </c>
      <c r="CG442">
        <f>VLOOKUP(Table2[[#This Row],[Reference]],metron,25,FALSE)</f>
        <v>8.3027335781313744E-2</v>
      </c>
      <c r="CH442">
        <f>VLOOKUP(Table2[[#This Row],[Reference]],metron,26,FALSE)</f>
        <v>0.13117095063239501</v>
      </c>
    </row>
    <row r="443" spans="1:86" hidden="1" x14ac:dyDescent="0.45">
      <c r="A443">
        <v>1604712600</v>
      </c>
      <c r="B443" t="s">
        <v>942</v>
      </c>
      <c r="C443" t="s">
        <v>64</v>
      </c>
      <c r="D443" t="s">
        <v>65</v>
      </c>
      <c r="E443" t="s">
        <v>700</v>
      </c>
      <c r="F443" t="s">
        <v>688</v>
      </c>
      <c r="G443" t="s">
        <v>743</v>
      </c>
      <c r="H443">
        <v>17</v>
      </c>
      <c r="I443">
        <v>0.71</v>
      </c>
      <c r="J443">
        <v>0.43</v>
      </c>
      <c r="K443">
        <v>1.5</v>
      </c>
      <c r="L443">
        <v>0.35</v>
      </c>
      <c r="M443">
        <v>1</v>
      </c>
      <c r="N443">
        <v>0</v>
      </c>
      <c r="O443">
        <v>1</v>
      </c>
      <c r="P443">
        <v>1</v>
      </c>
      <c r="Q443">
        <v>1</v>
      </c>
      <c r="R443">
        <v>0</v>
      </c>
      <c r="S443">
        <v>26</v>
      </c>
      <c r="U443">
        <v>6</v>
      </c>
      <c r="V443">
        <v>4</v>
      </c>
      <c r="W443">
        <v>3</v>
      </c>
      <c r="X443">
        <v>0</v>
      </c>
      <c r="Y443">
        <v>0</v>
      </c>
      <c r="Z443">
        <v>0</v>
      </c>
      <c r="AA443">
        <v>1</v>
      </c>
      <c r="AB443">
        <v>2</v>
      </c>
      <c r="AC443">
        <v>0</v>
      </c>
      <c r="AD443">
        <v>0</v>
      </c>
      <c r="AE443">
        <v>7</v>
      </c>
      <c r="AF443">
        <v>10</v>
      </c>
      <c r="AG443">
        <v>3</v>
      </c>
      <c r="AH443">
        <v>0</v>
      </c>
      <c r="AI443">
        <v>4</v>
      </c>
      <c r="AJ443">
        <v>10</v>
      </c>
      <c r="AK443">
        <v>17</v>
      </c>
      <c r="AL443">
        <v>9</v>
      </c>
      <c r="AM443">
        <v>43</v>
      </c>
      <c r="AN443">
        <v>57</v>
      </c>
      <c r="AO443">
        <v>0.93</v>
      </c>
      <c r="AP443">
        <v>1.01</v>
      </c>
      <c r="AQ443">
        <v>3.36</v>
      </c>
      <c r="AR443">
        <v>64</v>
      </c>
      <c r="AS443">
        <v>93</v>
      </c>
      <c r="AT443">
        <v>72</v>
      </c>
      <c r="AU443">
        <v>36</v>
      </c>
      <c r="AV443">
        <v>29</v>
      </c>
      <c r="AW443">
        <v>50</v>
      </c>
      <c r="AX443">
        <v>64</v>
      </c>
      <c r="AY443">
        <v>71</v>
      </c>
      <c r="AZ443">
        <v>93</v>
      </c>
      <c r="BA443">
        <v>9.86</v>
      </c>
      <c r="BB443">
        <v>4.71</v>
      </c>
      <c r="BC443">
        <v>1.74</v>
      </c>
      <c r="BD443">
        <v>3.85</v>
      </c>
      <c r="BE443">
        <v>4.2</v>
      </c>
      <c r="BF443">
        <f>(1/BC443+1/BD443+1/BE443-1)/3</f>
        <v>2.418271383788621E-2</v>
      </c>
      <c r="BG443">
        <f>1/BC443-BF443</f>
        <v>0.55052992984027471</v>
      </c>
      <c r="BH443">
        <f>1/BD443-BF443</f>
        <v>0.23555754590237352</v>
      </c>
      <c r="BI443">
        <f>1/BE443-BF443</f>
        <v>0.21391252425735188</v>
      </c>
      <c r="BJ443">
        <f>MROUND(BG443*100,2)/100</f>
        <v>0.56000000000000005</v>
      </c>
      <c r="BK443">
        <v>1.2</v>
      </c>
      <c r="BL443">
        <v>1.65</v>
      </c>
      <c r="BM443">
        <v>2.65</v>
      </c>
      <c r="BN443">
        <v>4.7</v>
      </c>
      <c r="BO443">
        <v>1.61</v>
      </c>
      <c r="BP443">
        <v>2.25</v>
      </c>
      <c r="BQ443" t="s">
        <v>711</v>
      </c>
      <c r="BR443">
        <f>VLOOKUP(Table2[[#This Row],[Reference]],metron,10,FALSE)</f>
        <v>2.6892488954344627</v>
      </c>
      <c r="BS443">
        <f>VLOOKUP(Table2[[#This Row],[Reference]],metron,11,FALSE)</f>
        <v>1.7546812539448771</v>
      </c>
      <c r="BT443">
        <f>VLOOKUP(Table2[[#This Row],[Reference]],metron,12,FALSE)</f>
        <v>0.93456764148958549</v>
      </c>
      <c r="BU443">
        <f>VLOOKUP(Table2[[#This Row],[Reference]],metron,13,FALSE)</f>
        <v>0.77824531874605507</v>
      </c>
      <c r="BV443">
        <f>VLOOKUP(Table2[[#This Row],[Reference]],metron,14,FALSE)</f>
        <v>0.41237113402061848</v>
      </c>
      <c r="BW443">
        <f>VLOOKUP(Table2[[#This Row],[Reference]],metron,15,FALSE)</f>
        <v>13.77153558052435</v>
      </c>
      <c r="BX443">
        <f>VLOOKUP(Table2[[#This Row],[Reference]],metron,16,FALSE)</f>
        <v>9.0445692883895124</v>
      </c>
      <c r="BY443">
        <f>VLOOKUP(Table2[[#This Row],[Reference]],metron,17,FALSE)</f>
        <v>6.0821292775665396</v>
      </c>
      <c r="BZ443">
        <f>VLOOKUP(Table2[[#This Row],[Reference]],metron,18,FALSE)</f>
        <v>3.8201520912547529</v>
      </c>
      <c r="CA443">
        <f>VLOOKUP(Table2[[#This Row],[Reference]],metron,19,FALSE)</f>
        <v>7.6894063029578108</v>
      </c>
      <c r="CB443">
        <f>VLOOKUP(Table2[[#This Row],[Reference]],metron,20,FALSE)</f>
        <v>5.224417197134759</v>
      </c>
      <c r="CC443">
        <f>VLOOKUP(Table2[[#This Row],[Reference]],metron,21,FALSE)</f>
        <v>12.297605473204101</v>
      </c>
      <c r="CD443">
        <f>VLOOKUP(Table2[[#This Row],[Reference]],metron,22,FALSE)</f>
        <v>13.310908399847969</v>
      </c>
      <c r="CE443">
        <f>VLOOKUP(Table2[[#This Row],[Reference]],metron,23,FALSE)</f>
        <v>1.3713126843657819</v>
      </c>
      <c r="CF443">
        <f>VLOOKUP(Table2[[#This Row],[Reference]],metron,24,FALSE)</f>
        <v>1.9516961651917399</v>
      </c>
      <c r="CG443">
        <f>VLOOKUP(Table2[[#This Row],[Reference]],metron,25,FALSE)</f>
        <v>6.6002949852507375E-2</v>
      </c>
      <c r="CH443">
        <f>VLOOKUP(Table2[[#This Row],[Reference]],metron,26,FALSE)</f>
        <v>0.1297935103244838</v>
      </c>
    </row>
    <row r="444" spans="1:86" hidden="1" x14ac:dyDescent="0.45">
      <c r="A444">
        <v>1604719800</v>
      </c>
      <c r="B444" t="s">
        <v>943</v>
      </c>
      <c r="C444" t="s">
        <v>64</v>
      </c>
      <c r="D444" t="s">
        <v>65</v>
      </c>
      <c r="E444" t="s">
        <v>689</v>
      </c>
      <c r="F444" t="s">
        <v>694</v>
      </c>
      <c r="G444" t="s">
        <v>684</v>
      </c>
      <c r="H444">
        <v>17</v>
      </c>
      <c r="I444">
        <v>1.5</v>
      </c>
      <c r="J444">
        <v>1.57</v>
      </c>
      <c r="K444">
        <v>1.41</v>
      </c>
      <c r="L444">
        <v>1.63</v>
      </c>
      <c r="M444">
        <v>1</v>
      </c>
      <c r="N444">
        <v>1</v>
      </c>
      <c r="O444">
        <v>2</v>
      </c>
      <c r="P444">
        <v>1</v>
      </c>
      <c r="Q444">
        <v>1</v>
      </c>
      <c r="R444">
        <v>0</v>
      </c>
      <c r="S444">
        <v>9</v>
      </c>
      <c r="T444">
        <v>86</v>
      </c>
      <c r="U444">
        <v>4</v>
      </c>
      <c r="V444">
        <v>4</v>
      </c>
      <c r="W444">
        <v>2</v>
      </c>
      <c r="X444">
        <v>0</v>
      </c>
      <c r="Y444">
        <v>0</v>
      </c>
      <c r="Z444">
        <v>0</v>
      </c>
      <c r="AA444">
        <v>0</v>
      </c>
      <c r="AB444">
        <v>2</v>
      </c>
      <c r="AC444">
        <v>0</v>
      </c>
      <c r="AD444">
        <v>0</v>
      </c>
      <c r="AE444">
        <v>15</v>
      </c>
      <c r="AF444">
        <v>11</v>
      </c>
      <c r="AG444">
        <v>4</v>
      </c>
      <c r="AH444">
        <v>4</v>
      </c>
      <c r="AI444">
        <v>11</v>
      </c>
      <c r="AJ444">
        <v>7</v>
      </c>
      <c r="AK444">
        <v>16</v>
      </c>
      <c r="AL444">
        <v>14</v>
      </c>
      <c r="AM444">
        <v>45</v>
      </c>
      <c r="AN444">
        <v>55</v>
      </c>
      <c r="AO444">
        <v>1.52</v>
      </c>
      <c r="AP444">
        <v>1.28</v>
      </c>
      <c r="AQ444">
        <v>2.27</v>
      </c>
      <c r="AR444">
        <v>56</v>
      </c>
      <c r="AS444">
        <v>62</v>
      </c>
      <c r="AT444">
        <v>36</v>
      </c>
      <c r="AU444">
        <v>22</v>
      </c>
      <c r="AV444">
        <v>22</v>
      </c>
      <c r="AW444">
        <v>22</v>
      </c>
      <c r="AX444">
        <v>55</v>
      </c>
      <c r="AY444">
        <v>34</v>
      </c>
      <c r="AZ444">
        <v>75</v>
      </c>
      <c r="BA444">
        <v>10.81</v>
      </c>
      <c r="BB444">
        <v>3.96</v>
      </c>
      <c r="BC444">
        <v>3.1</v>
      </c>
      <c r="BD444">
        <v>3.4</v>
      </c>
      <c r="BE444">
        <v>2.2000000000000002</v>
      </c>
      <c r="BF444">
        <f>(1/BC444+1/BD444+1/BE444-1)/3</f>
        <v>2.3747915588522812E-2</v>
      </c>
      <c r="BG444">
        <f>1/BC444-BF444</f>
        <v>0.29883272957276752</v>
      </c>
      <c r="BH444">
        <f>1/BD444-BF444</f>
        <v>0.27036973147030074</v>
      </c>
      <c r="BI444">
        <f>1/BE444-BF444</f>
        <v>0.43079753895693174</v>
      </c>
      <c r="BJ444">
        <f>MROUND(BG444*100,2)/100</f>
        <v>0.3</v>
      </c>
      <c r="BK444">
        <v>1.24</v>
      </c>
      <c r="BL444">
        <v>1.77</v>
      </c>
      <c r="BM444">
        <v>2.9</v>
      </c>
      <c r="BN444">
        <v>5.5</v>
      </c>
      <c r="BO444">
        <v>1.62</v>
      </c>
      <c r="BP444">
        <v>2.2000000000000002</v>
      </c>
      <c r="BQ444" t="s">
        <v>713</v>
      </c>
      <c r="BR444">
        <f>VLOOKUP(Table2[[#This Row],[Reference]],metron,10,FALSE)</f>
        <v>2.5726407816919519</v>
      </c>
      <c r="BS444">
        <f>VLOOKUP(Table2[[#This Row],[Reference]],metron,11,FALSE)</f>
        <v>1.1805091283106199</v>
      </c>
      <c r="BT444">
        <f>VLOOKUP(Table2[[#This Row],[Reference]],metron,12,FALSE)</f>
        <v>1.3921316533813319</v>
      </c>
      <c r="BU444">
        <f>VLOOKUP(Table2[[#This Row],[Reference]],metron,13,FALSE)</f>
        <v>0.5209673269873939</v>
      </c>
      <c r="BV444">
        <f>VLOOKUP(Table2[[#This Row],[Reference]],metron,14,FALSE)</f>
        <v>0.61847182917417032</v>
      </c>
      <c r="BW444">
        <f>VLOOKUP(Table2[[#This Row],[Reference]],metron,15,FALSE)</f>
        <v>11.149200710479571</v>
      </c>
      <c r="BX444">
        <f>VLOOKUP(Table2[[#This Row],[Reference]],metron,16,FALSE)</f>
        <v>11.444049733570161</v>
      </c>
      <c r="BY444">
        <f>VLOOKUP(Table2[[#This Row],[Reference]],metron,17,FALSE)</f>
        <v>4.5257270693512304</v>
      </c>
      <c r="BZ444">
        <f>VLOOKUP(Table2[[#This Row],[Reference]],metron,18,FALSE)</f>
        <v>4.8465324384787474</v>
      </c>
      <c r="CA444">
        <f>VLOOKUP(Table2[[#This Row],[Reference]],metron,19,FALSE)</f>
        <v>6.6234736411283404</v>
      </c>
      <c r="CB444">
        <f>VLOOKUP(Table2[[#This Row],[Reference]],metron,20,FALSE)</f>
        <v>6.5975172950914134</v>
      </c>
      <c r="CC444">
        <f>VLOOKUP(Table2[[#This Row],[Reference]],metron,21,FALSE)</f>
        <v>12.90081154192967</v>
      </c>
      <c r="CD444">
        <f>VLOOKUP(Table2[[#This Row],[Reference]],metron,22,FALSE)</f>
        <v>13.00360685302074</v>
      </c>
      <c r="CE444">
        <f>VLOOKUP(Table2[[#This Row],[Reference]],metron,23,FALSE)</f>
        <v>1.7502145922746779</v>
      </c>
      <c r="CF444">
        <f>VLOOKUP(Table2[[#This Row],[Reference]],metron,24,FALSE)</f>
        <v>1.831402831402831</v>
      </c>
      <c r="CG444">
        <f>VLOOKUP(Table2[[#This Row],[Reference]],metron,25,FALSE)</f>
        <v>9.6525096525096526E-2</v>
      </c>
      <c r="CH444">
        <f>VLOOKUP(Table2[[#This Row],[Reference]],metron,26,FALSE)</f>
        <v>0.1244101244101244</v>
      </c>
    </row>
    <row r="445" spans="1:86" hidden="1" x14ac:dyDescent="0.45">
      <c r="A445">
        <v>1604790000</v>
      </c>
      <c r="B445" t="s">
        <v>944</v>
      </c>
      <c r="C445" t="s">
        <v>64</v>
      </c>
      <c r="D445" t="s">
        <v>65</v>
      </c>
      <c r="E445" t="s">
        <v>666</v>
      </c>
      <c r="F445" t="s">
        <v>704</v>
      </c>
      <c r="G445" t="s">
        <v>673</v>
      </c>
      <c r="H445">
        <v>17</v>
      </c>
      <c r="I445">
        <v>1.5</v>
      </c>
      <c r="J445">
        <v>1.75</v>
      </c>
      <c r="K445">
        <v>1.6</v>
      </c>
      <c r="L445">
        <v>1.39</v>
      </c>
      <c r="M445">
        <v>3</v>
      </c>
      <c r="N445">
        <v>1</v>
      </c>
      <c r="O445">
        <v>4</v>
      </c>
      <c r="P445">
        <v>1</v>
      </c>
      <c r="Q445">
        <v>0</v>
      </c>
      <c r="R445">
        <v>1</v>
      </c>
      <c r="S445" t="s">
        <v>945</v>
      </c>
      <c r="T445">
        <v>36</v>
      </c>
      <c r="U445">
        <v>2</v>
      </c>
      <c r="V445">
        <v>2</v>
      </c>
      <c r="W445">
        <v>1</v>
      </c>
      <c r="X445">
        <v>0</v>
      </c>
      <c r="Y445">
        <v>2</v>
      </c>
      <c r="Z445">
        <v>0</v>
      </c>
      <c r="AA445">
        <v>0</v>
      </c>
      <c r="AB445">
        <v>1</v>
      </c>
      <c r="AC445">
        <v>0</v>
      </c>
      <c r="AD445">
        <v>2</v>
      </c>
      <c r="AE445">
        <v>9</v>
      </c>
      <c r="AF445">
        <v>8</v>
      </c>
      <c r="AG445">
        <v>4</v>
      </c>
      <c r="AH445">
        <v>3</v>
      </c>
      <c r="AI445">
        <v>5</v>
      </c>
      <c r="AJ445">
        <v>5</v>
      </c>
      <c r="AK445">
        <v>18</v>
      </c>
      <c r="AL445">
        <v>11</v>
      </c>
      <c r="AM445">
        <v>67</v>
      </c>
      <c r="AN445">
        <v>33</v>
      </c>
      <c r="AO445">
        <v>1.29</v>
      </c>
      <c r="AP445">
        <v>1</v>
      </c>
      <c r="AQ445">
        <v>2.3199999999999998</v>
      </c>
      <c r="AR445">
        <v>69</v>
      </c>
      <c r="AS445">
        <v>76</v>
      </c>
      <c r="AT445">
        <v>51</v>
      </c>
      <c r="AU445">
        <v>13</v>
      </c>
      <c r="AV445">
        <v>7</v>
      </c>
      <c r="AW445">
        <v>38</v>
      </c>
      <c r="AX445">
        <v>63</v>
      </c>
      <c r="AY445">
        <v>25</v>
      </c>
      <c r="AZ445">
        <v>76</v>
      </c>
      <c r="BA445">
        <v>7.63</v>
      </c>
      <c r="BB445">
        <v>4.13</v>
      </c>
      <c r="BC445">
        <v>2.85</v>
      </c>
      <c r="BD445">
        <v>3.3</v>
      </c>
      <c r="BE445">
        <v>2.4500000000000002</v>
      </c>
      <c r="BF445">
        <f>(1/BC445+1/BD445+1/BE445-1)/3</f>
        <v>2.0690253772960521E-2</v>
      </c>
      <c r="BG445">
        <f>1/BC445-BF445</f>
        <v>0.3301869392094956</v>
      </c>
      <c r="BH445">
        <f>1/BD445-BF445</f>
        <v>0.28234004925734252</v>
      </c>
      <c r="BI445">
        <f>1/BE445-BF445</f>
        <v>0.38747301153316188</v>
      </c>
      <c r="BJ445">
        <f>MROUND(BG445*100,2)/100</f>
        <v>0.34</v>
      </c>
      <c r="BK445">
        <v>1.25</v>
      </c>
      <c r="BL445">
        <v>1.83</v>
      </c>
      <c r="BM445">
        <v>3.05</v>
      </c>
      <c r="BN445">
        <v>5.75</v>
      </c>
      <c r="BO445">
        <v>1.67</v>
      </c>
      <c r="BP445">
        <v>2.15</v>
      </c>
      <c r="BQ445" t="s">
        <v>669</v>
      </c>
      <c r="BR445">
        <f>VLOOKUP(Table2[[#This Row],[Reference]],metron,10,FALSE)</f>
        <v>2.5229727551184897</v>
      </c>
      <c r="BS445">
        <f>VLOOKUP(Table2[[#This Row],[Reference]],metron,11,FALSE)</f>
        <v>1.228921489601805</v>
      </c>
      <c r="BT445">
        <f>VLOOKUP(Table2[[#This Row],[Reference]],metron,12,FALSE)</f>
        <v>1.2940512655166849</v>
      </c>
      <c r="BU445">
        <f>VLOOKUP(Table2[[#This Row],[Reference]],metron,13,FALSE)</f>
        <v>0.53240890035472432</v>
      </c>
      <c r="BV445">
        <f>VLOOKUP(Table2[[#This Row],[Reference]],metron,14,FALSE)</f>
        <v>0.56514027732989358</v>
      </c>
      <c r="BW445">
        <f>VLOOKUP(Table2[[#This Row],[Reference]],metron,15,FALSE)</f>
        <v>11.417888124439131</v>
      </c>
      <c r="BX445">
        <f>VLOOKUP(Table2[[#This Row],[Reference]],metron,16,FALSE)</f>
        <v>10.76308704756207</v>
      </c>
      <c r="BY445">
        <f>VLOOKUP(Table2[[#This Row],[Reference]],metron,17,FALSE)</f>
        <v>4.8317672021824798</v>
      </c>
      <c r="BZ445">
        <f>VLOOKUP(Table2[[#This Row],[Reference]],metron,18,FALSE)</f>
        <v>4.6698999696877843</v>
      </c>
      <c r="CA445">
        <f>VLOOKUP(Table2[[#This Row],[Reference]],metron,19,FALSE)</f>
        <v>6.5861209222566508</v>
      </c>
      <c r="CB445">
        <f>VLOOKUP(Table2[[#This Row],[Reference]],metron,20,FALSE)</f>
        <v>6.093187077874286</v>
      </c>
      <c r="CC445">
        <f>VLOOKUP(Table2[[#This Row],[Reference]],metron,21,FALSE)</f>
        <v>12.685679611650491</v>
      </c>
      <c r="CD445">
        <f>VLOOKUP(Table2[[#This Row],[Reference]],metron,22,FALSE)</f>
        <v>13.02639563106796</v>
      </c>
      <c r="CE445">
        <f>VLOOKUP(Table2[[#This Row],[Reference]],metron,23,FALSE)</f>
        <v>1.6481211768132831</v>
      </c>
      <c r="CF445">
        <f>VLOOKUP(Table2[[#This Row],[Reference]],metron,24,FALSE)</f>
        <v>1.8572676958928049</v>
      </c>
      <c r="CG445">
        <f>VLOOKUP(Table2[[#This Row],[Reference]],metron,25,FALSE)</f>
        <v>9.641712787649287E-2</v>
      </c>
      <c r="CH445">
        <f>VLOOKUP(Table2[[#This Row],[Reference]],metron,26,FALSE)</f>
        <v>0.11302068161957469</v>
      </c>
    </row>
    <row r="446" spans="1:86" hidden="1" x14ac:dyDescent="0.45">
      <c r="A446">
        <v>1604790000</v>
      </c>
      <c r="B446" t="s">
        <v>944</v>
      </c>
      <c r="C446" t="s">
        <v>64</v>
      </c>
      <c r="D446" t="s">
        <v>65</v>
      </c>
      <c r="E446" t="s">
        <v>693</v>
      </c>
      <c r="F446" t="s">
        <v>660</v>
      </c>
      <c r="G446" t="s">
        <v>662</v>
      </c>
      <c r="H446">
        <v>17</v>
      </c>
      <c r="I446">
        <v>1.5</v>
      </c>
      <c r="J446">
        <v>1.1399999999999999</v>
      </c>
      <c r="K446">
        <v>1.43</v>
      </c>
      <c r="L446">
        <v>0.72</v>
      </c>
      <c r="M446">
        <v>0</v>
      </c>
      <c r="N446">
        <v>1</v>
      </c>
      <c r="O446">
        <v>1</v>
      </c>
      <c r="P446">
        <v>0</v>
      </c>
      <c r="Q446">
        <v>0</v>
      </c>
      <c r="R446">
        <v>0</v>
      </c>
      <c r="T446" t="s">
        <v>72</v>
      </c>
      <c r="U446">
        <v>2</v>
      </c>
      <c r="V446">
        <v>4</v>
      </c>
      <c r="W446">
        <v>3</v>
      </c>
      <c r="X446">
        <v>0</v>
      </c>
      <c r="Y446">
        <v>2</v>
      </c>
      <c r="Z446">
        <v>0</v>
      </c>
      <c r="AA446">
        <v>2</v>
      </c>
      <c r="AB446">
        <v>1</v>
      </c>
      <c r="AC446">
        <v>0</v>
      </c>
      <c r="AD446">
        <v>2</v>
      </c>
      <c r="AE446">
        <v>9</v>
      </c>
      <c r="AF446">
        <v>12</v>
      </c>
      <c r="AG446">
        <v>3</v>
      </c>
      <c r="AH446">
        <v>4</v>
      </c>
      <c r="AI446">
        <v>6</v>
      </c>
      <c r="AJ446">
        <v>8</v>
      </c>
      <c r="AK446">
        <v>16</v>
      </c>
      <c r="AL446">
        <v>10</v>
      </c>
      <c r="AM446">
        <v>46</v>
      </c>
      <c r="AN446">
        <v>54</v>
      </c>
      <c r="AO446">
        <v>1.03</v>
      </c>
      <c r="AP446">
        <v>1.27</v>
      </c>
      <c r="AQ446">
        <v>2.1800000000000002</v>
      </c>
      <c r="AR446">
        <v>53</v>
      </c>
      <c r="AS446">
        <v>60</v>
      </c>
      <c r="AT446">
        <v>34</v>
      </c>
      <c r="AU446">
        <v>13</v>
      </c>
      <c r="AV446">
        <v>7</v>
      </c>
      <c r="AW446">
        <v>19</v>
      </c>
      <c r="AX446">
        <v>60</v>
      </c>
      <c r="AY446">
        <v>41</v>
      </c>
      <c r="AZ446">
        <v>75</v>
      </c>
      <c r="BA446">
        <v>8.67</v>
      </c>
      <c r="BB446">
        <v>6.09</v>
      </c>
      <c r="BC446">
        <v>2.9</v>
      </c>
      <c r="BD446">
        <v>3.2</v>
      </c>
      <c r="BE446">
        <v>2.35</v>
      </c>
      <c r="BF446">
        <f>(1/BC446+1/BD446+1/BE446-1)/3</f>
        <v>2.7619833700171181E-2</v>
      </c>
      <c r="BG446">
        <f>1/BC446-BF446</f>
        <v>0.31720775250672539</v>
      </c>
      <c r="BH446">
        <f>1/BD446-BF446</f>
        <v>0.28488016629982882</v>
      </c>
      <c r="BI446">
        <f>1/BE446-BF446</f>
        <v>0.39791208119344584</v>
      </c>
      <c r="BJ446">
        <f>MROUND(BG446*100,2)/100</f>
        <v>0.32</v>
      </c>
      <c r="BK446">
        <v>1.41</v>
      </c>
      <c r="BL446">
        <v>2.25</v>
      </c>
      <c r="BM446">
        <v>4.25</v>
      </c>
      <c r="BN446">
        <v>8.5</v>
      </c>
      <c r="BO446">
        <v>1.95</v>
      </c>
      <c r="BP446">
        <v>1.8</v>
      </c>
      <c r="BQ446" t="s">
        <v>698</v>
      </c>
      <c r="BR446">
        <f>VLOOKUP(Table2[[#This Row],[Reference]],metron,10,FALSE)</f>
        <v>2.5313454284174597</v>
      </c>
      <c r="BS446">
        <f>VLOOKUP(Table2[[#This Row],[Reference]],metron,11,FALSE)</f>
        <v>1.210167055864918</v>
      </c>
      <c r="BT446">
        <f>VLOOKUP(Table2[[#This Row],[Reference]],metron,12,FALSE)</f>
        <v>1.3211783725525419</v>
      </c>
      <c r="BU446">
        <f>VLOOKUP(Table2[[#This Row],[Reference]],metron,13,FALSE)</f>
        <v>0.53135669362084459</v>
      </c>
      <c r="BV446">
        <f>VLOOKUP(Table2[[#This Row],[Reference]],metron,14,FALSE)</f>
        <v>0.55633423180592989</v>
      </c>
      <c r="BW446">
        <f>VLOOKUP(Table2[[#This Row],[Reference]],metron,15,FALSE)</f>
        <v>11.21109010712035</v>
      </c>
      <c r="BX446">
        <f>VLOOKUP(Table2[[#This Row],[Reference]],metron,16,FALSE)</f>
        <v>11.01700787401575</v>
      </c>
      <c r="BY446">
        <f>VLOOKUP(Table2[[#This Row],[Reference]],metron,17,FALSE)</f>
        <v>4.6792332268370611</v>
      </c>
      <c r="BZ446">
        <f>VLOOKUP(Table2[[#This Row],[Reference]],metron,18,FALSE)</f>
        <v>4.7080804854679013</v>
      </c>
      <c r="CA446">
        <f>VLOOKUP(Table2[[#This Row],[Reference]],metron,19,FALSE)</f>
        <v>6.5318568802832893</v>
      </c>
      <c r="CB446">
        <f>VLOOKUP(Table2[[#This Row],[Reference]],metron,20,FALSE)</f>
        <v>6.3089273885478487</v>
      </c>
      <c r="CC446">
        <f>VLOOKUP(Table2[[#This Row],[Reference]],metron,21,FALSE)</f>
        <v>12.72547770700637</v>
      </c>
      <c r="CD446">
        <f>VLOOKUP(Table2[[#This Row],[Reference]],metron,22,FALSE)</f>
        <v>13.06847133757962</v>
      </c>
      <c r="CE446">
        <f>VLOOKUP(Table2[[#This Row],[Reference]],metron,23,FALSE)</f>
        <v>1.6902356902356901</v>
      </c>
      <c r="CF446">
        <f>VLOOKUP(Table2[[#This Row],[Reference]],metron,24,FALSE)</f>
        <v>1.8050198959289869</v>
      </c>
      <c r="CG446">
        <f>VLOOKUP(Table2[[#This Row],[Reference]],metron,25,FALSE)</f>
        <v>0.105907560453015</v>
      </c>
      <c r="CH446">
        <f>VLOOKUP(Table2[[#This Row],[Reference]],metron,26,FALSE)</f>
        <v>0.1141720232629324</v>
      </c>
    </row>
    <row r="447" spans="1:86" hidden="1" x14ac:dyDescent="0.45">
      <c r="A447">
        <v>1604797200</v>
      </c>
      <c r="B447" t="s">
        <v>946</v>
      </c>
      <c r="C447" t="s">
        <v>64</v>
      </c>
      <c r="D447" t="s">
        <v>65</v>
      </c>
      <c r="E447" t="s">
        <v>661</v>
      </c>
      <c r="F447" t="s">
        <v>677</v>
      </c>
      <c r="G447" t="s">
        <v>668</v>
      </c>
      <c r="H447">
        <v>17</v>
      </c>
      <c r="I447">
        <v>1.88</v>
      </c>
      <c r="J447">
        <v>0.75</v>
      </c>
      <c r="K447">
        <v>1.53</v>
      </c>
      <c r="L447">
        <v>1.06</v>
      </c>
      <c r="M447">
        <v>1</v>
      </c>
      <c r="N447">
        <v>1</v>
      </c>
      <c r="O447">
        <v>2</v>
      </c>
      <c r="P447">
        <v>1</v>
      </c>
      <c r="Q447">
        <v>1</v>
      </c>
      <c r="R447">
        <v>0</v>
      </c>
      <c r="S447">
        <v>40</v>
      </c>
      <c r="T447" t="s">
        <v>68</v>
      </c>
      <c r="U447">
        <v>8</v>
      </c>
      <c r="V447">
        <v>4</v>
      </c>
      <c r="W447">
        <v>1</v>
      </c>
      <c r="X447">
        <v>0</v>
      </c>
      <c r="Y447">
        <v>0</v>
      </c>
      <c r="Z447">
        <v>1</v>
      </c>
      <c r="AA447">
        <v>0</v>
      </c>
      <c r="AB447">
        <v>1</v>
      </c>
      <c r="AC447">
        <v>0</v>
      </c>
      <c r="AD447">
        <v>1</v>
      </c>
      <c r="AE447">
        <v>14</v>
      </c>
      <c r="AF447">
        <v>8</v>
      </c>
      <c r="AG447">
        <v>5</v>
      </c>
      <c r="AH447">
        <v>6</v>
      </c>
      <c r="AI447">
        <v>9</v>
      </c>
      <c r="AJ447">
        <v>2</v>
      </c>
      <c r="AK447">
        <v>8</v>
      </c>
      <c r="AL447">
        <v>16</v>
      </c>
      <c r="AM447">
        <v>53</v>
      </c>
      <c r="AN447">
        <v>47</v>
      </c>
      <c r="AO447">
        <v>1.42</v>
      </c>
      <c r="AP447">
        <v>1.18</v>
      </c>
      <c r="AQ447">
        <v>2.44</v>
      </c>
      <c r="AR447">
        <v>63</v>
      </c>
      <c r="AS447">
        <v>82</v>
      </c>
      <c r="AT447">
        <v>44</v>
      </c>
      <c r="AU447">
        <v>19</v>
      </c>
      <c r="AV447">
        <v>7</v>
      </c>
      <c r="AW447">
        <v>32</v>
      </c>
      <c r="AX447">
        <v>51</v>
      </c>
      <c r="AY447">
        <v>57</v>
      </c>
      <c r="AZ447">
        <v>75</v>
      </c>
      <c r="BA447">
        <v>9.3800000000000008</v>
      </c>
      <c r="BB447">
        <v>5.01</v>
      </c>
      <c r="BC447">
        <v>1.42</v>
      </c>
      <c r="BD447">
        <v>4.07</v>
      </c>
      <c r="BE447">
        <v>6.57</v>
      </c>
      <c r="BF447">
        <f>(1/BC447+1/BD447+1/BE447-1)/3</f>
        <v>3.4044199778330585E-2</v>
      </c>
      <c r="BG447">
        <f>1/BC447-BF447</f>
        <v>0.6701811523343455</v>
      </c>
      <c r="BH447">
        <f>1/BD447-BF447</f>
        <v>0.21165604592191509</v>
      </c>
      <c r="BI447">
        <f>1/BE447-BF447</f>
        <v>0.11816280174373942</v>
      </c>
      <c r="BJ447">
        <f>MROUND(BG447*100,2)/100</f>
        <v>0.68</v>
      </c>
      <c r="BK447">
        <v>1.34</v>
      </c>
      <c r="BL447">
        <v>2.06</v>
      </c>
      <c r="BM447">
        <v>3.3</v>
      </c>
      <c r="BN447">
        <v>6.25</v>
      </c>
      <c r="BO447">
        <v>2.0499999999999998</v>
      </c>
      <c r="BP447">
        <v>1.74</v>
      </c>
      <c r="BQ447" t="s">
        <v>715</v>
      </c>
      <c r="BR447">
        <f>VLOOKUP(Table2[[#This Row],[Reference]],metron,10,FALSE)</f>
        <v>2.9107565011820329</v>
      </c>
      <c r="BS447">
        <f>VLOOKUP(Table2[[#This Row],[Reference]],metron,11,FALSE)</f>
        <v>2.1359338061465718</v>
      </c>
      <c r="BT447">
        <f>VLOOKUP(Table2[[#This Row],[Reference]],metron,12,FALSE)</f>
        <v>0.77482269503546097</v>
      </c>
      <c r="BU447">
        <f>VLOOKUP(Table2[[#This Row],[Reference]],metron,13,FALSE)</f>
        <v>0.93380614657210403</v>
      </c>
      <c r="BV447">
        <f>VLOOKUP(Table2[[#This Row],[Reference]],metron,14,FALSE)</f>
        <v>0.33747044917257679</v>
      </c>
      <c r="BW447">
        <f>VLOOKUP(Table2[[#This Row],[Reference]],metron,15,FALSE)</f>
        <v>15.783723522853959</v>
      </c>
      <c r="BX447">
        <f>VLOOKUP(Table2[[#This Row],[Reference]],metron,16,FALSE)</f>
        <v>8.5830546265328866</v>
      </c>
      <c r="BY447">
        <f>VLOOKUP(Table2[[#This Row],[Reference]],metron,17,FALSE)</f>
        <v>6.7338618346545864</v>
      </c>
      <c r="BZ447">
        <f>VLOOKUP(Table2[[#This Row],[Reference]],metron,18,FALSE)</f>
        <v>3.2842582106455271</v>
      </c>
      <c r="CA447">
        <f>VLOOKUP(Table2[[#This Row],[Reference]],metron,19,FALSE)</f>
        <v>9.049861688199373</v>
      </c>
      <c r="CB447">
        <f>VLOOKUP(Table2[[#This Row],[Reference]],metron,20,FALSE)</f>
        <v>5.2987964158873595</v>
      </c>
      <c r="CC447">
        <f>VLOOKUP(Table2[[#This Row],[Reference]],metron,21,FALSE)</f>
        <v>12.362500000000001</v>
      </c>
      <c r="CD447">
        <f>VLOOKUP(Table2[[#This Row],[Reference]],metron,22,FALSE)</f>
        <v>13.904545454545451</v>
      </c>
      <c r="CE447">
        <f>VLOOKUP(Table2[[#This Row],[Reference]],metron,23,FALSE)</f>
        <v>1.353005464480874</v>
      </c>
      <c r="CF447">
        <f>VLOOKUP(Table2[[#This Row],[Reference]],metron,24,FALSE)</f>
        <v>2.0185792349726781</v>
      </c>
      <c r="CG447">
        <f>VLOOKUP(Table2[[#This Row],[Reference]],metron,25,FALSE)</f>
        <v>6.6666666666666666E-2</v>
      </c>
      <c r="CH447">
        <f>VLOOKUP(Table2[[#This Row],[Reference]],metron,26,FALSE)</f>
        <v>0.1213114754098361</v>
      </c>
    </row>
    <row r="448" spans="1:86" hidden="1" x14ac:dyDescent="0.45">
      <c r="A448">
        <v>1604804400</v>
      </c>
      <c r="B448" t="s">
        <v>947</v>
      </c>
      <c r="C448" t="s">
        <v>64</v>
      </c>
      <c r="D448" t="s">
        <v>65</v>
      </c>
      <c r="E448" t="s">
        <v>671</v>
      </c>
      <c r="F448" t="s">
        <v>682</v>
      </c>
      <c r="G448" t="s">
        <v>735</v>
      </c>
      <c r="H448">
        <v>17</v>
      </c>
      <c r="I448">
        <v>2.29</v>
      </c>
      <c r="J448">
        <v>1.43</v>
      </c>
      <c r="K448">
        <v>2.1800000000000002</v>
      </c>
      <c r="L448">
        <v>1.25</v>
      </c>
      <c r="M448">
        <v>1</v>
      </c>
      <c r="N448">
        <v>2</v>
      </c>
      <c r="O448">
        <v>3</v>
      </c>
      <c r="P448">
        <v>0</v>
      </c>
      <c r="Q448">
        <v>0</v>
      </c>
      <c r="R448">
        <v>0</v>
      </c>
      <c r="S448">
        <v>53</v>
      </c>
      <c r="T448" t="s">
        <v>948</v>
      </c>
      <c r="U448">
        <v>5</v>
      </c>
      <c r="V448">
        <v>9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10</v>
      </c>
      <c r="AF448">
        <v>13</v>
      </c>
      <c r="AG448">
        <v>5</v>
      </c>
      <c r="AH448">
        <v>3</v>
      </c>
      <c r="AI448">
        <v>5</v>
      </c>
      <c r="AJ448">
        <v>10</v>
      </c>
      <c r="AK448">
        <v>9</v>
      </c>
      <c r="AL448">
        <v>11</v>
      </c>
      <c r="AM448">
        <v>54</v>
      </c>
      <c r="AN448">
        <v>46</v>
      </c>
      <c r="AO448">
        <v>1.49</v>
      </c>
      <c r="AP448">
        <v>1.4</v>
      </c>
      <c r="AQ448">
        <v>2.2200000000000002</v>
      </c>
      <c r="AR448">
        <v>43</v>
      </c>
      <c r="AS448">
        <v>79</v>
      </c>
      <c r="AT448">
        <v>36</v>
      </c>
      <c r="AU448">
        <v>14</v>
      </c>
      <c r="AV448">
        <v>7</v>
      </c>
      <c r="AW448">
        <v>22</v>
      </c>
      <c r="AX448">
        <v>64</v>
      </c>
      <c r="AY448">
        <v>50</v>
      </c>
      <c r="AZ448">
        <v>79</v>
      </c>
      <c r="BA448">
        <v>12</v>
      </c>
      <c r="BB448">
        <v>5.29</v>
      </c>
      <c r="BC448">
        <v>1.69</v>
      </c>
      <c r="BD448">
        <v>3.59</v>
      </c>
      <c r="BE448">
        <v>4.26</v>
      </c>
      <c r="BF448">
        <f>(1/BC448+1/BD448+1/BE448-1)/3</f>
        <v>3.5003097467448598E-2</v>
      </c>
      <c r="BG448">
        <f>1/BC448-BF448</f>
        <v>0.55671287886391241</v>
      </c>
      <c r="BH448">
        <f>1/BD448-BF448</f>
        <v>0.24354843456597761</v>
      </c>
      <c r="BI448">
        <f>1/BE448-BF448</f>
        <v>0.1997386865701101</v>
      </c>
      <c r="BJ448">
        <f>MROUND(BG448*100,2)/100</f>
        <v>0.56000000000000005</v>
      </c>
      <c r="BK448">
        <v>1.26</v>
      </c>
      <c r="BL448">
        <v>1.73</v>
      </c>
      <c r="BM448">
        <v>3</v>
      </c>
      <c r="BN448">
        <v>4.8499999999999996</v>
      </c>
      <c r="BO448">
        <v>1.69</v>
      </c>
      <c r="BP448">
        <v>2.1</v>
      </c>
      <c r="BQ448" t="s">
        <v>770</v>
      </c>
      <c r="BR448">
        <f>VLOOKUP(Table2[[#This Row],[Reference]],metron,10,FALSE)</f>
        <v>2.6892488954344627</v>
      </c>
      <c r="BS448">
        <f>VLOOKUP(Table2[[#This Row],[Reference]],metron,11,FALSE)</f>
        <v>1.7546812539448771</v>
      </c>
      <c r="BT448">
        <f>VLOOKUP(Table2[[#This Row],[Reference]],metron,12,FALSE)</f>
        <v>0.93456764148958549</v>
      </c>
      <c r="BU448">
        <f>VLOOKUP(Table2[[#This Row],[Reference]],metron,13,FALSE)</f>
        <v>0.77824531874605507</v>
      </c>
      <c r="BV448">
        <f>VLOOKUP(Table2[[#This Row],[Reference]],metron,14,FALSE)</f>
        <v>0.41237113402061848</v>
      </c>
      <c r="BW448">
        <f>VLOOKUP(Table2[[#This Row],[Reference]],metron,15,FALSE)</f>
        <v>13.77153558052435</v>
      </c>
      <c r="BX448">
        <f>VLOOKUP(Table2[[#This Row],[Reference]],metron,16,FALSE)</f>
        <v>9.0445692883895124</v>
      </c>
      <c r="BY448">
        <f>VLOOKUP(Table2[[#This Row],[Reference]],metron,17,FALSE)</f>
        <v>6.0821292775665396</v>
      </c>
      <c r="BZ448">
        <f>VLOOKUP(Table2[[#This Row],[Reference]],metron,18,FALSE)</f>
        <v>3.8201520912547529</v>
      </c>
      <c r="CA448">
        <f>VLOOKUP(Table2[[#This Row],[Reference]],metron,19,FALSE)</f>
        <v>7.6894063029578108</v>
      </c>
      <c r="CB448">
        <f>VLOOKUP(Table2[[#This Row],[Reference]],metron,20,FALSE)</f>
        <v>5.224417197134759</v>
      </c>
      <c r="CC448">
        <f>VLOOKUP(Table2[[#This Row],[Reference]],metron,21,FALSE)</f>
        <v>12.297605473204101</v>
      </c>
      <c r="CD448">
        <f>VLOOKUP(Table2[[#This Row],[Reference]],metron,22,FALSE)</f>
        <v>13.310908399847969</v>
      </c>
      <c r="CE448">
        <f>VLOOKUP(Table2[[#This Row],[Reference]],metron,23,FALSE)</f>
        <v>1.3713126843657819</v>
      </c>
      <c r="CF448">
        <f>VLOOKUP(Table2[[#This Row],[Reference]],metron,24,FALSE)</f>
        <v>1.9516961651917399</v>
      </c>
      <c r="CG448">
        <f>VLOOKUP(Table2[[#This Row],[Reference]],metron,25,FALSE)</f>
        <v>6.6002949852507375E-2</v>
      </c>
      <c r="CH448">
        <f>VLOOKUP(Table2[[#This Row],[Reference]],metron,26,FALSE)</f>
        <v>0.1297935103244838</v>
      </c>
    </row>
    <row r="449" spans="1:86" hidden="1" x14ac:dyDescent="0.45">
      <c r="A449">
        <v>1604858400</v>
      </c>
      <c r="B449" t="s">
        <v>949</v>
      </c>
      <c r="C449" t="s">
        <v>64</v>
      </c>
      <c r="D449" t="s">
        <v>65</v>
      </c>
      <c r="E449" t="s">
        <v>705</v>
      </c>
      <c r="F449" t="s">
        <v>667</v>
      </c>
      <c r="G449" t="s">
        <v>720</v>
      </c>
      <c r="H449">
        <v>17</v>
      </c>
      <c r="I449">
        <v>2.14</v>
      </c>
      <c r="J449">
        <v>2.13</v>
      </c>
      <c r="K449">
        <v>2</v>
      </c>
      <c r="L449">
        <v>1.5</v>
      </c>
      <c r="M449">
        <v>2</v>
      </c>
      <c r="N449">
        <v>2</v>
      </c>
      <c r="O449">
        <v>4</v>
      </c>
      <c r="P449">
        <v>2</v>
      </c>
      <c r="Q449">
        <v>1</v>
      </c>
      <c r="R449">
        <v>1</v>
      </c>
      <c r="S449" t="s">
        <v>108</v>
      </c>
      <c r="T449" t="s">
        <v>950</v>
      </c>
      <c r="U449">
        <v>8</v>
      </c>
      <c r="V449">
        <v>5</v>
      </c>
      <c r="W449">
        <v>1</v>
      </c>
      <c r="X449">
        <v>0</v>
      </c>
      <c r="Y449">
        <v>2</v>
      </c>
      <c r="Z449">
        <v>1</v>
      </c>
      <c r="AA449">
        <v>1</v>
      </c>
      <c r="AB449">
        <v>0</v>
      </c>
      <c r="AC449">
        <v>1</v>
      </c>
      <c r="AD449">
        <v>2</v>
      </c>
      <c r="AE449">
        <v>11</v>
      </c>
      <c r="AF449">
        <v>9</v>
      </c>
      <c r="AG449">
        <v>5</v>
      </c>
      <c r="AH449">
        <v>3</v>
      </c>
      <c r="AI449">
        <v>6</v>
      </c>
      <c r="AJ449">
        <v>6</v>
      </c>
      <c r="AK449">
        <v>14</v>
      </c>
      <c r="AL449">
        <v>9</v>
      </c>
      <c r="AM449">
        <v>53</v>
      </c>
      <c r="AN449">
        <v>47</v>
      </c>
      <c r="AO449">
        <v>1.44</v>
      </c>
      <c r="AP449">
        <v>1.01</v>
      </c>
      <c r="AQ449">
        <v>2.2999999999999998</v>
      </c>
      <c r="AR449">
        <v>34</v>
      </c>
      <c r="AS449">
        <v>67</v>
      </c>
      <c r="AT449">
        <v>34</v>
      </c>
      <c r="AU449">
        <v>21</v>
      </c>
      <c r="AV449">
        <v>21</v>
      </c>
      <c r="AW449">
        <v>22</v>
      </c>
      <c r="AX449">
        <v>61</v>
      </c>
      <c r="AY449">
        <v>34</v>
      </c>
      <c r="AZ449">
        <v>81</v>
      </c>
      <c r="BA449">
        <v>7.71</v>
      </c>
      <c r="BB449">
        <v>4.13</v>
      </c>
      <c r="BC449">
        <v>3.15</v>
      </c>
      <c r="BD449">
        <v>3.55</v>
      </c>
      <c r="BE449">
        <v>2.1</v>
      </c>
      <c r="BF449">
        <f>(1/BC449+1/BD449+1/BE449-1)/3</f>
        <v>2.5113644831954662E-2</v>
      </c>
      <c r="BG449">
        <f>1/BC449-BF449</f>
        <v>0.29234667262836278</v>
      </c>
      <c r="BH449">
        <f>1/BD449-BF449</f>
        <v>0.25657649601311577</v>
      </c>
      <c r="BI449">
        <f>1/BE449-BF449</f>
        <v>0.4510768313585215</v>
      </c>
      <c r="BJ449">
        <f>MROUND(BG449*100,2)/100</f>
        <v>0.3</v>
      </c>
      <c r="BK449">
        <v>1.1499999999999999</v>
      </c>
      <c r="BL449">
        <v>1.53</v>
      </c>
      <c r="BM449">
        <v>2.35</v>
      </c>
      <c r="BN449">
        <v>4</v>
      </c>
      <c r="BO449">
        <v>1.47</v>
      </c>
      <c r="BP449">
        <v>2.6</v>
      </c>
      <c r="BQ449" t="s">
        <v>723</v>
      </c>
      <c r="BR449">
        <f>VLOOKUP(Table2[[#This Row],[Reference]],metron,10,FALSE)</f>
        <v>2.5726407816919519</v>
      </c>
      <c r="BS449">
        <f>VLOOKUP(Table2[[#This Row],[Reference]],metron,11,FALSE)</f>
        <v>1.1805091283106199</v>
      </c>
      <c r="BT449">
        <f>VLOOKUP(Table2[[#This Row],[Reference]],metron,12,FALSE)</f>
        <v>1.3921316533813319</v>
      </c>
      <c r="BU449">
        <f>VLOOKUP(Table2[[#This Row],[Reference]],metron,13,FALSE)</f>
        <v>0.5209673269873939</v>
      </c>
      <c r="BV449">
        <f>VLOOKUP(Table2[[#This Row],[Reference]],metron,14,FALSE)</f>
        <v>0.61847182917417032</v>
      </c>
      <c r="BW449">
        <f>VLOOKUP(Table2[[#This Row],[Reference]],metron,15,FALSE)</f>
        <v>11.149200710479571</v>
      </c>
      <c r="BX449">
        <f>VLOOKUP(Table2[[#This Row],[Reference]],metron,16,FALSE)</f>
        <v>11.444049733570161</v>
      </c>
      <c r="BY449">
        <f>VLOOKUP(Table2[[#This Row],[Reference]],metron,17,FALSE)</f>
        <v>4.5257270693512304</v>
      </c>
      <c r="BZ449">
        <f>VLOOKUP(Table2[[#This Row],[Reference]],metron,18,FALSE)</f>
        <v>4.8465324384787474</v>
      </c>
      <c r="CA449">
        <f>VLOOKUP(Table2[[#This Row],[Reference]],metron,19,FALSE)</f>
        <v>6.6234736411283404</v>
      </c>
      <c r="CB449">
        <f>VLOOKUP(Table2[[#This Row],[Reference]],metron,20,FALSE)</f>
        <v>6.5975172950914134</v>
      </c>
      <c r="CC449">
        <f>VLOOKUP(Table2[[#This Row],[Reference]],metron,21,FALSE)</f>
        <v>12.90081154192967</v>
      </c>
      <c r="CD449">
        <f>VLOOKUP(Table2[[#This Row],[Reference]],metron,22,FALSE)</f>
        <v>13.00360685302074</v>
      </c>
      <c r="CE449">
        <f>VLOOKUP(Table2[[#This Row],[Reference]],metron,23,FALSE)</f>
        <v>1.7502145922746779</v>
      </c>
      <c r="CF449">
        <f>VLOOKUP(Table2[[#This Row],[Reference]],metron,24,FALSE)</f>
        <v>1.831402831402831</v>
      </c>
      <c r="CG449">
        <f>VLOOKUP(Table2[[#This Row],[Reference]],metron,25,FALSE)</f>
        <v>9.6525096525096526E-2</v>
      </c>
      <c r="CH449">
        <f>VLOOKUP(Table2[[#This Row],[Reference]],metron,26,FALSE)</f>
        <v>0.1244101244101244</v>
      </c>
    </row>
    <row r="450" spans="1:86" hidden="1" x14ac:dyDescent="0.45">
      <c r="A450">
        <v>1604891160</v>
      </c>
      <c r="B450" t="s">
        <v>951</v>
      </c>
      <c r="C450" t="s">
        <v>64</v>
      </c>
      <c r="D450" t="s">
        <v>65</v>
      </c>
      <c r="E450" t="s">
        <v>683</v>
      </c>
      <c r="F450" t="s">
        <v>676</v>
      </c>
      <c r="G450" t="s">
        <v>760</v>
      </c>
      <c r="H450">
        <v>17</v>
      </c>
      <c r="I450">
        <v>1.43</v>
      </c>
      <c r="J450">
        <v>0</v>
      </c>
      <c r="K450">
        <v>1.82</v>
      </c>
      <c r="L450">
        <v>0.47</v>
      </c>
      <c r="M450">
        <v>2</v>
      </c>
      <c r="N450">
        <v>2</v>
      </c>
      <c r="O450">
        <v>4</v>
      </c>
      <c r="P450">
        <v>1</v>
      </c>
      <c r="Q450">
        <v>1</v>
      </c>
      <c r="R450">
        <v>0</v>
      </c>
      <c r="S450" t="s">
        <v>952</v>
      </c>
      <c r="T450" t="s">
        <v>953</v>
      </c>
      <c r="U450">
        <v>3</v>
      </c>
      <c r="V450">
        <v>4</v>
      </c>
      <c r="W450">
        <v>1</v>
      </c>
      <c r="X450">
        <v>0</v>
      </c>
      <c r="Y450">
        <v>3</v>
      </c>
      <c r="Z450">
        <v>0</v>
      </c>
      <c r="AA450">
        <v>0</v>
      </c>
      <c r="AB450">
        <v>1</v>
      </c>
      <c r="AC450">
        <v>2</v>
      </c>
      <c r="AD450">
        <v>1</v>
      </c>
      <c r="AE450">
        <v>13</v>
      </c>
      <c r="AF450">
        <v>13</v>
      </c>
      <c r="AG450">
        <v>8</v>
      </c>
      <c r="AH450">
        <v>5</v>
      </c>
      <c r="AI450">
        <v>5</v>
      </c>
      <c r="AJ450">
        <v>8</v>
      </c>
      <c r="AK450">
        <v>14</v>
      </c>
      <c r="AL450">
        <v>17</v>
      </c>
      <c r="AM450">
        <v>33</v>
      </c>
      <c r="AN450">
        <v>67</v>
      </c>
      <c r="AO450">
        <v>1.54</v>
      </c>
      <c r="AP450">
        <v>1.45</v>
      </c>
      <c r="AQ450">
        <v>2.79</v>
      </c>
      <c r="AR450">
        <v>43</v>
      </c>
      <c r="AS450">
        <v>79</v>
      </c>
      <c r="AT450">
        <v>50</v>
      </c>
      <c r="AU450">
        <v>29</v>
      </c>
      <c r="AV450">
        <v>22</v>
      </c>
      <c r="AW450">
        <v>22</v>
      </c>
      <c r="AX450">
        <v>86</v>
      </c>
      <c r="AY450">
        <v>57</v>
      </c>
      <c r="AZ450">
        <v>64</v>
      </c>
      <c r="BA450">
        <v>7.57</v>
      </c>
      <c r="BB450">
        <v>4.72</v>
      </c>
      <c r="BC450">
        <v>1.91</v>
      </c>
      <c r="BD450">
        <v>3.65</v>
      </c>
      <c r="BE450">
        <v>3.65</v>
      </c>
      <c r="BF450">
        <f>(1/BC450+1/BD450+1/BE450-1)/3</f>
        <v>2.383513830117856E-2</v>
      </c>
      <c r="BG450">
        <f>1/BC450-BF450</f>
        <v>0.49972507112290521</v>
      </c>
      <c r="BH450">
        <f>1/BD450-BF450</f>
        <v>0.25013746443854745</v>
      </c>
      <c r="BI450">
        <f>1/BE450-BF450</f>
        <v>0.25013746443854745</v>
      </c>
      <c r="BJ450">
        <f>MROUND(BG450*100,2)/100</f>
        <v>0.5</v>
      </c>
      <c r="BK450">
        <v>1.24</v>
      </c>
      <c r="BL450">
        <v>1.77</v>
      </c>
      <c r="BM450">
        <v>2.95</v>
      </c>
      <c r="BN450">
        <v>5.5</v>
      </c>
      <c r="BO450">
        <v>1.67</v>
      </c>
      <c r="BP450">
        <v>2.15</v>
      </c>
      <c r="BQ450" t="s">
        <v>726</v>
      </c>
      <c r="BR450">
        <f>VLOOKUP(Table2[[#This Row],[Reference]],metron,10,FALSE)</f>
        <v>2.5202079886551649</v>
      </c>
      <c r="BS450">
        <f>VLOOKUP(Table2[[#This Row],[Reference]],metron,11,FALSE)</f>
        <v>1.5342708579532029</v>
      </c>
      <c r="BT450">
        <f>VLOOKUP(Table2[[#This Row],[Reference]],metron,12,FALSE)</f>
        <v>0.98593713070196176</v>
      </c>
      <c r="BU450">
        <f>VLOOKUP(Table2[[#This Row],[Reference]],metron,13,FALSE)</f>
        <v>0.67513590167809023</v>
      </c>
      <c r="BV450">
        <f>VLOOKUP(Table2[[#This Row],[Reference]],metron,14,FALSE)</f>
        <v>0.4286727337194185</v>
      </c>
      <c r="BW450">
        <f>VLOOKUP(Table2[[#This Row],[Reference]],metron,15,FALSE)</f>
        <v>12.98669114272602</v>
      </c>
      <c r="BX450">
        <f>VLOOKUP(Table2[[#This Row],[Reference]],metron,16,FALSE)</f>
        <v>9.4167049105094076</v>
      </c>
      <c r="BY450">
        <f>VLOOKUP(Table2[[#This Row],[Reference]],metron,17,FALSE)</f>
        <v>5.6645716945996272</v>
      </c>
      <c r="BZ450">
        <f>VLOOKUP(Table2[[#This Row],[Reference]],metron,18,FALSE)</f>
        <v>4.0242085661080074</v>
      </c>
      <c r="CA450">
        <f>VLOOKUP(Table2[[#This Row],[Reference]],metron,19,FALSE)</f>
        <v>7.3221194481263927</v>
      </c>
      <c r="CB450">
        <f>VLOOKUP(Table2[[#This Row],[Reference]],metron,20,FALSE)</f>
        <v>5.3924963444014002</v>
      </c>
      <c r="CC450">
        <f>VLOOKUP(Table2[[#This Row],[Reference]],metron,21,FALSE)</f>
        <v>12.508162313432839</v>
      </c>
      <c r="CD450">
        <f>VLOOKUP(Table2[[#This Row],[Reference]],metron,22,FALSE)</f>
        <v>13.36963619402985</v>
      </c>
      <c r="CE450">
        <f>VLOOKUP(Table2[[#This Row],[Reference]],metron,23,FALSE)</f>
        <v>1.4438014689517029</v>
      </c>
      <c r="CF450">
        <f>VLOOKUP(Table2[[#This Row],[Reference]],metron,24,FALSE)</f>
        <v>1.9410193634542621</v>
      </c>
      <c r="CG450">
        <f>VLOOKUP(Table2[[#This Row],[Reference]],metron,25,FALSE)</f>
        <v>8.4130870242599604E-2</v>
      </c>
      <c r="CH450">
        <f>VLOOKUP(Table2[[#This Row],[Reference]],metron,26,FALSE)</f>
        <v>0.1275317160026708</v>
      </c>
    </row>
    <row r="451" spans="1:86" x14ac:dyDescent="0.45">
      <c r="A451">
        <v>1606006800</v>
      </c>
      <c r="B451" t="s">
        <v>954</v>
      </c>
      <c r="C451" t="s">
        <v>64</v>
      </c>
      <c r="D451" t="s">
        <v>65</v>
      </c>
      <c r="E451" t="s">
        <v>672</v>
      </c>
      <c r="F451" t="s">
        <v>693</v>
      </c>
      <c r="G451" t="s">
        <v>743</v>
      </c>
      <c r="H451" t="s">
        <v>65</v>
      </c>
      <c r="I451">
        <v>1.47</v>
      </c>
      <c r="J451">
        <v>1.47</v>
      </c>
      <c r="K451">
        <v>1.48</v>
      </c>
      <c r="L451">
        <v>1.4</v>
      </c>
      <c r="M451">
        <v>0</v>
      </c>
      <c r="N451">
        <v>3</v>
      </c>
      <c r="O451">
        <v>3</v>
      </c>
      <c r="P451">
        <v>1</v>
      </c>
      <c r="Q451">
        <v>0</v>
      </c>
      <c r="R451">
        <v>1</v>
      </c>
      <c r="T451" t="s">
        <v>955</v>
      </c>
      <c r="U451">
        <v>7</v>
      </c>
      <c r="V451">
        <v>6</v>
      </c>
      <c r="W451">
        <v>0</v>
      </c>
      <c r="X451">
        <v>0</v>
      </c>
      <c r="Y451">
        <v>2</v>
      </c>
      <c r="Z451">
        <v>0</v>
      </c>
      <c r="AA451">
        <v>0</v>
      </c>
      <c r="AB451">
        <v>0</v>
      </c>
      <c r="AC451">
        <v>1</v>
      </c>
      <c r="AD451">
        <v>1</v>
      </c>
      <c r="AE451">
        <v>12</v>
      </c>
      <c r="AF451">
        <v>14</v>
      </c>
      <c r="AG451">
        <v>5</v>
      </c>
      <c r="AH451">
        <v>4</v>
      </c>
      <c r="AI451">
        <v>7</v>
      </c>
      <c r="AJ451">
        <v>10</v>
      </c>
      <c r="AK451">
        <v>21</v>
      </c>
      <c r="AL451">
        <v>13</v>
      </c>
      <c r="AM451">
        <v>55</v>
      </c>
      <c r="AN451">
        <v>45</v>
      </c>
      <c r="AO451">
        <v>1.54</v>
      </c>
      <c r="AP451">
        <v>1.38</v>
      </c>
      <c r="AQ451">
        <v>2.2400000000000002</v>
      </c>
      <c r="AR451">
        <v>53</v>
      </c>
      <c r="AS451">
        <v>74</v>
      </c>
      <c r="AT451">
        <v>36</v>
      </c>
      <c r="AU451">
        <v>15</v>
      </c>
      <c r="AV451">
        <v>3</v>
      </c>
      <c r="AW451">
        <v>33</v>
      </c>
      <c r="AX451">
        <v>65</v>
      </c>
      <c r="AY451">
        <v>33</v>
      </c>
      <c r="AZ451">
        <v>74</v>
      </c>
      <c r="BA451">
        <v>11.3</v>
      </c>
      <c r="BB451">
        <v>4.3</v>
      </c>
      <c r="BC451">
        <v>2.2000000000000002</v>
      </c>
      <c r="BD451">
        <v>3.15</v>
      </c>
      <c r="BE451">
        <v>3.35</v>
      </c>
      <c r="BF451">
        <f>(1/BC451+1/BD451+1/BE451-1)/3</f>
        <v>2.3504411564113054E-2</v>
      </c>
      <c r="BG451">
        <f>1/BC451-BF451</f>
        <v>0.43104104298134149</v>
      </c>
      <c r="BH451">
        <f>1/BD451-BF451</f>
        <v>0.29395590589620441</v>
      </c>
      <c r="BI451">
        <f>1/BE451-BF451</f>
        <v>0.2750030511224541</v>
      </c>
      <c r="BJ451">
        <f>MROUND(BG451*100,2)/100</f>
        <v>0.44</v>
      </c>
      <c r="BK451">
        <v>1.34</v>
      </c>
      <c r="BL451">
        <v>2.1</v>
      </c>
      <c r="BM451">
        <v>3.7</v>
      </c>
      <c r="BN451">
        <v>7.25</v>
      </c>
      <c r="BO451">
        <v>1.83</v>
      </c>
      <c r="BP451">
        <v>1.91</v>
      </c>
      <c r="BQ451" t="s">
        <v>729</v>
      </c>
      <c r="BR451">
        <f>VLOOKUP(Table2[[#This Row],[Reference]],metron,10,FALSE)</f>
        <v>2.4807646356033461</v>
      </c>
      <c r="BS451">
        <f>VLOOKUP(Table2[[#This Row],[Reference]],metron,11,FALSE)</f>
        <v>1.4140979689366791</v>
      </c>
      <c r="BT451">
        <f>VLOOKUP(Table2[[#This Row],[Reference]],metron,12,FALSE)</f>
        <v>1.0666666666666671</v>
      </c>
      <c r="BU451">
        <f>VLOOKUP(Table2[[#This Row],[Reference]],metron,13,FALSE)</f>
        <v>0.62712066905615294</v>
      </c>
      <c r="BV451">
        <f>VLOOKUP(Table2[[#This Row],[Reference]],metron,14,FALSE)</f>
        <v>0.46009557945041818</v>
      </c>
      <c r="BW451">
        <f>VLOOKUP(Table2[[#This Row],[Reference]],metron,15,FALSE)</f>
        <v>12.56969280146722</v>
      </c>
      <c r="BX451">
        <f>VLOOKUP(Table2[[#This Row],[Reference]],metron,16,FALSE)</f>
        <v>9.8695552498853729</v>
      </c>
      <c r="BY451">
        <f>VLOOKUP(Table2[[#This Row],[Reference]],metron,17,FALSE)</f>
        <v>5.2754256787850897</v>
      </c>
      <c r="BZ451">
        <f>VLOOKUP(Table2[[#This Row],[Reference]],metron,18,FALSE)</f>
        <v>4.1279337321675103</v>
      </c>
      <c r="CA451">
        <f>VLOOKUP(Table2[[#This Row],[Reference]],metron,19,FALSE)</f>
        <v>7.2942671226821298</v>
      </c>
      <c r="CB451">
        <f>VLOOKUP(Table2[[#This Row],[Reference]],metron,20,FALSE)</f>
        <v>5.7416215177178627</v>
      </c>
      <c r="CC451">
        <f>VLOOKUP(Table2[[#This Row],[Reference]],metron,21,FALSE)</f>
        <v>12.897246007868549</v>
      </c>
      <c r="CD451">
        <f>VLOOKUP(Table2[[#This Row],[Reference]],metron,22,FALSE)</f>
        <v>13.507058551261281</v>
      </c>
      <c r="CE451">
        <f>VLOOKUP(Table2[[#This Row],[Reference]],metron,23,FALSE)</f>
        <v>1.576522702104098</v>
      </c>
      <c r="CF451">
        <f>VLOOKUP(Table2[[#This Row],[Reference]],metron,24,FALSE)</f>
        <v>1.917165005537099</v>
      </c>
      <c r="CG451">
        <f>VLOOKUP(Table2[[#This Row],[Reference]],metron,25,FALSE)</f>
        <v>8.4385382059800659E-2</v>
      </c>
      <c r="CH451">
        <f>VLOOKUP(Table2[[#This Row],[Reference]],metron,26,FALSE)</f>
        <v>0.1233665559246955</v>
      </c>
    </row>
    <row r="452" spans="1:86" hidden="1" x14ac:dyDescent="0.45">
      <c r="A452">
        <v>1606014600</v>
      </c>
      <c r="B452" t="s">
        <v>956</v>
      </c>
      <c r="C452" t="s">
        <v>64</v>
      </c>
      <c r="D452" t="s">
        <v>65</v>
      </c>
      <c r="E452" t="s">
        <v>666</v>
      </c>
      <c r="F452" t="s">
        <v>660</v>
      </c>
      <c r="G452" t="s">
        <v>678</v>
      </c>
      <c r="H452" t="s">
        <v>65</v>
      </c>
      <c r="I452">
        <v>1.53</v>
      </c>
      <c r="J452">
        <v>1.41</v>
      </c>
      <c r="K452">
        <v>1.48</v>
      </c>
      <c r="L452">
        <v>1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54</v>
      </c>
      <c r="U452">
        <v>13</v>
      </c>
      <c r="V452">
        <v>2</v>
      </c>
      <c r="W452">
        <v>2</v>
      </c>
      <c r="X452">
        <v>0</v>
      </c>
      <c r="Y452">
        <v>5</v>
      </c>
      <c r="Z452">
        <v>0</v>
      </c>
      <c r="AA452">
        <v>1</v>
      </c>
      <c r="AB452">
        <v>1</v>
      </c>
      <c r="AC452">
        <v>0</v>
      </c>
      <c r="AD452">
        <v>5</v>
      </c>
      <c r="AE452">
        <v>22</v>
      </c>
      <c r="AF452">
        <v>12</v>
      </c>
      <c r="AG452">
        <v>6</v>
      </c>
      <c r="AH452">
        <v>0</v>
      </c>
      <c r="AI452">
        <v>16</v>
      </c>
      <c r="AJ452">
        <v>12</v>
      </c>
      <c r="AK452">
        <v>14</v>
      </c>
      <c r="AL452">
        <v>14</v>
      </c>
      <c r="AM452">
        <v>58</v>
      </c>
      <c r="AN452">
        <v>42</v>
      </c>
      <c r="AO452">
        <v>2.23</v>
      </c>
      <c r="AP452">
        <v>0.97</v>
      </c>
      <c r="AQ452">
        <v>2.15</v>
      </c>
      <c r="AR452">
        <v>44</v>
      </c>
      <c r="AS452">
        <v>65</v>
      </c>
      <c r="AT452">
        <v>38</v>
      </c>
      <c r="AU452">
        <v>15</v>
      </c>
      <c r="AV452">
        <v>6</v>
      </c>
      <c r="AW452">
        <v>15</v>
      </c>
      <c r="AX452">
        <v>62</v>
      </c>
      <c r="AY452">
        <v>35</v>
      </c>
      <c r="AZ452">
        <v>77</v>
      </c>
      <c r="BA452">
        <v>8.06</v>
      </c>
      <c r="BB452">
        <v>4.9400000000000004</v>
      </c>
      <c r="BC452">
        <v>2.15</v>
      </c>
      <c r="BD452">
        <v>3.15</v>
      </c>
      <c r="BE452">
        <v>3.45</v>
      </c>
      <c r="BF452">
        <f>(1/BC452+1/BD452+1/BE452-1)/3</f>
        <v>2.414388966461763E-2</v>
      </c>
      <c r="BG452">
        <f>1/BC452-BF452</f>
        <v>0.44097238940514982</v>
      </c>
      <c r="BH452">
        <f>1/BD452-BF452</f>
        <v>0.29331642779569983</v>
      </c>
      <c r="BI452">
        <f>1/BE452-BF452</f>
        <v>0.26571118279915051</v>
      </c>
      <c r="BJ452">
        <f>MROUND(BG452*100,2)/100</f>
        <v>0.44</v>
      </c>
      <c r="BK452">
        <v>1.4</v>
      </c>
      <c r="BL452">
        <v>2.25</v>
      </c>
      <c r="BM452">
        <v>4.25</v>
      </c>
      <c r="BN452">
        <v>8.5</v>
      </c>
      <c r="BO452">
        <v>1.95</v>
      </c>
      <c r="BP452">
        <v>1.8</v>
      </c>
      <c r="BQ452" t="s">
        <v>669</v>
      </c>
      <c r="BR452">
        <f>VLOOKUP(Table2[[#This Row],[Reference]],metron,10,FALSE)</f>
        <v>2.4807646356033461</v>
      </c>
      <c r="BS452">
        <f>VLOOKUP(Table2[[#This Row],[Reference]],metron,11,FALSE)</f>
        <v>1.4140979689366791</v>
      </c>
      <c r="BT452">
        <f>VLOOKUP(Table2[[#This Row],[Reference]],metron,12,FALSE)</f>
        <v>1.0666666666666671</v>
      </c>
      <c r="BU452">
        <f>VLOOKUP(Table2[[#This Row],[Reference]],metron,13,FALSE)</f>
        <v>0.62712066905615294</v>
      </c>
      <c r="BV452">
        <f>VLOOKUP(Table2[[#This Row],[Reference]],metron,14,FALSE)</f>
        <v>0.46009557945041818</v>
      </c>
      <c r="BW452">
        <f>VLOOKUP(Table2[[#This Row],[Reference]],metron,15,FALSE)</f>
        <v>12.56969280146722</v>
      </c>
      <c r="BX452">
        <f>VLOOKUP(Table2[[#This Row],[Reference]],metron,16,FALSE)</f>
        <v>9.8695552498853729</v>
      </c>
      <c r="BY452">
        <f>VLOOKUP(Table2[[#This Row],[Reference]],metron,17,FALSE)</f>
        <v>5.2754256787850897</v>
      </c>
      <c r="BZ452">
        <f>VLOOKUP(Table2[[#This Row],[Reference]],metron,18,FALSE)</f>
        <v>4.1279337321675103</v>
      </c>
      <c r="CA452">
        <f>VLOOKUP(Table2[[#This Row],[Reference]],metron,19,FALSE)</f>
        <v>7.2942671226821298</v>
      </c>
      <c r="CB452">
        <f>VLOOKUP(Table2[[#This Row],[Reference]],metron,20,FALSE)</f>
        <v>5.7416215177178627</v>
      </c>
      <c r="CC452">
        <f>VLOOKUP(Table2[[#This Row],[Reference]],metron,21,FALSE)</f>
        <v>12.897246007868549</v>
      </c>
      <c r="CD452">
        <f>VLOOKUP(Table2[[#This Row],[Reference]],metron,22,FALSE)</f>
        <v>13.507058551261281</v>
      </c>
      <c r="CE452">
        <f>VLOOKUP(Table2[[#This Row],[Reference]],metron,23,FALSE)</f>
        <v>1.576522702104098</v>
      </c>
      <c r="CF452">
        <f>VLOOKUP(Table2[[#This Row],[Reference]],metron,24,FALSE)</f>
        <v>1.917165005537099</v>
      </c>
      <c r="CG452">
        <f>VLOOKUP(Table2[[#This Row],[Reference]],metron,25,FALSE)</f>
        <v>8.4385382059800659E-2</v>
      </c>
      <c r="CH452">
        <f>VLOOKUP(Table2[[#This Row],[Reference]],metron,26,FALSE)</f>
        <v>0.1233665559246955</v>
      </c>
    </row>
    <row r="453" spans="1:86" hidden="1" x14ac:dyDescent="0.45">
      <c r="A453">
        <v>1606093200</v>
      </c>
      <c r="B453" t="s">
        <v>957</v>
      </c>
      <c r="C453" t="s">
        <v>64</v>
      </c>
      <c r="D453" t="s">
        <v>65</v>
      </c>
      <c r="E453" t="s">
        <v>661</v>
      </c>
      <c r="F453" t="s">
        <v>705</v>
      </c>
      <c r="G453" t="s">
        <v>673</v>
      </c>
      <c r="H453" t="s">
        <v>65</v>
      </c>
      <c r="I453">
        <v>1.65</v>
      </c>
      <c r="J453">
        <v>1.24</v>
      </c>
      <c r="K453">
        <v>1.5</v>
      </c>
      <c r="L453">
        <v>1.24</v>
      </c>
      <c r="M453">
        <v>2</v>
      </c>
      <c r="N453">
        <v>1</v>
      </c>
      <c r="O453">
        <v>3</v>
      </c>
      <c r="P453">
        <v>2</v>
      </c>
      <c r="Q453">
        <v>2</v>
      </c>
      <c r="R453">
        <v>0</v>
      </c>
      <c r="S453" t="s">
        <v>807</v>
      </c>
      <c r="T453">
        <v>52</v>
      </c>
      <c r="U453">
        <v>2</v>
      </c>
      <c r="V453">
        <v>4</v>
      </c>
      <c r="W453">
        <v>4</v>
      </c>
      <c r="X453">
        <v>1</v>
      </c>
      <c r="Y453">
        <v>3</v>
      </c>
      <c r="Z453">
        <v>0</v>
      </c>
      <c r="AA453">
        <v>2</v>
      </c>
      <c r="AB453">
        <v>3</v>
      </c>
      <c r="AC453">
        <v>1</v>
      </c>
      <c r="AD453">
        <v>2</v>
      </c>
      <c r="AE453">
        <v>11</v>
      </c>
      <c r="AF453">
        <v>6</v>
      </c>
      <c r="AG453">
        <v>8</v>
      </c>
      <c r="AH453">
        <v>3</v>
      </c>
      <c r="AI453">
        <v>3</v>
      </c>
      <c r="AJ453">
        <v>3</v>
      </c>
      <c r="AK453">
        <v>13</v>
      </c>
      <c r="AL453">
        <v>14</v>
      </c>
      <c r="AM453">
        <v>46</v>
      </c>
      <c r="AN453">
        <v>54</v>
      </c>
      <c r="AO453">
        <v>1.58</v>
      </c>
      <c r="AP453">
        <v>1.1399999999999999</v>
      </c>
      <c r="AQ453">
        <v>2.77</v>
      </c>
      <c r="AR453">
        <v>62</v>
      </c>
      <c r="AS453">
        <v>85</v>
      </c>
      <c r="AT453">
        <v>50</v>
      </c>
      <c r="AU453">
        <v>30</v>
      </c>
      <c r="AV453">
        <v>18</v>
      </c>
      <c r="AW453">
        <v>42</v>
      </c>
      <c r="AX453">
        <v>65</v>
      </c>
      <c r="AY453">
        <v>53</v>
      </c>
      <c r="AZ453">
        <v>85</v>
      </c>
      <c r="BA453">
        <v>10.35</v>
      </c>
      <c r="BB453">
        <v>4.53</v>
      </c>
      <c r="BC453">
        <v>1.54</v>
      </c>
      <c r="BD453">
        <v>4.1500000000000004</v>
      </c>
      <c r="BE453">
        <v>5.75</v>
      </c>
      <c r="BF453">
        <f>(1/BC453+1/BD453+1/BE453-1)/3</f>
        <v>2.1409182750198985E-2</v>
      </c>
      <c r="BG453">
        <f>1/BC453-BF453</f>
        <v>0.62794146660045036</v>
      </c>
      <c r="BH453">
        <f>1/BD453-BF453</f>
        <v>0.21955467267148773</v>
      </c>
      <c r="BI453">
        <f>1/BE453-BF453</f>
        <v>0.15250386072806188</v>
      </c>
      <c r="BJ453">
        <f>MROUND(BG453*100,2)/100</f>
        <v>0.62</v>
      </c>
      <c r="BK453">
        <v>1.2</v>
      </c>
      <c r="BL453">
        <v>1.67</v>
      </c>
      <c r="BM453">
        <v>2.65</v>
      </c>
      <c r="BN453">
        <v>4.75</v>
      </c>
      <c r="BO453">
        <v>1.71</v>
      </c>
      <c r="BP453">
        <v>2.0499999999999998</v>
      </c>
      <c r="BQ453" t="s">
        <v>715</v>
      </c>
      <c r="BR453">
        <f>VLOOKUP(Table2[[#This Row],[Reference]],metron,10,FALSE)</f>
        <v>2.7366666666666664</v>
      </c>
      <c r="BS453">
        <f>VLOOKUP(Table2[[#This Row],[Reference]],metron,11,FALSE)</f>
        <v>1.8681481481481479</v>
      </c>
      <c r="BT453">
        <f>VLOOKUP(Table2[[#This Row],[Reference]],metron,12,FALSE)</f>
        <v>0.86851851851851847</v>
      </c>
      <c r="BU453">
        <f>VLOOKUP(Table2[[#This Row],[Reference]],metron,13,FALSE)</f>
        <v>0.81333333333333335</v>
      </c>
      <c r="BV453">
        <f>VLOOKUP(Table2[[#This Row],[Reference]],metron,14,FALSE)</f>
        <v>0.38925925925925919</v>
      </c>
      <c r="BW453">
        <f>VLOOKUP(Table2[[#This Row],[Reference]],metron,15,FALSE)</f>
        <v>14.53422724064926</v>
      </c>
      <c r="BX453">
        <f>VLOOKUP(Table2[[#This Row],[Reference]],metron,16,FALSE)</f>
        <v>8.7882851093860275</v>
      </c>
      <c r="BY453">
        <f>VLOOKUP(Table2[[#This Row],[Reference]],metron,17,FALSE)</f>
        <v>6.3007953723788868</v>
      </c>
      <c r="BZ453">
        <f>VLOOKUP(Table2[[#This Row],[Reference]],metron,18,FALSE)</f>
        <v>3.681851048445409</v>
      </c>
      <c r="CA453">
        <f>VLOOKUP(Table2[[#This Row],[Reference]],metron,19,FALSE)</f>
        <v>8.2334318682703724</v>
      </c>
      <c r="CB453">
        <f>VLOOKUP(Table2[[#This Row],[Reference]],metron,20,FALSE)</f>
        <v>5.106434060940618</v>
      </c>
      <c r="CC453">
        <f>VLOOKUP(Table2[[#This Row],[Reference]],metron,21,FALSE)</f>
        <v>12.32150615496017</v>
      </c>
      <c r="CD453">
        <f>VLOOKUP(Table2[[#This Row],[Reference]],metron,22,FALSE)</f>
        <v>13.337436640115859</v>
      </c>
      <c r="CE453">
        <f>VLOOKUP(Table2[[#This Row],[Reference]],metron,23,FALSE)</f>
        <v>1.346101231190151</v>
      </c>
      <c r="CF453">
        <f>VLOOKUP(Table2[[#This Row],[Reference]],metron,24,FALSE)</f>
        <v>1.995212038303694</v>
      </c>
      <c r="CG453">
        <f>VLOOKUP(Table2[[#This Row],[Reference]],metron,25,FALSE)</f>
        <v>6.1559507523939808E-2</v>
      </c>
      <c r="CH453">
        <f>VLOOKUP(Table2[[#This Row],[Reference]],metron,26,FALSE)</f>
        <v>0.13201094391244869</v>
      </c>
    </row>
    <row r="454" spans="1:86" hidden="1" x14ac:dyDescent="0.45">
      <c r="A454">
        <v>1606101000</v>
      </c>
      <c r="B454" t="s">
        <v>958</v>
      </c>
      <c r="C454" t="s">
        <v>64</v>
      </c>
      <c r="D454" t="s">
        <v>65</v>
      </c>
      <c r="E454" t="s">
        <v>704</v>
      </c>
      <c r="F454" t="s">
        <v>700</v>
      </c>
      <c r="G454" t="s">
        <v>735</v>
      </c>
      <c r="H454" t="s">
        <v>65</v>
      </c>
      <c r="I454">
        <v>1.71</v>
      </c>
      <c r="J454">
        <v>1.18</v>
      </c>
      <c r="K454">
        <v>1.59</v>
      </c>
      <c r="L454">
        <v>1.41</v>
      </c>
      <c r="M454">
        <v>2</v>
      </c>
      <c r="N454">
        <v>2</v>
      </c>
      <c r="O454">
        <v>4</v>
      </c>
      <c r="P454">
        <v>1</v>
      </c>
      <c r="Q454">
        <v>1</v>
      </c>
      <c r="R454">
        <v>0</v>
      </c>
      <c r="S454" t="s">
        <v>959</v>
      </c>
      <c r="T454" t="s">
        <v>960</v>
      </c>
      <c r="U454">
        <v>3</v>
      </c>
      <c r="V454">
        <v>0</v>
      </c>
      <c r="W454">
        <v>1</v>
      </c>
      <c r="X454">
        <v>0</v>
      </c>
      <c r="Y454">
        <v>1</v>
      </c>
      <c r="Z454">
        <v>0</v>
      </c>
      <c r="AA454">
        <v>0</v>
      </c>
      <c r="AB454">
        <v>1</v>
      </c>
      <c r="AC454">
        <v>0</v>
      </c>
      <c r="AD454">
        <v>1</v>
      </c>
      <c r="AE454">
        <v>14</v>
      </c>
      <c r="AF454">
        <v>9</v>
      </c>
      <c r="AG454">
        <v>7</v>
      </c>
      <c r="AH454">
        <v>5</v>
      </c>
      <c r="AI454">
        <v>7</v>
      </c>
      <c r="AJ454">
        <v>4</v>
      </c>
      <c r="AK454">
        <v>15</v>
      </c>
      <c r="AL454">
        <v>9</v>
      </c>
      <c r="AM454">
        <v>56</v>
      </c>
      <c r="AN454">
        <v>44</v>
      </c>
      <c r="AO454">
        <v>1.73</v>
      </c>
      <c r="AP454">
        <v>1.06</v>
      </c>
      <c r="AQ454">
        <v>2.76</v>
      </c>
      <c r="AR454">
        <v>68</v>
      </c>
      <c r="AS454">
        <v>74</v>
      </c>
      <c r="AT454">
        <v>53</v>
      </c>
      <c r="AU454">
        <v>32</v>
      </c>
      <c r="AV454">
        <v>15</v>
      </c>
      <c r="AW454">
        <v>44</v>
      </c>
      <c r="AX454">
        <v>74</v>
      </c>
      <c r="AY454">
        <v>50</v>
      </c>
      <c r="AZ454">
        <v>80</v>
      </c>
      <c r="BA454">
        <v>11.05</v>
      </c>
      <c r="BB454">
        <v>4.6399999999999997</v>
      </c>
      <c r="BC454">
        <v>1.5</v>
      </c>
      <c r="BD454">
        <v>4.25</v>
      </c>
      <c r="BE454">
        <v>6</v>
      </c>
      <c r="BF454">
        <f>(1/BC454+1/BD454+1/BE454-1)/3</f>
        <v>2.2875816993464044E-2</v>
      </c>
      <c r="BG454">
        <f>1/BC454-BF454</f>
        <v>0.64379084967320255</v>
      </c>
      <c r="BH454">
        <f>1/BD454-BF454</f>
        <v>0.21241830065359477</v>
      </c>
      <c r="BI454">
        <f>1/BE454-BF454</f>
        <v>0.1437908496732026</v>
      </c>
      <c r="BJ454">
        <f>MROUND(BG454*100,2)/100</f>
        <v>0.64</v>
      </c>
      <c r="BK454">
        <v>1.19</v>
      </c>
      <c r="BL454">
        <v>1.62</v>
      </c>
      <c r="BM454">
        <v>2.6</v>
      </c>
      <c r="BN454">
        <v>4.5999999999999996</v>
      </c>
      <c r="BO454">
        <v>1.71</v>
      </c>
      <c r="BP454">
        <v>2.0499999999999998</v>
      </c>
      <c r="BQ454" t="s">
        <v>708</v>
      </c>
      <c r="BR454">
        <f>VLOOKUP(Table2[[#This Row],[Reference]],metron,10,FALSE)</f>
        <v>2.8343749999999996</v>
      </c>
      <c r="BS454">
        <f>VLOOKUP(Table2[[#This Row],[Reference]],metron,11,FALSE)</f>
        <v>1.980803571428571</v>
      </c>
      <c r="BT454">
        <f>VLOOKUP(Table2[[#This Row],[Reference]],metron,12,FALSE)</f>
        <v>0.85357142857142854</v>
      </c>
      <c r="BU454">
        <f>VLOOKUP(Table2[[#This Row],[Reference]],metron,13,FALSE)</f>
        <v>0.8683035714285714</v>
      </c>
      <c r="BV454">
        <f>VLOOKUP(Table2[[#This Row],[Reference]],metron,14,FALSE)</f>
        <v>0.36607142857142849</v>
      </c>
      <c r="BW454">
        <f>VLOOKUP(Table2[[#This Row],[Reference]],metron,15,FALSE)</f>
        <v>15.03980099502488</v>
      </c>
      <c r="BX454">
        <f>VLOOKUP(Table2[[#This Row],[Reference]],metron,16,FALSE)</f>
        <v>8.6326699834162515</v>
      </c>
      <c r="BY454">
        <f>VLOOKUP(Table2[[#This Row],[Reference]],metron,17,FALSE)</f>
        <v>6.5189234650967203</v>
      </c>
      <c r="BZ454">
        <f>VLOOKUP(Table2[[#This Row],[Reference]],metron,18,FALSE)</f>
        <v>3.4507989907485279</v>
      </c>
      <c r="CA454">
        <f>VLOOKUP(Table2[[#This Row],[Reference]],metron,19,FALSE)</f>
        <v>8.5208775299281605</v>
      </c>
      <c r="CB454">
        <f>VLOOKUP(Table2[[#This Row],[Reference]],metron,20,FALSE)</f>
        <v>5.181870992667724</v>
      </c>
      <c r="CC454">
        <f>VLOOKUP(Table2[[#This Row],[Reference]],metron,21,FALSE)</f>
        <v>12.48566610455312</v>
      </c>
      <c r="CD454">
        <f>VLOOKUP(Table2[[#This Row],[Reference]],metron,22,FALSE)</f>
        <v>13.573355817875211</v>
      </c>
      <c r="CE454">
        <f>VLOOKUP(Table2[[#This Row],[Reference]],metron,23,FALSE)</f>
        <v>1.395273023634882</v>
      </c>
      <c r="CF454">
        <f>VLOOKUP(Table2[[#This Row],[Reference]],metron,24,FALSE)</f>
        <v>2.0586797066014668</v>
      </c>
      <c r="CG454">
        <f>VLOOKUP(Table2[[#This Row],[Reference]],metron,25,FALSE)</f>
        <v>6.8459657701711488E-2</v>
      </c>
      <c r="CH454">
        <f>VLOOKUP(Table2[[#This Row],[Reference]],metron,26,FALSE)</f>
        <v>0.12713936430317849</v>
      </c>
    </row>
    <row r="455" spans="1:86" hidden="1" x14ac:dyDescent="0.45">
      <c r="A455">
        <v>1606352400</v>
      </c>
      <c r="B455" t="s">
        <v>961</v>
      </c>
      <c r="C455" t="s">
        <v>64</v>
      </c>
      <c r="D455" t="s">
        <v>65</v>
      </c>
      <c r="E455" t="s">
        <v>700</v>
      </c>
      <c r="F455" t="s">
        <v>667</v>
      </c>
      <c r="G455" t="s">
        <v>725</v>
      </c>
      <c r="H455" t="s">
        <v>65</v>
      </c>
      <c r="I455">
        <v>1.17</v>
      </c>
      <c r="J455">
        <v>2.35</v>
      </c>
      <c r="K455">
        <v>1.41</v>
      </c>
      <c r="L455">
        <v>1.9</v>
      </c>
      <c r="M455">
        <v>2</v>
      </c>
      <c r="N455">
        <v>1</v>
      </c>
      <c r="O455">
        <v>3</v>
      </c>
      <c r="P455">
        <v>3</v>
      </c>
      <c r="Q455">
        <v>2</v>
      </c>
      <c r="R455">
        <v>1</v>
      </c>
      <c r="S455" t="s">
        <v>962</v>
      </c>
      <c r="T455">
        <v>43</v>
      </c>
      <c r="U455">
        <v>2</v>
      </c>
      <c r="V455">
        <v>8</v>
      </c>
      <c r="W455">
        <v>2</v>
      </c>
      <c r="X455">
        <v>0</v>
      </c>
      <c r="Y455">
        <v>3</v>
      </c>
      <c r="Z455">
        <v>0</v>
      </c>
      <c r="AA455">
        <v>1</v>
      </c>
      <c r="AB455">
        <v>1</v>
      </c>
      <c r="AC455">
        <v>2</v>
      </c>
      <c r="AD455">
        <v>1</v>
      </c>
      <c r="AE455">
        <v>6</v>
      </c>
      <c r="AF455">
        <v>9</v>
      </c>
      <c r="AG455">
        <v>2</v>
      </c>
      <c r="AH455">
        <v>6</v>
      </c>
      <c r="AI455">
        <v>4</v>
      </c>
      <c r="AJ455">
        <v>3</v>
      </c>
      <c r="AK455">
        <v>14</v>
      </c>
      <c r="AL455">
        <v>11</v>
      </c>
      <c r="AM455">
        <v>28</v>
      </c>
      <c r="AN455">
        <v>72</v>
      </c>
      <c r="AO455">
        <v>0.85</v>
      </c>
      <c r="AP455">
        <v>1.61</v>
      </c>
      <c r="AQ455">
        <v>2.62</v>
      </c>
      <c r="AR455">
        <v>55</v>
      </c>
      <c r="AS455">
        <v>69</v>
      </c>
      <c r="AT455">
        <v>49</v>
      </c>
      <c r="AU455">
        <v>29</v>
      </c>
      <c r="AV455">
        <v>20</v>
      </c>
      <c r="AW455">
        <v>31</v>
      </c>
      <c r="AX455">
        <v>72</v>
      </c>
      <c r="AY455">
        <v>43</v>
      </c>
      <c r="AZ455">
        <v>75</v>
      </c>
      <c r="BA455">
        <v>8.4700000000000006</v>
      </c>
      <c r="BB455">
        <v>4.0999999999999996</v>
      </c>
      <c r="BC455">
        <v>4.45</v>
      </c>
      <c r="BD455">
        <v>3.85</v>
      </c>
      <c r="BE455">
        <v>1.71</v>
      </c>
      <c r="BF455">
        <f>(1/BC455+1/BD455+1/BE455-1)/3</f>
        <v>2.3084894167094028E-2</v>
      </c>
      <c r="BG455">
        <f>1/BC455-BF455</f>
        <v>0.20163420695650147</v>
      </c>
      <c r="BH455">
        <f>1/BD455-BF455</f>
        <v>0.23665536557316569</v>
      </c>
      <c r="BI455">
        <f>1/BE455-BF455</f>
        <v>0.56171042747033284</v>
      </c>
      <c r="BJ455">
        <f>MROUND(BG455*100,2)/100</f>
        <v>0.2</v>
      </c>
      <c r="BK455">
        <v>1.25</v>
      </c>
      <c r="BL455">
        <v>1.8</v>
      </c>
      <c r="BM455">
        <v>3</v>
      </c>
      <c r="BN455">
        <v>5.75</v>
      </c>
      <c r="BO455">
        <v>1.74</v>
      </c>
      <c r="BP455">
        <v>2.0499999999999998</v>
      </c>
      <c r="BQ455" t="s">
        <v>711</v>
      </c>
      <c r="BR455">
        <f>VLOOKUP(Table2[[#This Row],[Reference]],metron,10,FALSE)</f>
        <v>2.7065095398428731</v>
      </c>
      <c r="BS455">
        <f>VLOOKUP(Table2[[#This Row],[Reference]],metron,11,FALSE)</f>
        <v>1.0101010101010099</v>
      </c>
      <c r="BT455">
        <f>VLOOKUP(Table2[[#This Row],[Reference]],metron,12,FALSE)</f>
        <v>1.696408529741863</v>
      </c>
      <c r="BU455">
        <f>VLOOKUP(Table2[[#This Row],[Reference]],metron,13,FALSE)</f>
        <v>0.44044943820224719</v>
      </c>
      <c r="BV455">
        <f>VLOOKUP(Table2[[#This Row],[Reference]],metron,14,FALSE)</f>
        <v>0.74606741573033708</v>
      </c>
      <c r="BW455">
        <f>VLOOKUP(Table2[[#This Row],[Reference]],metron,15,FALSE)</f>
        <v>10.265072765072761</v>
      </c>
      <c r="BX455">
        <f>VLOOKUP(Table2[[#This Row],[Reference]],metron,16,FALSE)</f>
        <v>13.023908523908521</v>
      </c>
      <c r="BY455">
        <f>VLOOKUP(Table2[[#This Row],[Reference]],metron,17,FALSE)</f>
        <v>4.0483193277310923</v>
      </c>
      <c r="BZ455">
        <f>VLOOKUP(Table2[[#This Row],[Reference]],metron,18,FALSE)</f>
        <v>5.60609243697479</v>
      </c>
      <c r="CA455">
        <f>VLOOKUP(Table2[[#This Row],[Reference]],metron,19,FALSE)</f>
        <v>6.2167534373416684</v>
      </c>
      <c r="CB455">
        <f>VLOOKUP(Table2[[#This Row],[Reference]],metron,20,FALSE)</f>
        <v>7.4178160869337306</v>
      </c>
      <c r="CC455">
        <f>VLOOKUP(Table2[[#This Row],[Reference]],metron,21,FALSE)</f>
        <v>13.223628691983119</v>
      </c>
      <c r="CD455">
        <f>VLOOKUP(Table2[[#This Row],[Reference]],metron,22,FALSE)</f>
        <v>12.78586497890295</v>
      </c>
      <c r="CE455">
        <f>VLOOKUP(Table2[[#This Row],[Reference]],metron,23,FALSE)</f>
        <v>1.8442211055276381</v>
      </c>
      <c r="CF455">
        <f>VLOOKUP(Table2[[#This Row],[Reference]],metron,24,FALSE)</f>
        <v>1.7989949748743721</v>
      </c>
      <c r="CG455">
        <f>VLOOKUP(Table2[[#This Row],[Reference]],metron,25,FALSE)</f>
        <v>0.12060301507537689</v>
      </c>
      <c r="CH455">
        <f>VLOOKUP(Table2[[#This Row],[Reference]],metron,26,FALSE)</f>
        <v>0.11658291457286429</v>
      </c>
    </row>
    <row r="456" spans="1:86" hidden="1" x14ac:dyDescent="0.45">
      <c r="A456">
        <v>1606359960</v>
      </c>
      <c r="B456" t="s">
        <v>963</v>
      </c>
      <c r="C456" t="s">
        <v>64</v>
      </c>
      <c r="D456" t="s">
        <v>65</v>
      </c>
      <c r="E456" t="s">
        <v>666</v>
      </c>
      <c r="F456" t="s">
        <v>694</v>
      </c>
      <c r="G456" t="s">
        <v>668</v>
      </c>
      <c r="H456" t="s">
        <v>65</v>
      </c>
      <c r="I456">
        <v>1.61</v>
      </c>
      <c r="J456">
        <v>1.88</v>
      </c>
      <c r="K456">
        <v>1.48</v>
      </c>
      <c r="L456">
        <v>2</v>
      </c>
      <c r="M456">
        <v>1</v>
      </c>
      <c r="N456">
        <v>0</v>
      </c>
      <c r="O456">
        <v>1</v>
      </c>
      <c r="P456">
        <v>0</v>
      </c>
      <c r="Q456">
        <v>0</v>
      </c>
      <c r="R456">
        <v>0</v>
      </c>
      <c r="S456">
        <v>81</v>
      </c>
      <c r="U456">
        <v>5</v>
      </c>
      <c r="V456">
        <v>3</v>
      </c>
      <c r="W456">
        <v>1</v>
      </c>
      <c r="X456">
        <v>0</v>
      </c>
      <c r="Y456">
        <v>3</v>
      </c>
      <c r="Z456">
        <v>0</v>
      </c>
      <c r="AA456">
        <v>0</v>
      </c>
      <c r="AB456">
        <v>1</v>
      </c>
      <c r="AC456">
        <v>1</v>
      </c>
      <c r="AD456">
        <v>2</v>
      </c>
      <c r="AE456">
        <v>8</v>
      </c>
      <c r="AF456">
        <v>9</v>
      </c>
      <c r="AG456">
        <v>3</v>
      </c>
      <c r="AH456">
        <v>6</v>
      </c>
      <c r="AI456">
        <v>5</v>
      </c>
      <c r="AJ456">
        <v>3</v>
      </c>
      <c r="AK456">
        <v>12</v>
      </c>
      <c r="AL456">
        <v>15</v>
      </c>
      <c r="AM456">
        <v>48</v>
      </c>
      <c r="AN456">
        <v>52</v>
      </c>
      <c r="AO456">
        <v>1.05</v>
      </c>
      <c r="AP456">
        <v>1.3</v>
      </c>
      <c r="AQ456">
        <v>2.62</v>
      </c>
      <c r="AR456">
        <v>60</v>
      </c>
      <c r="AS456">
        <v>72</v>
      </c>
      <c r="AT456">
        <v>52</v>
      </c>
      <c r="AU456">
        <v>38</v>
      </c>
      <c r="AV456">
        <v>12</v>
      </c>
      <c r="AW456">
        <v>29</v>
      </c>
      <c r="AX456">
        <v>63</v>
      </c>
      <c r="AY456">
        <v>40</v>
      </c>
      <c r="AZ456">
        <v>77</v>
      </c>
      <c r="BA456">
        <v>9.26</v>
      </c>
      <c r="BB456">
        <v>3.82</v>
      </c>
      <c r="BC456">
        <v>2.35</v>
      </c>
      <c r="BD456">
        <v>3.15</v>
      </c>
      <c r="BE456">
        <v>3</v>
      </c>
      <c r="BF456">
        <f>(1/BC456+1/BD456+1/BE456-1)/3</f>
        <v>2.5441855229089223E-2</v>
      </c>
      <c r="BG456">
        <f>1/BC456-BF456</f>
        <v>0.40009005966452782</v>
      </c>
      <c r="BH456">
        <f>1/BD456-BF456</f>
        <v>0.29201846223122824</v>
      </c>
      <c r="BI456">
        <f>1/BE456-BF456</f>
        <v>0.30789147810424411</v>
      </c>
      <c r="BJ456">
        <f>MROUND(BG456*100,2)/100</f>
        <v>0.4</v>
      </c>
      <c r="BK456">
        <v>1.35</v>
      </c>
      <c r="BL456">
        <v>2.1</v>
      </c>
      <c r="BM456">
        <v>3.8</v>
      </c>
      <c r="BN456">
        <v>7.5</v>
      </c>
      <c r="BO456">
        <v>1.83</v>
      </c>
      <c r="BP456">
        <v>1.91</v>
      </c>
      <c r="BQ456" t="s">
        <v>669</v>
      </c>
      <c r="BR456">
        <f>VLOOKUP(Table2[[#This Row],[Reference]],metron,10,FALSE)</f>
        <v>2.4956155335383219</v>
      </c>
      <c r="BS456">
        <f>VLOOKUP(Table2[[#This Row],[Reference]],metron,11,FALSE)</f>
        <v>1.344038264434575</v>
      </c>
      <c r="BT456">
        <f>VLOOKUP(Table2[[#This Row],[Reference]],metron,12,FALSE)</f>
        <v>1.1515772691037469</v>
      </c>
      <c r="BU456">
        <f>VLOOKUP(Table2[[#This Row],[Reference]],metron,13,FALSE)</f>
        <v>0.59936225942375587</v>
      </c>
      <c r="BV456">
        <f>VLOOKUP(Table2[[#This Row],[Reference]],metron,14,FALSE)</f>
        <v>0.50723152260562576</v>
      </c>
      <c r="BW456">
        <f>VLOOKUP(Table2[[#This Row],[Reference]],metron,15,FALSE)</f>
        <v>11.99278846153846</v>
      </c>
      <c r="BX456">
        <f>VLOOKUP(Table2[[#This Row],[Reference]],metron,16,FALSE)</f>
        <v>10.0277534965035</v>
      </c>
      <c r="BY456">
        <f>VLOOKUP(Table2[[#This Row],[Reference]],metron,17,FALSE)</f>
        <v>5.2857459543338514</v>
      </c>
      <c r="BZ456">
        <f>VLOOKUP(Table2[[#This Row],[Reference]],metron,18,FALSE)</f>
        <v>4.4067834183107957</v>
      </c>
      <c r="CA456">
        <f>VLOOKUP(Table2[[#This Row],[Reference]],metron,19,FALSE)</f>
        <v>6.7070425072046085</v>
      </c>
      <c r="CB456">
        <f>VLOOKUP(Table2[[#This Row],[Reference]],metron,20,FALSE)</f>
        <v>5.6209700781927046</v>
      </c>
      <c r="CC456">
        <f>VLOOKUP(Table2[[#This Row],[Reference]],metron,21,FALSE)</f>
        <v>13.04463690872752</v>
      </c>
      <c r="CD456">
        <f>VLOOKUP(Table2[[#This Row],[Reference]],metron,22,FALSE)</f>
        <v>13.49811236953142</v>
      </c>
      <c r="CE456">
        <f>VLOOKUP(Table2[[#This Row],[Reference]],metron,23,FALSE)</f>
        <v>1.5836526181353769</v>
      </c>
      <c r="CF456">
        <f>VLOOKUP(Table2[[#This Row],[Reference]],metron,24,FALSE)</f>
        <v>1.8744146445295871</v>
      </c>
      <c r="CG456">
        <f>VLOOKUP(Table2[[#This Row],[Reference]],metron,25,FALSE)</f>
        <v>8.5994040017028525E-2</v>
      </c>
      <c r="CH456">
        <f>VLOOKUP(Table2[[#This Row],[Reference]],metron,26,FALSE)</f>
        <v>0.13452532992762881</v>
      </c>
    </row>
    <row r="457" spans="1:86" hidden="1" x14ac:dyDescent="0.45">
      <c r="A457">
        <v>1606438800</v>
      </c>
      <c r="B457" t="s">
        <v>964</v>
      </c>
      <c r="C457" t="s">
        <v>64</v>
      </c>
      <c r="D457" t="s">
        <v>65</v>
      </c>
      <c r="E457" t="s">
        <v>661</v>
      </c>
      <c r="F457" t="s">
        <v>671</v>
      </c>
      <c r="G457" t="s">
        <v>720</v>
      </c>
      <c r="H457" t="s">
        <v>65</v>
      </c>
      <c r="I457">
        <v>1.72</v>
      </c>
      <c r="J457">
        <v>1.71</v>
      </c>
      <c r="K457">
        <v>1.5</v>
      </c>
      <c r="L457">
        <v>1.98</v>
      </c>
      <c r="M457">
        <v>1</v>
      </c>
      <c r="N457">
        <v>3</v>
      </c>
      <c r="O457">
        <v>4</v>
      </c>
      <c r="P457">
        <v>1</v>
      </c>
      <c r="Q457">
        <v>0</v>
      </c>
      <c r="R457">
        <v>1</v>
      </c>
      <c r="S457">
        <v>46</v>
      </c>
      <c r="T457" t="s">
        <v>965</v>
      </c>
      <c r="U457">
        <v>8</v>
      </c>
      <c r="V457">
        <v>6</v>
      </c>
      <c r="W457">
        <v>1</v>
      </c>
      <c r="X457">
        <v>0</v>
      </c>
      <c r="Y457">
        <v>0</v>
      </c>
      <c r="Z457">
        <v>0</v>
      </c>
      <c r="AA457">
        <v>0</v>
      </c>
      <c r="AB457">
        <v>1</v>
      </c>
      <c r="AC457">
        <v>0</v>
      </c>
      <c r="AD457">
        <v>0</v>
      </c>
      <c r="AE457">
        <v>10</v>
      </c>
      <c r="AF457">
        <v>6</v>
      </c>
      <c r="AG457">
        <v>6</v>
      </c>
      <c r="AH457">
        <v>5</v>
      </c>
      <c r="AI457">
        <v>4</v>
      </c>
      <c r="AJ457">
        <v>1</v>
      </c>
      <c r="AK457">
        <v>10</v>
      </c>
      <c r="AL457">
        <v>13</v>
      </c>
      <c r="AM457">
        <v>71</v>
      </c>
      <c r="AN457">
        <v>29</v>
      </c>
      <c r="AO457">
        <v>1.1100000000000001</v>
      </c>
      <c r="AP457">
        <v>0.77</v>
      </c>
      <c r="AQ457">
        <v>2.4300000000000002</v>
      </c>
      <c r="AR457">
        <v>48</v>
      </c>
      <c r="AS457">
        <v>83</v>
      </c>
      <c r="AT457">
        <v>40</v>
      </c>
      <c r="AU457">
        <v>18</v>
      </c>
      <c r="AV457">
        <v>9</v>
      </c>
      <c r="AW457">
        <v>20</v>
      </c>
      <c r="AX457">
        <v>58</v>
      </c>
      <c r="AY457">
        <v>49</v>
      </c>
      <c r="AZ457">
        <v>91</v>
      </c>
      <c r="BA457">
        <v>11.95</v>
      </c>
      <c r="BB457">
        <v>4.04</v>
      </c>
      <c r="BC457">
        <v>2.4</v>
      </c>
      <c r="BD457">
        <v>3.15</v>
      </c>
      <c r="BE457">
        <v>3</v>
      </c>
      <c r="BF457">
        <f>(1/BC457+1/BD457+1/BE457-1)/3</f>
        <v>2.2486772486772482E-2</v>
      </c>
      <c r="BG457">
        <f>1/BC457-BF457</f>
        <v>0.39417989417989419</v>
      </c>
      <c r="BH457">
        <f>1/BD457-BF457</f>
        <v>0.29497354497354494</v>
      </c>
      <c r="BI457">
        <f>1/BE457-BF457</f>
        <v>0.31084656084656082</v>
      </c>
      <c r="BJ457">
        <f>MROUND(BG457*100,2)/100</f>
        <v>0.4</v>
      </c>
      <c r="BK457">
        <v>1.4</v>
      </c>
      <c r="BL457">
        <v>2.25</v>
      </c>
      <c r="BM457">
        <v>4.25</v>
      </c>
      <c r="BN457">
        <v>8.5</v>
      </c>
      <c r="BO457">
        <v>1.95</v>
      </c>
      <c r="BP457">
        <v>1.8</v>
      </c>
      <c r="BQ457" t="s">
        <v>715</v>
      </c>
      <c r="BR457">
        <f>VLOOKUP(Table2[[#This Row],[Reference]],metron,10,FALSE)</f>
        <v>2.4956155335383219</v>
      </c>
      <c r="BS457">
        <f>VLOOKUP(Table2[[#This Row],[Reference]],metron,11,FALSE)</f>
        <v>1.344038264434575</v>
      </c>
      <c r="BT457">
        <f>VLOOKUP(Table2[[#This Row],[Reference]],metron,12,FALSE)</f>
        <v>1.1515772691037469</v>
      </c>
      <c r="BU457">
        <f>VLOOKUP(Table2[[#This Row],[Reference]],metron,13,FALSE)</f>
        <v>0.59936225942375587</v>
      </c>
      <c r="BV457">
        <f>VLOOKUP(Table2[[#This Row],[Reference]],metron,14,FALSE)</f>
        <v>0.50723152260562576</v>
      </c>
      <c r="BW457">
        <f>VLOOKUP(Table2[[#This Row],[Reference]],metron,15,FALSE)</f>
        <v>11.99278846153846</v>
      </c>
      <c r="BX457">
        <f>VLOOKUP(Table2[[#This Row],[Reference]],metron,16,FALSE)</f>
        <v>10.0277534965035</v>
      </c>
      <c r="BY457">
        <f>VLOOKUP(Table2[[#This Row],[Reference]],metron,17,FALSE)</f>
        <v>5.2857459543338514</v>
      </c>
      <c r="BZ457">
        <f>VLOOKUP(Table2[[#This Row],[Reference]],metron,18,FALSE)</f>
        <v>4.4067834183107957</v>
      </c>
      <c r="CA457">
        <f>VLOOKUP(Table2[[#This Row],[Reference]],metron,19,FALSE)</f>
        <v>6.7070425072046085</v>
      </c>
      <c r="CB457">
        <f>VLOOKUP(Table2[[#This Row],[Reference]],metron,20,FALSE)</f>
        <v>5.6209700781927046</v>
      </c>
      <c r="CC457">
        <f>VLOOKUP(Table2[[#This Row],[Reference]],metron,21,FALSE)</f>
        <v>13.04463690872752</v>
      </c>
      <c r="CD457">
        <f>VLOOKUP(Table2[[#This Row],[Reference]],metron,22,FALSE)</f>
        <v>13.49811236953142</v>
      </c>
      <c r="CE457">
        <f>VLOOKUP(Table2[[#This Row],[Reference]],metron,23,FALSE)</f>
        <v>1.5836526181353769</v>
      </c>
      <c r="CF457">
        <f>VLOOKUP(Table2[[#This Row],[Reference]],metron,24,FALSE)</f>
        <v>1.8744146445295871</v>
      </c>
      <c r="CG457">
        <f>VLOOKUP(Table2[[#This Row],[Reference]],metron,25,FALSE)</f>
        <v>8.5994040017028525E-2</v>
      </c>
      <c r="CH457">
        <f>VLOOKUP(Table2[[#This Row],[Reference]],metron,26,FALSE)</f>
        <v>0.13452532992762881</v>
      </c>
    </row>
    <row r="458" spans="1:86" hidden="1" x14ac:dyDescent="0.45">
      <c r="A458">
        <v>1606446360</v>
      </c>
      <c r="B458" t="s">
        <v>966</v>
      </c>
      <c r="C458" t="s">
        <v>64</v>
      </c>
      <c r="D458" t="s">
        <v>65</v>
      </c>
      <c r="E458" t="s">
        <v>693</v>
      </c>
      <c r="F458" t="s">
        <v>682</v>
      </c>
      <c r="G458" t="s">
        <v>662</v>
      </c>
      <c r="H458" t="s">
        <v>65</v>
      </c>
      <c r="I458">
        <v>1.56</v>
      </c>
      <c r="J458">
        <v>1.88</v>
      </c>
      <c r="K458">
        <v>1.4</v>
      </c>
      <c r="L458">
        <v>1.45</v>
      </c>
      <c r="M458">
        <v>0</v>
      </c>
      <c r="N458">
        <v>1</v>
      </c>
      <c r="O458">
        <v>1</v>
      </c>
      <c r="P458">
        <v>1</v>
      </c>
      <c r="Q458">
        <v>0</v>
      </c>
      <c r="R458">
        <v>1</v>
      </c>
      <c r="T458">
        <v>7</v>
      </c>
      <c r="U458">
        <v>8</v>
      </c>
      <c r="V458">
        <v>2</v>
      </c>
      <c r="W458">
        <v>0</v>
      </c>
      <c r="X458">
        <v>0</v>
      </c>
      <c r="Y458">
        <v>4</v>
      </c>
      <c r="Z458">
        <v>0</v>
      </c>
      <c r="AA458">
        <v>0</v>
      </c>
      <c r="AB458">
        <v>0</v>
      </c>
      <c r="AC458">
        <v>3</v>
      </c>
      <c r="AD458">
        <v>1</v>
      </c>
      <c r="AE458">
        <v>-1</v>
      </c>
      <c r="AF458">
        <v>-1</v>
      </c>
      <c r="AG458">
        <v>-1</v>
      </c>
      <c r="AH458">
        <v>-1</v>
      </c>
      <c r="AI458">
        <v>-1</v>
      </c>
      <c r="AJ458">
        <v>-1</v>
      </c>
      <c r="AK458">
        <v>10</v>
      </c>
      <c r="AL458">
        <v>9</v>
      </c>
      <c r="AM458">
        <v>65</v>
      </c>
      <c r="AN458">
        <v>35</v>
      </c>
      <c r="AO458">
        <v>0</v>
      </c>
      <c r="AP458">
        <v>0</v>
      </c>
      <c r="AQ458">
        <v>2.33</v>
      </c>
      <c r="AR458">
        <v>58</v>
      </c>
      <c r="AS458">
        <v>72</v>
      </c>
      <c r="AT458">
        <v>38</v>
      </c>
      <c r="AU458">
        <v>18</v>
      </c>
      <c r="AV458">
        <v>9</v>
      </c>
      <c r="AW458">
        <v>23</v>
      </c>
      <c r="AX458">
        <v>61</v>
      </c>
      <c r="AY458">
        <v>44</v>
      </c>
      <c r="AZ458">
        <v>80</v>
      </c>
      <c r="BA458">
        <v>11.05</v>
      </c>
      <c r="BB458">
        <v>5.49</v>
      </c>
      <c r="BC458">
        <v>1.83</v>
      </c>
      <c r="BD458">
        <v>3.45</v>
      </c>
      <c r="BE458">
        <v>4.3</v>
      </c>
      <c r="BF458">
        <f>(1/BC458+1/BD458+1/BE458-1)/3</f>
        <v>2.2953766476781896E-2</v>
      </c>
      <c r="BG458">
        <f>1/BC458-BF458</f>
        <v>0.523494320954912</v>
      </c>
      <c r="BH458">
        <f>1/BD458-BF458</f>
        <v>0.26690130598698625</v>
      </c>
      <c r="BI458">
        <f>1/BE458-BF458</f>
        <v>0.20960437305810181</v>
      </c>
      <c r="BJ458">
        <f>MROUND(BG458*100,2)/100</f>
        <v>0.52</v>
      </c>
      <c r="BK458">
        <v>1.32</v>
      </c>
      <c r="BL458">
        <v>2.0499999999999998</v>
      </c>
      <c r="BM458">
        <v>3.6</v>
      </c>
      <c r="BN458">
        <v>7</v>
      </c>
      <c r="BO458">
        <v>1.87</v>
      </c>
      <c r="BP458">
        <v>1.87</v>
      </c>
      <c r="BQ458" t="s">
        <v>698</v>
      </c>
      <c r="BR458">
        <f>VLOOKUP(Table2[[#This Row],[Reference]],metron,10,FALSE)</f>
        <v>2.5967403582378576</v>
      </c>
      <c r="BS458">
        <f>VLOOKUP(Table2[[#This Row],[Reference]],metron,11,FALSE)</f>
        <v>1.625948039373891</v>
      </c>
      <c r="BT458">
        <f>VLOOKUP(Table2[[#This Row],[Reference]],metron,12,FALSE)</f>
        <v>0.97079231886396644</v>
      </c>
      <c r="BU458">
        <f>VLOOKUP(Table2[[#This Row],[Reference]],metron,13,FALSE)</f>
        <v>0.71433182698515174</v>
      </c>
      <c r="BV458">
        <f>VLOOKUP(Table2[[#This Row],[Reference]],metron,14,FALSE)</f>
        <v>0.43011620400258233</v>
      </c>
      <c r="BW458">
        <f>VLOOKUP(Table2[[#This Row],[Reference]],metron,15,FALSE)</f>
        <v>13.39951055368614</v>
      </c>
      <c r="BX458">
        <f>VLOOKUP(Table2[[#This Row],[Reference]],metron,16,FALSE)</f>
        <v>9.4252064851636579</v>
      </c>
      <c r="BY458">
        <f>VLOOKUP(Table2[[#This Row],[Reference]],metron,17,FALSE)</f>
        <v>5.7628422023992618</v>
      </c>
      <c r="BZ458">
        <f>VLOOKUP(Table2[[#This Row],[Reference]],metron,18,FALSE)</f>
        <v>3.9375576745616732</v>
      </c>
      <c r="CA458">
        <f>VLOOKUP(Table2[[#This Row],[Reference]],metron,19,FALSE)</f>
        <v>7.636668351286878</v>
      </c>
      <c r="CB458">
        <f>VLOOKUP(Table2[[#This Row],[Reference]],metron,20,FALSE)</f>
        <v>5.4876488106019847</v>
      </c>
      <c r="CC458">
        <f>VLOOKUP(Table2[[#This Row],[Reference]],metron,21,FALSE)</f>
        <v>12.460420531849101</v>
      </c>
      <c r="CD458">
        <f>VLOOKUP(Table2[[#This Row],[Reference]],metron,22,FALSE)</f>
        <v>13.44897959183673</v>
      </c>
      <c r="CE458">
        <f>VLOOKUP(Table2[[#This Row],[Reference]],metron,23,FALSE)</f>
        <v>1.462202380952381</v>
      </c>
      <c r="CF458">
        <f>VLOOKUP(Table2[[#This Row],[Reference]],metron,24,FALSE)</f>
        <v>2.01547619047619</v>
      </c>
      <c r="CG458">
        <f>VLOOKUP(Table2[[#This Row],[Reference]],metron,25,FALSE)</f>
        <v>7.7380952380952384E-2</v>
      </c>
      <c r="CH458">
        <f>VLOOKUP(Table2[[#This Row],[Reference]],metron,26,FALSE)</f>
        <v>0.13754093480202439</v>
      </c>
    </row>
    <row r="459" spans="1:86" hidden="1" x14ac:dyDescent="0.45">
      <c r="A459">
        <v>1606611600</v>
      </c>
      <c r="B459" t="s">
        <v>967</v>
      </c>
      <c r="C459" t="s">
        <v>64</v>
      </c>
      <c r="D459" t="s">
        <v>65</v>
      </c>
      <c r="E459" t="s">
        <v>667</v>
      </c>
      <c r="F459" t="s">
        <v>700</v>
      </c>
      <c r="G459" t="s">
        <v>678</v>
      </c>
      <c r="H459" t="s">
        <v>65</v>
      </c>
      <c r="I459">
        <v>2.2200000000000002</v>
      </c>
      <c r="J459">
        <v>1.26</v>
      </c>
      <c r="K459">
        <v>1.9</v>
      </c>
      <c r="L459">
        <v>1.41</v>
      </c>
      <c r="M459">
        <v>2</v>
      </c>
      <c r="N459">
        <v>0</v>
      </c>
      <c r="O459">
        <v>2</v>
      </c>
      <c r="P459">
        <v>2</v>
      </c>
      <c r="Q459">
        <v>2</v>
      </c>
      <c r="R459">
        <v>0</v>
      </c>
      <c r="S459" t="s">
        <v>968</v>
      </c>
      <c r="U459">
        <v>8</v>
      </c>
      <c r="V459">
        <v>1</v>
      </c>
      <c r="W459">
        <v>2</v>
      </c>
      <c r="X459">
        <v>0</v>
      </c>
      <c r="Y459">
        <v>1</v>
      </c>
      <c r="Z459">
        <v>1</v>
      </c>
      <c r="AA459">
        <v>1</v>
      </c>
      <c r="AB459">
        <v>1</v>
      </c>
      <c r="AC459">
        <v>0</v>
      </c>
      <c r="AD459">
        <v>2</v>
      </c>
      <c r="AE459">
        <v>14</v>
      </c>
      <c r="AF459">
        <v>10</v>
      </c>
      <c r="AG459">
        <v>8</v>
      </c>
      <c r="AH459">
        <v>2</v>
      </c>
      <c r="AI459">
        <v>6</v>
      </c>
      <c r="AJ459">
        <v>8</v>
      </c>
      <c r="AK459">
        <v>12</v>
      </c>
      <c r="AL459">
        <v>19</v>
      </c>
      <c r="AM459">
        <v>70</v>
      </c>
      <c r="AN459">
        <v>30</v>
      </c>
      <c r="AO459">
        <v>1.8</v>
      </c>
      <c r="AP459">
        <v>0.99</v>
      </c>
      <c r="AQ459">
        <v>2.64</v>
      </c>
      <c r="AR459">
        <v>57</v>
      </c>
      <c r="AS459">
        <v>71</v>
      </c>
      <c r="AT459">
        <v>52</v>
      </c>
      <c r="AU459">
        <v>27</v>
      </c>
      <c r="AV459">
        <v>19</v>
      </c>
      <c r="AW459">
        <v>35</v>
      </c>
      <c r="AX459">
        <v>73</v>
      </c>
      <c r="AY459">
        <v>40</v>
      </c>
      <c r="AZ459">
        <v>71</v>
      </c>
      <c r="BA459">
        <v>8.56</v>
      </c>
      <c r="BB459">
        <v>4.1500000000000004</v>
      </c>
      <c r="BC459">
        <v>1.4</v>
      </c>
      <c r="BD459">
        <v>4.2</v>
      </c>
      <c r="BE459">
        <v>7</v>
      </c>
      <c r="BF459">
        <f>(1/BC459+1/BD459+1/BE459-1)/3</f>
        <v>3.174603174603171E-2</v>
      </c>
      <c r="BG459">
        <f>1/BC459-BF459</f>
        <v>0.68253968253968256</v>
      </c>
      <c r="BH459">
        <f>1/BD459-BF459</f>
        <v>0.20634920634920637</v>
      </c>
      <c r="BI459">
        <f>1/BE459-BF459</f>
        <v>0.11111111111111113</v>
      </c>
      <c r="BJ459">
        <f>MROUND(BG459*100,2)/100</f>
        <v>0.68</v>
      </c>
      <c r="BK459">
        <v>1.21</v>
      </c>
      <c r="BL459">
        <v>1.68</v>
      </c>
      <c r="BM459">
        <v>2.75</v>
      </c>
      <c r="BN459">
        <v>4.3</v>
      </c>
      <c r="BO459">
        <v>1.83</v>
      </c>
      <c r="BP459">
        <v>1.91</v>
      </c>
      <c r="BQ459" t="s">
        <v>736</v>
      </c>
      <c r="BR459">
        <f>VLOOKUP(Table2[[#This Row],[Reference]],metron,10,FALSE)</f>
        <v>2.9107565011820329</v>
      </c>
      <c r="BS459">
        <f>VLOOKUP(Table2[[#This Row],[Reference]],metron,11,FALSE)</f>
        <v>2.1359338061465718</v>
      </c>
      <c r="BT459">
        <f>VLOOKUP(Table2[[#This Row],[Reference]],metron,12,FALSE)</f>
        <v>0.77482269503546097</v>
      </c>
      <c r="BU459">
        <f>VLOOKUP(Table2[[#This Row],[Reference]],metron,13,FALSE)</f>
        <v>0.93380614657210403</v>
      </c>
      <c r="BV459">
        <f>VLOOKUP(Table2[[#This Row],[Reference]],metron,14,FALSE)</f>
        <v>0.33747044917257679</v>
      </c>
      <c r="BW459">
        <f>VLOOKUP(Table2[[#This Row],[Reference]],metron,15,FALSE)</f>
        <v>15.783723522853959</v>
      </c>
      <c r="BX459">
        <f>VLOOKUP(Table2[[#This Row],[Reference]],metron,16,FALSE)</f>
        <v>8.5830546265328866</v>
      </c>
      <c r="BY459">
        <f>VLOOKUP(Table2[[#This Row],[Reference]],metron,17,FALSE)</f>
        <v>6.7338618346545864</v>
      </c>
      <c r="BZ459">
        <f>VLOOKUP(Table2[[#This Row],[Reference]],metron,18,FALSE)</f>
        <v>3.2842582106455271</v>
      </c>
      <c r="CA459">
        <f>VLOOKUP(Table2[[#This Row],[Reference]],metron,19,FALSE)</f>
        <v>9.049861688199373</v>
      </c>
      <c r="CB459">
        <f>VLOOKUP(Table2[[#This Row],[Reference]],metron,20,FALSE)</f>
        <v>5.2987964158873595</v>
      </c>
      <c r="CC459">
        <f>VLOOKUP(Table2[[#This Row],[Reference]],metron,21,FALSE)</f>
        <v>12.362500000000001</v>
      </c>
      <c r="CD459">
        <f>VLOOKUP(Table2[[#This Row],[Reference]],metron,22,FALSE)</f>
        <v>13.904545454545451</v>
      </c>
      <c r="CE459">
        <f>VLOOKUP(Table2[[#This Row],[Reference]],metron,23,FALSE)</f>
        <v>1.353005464480874</v>
      </c>
      <c r="CF459">
        <f>VLOOKUP(Table2[[#This Row],[Reference]],metron,24,FALSE)</f>
        <v>2.0185792349726781</v>
      </c>
      <c r="CG459">
        <f>VLOOKUP(Table2[[#This Row],[Reference]],metron,25,FALSE)</f>
        <v>6.6666666666666666E-2</v>
      </c>
      <c r="CH459">
        <f>VLOOKUP(Table2[[#This Row],[Reference]],metron,26,FALSE)</f>
        <v>0.1213114754098361</v>
      </c>
    </row>
    <row r="460" spans="1:86" hidden="1" x14ac:dyDescent="0.45">
      <c r="A460">
        <v>1606619160</v>
      </c>
      <c r="B460" t="s">
        <v>969</v>
      </c>
      <c r="C460" t="s">
        <v>64</v>
      </c>
      <c r="D460" t="s">
        <v>65</v>
      </c>
      <c r="E460" t="s">
        <v>694</v>
      </c>
      <c r="F460" t="s">
        <v>666</v>
      </c>
      <c r="G460" t="s">
        <v>731</v>
      </c>
      <c r="H460" t="s">
        <v>65</v>
      </c>
      <c r="I460">
        <v>1.78</v>
      </c>
      <c r="J460">
        <v>1.68</v>
      </c>
      <c r="K460">
        <v>2</v>
      </c>
      <c r="L460">
        <v>1.48</v>
      </c>
      <c r="M460">
        <v>1</v>
      </c>
      <c r="N460">
        <v>2</v>
      </c>
      <c r="O460">
        <v>3</v>
      </c>
      <c r="P460">
        <v>1</v>
      </c>
      <c r="Q460">
        <v>0</v>
      </c>
      <c r="R460">
        <v>1</v>
      </c>
      <c r="S460">
        <v>75</v>
      </c>
      <c r="T460" t="s">
        <v>100</v>
      </c>
      <c r="U460">
        <v>7</v>
      </c>
      <c r="V460">
        <v>6</v>
      </c>
      <c r="W460">
        <v>1</v>
      </c>
      <c r="X460">
        <v>0</v>
      </c>
      <c r="Y460">
        <v>3</v>
      </c>
      <c r="Z460">
        <v>0</v>
      </c>
      <c r="AA460">
        <v>0</v>
      </c>
      <c r="AB460">
        <v>1</v>
      </c>
      <c r="AC460">
        <v>1</v>
      </c>
      <c r="AD460">
        <v>2</v>
      </c>
      <c r="AE460">
        <v>26</v>
      </c>
      <c r="AF460">
        <v>13</v>
      </c>
      <c r="AG460">
        <v>4</v>
      </c>
      <c r="AH460">
        <v>5</v>
      </c>
      <c r="AI460">
        <v>22</v>
      </c>
      <c r="AJ460">
        <v>8</v>
      </c>
      <c r="AK460">
        <v>18</v>
      </c>
      <c r="AL460">
        <v>14</v>
      </c>
      <c r="AM460">
        <v>65</v>
      </c>
      <c r="AN460">
        <v>35</v>
      </c>
      <c r="AO460">
        <v>2.39</v>
      </c>
      <c r="AP460">
        <v>1.38</v>
      </c>
      <c r="AQ460">
        <v>2.5299999999999998</v>
      </c>
      <c r="AR460">
        <v>57</v>
      </c>
      <c r="AS460">
        <v>68</v>
      </c>
      <c r="AT460">
        <v>49</v>
      </c>
      <c r="AU460">
        <v>36</v>
      </c>
      <c r="AV460">
        <v>11</v>
      </c>
      <c r="AW460">
        <v>28</v>
      </c>
      <c r="AX460">
        <v>60</v>
      </c>
      <c r="AY460">
        <v>38</v>
      </c>
      <c r="AZ460">
        <v>79</v>
      </c>
      <c r="BA460">
        <v>9.19</v>
      </c>
      <c r="BB460">
        <v>3.83</v>
      </c>
      <c r="BC460">
        <v>1.73</v>
      </c>
      <c r="BD460">
        <v>3.4</v>
      </c>
      <c r="BE460">
        <v>4.5</v>
      </c>
      <c r="BF460">
        <f>(1/BC460+1/BD460+1/BE460-1)/3</f>
        <v>3.1458183787323492E-2</v>
      </c>
      <c r="BG460">
        <f>1/BC460-BF460</f>
        <v>0.54657649829360144</v>
      </c>
      <c r="BH460">
        <f>1/BD460-BF460</f>
        <v>0.26265946327150003</v>
      </c>
      <c r="BI460">
        <f>1/BE460-BF460</f>
        <v>0.19076403843489873</v>
      </c>
      <c r="BJ460">
        <f>MROUND(BG460*100,2)/100</f>
        <v>0.54</v>
      </c>
      <c r="BK460">
        <v>1.37</v>
      </c>
      <c r="BL460">
        <v>2.23</v>
      </c>
      <c r="BM460">
        <v>3.9</v>
      </c>
      <c r="BN460">
        <v>7.75</v>
      </c>
      <c r="BO460">
        <v>2</v>
      </c>
      <c r="BP460">
        <v>1.8</v>
      </c>
      <c r="BQ460" t="s">
        <v>770</v>
      </c>
      <c r="BR460">
        <f>VLOOKUP(Table2[[#This Row],[Reference]],metron,10,FALSE)</f>
        <v>2.6359702267612941</v>
      </c>
      <c r="BS460">
        <f>VLOOKUP(Table2[[#This Row],[Reference]],metron,11,FALSE)</f>
        <v>1.684957590444867</v>
      </c>
      <c r="BT460">
        <f>VLOOKUP(Table2[[#This Row],[Reference]],metron,12,FALSE)</f>
        <v>0.95101263631642718</v>
      </c>
      <c r="BU460">
        <f>VLOOKUP(Table2[[#This Row],[Reference]],metron,13,FALSE)</f>
        <v>0.72650164445213783</v>
      </c>
      <c r="BV460">
        <f>VLOOKUP(Table2[[#This Row],[Reference]],metron,14,FALSE)</f>
        <v>0.42097974727367138</v>
      </c>
      <c r="BW460">
        <f>VLOOKUP(Table2[[#This Row],[Reference]],metron,15,FALSE)</f>
        <v>13.338806970509379</v>
      </c>
      <c r="BX460">
        <f>VLOOKUP(Table2[[#This Row],[Reference]],metron,16,FALSE)</f>
        <v>9.2530160857908843</v>
      </c>
      <c r="BY460">
        <f>VLOOKUP(Table2[[#This Row],[Reference]],metron,17,FALSE)</f>
        <v>5.9915081521739131</v>
      </c>
      <c r="BZ460">
        <f>VLOOKUP(Table2[[#This Row],[Reference]],metron,18,FALSE)</f>
        <v>3.9772418478260869</v>
      </c>
      <c r="CA460">
        <f>VLOOKUP(Table2[[#This Row],[Reference]],metron,19,FALSE)</f>
        <v>7.3472988183354664</v>
      </c>
      <c r="CB460">
        <f>VLOOKUP(Table2[[#This Row],[Reference]],metron,20,FALSE)</f>
        <v>5.2757742379647974</v>
      </c>
      <c r="CC460">
        <f>VLOOKUP(Table2[[#This Row],[Reference]],metron,21,FALSE)</f>
        <v>12.59428182437032</v>
      </c>
      <c r="CD460">
        <f>VLOOKUP(Table2[[#This Row],[Reference]],metron,22,FALSE)</f>
        <v>13.577944179714089</v>
      </c>
      <c r="CE460">
        <f>VLOOKUP(Table2[[#This Row],[Reference]],metron,23,FALSE)</f>
        <v>1.4276913099870301</v>
      </c>
      <c r="CF460">
        <f>VLOOKUP(Table2[[#This Row],[Reference]],metron,24,FALSE)</f>
        <v>1.940985732814527</v>
      </c>
      <c r="CG460">
        <f>VLOOKUP(Table2[[#This Row],[Reference]],metron,25,FALSE)</f>
        <v>8.0739299610894946E-2</v>
      </c>
      <c r="CH460">
        <f>VLOOKUP(Table2[[#This Row],[Reference]],metron,26,FALSE)</f>
        <v>0.12743190661478601</v>
      </c>
    </row>
    <row r="461" spans="1:86" x14ac:dyDescent="0.45">
      <c r="A461">
        <v>1606672800</v>
      </c>
      <c r="B461" t="s">
        <v>970</v>
      </c>
      <c r="C461" t="s">
        <v>64</v>
      </c>
      <c r="D461" t="s">
        <v>65</v>
      </c>
      <c r="E461" t="s">
        <v>682</v>
      </c>
      <c r="F461" t="s">
        <v>693</v>
      </c>
      <c r="G461" t="s">
        <v>673</v>
      </c>
      <c r="H461" t="s">
        <v>65</v>
      </c>
      <c r="I461">
        <v>1.94</v>
      </c>
      <c r="J461">
        <v>1.47</v>
      </c>
      <c r="K461">
        <v>1.45</v>
      </c>
      <c r="L461">
        <v>1.4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U461">
        <v>6</v>
      </c>
      <c r="V461">
        <v>13</v>
      </c>
      <c r="W461">
        <v>1</v>
      </c>
      <c r="X461">
        <v>0</v>
      </c>
      <c r="Y461">
        <v>0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17</v>
      </c>
      <c r="AF461">
        <v>25</v>
      </c>
      <c r="AG461">
        <v>5</v>
      </c>
      <c r="AH461">
        <v>4</v>
      </c>
      <c r="AI461">
        <v>12</v>
      </c>
      <c r="AJ461">
        <v>21</v>
      </c>
      <c r="AK461">
        <v>13</v>
      </c>
      <c r="AL461">
        <v>11</v>
      </c>
      <c r="AM461">
        <v>36</v>
      </c>
      <c r="AN461">
        <v>64</v>
      </c>
      <c r="AO461">
        <v>1.65</v>
      </c>
      <c r="AP461">
        <v>2.33</v>
      </c>
      <c r="AQ461">
        <v>2.25</v>
      </c>
      <c r="AR461">
        <v>55</v>
      </c>
      <c r="AS461">
        <v>68</v>
      </c>
      <c r="AT461">
        <v>36</v>
      </c>
      <c r="AU461">
        <v>17</v>
      </c>
      <c r="AV461">
        <v>8</v>
      </c>
      <c r="AW461">
        <v>22</v>
      </c>
      <c r="AX461">
        <v>63</v>
      </c>
      <c r="AY461">
        <v>41</v>
      </c>
      <c r="AZ461">
        <v>76</v>
      </c>
      <c r="BA461">
        <v>10.98</v>
      </c>
      <c r="BB461">
        <v>5.41</v>
      </c>
      <c r="BC461">
        <v>3.75</v>
      </c>
      <c r="BD461">
        <v>3.35</v>
      </c>
      <c r="BE461">
        <v>2</v>
      </c>
      <c r="BF461">
        <f>(1/BC461+1/BD461+1/BE461-1)/3</f>
        <v>2.172470978441125E-2</v>
      </c>
      <c r="BG461">
        <f>1/BC461-BF461</f>
        <v>0.24494195688225542</v>
      </c>
      <c r="BH461">
        <f>1/BD461-BF461</f>
        <v>0.27678275290215587</v>
      </c>
      <c r="BI461">
        <f>1/BE461-BF461</f>
        <v>0.47827529021558873</v>
      </c>
      <c r="BJ461">
        <f>MROUND(BG461*100,2)/100</f>
        <v>0.24</v>
      </c>
      <c r="BK461">
        <v>1.29</v>
      </c>
      <c r="BL461">
        <v>1.95</v>
      </c>
      <c r="BM461">
        <v>3.4</v>
      </c>
      <c r="BN461">
        <v>6.5</v>
      </c>
      <c r="BO461">
        <v>1.77</v>
      </c>
      <c r="BP461">
        <v>2</v>
      </c>
      <c r="BQ461" t="s">
        <v>675</v>
      </c>
      <c r="BR461">
        <f>VLOOKUP(Table2[[#This Row],[Reference]],metron,10,FALSE)</f>
        <v>2.6014437689969609</v>
      </c>
      <c r="BS461">
        <f>VLOOKUP(Table2[[#This Row],[Reference]],metron,11,FALSE)</f>
        <v>1.067249240121581</v>
      </c>
      <c r="BT461">
        <f>VLOOKUP(Table2[[#This Row],[Reference]],metron,12,FALSE)</f>
        <v>1.53419452887538</v>
      </c>
      <c r="BU461">
        <f>VLOOKUP(Table2[[#This Row],[Reference]],metron,13,FALSE)</f>
        <v>0.45589353612167299</v>
      </c>
      <c r="BV461">
        <f>VLOOKUP(Table2[[#This Row],[Reference]],metron,14,FALSE)</f>
        <v>0.65133079847908748</v>
      </c>
      <c r="BW461">
        <f>VLOOKUP(Table2[[#This Row],[Reference]],metron,15,FALSE)</f>
        <v>10.75886524822695</v>
      </c>
      <c r="BX461">
        <f>VLOOKUP(Table2[[#This Row],[Reference]],metron,16,FALSE)</f>
        <v>12.46679561573179</v>
      </c>
      <c r="BY461">
        <f>VLOOKUP(Table2[[#This Row],[Reference]],metron,17,FALSE)</f>
        <v>4.1157347204161248</v>
      </c>
      <c r="BZ461">
        <f>VLOOKUP(Table2[[#This Row],[Reference]],metron,18,FALSE)</f>
        <v>5.1072821846553964</v>
      </c>
      <c r="CA461">
        <f>VLOOKUP(Table2[[#This Row],[Reference]],metron,19,FALSE)</f>
        <v>6.6431305278108255</v>
      </c>
      <c r="CB461">
        <f>VLOOKUP(Table2[[#This Row],[Reference]],metron,20,FALSE)</f>
        <v>7.3595134310763939</v>
      </c>
      <c r="CC461">
        <f>VLOOKUP(Table2[[#This Row],[Reference]],metron,21,FALSE)</f>
        <v>13.11140235910878</v>
      </c>
      <c r="CD461">
        <f>VLOOKUP(Table2[[#This Row],[Reference]],metron,22,FALSE)</f>
        <v>12.93184796854522</v>
      </c>
      <c r="CE461">
        <f>VLOOKUP(Table2[[#This Row],[Reference]],metron,23,FALSE)</f>
        <v>1.8341677096370459</v>
      </c>
      <c r="CF461">
        <f>VLOOKUP(Table2[[#This Row],[Reference]],metron,24,FALSE)</f>
        <v>1.7903629536921151</v>
      </c>
      <c r="CG461">
        <f>VLOOKUP(Table2[[#This Row],[Reference]],metron,25,FALSE)</f>
        <v>0.1095118898623279</v>
      </c>
      <c r="CH461">
        <f>VLOOKUP(Table2[[#This Row],[Reference]],metron,26,FALSE)</f>
        <v>9.3241551939924908E-2</v>
      </c>
    </row>
    <row r="462" spans="1:86" hidden="1" x14ac:dyDescent="0.45">
      <c r="A462">
        <v>1606696200</v>
      </c>
      <c r="B462" t="s">
        <v>971</v>
      </c>
      <c r="C462" t="s">
        <v>64</v>
      </c>
      <c r="D462" t="s">
        <v>65</v>
      </c>
      <c r="E462" t="s">
        <v>671</v>
      </c>
      <c r="F462" t="s">
        <v>661</v>
      </c>
      <c r="G462" t="s">
        <v>743</v>
      </c>
      <c r="H462" t="s">
        <v>65</v>
      </c>
      <c r="I462">
        <v>1.78</v>
      </c>
      <c r="J462">
        <v>1.63</v>
      </c>
      <c r="K462">
        <v>1.98</v>
      </c>
      <c r="L462">
        <v>1.5</v>
      </c>
      <c r="M462">
        <v>0</v>
      </c>
      <c r="N462">
        <v>1</v>
      </c>
      <c r="O462">
        <v>1</v>
      </c>
      <c r="P462">
        <v>0</v>
      </c>
      <c r="Q462">
        <v>0</v>
      </c>
      <c r="R462">
        <v>0</v>
      </c>
      <c r="T462">
        <v>83</v>
      </c>
      <c r="U462">
        <v>2</v>
      </c>
      <c r="V462">
        <v>9</v>
      </c>
      <c r="W462">
        <v>2</v>
      </c>
      <c r="X462">
        <v>0</v>
      </c>
      <c r="Y462">
        <v>1</v>
      </c>
      <c r="Z462">
        <v>0</v>
      </c>
      <c r="AA462">
        <v>0</v>
      </c>
      <c r="AB462">
        <v>2</v>
      </c>
      <c r="AC462">
        <v>0</v>
      </c>
      <c r="AD462">
        <v>1</v>
      </c>
      <c r="AE462">
        <v>10</v>
      </c>
      <c r="AF462">
        <v>24</v>
      </c>
      <c r="AG462">
        <v>4</v>
      </c>
      <c r="AH462">
        <v>5</v>
      </c>
      <c r="AI462">
        <v>6</v>
      </c>
      <c r="AJ462">
        <v>19</v>
      </c>
      <c r="AK462">
        <v>11</v>
      </c>
      <c r="AL462">
        <v>11</v>
      </c>
      <c r="AM462">
        <v>28</v>
      </c>
      <c r="AN462">
        <v>72</v>
      </c>
      <c r="AO462">
        <v>1.03</v>
      </c>
      <c r="AP462">
        <v>2.48</v>
      </c>
      <c r="AQ462">
        <v>2.5099999999999998</v>
      </c>
      <c r="AR462">
        <v>51</v>
      </c>
      <c r="AS462">
        <v>84</v>
      </c>
      <c r="AT462">
        <v>43</v>
      </c>
      <c r="AU462">
        <v>22</v>
      </c>
      <c r="AV462">
        <v>8</v>
      </c>
      <c r="AW462">
        <v>19</v>
      </c>
      <c r="AX462">
        <v>60</v>
      </c>
      <c r="AY462">
        <v>51</v>
      </c>
      <c r="AZ462">
        <v>92</v>
      </c>
      <c r="BA462">
        <v>12.05</v>
      </c>
      <c r="BB462">
        <v>3.87</v>
      </c>
      <c r="BC462">
        <v>2.2000000000000002</v>
      </c>
      <c r="BD462">
        <v>3.65</v>
      </c>
      <c r="BE462">
        <v>2.95</v>
      </c>
      <c r="BF462">
        <f>(1/BC462+1/BD462+1/BE462-1)/3</f>
        <v>2.250036937754607E-2</v>
      </c>
      <c r="BG462">
        <f>1/BC462-BF462</f>
        <v>0.43204508516790846</v>
      </c>
      <c r="BH462">
        <f>1/BD462-BF462</f>
        <v>0.25147223336217994</v>
      </c>
      <c r="BI462">
        <f>1/BE462-BF462</f>
        <v>0.31648268146991154</v>
      </c>
      <c r="BJ462">
        <f>MROUND(BG462*100,2)/100</f>
        <v>0.44</v>
      </c>
      <c r="BK462">
        <v>1.26</v>
      </c>
      <c r="BL462">
        <v>1.87</v>
      </c>
      <c r="BM462">
        <v>3.15</v>
      </c>
      <c r="BN462">
        <v>6</v>
      </c>
      <c r="BO462">
        <v>1.71</v>
      </c>
      <c r="BP462">
        <v>2.1</v>
      </c>
      <c r="BQ462" t="s">
        <v>770</v>
      </c>
      <c r="BR462">
        <f>VLOOKUP(Table2[[#This Row],[Reference]],metron,10,FALSE)</f>
        <v>2.4807646356033461</v>
      </c>
      <c r="BS462">
        <f>VLOOKUP(Table2[[#This Row],[Reference]],metron,11,FALSE)</f>
        <v>1.4140979689366791</v>
      </c>
      <c r="BT462">
        <f>VLOOKUP(Table2[[#This Row],[Reference]],metron,12,FALSE)</f>
        <v>1.0666666666666671</v>
      </c>
      <c r="BU462">
        <f>VLOOKUP(Table2[[#This Row],[Reference]],metron,13,FALSE)</f>
        <v>0.62712066905615294</v>
      </c>
      <c r="BV462">
        <f>VLOOKUP(Table2[[#This Row],[Reference]],metron,14,FALSE)</f>
        <v>0.46009557945041818</v>
      </c>
      <c r="BW462">
        <f>VLOOKUP(Table2[[#This Row],[Reference]],metron,15,FALSE)</f>
        <v>12.56969280146722</v>
      </c>
      <c r="BX462">
        <f>VLOOKUP(Table2[[#This Row],[Reference]],metron,16,FALSE)</f>
        <v>9.8695552498853729</v>
      </c>
      <c r="BY462">
        <f>VLOOKUP(Table2[[#This Row],[Reference]],metron,17,FALSE)</f>
        <v>5.2754256787850897</v>
      </c>
      <c r="BZ462">
        <f>VLOOKUP(Table2[[#This Row],[Reference]],metron,18,FALSE)</f>
        <v>4.1279337321675103</v>
      </c>
      <c r="CA462">
        <f>VLOOKUP(Table2[[#This Row],[Reference]],metron,19,FALSE)</f>
        <v>7.2942671226821298</v>
      </c>
      <c r="CB462">
        <f>VLOOKUP(Table2[[#This Row],[Reference]],metron,20,FALSE)</f>
        <v>5.7416215177178627</v>
      </c>
      <c r="CC462">
        <f>VLOOKUP(Table2[[#This Row],[Reference]],metron,21,FALSE)</f>
        <v>12.897246007868549</v>
      </c>
      <c r="CD462">
        <f>VLOOKUP(Table2[[#This Row],[Reference]],metron,22,FALSE)</f>
        <v>13.507058551261281</v>
      </c>
      <c r="CE462">
        <f>VLOOKUP(Table2[[#This Row],[Reference]],metron,23,FALSE)</f>
        <v>1.576522702104098</v>
      </c>
      <c r="CF462">
        <f>VLOOKUP(Table2[[#This Row],[Reference]],metron,24,FALSE)</f>
        <v>1.917165005537099</v>
      </c>
      <c r="CG462">
        <f>VLOOKUP(Table2[[#This Row],[Reference]],metron,25,FALSE)</f>
        <v>8.4385382059800659E-2</v>
      </c>
      <c r="CH462">
        <f>VLOOKUP(Table2[[#This Row],[Reference]],metron,26,FALSE)</f>
        <v>0.1233665559246955</v>
      </c>
    </row>
    <row r="463" spans="1:86" hidden="1" x14ac:dyDescent="0.45">
      <c r="A463">
        <v>1606964700</v>
      </c>
      <c r="B463" t="s">
        <v>972</v>
      </c>
      <c r="C463" t="s">
        <v>64</v>
      </c>
      <c r="D463" t="s">
        <v>65</v>
      </c>
      <c r="E463" t="s">
        <v>666</v>
      </c>
      <c r="F463" t="s">
        <v>667</v>
      </c>
      <c r="G463" t="s">
        <v>743</v>
      </c>
      <c r="H463" t="s">
        <v>65</v>
      </c>
      <c r="I463">
        <v>1.75</v>
      </c>
      <c r="J463">
        <v>2.2599999999999998</v>
      </c>
      <c r="K463">
        <v>1.48</v>
      </c>
      <c r="L463">
        <v>1.9</v>
      </c>
      <c r="M463">
        <v>1</v>
      </c>
      <c r="N463">
        <v>1</v>
      </c>
      <c r="O463">
        <v>2</v>
      </c>
      <c r="P463">
        <v>1</v>
      </c>
      <c r="Q463">
        <v>0</v>
      </c>
      <c r="R463">
        <v>1</v>
      </c>
      <c r="S463">
        <v>52</v>
      </c>
      <c r="T463">
        <v>38</v>
      </c>
      <c r="U463">
        <v>4</v>
      </c>
      <c r="V463">
        <v>6</v>
      </c>
      <c r="W463">
        <v>0</v>
      </c>
      <c r="X463">
        <v>0</v>
      </c>
      <c r="Y463">
        <v>3</v>
      </c>
      <c r="Z463">
        <v>0</v>
      </c>
      <c r="AA463">
        <v>0</v>
      </c>
      <c r="AB463">
        <v>0</v>
      </c>
      <c r="AC463">
        <v>0</v>
      </c>
      <c r="AD463">
        <v>3</v>
      </c>
      <c r="AE463">
        <v>11</v>
      </c>
      <c r="AF463">
        <v>21</v>
      </c>
      <c r="AG463">
        <v>2</v>
      </c>
      <c r="AH463">
        <v>4</v>
      </c>
      <c r="AI463">
        <v>9</v>
      </c>
      <c r="AJ463">
        <v>17</v>
      </c>
      <c r="AK463">
        <v>20</v>
      </c>
      <c r="AL463">
        <v>12</v>
      </c>
      <c r="AM463">
        <v>37</v>
      </c>
      <c r="AN463">
        <v>63</v>
      </c>
      <c r="AO463">
        <v>1.03</v>
      </c>
      <c r="AP463">
        <v>2.0099999999999998</v>
      </c>
      <c r="AQ463">
        <v>2.2599999999999998</v>
      </c>
      <c r="AR463">
        <v>49</v>
      </c>
      <c r="AS463">
        <v>70</v>
      </c>
      <c r="AT463">
        <v>44</v>
      </c>
      <c r="AU463">
        <v>18</v>
      </c>
      <c r="AV463">
        <v>8</v>
      </c>
      <c r="AW463">
        <v>21</v>
      </c>
      <c r="AX463">
        <v>59</v>
      </c>
      <c r="AY463">
        <v>34</v>
      </c>
      <c r="AZ463">
        <v>75</v>
      </c>
      <c r="BA463">
        <v>8.5</v>
      </c>
      <c r="BB463">
        <v>4</v>
      </c>
      <c r="BC463">
        <v>2.88</v>
      </c>
      <c r="BD463">
        <v>3.25</v>
      </c>
      <c r="BE463">
        <v>2.4</v>
      </c>
      <c r="BF463">
        <f>(1/BC463+1/BD463+1/BE463-1)/3</f>
        <v>2.3860398860398851E-2</v>
      </c>
      <c r="BG463">
        <f>1/BC463-BF463</f>
        <v>0.32336182336182334</v>
      </c>
      <c r="BH463">
        <f>1/BD463-BF463</f>
        <v>0.28383190883190884</v>
      </c>
      <c r="BI463">
        <f>1/BE463-BF463</f>
        <v>0.39280626780626782</v>
      </c>
      <c r="BJ463">
        <f>MROUND(BG463*100,2)/100</f>
        <v>0.32</v>
      </c>
      <c r="BK463">
        <v>1.33</v>
      </c>
      <c r="BL463">
        <v>2.14</v>
      </c>
      <c r="BM463">
        <v>3.75</v>
      </c>
      <c r="BN463">
        <v>7.25</v>
      </c>
      <c r="BO463">
        <v>1.83</v>
      </c>
      <c r="BP463">
        <v>1.91</v>
      </c>
      <c r="BQ463" t="s">
        <v>669</v>
      </c>
      <c r="BR463">
        <f>VLOOKUP(Table2[[#This Row],[Reference]],metron,10,FALSE)</f>
        <v>2.5313454284174597</v>
      </c>
      <c r="BS463">
        <f>VLOOKUP(Table2[[#This Row],[Reference]],metron,11,FALSE)</f>
        <v>1.210167055864918</v>
      </c>
      <c r="BT463">
        <f>VLOOKUP(Table2[[#This Row],[Reference]],metron,12,FALSE)</f>
        <v>1.3211783725525419</v>
      </c>
      <c r="BU463">
        <f>VLOOKUP(Table2[[#This Row],[Reference]],metron,13,FALSE)</f>
        <v>0.53135669362084459</v>
      </c>
      <c r="BV463">
        <f>VLOOKUP(Table2[[#This Row],[Reference]],metron,14,FALSE)</f>
        <v>0.55633423180592989</v>
      </c>
      <c r="BW463">
        <f>VLOOKUP(Table2[[#This Row],[Reference]],metron,15,FALSE)</f>
        <v>11.21109010712035</v>
      </c>
      <c r="BX463">
        <f>VLOOKUP(Table2[[#This Row],[Reference]],metron,16,FALSE)</f>
        <v>11.01700787401575</v>
      </c>
      <c r="BY463">
        <f>VLOOKUP(Table2[[#This Row],[Reference]],metron,17,FALSE)</f>
        <v>4.6792332268370611</v>
      </c>
      <c r="BZ463">
        <f>VLOOKUP(Table2[[#This Row],[Reference]],metron,18,FALSE)</f>
        <v>4.7080804854679013</v>
      </c>
      <c r="CA463">
        <f>VLOOKUP(Table2[[#This Row],[Reference]],metron,19,FALSE)</f>
        <v>6.5318568802832893</v>
      </c>
      <c r="CB463">
        <f>VLOOKUP(Table2[[#This Row],[Reference]],metron,20,FALSE)</f>
        <v>6.3089273885478487</v>
      </c>
      <c r="CC463">
        <f>VLOOKUP(Table2[[#This Row],[Reference]],metron,21,FALSE)</f>
        <v>12.72547770700637</v>
      </c>
      <c r="CD463">
        <f>VLOOKUP(Table2[[#This Row],[Reference]],metron,22,FALSE)</f>
        <v>13.06847133757962</v>
      </c>
      <c r="CE463">
        <f>VLOOKUP(Table2[[#This Row],[Reference]],metron,23,FALSE)</f>
        <v>1.6902356902356901</v>
      </c>
      <c r="CF463">
        <f>VLOOKUP(Table2[[#This Row],[Reference]],metron,24,FALSE)</f>
        <v>1.8050198959289869</v>
      </c>
      <c r="CG463">
        <f>VLOOKUP(Table2[[#This Row],[Reference]],metron,25,FALSE)</f>
        <v>0.105907560453015</v>
      </c>
      <c r="CH463">
        <f>VLOOKUP(Table2[[#This Row],[Reference]],metron,26,FALSE)</f>
        <v>0.1141720232629324</v>
      </c>
    </row>
    <row r="464" spans="1:86" hidden="1" x14ac:dyDescent="0.45">
      <c r="A464">
        <v>1607050800</v>
      </c>
      <c r="B464" t="s">
        <v>973</v>
      </c>
      <c r="C464" t="s">
        <v>64</v>
      </c>
      <c r="D464" t="s">
        <v>65</v>
      </c>
      <c r="E464" t="s">
        <v>671</v>
      </c>
      <c r="F464" t="s">
        <v>682</v>
      </c>
      <c r="G464" t="s">
        <v>668</v>
      </c>
      <c r="H464" t="s">
        <v>65</v>
      </c>
      <c r="I464">
        <v>1.68</v>
      </c>
      <c r="J464">
        <v>1.89</v>
      </c>
      <c r="K464">
        <v>1.98</v>
      </c>
      <c r="L464">
        <v>1.45</v>
      </c>
      <c r="M464">
        <v>4</v>
      </c>
      <c r="N464">
        <v>0</v>
      </c>
      <c r="O464">
        <v>4</v>
      </c>
      <c r="P464">
        <v>3</v>
      </c>
      <c r="Q464">
        <v>3</v>
      </c>
      <c r="R464">
        <v>0</v>
      </c>
      <c r="S464" t="s">
        <v>974</v>
      </c>
      <c r="U464">
        <v>8</v>
      </c>
      <c r="V464">
        <v>2</v>
      </c>
      <c r="W464">
        <v>1</v>
      </c>
      <c r="X464">
        <v>0</v>
      </c>
      <c r="Y464">
        <v>2</v>
      </c>
      <c r="Z464">
        <v>0</v>
      </c>
      <c r="AA464">
        <v>1</v>
      </c>
      <c r="AB464">
        <v>0</v>
      </c>
      <c r="AC464">
        <v>1</v>
      </c>
      <c r="AD464">
        <v>1</v>
      </c>
      <c r="AE464">
        <v>13</v>
      </c>
      <c r="AF464">
        <v>16</v>
      </c>
      <c r="AG464">
        <v>7</v>
      </c>
      <c r="AH464">
        <v>5</v>
      </c>
      <c r="AI464">
        <v>6</v>
      </c>
      <c r="AJ464">
        <v>11</v>
      </c>
      <c r="AK464">
        <v>16</v>
      </c>
      <c r="AL464">
        <v>10</v>
      </c>
      <c r="AM464">
        <v>41</v>
      </c>
      <c r="AN464">
        <v>59</v>
      </c>
      <c r="AO464">
        <v>1.6</v>
      </c>
      <c r="AP464">
        <v>1.65</v>
      </c>
      <c r="AQ464">
        <v>2.4</v>
      </c>
      <c r="AR464">
        <v>50</v>
      </c>
      <c r="AS464">
        <v>74</v>
      </c>
      <c r="AT464">
        <v>42</v>
      </c>
      <c r="AU464">
        <v>21</v>
      </c>
      <c r="AV464">
        <v>11</v>
      </c>
      <c r="AW464">
        <v>19</v>
      </c>
      <c r="AX464">
        <v>63</v>
      </c>
      <c r="AY464">
        <v>48</v>
      </c>
      <c r="AZ464">
        <v>84</v>
      </c>
      <c r="BA464">
        <v>12.48</v>
      </c>
      <c r="BB464">
        <v>4.47</v>
      </c>
      <c r="BC464">
        <v>1.61</v>
      </c>
      <c r="BD464">
        <v>3.9</v>
      </c>
      <c r="BE464">
        <v>5.25</v>
      </c>
      <c r="BF464">
        <f>(1/BC464+1/BD464+1/BE464-1)/3</f>
        <v>2.2668153102935722E-2</v>
      </c>
      <c r="BG464">
        <f>1/BC464-BF464</f>
        <v>0.59844985931942452</v>
      </c>
      <c r="BH464">
        <f>1/BD464-BF464</f>
        <v>0.23374210330732073</v>
      </c>
      <c r="BI464">
        <f>1/BE464-BF464</f>
        <v>0.16780803737325475</v>
      </c>
      <c r="BJ464">
        <f>MROUND(BG464*100,2)/100</f>
        <v>0.6</v>
      </c>
      <c r="BK464">
        <v>1.24</v>
      </c>
      <c r="BL464">
        <v>1.77</v>
      </c>
      <c r="BM464">
        <v>2.95</v>
      </c>
      <c r="BN464">
        <v>5.5</v>
      </c>
      <c r="BO464">
        <v>1.77</v>
      </c>
      <c r="BP464">
        <v>2</v>
      </c>
      <c r="BQ464" t="s">
        <v>770</v>
      </c>
      <c r="BR464">
        <f>VLOOKUP(Table2[[#This Row],[Reference]],metron,10,FALSE)</f>
        <v>2.7310090702947849</v>
      </c>
      <c r="BS464">
        <f>VLOOKUP(Table2[[#This Row],[Reference]],metron,11,FALSE)</f>
        <v>1.841836734693878</v>
      </c>
      <c r="BT464">
        <f>VLOOKUP(Table2[[#This Row],[Reference]],metron,12,FALSE)</f>
        <v>0.88917233560090703</v>
      </c>
      <c r="BU464">
        <f>VLOOKUP(Table2[[#This Row],[Reference]],metron,13,FALSE)</f>
        <v>0.804822695035461</v>
      </c>
      <c r="BV464">
        <f>VLOOKUP(Table2[[#This Row],[Reference]],metron,14,FALSE)</f>
        <v>0.38099290780141842</v>
      </c>
      <c r="BW464">
        <f>VLOOKUP(Table2[[#This Row],[Reference]],metron,15,FALSE)</f>
        <v>14.25174825174825</v>
      </c>
      <c r="BX464">
        <f>VLOOKUP(Table2[[#This Row],[Reference]],metron,16,FALSE)</f>
        <v>8.8316683316683324</v>
      </c>
      <c r="BY464">
        <f>VLOOKUP(Table2[[#This Row],[Reference]],metron,17,FALSE)</f>
        <v>6.2901265822784813</v>
      </c>
      <c r="BZ464">
        <f>VLOOKUP(Table2[[#This Row],[Reference]],metron,18,FALSE)</f>
        <v>3.6162025316455702</v>
      </c>
      <c r="CA464">
        <f>VLOOKUP(Table2[[#This Row],[Reference]],metron,19,FALSE)</f>
        <v>7.9616216694697686</v>
      </c>
      <c r="CB464">
        <f>VLOOKUP(Table2[[#This Row],[Reference]],metron,20,FALSE)</f>
        <v>5.2154658000227627</v>
      </c>
      <c r="CC464">
        <f>VLOOKUP(Table2[[#This Row],[Reference]],metron,21,FALSE)</f>
        <v>12.444895886236671</v>
      </c>
      <c r="CD464">
        <f>VLOOKUP(Table2[[#This Row],[Reference]],metron,22,FALSE)</f>
        <v>13.620619603859829</v>
      </c>
      <c r="CE464">
        <f>VLOOKUP(Table2[[#This Row],[Reference]],metron,23,FALSE)</f>
        <v>1.406084017382907</v>
      </c>
      <c r="CF464">
        <f>VLOOKUP(Table2[[#This Row],[Reference]],metron,24,FALSE)</f>
        <v>2.070980202800579</v>
      </c>
      <c r="CG464">
        <f>VLOOKUP(Table2[[#This Row],[Reference]],metron,25,FALSE)</f>
        <v>6.1323032351521013E-2</v>
      </c>
      <c r="CH464">
        <f>VLOOKUP(Table2[[#This Row],[Reference]],metron,26,FALSE)</f>
        <v>0.1313375181071946</v>
      </c>
    </row>
    <row r="465" spans="1:86" hidden="1" x14ac:dyDescent="0.45">
      <c r="A465">
        <v>1607223600</v>
      </c>
      <c r="B465" t="s">
        <v>975</v>
      </c>
      <c r="C465" t="s">
        <v>64</v>
      </c>
      <c r="D465" t="s">
        <v>65</v>
      </c>
      <c r="E465" t="s">
        <v>667</v>
      </c>
      <c r="F465" t="s">
        <v>666</v>
      </c>
      <c r="G465" t="s">
        <v>720</v>
      </c>
      <c r="H465" t="s">
        <v>65</v>
      </c>
      <c r="I465">
        <v>2.2000000000000002</v>
      </c>
      <c r="J465">
        <v>1.71</v>
      </c>
      <c r="K465">
        <v>1.9</v>
      </c>
      <c r="L465">
        <v>1.48</v>
      </c>
      <c r="M465">
        <v>1</v>
      </c>
      <c r="N465">
        <v>0</v>
      </c>
      <c r="O465">
        <v>1</v>
      </c>
      <c r="P465">
        <v>1</v>
      </c>
      <c r="Q465">
        <v>1</v>
      </c>
      <c r="R465">
        <v>0</v>
      </c>
      <c r="S465">
        <v>18</v>
      </c>
      <c r="U465">
        <v>4</v>
      </c>
      <c r="V465">
        <v>1</v>
      </c>
      <c r="W465">
        <v>2</v>
      </c>
      <c r="X465">
        <v>0</v>
      </c>
      <c r="Y465">
        <v>4</v>
      </c>
      <c r="Z465">
        <v>0</v>
      </c>
      <c r="AA465">
        <v>2</v>
      </c>
      <c r="AB465">
        <v>0</v>
      </c>
      <c r="AC465">
        <v>2</v>
      </c>
      <c r="AD465">
        <v>2</v>
      </c>
      <c r="AE465">
        <v>11</v>
      </c>
      <c r="AF465">
        <v>12</v>
      </c>
      <c r="AG465">
        <v>4</v>
      </c>
      <c r="AH465">
        <v>2</v>
      </c>
      <c r="AI465">
        <v>7</v>
      </c>
      <c r="AJ465">
        <v>10</v>
      </c>
      <c r="AK465">
        <v>14</v>
      </c>
      <c r="AL465">
        <v>17</v>
      </c>
      <c r="AM465">
        <v>41</v>
      </c>
      <c r="AN465">
        <v>59</v>
      </c>
      <c r="AO465">
        <v>1.25</v>
      </c>
      <c r="AP465">
        <v>1.1599999999999999</v>
      </c>
      <c r="AQ465">
        <v>2.25</v>
      </c>
      <c r="AR465">
        <v>52</v>
      </c>
      <c r="AS465">
        <v>71</v>
      </c>
      <c r="AT465">
        <v>42</v>
      </c>
      <c r="AU465">
        <v>17</v>
      </c>
      <c r="AV465">
        <v>8</v>
      </c>
      <c r="AW465">
        <v>20</v>
      </c>
      <c r="AX465">
        <v>61</v>
      </c>
      <c r="AY465">
        <v>32</v>
      </c>
      <c r="AZ465">
        <v>76</v>
      </c>
      <c r="BA465">
        <v>8.57</v>
      </c>
      <c r="BB465">
        <v>3.95</v>
      </c>
      <c r="BC465">
        <v>1.8</v>
      </c>
      <c r="BD465">
        <v>3.6</v>
      </c>
      <c r="BE465">
        <v>4.25</v>
      </c>
      <c r="BF465">
        <f>(1/BC465+1/BD465+1/BE465-1)/3</f>
        <v>2.2875816993464044E-2</v>
      </c>
      <c r="BG465">
        <f>1/BC465-BF465</f>
        <v>0.5326797385620915</v>
      </c>
      <c r="BH465">
        <f>1/BD465-BF465</f>
        <v>0.25490196078431376</v>
      </c>
      <c r="BI465">
        <f>1/BE465-BF465</f>
        <v>0.21241830065359477</v>
      </c>
      <c r="BJ465">
        <f>MROUND(BG465*100,2)/100</f>
        <v>0.54</v>
      </c>
      <c r="BK465">
        <v>1.25</v>
      </c>
      <c r="BL465">
        <v>1.8</v>
      </c>
      <c r="BM465">
        <v>3</v>
      </c>
      <c r="BN465">
        <v>5.75</v>
      </c>
      <c r="BO465">
        <v>1.74</v>
      </c>
      <c r="BP465">
        <v>2.0499999999999998</v>
      </c>
      <c r="BQ465" t="s">
        <v>736</v>
      </c>
      <c r="BR465">
        <f>VLOOKUP(Table2[[#This Row],[Reference]],metron,10,FALSE)</f>
        <v>2.6359702267612941</v>
      </c>
      <c r="BS465">
        <f>VLOOKUP(Table2[[#This Row],[Reference]],metron,11,FALSE)</f>
        <v>1.684957590444867</v>
      </c>
      <c r="BT465">
        <f>VLOOKUP(Table2[[#This Row],[Reference]],metron,12,FALSE)</f>
        <v>0.95101263631642718</v>
      </c>
      <c r="BU465">
        <f>VLOOKUP(Table2[[#This Row],[Reference]],metron,13,FALSE)</f>
        <v>0.72650164445213783</v>
      </c>
      <c r="BV465">
        <f>VLOOKUP(Table2[[#This Row],[Reference]],metron,14,FALSE)</f>
        <v>0.42097974727367138</v>
      </c>
      <c r="BW465">
        <f>VLOOKUP(Table2[[#This Row],[Reference]],metron,15,FALSE)</f>
        <v>13.338806970509379</v>
      </c>
      <c r="BX465">
        <f>VLOOKUP(Table2[[#This Row],[Reference]],metron,16,FALSE)</f>
        <v>9.2530160857908843</v>
      </c>
      <c r="BY465">
        <f>VLOOKUP(Table2[[#This Row],[Reference]],metron,17,FALSE)</f>
        <v>5.9915081521739131</v>
      </c>
      <c r="BZ465">
        <f>VLOOKUP(Table2[[#This Row],[Reference]],metron,18,FALSE)</f>
        <v>3.9772418478260869</v>
      </c>
      <c r="CA465">
        <f>VLOOKUP(Table2[[#This Row],[Reference]],metron,19,FALSE)</f>
        <v>7.3472988183354664</v>
      </c>
      <c r="CB465">
        <f>VLOOKUP(Table2[[#This Row],[Reference]],metron,20,FALSE)</f>
        <v>5.2757742379647974</v>
      </c>
      <c r="CC465">
        <f>VLOOKUP(Table2[[#This Row],[Reference]],metron,21,FALSE)</f>
        <v>12.59428182437032</v>
      </c>
      <c r="CD465">
        <f>VLOOKUP(Table2[[#This Row],[Reference]],metron,22,FALSE)</f>
        <v>13.577944179714089</v>
      </c>
      <c r="CE465">
        <f>VLOOKUP(Table2[[#This Row],[Reference]],metron,23,FALSE)</f>
        <v>1.4276913099870301</v>
      </c>
      <c r="CF465">
        <f>VLOOKUP(Table2[[#This Row],[Reference]],metron,24,FALSE)</f>
        <v>1.940985732814527</v>
      </c>
      <c r="CG465">
        <f>VLOOKUP(Table2[[#This Row],[Reference]],metron,25,FALSE)</f>
        <v>8.0739299610894946E-2</v>
      </c>
      <c r="CH465">
        <f>VLOOKUP(Table2[[#This Row],[Reference]],metron,26,FALSE)</f>
        <v>0.12743190661478601</v>
      </c>
    </row>
    <row r="466" spans="1:86" hidden="1" x14ac:dyDescent="0.45">
      <c r="A466">
        <v>1607301000</v>
      </c>
      <c r="B466" t="s">
        <v>976</v>
      </c>
      <c r="C466" t="s">
        <v>64</v>
      </c>
      <c r="D466" t="s">
        <v>65</v>
      </c>
      <c r="E466" t="s">
        <v>682</v>
      </c>
      <c r="F466" t="s">
        <v>671</v>
      </c>
      <c r="G466" t="s">
        <v>678</v>
      </c>
      <c r="H466" t="s">
        <v>65</v>
      </c>
      <c r="I466">
        <v>1.8</v>
      </c>
      <c r="J466">
        <v>1.75</v>
      </c>
      <c r="K466">
        <v>1.45</v>
      </c>
      <c r="L466">
        <v>1.98</v>
      </c>
      <c r="M466">
        <v>4</v>
      </c>
      <c r="N466">
        <v>0</v>
      </c>
      <c r="O466">
        <v>4</v>
      </c>
      <c r="P466">
        <v>3</v>
      </c>
      <c r="Q466">
        <v>3</v>
      </c>
      <c r="R466">
        <v>0</v>
      </c>
      <c r="S466" t="s">
        <v>977</v>
      </c>
      <c r="U466">
        <v>4</v>
      </c>
      <c r="V466">
        <v>4</v>
      </c>
      <c r="W466">
        <v>2</v>
      </c>
      <c r="X466">
        <v>0</v>
      </c>
      <c r="Y466">
        <v>1</v>
      </c>
      <c r="Z466">
        <v>0</v>
      </c>
      <c r="AA466">
        <v>0</v>
      </c>
      <c r="AB466">
        <v>2</v>
      </c>
      <c r="AC466">
        <v>1</v>
      </c>
      <c r="AD466">
        <v>0</v>
      </c>
      <c r="AE466">
        <v>9</v>
      </c>
      <c r="AF466">
        <v>6</v>
      </c>
      <c r="AG466">
        <v>6</v>
      </c>
      <c r="AH466">
        <v>2</v>
      </c>
      <c r="AI466">
        <v>3</v>
      </c>
      <c r="AJ466">
        <v>4</v>
      </c>
      <c r="AK466">
        <v>12</v>
      </c>
      <c r="AL466">
        <v>15</v>
      </c>
      <c r="AM466">
        <v>56</v>
      </c>
      <c r="AN466">
        <v>44</v>
      </c>
      <c r="AO466">
        <v>1.19</v>
      </c>
      <c r="AP466">
        <v>0.75</v>
      </c>
      <c r="AQ466">
        <v>2.48</v>
      </c>
      <c r="AR466">
        <v>48</v>
      </c>
      <c r="AS466">
        <v>75</v>
      </c>
      <c r="AT466">
        <v>45</v>
      </c>
      <c r="AU466">
        <v>25</v>
      </c>
      <c r="AV466">
        <v>10</v>
      </c>
      <c r="AW466">
        <v>23</v>
      </c>
      <c r="AX466">
        <v>65</v>
      </c>
      <c r="AY466">
        <v>45</v>
      </c>
      <c r="AZ466">
        <v>85</v>
      </c>
      <c r="BA466">
        <v>12.35</v>
      </c>
      <c r="BB466">
        <v>4.4000000000000004</v>
      </c>
      <c r="BC466">
        <v>2.9</v>
      </c>
      <c r="BD466">
        <v>3.5</v>
      </c>
      <c r="BE466">
        <v>2.2999999999999998</v>
      </c>
      <c r="BF466">
        <f>(1/BC466+1/BD466+1/BE466-1)/3</f>
        <v>2.1774826872278163E-2</v>
      </c>
      <c r="BG466">
        <f>1/BC466-BF466</f>
        <v>0.32305275933461841</v>
      </c>
      <c r="BH466">
        <f>1/BD466-BF466</f>
        <v>0.26393945884200753</v>
      </c>
      <c r="BI466">
        <f>1/BE466-BF466</f>
        <v>0.41300778182337405</v>
      </c>
      <c r="BJ466">
        <f>MROUND(BG466*100,2)/100</f>
        <v>0.32</v>
      </c>
      <c r="BK466">
        <v>1.25</v>
      </c>
      <c r="BL466">
        <v>1.8</v>
      </c>
      <c r="BM466">
        <v>3</v>
      </c>
      <c r="BN466">
        <v>5.75</v>
      </c>
      <c r="BO466">
        <v>1.67</v>
      </c>
      <c r="BP466">
        <v>2.15</v>
      </c>
      <c r="BQ466" t="s">
        <v>675</v>
      </c>
      <c r="BR466">
        <f>VLOOKUP(Table2[[#This Row],[Reference]],metron,10,FALSE)</f>
        <v>2.5313454284174597</v>
      </c>
      <c r="BS466">
        <f>VLOOKUP(Table2[[#This Row],[Reference]],metron,11,FALSE)</f>
        <v>1.210167055864918</v>
      </c>
      <c r="BT466">
        <f>VLOOKUP(Table2[[#This Row],[Reference]],metron,12,FALSE)</f>
        <v>1.3211783725525419</v>
      </c>
      <c r="BU466">
        <f>VLOOKUP(Table2[[#This Row],[Reference]],metron,13,FALSE)</f>
        <v>0.53135669362084459</v>
      </c>
      <c r="BV466">
        <f>VLOOKUP(Table2[[#This Row],[Reference]],metron,14,FALSE)</f>
        <v>0.55633423180592989</v>
      </c>
      <c r="BW466">
        <f>VLOOKUP(Table2[[#This Row],[Reference]],metron,15,FALSE)</f>
        <v>11.21109010712035</v>
      </c>
      <c r="BX466">
        <f>VLOOKUP(Table2[[#This Row],[Reference]],metron,16,FALSE)</f>
        <v>11.01700787401575</v>
      </c>
      <c r="BY466">
        <f>VLOOKUP(Table2[[#This Row],[Reference]],metron,17,FALSE)</f>
        <v>4.6792332268370611</v>
      </c>
      <c r="BZ466">
        <f>VLOOKUP(Table2[[#This Row],[Reference]],metron,18,FALSE)</f>
        <v>4.7080804854679013</v>
      </c>
      <c r="CA466">
        <f>VLOOKUP(Table2[[#This Row],[Reference]],metron,19,FALSE)</f>
        <v>6.5318568802832893</v>
      </c>
      <c r="CB466">
        <f>VLOOKUP(Table2[[#This Row],[Reference]],metron,20,FALSE)</f>
        <v>6.3089273885478487</v>
      </c>
      <c r="CC466">
        <f>VLOOKUP(Table2[[#This Row],[Reference]],metron,21,FALSE)</f>
        <v>12.72547770700637</v>
      </c>
      <c r="CD466">
        <f>VLOOKUP(Table2[[#This Row],[Reference]],metron,22,FALSE)</f>
        <v>13.06847133757962</v>
      </c>
      <c r="CE466">
        <f>VLOOKUP(Table2[[#This Row],[Reference]],metron,23,FALSE)</f>
        <v>1.6902356902356901</v>
      </c>
      <c r="CF466">
        <f>VLOOKUP(Table2[[#This Row],[Reference]],metron,24,FALSE)</f>
        <v>1.8050198959289869</v>
      </c>
      <c r="CG466">
        <f>VLOOKUP(Table2[[#This Row],[Reference]],metron,25,FALSE)</f>
        <v>0.105907560453015</v>
      </c>
      <c r="CH466">
        <f>VLOOKUP(Table2[[#This Row],[Reference]],metron,26,FALSE)</f>
        <v>0.1141720232629324</v>
      </c>
    </row>
    <row r="467" spans="1:86" hidden="1" x14ac:dyDescent="0.45">
      <c r="A467">
        <v>1607655600</v>
      </c>
      <c r="B467" t="s">
        <v>978</v>
      </c>
      <c r="C467" t="s">
        <v>64</v>
      </c>
      <c r="D467" t="s">
        <v>65</v>
      </c>
      <c r="E467" t="s">
        <v>682</v>
      </c>
      <c r="F467" t="s">
        <v>667</v>
      </c>
      <c r="G467" t="s">
        <v>673</v>
      </c>
      <c r="H467" t="s">
        <v>65</v>
      </c>
      <c r="I467">
        <v>1.86</v>
      </c>
      <c r="J467">
        <v>2.2400000000000002</v>
      </c>
      <c r="K467">
        <v>1.45</v>
      </c>
      <c r="L467">
        <v>1.9</v>
      </c>
      <c r="M467">
        <v>1</v>
      </c>
      <c r="N467">
        <v>1</v>
      </c>
      <c r="O467">
        <v>2</v>
      </c>
      <c r="P467">
        <v>0</v>
      </c>
      <c r="Q467">
        <v>0</v>
      </c>
      <c r="R467">
        <v>0</v>
      </c>
      <c r="S467">
        <v>72</v>
      </c>
      <c r="T467">
        <v>89</v>
      </c>
      <c r="U467">
        <v>3</v>
      </c>
      <c r="V467">
        <v>2</v>
      </c>
      <c r="W467">
        <v>2</v>
      </c>
      <c r="X467">
        <v>0</v>
      </c>
      <c r="Y467">
        <v>1</v>
      </c>
      <c r="Z467">
        <v>1</v>
      </c>
      <c r="AA467">
        <v>0</v>
      </c>
      <c r="AB467">
        <v>2</v>
      </c>
      <c r="AC467">
        <v>0</v>
      </c>
      <c r="AD467">
        <v>2</v>
      </c>
      <c r="AE467">
        <v>18</v>
      </c>
      <c r="AF467">
        <v>11</v>
      </c>
      <c r="AG467">
        <v>5</v>
      </c>
      <c r="AH467">
        <v>4</v>
      </c>
      <c r="AI467">
        <v>13</v>
      </c>
      <c r="AJ467">
        <v>7</v>
      </c>
      <c r="AK467">
        <v>19</v>
      </c>
      <c r="AL467">
        <v>11</v>
      </c>
      <c r="AM467">
        <v>46</v>
      </c>
      <c r="AN467">
        <v>54</v>
      </c>
      <c r="AO467">
        <v>1.7</v>
      </c>
      <c r="AP467">
        <v>1.19</v>
      </c>
      <c r="AQ467">
        <v>2.48</v>
      </c>
      <c r="AR467">
        <v>55</v>
      </c>
      <c r="AS467">
        <v>79</v>
      </c>
      <c r="AT467">
        <v>48</v>
      </c>
      <c r="AU467">
        <v>22</v>
      </c>
      <c r="AV467">
        <v>10</v>
      </c>
      <c r="AW467">
        <v>27</v>
      </c>
      <c r="AX467">
        <v>71</v>
      </c>
      <c r="AY467">
        <v>39</v>
      </c>
      <c r="AZ467">
        <v>76</v>
      </c>
      <c r="BA467">
        <v>9.5299999999999994</v>
      </c>
      <c r="BB467">
        <v>4.76</v>
      </c>
      <c r="BC467">
        <v>3.75</v>
      </c>
      <c r="BD467">
        <v>3.4</v>
      </c>
      <c r="BE467">
        <v>1.95</v>
      </c>
      <c r="BF467">
        <f>(1/BC467+1/BD467+1/BE467-1)/3</f>
        <v>2.4534942182001068E-2</v>
      </c>
      <c r="BG467">
        <f>1/BC467-BF467</f>
        <v>0.24213172448466561</v>
      </c>
      <c r="BH467">
        <f>1/BD467-BF467</f>
        <v>0.26958270487682245</v>
      </c>
      <c r="BI467">
        <f>1/BE467-BF467</f>
        <v>0.4882855706385118</v>
      </c>
      <c r="BJ467">
        <f>MROUND(BG467*100,2)/100</f>
        <v>0.24</v>
      </c>
      <c r="BK467">
        <v>1.28</v>
      </c>
      <c r="BL467">
        <v>1.95</v>
      </c>
      <c r="BM467">
        <v>3.35</v>
      </c>
      <c r="BN467">
        <v>6.5</v>
      </c>
      <c r="BO467">
        <v>1.77</v>
      </c>
      <c r="BP467">
        <v>2</v>
      </c>
      <c r="BQ467" t="s">
        <v>675</v>
      </c>
      <c r="BR467">
        <f>VLOOKUP(Table2[[#This Row],[Reference]],metron,10,FALSE)</f>
        <v>2.6014437689969609</v>
      </c>
      <c r="BS467">
        <f>VLOOKUP(Table2[[#This Row],[Reference]],metron,11,FALSE)</f>
        <v>1.067249240121581</v>
      </c>
      <c r="BT467">
        <f>VLOOKUP(Table2[[#This Row],[Reference]],metron,12,FALSE)</f>
        <v>1.53419452887538</v>
      </c>
      <c r="BU467">
        <f>VLOOKUP(Table2[[#This Row],[Reference]],metron,13,FALSE)</f>
        <v>0.45589353612167299</v>
      </c>
      <c r="BV467">
        <f>VLOOKUP(Table2[[#This Row],[Reference]],metron,14,FALSE)</f>
        <v>0.65133079847908748</v>
      </c>
      <c r="BW467">
        <f>VLOOKUP(Table2[[#This Row],[Reference]],metron,15,FALSE)</f>
        <v>10.75886524822695</v>
      </c>
      <c r="BX467">
        <f>VLOOKUP(Table2[[#This Row],[Reference]],metron,16,FALSE)</f>
        <v>12.46679561573179</v>
      </c>
      <c r="BY467">
        <f>VLOOKUP(Table2[[#This Row],[Reference]],metron,17,FALSE)</f>
        <v>4.1157347204161248</v>
      </c>
      <c r="BZ467">
        <f>VLOOKUP(Table2[[#This Row],[Reference]],metron,18,FALSE)</f>
        <v>5.1072821846553964</v>
      </c>
      <c r="CA467">
        <f>VLOOKUP(Table2[[#This Row],[Reference]],metron,19,FALSE)</f>
        <v>6.6431305278108255</v>
      </c>
      <c r="CB467">
        <f>VLOOKUP(Table2[[#This Row],[Reference]],metron,20,FALSE)</f>
        <v>7.3595134310763939</v>
      </c>
      <c r="CC467">
        <f>VLOOKUP(Table2[[#This Row],[Reference]],metron,21,FALSE)</f>
        <v>13.11140235910878</v>
      </c>
      <c r="CD467">
        <f>VLOOKUP(Table2[[#This Row],[Reference]],metron,22,FALSE)</f>
        <v>12.93184796854522</v>
      </c>
      <c r="CE467">
        <f>VLOOKUP(Table2[[#This Row],[Reference]],metron,23,FALSE)</f>
        <v>1.8341677096370459</v>
      </c>
      <c r="CF467">
        <f>VLOOKUP(Table2[[#This Row],[Reference]],metron,24,FALSE)</f>
        <v>1.7903629536921151</v>
      </c>
      <c r="CG467">
        <f>VLOOKUP(Table2[[#This Row],[Reference]],metron,25,FALSE)</f>
        <v>0.1095118898623279</v>
      </c>
      <c r="CH467">
        <f>VLOOKUP(Table2[[#This Row],[Reference]],metron,26,FALSE)</f>
        <v>9.3241551939924908E-2</v>
      </c>
    </row>
    <row r="468" spans="1:86" hidden="1" x14ac:dyDescent="0.45">
      <c r="A468">
        <v>1607913000</v>
      </c>
      <c r="B468" t="s">
        <v>979</v>
      </c>
      <c r="C468" t="s">
        <v>64</v>
      </c>
      <c r="D468" t="s">
        <v>65</v>
      </c>
      <c r="E468" t="s">
        <v>667</v>
      </c>
      <c r="F468" t="s">
        <v>682</v>
      </c>
      <c r="G468" t="s">
        <v>731</v>
      </c>
      <c r="H468" t="s">
        <v>65</v>
      </c>
      <c r="I468">
        <v>2.1800000000000002</v>
      </c>
      <c r="J468">
        <v>1.82</v>
      </c>
      <c r="K468">
        <v>1.9</v>
      </c>
      <c r="L468">
        <v>1.45</v>
      </c>
      <c r="M468">
        <v>2</v>
      </c>
      <c r="N468">
        <v>0</v>
      </c>
      <c r="O468">
        <v>2</v>
      </c>
      <c r="P468">
        <v>1</v>
      </c>
      <c r="Q468">
        <v>1</v>
      </c>
      <c r="R468">
        <v>0</v>
      </c>
      <c r="S468" t="s">
        <v>980</v>
      </c>
      <c r="U468">
        <v>1</v>
      </c>
      <c r="V468">
        <v>6</v>
      </c>
      <c r="W468">
        <v>2</v>
      </c>
      <c r="X468">
        <v>0</v>
      </c>
      <c r="Y468">
        <v>3</v>
      </c>
      <c r="Z468">
        <v>0</v>
      </c>
      <c r="AA468">
        <v>0</v>
      </c>
      <c r="AB468">
        <v>2</v>
      </c>
      <c r="AC468">
        <v>2</v>
      </c>
      <c r="AD468">
        <v>1</v>
      </c>
      <c r="AE468">
        <v>8</v>
      </c>
      <c r="AF468">
        <v>5</v>
      </c>
      <c r="AG468">
        <v>4</v>
      </c>
      <c r="AH468">
        <v>5</v>
      </c>
      <c r="AI468">
        <v>4</v>
      </c>
      <c r="AJ468">
        <v>0</v>
      </c>
      <c r="AK468">
        <v>14</v>
      </c>
      <c r="AL468">
        <v>18</v>
      </c>
      <c r="AM468">
        <v>47</v>
      </c>
      <c r="AN468">
        <v>53</v>
      </c>
      <c r="AO468">
        <v>0</v>
      </c>
      <c r="AP468">
        <v>0</v>
      </c>
      <c r="AQ468">
        <v>2.46</v>
      </c>
      <c r="AR468">
        <v>57</v>
      </c>
      <c r="AS468">
        <v>80</v>
      </c>
      <c r="AT468">
        <v>46</v>
      </c>
      <c r="AU468">
        <v>21</v>
      </c>
      <c r="AV468">
        <v>9</v>
      </c>
      <c r="AW468">
        <v>25</v>
      </c>
      <c r="AX468">
        <v>68</v>
      </c>
      <c r="AY468">
        <v>41</v>
      </c>
      <c r="AZ468">
        <v>78</v>
      </c>
      <c r="BA468">
        <v>9.31</v>
      </c>
      <c r="BB468">
        <v>4.7300000000000004</v>
      </c>
      <c r="BC468">
        <v>1.57</v>
      </c>
      <c r="BD468">
        <v>4.1500000000000004</v>
      </c>
      <c r="BE468">
        <v>5.25</v>
      </c>
      <c r="BF468">
        <f>(1/BC468+1/BD468+1/BE468-1)/3</f>
        <v>2.2794240352370949E-2</v>
      </c>
      <c r="BG468">
        <f>1/BC468-BF468</f>
        <v>0.61414843480686465</v>
      </c>
      <c r="BH468">
        <f>1/BD468-BF468</f>
        <v>0.21816961506931576</v>
      </c>
      <c r="BI468">
        <f>1/BE468-BF468</f>
        <v>0.16768195012381951</v>
      </c>
      <c r="BJ468">
        <f>MROUND(BG468*100,2)/100</f>
        <v>0.62</v>
      </c>
      <c r="BK468">
        <v>1.22</v>
      </c>
      <c r="BL468">
        <v>1.74</v>
      </c>
      <c r="BM468">
        <v>2.85</v>
      </c>
      <c r="BN468">
        <v>5.25</v>
      </c>
      <c r="BO468">
        <v>1.77</v>
      </c>
      <c r="BP468">
        <v>2</v>
      </c>
      <c r="BQ468" t="s">
        <v>736</v>
      </c>
      <c r="BR468">
        <f>VLOOKUP(Table2[[#This Row],[Reference]],metron,10,FALSE)</f>
        <v>2.7366666666666664</v>
      </c>
      <c r="BS468">
        <f>VLOOKUP(Table2[[#This Row],[Reference]],metron,11,FALSE)</f>
        <v>1.8681481481481479</v>
      </c>
      <c r="BT468">
        <f>VLOOKUP(Table2[[#This Row],[Reference]],metron,12,FALSE)</f>
        <v>0.86851851851851847</v>
      </c>
      <c r="BU468">
        <f>VLOOKUP(Table2[[#This Row],[Reference]],metron,13,FALSE)</f>
        <v>0.81333333333333335</v>
      </c>
      <c r="BV468">
        <f>VLOOKUP(Table2[[#This Row],[Reference]],metron,14,FALSE)</f>
        <v>0.38925925925925919</v>
      </c>
      <c r="BW468">
        <f>VLOOKUP(Table2[[#This Row],[Reference]],metron,15,FALSE)</f>
        <v>14.53422724064926</v>
      </c>
      <c r="BX468">
        <f>VLOOKUP(Table2[[#This Row],[Reference]],metron,16,FALSE)</f>
        <v>8.7882851093860275</v>
      </c>
      <c r="BY468">
        <f>VLOOKUP(Table2[[#This Row],[Reference]],metron,17,FALSE)</f>
        <v>6.3007953723788868</v>
      </c>
      <c r="BZ468">
        <f>VLOOKUP(Table2[[#This Row],[Reference]],metron,18,FALSE)</f>
        <v>3.681851048445409</v>
      </c>
      <c r="CA468">
        <f>VLOOKUP(Table2[[#This Row],[Reference]],metron,19,FALSE)</f>
        <v>8.2334318682703724</v>
      </c>
      <c r="CB468">
        <f>VLOOKUP(Table2[[#This Row],[Reference]],metron,20,FALSE)</f>
        <v>5.106434060940618</v>
      </c>
      <c r="CC468">
        <f>VLOOKUP(Table2[[#This Row],[Reference]],metron,21,FALSE)</f>
        <v>12.32150615496017</v>
      </c>
      <c r="CD468">
        <f>VLOOKUP(Table2[[#This Row],[Reference]],metron,22,FALSE)</f>
        <v>13.337436640115859</v>
      </c>
      <c r="CE468">
        <f>VLOOKUP(Table2[[#This Row],[Reference]],metron,23,FALSE)</f>
        <v>1.346101231190151</v>
      </c>
      <c r="CF468">
        <f>VLOOKUP(Table2[[#This Row],[Reference]],metron,24,FALSE)</f>
        <v>1.995212038303694</v>
      </c>
      <c r="CG468">
        <f>VLOOKUP(Table2[[#This Row],[Reference]],metron,25,FALSE)</f>
        <v>6.1559507523939808E-2</v>
      </c>
      <c r="CH468">
        <f>VLOOKUP(Table2[[#This Row],[Reference]],metron,26,FALSE)</f>
        <v>0.13201094391244869</v>
      </c>
    </row>
    <row r="469" spans="1:86" hidden="1" x14ac:dyDescent="0.45">
      <c r="A469">
        <v>1610155800</v>
      </c>
      <c r="B469" t="s">
        <v>981</v>
      </c>
      <c r="C469" t="s">
        <v>64</v>
      </c>
      <c r="D469" t="s">
        <v>65</v>
      </c>
      <c r="E469" t="s">
        <v>700</v>
      </c>
      <c r="F469" t="s">
        <v>666</v>
      </c>
      <c r="G469" t="s">
        <v>701</v>
      </c>
      <c r="H469">
        <v>1</v>
      </c>
      <c r="I469">
        <v>1.22</v>
      </c>
      <c r="J469">
        <v>1.4</v>
      </c>
      <c r="K469">
        <v>1.5</v>
      </c>
      <c r="L469">
        <v>1.35</v>
      </c>
      <c r="M469">
        <v>1</v>
      </c>
      <c r="N469">
        <v>1</v>
      </c>
      <c r="O469">
        <v>2</v>
      </c>
      <c r="P469">
        <v>1</v>
      </c>
      <c r="Q469">
        <v>1</v>
      </c>
      <c r="R469">
        <v>0</v>
      </c>
      <c r="S469">
        <v>38</v>
      </c>
      <c r="T469">
        <v>47</v>
      </c>
      <c r="U469">
        <v>2</v>
      </c>
      <c r="V469">
        <v>5</v>
      </c>
      <c r="W469">
        <v>2</v>
      </c>
      <c r="X469">
        <v>0</v>
      </c>
      <c r="Y469">
        <v>1</v>
      </c>
      <c r="Z469">
        <v>0</v>
      </c>
      <c r="AA469">
        <v>0</v>
      </c>
      <c r="AB469">
        <v>2</v>
      </c>
      <c r="AC469">
        <v>0</v>
      </c>
      <c r="AD469">
        <v>1</v>
      </c>
      <c r="AE469">
        <v>11</v>
      </c>
      <c r="AF469">
        <v>11</v>
      </c>
      <c r="AG469">
        <v>4</v>
      </c>
      <c r="AH469">
        <v>7</v>
      </c>
      <c r="AI469">
        <v>7</v>
      </c>
      <c r="AJ469">
        <v>4</v>
      </c>
      <c r="AK469">
        <v>7</v>
      </c>
      <c r="AL469">
        <v>5</v>
      </c>
      <c r="AM469">
        <v>46</v>
      </c>
      <c r="AN469">
        <v>54</v>
      </c>
      <c r="AO469">
        <v>1.1399999999999999</v>
      </c>
      <c r="AP469">
        <v>1.47</v>
      </c>
      <c r="AQ469">
        <v>2.61</v>
      </c>
      <c r="AR469">
        <v>54</v>
      </c>
      <c r="AS469">
        <v>69</v>
      </c>
      <c r="AT469">
        <v>48</v>
      </c>
      <c r="AU469">
        <v>27</v>
      </c>
      <c r="AV469">
        <v>17</v>
      </c>
      <c r="AW469">
        <v>33</v>
      </c>
      <c r="AX469">
        <v>64</v>
      </c>
      <c r="AY469">
        <v>48</v>
      </c>
      <c r="AZ469">
        <v>69</v>
      </c>
      <c r="BA469">
        <v>10.039999999999999</v>
      </c>
      <c r="BB469">
        <v>4.4800000000000004</v>
      </c>
      <c r="BC469">
        <v>2.8</v>
      </c>
      <c r="BD469">
        <v>3</v>
      </c>
      <c r="BE469">
        <v>2.6</v>
      </c>
      <c r="BF469">
        <f>(1/BC469+1/BD469+1/BE469-1)/3</f>
        <v>2.5030525030525014E-2</v>
      </c>
      <c r="BG469">
        <f>1/BC469-BF469</f>
        <v>0.33211233211233215</v>
      </c>
      <c r="BH469">
        <f>1/BD469-BF469</f>
        <v>0.30830280830280832</v>
      </c>
      <c r="BI469">
        <f>1/BE469-BF469</f>
        <v>0.35958485958485958</v>
      </c>
      <c r="BJ469">
        <f>MROUND(BG469*100,2)/100</f>
        <v>0.34</v>
      </c>
      <c r="BK469">
        <v>1.45</v>
      </c>
      <c r="BL469">
        <v>2.2000000000000002</v>
      </c>
      <c r="BM469">
        <v>3.7</v>
      </c>
      <c r="BN469">
        <v>6.25</v>
      </c>
      <c r="BO469">
        <v>1.95</v>
      </c>
      <c r="BP469">
        <v>1.8</v>
      </c>
      <c r="BQ469" t="s">
        <v>711</v>
      </c>
      <c r="BR469">
        <f>VLOOKUP(Table2[[#This Row],[Reference]],metron,10,FALSE)</f>
        <v>2.5229727551184897</v>
      </c>
      <c r="BS469">
        <f>VLOOKUP(Table2[[#This Row],[Reference]],metron,11,FALSE)</f>
        <v>1.228921489601805</v>
      </c>
      <c r="BT469">
        <f>VLOOKUP(Table2[[#This Row],[Reference]],metron,12,FALSE)</f>
        <v>1.2940512655166849</v>
      </c>
      <c r="BU469">
        <f>VLOOKUP(Table2[[#This Row],[Reference]],metron,13,FALSE)</f>
        <v>0.53240890035472432</v>
      </c>
      <c r="BV469">
        <f>VLOOKUP(Table2[[#This Row],[Reference]],metron,14,FALSE)</f>
        <v>0.56514027732989358</v>
      </c>
      <c r="BW469">
        <f>VLOOKUP(Table2[[#This Row],[Reference]],metron,15,FALSE)</f>
        <v>11.417888124439131</v>
      </c>
      <c r="BX469">
        <f>VLOOKUP(Table2[[#This Row],[Reference]],metron,16,FALSE)</f>
        <v>10.76308704756207</v>
      </c>
      <c r="BY469">
        <f>VLOOKUP(Table2[[#This Row],[Reference]],metron,17,FALSE)</f>
        <v>4.8317672021824798</v>
      </c>
      <c r="BZ469">
        <f>VLOOKUP(Table2[[#This Row],[Reference]],metron,18,FALSE)</f>
        <v>4.6698999696877843</v>
      </c>
      <c r="CA469">
        <f>VLOOKUP(Table2[[#This Row],[Reference]],metron,19,FALSE)</f>
        <v>6.5861209222566508</v>
      </c>
      <c r="CB469">
        <f>VLOOKUP(Table2[[#This Row],[Reference]],metron,20,FALSE)</f>
        <v>6.093187077874286</v>
      </c>
      <c r="CC469">
        <f>VLOOKUP(Table2[[#This Row],[Reference]],metron,21,FALSE)</f>
        <v>12.685679611650491</v>
      </c>
      <c r="CD469">
        <f>VLOOKUP(Table2[[#This Row],[Reference]],metron,22,FALSE)</f>
        <v>13.02639563106796</v>
      </c>
      <c r="CE469">
        <f>VLOOKUP(Table2[[#This Row],[Reference]],metron,23,FALSE)</f>
        <v>1.6481211768132831</v>
      </c>
      <c r="CF469">
        <f>VLOOKUP(Table2[[#This Row],[Reference]],metron,24,FALSE)</f>
        <v>1.8572676958928049</v>
      </c>
      <c r="CG469">
        <f>VLOOKUP(Table2[[#This Row],[Reference]],metron,25,FALSE)</f>
        <v>9.641712787649287E-2</v>
      </c>
      <c r="CH469">
        <f>VLOOKUP(Table2[[#This Row],[Reference]],metron,26,FALSE)</f>
        <v>0.11302068161957469</v>
      </c>
    </row>
    <row r="470" spans="1:86" hidden="1" x14ac:dyDescent="0.45">
      <c r="A470">
        <v>1610161560</v>
      </c>
      <c r="B470" t="s">
        <v>982</v>
      </c>
      <c r="C470" t="s">
        <v>64</v>
      </c>
      <c r="D470" t="s">
        <v>65</v>
      </c>
      <c r="E470" t="s">
        <v>676</v>
      </c>
      <c r="F470" t="s">
        <v>682</v>
      </c>
      <c r="G470" t="s">
        <v>690</v>
      </c>
      <c r="H470">
        <v>1</v>
      </c>
      <c r="I470">
        <v>1.56</v>
      </c>
      <c r="J470">
        <v>1.45</v>
      </c>
      <c r="K470">
        <v>1.59</v>
      </c>
      <c r="L470">
        <v>1.25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U470">
        <v>5</v>
      </c>
      <c r="V470">
        <v>7</v>
      </c>
      <c r="W470">
        <v>2</v>
      </c>
      <c r="X470">
        <v>0</v>
      </c>
      <c r="Y470">
        <v>0</v>
      </c>
      <c r="Z470">
        <v>0</v>
      </c>
      <c r="AA470">
        <v>0</v>
      </c>
      <c r="AB470">
        <v>2</v>
      </c>
      <c r="AC470">
        <v>0</v>
      </c>
      <c r="AD470">
        <v>0</v>
      </c>
      <c r="AE470">
        <v>14</v>
      </c>
      <c r="AF470">
        <v>14</v>
      </c>
      <c r="AG470">
        <v>4</v>
      </c>
      <c r="AH470">
        <v>4</v>
      </c>
      <c r="AI470">
        <v>10</v>
      </c>
      <c r="AJ470">
        <v>10</v>
      </c>
      <c r="AK470">
        <v>16</v>
      </c>
      <c r="AL470">
        <v>8</v>
      </c>
      <c r="AM470">
        <v>61</v>
      </c>
      <c r="AN470">
        <v>39</v>
      </c>
      <c r="AO470">
        <v>1.51</v>
      </c>
      <c r="AP470">
        <v>1.36</v>
      </c>
      <c r="AQ470">
        <v>2.1800000000000002</v>
      </c>
      <c r="AR470">
        <v>50</v>
      </c>
      <c r="AS470">
        <v>75</v>
      </c>
      <c r="AT470">
        <v>45</v>
      </c>
      <c r="AU470">
        <v>15</v>
      </c>
      <c r="AV470">
        <v>0</v>
      </c>
      <c r="AW470">
        <v>30</v>
      </c>
      <c r="AX470">
        <v>76</v>
      </c>
      <c r="AY470">
        <v>34</v>
      </c>
      <c r="AZ470">
        <v>70</v>
      </c>
      <c r="BA470">
        <v>8.36</v>
      </c>
      <c r="BB470">
        <v>4.8</v>
      </c>
      <c r="BC470">
        <v>1.95</v>
      </c>
      <c r="BD470">
        <v>3.5</v>
      </c>
      <c r="BE470">
        <v>3.65</v>
      </c>
      <c r="BF470">
        <f>(1/BC470+1/BD470+1/BE470-1)/3</f>
        <v>2.4169133758174866E-2</v>
      </c>
      <c r="BG470">
        <f>1/BC470-BF470</f>
        <v>0.48865137906233802</v>
      </c>
      <c r="BH470">
        <f>1/BD470-BF470</f>
        <v>0.26154515195611083</v>
      </c>
      <c r="BI470">
        <f>1/BE470-BF470</f>
        <v>0.24980346898155115</v>
      </c>
      <c r="BJ470">
        <f>MROUND(BG470*100,2)/100</f>
        <v>0.48</v>
      </c>
      <c r="BK470">
        <v>1.36</v>
      </c>
      <c r="BL470">
        <v>2</v>
      </c>
      <c r="BM470">
        <v>3.2</v>
      </c>
      <c r="BN470">
        <v>5.5</v>
      </c>
      <c r="BO470">
        <v>1.87</v>
      </c>
      <c r="BP470">
        <v>1.87</v>
      </c>
      <c r="BQ470" t="s">
        <v>680</v>
      </c>
      <c r="BR470">
        <f>VLOOKUP(Table2[[#This Row],[Reference]],metron,10,FALSE)</f>
        <v>2.5271929824561399</v>
      </c>
      <c r="BS470">
        <f>VLOOKUP(Table2[[#This Row],[Reference]],metron,11,FALSE)</f>
        <v>1.510877192982456</v>
      </c>
      <c r="BT470">
        <f>VLOOKUP(Table2[[#This Row],[Reference]],metron,12,FALSE)</f>
        <v>1.0163157894736841</v>
      </c>
      <c r="BU470">
        <f>VLOOKUP(Table2[[#This Row],[Reference]],metron,13,FALSE)</f>
        <v>0.67350877192982461</v>
      </c>
      <c r="BV470">
        <f>VLOOKUP(Table2[[#This Row],[Reference]],metron,14,FALSE)</f>
        <v>0.4442105263157895</v>
      </c>
      <c r="BW470">
        <f>VLOOKUP(Table2[[#This Row],[Reference]],metron,15,FALSE)</f>
        <v>12.80980392156863</v>
      </c>
      <c r="BX470">
        <f>VLOOKUP(Table2[[#This Row],[Reference]],metron,16,FALSE)</f>
        <v>9.6872549019607845</v>
      </c>
      <c r="BY470">
        <f>VLOOKUP(Table2[[#This Row],[Reference]],metron,17,FALSE)</f>
        <v>5.6491169610129957</v>
      </c>
      <c r="BZ470">
        <f>VLOOKUP(Table2[[#This Row],[Reference]],metron,18,FALSE)</f>
        <v>4.1379540153282237</v>
      </c>
      <c r="CA470">
        <f>VLOOKUP(Table2[[#This Row],[Reference]],metron,19,FALSE)</f>
        <v>7.1606869605556343</v>
      </c>
      <c r="CB470">
        <f>VLOOKUP(Table2[[#This Row],[Reference]],metron,20,FALSE)</f>
        <v>5.5493008866325608</v>
      </c>
      <c r="CC470">
        <f>VLOOKUP(Table2[[#This Row],[Reference]],metron,21,FALSE)</f>
        <v>12.9029029029029</v>
      </c>
      <c r="CD470">
        <f>VLOOKUP(Table2[[#This Row],[Reference]],metron,22,FALSE)</f>
        <v>13.75508842175509</v>
      </c>
      <c r="CE470">
        <f>VLOOKUP(Table2[[#This Row],[Reference]],metron,23,FALSE)</f>
        <v>1.5287356321839081</v>
      </c>
      <c r="CF470">
        <f>VLOOKUP(Table2[[#This Row],[Reference]],metron,24,FALSE)</f>
        <v>1.9664750957854411</v>
      </c>
      <c r="CG470">
        <f>VLOOKUP(Table2[[#This Row],[Reference]],metron,25,FALSE)</f>
        <v>8.8441890166028103E-2</v>
      </c>
      <c r="CH470">
        <f>VLOOKUP(Table2[[#This Row],[Reference]],metron,26,FALSE)</f>
        <v>0.13409961685823751</v>
      </c>
    </row>
    <row r="471" spans="1:86" hidden="1" x14ac:dyDescent="0.45">
      <c r="A471">
        <v>1610233200</v>
      </c>
      <c r="B471" t="s">
        <v>984</v>
      </c>
      <c r="C471" t="s">
        <v>64</v>
      </c>
      <c r="D471" t="s">
        <v>65</v>
      </c>
      <c r="E471" t="s">
        <v>677</v>
      </c>
      <c r="F471" t="s">
        <v>704</v>
      </c>
      <c r="G471" t="s">
        <v>684</v>
      </c>
      <c r="H471">
        <v>1</v>
      </c>
      <c r="I471">
        <v>0.88</v>
      </c>
      <c r="J471">
        <v>1.56</v>
      </c>
      <c r="K471">
        <v>1.21</v>
      </c>
      <c r="L471">
        <v>1.39</v>
      </c>
      <c r="M471">
        <v>0</v>
      </c>
      <c r="N471">
        <v>2</v>
      </c>
      <c r="O471">
        <v>2</v>
      </c>
      <c r="P471">
        <v>2</v>
      </c>
      <c r="Q471">
        <v>0</v>
      </c>
      <c r="R471">
        <v>2</v>
      </c>
      <c r="T471" t="s">
        <v>985</v>
      </c>
      <c r="U471">
        <v>8</v>
      </c>
      <c r="V471">
        <v>8</v>
      </c>
      <c r="W471">
        <v>2</v>
      </c>
      <c r="X471">
        <v>1</v>
      </c>
      <c r="Y471">
        <v>2</v>
      </c>
      <c r="Z471">
        <v>0</v>
      </c>
      <c r="AA471">
        <v>2</v>
      </c>
      <c r="AB471">
        <v>1</v>
      </c>
      <c r="AC471">
        <v>0</v>
      </c>
      <c r="AD471">
        <v>2</v>
      </c>
      <c r="AE471">
        <v>9</v>
      </c>
      <c r="AF471">
        <v>15</v>
      </c>
      <c r="AG471">
        <v>6</v>
      </c>
      <c r="AH471">
        <v>4</v>
      </c>
      <c r="AI471">
        <v>3</v>
      </c>
      <c r="AJ471">
        <v>11</v>
      </c>
      <c r="AK471">
        <v>9</v>
      </c>
      <c r="AL471">
        <v>17</v>
      </c>
      <c r="AM471">
        <v>52</v>
      </c>
      <c r="AN471">
        <v>48</v>
      </c>
      <c r="AO471">
        <v>1.41</v>
      </c>
      <c r="AP471">
        <v>1.47</v>
      </c>
      <c r="AQ471">
        <v>2.21</v>
      </c>
      <c r="AR471">
        <v>64</v>
      </c>
      <c r="AS471">
        <v>64</v>
      </c>
      <c r="AT471">
        <v>46</v>
      </c>
      <c r="AU471">
        <v>11</v>
      </c>
      <c r="AV471">
        <v>0</v>
      </c>
      <c r="AW471">
        <v>29</v>
      </c>
      <c r="AX471">
        <v>64</v>
      </c>
      <c r="AY471">
        <v>29</v>
      </c>
      <c r="AZ471">
        <v>82</v>
      </c>
      <c r="BA471">
        <v>8.99</v>
      </c>
      <c r="BB471">
        <v>4.96</v>
      </c>
      <c r="BC471">
        <v>3.35</v>
      </c>
      <c r="BD471">
        <v>3.4</v>
      </c>
      <c r="BE471">
        <v>2.1</v>
      </c>
      <c r="BF471">
        <f>(1/BC471+1/BD471+1/BE471-1)/3</f>
        <v>2.293852864528893E-2</v>
      </c>
      <c r="BG471">
        <f>1/BC471-BF471</f>
        <v>0.27556893404127819</v>
      </c>
      <c r="BH471">
        <f>1/BD471-BF471</f>
        <v>0.27117911841353459</v>
      </c>
      <c r="BI471">
        <f>1/BE471-BF471</f>
        <v>0.45325194754518722</v>
      </c>
      <c r="BJ471">
        <f>MROUND(BG471*100,2)/100</f>
        <v>0.28000000000000003</v>
      </c>
      <c r="BK471">
        <v>1.26</v>
      </c>
      <c r="BL471">
        <v>1.8</v>
      </c>
      <c r="BM471">
        <v>2.75</v>
      </c>
      <c r="BN471">
        <v>4.6500000000000004</v>
      </c>
      <c r="BO471">
        <v>1.67</v>
      </c>
      <c r="BP471">
        <v>2.15</v>
      </c>
      <c r="BQ471" t="s">
        <v>733</v>
      </c>
      <c r="BR471">
        <f>VLOOKUP(Table2[[#This Row],[Reference]],metron,10,FALSE)</f>
        <v>2.5445607358071678</v>
      </c>
      <c r="BS471">
        <f>VLOOKUP(Table2[[#This Row],[Reference]],metron,11,FALSE)</f>
        <v>1.128766254360926</v>
      </c>
      <c r="BT471">
        <f>VLOOKUP(Table2[[#This Row],[Reference]],metron,12,FALSE)</f>
        <v>1.415794481446242</v>
      </c>
      <c r="BU471">
        <f>VLOOKUP(Table2[[#This Row],[Reference]],metron,13,FALSE)</f>
        <v>0.49635267998731369</v>
      </c>
      <c r="BV471">
        <f>VLOOKUP(Table2[[#This Row],[Reference]],metron,14,FALSE)</f>
        <v>0.61084681255946716</v>
      </c>
      <c r="BW471">
        <f>VLOOKUP(Table2[[#This Row],[Reference]],metron,15,FALSE)</f>
        <v>11.04442036836403</v>
      </c>
      <c r="BX471">
        <f>VLOOKUP(Table2[[#This Row],[Reference]],metron,16,FALSE)</f>
        <v>11.38840736728061</v>
      </c>
      <c r="BY471">
        <f>VLOOKUP(Table2[[#This Row],[Reference]],metron,17,FALSE)</f>
        <v>4.5379574003276897</v>
      </c>
      <c r="BZ471">
        <f>VLOOKUP(Table2[[#This Row],[Reference]],metron,18,FALSE)</f>
        <v>4.8481703986892413</v>
      </c>
      <c r="CA471">
        <f>VLOOKUP(Table2[[#This Row],[Reference]],metron,19,FALSE)</f>
        <v>6.5064629680363399</v>
      </c>
      <c r="CB471">
        <f>VLOOKUP(Table2[[#This Row],[Reference]],metron,20,FALSE)</f>
        <v>6.540236968591369</v>
      </c>
      <c r="CC471">
        <f>VLOOKUP(Table2[[#This Row],[Reference]],metron,21,FALSE)</f>
        <v>13.117582417582421</v>
      </c>
      <c r="CD471">
        <f>VLOOKUP(Table2[[#This Row],[Reference]],metron,22,FALSE)</f>
        <v>13.28241758241758</v>
      </c>
      <c r="CE471">
        <f>VLOOKUP(Table2[[#This Row],[Reference]],metron,23,FALSE)</f>
        <v>1.792592592592593</v>
      </c>
      <c r="CF471">
        <f>VLOOKUP(Table2[[#This Row],[Reference]],metron,24,FALSE)</f>
        <v>1.806980433632998</v>
      </c>
      <c r="CG471">
        <f>VLOOKUP(Table2[[#This Row],[Reference]],metron,25,FALSE)</f>
        <v>0.1047065044949762</v>
      </c>
      <c r="CH471">
        <f>VLOOKUP(Table2[[#This Row],[Reference]],metron,26,FALSE)</f>
        <v>0.1073506081438392</v>
      </c>
    </row>
    <row r="472" spans="1:86" hidden="1" x14ac:dyDescent="0.45">
      <c r="A472">
        <v>1610240400</v>
      </c>
      <c r="B472" t="s">
        <v>986</v>
      </c>
      <c r="C472" t="s">
        <v>64</v>
      </c>
      <c r="D472" t="s">
        <v>65</v>
      </c>
      <c r="E472" t="s">
        <v>661</v>
      </c>
      <c r="F472" t="s">
        <v>667</v>
      </c>
      <c r="G472" t="s">
        <v>987</v>
      </c>
      <c r="H472">
        <v>1</v>
      </c>
      <c r="I472">
        <v>1.73</v>
      </c>
      <c r="J472">
        <v>1.67</v>
      </c>
      <c r="K472">
        <v>1.53</v>
      </c>
      <c r="L472">
        <v>1.5</v>
      </c>
      <c r="M472">
        <v>2</v>
      </c>
      <c r="N472">
        <v>0</v>
      </c>
      <c r="O472">
        <v>2</v>
      </c>
      <c r="P472">
        <v>1</v>
      </c>
      <c r="Q472">
        <v>1</v>
      </c>
      <c r="R472">
        <v>0</v>
      </c>
      <c r="S472" t="s">
        <v>988</v>
      </c>
      <c r="U472">
        <v>5</v>
      </c>
      <c r="V472">
        <v>1</v>
      </c>
      <c r="W472">
        <v>1</v>
      </c>
      <c r="X472">
        <v>0</v>
      </c>
      <c r="Y472">
        <v>1</v>
      </c>
      <c r="Z472">
        <v>0</v>
      </c>
      <c r="AA472">
        <v>0</v>
      </c>
      <c r="AB472">
        <v>1</v>
      </c>
      <c r="AC472">
        <v>0</v>
      </c>
      <c r="AD472">
        <v>1</v>
      </c>
      <c r="AE472">
        <v>21</v>
      </c>
      <c r="AF472">
        <v>9</v>
      </c>
      <c r="AG472">
        <v>6</v>
      </c>
      <c r="AH472">
        <v>3</v>
      </c>
      <c r="AI472">
        <v>15</v>
      </c>
      <c r="AJ472">
        <v>6</v>
      </c>
      <c r="AK472">
        <v>18</v>
      </c>
      <c r="AL472">
        <v>9</v>
      </c>
      <c r="AM472">
        <v>39</v>
      </c>
      <c r="AN472">
        <v>61</v>
      </c>
      <c r="AO472">
        <v>2.09</v>
      </c>
      <c r="AP472">
        <v>1.07</v>
      </c>
      <c r="AQ472">
        <v>2.4500000000000002</v>
      </c>
      <c r="AR472">
        <v>62</v>
      </c>
      <c r="AS472">
        <v>88</v>
      </c>
      <c r="AT472">
        <v>44</v>
      </c>
      <c r="AU472">
        <v>18</v>
      </c>
      <c r="AV472">
        <v>4</v>
      </c>
      <c r="AW472">
        <v>18</v>
      </c>
      <c r="AX472">
        <v>57</v>
      </c>
      <c r="AY472">
        <v>49</v>
      </c>
      <c r="AZ472">
        <v>88</v>
      </c>
      <c r="BA472">
        <v>9.02</v>
      </c>
      <c r="BB472">
        <v>4.5999999999999996</v>
      </c>
      <c r="BC472">
        <v>2.1</v>
      </c>
      <c r="BD472">
        <v>3.35</v>
      </c>
      <c r="BE472">
        <v>3.4</v>
      </c>
      <c r="BF472">
        <f>(1/BC472+1/BD472+1/BE472-1)/3</f>
        <v>2.293852864528893E-2</v>
      </c>
      <c r="BG472">
        <f>1/BC472-BF472</f>
        <v>0.45325194754518722</v>
      </c>
      <c r="BH472">
        <f>1/BD472-BF472</f>
        <v>0.27556893404127819</v>
      </c>
      <c r="BI472">
        <f>1/BE472-BF472</f>
        <v>0.27117911841353459</v>
      </c>
      <c r="BJ472">
        <f>MROUND(BG472*100,2)/100</f>
        <v>0.46</v>
      </c>
      <c r="BK472">
        <v>1.37</v>
      </c>
      <c r="BL472">
        <v>2.0499999999999998</v>
      </c>
      <c r="BM472">
        <v>3.25</v>
      </c>
      <c r="BN472">
        <v>5.75</v>
      </c>
      <c r="BO472">
        <v>1.87</v>
      </c>
      <c r="BP472">
        <v>1.91</v>
      </c>
      <c r="BQ472" t="s">
        <v>715</v>
      </c>
      <c r="BR472">
        <f>VLOOKUP(Table2[[#This Row],[Reference]],metron,10,FALSE)</f>
        <v>2.5405629139072849</v>
      </c>
      <c r="BS472">
        <f>VLOOKUP(Table2[[#This Row],[Reference]],metron,11,FALSE)</f>
        <v>1.4888836329233679</v>
      </c>
      <c r="BT472">
        <f>VLOOKUP(Table2[[#This Row],[Reference]],metron,12,FALSE)</f>
        <v>1.0516792809839171</v>
      </c>
      <c r="BU472">
        <f>VLOOKUP(Table2[[#This Row],[Reference]],metron,13,FALSE)</f>
        <v>0.64581362346263005</v>
      </c>
      <c r="BV472">
        <f>VLOOKUP(Table2[[#This Row],[Reference]],metron,14,FALSE)</f>
        <v>0.45364238410596031</v>
      </c>
      <c r="BW472">
        <f>VLOOKUP(Table2[[#This Row],[Reference]],metron,15,FALSE)</f>
        <v>12.686892177589851</v>
      </c>
      <c r="BX472">
        <f>VLOOKUP(Table2[[#This Row],[Reference]],metron,16,FALSE)</f>
        <v>9.8059196617336148</v>
      </c>
      <c r="BY472">
        <f>VLOOKUP(Table2[[#This Row],[Reference]],metron,17,FALSE)</f>
        <v>5.3198121263877027</v>
      </c>
      <c r="BZ472">
        <f>VLOOKUP(Table2[[#This Row],[Reference]],metron,18,FALSE)</f>
        <v>4.0954312553373189</v>
      </c>
      <c r="CA472">
        <f>VLOOKUP(Table2[[#This Row],[Reference]],metron,19,FALSE)</f>
        <v>7.3670800512021479</v>
      </c>
      <c r="CB472">
        <f>VLOOKUP(Table2[[#This Row],[Reference]],metron,20,FALSE)</f>
        <v>5.710488406396296</v>
      </c>
      <c r="CC472">
        <f>VLOOKUP(Table2[[#This Row],[Reference]],metron,21,FALSE)</f>
        <v>13.0488908033599</v>
      </c>
      <c r="CD472">
        <f>VLOOKUP(Table2[[#This Row],[Reference]],metron,22,FALSE)</f>
        <v>13.714839543398661</v>
      </c>
      <c r="CE472">
        <f>VLOOKUP(Table2[[#This Row],[Reference]],metron,23,FALSE)</f>
        <v>1.567523459812322</v>
      </c>
      <c r="CF472">
        <f>VLOOKUP(Table2[[#This Row],[Reference]],metron,24,FALSE)</f>
        <v>1.951040391676867</v>
      </c>
      <c r="CG472">
        <f>VLOOKUP(Table2[[#This Row],[Reference]],metron,25,FALSE)</f>
        <v>8.3027335781313744E-2</v>
      </c>
      <c r="CH472">
        <f>VLOOKUP(Table2[[#This Row],[Reference]],metron,26,FALSE)</f>
        <v>0.13117095063239501</v>
      </c>
    </row>
    <row r="473" spans="1:86" hidden="1" x14ac:dyDescent="0.45">
      <c r="A473">
        <v>1610247600</v>
      </c>
      <c r="B473" t="s">
        <v>989</v>
      </c>
      <c r="C473" t="s">
        <v>64</v>
      </c>
      <c r="D473" t="s">
        <v>65</v>
      </c>
      <c r="E473" t="s">
        <v>694</v>
      </c>
      <c r="F473" t="s">
        <v>688</v>
      </c>
      <c r="G473" t="s">
        <v>706</v>
      </c>
      <c r="H473">
        <v>1</v>
      </c>
      <c r="I473">
        <v>2</v>
      </c>
      <c r="J473">
        <v>0.38</v>
      </c>
      <c r="K473">
        <v>2.37</v>
      </c>
      <c r="L473">
        <v>0.35</v>
      </c>
      <c r="M473">
        <v>2</v>
      </c>
      <c r="N473">
        <v>1</v>
      </c>
      <c r="O473">
        <v>3</v>
      </c>
      <c r="P473">
        <v>1</v>
      </c>
      <c r="Q473">
        <v>1</v>
      </c>
      <c r="R473">
        <v>0</v>
      </c>
      <c r="S473" t="s">
        <v>990</v>
      </c>
      <c r="T473">
        <v>79</v>
      </c>
      <c r="U473">
        <v>5</v>
      </c>
      <c r="V473">
        <v>5</v>
      </c>
      <c r="W473">
        <v>1</v>
      </c>
      <c r="X473">
        <v>0</v>
      </c>
      <c r="Y473">
        <v>2</v>
      </c>
      <c r="Z473">
        <v>0</v>
      </c>
      <c r="AA473">
        <v>1</v>
      </c>
      <c r="AB473">
        <v>0</v>
      </c>
      <c r="AC473">
        <v>1</v>
      </c>
      <c r="AD473">
        <v>1</v>
      </c>
      <c r="AE473">
        <v>13</v>
      </c>
      <c r="AF473">
        <v>13</v>
      </c>
      <c r="AG473">
        <v>6</v>
      </c>
      <c r="AH473">
        <v>8</v>
      </c>
      <c r="AI473">
        <v>7</v>
      </c>
      <c r="AJ473">
        <v>5</v>
      </c>
      <c r="AK473">
        <v>11</v>
      </c>
      <c r="AL473">
        <v>12</v>
      </c>
      <c r="AM473">
        <v>54</v>
      </c>
      <c r="AN473">
        <v>46</v>
      </c>
      <c r="AO473">
        <v>1.49</v>
      </c>
      <c r="AP473">
        <v>1.76</v>
      </c>
      <c r="AQ473">
        <v>3.05</v>
      </c>
      <c r="AR473">
        <v>60</v>
      </c>
      <c r="AS473">
        <v>84</v>
      </c>
      <c r="AT473">
        <v>73</v>
      </c>
      <c r="AU473">
        <v>43</v>
      </c>
      <c r="AV473">
        <v>7</v>
      </c>
      <c r="AW473">
        <v>39</v>
      </c>
      <c r="AX473">
        <v>78</v>
      </c>
      <c r="AY473">
        <v>62</v>
      </c>
      <c r="AZ473">
        <v>84</v>
      </c>
      <c r="BA473">
        <v>8.6999999999999993</v>
      </c>
      <c r="BB473">
        <v>4.6500000000000004</v>
      </c>
      <c r="BC473">
        <v>1.61</v>
      </c>
      <c r="BD473">
        <v>3.9</v>
      </c>
      <c r="BE473">
        <v>5.25</v>
      </c>
      <c r="BF473">
        <f>(1/BC473+1/BD473+1/BE473-1)/3</f>
        <v>2.2668153102935722E-2</v>
      </c>
      <c r="BG473">
        <f>1/BC473-BF473</f>
        <v>0.59844985931942452</v>
      </c>
      <c r="BH473">
        <f>1/BD473-BF473</f>
        <v>0.23374210330732073</v>
      </c>
      <c r="BI473">
        <f>1/BE473-BF473</f>
        <v>0.16780803737325475</v>
      </c>
      <c r="BJ473">
        <f>MROUND(BG473*100,2)/100</f>
        <v>0.6</v>
      </c>
      <c r="BK473">
        <v>1.27</v>
      </c>
      <c r="BL473">
        <v>1.77</v>
      </c>
      <c r="BM473">
        <v>2.75</v>
      </c>
      <c r="BN473">
        <v>4.5</v>
      </c>
      <c r="BO473">
        <v>1.8</v>
      </c>
      <c r="BP473">
        <v>1.95</v>
      </c>
      <c r="BQ473" t="s">
        <v>770</v>
      </c>
      <c r="BR473">
        <f>VLOOKUP(Table2[[#This Row],[Reference]],metron,10,FALSE)</f>
        <v>2.7310090702947849</v>
      </c>
      <c r="BS473">
        <f>VLOOKUP(Table2[[#This Row],[Reference]],metron,11,FALSE)</f>
        <v>1.841836734693878</v>
      </c>
      <c r="BT473">
        <f>VLOOKUP(Table2[[#This Row],[Reference]],metron,12,FALSE)</f>
        <v>0.88917233560090703</v>
      </c>
      <c r="BU473">
        <f>VLOOKUP(Table2[[#This Row],[Reference]],metron,13,FALSE)</f>
        <v>0.804822695035461</v>
      </c>
      <c r="BV473">
        <f>VLOOKUP(Table2[[#This Row],[Reference]],metron,14,FALSE)</f>
        <v>0.38099290780141842</v>
      </c>
      <c r="BW473">
        <f>VLOOKUP(Table2[[#This Row],[Reference]],metron,15,FALSE)</f>
        <v>14.25174825174825</v>
      </c>
      <c r="BX473">
        <f>VLOOKUP(Table2[[#This Row],[Reference]],metron,16,FALSE)</f>
        <v>8.8316683316683324</v>
      </c>
      <c r="BY473">
        <f>VLOOKUP(Table2[[#This Row],[Reference]],metron,17,FALSE)</f>
        <v>6.2901265822784813</v>
      </c>
      <c r="BZ473">
        <f>VLOOKUP(Table2[[#This Row],[Reference]],metron,18,FALSE)</f>
        <v>3.6162025316455702</v>
      </c>
      <c r="CA473">
        <f>VLOOKUP(Table2[[#This Row],[Reference]],metron,19,FALSE)</f>
        <v>7.9616216694697686</v>
      </c>
      <c r="CB473">
        <f>VLOOKUP(Table2[[#This Row],[Reference]],metron,20,FALSE)</f>
        <v>5.2154658000227627</v>
      </c>
      <c r="CC473">
        <f>VLOOKUP(Table2[[#This Row],[Reference]],metron,21,FALSE)</f>
        <v>12.444895886236671</v>
      </c>
      <c r="CD473">
        <f>VLOOKUP(Table2[[#This Row],[Reference]],metron,22,FALSE)</f>
        <v>13.620619603859829</v>
      </c>
      <c r="CE473">
        <f>VLOOKUP(Table2[[#This Row],[Reference]],metron,23,FALSE)</f>
        <v>1.406084017382907</v>
      </c>
      <c r="CF473">
        <f>VLOOKUP(Table2[[#This Row],[Reference]],metron,24,FALSE)</f>
        <v>2.070980202800579</v>
      </c>
      <c r="CG473">
        <f>VLOOKUP(Table2[[#This Row],[Reference]],metron,25,FALSE)</f>
        <v>6.1323032351521013E-2</v>
      </c>
      <c r="CH473">
        <f>VLOOKUP(Table2[[#This Row],[Reference]],metron,26,FALSE)</f>
        <v>0.1313375181071946</v>
      </c>
    </row>
    <row r="474" spans="1:86" hidden="1" x14ac:dyDescent="0.45">
      <c r="A474">
        <v>1610301600</v>
      </c>
      <c r="B474" t="s">
        <v>991</v>
      </c>
      <c r="C474" t="s">
        <v>64</v>
      </c>
      <c r="D474" t="s">
        <v>65</v>
      </c>
      <c r="E474" t="s">
        <v>705</v>
      </c>
      <c r="F474" t="s">
        <v>683</v>
      </c>
      <c r="G474" t="s">
        <v>992</v>
      </c>
      <c r="H474">
        <v>1</v>
      </c>
      <c r="I474">
        <v>2</v>
      </c>
      <c r="J474">
        <v>0.22</v>
      </c>
      <c r="K474">
        <v>2</v>
      </c>
      <c r="L474">
        <v>0.17</v>
      </c>
      <c r="M474">
        <v>3</v>
      </c>
      <c r="N474">
        <v>1</v>
      </c>
      <c r="O474">
        <v>4</v>
      </c>
      <c r="P474">
        <v>3</v>
      </c>
      <c r="Q474">
        <v>2</v>
      </c>
      <c r="R474">
        <v>1</v>
      </c>
      <c r="S474" t="s">
        <v>993</v>
      </c>
      <c r="T474">
        <v>24</v>
      </c>
      <c r="U474">
        <v>2</v>
      </c>
      <c r="V474">
        <v>8</v>
      </c>
      <c r="W474">
        <v>1</v>
      </c>
      <c r="X474">
        <v>0</v>
      </c>
      <c r="Y474">
        <v>5</v>
      </c>
      <c r="Z474">
        <v>0</v>
      </c>
      <c r="AA474">
        <v>1</v>
      </c>
      <c r="AB474">
        <v>0</v>
      </c>
      <c r="AC474">
        <v>1</v>
      </c>
      <c r="AD474">
        <v>4</v>
      </c>
      <c r="AE474">
        <v>11</v>
      </c>
      <c r="AF474">
        <v>15</v>
      </c>
      <c r="AG474">
        <v>5</v>
      </c>
      <c r="AH474">
        <v>5</v>
      </c>
      <c r="AI474">
        <v>6</v>
      </c>
      <c r="AJ474">
        <v>10</v>
      </c>
      <c r="AK474">
        <v>15</v>
      </c>
      <c r="AL474">
        <v>16</v>
      </c>
      <c r="AM474">
        <v>44</v>
      </c>
      <c r="AN474">
        <v>56</v>
      </c>
      <c r="AO474">
        <v>1.22</v>
      </c>
      <c r="AP474">
        <v>1.64</v>
      </c>
      <c r="AQ474">
        <v>2.83</v>
      </c>
      <c r="AR474">
        <v>53</v>
      </c>
      <c r="AS474">
        <v>71</v>
      </c>
      <c r="AT474">
        <v>53</v>
      </c>
      <c r="AU474">
        <v>30</v>
      </c>
      <c r="AV474">
        <v>24</v>
      </c>
      <c r="AW474">
        <v>36</v>
      </c>
      <c r="AX474">
        <v>77</v>
      </c>
      <c r="AY474">
        <v>47</v>
      </c>
      <c r="AZ474">
        <v>83</v>
      </c>
      <c r="BA474">
        <v>9.24</v>
      </c>
      <c r="BB474">
        <v>4.66</v>
      </c>
      <c r="BC474">
        <v>2.2000000000000002</v>
      </c>
      <c r="BD474">
        <v>3.45</v>
      </c>
      <c r="BE474">
        <v>3.05</v>
      </c>
      <c r="BF474">
        <f>(1/BC474+1/BD474+1/BE474-1)/3</f>
        <v>2.4089793156079658E-2</v>
      </c>
      <c r="BG474">
        <f>1/BC474-BF474</f>
        <v>0.43045566138937486</v>
      </c>
      <c r="BH474">
        <f>1/BD474-BF474</f>
        <v>0.26576527930768845</v>
      </c>
      <c r="BI474">
        <f>1/BE474-BF474</f>
        <v>0.30377905930293675</v>
      </c>
      <c r="BJ474">
        <f>MROUND(BG474*100,2)/100</f>
        <v>0.44</v>
      </c>
      <c r="BK474">
        <v>1.33</v>
      </c>
      <c r="BL474">
        <v>1.91</v>
      </c>
      <c r="BM474">
        <v>3</v>
      </c>
      <c r="BN474">
        <v>5</v>
      </c>
      <c r="BO474">
        <v>1.77</v>
      </c>
      <c r="BP474">
        <v>2</v>
      </c>
      <c r="BQ474" t="s">
        <v>723</v>
      </c>
      <c r="BR474">
        <f>VLOOKUP(Table2[[#This Row],[Reference]],metron,10,FALSE)</f>
        <v>2.4807646356033461</v>
      </c>
      <c r="BS474">
        <f>VLOOKUP(Table2[[#This Row],[Reference]],metron,11,FALSE)</f>
        <v>1.4140979689366791</v>
      </c>
      <c r="BT474">
        <f>VLOOKUP(Table2[[#This Row],[Reference]],metron,12,FALSE)</f>
        <v>1.0666666666666671</v>
      </c>
      <c r="BU474">
        <f>VLOOKUP(Table2[[#This Row],[Reference]],metron,13,FALSE)</f>
        <v>0.62712066905615294</v>
      </c>
      <c r="BV474">
        <f>VLOOKUP(Table2[[#This Row],[Reference]],metron,14,FALSE)</f>
        <v>0.46009557945041818</v>
      </c>
      <c r="BW474">
        <f>VLOOKUP(Table2[[#This Row],[Reference]],metron,15,FALSE)</f>
        <v>12.56969280146722</v>
      </c>
      <c r="BX474">
        <f>VLOOKUP(Table2[[#This Row],[Reference]],metron,16,FALSE)</f>
        <v>9.8695552498853729</v>
      </c>
      <c r="BY474">
        <f>VLOOKUP(Table2[[#This Row],[Reference]],metron,17,FALSE)</f>
        <v>5.2754256787850897</v>
      </c>
      <c r="BZ474">
        <f>VLOOKUP(Table2[[#This Row],[Reference]],metron,18,FALSE)</f>
        <v>4.1279337321675103</v>
      </c>
      <c r="CA474">
        <f>VLOOKUP(Table2[[#This Row],[Reference]],metron,19,FALSE)</f>
        <v>7.2942671226821298</v>
      </c>
      <c r="CB474">
        <f>VLOOKUP(Table2[[#This Row],[Reference]],metron,20,FALSE)</f>
        <v>5.7416215177178627</v>
      </c>
      <c r="CC474">
        <f>VLOOKUP(Table2[[#This Row],[Reference]],metron,21,FALSE)</f>
        <v>12.897246007868549</v>
      </c>
      <c r="CD474">
        <f>VLOOKUP(Table2[[#This Row],[Reference]],metron,22,FALSE)</f>
        <v>13.507058551261281</v>
      </c>
      <c r="CE474">
        <f>VLOOKUP(Table2[[#This Row],[Reference]],metron,23,FALSE)</f>
        <v>1.576522702104098</v>
      </c>
      <c r="CF474">
        <f>VLOOKUP(Table2[[#This Row],[Reference]],metron,24,FALSE)</f>
        <v>1.917165005537099</v>
      </c>
      <c r="CG474">
        <f>VLOOKUP(Table2[[#This Row],[Reference]],metron,25,FALSE)</f>
        <v>8.4385382059800659E-2</v>
      </c>
      <c r="CH474">
        <f>VLOOKUP(Table2[[#This Row],[Reference]],metron,26,FALSE)</f>
        <v>0.1233665559246955</v>
      </c>
    </row>
    <row r="475" spans="1:86" hidden="1" x14ac:dyDescent="0.45">
      <c r="A475">
        <v>1610327160</v>
      </c>
      <c r="B475" t="s">
        <v>994</v>
      </c>
      <c r="C475" t="s">
        <v>64</v>
      </c>
      <c r="D475" t="s">
        <v>65</v>
      </c>
      <c r="E475" t="s">
        <v>672</v>
      </c>
      <c r="F475" t="s">
        <v>671</v>
      </c>
      <c r="G475" t="s">
        <v>695</v>
      </c>
      <c r="H475">
        <v>1</v>
      </c>
      <c r="I475">
        <v>1.89</v>
      </c>
      <c r="J475">
        <v>1.45</v>
      </c>
      <c r="K475">
        <v>2.09</v>
      </c>
      <c r="L475">
        <v>1.77</v>
      </c>
      <c r="M475">
        <v>1</v>
      </c>
      <c r="N475">
        <v>0</v>
      </c>
      <c r="O475">
        <v>1</v>
      </c>
      <c r="P475">
        <v>0</v>
      </c>
      <c r="Q475">
        <v>0</v>
      </c>
      <c r="R475">
        <v>0</v>
      </c>
      <c r="S475">
        <v>61</v>
      </c>
      <c r="U475">
        <v>1</v>
      </c>
      <c r="V475">
        <v>2</v>
      </c>
      <c r="W475">
        <v>2</v>
      </c>
      <c r="X475">
        <v>0</v>
      </c>
      <c r="Y475">
        <v>2</v>
      </c>
      <c r="Z475">
        <v>0</v>
      </c>
      <c r="AA475">
        <v>1</v>
      </c>
      <c r="AB475">
        <v>1</v>
      </c>
      <c r="AC475">
        <v>1</v>
      </c>
      <c r="AD475">
        <v>1</v>
      </c>
      <c r="AE475">
        <v>10</v>
      </c>
      <c r="AF475">
        <v>11</v>
      </c>
      <c r="AG475">
        <v>5</v>
      </c>
      <c r="AH475">
        <v>3</v>
      </c>
      <c r="AI475">
        <v>5</v>
      </c>
      <c r="AJ475">
        <v>8</v>
      </c>
      <c r="AK475">
        <v>16</v>
      </c>
      <c r="AL475">
        <v>20</v>
      </c>
      <c r="AM475">
        <v>50</v>
      </c>
      <c r="AN475">
        <v>50</v>
      </c>
      <c r="AO475">
        <v>1.39</v>
      </c>
      <c r="AP475">
        <v>1.21</v>
      </c>
      <c r="AQ475">
        <v>2.54</v>
      </c>
      <c r="AR475">
        <v>45</v>
      </c>
      <c r="AS475">
        <v>81</v>
      </c>
      <c r="AT475">
        <v>51</v>
      </c>
      <c r="AU475">
        <v>24</v>
      </c>
      <c r="AV475">
        <v>5</v>
      </c>
      <c r="AW475">
        <v>36</v>
      </c>
      <c r="AX475">
        <v>76</v>
      </c>
      <c r="AY475">
        <v>35</v>
      </c>
      <c r="AZ475">
        <v>79</v>
      </c>
      <c r="BA475">
        <v>14.36</v>
      </c>
      <c r="BB475">
        <v>2.78</v>
      </c>
      <c r="BC475">
        <v>2.5499999999999998</v>
      </c>
      <c r="BD475">
        <v>3.4</v>
      </c>
      <c r="BE475">
        <v>2.65</v>
      </c>
      <c r="BF475">
        <f>(1/BC475+1/BD475+1/BE475-1)/3</f>
        <v>2.1211000123319817E-2</v>
      </c>
      <c r="BG475">
        <f>1/BC475-BF475</f>
        <v>0.37094586262177826</v>
      </c>
      <c r="BH475">
        <f>1/BD475-BF475</f>
        <v>0.27290664693550371</v>
      </c>
      <c r="BI475">
        <f>1/BE475-BF475</f>
        <v>0.35614749044271793</v>
      </c>
      <c r="BJ475">
        <f>MROUND(BG475*100,2)/100</f>
        <v>0.38</v>
      </c>
      <c r="BK475">
        <v>1.3</v>
      </c>
      <c r="BL475">
        <v>1.83</v>
      </c>
      <c r="BM475">
        <v>2.9</v>
      </c>
      <c r="BN475">
        <v>5</v>
      </c>
      <c r="BO475">
        <v>1.67</v>
      </c>
      <c r="BP475">
        <v>2.1</v>
      </c>
      <c r="BQ475" t="s">
        <v>729</v>
      </c>
      <c r="BR475">
        <f>VLOOKUP(Table2[[#This Row],[Reference]],metron,10,FALSE)</f>
        <v>2.4900895140664963</v>
      </c>
      <c r="BS475">
        <f>VLOOKUP(Table2[[#This Row],[Reference]],metron,11,FALSE)</f>
        <v>1.330562659846547</v>
      </c>
      <c r="BT475">
        <f>VLOOKUP(Table2[[#This Row],[Reference]],metron,12,FALSE)</f>
        <v>1.1595268542199491</v>
      </c>
      <c r="BU475">
        <f>VLOOKUP(Table2[[#This Row],[Reference]],metron,13,FALSE)</f>
        <v>0.59053607588191415</v>
      </c>
      <c r="BV475">
        <f>VLOOKUP(Table2[[#This Row],[Reference]],metron,14,FALSE)</f>
        <v>0.50069274219332838</v>
      </c>
      <c r="BW475">
        <f>VLOOKUP(Table2[[#This Row],[Reference]],metron,15,FALSE)</f>
        <v>11.79715236686391</v>
      </c>
      <c r="BX475">
        <f>VLOOKUP(Table2[[#This Row],[Reference]],metron,16,FALSE)</f>
        <v>10.317122781065089</v>
      </c>
      <c r="BY475">
        <f>VLOOKUP(Table2[[#This Row],[Reference]],metron,17,FALSE)</f>
        <v>5.0637025966747622</v>
      </c>
      <c r="BZ475">
        <f>VLOOKUP(Table2[[#This Row],[Reference]],metron,18,FALSE)</f>
        <v>4.4674014571268454</v>
      </c>
      <c r="CA475">
        <f>VLOOKUP(Table2[[#This Row],[Reference]],metron,19,FALSE)</f>
        <v>6.7334497701891483</v>
      </c>
      <c r="CB475">
        <f>VLOOKUP(Table2[[#This Row],[Reference]],metron,20,FALSE)</f>
        <v>5.849721323938244</v>
      </c>
      <c r="CC475">
        <f>VLOOKUP(Table2[[#This Row],[Reference]],metron,21,FALSE)</f>
        <v>12.89644194756554</v>
      </c>
      <c r="CD475">
        <f>VLOOKUP(Table2[[#This Row],[Reference]],metron,22,FALSE)</f>
        <v>13.3434456928839</v>
      </c>
      <c r="CE475">
        <f>VLOOKUP(Table2[[#This Row],[Reference]],metron,23,FALSE)</f>
        <v>1.6144382124117971</v>
      </c>
      <c r="CF475">
        <f>VLOOKUP(Table2[[#This Row],[Reference]],metron,24,FALSE)</f>
        <v>1.9032024606477289</v>
      </c>
      <c r="CG475">
        <f>VLOOKUP(Table2[[#This Row],[Reference]],metron,25,FALSE)</f>
        <v>9.372172969060974E-2</v>
      </c>
      <c r="CH475">
        <f>VLOOKUP(Table2[[#This Row],[Reference]],metron,26,FALSE)</f>
        <v>0.11669983716301791</v>
      </c>
    </row>
    <row r="476" spans="1:86" hidden="1" x14ac:dyDescent="0.45">
      <c r="A476">
        <v>1610420400</v>
      </c>
      <c r="B476" t="s">
        <v>995</v>
      </c>
      <c r="C476" t="s">
        <v>64</v>
      </c>
      <c r="D476" t="s">
        <v>65</v>
      </c>
      <c r="E476" t="s">
        <v>693</v>
      </c>
      <c r="F476" t="s">
        <v>689</v>
      </c>
      <c r="G476" t="s">
        <v>996</v>
      </c>
      <c r="H476">
        <v>1</v>
      </c>
      <c r="I476">
        <v>1.2</v>
      </c>
      <c r="J476">
        <v>0.75</v>
      </c>
      <c r="K476">
        <v>1.43</v>
      </c>
      <c r="L476">
        <v>0.59</v>
      </c>
      <c r="M476">
        <v>1</v>
      </c>
      <c r="N476">
        <v>1</v>
      </c>
      <c r="O476">
        <v>2</v>
      </c>
      <c r="P476">
        <v>1</v>
      </c>
      <c r="Q476">
        <v>0</v>
      </c>
      <c r="R476">
        <v>1</v>
      </c>
      <c r="S476" t="s">
        <v>89</v>
      </c>
      <c r="T476">
        <v>41</v>
      </c>
      <c r="U476">
        <v>6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22</v>
      </c>
      <c r="AF476">
        <v>8</v>
      </c>
      <c r="AG476">
        <v>6</v>
      </c>
      <c r="AH476">
        <v>3</v>
      </c>
      <c r="AI476">
        <v>16</v>
      </c>
      <c r="AJ476">
        <v>5</v>
      </c>
      <c r="AK476">
        <v>16</v>
      </c>
      <c r="AL476">
        <v>5</v>
      </c>
      <c r="AM476">
        <v>72</v>
      </c>
      <c r="AN476">
        <v>28</v>
      </c>
      <c r="AO476">
        <v>2.4300000000000002</v>
      </c>
      <c r="AP476">
        <v>0.86</v>
      </c>
      <c r="AQ476">
        <v>2.54</v>
      </c>
      <c r="AR476">
        <v>69</v>
      </c>
      <c r="AS476">
        <v>69</v>
      </c>
      <c r="AT476">
        <v>40</v>
      </c>
      <c r="AU476">
        <v>23</v>
      </c>
      <c r="AV476">
        <v>18</v>
      </c>
      <c r="AW476">
        <v>34</v>
      </c>
      <c r="AX476">
        <v>62</v>
      </c>
      <c r="AY476">
        <v>40</v>
      </c>
      <c r="AZ476">
        <v>80</v>
      </c>
      <c r="BA476">
        <v>9.8000000000000007</v>
      </c>
      <c r="BB476">
        <v>5.5</v>
      </c>
      <c r="BC476">
        <v>1.51</v>
      </c>
      <c r="BD476">
        <v>4</v>
      </c>
      <c r="BE476">
        <v>6</v>
      </c>
      <c r="BF476">
        <f>(1/BC476+1/BD476+1/BE476-1)/3</f>
        <v>2.6306107431935288E-2</v>
      </c>
      <c r="BG476">
        <f>1/BC476-BF476</f>
        <v>0.63594554819720384</v>
      </c>
      <c r="BH476">
        <f>1/BD476-BF476</f>
        <v>0.22369389256806471</v>
      </c>
      <c r="BI476">
        <f>1/BE476-BF476</f>
        <v>0.14036055923473137</v>
      </c>
      <c r="BJ476">
        <f>MROUND(BG476*100,2)/100</f>
        <v>0.64</v>
      </c>
      <c r="BK476">
        <v>1.37</v>
      </c>
      <c r="BL476">
        <v>2</v>
      </c>
      <c r="BM476">
        <v>3.35</v>
      </c>
      <c r="BN476">
        <v>5.75</v>
      </c>
      <c r="BO476">
        <v>2.0499999999999998</v>
      </c>
      <c r="BP476">
        <v>1.71</v>
      </c>
      <c r="BQ476" t="s">
        <v>698</v>
      </c>
      <c r="BR476">
        <f>VLOOKUP(Table2[[#This Row],[Reference]],metron,10,FALSE)</f>
        <v>2.8343749999999996</v>
      </c>
      <c r="BS476">
        <f>VLOOKUP(Table2[[#This Row],[Reference]],metron,11,FALSE)</f>
        <v>1.980803571428571</v>
      </c>
      <c r="BT476">
        <f>VLOOKUP(Table2[[#This Row],[Reference]],metron,12,FALSE)</f>
        <v>0.85357142857142854</v>
      </c>
      <c r="BU476">
        <f>VLOOKUP(Table2[[#This Row],[Reference]],metron,13,FALSE)</f>
        <v>0.8683035714285714</v>
      </c>
      <c r="BV476">
        <f>VLOOKUP(Table2[[#This Row],[Reference]],metron,14,FALSE)</f>
        <v>0.36607142857142849</v>
      </c>
      <c r="BW476">
        <f>VLOOKUP(Table2[[#This Row],[Reference]],metron,15,FALSE)</f>
        <v>15.03980099502488</v>
      </c>
      <c r="BX476">
        <f>VLOOKUP(Table2[[#This Row],[Reference]],metron,16,FALSE)</f>
        <v>8.6326699834162515</v>
      </c>
      <c r="BY476">
        <f>VLOOKUP(Table2[[#This Row],[Reference]],metron,17,FALSE)</f>
        <v>6.5189234650967203</v>
      </c>
      <c r="BZ476">
        <f>VLOOKUP(Table2[[#This Row],[Reference]],metron,18,FALSE)</f>
        <v>3.4507989907485279</v>
      </c>
      <c r="CA476">
        <f>VLOOKUP(Table2[[#This Row],[Reference]],metron,19,FALSE)</f>
        <v>8.5208775299281605</v>
      </c>
      <c r="CB476">
        <f>VLOOKUP(Table2[[#This Row],[Reference]],metron,20,FALSE)</f>
        <v>5.181870992667724</v>
      </c>
      <c r="CC476">
        <f>VLOOKUP(Table2[[#This Row],[Reference]],metron,21,FALSE)</f>
        <v>12.48566610455312</v>
      </c>
      <c r="CD476">
        <f>VLOOKUP(Table2[[#This Row],[Reference]],metron,22,FALSE)</f>
        <v>13.573355817875211</v>
      </c>
      <c r="CE476">
        <f>VLOOKUP(Table2[[#This Row],[Reference]],metron,23,FALSE)</f>
        <v>1.395273023634882</v>
      </c>
      <c r="CF476">
        <f>VLOOKUP(Table2[[#This Row],[Reference]],metron,24,FALSE)</f>
        <v>2.0586797066014668</v>
      </c>
      <c r="CG476">
        <f>VLOOKUP(Table2[[#This Row],[Reference]],metron,25,FALSE)</f>
        <v>6.8459657701711488E-2</v>
      </c>
      <c r="CH476">
        <f>VLOOKUP(Table2[[#This Row],[Reference]],metron,26,FALSE)</f>
        <v>0.12713936430317849</v>
      </c>
    </row>
    <row r="477" spans="1:86" hidden="1" x14ac:dyDescent="0.45">
      <c r="A477">
        <v>1610760600</v>
      </c>
      <c r="B477" t="s">
        <v>997</v>
      </c>
      <c r="C477" t="s">
        <v>64</v>
      </c>
      <c r="D477" t="s">
        <v>65</v>
      </c>
      <c r="E477" t="s">
        <v>660</v>
      </c>
      <c r="F477" t="s">
        <v>688</v>
      </c>
      <c r="G477" t="s">
        <v>720</v>
      </c>
      <c r="H477">
        <v>2</v>
      </c>
      <c r="I477">
        <v>1.44</v>
      </c>
      <c r="J477">
        <v>0.33</v>
      </c>
      <c r="K477">
        <v>1.29</v>
      </c>
      <c r="L477">
        <v>0.35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90</v>
      </c>
      <c r="U477">
        <v>1</v>
      </c>
      <c r="V477">
        <v>4</v>
      </c>
      <c r="W477">
        <v>2</v>
      </c>
      <c r="X477">
        <v>1</v>
      </c>
      <c r="Y477">
        <v>3</v>
      </c>
      <c r="Z477">
        <v>0</v>
      </c>
      <c r="AA477">
        <v>1</v>
      </c>
      <c r="AB477">
        <v>2</v>
      </c>
      <c r="AC477">
        <v>1</v>
      </c>
      <c r="AD477">
        <v>2</v>
      </c>
      <c r="AE477">
        <v>8</v>
      </c>
      <c r="AF477">
        <v>10</v>
      </c>
      <c r="AG477">
        <v>4</v>
      </c>
      <c r="AH477">
        <v>3</v>
      </c>
      <c r="AI477">
        <v>4</v>
      </c>
      <c r="AJ477">
        <v>7</v>
      </c>
      <c r="AK477">
        <v>9</v>
      </c>
      <c r="AL477">
        <v>16</v>
      </c>
      <c r="AM477">
        <v>46</v>
      </c>
      <c r="AN477">
        <v>54</v>
      </c>
      <c r="AO477">
        <v>0.97</v>
      </c>
      <c r="AP477">
        <v>1.27</v>
      </c>
      <c r="AQ477">
        <v>2.72</v>
      </c>
      <c r="AR477">
        <v>50</v>
      </c>
      <c r="AS477">
        <v>84</v>
      </c>
      <c r="AT477">
        <v>61</v>
      </c>
      <c r="AU477">
        <v>17</v>
      </c>
      <c r="AV477">
        <v>11</v>
      </c>
      <c r="AW477">
        <v>28</v>
      </c>
      <c r="AX477">
        <v>84</v>
      </c>
      <c r="AY477">
        <v>50</v>
      </c>
      <c r="AZ477">
        <v>84</v>
      </c>
      <c r="BA477">
        <v>8.89</v>
      </c>
      <c r="BB477">
        <v>5.78</v>
      </c>
      <c r="BC477">
        <v>1.91</v>
      </c>
      <c r="BD477">
        <v>3.55</v>
      </c>
      <c r="BE477">
        <v>3.8</v>
      </c>
      <c r="BF477">
        <f>(1/BC477+1/BD477+1/BE477-1)/3</f>
        <v>2.2802748335332062E-2</v>
      </c>
      <c r="BG477">
        <f>1/BC477-BF477</f>
        <v>0.50075746108875174</v>
      </c>
      <c r="BH477">
        <f>1/BD477-BF477</f>
        <v>0.25888739250973836</v>
      </c>
      <c r="BI477">
        <f>1/BE477-BF477</f>
        <v>0.24035514640151004</v>
      </c>
      <c r="BJ477">
        <f>MROUND(BG477*100,2)/100</f>
        <v>0.5</v>
      </c>
      <c r="BK477">
        <v>1.36</v>
      </c>
      <c r="BL477">
        <v>2</v>
      </c>
      <c r="BM477">
        <v>3.2</v>
      </c>
      <c r="BN477">
        <v>5.5</v>
      </c>
      <c r="BO477">
        <v>1.91</v>
      </c>
      <c r="BP477">
        <v>1.83</v>
      </c>
      <c r="BQ477" t="s">
        <v>664</v>
      </c>
      <c r="BR477">
        <f>VLOOKUP(Table2[[#This Row],[Reference]],metron,10,FALSE)</f>
        <v>2.5202079886551649</v>
      </c>
      <c r="BS477">
        <f>VLOOKUP(Table2[[#This Row],[Reference]],metron,11,FALSE)</f>
        <v>1.5342708579532029</v>
      </c>
      <c r="BT477">
        <f>VLOOKUP(Table2[[#This Row],[Reference]],metron,12,FALSE)</f>
        <v>0.98593713070196176</v>
      </c>
      <c r="BU477">
        <f>VLOOKUP(Table2[[#This Row],[Reference]],metron,13,FALSE)</f>
        <v>0.67513590167809023</v>
      </c>
      <c r="BV477">
        <f>VLOOKUP(Table2[[#This Row],[Reference]],metron,14,FALSE)</f>
        <v>0.4286727337194185</v>
      </c>
      <c r="BW477">
        <f>VLOOKUP(Table2[[#This Row],[Reference]],metron,15,FALSE)</f>
        <v>12.98669114272602</v>
      </c>
      <c r="BX477">
        <f>VLOOKUP(Table2[[#This Row],[Reference]],metron,16,FALSE)</f>
        <v>9.4167049105094076</v>
      </c>
      <c r="BY477">
        <f>VLOOKUP(Table2[[#This Row],[Reference]],metron,17,FALSE)</f>
        <v>5.6645716945996272</v>
      </c>
      <c r="BZ477">
        <f>VLOOKUP(Table2[[#This Row],[Reference]],metron,18,FALSE)</f>
        <v>4.0242085661080074</v>
      </c>
      <c r="CA477">
        <f>VLOOKUP(Table2[[#This Row],[Reference]],metron,19,FALSE)</f>
        <v>7.3221194481263927</v>
      </c>
      <c r="CB477">
        <f>VLOOKUP(Table2[[#This Row],[Reference]],metron,20,FALSE)</f>
        <v>5.3924963444014002</v>
      </c>
      <c r="CC477">
        <f>VLOOKUP(Table2[[#This Row],[Reference]],metron,21,FALSE)</f>
        <v>12.508162313432839</v>
      </c>
      <c r="CD477">
        <f>VLOOKUP(Table2[[#This Row],[Reference]],metron,22,FALSE)</f>
        <v>13.36963619402985</v>
      </c>
      <c r="CE477">
        <f>VLOOKUP(Table2[[#This Row],[Reference]],metron,23,FALSE)</f>
        <v>1.4438014689517029</v>
      </c>
      <c r="CF477">
        <f>VLOOKUP(Table2[[#This Row],[Reference]],metron,24,FALSE)</f>
        <v>1.9410193634542621</v>
      </c>
      <c r="CG477">
        <f>VLOOKUP(Table2[[#This Row],[Reference]],metron,25,FALSE)</f>
        <v>8.4130870242599604E-2</v>
      </c>
      <c r="CH477">
        <f>VLOOKUP(Table2[[#This Row],[Reference]],metron,26,FALSE)</f>
        <v>0.1275317160026708</v>
      </c>
    </row>
    <row r="478" spans="1:86" hidden="1" x14ac:dyDescent="0.45">
      <c r="A478">
        <v>1610767800</v>
      </c>
      <c r="B478" t="s">
        <v>998</v>
      </c>
      <c r="C478" t="s">
        <v>64</v>
      </c>
      <c r="D478" t="s">
        <v>65</v>
      </c>
      <c r="E478" t="s">
        <v>689</v>
      </c>
      <c r="F478" t="s">
        <v>676</v>
      </c>
      <c r="G478" t="s">
        <v>662</v>
      </c>
      <c r="H478">
        <v>2</v>
      </c>
      <c r="I478">
        <v>1.44</v>
      </c>
      <c r="J478">
        <v>0.13</v>
      </c>
      <c r="K478">
        <v>1.41</v>
      </c>
      <c r="L478">
        <v>0.47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U478">
        <v>8</v>
      </c>
      <c r="V478">
        <v>2</v>
      </c>
      <c r="W478">
        <v>1</v>
      </c>
      <c r="X478">
        <v>0</v>
      </c>
      <c r="Y478">
        <v>4</v>
      </c>
      <c r="Z478">
        <v>0</v>
      </c>
      <c r="AA478">
        <v>0</v>
      </c>
      <c r="AB478">
        <v>1</v>
      </c>
      <c r="AC478">
        <v>2</v>
      </c>
      <c r="AD478">
        <v>2</v>
      </c>
      <c r="AE478">
        <v>16</v>
      </c>
      <c r="AF478">
        <v>11</v>
      </c>
      <c r="AG478">
        <v>6</v>
      </c>
      <c r="AH478">
        <v>3</v>
      </c>
      <c r="AI478">
        <v>10</v>
      </c>
      <c r="AJ478">
        <v>8</v>
      </c>
      <c r="AK478">
        <v>14</v>
      </c>
      <c r="AL478">
        <v>20</v>
      </c>
      <c r="AM478">
        <v>48</v>
      </c>
      <c r="AN478">
        <v>52</v>
      </c>
      <c r="AO478">
        <v>1.73</v>
      </c>
      <c r="AP478">
        <v>1.1599999999999999</v>
      </c>
      <c r="AQ478">
        <v>1.98</v>
      </c>
      <c r="AR478">
        <v>29</v>
      </c>
      <c r="AS478">
        <v>66</v>
      </c>
      <c r="AT478">
        <v>25</v>
      </c>
      <c r="AU478">
        <v>13</v>
      </c>
      <c r="AV478">
        <v>0</v>
      </c>
      <c r="AW478">
        <v>13</v>
      </c>
      <c r="AX478">
        <v>72</v>
      </c>
      <c r="AY478">
        <v>36</v>
      </c>
      <c r="AZ478">
        <v>65</v>
      </c>
      <c r="BA478">
        <v>8.35</v>
      </c>
      <c r="BB478">
        <v>5.0999999999999996</v>
      </c>
      <c r="BC478">
        <v>2.4500000000000002</v>
      </c>
      <c r="BD478">
        <v>3.3</v>
      </c>
      <c r="BE478">
        <v>2.75</v>
      </c>
      <c r="BF478">
        <f>(1/BC478+1/BD478+1/BE478-1)/3</f>
        <v>2.4943310657596324E-2</v>
      </c>
      <c r="BG478">
        <f>1/BC478-BF478</f>
        <v>0.3832199546485261</v>
      </c>
      <c r="BH478">
        <f>1/BD478-BF478</f>
        <v>0.27808699237270673</v>
      </c>
      <c r="BI478">
        <f>1/BE478-BF478</f>
        <v>0.33869305297876734</v>
      </c>
      <c r="BJ478">
        <f>MROUND(BG478*100,2)/100</f>
        <v>0.38</v>
      </c>
      <c r="BK478">
        <v>1.38</v>
      </c>
      <c r="BL478">
        <v>2.0499999999999998</v>
      </c>
      <c r="BM478">
        <v>3.3</v>
      </c>
      <c r="BN478">
        <v>5.75</v>
      </c>
      <c r="BO478">
        <v>1.87</v>
      </c>
      <c r="BP478">
        <v>1.91</v>
      </c>
      <c r="BQ478" t="s">
        <v>713</v>
      </c>
      <c r="BR478">
        <f>VLOOKUP(Table2[[#This Row],[Reference]],metron,10,FALSE)</f>
        <v>2.4900895140664963</v>
      </c>
      <c r="BS478">
        <f>VLOOKUP(Table2[[#This Row],[Reference]],metron,11,FALSE)</f>
        <v>1.330562659846547</v>
      </c>
      <c r="BT478">
        <f>VLOOKUP(Table2[[#This Row],[Reference]],metron,12,FALSE)</f>
        <v>1.1595268542199491</v>
      </c>
      <c r="BU478">
        <f>VLOOKUP(Table2[[#This Row],[Reference]],metron,13,FALSE)</f>
        <v>0.59053607588191415</v>
      </c>
      <c r="BV478">
        <f>VLOOKUP(Table2[[#This Row],[Reference]],metron,14,FALSE)</f>
        <v>0.50069274219332838</v>
      </c>
      <c r="BW478">
        <f>VLOOKUP(Table2[[#This Row],[Reference]],metron,15,FALSE)</f>
        <v>11.79715236686391</v>
      </c>
      <c r="BX478">
        <f>VLOOKUP(Table2[[#This Row],[Reference]],metron,16,FALSE)</f>
        <v>10.317122781065089</v>
      </c>
      <c r="BY478">
        <f>VLOOKUP(Table2[[#This Row],[Reference]],metron,17,FALSE)</f>
        <v>5.0637025966747622</v>
      </c>
      <c r="BZ478">
        <f>VLOOKUP(Table2[[#This Row],[Reference]],metron,18,FALSE)</f>
        <v>4.4674014571268454</v>
      </c>
      <c r="CA478">
        <f>VLOOKUP(Table2[[#This Row],[Reference]],metron,19,FALSE)</f>
        <v>6.7334497701891483</v>
      </c>
      <c r="CB478">
        <f>VLOOKUP(Table2[[#This Row],[Reference]],metron,20,FALSE)</f>
        <v>5.849721323938244</v>
      </c>
      <c r="CC478">
        <f>VLOOKUP(Table2[[#This Row],[Reference]],metron,21,FALSE)</f>
        <v>12.89644194756554</v>
      </c>
      <c r="CD478">
        <f>VLOOKUP(Table2[[#This Row],[Reference]],metron,22,FALSE)</f>
        <v>13.3434456928839</v>
      </c>
      <c r="CE478">
        <f>VLOOKUP(Table2[[#This Row],[Reference]],metron,23,FALSE)</f>
        <v>1.6144382124117971</v>
      </c>
      <c r="CF478">
        <f>VLOOKUP(Table2[[#This Row],[Reference]],metron,24,FALSE)</f>
        <v>1.9032024606477289</v>
      </c>
      <c r="CG478">
        <f>VLOOKUP(Table2[[#This Row],[Reference]],metron,25,FALSE)</f>
        <v>9.372172969060974E-2</v>
      </c>
      <c r="CH478">
        <f>VLOOKUP(Table2[[#This Row],[Reference]],metron,26,FALSE)</f>
        <v>0.11669983716301791</v>
      </c>
    </row>
    <row r="479" spans="1:86" hidden="1" x14ac:dyDescent="0.45">
      <c r="A479">
        <v>1610838000</v>
      </c>
      <c r="B479" t="s">
        <v>999</v>
      </c>
      <c r="C479" t="s">
        <v>64</v>
      </c>
      <c r="D479" t="s">
        <v>65</v>
      </c>
      <c r="E479" t="s">
        <v>666</v>
      </c>
      <c r="F479" t="s">
        <v>705</v>
      </c>
      <c r="G479" t="s">
        <v>678</v>
      </c>
      <c r="H479">
        <v>2</v>
      </c>
      <c r="I479">
        <v>1.83</v>
      </c>
      <c r="J479">
        <v>0.5</v>
      </c>
      <c r="K479">
        <v>1.6</v>
      </c>
      <c r="L479">
        <v>0.55000000000000004</v>
      </c>
      <c r="M479">
        <v>1</v>
      </c>
      <c r="N479">
        <v>1</v>
      </c>
      <c r="O479">
        <v>2</v>
      </c>
      <c r="P479">
        <v>2</v>
      </c>
      <c r="Q479">
        <v>1</v>
      </c>
      <c r="R479">
        <v>1</v>
      </c>
      <c r="S479">
        <v>23</v>
      </c>
      <c r="T479">
        <v>25</v>
      </c>
      <c r="U479">
        <v>5</v>
      </c>
      <c r="V479">
        <v>2</v>
      </c>
      <c r="W479">
        <v>1</v>
      </c>
      <c r="X479">
        <v>0</v>
      </c>
      <c r="Y479">
        <v>3</v>
      </c>
      <c r="Z479">
        <v>0</v>
      </c>
      <c r="AA479">
        <v>0</v>
      </c>
      <c r="AB479">
        <v>1</v>
      </c>
      <c r="AC479">
        <v>0</v>
      </c>
      <c r="AD479">
        <v>3</v>
      </c>
      <c r="AE479">
        <v>15</v>
      </c>
      <c r="AF479">
        <v>9</v>
      </c>
      <c r="AG479">
        <v>6</v>
      </c>
      <c r="AH479">
        <v>4</v>
      </c>
      <c r="AI479">
        <v>9</v>
      </c>
      <c r="AJ479">
        <v>5</v>
      </c>
      <c r="AK479">
        <v>15</v>
      </c>
      <c r="AL479">
        <v>19</v>
      </c>
      <c r="AM479">
        <v>60</v>
      </c>
      <c r="AN479">
        <v>40</v>
      </c>
      <c r="AO479">
        <v>1.71</v>
      </c>
      <c r="AP479">
        <v>1.04</v>
      </c>
      <c r="AQ479">
        <v>2.5499999999999998</v>
      </c>
      <c r="AR479">
        <v>65</v>
      </c>
      <c r="AS479">
        <v>69</v>
      </c>
      <c r="AT479">
        <v>52</v>
      </c>
      <c r="AU479">
        <v>29</v>
      </c>
      <c r="AV479">
        <v>19</v>
      </c>
      <c r="AW479">
        <v>49</v>
      </c>
      <c r="AX479">
        <v>65</v>
      </c>
      <c r="AY479">
        <v>33</v>
      </c>
      <c r="AZ479">
        <v>73</v>
      </c>
      <c r="BA479">
        <v>9.4700000000000006</v>
      </c>
      <c r="BB479">
        <v>4.3</v>
      </c>
      <c r="BC479">
        <v>1.91</v>
      </c>
      <c r="BD479">
        <v>3.5</v>
      </c>
      <c r="BE479">
        <v>3.85</v>
      </c>
      <c r="BF479">
        <f>(1/BC479+1/BD479+1/BE479-1)/3</f>
        <v>2.3004918292876358E-2</v>
      </c>
      <c r="BG479">
        <f>1/BC479-BF479</f>
        <v>0.50055529113120745</v>
      </c>
      <c r="BH479">
        <f>1/BD479-BF479</f>
        <v>0.26270936742140932</v>
      </c>
      <c r="BI479">
        <f>1/BE479-BF479</f>
        <v>0.23673534144738337</v>
      </c>
      <c r="BJ479">
        <f>MROUND(BG479*100,2)/100</f>
        <v>0.5</v>
      </c>
      <c r="BK479">
        <v>1.33</v>
      </c>
      <c r="BL479">
        <v>1.91</v>
      </c>
      <c r="BM479">
        <v>3</v>
      </c>
      <c r="BN479">
        <v>5.25</v>
      </c>
      <c r="BO479">
        <v>1.8</v>
      </c>
      <c r="BP479">
        <v>1.95</v>
      </c>
      <c r="BQ479" t="s">
        <v>669</v>
      </c>
      <c r="BR479">
        <f>VLOOKUP(Table2[[#This Row],[Reference]],metron,10,FALSE)</f>
        <v>2.5202079886551649</v>
      </c>
      <c r="BS479">
        <f>VLOOKUP(Table2[[#This Row],[Reference]],metron,11,FALSE)</f>
        <v>1.5342708579532029</v>
      </c>
      <c r="BT479">
        <f>VLOOKUP(Table2[[#This Row],[Reference]],metron,12,FALSE)</f>
        <v>0.98593713070196176</v>
      </c>
      <c r="BU479">
        <f>VLOOKUP(Table2[[#This Row],[Reference]],metron,13,FALSE)</f>
        <v>0.67513590167809023</v>
      </c>
      <c r="BV479">
        <f>VLOOKUP(Table2[[#This Row],[Reference]],metron,14,FALSE)</f>
        <v>0.4286727337194185</v>
      </c>
      <c r="BW479">
        <f>VLOOKUP(Table2[[#This Row],[Reference]],metron,15,FALSE)</f>
        <v>12.98669114272602</v>
      </c>
      <c r="BX479">
        <f>VLOOKUP(Table2[[#This Row],[Reference]],metron,16,FALSE)</f>
        <v>9.4167049105094076</v>
      </c>
      <c r="BY479">
        <f>VLOOKUP(Table2[[#This Row],[Reference]],metron,17,FALSE)</f>
        <v>5.6645716945996272</v>
      </c>
      <c r="BZ479">
        <f>VLOOKUP(Table2[[#This Row],[Reference]],metron,18,FALSE)</f>
        <v>4.0242085661080074</v>
      </c>
      <c r="CA479">
        <f>VLOOKUP(Table2[[#This Row],[Reference]],metron,19,FALSE)</f>
        <v>7.3221194481263927</v>
      </c>
      <c r="CB479">
        <f>VLOOKUP(Table2[[#This Row],[Reference]],metron,20,FALSE)</f>
        <v>5.3924963444014002</v>
      </c>
      <c r="CC479">
        <f>VLOOKUP(Table2[[#This Row],[Reference]],metron,21,FALSE)</f>
        <v>12.508162313432839</v>
      </c>
      <c r="CD479">
        <f>VLOOKUP(Table2[[#This Row],[Reference]],metron,22,FALSE)</f>
        <v>13.36963619402985</v>
      </c>
      <c r="CE479">
        <f>VLOOKUP(Table2[[#This Row],[Reference]],metron,23,FALSE)</f>
        <v>1.4438014689517029</v>
      </c>
      <c r="CF479">
        <f>VLOOKUP(Table2[[#This Row],[Reference]],metron,24,FALSE)</f>
        <v>1.9410193634542621</v>
      </c>
      <c r="CG479">
        <f>VLOOKUP(Table2[[#This Row],[Reference]],metron,25,FALSE)</f>
        <v>8.4130870242599604E-2</v>
      </c>
      <c r="CH479">
        <f>VLOOKUP(Table2[[#This Row],[Reference]],metron,26,FALSE)</f>
        <v>0.1275317160026708</v>
      </c>
    </row>
    <row r="480" spans="1:86" hidden="1" x14ac:dyDescent="0.45">
      <c r="A480">
        <v>1610845200</v>
      </c>
      <c r="B480" t="s">
        <v>1000</v>
      </c>
      <c r="C480" t="s">
        <v>64</v>
      </c>
      <c r="D480" t="s">
        <v>65</v>
      </c>
      <c r="E480" t="s">
        <v>671</v>
      </c>
      <c r="F480" t="s">
        <v>700</v>
      </c>
      <c r="G480" t="s">
        <v>987</v>
      </c>
      <c r="H480">
        <v>2</v>
      </c>
      <c r="I480">
        <v>1.9</v>
      </c>
      <c r="J480">
        <v>1.18</v>
      </c>
      <c r="K480">
        <v>2.1800000000000002</v>
      </c>
      <c r="L480">
        <v>1.33</v>
      </c>
      <c r="M480">
        <v>0</v>
      </c>
      <c r="N480">
        <v>1</v>
      </c>
      <c r="O480">
        <v>1</v>
      </c>
      <c r="P480">
        <v>1</v>
      </c>
      <c r="Q480">
        <v>0</v>
      </c>
      <c r="R480">
        <v>1</v>
      </c>
      <c r="T480">
        <v>9</v>
      </c>
      <c r="U480">
        <v>6</v>
      </c>
      <c r="V480">
        <v>1</v>
      </c>
      <c r="W480">
        <v>2</v>
      </c>
      <c r="X480">
        <v>0</v>
      </c>
      <c r="Y480">
        <v>3</v>
      </c>
      <c r="Z480">
        <v>0</v>
      </c>
      <c r="AA480">
        <v>0</v>
      </c>
      <c r="AB480">
        <v>2</v>
      </c>
      <c r="AC480">
        <v>1</v>
      </c>
      <c r="AD480">
        <v>2</v>
      </c>
      <c r="AE480">
        <v>10</v>
      </c>
      <c r="AF480">
        <v>8</v>
      </c>
      <c r="AG480">
        <v>0</v>
      </c>
      <c r="AH480">
        <v>3</v>
      </c>
      <c r="AI480">
        <v>10</v>
      </c>
      <c r="AJ480">
        <v>5</v>
      </c>
      <c r="AK480">
        <v>11</v>
      </c>
      <c r="AL480">
        <v>14</v>
      </c>
      <c r="AM480">
        <v>64</v>
      </c>
      <c r="AN480">
        <v>36</v>
      </c>
      <c r="AO480">
        <v>1.07</v>
      </c>
      <c r="AP480">
        <v>0.89</v>
      </c>
      <c r="AQ480">
        <v>2.4300000000000002</v>
      </c>
      <c r="AR480">
        <v>33</v>
      </c>
      <c r="AS480">
        <v>63</v>
      </c>
      <c r="AT480">
        <v>43</v>
      </c>
      <c r="AU480">
        <v>28</v>
      </c>
      <c r="AV480">
        <v>14</v>
      </c>
      <c r="AW480">
        <v>33</v>
      </c>
      <c r="AX480">
        <v>71</v>
      </c>
      <c r="AY480">
        <v>38</v>
      </c>
      <c r="AZ480">
        <v>73</v>
      </c>
      <c r="BA480">
        <v>11</v>
      </c>
      <c r="BB480">
        <v>4.34</v>
      </c>
      <c r="BC480">
        <v>1.62</v>
      </c>
      <c r="BD480">
        <v>3.85</v>
      </c>
      <c r="BE480">
        <v>5.25</v>
      </c>
      <c r="BF480">
        <f>(1/BC480+1/BD480+1/BE480-1)/3</f>
        <v>2.2500133611244699E-2</v>
      </c>
      <c r="BG480">
        <f>1/BC480-BF480</f>
        <v>0.59478381700603922</v>
      </c>
      <c r="BH480">
        <f>1/BD480-BF480</f>
        <v>0.23724012612901502</v>
      </c>
      <c r="BI480">
        <f>1/BE480-BF480</f>
        <v>0.16797605686494577</v>
      </c>
      <c r="BJ480">
        <f>MROUND(BG480*100,2)/100</f>
        <v>0.6</v>
      </c>
      <c r="BK480">
        <v>1.3</v>
      </c>
      <c r="BL480">
        <v>1.83</v>
      </c>
      <c r="BM480">
        <v>2.9</v>
      </c>
      <c r="BN480">
        <v>4.9000000000000004</v>
      </c>
      <c r="BO480">
        <v>1.91</v>
      </c>
      <c r="BP480">
        <v>1.87</v>
      </c>
      <c r="BQ480" t="s">
        <v>770</v>
      </c>
      <c r="BR480">
        <f>VLOOKUP(Table2[[#This Row],[Reference]],metron,10,FALSE)</f>
        <v>2.7310090702947849</v>
      </c>
      <c r="BS480">
        <f>VLOOKUP(Table2[[#This Row],[Reference]],metron,11,FALSE)</f>
        <v>1.841836734693878</v>
      </c>
      <c r="BT480">
        <f>VLOOKUP(Table2[[#This Row],[Reference]],metron,12,FALSE)</f>
        <v>0.88917233560090703</v>
      </c>
      <c r="BU480">
        <f>VLOOKUP(Table2[[#This Row],[Reference]],metron,13,FALSE)</f>
        <v>0.804822695035461</v>
      </c>
      <c r="BV480">
        <f>VLOOKUP(Table2[[#This Row],[Reference]],metron,14,FALSE)</f>
        <v>0.38099290780141842</v>
      </c>
      <c r="BW480">
        <f>VLOOKUP(Table2[[#This Row],[Reference]],metron,15,FALSE)</f>
        <v>14.25174825174825</v>
      </c>
      <c r="BX480">
        <f>VLOOKUP(Table2[[#This Row],[Reference]],metron,16,FALSE)</f>
        <v>8.8316683316683324</v>
      </c>
      <c r="BY480">
        <f>VLOOKUP(Table2[[#This Row],[Reference]],metron,17,FALSE)</f>
        <v>6.2901265822784813</v>
      </c>
      <c r="BZ480">
        <f>VLOOKUP(Table2[[#This Row],[Reference]],metron,18,FALSE)</f>
        <v>3.6162025316455702</v>
      </c>
      <c r="CA480">
        <f>VLOOKUP(Table2[[#This Row],[Reference]],metron,19,FALSE)</f>
        <v>7.9616216694697686</v>
      </c>
      <c r="CB480">
        <f>VLOOKUP(Table2[[#This Row],[Reference]],metron,20,FALSE)</f>
        <v>5.2154658000227627</v>
      </c>
      <c r="CC480">
        <f>VLOOKUP(Table2[[#This Row],[Reference]],metron,21,FALSE)</f>
        <v>12.444895886236671</v>
      </c>
      <c r="CD480">
        <f>VLOOKUP(Table2[[#This Row],[Reference]],metron,22,FALSE)</f>
        <v>13.620619603859829</v>
      </c>
      <c r="CE480">
        <f>VLOOKUP(Table2[[#This Row],[Reference]],metron,23,FALSE)</f>
        <v>1.406084017382907</v>
      </c>
      <c r="CF480">
        <f>VLOOKUP(Table2[[#This Row],[Reference]],metron,24,FALSE)</f>
        <v>2.070980202800579</v>
      </c>
      <c r="CG480">
        <f>VLOOKUP(Table2[[#This Row],[Reference]],metron,25,FALSE)</f>
        <v>6.1323032351521013E-2</v>
      </c>
      <c r="CH480">
        <f>VLOOKUP(Table2[[#This Row],[Reference]],metron,26,FALSE)</f>
        <v>0.1313375181071946</v>
      </c>
    </row>
    <row r="481" spans="1:86" hidden="1" x14ac:dyDescent="0.45">
      <c r="A481">
        <v>1610852760</v>
      </c>
      <c r="B481" t="s">
        <v>1001</v>
      </c>
      <c r="C481" t="s">
        <v>64</v>
      </c>
      <c r="D481" t="s">
        <v>65</v>
      </c>
      <c r="E481" t="s">
        <v>704</v>
      </c>
      <c r="F481" t="s">
        <v>694</v>
      </c>
      <c r="G481" t="s">
        <v>731</v>
      </c>
      <c r="H481">
        <v>2</v>
      </c>
      <c r="I481">
        <v>1.78</v>
      </c>
      <c r="J481">
        <v>1.33</v>
      </c>
      <c r="K481">
        <v>1.79</v>
      </c>
      <c r="L481">
        <v>1.63</v>
      </c>
      <c r="M481">
        <v>1</v>
      </c>
      <c r="N481">
        <v>0</v>
      </c>
      <c r="O481">
        <v>1</v>
      </c>
      <c r="P481">
        <v>1</v>
      </c>
      <c r="Q481">
        <v>1</v>
      </c>
      <c r="R481">
        <v>0</v>
      </c>
      <c r="S481">
        <v>35</v>
      </c>
      <c r="U481">
        <v>2</v>
      </c>
      <c r="V481">
        <v>5</v>
      </c>
      <c r="W481">
        <v>1</v>
      </c>
      <c r="X481">
        <v>0</v>
      </c>
      <c r="Y481">
        <v>2</v>
      </c>
      <c r="Z481">
        <v>1</v>
      </c>
      <c r="AA481">
        <v>0</v>
      </c>
      <c r="AB481">
        <v>1</v>
      </c>
      <c r="AC481">
        <v>1</v>
      </c>
      <c r="AD481">
        <v>2</v>
      </c>
      <c r="AE481">
        <v>9</v>
      </c>
      <c r="AF481">
        <v>6</v>
      </c>
      <c r="AG481">
        <v>3</v>
      </c>
      <c r="AH481">
        <v>2</v>
      </c>
      <c r="AI481">
        <v>6</v>
      </c>
      <c r="AJ481">
        <v>4</v>
      </c>
      <c r="AK481">
        <v>9</v>
      </c>
      <c r="AL481">
        <v>9</v>
      </c>
      <c r="AM481">
        <v>47</v>
      </c>
      <c r="AN481">
        <v>53</v>
      </c>
      <c r="AO481">
        <v>1.1499999999999999</v>
      </c>
      <c r="AP481">
        <v>0.8</v>
      </c>
      <c r="AQ481">
        <v>2.89</v>
      </c>
      <c r="AR481">
        <v>78</v>
      </c>
      <c r="AS481">
        <v>84</v>
      </c>
      <c r="AT481">
        <v>56</v>
      </c>
      <c r="AU481">
        <v>39</v>
      </c>
      <c r="AV481">
        <v>17</v>
      </c>
      <c r="AW481">
        <v>33</v>
      </c>
      <c r="AX481">
        <v>67</v>
      </c>
      <c r="AY481">
        <v>56</v>
      </c>
      <c r="AZ481">
        <v>95</v>
      </c>
      <c r="BA481">
        <v>12.11</v>
      </c>
      <c r="BB481">
        <v>3.89</v>
      </c>
      <c r="BC481">
        <v>1.69</v>
      </c>
      <c r="BD481">
        <v>3.9</v>
      </c>
      <c r="BE481">
        <v>4.5999999999999996</v>
      </c>
      <c r="BF481">
        <f>(1/BC481+1/BD481+1/BE481-1)/3</f>
        <v>2.1839179029814543E-2</v>
      </c>
      <c r="BG481">
        <f>1/BC481-BF481</f>
        <v>0.56987679730154639</v>
      </c>
      <c r="BH481">
        <f>1/BD481-BF481</f>
        <v>0.23457107738044189</v>
      </c>
      <c r="BI481">
        <f>1/BE481-BF481</f>
        <v>0.19555212531801155</v>
      </c>
      <c r="BJ481">
        <f>MROUND(BG481*100,2)/100</f>
        <v>0.56000000000000005</v>
      </c>
      <c r="BK481">
        <v>1.25</v>
      </c>
      <c r="BL481">
        <v>1.69</v>
      </c>
      <c r="BM481">
        <v>2.5</v>
      </c>
      <c r="BN481">
        <v>4.0999999999999996</v>
      </c>
      <c r="BO481">
        <v>1.69</v>
      </c>
      <c r="BP481">
        <v>2.1</v>
      </c>
      <c r="BQ481" t="s">
        <v>708</v>
      </c>
      <c r="BR481">
        <f>VLOOKUP(Table2[[#This Row],[Reference]],metron,10,FALSE)</f>
        <v>2.6892488954344627</v>
      </c>
      <c r="BS481">
        <f>VLOOKUP(Table2[[#This Row],[Reference]],metron,11,FALSE)</f>
        <v>1.7546812539448771</v>
      </c>
      <c r="BT481">
        <f>VLOOKUP(Table2[[#This Row],[Reference]],metron,12,FALSE)</f>
        <v>0.93456764148958549</v>
      </c>
      <c r="BU481">
        <f>VLOOKUP(Table2[[#This Row],[Reference]],metron,13,FALSE)</f>
        <v>0.77824531874605507</v>
      </c>
      <c r="BV481">
        <f>VLOOKUP(Table2[[#This Row],[Reference]],metron,14,FALSE)</f>
        <v>0.41237113402061848</v>
      </c>
      <c r="BW481">
        <f>VLOOKUP(Table2[[#This Row],[Reference]],metron,15,FALSE)</f>
        <v>13.77153558052435</v>
      </c>
      <c r="BX481">
        <f>VLOOKUP(Table2[[#This Row],[Reference]],metron,16,FALSE)</f>
        <v>9.0445692883895124</v>
      </c>
      <c r="BY481">
        <f>VLOOKUP(Table2[[#This Row],[Reference]],metron,17,FALSE)</f>
        <v>6.0821292775665396</v>
      </c>
      <c r="BZ481">
        <f>VLOOKUP(Table2[[#This Row],[Reference]],metron,18,FALSE)</f>
        <v>3.8201520912547529</v>
      </c>
      <c r="CA481">
        <f>VLOOKUP(Table2[[#This Row],[Reference]],metron,19,FALSE)</f>
        <v>7.6894063029578108</v>
      </c>
      <c r="CB481">
        <f>VLOOKUP(Table2[[#This Row],[Reference]],metron,20,FALSE)</f>
        <v>5.224417197134759</v>
      </c>
      <c r="CC481">
        <f>VLOOKUP(Table2[[#This Row],[Reference]],metron,21,FALSE)</f>
        <v>12.297605473204101</v>
      </c>
      <c r="CD481">
        <f>VLOOKUP(Table2[[#This Row],[Reference]],metron,22,FALSE)</f>
        <v>13.310908399847969</v>
      </c>
      <c r="CE481">
        <f>VLOOKUP(Table2[[#This Row],[Reference]],metron,23,FALSE)</f>
        <v>1.3713126843657819</v>
      </c>
      <c r="CF481">
        <f>VLOOKUP(Table2[[#This Row],[Reference]],metron,24,FALSE)</f>
        <v>1.9516961651917399</v>
      </c>
      <c r="CG481">
        <f>VLOOKUP(Table2[[#This Row],[Reference]],metron,25,FALSE)</f>
        <v>6.6002949852507375E-2</v>
      </c>
      <c r="CH481">
        <f>VLOOKUP(Table2[[#This Row],[Reference]],metron,26,FALSE)</f>
        <v>0.1297935103244838</v>
      </c>
    </row>
    <row r="482" spans="1:86" hidden="1" x14ac:dyDescent="0.45">
      <c r="A482">
        <v>1610931960</v>
      </c>
      <c r="B482" t="s">
        <v>1002</v>
      </c>
      <c r="C482" t="s">
        <v>64</v>
      </c>
      <c r="D482" t="s">
        <v>65</v>
      </c>
      <c r="E482" t="s">
        <v>672</v>
      </c>
      <c r="F482" t="s">
        <v>661</v>
      </c>
      <c r="G482" t="s">
        <v>735</v>
      </c>
      <c r="H482">
        <v>2</v>
      </c>
      <c r="I482">
        <v>2</v>
      </c>
      <c r="J482">
        <v>1.67</v>
      </c>
      <c r="K482">
        <v>2.09</v>
      </c>
      <c r="L482">
        <v>1.47</v>
      </c>
      <c r="M482">
        <v>2</v>
      </c>
      <c r="N482">
        <v>0</v>
      </c>
      <c r="O482">
        <v>2</v>
      </c>
      <c r="P482">
        <v>0</v>
      </c>
      <c r="Q482">
        <v>0</v>
      </c>
      <c r="R482">
        <v>0</v>
      </c>
      <c r="S482" t="s">
        <v>1003</v>
      </c>
      <c r="U482">
        <v>3</v>
      </c>
      <c r="V482">
        <v>4</v>
      </c>
      <c r="W482">
        <v>1</v>
      </c>
      <c r="X482">
        <v>0</v>
      </c>
      <c r="Y482">
        <v>1</v>
      </c>
      <c r="Z482">
        <v>0</v>
      </c>
      <c r="AA482">
        <v>0</v>
      </c>
      <c r="AB482">
        <v>1</v>
      </c>
      <c r="AC482">
        <v>1</v>
      </c>
      <c r="AD482">
        <v>0</v>
      </c>
      <c r="AE482">
        <v>19</v>
      </c>
      <c r="AF482">
        <v>14</v>
      </c>
      <c r="AG482">
        <v>7</v>
      </c>
      <c r="AH482">
        <v>5</v>
      </c>
      <c r="AI482">
        <v>12</v>
      </c>
      <c r="AJ482">
        <v>9</v>
      </c>
      <c r="AK482">
        <v>7</v>
      </c>
      <c r="AL482">
        <v>11</v>
      </c>
      <c r="AM482">
        <v>40</v>
      </c>
      <c r="AN482">
        <v>60</v>
      </c>
      <c r="AO482">
        <v>1.92</v>
      </c>
      <c r="AP482">
        <v>1.6</v>
      </c>
      <c r="AQ482">
        <v>2.3199999999999998</v>
      </c>
      <c r="AR482">
        <v>42</v>
      </c>
      <c r="AS482">
        <v>79</v>
      </c>
      <c r="AT482">
        <v>42</v>
      </c>
      <c r="AU482">
        <v>16</v>
      </c>
      <c r="AV482">
        <v>6</v>
      </c>
      <c r="AW482">
        <v>31</v>
      </c>
      <c r="AX482">
        <v>63</v>
      </c>
      <c r="AY482">
        <v>37</v>
      </c>
      <c r="AZ482">
        <v>80</v>
      </c>
      <c r="BA482">
        <v>12.52</v>
      </c>
      <c r="BB482">
        <v>3.62</v>
      </c>
      <c r="BC482">
        <v>2.5</v>
      </c>
      <c r="BD482">
        <v>3.25</v>
      </c>
      <c r="BE482">
        <v>2.8</v>
      </c>
      <c r="BF482">
        <f>(1/BC482+1/BD482+1/BE482-1)/3</f>
        <v>2.1611721611721608E-2</v>
      </c>
      <c r="BG482">
        <f>1/BC482-BF482</f>
        <v>0.37838827838827843</v>
      </c>
      <c r="BH482">
        <f>1/BD482-BF482</f>
        <v>0.28608058608058612</v>
      </c>
      <c r="BI482">
        <f>1/BE482-BF482</f>
        <v>0.33553113553113556</v>
      </c>
      <c r="BJ482">
        <f>MROUND(BG482*100,2)/100</f>
        <v>0.38</v>
      </c>
      <c r="BK482">
        <v>1.38</v>
      </c>
      <c r="BL482">
        <v>2</v>
      </c>
      <c r="BM482">
        <v>3.2</v>
      </c>
      <c r="BN482">
        <v>5.5</v>
      </c>
      <c r="BO482">
        <v>1.8</v>
      </c>
      <c r="BP482">
        <v>1.95</v>
      </c>
      <c r="BQ482" t="s">
        <v>729</v>
      </c>
      <c r="BR482">
        <f>VLOOKUP(Table2[[#This Row],[Reference]],metron,10,FALSE)</f>
        <v>2.4900895140664963</v>
      </c>
      <c r="BS482">
        <f>VLOOKUP(Table2[[#This Row],[Reference]],metron,11,FALSE)</f>
        <v>1.330562659846547</v>
      </c>
      <c r="BT482">
        <f>VLOOKUP(Table2[[#This Row],[Reference]],metron,12,FALSE)</f>
        <v>1.1595268542199491</v>
      </c>
      <c r="BU482">
        <f>VLOOKUP(Table2[[#This Row],[Reference]],metron,13,FALSE)</f>
        <v>0.59053607588191415</v>
      </c>
      <c r="BV482">
        <f>VLOOKUP(Table2[[#This Row],[Reference]],metron,14,FALSE)</f>
        <v>0.50069274219332838</v>
      </c>
      <c r="BW482">
        <f>VLOOKUP(Table2[[#This Row],[Reference]],metron,15,FALSE)</f>
        <v>11.79715236686391</v>
      </c>
      <c r="BX482">
        <f>VLOOKUP(Table2[[#This Row],[Reference]],metron,16,FALSE)</f>
        <v>10.317122781065089</v>
      </c>
      <c r="BY482">
        <f>VLOOKUP(Table2[[#This Row],[Reference]],metron,17,FALSE)</f>
        <v>5.0637025966747622</v>
      </c>
      <c r="BZ482">
        <f>VLOOKUP(Table2[[#This Row],[Reference]],metron,18,FALSE)</f>
        <v>4.4674014571268454</v>
      </c>
      <c r="CA482">
        <f>VLOOKUP(Table2[[#This Row],[Reference]],metron,19,FALSE)</f>
        <v>6.7334497701891483</v>
      </c>
      <c r="CB482">
        <f>VLOOKUP(Table2[[#This Row],[Reference]],metron,20,FALSE)</f>
        <v>5.849721323938244</v>
      </c>
      <c r="CC482">
        <f>VLOOKUP(Table2[[#This Row],[Reference]],metron,21,FALSE)</f>
        <v>12.89644194756554</v>
      </c>
      <c r="CD482">
        <f>VLOOKUP(Table2[[#This Row],[Reference]],metron,22,FALSE)</f>
        <v>13.3434456928839</v>
      </c>
      <c r="CE482">
        <f>VLOOKUP(Table2[[#This Row],[Reference]],metron,23,FALSE)</f>
        <v>1.6144382124117971</v>
      </c>
      <c r="CF482">
        <f>VLOOKUP(Table2[[#This Row],[Reference]],metron,24,FALSE)</f>
        <v>1.9032024606477289</v>
      </c>
      <c r="CG482">
        <f>VLOOKUP(Table2[[#This Row],[Reference]],metron,25,FALSE)</f>
        <v>9.372172969060974E-2</v>
      </c>
      <c r="CH482">
        <f>VLOOKUP(Table2[[#This Row],[Reference]],metron,26,FALSE)</f>
        <v>0.11669983716301791</v>
      </c>
    </row>
    <row r="483" spans="1:86" hidden="1" x14ac:dyDescent="0.45">
      <c r="A483">
        <v>1610939160</v>
      </c>
      <c r="B483" t="s">
        <v>1004</v>
      </c>
      <c r="C483" t="s">
        <v>64</v>
      </c>
      <c r="D483" t="s">
        <v>65</v>
      </c>
      <c r="E483" t="s">
        <v>683</v>
      </c>
      <c r="F483" t="s">
        <v>677</v>
      </c>
      <c r="G483" t="s">
        <v>743</v>
      </c>
      <c r="H483">
        <v>2</v>
      </c>
      <c r="I483">
        <v>1.38</v>
      </c>
      <c r="J483">
        <v>0.78</v>
      </c>
      <c r="K483">
        <v>1.82</v>
      </c>
      <c r="L483">
        <v>1.06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  <c r="S483">
        <v>87</v>
      </c>
      <c r="U483">
        <v>6</v>
      </c>
      <c r="V483">
        <v>6</v>
      </c>
      <c r="W483">
        <v>2</v>
      </c>
      <c r="X483">
        <v>0</v>
      </c>
      <c r="Y483">
        <v>2</v>
      </c>
      <c r="Z483">
        <v>0</v>
      </c>
      <c r="AA483">
        <v>1</v>
      </c>
      <c r="AB483">
        <v>1</v>
      </c>
      <c r="AC483">
        <v>1</v>
      </c>
      <c r="AD483">
        <v>1</v>
      </c>
      <c r="AE483">
        <v>7</v>
      </c>
      <c r="AF483">
        <v>10</v>
      </c>
      <c r="AG483">
        <v>5</v>
      </c>
      <c r="AH483">
        <v>2</v>
      </c>
      <c r="AI483">
        <v>2</v>
      </c>
      <c r="AJ483">
        <v>8</v>
      </c>
      <c r="AK483">
        <v>13</v>
      </c>
      <c r="AL483">
        <v>10</v>
      </c>
      <c r="AM483">
        <v>48</v>
      </c>
      <c r="AN483">
        <v>52</v>
      </c>
      <c r="AO483">
        <v>0</v>
      </c>
      <c r="AP483">
        <v>0</v>
      </c>
      <c r="AQ483">
        <v>2.74</v>
      </c>
      <c r="AR483">
        <v>71</v>
      </c>
      <c r="AS483">
        <v>71</v>
      </c>
      <c r="AT483">
        <v>48</v>
      </c>
      <c r="AU483">
        <v>36</v>
      </c>
      <c r="AV483">
        <v>25</v>
      </c>
      <c r="AW483">
        <v>29</v>
      </c>
      <c r="AX483">
        <v>71</v>
      </c>
      <c r="AY483">
        <v>54</v>
      </c>
      <c r="AZ483">
        <v>66</v>
      </c>
      <c r="BA483">
        <v>8.7100000000000009</v>
      </c>
      <c r="BB483">
        <v>4.53</v>
      </c>
      <c r="BC483">
        <v>2.35</v>
      </c>
      <c r="BD483">
        <v>3.1</v>
      </c>
      <c r="BE483">
        <v>2.8</v>
      </c>
      <c r="BF483">
        <f>(1/BC483+1/BD483+1/BE483-1)/3</f>
        <v>3.5085139065921478E-2</v>
      </c>
      <c r="BG483">
        <f>1/BC483-BF483</f>
        <v>0.39044677582769555</v>
      </c>
      <c r="BH483">
        <f>1/BD483-BF483</f>
        <v>0.28749550609536884</v>
      </c>
      <c r="BI483">
        <f>1/BE483-BF483</f>
        <v>0.32205771807693567</v>
      </c>
      <c r="BJ483">
        <f>MROUND(BG483*100,2)/100</f>
        <v>0.4</v>
      </c>
      <c r="BK483">
        <v>1.3</v>
      </c>
      <c r="BL483">
        <v>2.0499999999999998</v>
      </c>
      <c r="BM483">
        <v>3.5</v>
      </c>
      <c r="BN483">
        <v>7</v>
      </c>
      <c r="BO483">
        <v>1.8</v>
      </c>
      <c r="BP483">
        <v>1.95</v>
      </c>
      <c r="BQ483" t="s">
        <v>726</v>
      </c>
      <c r="BR483">
        <f>VLOOKUP(Table2[[#This Row],[Reference]],metron,10,FALSE)</f>
        <v>2.4956155335383219</v>
      </c>
      <c r="BS483">
        <f>VLOOKUP(Table2[[#This Row],[Reference]],metron,11,FALSE)</f>
        <v>1.344038264434575</v>
      </c>
      <c r="BT483">
        <f>VLOOKUP(Table2[[#This Row],[Reference]],metron,12,FALSE)</f>
        <v>1.1515772691037469</v>
      </c>
      <c r="BU483">
        <f>VLOOKUP(Table2[[#This Row],[Reference]],metron,13,FALSE)</f>
        <v>0.59936225942375587</v>
      </c>
      <c r="BV483">
        <f>VLOOKUP(Table2[[#This Row],[Reference]],metron,14,FALSE)</f>
        <v>0.50723152260562576</v>
      </c>
      <c r="BW483">
        <f>VLOOKUP(Table2[[#This Row],[Reference]],metron,15,FALSE)</f>
        <v>11.99278846153846</v>
      </c>
      <c r="BX483">
        <f>VLOOKUP(Table2[[#This Row],[Reference]],metron,16,FALSE)</f>
        <v>10.0277534965035</v>
      </c>
      <c r="BY483">
        <f>VLOOKUP(Table2[[#This Row],[Reference]],metron,17,FALSE)</f>
        <v>5.2857459543338514</v>
      </c>
      <c r="BZ483">
        <f>VLOOKUP(Table2[[#This Row],[Reference]],metron,18,FALSE)</f>
        <v>4.4067834183107957</v>
      </c>
      <c r="CA483">
        <f>VLOOKUP(Table2[[#This Row],[Reference]],metron,19,FALSE)</f>
        <v>6.7070425072046085</v>
      </c>
      <c r="CB483">
        <f>VLOOKUP(Table2[[#This Row],[Reference]],metron,20,FALSE)</f>
        <v>5.6209700781927046</v>
      </c>
      <c r="CC483">
        <f>VLOOKUP(Table2[[#This Row],[Reference]],metron,21,FALSE)</f>
        <v>13.04463690872752</v>
      </c>
      <c r="CD483">
        <f>VLOOKUP(Table2[[#This Row],[Reference]],metron,22,FALSE)</f>
        <v>13.49811236953142</v>
      </c>
      <c r="CE483">
        <f>VLOOKUP(Table2[[#This Row],[Reference]],metron,23,FALSE)</f>
        <v>1.5836526181353769</v>
      </c>
      <c r="CF483">
        <f>VLOOKUP(Table2[[#This Row],[Reference]],metron,24,FALSE)</f>
        <v>1.8744146445295871</v>
      </c>
      <c r="CG483">
        <f>VLOOKUP(Table2[[#This Row],[Reference]],metron,25,FALSE)</f>
        <v>8.5994040017028525E-2</v>
      </c>
      <c r="CH483">
        <f>VLOOKUP(Table2[[#This Row],[Reference]],metron,26,FALSE)</f>
        <v>0.13452532992762881</v>
      </c>
    </row>
    <row r="484" spans="1:86" x14ac:dyDescent="0.45">
      <c r="A484">
        <v>1611025200</v>
      </c>
      <c r="B484" t="s">
        <v>1005</v>
      </c>
      <c r="C484" t="s">
        <v>64</v>
      </c>
      <c r="D484" t="s">
        <v>65</v>
      </c>
      <c r="E484" t="s">
        <v>667</v>
      </c>
      <c r="F484" t="s">
        <v>693</v>
      </c>
      <c r="G484" t="s">
        <v>668</v>
      </c>
      <c r="H484">
        <v>2</v>
      </c>
      <c r="I484">
        <v>2.82</v>
      </c>
      <c r="J484">
        <v>1.7</v>
      </c>
      <c r="K484">
        <v>2.29</v>
      </c>
      <c r="L484">
        <v>1.38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U484">
        <v>3</v>
      </c>
      <c r="V484">
        <v>10</v>
      </c>
      <c r="W484">
        <v>1</v>
      </c>
      <c r="X484">
        <v>0</v>
      </c>
      <c r="Y484">
        <v>3</v>
      </c>
      <c r="Z484">
        <v>0</v>
      </c>
      <c r="AA484">
        <v>0</v>
      </c>
      <c r="AB484">
        <v>1</v>
      </c>
      <c r="AC484">
        <v>0</v>
      </c>
      <c r="AD484">
        <v>3</v>
      </c>
      <c r="AE484">
        <v>7</v>
      </c>
      <c r="AF484">
        <v>12</v>
      </c>
      <c r="AG484">
        <v>2</v>
      </c>
      <c r="AH484">
        <v>5</v>
      </c>
      <c r="AI484">
        <v>5</v>
      </c>
      <c r="AJ484">
        <v>7</v>
      </c>
      <c r="AK484">
        <v>13</v>
      </c>
      <c r="AL484">
        <v>18</v>
      </c>
      <c r="AM484">
        <v>55</v>
      </c>
      <c r="AN484">
        <v>45</v>
      </c>
      <c r="AO484">
        <v>0.79</v>
      </c>
      <c r="AP484">
        <v>1.38</v>
      </c>
      <c r="AQ484">
        <v>1.93</v>
      </c>
      <c r="AR484">
        <v>43</v>
      </c>
      <c r="AS484">
        <v>66</v>
      </c>
      <c r="AT484">
        <v>28</v>
      </c>
      <c r="AU484">
        <v>5</v>
      </c>
      <c r="AV484">
        <v>5</v>
      </c>
      <c r="AW484">
        <v>19</v>
      </c>
      <c r="AX484">
        <v>61</v>
      </c>
      <c r="AY484">
        <v>24</v>
      </c>
      <c r="AZ484">
        <v>72</v>
      </c>
      <c r="BA484">
        <v>9.91</v>
      </c>
      <c r="BB484">
        <v>3.25</v>
      </c>
      <c r="BC484">
        <v>2.0499999999999998</v>
      </c>
      <c r="BD484">
        <v>3.35</v>
      </c>
      <c r="BE484">
        <v>3.55</v>
      </c>
      <c r="BF484">
        <f>(1/BC484+1/BD484+1/BE484-1)/3</f>
        <v>2.266749386013937E-2</v>
      </c>
      <c r="BG484">
        <f>1/BC484-BF484</f>
        <v>0.46513738418864115</v>
      </c>
      <c r="BH484">
        <f>1/BD484-BF484</f>
        <v>0.27583996882642775</v>
      </c>
      <c r="BI484">
        <f>1/BE484-BF484</f>
        <v>0.25902264698493105</v>
      </c>
      <c r="BJ484">
        <f>MROUND(BG484*100,2)/100</f>
        <v>0.46</v>
      </c>
      <c r="BK484">
        <v>1.36</v>
      </c>
      <c r="BL484">
        <v>1.95</v>
      </c>
      <c r="BM484">
        <v>3.05</v>
      </c>
      <c r="BN484">
        <v>6</v>
      </c>
      <c r="BO484">
        <v>1.8</v>
      </c>
      <c r="BP484">
        <v>1.95</v>
      </c>
      <c r="BQ484" t="s">
        <v>736</v>
      </c>
      <c r="BR484">
        <f>VLOOKUP(Table2[[#This Row],[Reference]],metron,10,FALSE)</f>
        <v>2.5405629139072849</v>
      </c>
      <c r="BS484">
        <f>VLOOKUP(Table2[[#This Row],[Reference]],metron,11,FALSE)</f>
        <v>1.4888836329233679</v>
      </c>
      <c r="BT484">
        <f>VLOOKUP(Table2[[#This Row],[Reference]],metron,12,FALSE)</f>
        <v>1.0516792809839171</v>
      </c>
      <c r="BU484">
        <f>VLOOKUP(Table2[[#This Row],[Reference]],metron,13,FALSE)</f>
        <v>0.64581362346263005</v>
      </c>
      <c r="BV484">
        <f>VLOOKUP(Table2[[#This Row],[Reference]],metron,14,FALSE)</f>
        <v>0.45364238410596031</v>
      </c>
      <c r="BW484">
        <f>VLOOKUP(Table2[[#This Row],[Reference]],metron,15,FALSE)</f>
        <v>12.686892177589851</v>
      </c>
      <c r="BX484">
        <f>VLOOKUP(Table2[[#This Row],[Reference]],metron,16,FALSE)</f>
        <v>9.8059196617336148</v>
      </c>
      <c r="BY484">
        <f>VLOOKUP(Table2[[#This Row],[Reference]],metron,17,FALSE)</f>
        <v>5.3198121263877027</v>
      </c>
      <c r="BZ484">
        <f>VLOOKUP(Table2[[#This Row],[Reference]],metron,18,FALSE)</f>
        <v>4.0954312553373189</v>
      </c>
      <c r="CA484">
        <f>VLOOKUP(Table2[[#This Row],[Reference]],metron,19,FALSE)</f>
        <v>7.3670800512021479</v>
      </c>
      <c r="CB484">
        <f>VLOOKUP(Table2[[#This Row],[Reference]],metron,20,FALSE)</f>
        <v>5.710488406396296</v>
      </c>
      <c r="CC484">
        <f>VLOOKUP(Table2[[#This Row],[Reference]],metron,21,FALSE)</f>
        <v>13.0488908033599</v>
      </c>
      <c r="CD484">
        <f>VLOOKUP(Table2[[#This Row],[Reference]],metron,22,FALSE)</f>
        <v>13.714839543398661</v>
      </c>
      <c r="CE484">
        <f>VLOOKUP(Table2[[#This Row],[Reference]],metron,23,FALSE)</f>
        <v>1.567523459812322</v>
      </c>
      <c r="CF484">
        <f>VLOOKUP(Table2[[#This Row],[Reference]],metron,24,FALSE)</f>
        <v>1.951040391676867</v>
      </c>
      <c r="CG484">
        <f>VLOOKUP(Table2[[#This Row],[Reference]],metron,25,FALSE)</f>
        <v>8.3027335781313744E-2</v>
      </c>
      <c r="CH484">
        <f>VLOOKUP(Table2[[#This Row],[Reference]],metron,26,FALSE)</f>
        <v>0.13117095063239501</v>
      </c>
    </row>
    <row r="485" spans="1:86" hidden="1" x14ac:dyDescent="0.45">
      <c r="A485">
        <v>1611284400</v>
      </c>
      <c r="B485" t="s">
        <v>1006</v>
      </c>
      <c r="C485" t="s">
        <v>64</v>
      </c>
      <c r="D485" t="s">
        <v>65</v>
      </c>
      <c r="E485" t="s">
        <v>688</v>
      </c>
      <c r="F485" t="s">
        <v>666</v>
      </c>
      <c r="G485" t="s">
        <v>662</v>
      </c>
      <c r="H485">
        <v>3</v>
      </c>
      <c r="I485">
        <v>0.89</v>
      </c>
      <c r="J485">
        <v>1.36</v>
      </c>
      <c r="K485">
        <v>1</v>
      </c>
      <c r="L485">
        <v>1.35</v>
      </c>
      <c r="M485">
        <v>3</v>
      </c>
      <c r="N485">
        <v>1</v>
      </c>
      <c r="O485">
        <v>4</v>
      </c>
      <c r="P485">
        <v>2</v>
      </c>
      <c r="Q485">
        <v>2</v>
      </c>
      <c r="R485">
        <v>0</v>
      </c>
      <c r="S485" t="s">
        <v>1007</v>
      </c>
      <c r="T485">
        <v>69</v>
      </c>
      <c r="U485">
        <v>6</v>
      </c>
      <c r="V485">
        <v>2</v>
      </c>
      <c r="W485">
        <v>4</v>
      </c>
      <c r="X485">
        <v>0</v>
      </c>
      <c r="Y485">
        <v>3</v>
      </c>
      <c r="Z485">
        <v>0</v>
      </c>
      <c r="AA485">
        <v>2</v>
      </c>
      <c r="AB485">
        <v>2</v>
      </c>
      <c r="AC485">
        <v>1</v>
      </c>
      <c r="AD485">
        <v>2</v>
      </c>
      <c r="AE485">
        <v>14</v>
      </c>
      <c r="AF485">
        <v>11</v>
      </c>
      <c r="AG485">
        <v>8</v>
      </c>
      <c r="AH485">
        <v>4</v>
      </c>
      <c r="AI485">
        <v>6</v>
      </c>
      <c r="AJ485">
        <v>7</v>
      </c>
      <c r="AK485">
        <v>14</v>
      </c>
      <c r="AL485">
        <v>18</v>
      </c>
      <c r="AM485">
        <v>39</v>
      </c>
      <c r="AN485">
        <v>61</v>
      </c>
      <c r="AO485">
        <v>1.72</v>
      </c>
      <c r="AP485">
        <v>1.25</v>
      </c>
      <c r="AQ485">
        <v>2.5499999999999998</v>
      </c>
      <c r="AR485">
        <v>62</v>
      </c>
      <c r="AS485">
        <v>82</v>
      </c>
      <c r="AT485">
        <v>52</v>
      </c>
      <c r="AU485">
        <v>20</v>
      </c>
      <c r="AV485">
        <v>6</v>
      </c>
      <c r="AW485">
        <v>33</v>
      </c>
      <c r="AX485">
        <v>82</v>
      </c>
      <c r="AY485">
        <v>29</v>
      </c>
      <c r="AZ485">
        <v>70</v>
      </c>
      <c r="BA485">
        <v>10.64</v>
      </c>
      <c r="BB485">
        <v>5.33</v>
      </c>
      <c r="BC485">
        <v>3.45</v>
      </c>
      <c r="BD485">
        <v>3.35</v>
      </c>
      <c r="BE485">
        <v>2.1</v>
      </c>
      <c r="BF485">
        <f>(1/BC485+1/BD485+1/BE485-1)/3</f>
        <v>2.151767044693716E-2</v>
      </c>
      <c r="BG485">
        <f>1/BC485-BF485</f>
        <v>0.26833740201683098</v>
      </c>
      <c r="BH485">
        <f>1/BD485-BF485</f>
        <v>0.27698979223962999</v>
      </c>
      <c r="BI485">
        <f>1/BE485-BF485</f>
        <v>0.45467280574353902</v>
      </c>
      <c r="BJ485">
        <f>MROUND(BG485*100,2)/100</f>
        <v>0.26</v>
      </c>
      <c r="BK485">
        <v>1.42</v>
      </c>
      <c r="BL485">
        <v>2.1</v>
      </c>
      <c r="BM485">
        <v>3.45</v>
      </c>
      <c r="BN485">
        <v>6</v>
      </c>
      <c r="BO485">
        <v>1.95</v>
      </c>
      <c r="BP485">
        <v>1.8</v>
      </c>
      <c r="BQ485" t="s">
        <v>691</v>
      </c>
      <c r="BR485">
        <f>VLOOKUP(Table2[[#This Row],[Reference]],metron,10,FALSE)</f>
        <v>2.569449507838133</v>
      </c>
      <c r="BS485">
        <f>VLOOKUP(Table2[[#This Row],[Reference]],metron,11,FALSE)</f>
        <v>1.0936930368209989</v>
      </c>
      <c r="BT485">
        <f>VLOOKUP(Table2[[#This Row],[Reference]],metron,12,FALSE)</f>
        <v>1.475756471017134</v>
      </c>
      <c r="BU485">
        <f>VLOOKUP(Table2[[#This Row],[Reference]],metron,13,FALSE)</f>
        <v>0.50018228217280347</v>
      </c>
      <c r="BV485">
        <f>VLOOKUP(Table2[[#This Row],[Reference]],metron,14,FALSE)</f>
        <v>0.65220561429092239</v>
      </c>
      <c r="BW485">
        <f>VLOOKUP(Table2[[#This Row],[Reference]],metron,15,FALSE)</f>
        <v>10.905576679340941</v>
      </c>
      <c r="BX485">
        <f>VLOOKUP(Table2[[#This Row],[Reference]],metron,16,FALSE)</f>
        <v>12.06463878326996</v>
      </c>
      <c r="BY485">
        <f>VLOOKUP(Table2[[#This Row],[Reference]],metron,17,FALSE)</f>
        <v>4.2920127795527154</v>
      </c>
      <c r="BZ485">
        <f>VLOOKUP(Table2[[#This Row],[Reference]],metron,18,FALSE)</f>
        <v>5.0095846645367406</v>
      </c>
      <c r="CA485">
        <f>VLOOKUP(Table2[[#This Row],[Reference]],metron,19,FALSE)</f>
        <v>6.6135638997882253</v>
      </c>
      <c r="CB485">
        <f>VLOOKUP(Table2[[#This Row],[Reference]],metron,20,FALSE)</f>
        <v>7.055054118733219</v>
      </c>
      <c r="CC485">
        <f>VLOOKUP(Table2[[#This Row],[Reference]],metron,21,FALSE)</f>
        <v>12.94865211810013</v>
      </c>
      <c r="CD485">
        <f>VLOOKUP(Table2[[#This Row],[Reference]],metron,22,FALSE)</f>
        <v>13.189345314505781</v>
      </c>
      <c r="CE485">
        <f>VLOOKUP(Table2[[#This Row],[Reference]],metron,23,FALSE)</f>
        <v>1.771446078431373</v>
      </c>
      <c r="CF485">
        <f>VLOOKUP(Table2[[#This Row],[Reference]],metron,24,FALSE)</f>
        <v>1.809436274509804</v>
      </c>
      <c r="CG485">
        <f>VLOOKUP(Table2[[#This Row],[Reference]],metron,25,FALSE)</f>
        <v>0.1060049019607843</v>
      </c>
      <c r="CH485">
        <f>VLOOKUP(Table2[[#This Row],[Reference]],metron,26,FALSE)</f>
        <v>9.6813725490196081E-2</v>
      </c>
    </row>
    <row r="486" spans="1:86" hidden="1" x14ac:dyDescent="0.45">
      <c r="A486">
        <v>1611365400</v>
      </c>
      <c r="B486" t="s">
        <v>1008</v>
      </c>
      <c r="C486" t="s">
        <v>64</v>
      </c>
      <c r="D486" t="s">
        <v>65</v>
      </c>
      <c r="E486" t="s">
        <v>700</v>
      </c>
      <c r="F486" t="s">
        <v>676</v>
      </c>
      <c r="G486" t="s">
        <v>717</v>
      </c>
      <c r="H486">
        <v>3</v>
      </c>
      <c r="I486">
        <v>1.2</v>
      </c>
      <c r="J486">
        <v>0.22</v>
      </c>
      <c r="K486">
        <v>1.5</v>
      </c>
      <c r="L486">
        <v>0.47</v>
      </c>
      <c r="M486">
        <v>0</v>
      </c>
      <c r="N486">
        <v>1</v>
      </c>
      <c r="O486">
        <v>1</v>
      </c>
      <c r="P486">
        <v>1</v>
      </c>
      <c r="Q486">
        <v>0</v>
      </c>
      <c r="R486">
        <v>1</v>
      </c>
      <c r="T486">
        <v>14</v>
      </c>
      <c r="U486">
        <v>8</v>
      </c>
      <c r="V486">
        <v>4</v>
      </c>
      <c r="W486">
        <v>2</v>
      </c>
      <c r="X486">
        <v>0</v>
      </c>
      <c r="Y486">
        <v>3</v>
      </c>
      <c r="Z486">
        <v>0</v>
      </c>
      <c r="AA486">
        <v>1</v>
      </c>
      <c r="AB486">
        <v>1</v>
      </c>
      <c r="AC486">
        <v>2</v>
      </c>
      <c r="AD486">
        <v>1</v>
      </c>
      <c r="AE486">
        <v>20</v>
      </c>
      <c r="AF486">
        <v>10</v>
      </c>
      <c r="AG486">
        <v>5</v>
      </c>
      <c r="AH486">
        <v>6</v>
      </c>
      <c r="AI486">
        <v>15</v>
      </c>
      <c r="AJ486">
        <v>4</v>
      </c>
      <c r="AK486">
        <v>11</v>
      </c>
      <c r="AL486">
        <v>13</v>
      </c>
      <c r="AM486">
        <v>52</v>
      </c>
      <c r="AN486">
        <v>48</v>
      </c>
      <c r="AO486">
        <v>2.0499999999999998</v>
      </c>
      <c r="AP486">
        <v>1.25</v>
      </c>
      <c r="AQ486">
        <v>2.67</v>
      </c>
      <c r="AR486">
        <v>46</v>
      </c>
      <c r="AS486">
        <v>79</v>
      </c>
      <c r="AT486">
        <v>47</v>
      </c>
      <c r="AU486">
        <v>26</v>
      </c>
      <c r="AV486">
        <v>15</v>
      </c>
      <c r="AW486">
        <v>36</v>
      </c>
      <c r="AX486">
        <v>80</v>
      </c>
      <c r="AY486">
        <v>47</v>
      </c>
      <c r="AZ486">
        <v>63</v>
      </c>
      <c r="BA486">
        <v>8.1</v>
      </c>
      <c r="BB486">
        <v>4.8</v>
      </c>
      <c r="BC486">
        <v>2.15</v>
      </c>
      <c r="BD486">
        <v>3.2</v>
      </c>
      <c r="BE486">
        <v>3.35</v>
      </c>
      <c r="BF486">
        <f>(1/BC486+1/BD486+1/BE486-1)/3</f>
        <v>2.5374580585444839E-2</v>
      </c>
      <c r="BG486">
        <f>1/BC486-BF486</f>
        <v>0.4397416984843226</v>
      </c>
      <c r="BH486">
        <f>1/BD486-BF486</f>
        <v>0.28712541941455516</v>
      </c>
      <c r="BI486">
        <f>1/BE486-BF486</f>
        <v>0.2731328821011223</v>
      </c>
      <c r="BJ486">
        <f>MROUND(BG486*100,2)/100</f>
        <v>0.44</v>
      </c>
      <c r="BK486">
        <v>1.48</v>
      </c>
      <c r="BL486">
        <v>2.2000000000000002</v>
      </c>
      <c r="BM486">
        <v>3.75</v>
      </c>
      <c r="BN486">
        <v>7</v>
      </c>
      <c r="BO486">
        <v>2.0499999999999998</v>
      </c>
      <c r="BP486">
        <v>1.71</v>
      </c>
      <c r="BQ486" t="s">
        <v>711</v>
      </c>
      <c r="BR486">
        <f>VLOOKUP(Table2[[#This Row],[Reference]],metron,10,FALSE)</f>
        <v>2.4807646356033461</v>
      </c>
      <c r="BS486">
        <f>VLOOKUP(Table2[[#This Row],[Reference]],metron,11,FALSE)</f>
        <v>1.4140979689366791</v>
      </c>
      <c r="BT486">
        <f>VLOOKUP(Table2[[#This Row],[Reference]],metron,12,FALSE)</f>
        <v>1.0666666666666671</v>
      </c>
      <c r="BU486">
        <f>VLOOKUP(Table2[[#This Row],[Reference]],metron,13,FALSE)</f>
        <v>0.62712066905615294</v>
      </c>
      <c r="BV486">
        <f>VLOOKUP(Table2[[#This Row],[Reference]],metron,14,FALSE)</f>
        <v>0.46009557945041818</v>
      </c>
      <c r="BW486">
        <f>VLOOKUP(Table2[[#This Row],[Reference]],metron,15,FALSE)</f>
        <v>12.56969280146722</v>
      </c>
      <c r="BX486">
        <f>VLOOKUP(Table2[[#This Row],[Reference]],metron,16,FALSE)</f>
        <v>9.8695552498853729</v>
      </c>
      <c r="BY486">
        <f>VLOOKUP(Table2[[#This Row],[Reference]],metron,17,FALSE)</f>
        <v>5.2754256787850897</v>
      </c>
      <c r="BZ486">
        <f>VLOOKUP(Table2[[#This Row],[Reference]],metron,18,FALSE)</f>
        <v>4.1279337321675103</v>
      </c>
      <c r="CA486">
        <f>VLOOKUP(Table2[[#This Row],[Reference]],metron,19,FALSE)</f>
        <v>7.2942671226821298</v>
      </c>
      <c r="CB486">
        <f>VLOOKUP(Table2[[#This Row],[Reference]],metron,20,FALSE)</f>
        <v>5.7416215177178627</v>
      </c>
      <c r="CC486">
        <f>VLOOKUP(Table2[[#This Row],[Reference]],metron,21,FALSE)</f>
        <v>12.897246007868549</v>
      </c>
      <c r="CD486">
        <f>VLOOKUP(Table2[[#This Row],[Reference]],metron,22,FALSE)</f>
        <v>13.507058551261281</v>
      </c>
      <c r="CE486">
        <f>VLOOKUP(Table2[[#This Row],[Reference]],metron,23,FALSE)</f>
        <v>1.576522702104098</v>
      </c>
      <c r="CF486">
        <f>VLOOKUP(Table2[[#This Row],[Reference]],metron,24,FALSE)</f>
        <v>1.917165005537099</v>
      </c>
      <c r="CG486">
        <f>VLOOKUP(Table2[[#This Row],[Reference]],metron,25,FALSE)</f>
        <v>8.4385382059800659E-2</v>
      </c>
      <c r="CH486">
        <f>VLOOKUP(Table2[[#This Row],[Reference]],metron,26,FALSE)</f>
        <v>0.1233665559246955</v>
      </c>
    </row>
    <row r="487" spans="1:86" hidden="1" x14ac:dyDescent="0.45">
      <c r="A487">
        <v>1611450000</v>
      </c>
      <c r="B487" t="s">
        <v>1009</v>
      </c>
      <c r="C487" t="s">
        <v>64</v>
      </c>
      <c r="D487" t="s">
        <v>65</v>
      </c>
      <c r="E487" t="s">
        <v>677</v>
      </c>
      <c r="F487" t="s">
        <v>661</v>
      </c>
      <c r="G487" t="s">
        <v>725</v>
      </c>
      <c r="H487">
        <v>3</v>
      </c>
      <c r="I487">
        <v>0.78</v>
      </c>
      <c r="J487">
        <v>1.5</v>
      </c>
      <c r="K487">
        <v>1.21</v>
      </c>
      <c r="L487">
        <v>1.47</v>
      </c>
      <c r="M487">
        <v>0</v>
      </c>
      <c r="N487">
        <v>2</v>
      </c>
      <c r="O487">
        <v>2</v>
      </c>
      <c r="P487">
        <v>1</v>
      </c>
      <c r="Q487">
        <v>0</v>
      </c>
      <c r="R487">
        <v>1</v>
      </c>
      <c r="T487" t="s">
        <v>1010</v>
      </c>
      <c r="U487">
        <v>3</v>
      </c>
      <c r="V487">
        <v>3</v>
      </c>
      <c r="W487">
        <v>3</v>
      </c>
      <c r="X487">
        <v>0</v>
      </c>
      <c r="Y487">
        <v>3</v>
      </c>
      <c r="Z487">
        <v>0</v>
      </c>
      <c r="AA487">
        <v>0</v>
      </c>
      <c r="AB487">
        <v>3</v>
      </c>
      <c r="AC487">
        <v>1</v>
      </c>
      <c r="AD487">
        <v>2</v>
      </c>
      <c r="AE487">
        <v>18</v>
      </c>
      <c r="AF487">
        <v>5</v>
      </c>
      <c r="AG487">
        <v>3</v>
      </c>
      <c r="AH487">
        <v>3</v>
      </c>
      <c r="AI487">
        <v>15</v>
      </c>
      <c r="AJ487">
        <v>2</v>
      </c>
      <c r="AK487">
        <v>16</v>
      </c>
      <c r="AL487">
        <v>10</v>
      </c>
      <c r="AM487">
        <v>51</v>
      </c>
      <c r="AN487">
        <v>49</v>
      </c>
      <c r="AO487">
        <v>1.72</v>
      </c>
      <c r="AP487">
        <v>0.69</v>
      </c>
      <c r="AQ487">
        <v>1.99</v>
      </c>
      <c r="AR487">
        <v>37</v>
      </c>
      <c r="AS487">
        <v>62</v>
      </c>
      <c r="AT487">
        <v>26</v>
      </c>
      <c r="AU487">
        <v>10</v>
      </c>
      <c r="AV487">
        <v>5</v>
      </c>
      <c r="AW487">
        <v>21</v>
      </c>
      <c r="AX487">
        <v>53</v>
      </c>
      <c r="AY487">
        <v>36</v>
      </c>
      <c r="AZ487">
        <v>79</v>
      </c>
      <c r="BA487">
        <v>10.32</v>
      </c>
      <c r="BB487">
        <v>4.88</v>
      </c>
      <c r="BC487">
        <v>3.05</v>
      </c>
      <c r="BD487">
        <v>3.35</v>
      </c>
      <c r="BE487">
        <v>2.25</v>
      </c>
      <c r="BF487">
        <f>(1/BC487+1/BD487+1/BE487-1)/3</f>
        <v>2.3606919863342696E-2</v>
      </c>
      <c r="BG487">
        <f>1/BC487-BF487</f>
        <v>0.30426193259567375</v>
      </c>
      <c r="BH487">
        <f>1/BD487-BF487</f>
        <v>0.27490054282322446</v>
      </c>
      <c r="BI487">
        <f>1/BE487-BF487</f>
        <v>0.42083752458110174</v>
      </c>
      <c r="BJ487">
        <f>MROUND(BG487*100,2)/100</f>
        <v>0.3</v>
      </c>
      <c r="BK487">
        <v>1.45</v>
      </c>
      <c r="BL487">
        <v>2.2000000000000002</v>
      </c>
      <c r="BM487">
        <v>3.65</v>
      </c>
      <c r="BN487">
        <v>6.75</v>
      </c>
      <c r="BO487">
        <v>2.0499999999999998</v>
      </c>
      <c r="BP487">
        <v>1.74</v>
      </c>
      <c r="BQ487" t="s">
        <v>733</v>
      </c>
      <c r="BR487">
        <f>VLOOKUP(Table2[[#This Row],[Reference]],metron,10,FALSE)</f>
        <v>2.5726407816919519</v>
      </c>
      <c r="BS487">
        <f>VLOOKUP(Table2[[#This Row],[Reference]],metron,11,FALSE)</f>
        <v>1.1805091283106199</v>
      </c>
      <c r="BT487">
        <f>VLOOKUP(Table2[[#This Row],[Reference]],metron,12,FALSE)</f>
        <v>1.3921316533813319</v>
      </c>
      <c r="BU487">
        <f>VLOOKUP(Table2[[#This Row],[Reference]],metron,13,FALSE)</f>
        <v>0.5209673269873939</v>
      </c>
      <c r="BV487">
        <f>VLOOKUP(Table2[[#This Row],[Reference]],metron,14,FALSE)</f>
        <v>0.61847182917417032</v>
      </c>
      <c r="BW487">
        <f>VLOOKUP(Table2[[#This Row],[Reference]],metron,15,FALSE)</f>
        <v>11.149200710479571</v>
      </c>
      <c r="BX487">
        <f>VLOOKUP(Table2[[#This Row],[Reference]],metron,16,FALSE)</f>
        <v>11.444049733570161</v>
      </c>
      <c r="BY487">
        <f>VLOOKUP(Table2[[#This Row],[Reference]],metron,17,FALSE)</f>
        <v>4.5257270693512304</v>
      </c>
      <c r="BZ487">
        <f>VLOOKUP(Table2[[#This Row],[Reference]],metron,18,FALSE)</f>
        <v>4.8465324384787474</v>
      </c>
      <c r="CA487">
        <f>VLOOKUP(Table2[[#This Row],[Reference]],metron,19,FALSE)</f>
        <v>6.6234736411283404</v>
      </c>
      <c r="CB487">
        <f>VLOOKUP(Table2[[#This Row],[Reference]],metron,20,FALSE)</f>
        <v>6.5975172950914134</v>
      </c>
      <c r="CC487">
        <f>VLOOKUP(Table2[[#This Row],[Reference]],metron,21,FALSE)</f>
        <v>12.90081154192967</v>
      </c>
      <c r="CD487">
        <f>VLOOKUP(Table2[[#This Row],[Reference]],metron,22,FALSE)</f>
        <v>13.00360685302074</v>
      </c>
      <c r="CE487">
        <f>VLOOKUP(Table2[[#This Row],[Reference]],metron,23,FALSE)</f>
        <v>1.7502145922746779</v>
      </c>
      <c r="CF487">
        <f>VLOOKUP(Table2[[#This Row],[Reference]],metron,24,FALSE)</f>
        <v>1.831402831402831</v>
      </c>
      <c r="CG487">
        <f>VLOOKUP(Table2[[#This Row],[Reference]],metron,25,FALSE)</f>
        <v>9.6525096525096526E-2</v>
      </c>
      <c r="CH487">
        <f>VLOOKUP(Table2[[#This Row],[Reference]],metron,26,FALSE)</f>
        <v>0.1244101244101244</v>
      </c>
    </row>
    <row r="488" spans="1:86" hidden="1" x14ac:dyDescent="0.45">
      <c r="A488">
        <v>1611511200</v>
      </c>
      <c r="B488" t="s">
        <v>1011</v>
      </c>
      <c r="C488" t="s">
        <v>64</v>
      </c>
      <c r="D488" t="s">
        <v>65</v>
      </c>
      <c r="E488" t="s">
        <v>705</v>
      </c>
      <c r="F488" t="s">
        <v>660</v>
      </c>
      <c r="G488" t="s">
        <v>668</v>
      </c>
      <c r="H488">
        <v>3</v>
      </c>
      <c r="I488">
        <v>2.11</v>
      </c>
      <c r="J488">
        <v>1.1000000000000001</v>
      </c>
      <c r="K488">
        <v>2</v>
      </c>
      <c r="L488">
        <v>0.72</v>
      </c>
      <c r="M488">
        <v>2</v>
      </c>
      <c r="N488">
        <v>0</v>
      </c>
      <c r="O488">
        <v>2</v>
      </c>
      <c r="P488">
        <v>1</v>
      </c>
      <c r="Q488">
        <v>1</v>
      </c>
      <c r="R488">
        <v>0</v>
      </c>
      <c r="S488" t="s">
        <v>1012</v>
      </c>
      <c r="U488">
        <v>8</v>
      </c>
      <c r="V488">
        <v>3</v>
      </c>
      <c r="W488">
        <v>2</v>
      </c>
      <c r="X488">
        <v>0</v>
      </c>
      <c r="Y488">
        <v>4</v>
      </c>
      <c r="Z488">
        <v>1</v>
      </c>
      <c r="AA488">
        <v>1</v>
      </c>
      <c r="AB488">
        <v>1</v>
      </c>
      <c r="AC488">
        <v>2</v>
      </c>
      <c r="AD488">
        <v>3</v>
      </c>
      <c r="AE488">
        <v>21</v>
      </c>
      <c r="AF488">
        <v>13</v>
      </c>
      <c r="AG488">
        <v>11</v>
      </c>
      <c r="AH488">
        <v>6</v>
      </c>
      <c r="AI488">
        <v>10</v>
      </c>
      <c r="AJ488">
        <v>7</v>
      </c>
      <c r="AK488">
        <v>17</v>
      </c>
      <c r="AL488">
        <v>14</v>
      </c>
      <c r="AM488">
        <v>55</v>
      </c>
      <c r="AN488">
        <v>45</v>
      </c>
      <c r="AO488">
        <v>2.41</v>
      </c>
      <c r="AP488">
        <v>1.58</v>
      </c>
      <c r="AQ488">
        <v>2.5</v>
      </c>
      <c r="AR488">
        <v>48</v>
      </c>
      <c r="AS488">
        <v>64</v>
      </c>
      <c r="AT488">
        <v>43</v>
      </c>
      <c r="AU488">
        <v>27</v>
      </c>
      <c r="AV488">
        <v>16</v>
      </c>
      <c r="AW488">
        <v>33</v>
      </c>
      <c r="AX488">
        <v>64</v>
      </c>
      <c r="AY488">
        <v>42</v>
      </c>
      <c r="AZ488">
        <v>90</v>
      </c>
      <c r="BA488">
        <v>8.18</v>
      </c>
      <c r="BB488">
        <v>4.68</v>
      </c>
      <c r="BC488">
        <v>2.1</v>
      </c>
      <c r="BD488">
        <v>3.35</v>
      </c>
      <c r="BE488">
        <v>3.4</v>
      </c>
      <c r="BF488">
        <f>(1/BC488+1/BD488+1/BE488-1)/3</f>
        <v>2.293852864528893E-2</v>
      </c>
      <c r="BG488">
        <f>1/BC488-BF488</f>
        <v>0.45325194754518722</v>
      </c>
      <c r="BH488">
        <f>1/BD488-BF488</f>
        <v>0.27556893404127819</v>
      </c>
      <c r="BI488">
        <f>1/BE488-BF488</f>
        <v>0.27117911841353459</v>
      </c>
      <c r="BJ488">
        <f>MROUND(BG488*100,2)/100</f>
        <v>0.46</v>
      </c>
      <c r="BK488">
        <v>1.33</v>
      </c>
      <c r="BL488">
        <v>1.91</v>
      </c>
      <c r="BM488">
        <v>2.95</v>
      </c>
      <c r="BN488">
        <v>5</v>
      </c>
      <c r="BO488">
        <v>1.74</v>
      </c>
      <c r="BP488">
        <v>2</v>
      </c>
      <c r="BQ488" t="s">
        <v>723</v>
      </c>
      <c r="BR488">
        <f>VLOOKUP(Table2[[#This Row],[Reference]],metron,10,FALSE)</f>
        <v>2.5405629139072849</v>
      </c>
      <c r="BS488">
        <f>VLOOKUP(Table2[[#This Row],[Reference]],metron,11,FALSE)</f>
        <v>1.4888836329233679</v>
      </c>
      <c r="BT488">
        <f>VLOOKUP(Table2[[#This Row],[Reference]],metron,12,FALSE)</f>
        <v>1.0516792809839171</v>
      </c>
      <c r="BU488">
        <f>VLOOKUP(Table2[[#This Row],[Reference]],metron,13,FALSE)</f>
        <v>0.64581362346263005</v>
      </c>
      <c r="BV488">
        <f>VLOOKUP(Table2[[#This Row],[Reference]],metron,14,FALSE)</f>
        <v>0.45364238410596031</v>
      </c>
      <c r="BW488">
        <f>VLOOKUP(Table2[[#This Row],[Reference]],metron,15,FALSE)</f>
        <v>12.686892177589851</v>
      </c>
      <c r="BX488">
        <f>VLOOKUP(Table2[[#This Row],[Reference]],metron,16,FALSE)</f>
        <v>9.8059196617336148</v>
      </c>
      <c r="BY488">
        <f>VLOOKUP(Table2[[#This Row],[Reference]],metron,17,FALSE)</f>
        <v>5.3198121263877027</v>
      </c>
      <c r="BZ488">
        <f>VLOOKUP(Table2[[#This Row],[Reference]],metron,18,FALSE)</f>
        <v>4.0954312553373189</v>
      </c>
      <c r="CA488">
        <f>VLOOKUP(Table2[[#This Row],[Reference]],metron,19,FALSE)</f>
        <v>7.3670800512021479</v>
      </c>
      <c r="CB488">
        <f>VLOOKUP(Table2[[#This Row],[Reference]],metron,20,FALSE)</f>
        <v>5.710488406396296</v>
      </c>
      <c r="CC488">
        <f>VLOOKUP(Table2[[#This Row],[Reference]],metron,21,FALSE)</f>
        <v>13.0488908033599</v>
      </c>
      <c r="CD488">
        <f>VLOOKUP(Table2[[#This Row],[Reference]],metron,22,FALSE)</f>
        <v>13.714839543398661</v>
      </c>
      <c r="CE488">
        <f>VLOOKUP(Table2[[#This Row],[Reference]],metron,23,FALSE)</f>
        <v>1.567523459812322</v>
      </c>
      <c r="CF488">
        <f>VLOOKUP(Table2[[#This Row],[Reference]],metron,24,FALSE)</f>
        <v>1.951040391676867</v>
      </c>
      <c r="CG488">
        <f>VLOOKUP(Table2[[#This Row],[Reference]],metron,25,FALSE)</f>
        <v>8.3027335781313744E-2</v>
      </c>
      <c r="CH488">
        <f>VLOOKUP(Table2[[#This Row],[Reference]],metron,26,FALSE)</f>
        <v>0.13117095063239501</v>
      </c>
    </row>
    <row r="489" spans="1:86" hidden="1" x14ac:dyDescent="0.45">
      <c r="A489">
        <v>1611536400</v>
      </c>
      <c r="B489" t="s">
        <v>1013</v>
      </c>
      <c r="C489" t="s">
        <v>64</v>
      </c>
      <c r="D489" t="s">
        <v>65</v>
      </c>
      <c r="E489" t="s">
        <v>683</v>
      </c>
      <c r="F489" t="s">
        <v>682</v>
      </c>
      <c r="G489" t="s">
        <v>735</v>
      </c>
      <c r="H489">
        <v>3</v>
      </c>
      <c r="I489">
        <v>1.56</v>
      </c>
      <c r="J489">
        <v>1.42</v>
      </c>
      <c r="K489">
        <v>1.82</v>
      </c>
      <c r="L489">
        <v>1.25</v>
      </c>
      <c r="M489">
        <v>2</v>
      </c>
      <c r="N489">
        <v>0</v>
      </c>
      <c r="O489">
        <v>2</v>
      </c>
      <c r="P489">
        <v>2</v>
      </c>
      <c r="Q489">
        <v>2</v>
      </c>
      <c r="R489">
        <v>0</v>
      </c>
      <c r="S489" t="s">
        <v>1014</v>
      </c>
      <c r="U489">
        <v>5</v>
      </c>
      <c r="V489">
        <v>4</v>
      </c>
      <c r="W489">
        <v>3</v>
      </c>
      <c r="X489">
        <v>0</v>
      </c>
      <c r="Y489">
        <v>1</v>
      </c>
      <c r="Z489">
        <v>0</v>
      </c>
      <c r="AA489">
        <v>0</v>
      </c>
      <c r="AB489">
        <v>3</v>
      </c>
      <c r="AC489">
        <v>0</v>
      </c>
      <c r="AD489">
        <v>1</v>
      </c>
      <c r="AE489">
        <v>9</v>
      </c>
      <c r="AF489">
        <v>8</v>
      </c>
      <c r="AG489">
        <v>3</v>
      </c>
      <c r="AH489">
        <v>3</v>
      </c>
      <c r="AI489">
        <v>6</v>
      </c>
      <c r="AJ489">
        <v>5</v>
      </c>
      <c r="AK489">
        <v>9</v>
      </c>
      <c r="AL489">
        <v>10</v>
      </c>
      <c r="AM489">
        <v>40</v>
      </c>
      <c r="AN489">
        <v>60</v>
      </c>
      <c r="AO489">
        <v>1.03</v>
      </c>
      <c r="AP489">
        <v>1.02</v>
      </c>
      <c r="AQ489">
        <v>2.59</v>
      </c>
      <c r="AR489">
        <v>59</v>
      </c>
      <c r="AS489">
        <v>71</v>
      </c>
      <c r="AT489">
        <v>49</v>
      </c>
      <c r="AU489">
        <v>31</v>
      </c>
      <c r="AV489">
        <v>17</v>
      </c>
      <c r="AW489">
        <v>18</v>
      </c>
      <c r="AX489">
        <v>67</v>
      </c>
      <c r="AY489">
        <v>55</v>
      </c>
      <c r="AZ489">
        <v>73</v>
      </c>
      <c r="BA489">
        <v>9.14</v>
      </c>
      <c r="BB489">
        <v>4.45</v>
      </c>
      <c r="BC489">
        <v>2</v>
      </c>
      <c r="BD489">
        <v>3.35</v>
      </c>
      <c r="BE489">
        <v>3.7</v>
      </c>
      <c r="BF489">
        <f>(1/BC489+1/BD489+1/BE489-1)/3</f>
        <v>2.2925910985612436E-2</v>
      </c>
      <c r="BG489">
        <f>1/BC489-BF489</f>
        <v>0.47707408901438758</v>
      </c>
      <c r="BH489">
        <f>1/BD489-BF489</f>
        <v>0.27558155170095472</v>
      </c>
      <c r="BI489">
        <f>1/BE489-BF489</f>
        <v>0.24734435928465778</v>
      </c>
      <c r="BJ489">
        <f>MROUND(BG489*100,2)/100</f>
        <v>0.48</v>
      </c>
      <c r="BK489">
        <v>1.43</v>
      </c>
      <c r="BL489">
        <v>2.1</v>
      </c>
      <c r="BM489">
        <v>3.5</v>
      </c>
      <c r="BN489">
        <v>6</v>
      </c>
      <c r="BO489">
        <v>2</v>
      </c>
      <c r="BP489">
        <v>1.77</v>
      </c>
      <c r="BQ489" t="s">
        <v>726</v>
      </c>
      <c r="BR489">
        <f>VLOOKUP(Table2[[#This Row],[Reference]],metron,10,FALSE)</f>
        <v>2.5271929824561399</v>
      </c>
      <c r="BS489">
        <f>VLOOKUP(Table2[[#This Row],[Reference]],metron,11,FALSE)</f>
        <v>1.510877192982456</v>
      </c>
      <c r="BT489">
        <f>VLOOKUP(Table2[[#This Row],[Reference]],metron,12,FALSE)</f>
        <v>1.0163157894736841</v>
      </c>
      <c r="BU489">
        <f>VLOOKUP(Table2[[#This Row],[Reference]],metron,13,FALSE)</f>
        <v>0.67350877192982461</v>
      </c>
      <c r="BV489">
        <f>VLOOKUP(Table2[[#This Row],[Reference]],metron,14,FALSE)</f>
        <v>0.4442105263157895</v>
      </c>
      <c r="BW489">
        <f>VLOOKUP(Table2[[#This Row],[Reference]],metron,15,FALSE)</f>
        <v>12.80980392156863</v>
      </c>
      <c r="BX489">
        <f>VLOOKUP(Table2[[#This Row],[Reference]],metron,16,FALSE)</f>
        <v>9.6872549019607845</v>
      </c>
      <c r="BY489">
        <f>VLOOKUP(Table2[[#This Row],[Reference]],metron,17,FALSE)</f>
        <v>5.6491169610129957</v>
      </c>
      <c r="BZ489">
        <f>VLOOKUP(Table2[[#This Row],[Reference]],metron,18,FALSE)</f>
        <v>4.1379540153282237</v>
      </c>
      <c r="CA489">
        <f>VLOOKUP(Table2[[#This Row],[Reference]],metron,19,FALSE)</f>
        <v>7.1606869605556343</v>
      </c>
      <c r="CB489">
        <f>VLOOKUP(Table2[[#This Row],[Reference]],metron,20,FALSE)</f>
        <v>5.5493008866325608</v>
      </c>
      <c r="CC489">
        <f>VLOOKUP(Table2[[#This Row],[Reference]],metron,21,FALSE)</f>
        <v>12.9029029029029</v>
      </c>
      <c r="CD489">
        <f>VLOOKUP(Table2[[#This Row],[Reference]],metron,22,FALSE)</f>
        <v>13.75508842175509</v>
      </c>
      <c r="CE489">
        <f>VLOOKUP(Table2[[#This Row],[Reference]],metron,23,FALSE)</f>
        <v>1.5287356321839081</v>
      </c>
      <c r="CF489">
        <f>VLOOKUP(Table2[[#This Row],[Reference]],metron,24,FALSE)</f>
        <v>1.9664750957854411</v>
      </c>
      <c r="CG489">
        <f>VLOOKUP(Table2[[#This Row],[Reference]],metron,25,FALSE)</f>
        <v>8.8441890166028103E-2</v>
      </c>
      <c r="CH489">
        <f>VLOOKUP(Table2[[#This Row],[Reference]],metron,26,FALSE)</f>
        <v>0.13409961685823751</v>
      </c>
    </row>
    <row r="490" spans="1:86" hidden="1" x14ac:dyDescent="0.45">
      <c r="A490">
        <v>1611630000</v>
      </c>
      <c r="B490" t="s">
        <v>1015</v>
      </c>
      <c r="C490" t="s">
        <v>64</v>
      </c>
      <c r="D490" t="s">
        <v>65</v>
      </c>
      <c r="E490" t="s">
        <v>693</v>
      </c>
      <c r="F490" t="s">
        <v>671</v>
      </c>
      <c r="G490" t="s">
        <v>1016</v>
      </c>
      <c r="H490">
        <v>3</v>
      </c>
      <c r="I490">
        <v>1.18</v>
      </c>
      <c r="J490">
        <v>1.33</v>
      </c>
      <c r="K490">
        <v>1.43</v>
      </c>
      <c r="L490">
        <v>1.77</v>
      </c>
      <c r="M490">
        <v>0</v>
      </c>
      <c r="N490">
        <v>1</v>
      </c>
      <c r="O490">
        <v>1</v>
      </c>
      <c r="P490">
        <v>0</v>
      </c>
      <c r="Q490">
        <v>0</v>
      </c>
      <c r="R490">
        <v>0</v>
      </c>
      <c r="T490">
        <v>62</v>
      </c>
      <c r="U490">
        <v>9</v>
      </c>
      <c r="V490">
        <v>4</v>
      </c>
      <c r="W490">
        <v>1</v>
      </c>
      <c r="X490">
        <v>0</v>
      </c>
      <c r="Y490">
        <v>2</v>
      </c>
      <c r="Z490">
        <v>0</v>
      </c>
      <c r="AA490">
        <v>0</v>
      </c>
      <c r="AB490">
        <v>1</v>
      </c>
      <c r="AC490">
        <v>2</v>
      </c>
      <c r="AD490">
        <v>0</v>
      </c>
      <c r="AE490">
        <v>21</v>
      </c>
      <c r="AF490">
        <v>6</v>
      </c>
      <c r="AG490">
        <v>6</v>
      </c>
      <c r="AH490">
        <v>3</v>
      </c>
      <c r="AI490">
        <v>15</v>
      </c>
      <c r="AJ490">
        <v>3</v>
      </c>
      <c r="AK490">
        <v>9</v>
      </c>
      <c r="AL490">
        <v>11</v>
      </c>
      <c r="AM490">
        <v>59</v>
      </c>
      <c r="AN490">
        <v>41</v>
      </c>
      <c r="AO490">
        <v>2.13</v>
      </c>
      <c r="AP490">
        <v>0.78</v>
      </c>
      <c r="AQ490">
        <v>2.34</v>
      </c>
      <c r="AR490">
        <v>49</v>
      </c>
      <c r="AS490">
        <v>61</v>
      </c>
      <c r="AT490">
        <v>35</v>
      </c>
      <c r="AU490">
        <v>26</v>
      </c>
      <c r="AV490">
        <v>9</v>
      </c>
      <c r="AW490">
        <v>26</v>
      </c>
      <c r="AX490">
        <v>66</v>
      </c>
      <c r="AY490">
        <v>30</v>
      </c>
      <c r="AZ490">
        <v>78</v>
      </c>
      <c r="BA490">
        <v>11.36</v>
      </c>
      <c r="BB490">
        <v>4.41</v>
      </c>
      <c r="BC490">
        <v>1.95</v>
      </c>
      <c r="BD490">
        <v>3.35</v>
      </c>
      <c r="BE490">
        <v>3.95</v>
      </c>
      <c r="BF490">
        <f>(1/BC490+1/BD490+1/BE490-1)/3</f>
        <v>2.1497510823035082E-2</v>
      </c>
      <c r="BG490">
        <f>1/BC490-BF490</f>
        <v>0.4913230019974778</v>
      </c>
      <c r="BH490">
        <f>1/BD490-BF490</f>
        <v>0.27700995186353206</v>
      </c>
      <c r="BI490">
        <f>1/BE490-BF490</f>
        <v>0.2316670461389902</v>
      </c>
      <c r="BJ490">
        <f>MROUND(BG490*100,2)/100</f>
        <v>0.5</v>
      </c>
      <c r="BK490">
        <v>1.45</v>
      </c>
      <c r="BL490">
        <v>2.2000000000000002</v>
      </c>
      <c r="BM490">
        <v>3.65</v>
      </c>
      <c r="BN490">
        <v>6.75</v>
      </c>
      <c r="BO490">
        <v>2.15</v>
      </c>
      <c r="BP490">
        <v>1.67</v>
      </c>
      <c r="BQ490" t="s">
        <v>698</v>
      </c>
      <c r="BR490">
        <f>VLOOKUP(Table2[[#This Row],[Reference]],metron,10,FALSE)</f>
        <v>2.5202079886551649</v>
      </c>
      <c r="BS490">
        <f>VLOOKUP(Table2[[#This Row],[Reference]],metron,11,FALSE)</f>
        <v>1.5342708579532029</v>
      </c>
      <c r="BT490">
        <f>VLOOKUP(Table2[[#This Row],[Reference]],metron,12,FALSE)</f>
        <v>0.98593713070196176</v>
      </c>
      <c r="BU490">
        <f>VLOOKUP(Table2[[#This Row],[Reference]],metron,13,FALSE)</f>
        <v>0.67513590167809023</v>
      </c>
      <c r="BV490">
        <f>VLOOKUP(Table2[[#This Row],[Reference]],metron,14,FALSE)</f>
        <v>0.4286727337194185</v>
      </c>
      <c r="BW490">
        <f>VLOOKUP(Table2[[#This Row],[Reference]],metron,15,FALSE)</f>
        <v>12.98669114272602</v>
      </c>
      <c r="BX490">
        <f>VLOOKUP(Table2[[#This Row],[Reference]],metron,16,FALSE)</f>
        <v>9.4167049105094076</v>
      </c>
      <c r="BY490">
        <f>VLOOKUP(Table2[[#This Row],[Reference]],metron,17,FALSE)</f>
        <v>5.6645716945996272</v>
      </c>
      <c r="BZ490">
        <f>VLOOKUP(Table2[[#This Row],[Reference]],metron,18,FALSE)</f>
        <v>4.0242085661080074</v>
      </c>
      <c r="CA490">
        <f>VLOOKUP(Table2[[#This Row],[Reference]],metron,19,FALSE)</f>
        <v>7.3221194481263927</v>
      </c>
      <c r="CB490">
        <f>VLOOKUP(Table2[[#This Row],[Reference]],metron,20,FALSE)</f>
        <v>5.3924963444014002</v>
      </c>
      <c r="CC490">
        <f>VLOOKUP(Table2[[#This Row],[Reference]],metron,21,FALSE)</f>
        <v>12.508162313432839</v>
      </c>
      <c r="CD490">
        <f>VLOOKUP(Table2[[#This Row],[Reference]],metron,22,FALSE)</f>
        <v>13.36963619402985</v>
      </c>
      <c r="CE490">
        <f>VLOOKUP(Table2[[#This Row],[Reference]],metron,23,FALSE)</f>
        <v>1.4438014689517029</v>
      </c>
      <c r="CF490">
        <f>VLOOKUP(Table2[[#This Row],[Reference]],metron,24,FALSE)</f>
        <v>1.9410193634542621</v>
      </c>
      <c r="CG490">
        <f>VLOOKUP(Table2[[#This Row],[Reference]],metron,25,FALSE)</f>
        <v>8.4130870242599604E-2</v>
      </c>
      <c r="CH490">
        <f>VLOOKUP(Table2[[#This Row],[Reference]],metron,26,FALSE)</f>
        <v>0.1275317160026708</v>
      </c>
    </row>
    <row r="491" spans="1:86" hidden="1" x14ac:dyDescent="0.45">
      <c r="A491">
        <v>1611714600</v>
      </c>
      <c r="B491" t="s">
        <v>1017</v>
      </c>
      <c r="C491" t="s">
        <v>64</v>
      </c>
      <c r="D491" t="s">
        <v>65</v>
      </c>
      <c r="E491" t="s">
        <v>694</v>
      </c>
      <c r="F491" t="s">
        <v>689</v>
      </c>
      <c r="G491" t="s">
        <v>743</v>
      </c>
      <c r="H491">
        <v>3</v>
      </c>
      <c r="I491">
        <v>2.09</v>
      </c>
      <c r="J491">
        <v>0.78</v>
      </c>
      <c r="K491">
        <v>2.37</v>
      </c>
      <c r="L491">
        <v>0.59</v>
      </c>
      <c r="M491">
        <v>2</v>
      </c>
      <c r="N491">
        <v>0</v>
      </c>
      <c r="O491">
        <v>2</v>
      </c>
      <c r="P491">
        <v>1</v>
      </c>
      <c r="Q491">
        <v>1</v>
      </c>
      <c r="R491">
        <v>0</v>
      </c>
      <c r="S491" t="s">
        <v>1018</v>
      </c>
      <c r="U491">
        <v>6</v>
      </c>
      <c r="V491">
        <v>3</v>
      </c>
      <c r="W491">
        <v>0</v>
      </c>
      <c r="X491">
        <v>0</v>
      </c>
      <c r="Y491">
        <v>2</v>
      </c>
      <c r="Z491">
        <v>0</v>
      </c>
      <c r="AA491">
        <v>0</v>
      </c>
      <c r="AB491">
        <v>0</v>
      </c>
      <c r="AC491">
        <v>0</v>
      </c>
      <c r="AD491">
        <v>2</v>
      </c>
      <c r="AE491">
        <v>6</v>
      </c>
      <c r="AF491">
        <v>4</v>
      </c>
      <c r="AG491">
        <v>5</v>
      </c>
      <c r="AH491">
        <v>2</v>
      </c>
      <c r="AI491">
        <v>1</v>
      </c>
      <c r="AJ491">
        <v>2</v>
      </c>
      <c r="AK491">
        <v>15</v>
      </c>
      <c r="AL491">
        <v>7</v>
      </c>
      <c r="AM491">
        <v>44</v>
      </c>
      <c r="AN491">
        <v>56</v>
      </c>
      <c r="AO491">
        <v>1.06</v>
      </c>
      <c r="AP491">
        <v>0.74</v>
      </c>
      <c r="AQ491">
        <v>2.94</v>
      </c>
      <c r="AR491">
        <v>81</v>
      </c>
      <c r="AS491">
        <v>86</v>
      </c>
      <c r="AT491">
        <v>59</v>
      </c>
      <c r="AU491">
        <v>39</v>
      </c>
      <c r="AV491">
        <v>11</v>
      </c>
      <c r="AW491">
        <v>35</v>
      </c>
      <c r="AX491">
        <v>75</v>
      </c>
      <c r="AY491">
        <v>54</v>
      </c>
      <c r="AZ491">
        <v>91</v>
      </c>
      <c r="BA491">
        <v>8.84</v>
      </c>
      <c r="BB491">
        <v>4.38</v>
      </c>
      <c r="BC491">
        <v>1.83</v>
      </c>
      <c r="BD491">
        <v>3.25</v>
      </c>
      <c r="BE491">
        <v>4.5999999999999996</v>
      </c>
      <c r="BF491">
        <f>(1/BC491+1/BD491+1/BE491-1)/3</f>
        <v>2.38438998239426E-2</v>
      </c>
      <c r="BG491">
        <f>1/BC491-BF491</f>
        <v>0.52260418760775129</v>
      </c>
      <c r="BH491">
        <f>1/BD491-BF491</f>
        <v>0.28384840786836513</v>
      </c>
      <c r="BI491">
        <f>1/BE491-BF491</f>
        <v>0.1935474045238835</v>
      </c>
      <c r="BJ491">
        <f>MROUND(BG491*100,2)/100</f>
        <v>0.52</v>
      </c>
      <c r="BK491">
        <v>1.37</v>
      </c>
      <c r="BL491">
        <v>2</v>
      </c>
      <c r="BM491">
        <v>3.5</v>
      </c>
      <c r="BN491">
        <v>6.5</v>
      </c>
      <c r="BO491">
        <v>1.87</v>
      </c>
      <c r="BP491">
        <v>1.87</v>
      </c>
      <c r="BQ491" t="s">
        <v>770</v>
      </c>
      <c r="BR491">
        <f>VLOOKUP(Table2[[#This Row],[Reference]],metron,10,FALSE)</f>
        <v>2.5967403582378576</v>
      </c>
      <c r="BS491">
        <f>VLOOKUP(Table2[[#This Row],[Reference]],metron,11,FALSE)</f>
        <v>1.625948039373891</v>
      </c>
      <c r="BT491">
        <f>VLOOKUP(Table2[[#This Row],[Reference]],metron,12,FALSE)</f>
        <v>0.97079231886396644</v>
      </c>
      <c r="BU491">
        <f>VLOOKUP(Table2[[#This Row],[Reference]],metron,13,FALSE)</f>
        <v>0.71433182698515174</v>
      </c>
      <c r="BV491">
        <f>VLOOKUP(Table2[[#This Row],[Reference]],metron,14,FALSE)</f>
        <v>0.43011620400258233</v>
      </c>
      <c r="BW491">
        <f>VLOOKUP(Table2[[#This Row],[Reference]],metron,15,FALSE)</f>
        <v>13.39951055368614</v>
      </c>
      <c r="BX491">
        <f>VLOOKUP(Table2[[#This Row],[Reference]],metron,16,FALSE)</f>
        <v>9.4252064851636579</v>
      </c>
      <c r="BY491">
        <f>VLOOKUP(Table2[[#This Row],[Reference]],metron,17,FALSE)</f>
        <v>5.7628422023992618</v>
      </c>
      <c r="BZ491">
        <f>VLOOKUP(Table2[[#This Row],[Reference]],metron,18,FALSE)</f>
        <v>3.9375576745616732</v>
      </c>
      <c r="CA491">
        <f>VLOOKUP(Table2[[#This Row],[Reference]],metron,19,FALSE)</f>
        <v>7.636668351286878</v>
      </c>
      <c r="CB491">
        <f>VLOOKUP(Table2[[#This Row],[Reference]],metron,20,FALSE)</f>
        <v>5.4876488106019847</v>
      </c>
      <c r="CC491">
        <f>VLOOKUP(Table2[[#This Row],[Reference]],metron,21,FALSE)</f>
        <v>12.460420531849101</v>
      </c>
      <c r="CD491">
        <f>VLOOKUP(Table2[[#This Row],[Reference]],metron,22,FALSE)</f>
        <v>13.44897959183673</v>
      </c>
      <c r="CE491">
        <f>VLOOKUP(Table2[[#This Row],[Reference]],metron,23,FALSE)</f>
        <v>1.462202380952381</v>
      </c>
      <c r="CF491">
        <f>VLOOKUP(Table2[[#This Row],[Reference]],metron,24,FALSE)</f>
        <v>2.01547619047619</v>
      </c>
      <c r="CG491">
        <f>VLOOKUP(Table2[[#This Row],[Reference]],metron,25,FALSE)</f>
        <v>7.7380952380952384E-2</v>
      </c>
      <c r="CH491">
        <f>VLOOKUP(Table2[[#This Row],[Reference]],metron,26,FALSE)</f>
        <v>0.13754093480202439</v>
      </c>
    </row>
    <row r="492" spans="1:86" hidden="1" x14ac:dyDescent="0.45">
      <c r="A492">
        <v>1611889200</v>
      </c>
      <c r="B492" t="s">
        <v>1019</v>
      </c>
      <c r="C492" t="s">
        <v>64</v>
      </c>
      <c r="D492" t="s">
        <v>65</v>
      </c>
      <c r="E492" t="s">
        <v>661</v>
      </c>
      <c r="F492" t="s">
        <v>660</v>
      </c>
      <c r="G492" t="s">
        <v>673</v>
      </c>
      <c r="H492">
        <v>4</v>
      </c>
      <c r="I492">
        <v>1.83</v>
      </c>
      <c r="J492">
        <v>1</v>
      </c>
      <c r="K492">
        <v>1.53</v>
      </c>
      <c r="L492">
        <v>0.72</v>
      </c>
      <c r="M492">
        <v>1</v>
      </c>
      <c r="N492">
        <v>1</v>
      </c>
      <c r="O492">
        <v>2</v>
      </c>
      <c r="P492">
        <v>2</v>
      </c>
      <c r="Q492">
        <v>1</v>
      </c>
      <c r="R492">
        <v>1</v>
      </c>
      <c r="S492">
        <v>45</v>
      </c>
      <c r="T492">
        <v>34</v>
      </c>
      <c r="U492">
        <v>8</v>
      </c>
      <c r="V492">
        <v>2</v>
      </c>
      <c r="W492">
        <v>3</v>
      </c>
      <c r="X492">
        <v>0</v>
      </c>
      <c r="Y492">
        <v>3</v>
      </c>
      <c r="Z492">
        <v>0</v>
      </c>
      <c r="AA492">
        <v>1</v>
      </c>
      <c r="AB492">
        <v>2</v>
      </c>
      <c r="AC492">
        <v>1</v>
      </c>
      <c r="AD492">
        <v>2</v>
      </c>
      <c r="AE492">
        <v>16</v>
      </c>
      <c r="AF492">
        <v>6</v>
      </c>
      <c r="AG492">
        <v>7</v>
      </c>
      <c r="AH492">
        <v>3</v>
      </c>
      <c r="AI492">
        <v>9</v>
      </c>
      <c r="AJ492">
        <v>3</v>
      </c>
      <c r="AK492">
        <v>13</v>
      </c>
      <c r="AL492">
        <v>13</v>
      </c>
      <c r="AM492">
        <v>74</v>
      </c>
      <c r="AN492">
        <v>26</v>
      </c>
      <c r="AO492">
        <v>2.0299999999999998</v>
      </c>
      <c r="AP492">
        <v>0.72</v>
      </c>
      <c r="AQ492">
        <v>2.34</v>
      </c>
      <c r="AR492">
        <v>52</v>
      </c>
      <c r="AS492">
        <v>78</v>
      </c>
      <c r="AT492">
        <v>39</v>
      </c>
      <c r="AU492">
        <v>13</v>
      </c>
      <c r="AV492">
        <v>5</v>
      </c>
      <c r="AW492">
        <v>13</v>
      </c>
      <c r="AX492">
        <v>57</v>
      </c>
      <c r="AY492">
        <v>47</v>
      </c>
      <c r="AZ492">
        <v>96</v>
      </c>
      <c r="BA492">
        <v>8.61</v>
      </c>
      <c r="BB492">
        <v>5.26</v>
      </c>
      <c r="BC492">
        <v>1.61</v>
      </c>
      <c r="BD492">
        <v>3.5</v>
      </c>
      <c r="BE492">
        <v>6</v>
      </c>
      <c r="BF492">
        <f>(1/BC492+1/BD492+1/BE492-1)/3</f>
        <v>2.4499654934437547E-2</v>
      </c>
      <c r="BG492">
        <f>1/BC492-BF492</f>
        <v>0.59661835748792269</v>
      </c>
      <c r="BH492">
        <f>1/BD492-BF492</f>
        <v>0.26121463077984813</v>
      </c>
      <c r="BI492">
        <f>1/BE492-BF492</f>
        <v>0.14216701173222912</v>
      </c>
      <c r="BJ492">
        <f>MROUND(BG492*100,2)/100</f>
        <v>0.6</v>
      </c>
      <c r="BK492">
        <v>1.47</v>
      </c>
      <c r="BL492">
        <v>2.25</v>
      </c>
      <c r="BM492">
        <v>3.7</v>
      </c>
      <c r="BN492">
        <v>7</v>
      </c>
      <c r="BO492">
        <v>2.2999999999999998</v>
      </c>
      <c r="BP492">
        <v>1.59</v>
      </c>
      <c r="BQ492" t="s">
        <v>715</v>
      </c>
      <c r="BR492">
        <f>VLOOKUP(Table2[[#This Row],[Reference]],metron,10,FALSE)</f>
        <v>2.7310090702947849</v>
      </c>
      <c r="BS492">
        <f>VLOOKUP(Table2[[#This Row],[Reference]],metron,11,FALSE)</f>
        <v>1.841836734693878</v>
      </c>
      <c r="BT492">
        <f>VLOOKUP(Table2[[#This Row],[Reference]],metron,12,FALSE)</f>
        <v>0.88917233560090703</v>
      </c>
      <c r="BU492">
        <f>VLOOKUP(Table2[[#This Row],[Reference]],metron,13,FALSE)</f>
        <v>0.804822695035461</v>
      </c>
      <c r="BV492">
        <f>VLOOKUP(Table2[[#This Row],[Reference]],metron,14,FALSE)</f>
        <v>0.38099290780141842</v>
      </c>
      <c r="BW492">
        <f>VLOOKUP(Table2[[#This Row],[Reference]],metron,15,FALSE)</f>
        <v>14.25174825174825</v>
      </c>
      <c r="BX492">
        <f>VLOOKUP(Table2[[#This Row],[Reference]],metron,16,FALSE)</f>
        <v>8.8316683316683324</v>
      </c>
      <c r="BY492">
        <f>VLOOKUP(Table2[[#This Row],[Reference]],metron,17,FALSE)</f>
        <v>6.2901265822784813</v>
      </c>
      <c r="BZ492">
        <f>VLOOKUP(Table2[[#This Row],[Reference]],metron,18,FALSE)</f>
        <v>3.6162025316455702</v>
      </c>
      <c r="CA492">
        <f>VLOOKUP(Table2[[#This Row],[Reference]],metron,19,FALSE)</f>
        <v>7.9616216694697686</v>
      </c>
      <c r="CB492">
        <f>VLOOKUP(Table2[[#This Row],[Reference]],metron,20,FALSE)</f>
        <v>5.2154658000227627</v>
      </c>
      <c r="CC492">
        <f>VLOOKUP(Table2[[#This Row],[Reference]],metron,21,FALSE)</f>
        <v>12.444895886236671</v>
      </c>
      <c r="CD492">
        <f>VLOOKUP(Table2[[#This Row],[Reference]],metron,22,FALSE)</f>
        <v>13.620619603859829</v>
      </c>
      <c r="CE492">
        <f>VLOOKUP(Table2[[#This Row],[Reference]],metron,23,FALSE)</f>
        <v>1.406084017382907</v>
      </c>
      <c r="CF492">
        <f>VLOOKUP(Table2[[#This Row],[Reference]],metron,24,FALSE)</f>
        <v>2.070980202800579</v>
      </c>
      <c r="CG492">
        <f>VLOOKUP(Table2[[#This Row],[Reference]],metron,25,FALSE)</f>
        <v>6.1323032351521013E-2</v>
      </c>
      <c r="CH492">
        <f>VLOOKUP(Table2[[#This Row],[Reference]],metron,26,FALSE)</f>
        <v>0.1313375181071946</v>
      </c>
    </row>
    <row r="493" spans="1:86" hidden="1" x14ac:dyDescent="0.45">
      <c r="A493">
        <v>1612054800</v>
      </c>
      <c r="B493" t="s">
        <v>1020</v>
      </c>
      <c r="C493" t="s">
        <v>64</v>
      </c>
      <c r="D493" t="s">
        <v>65</v>
      </c>
      <c r="E493" t="s">
        <v>666</v>
      </c>
      <c r="F493" t="s">
        <v>689</v>
      </c>
      <c r="G493" t="s">
        <v>668</v>
      </c>
      <c r="H493">
        <v>4</v>
      </c>
      <c r="I493">
        <v>1.77</v>
      </c>
      <c r="J493">
        <v>0.7</v>
      </c>
      <c r="K493">
        <v>1.6</v>
      </c>
      <c r="L493">
        <v>0.59</v>
      </c>
      <c r="M493">
        <v>1</v>
      </c>
      <c r="N493">
        <v>2</v>
      </c>
      <c r="O493">
        <v>3</v>
      </c>
      <c r="P493">
        <v>2</v>
      </c>
      <c r="Q493">
        <v>0</v>
      </c>
      <c r="R493">
        <v>2</v>
      </c>
      <c r="S493">
        <v>77</v>
      </c>
      <c r="T493" t="s">
        <v>1021</v>
      </c>
      <c r="U493">
        <v>13</v>
      </c>
      <c r="V493">
        <v>2</v>
      </c>
      <c r="W493">
        <v>0</v>
      </c>
      <c r="X493">
        <v>0</v>
      </c>
      <c r="Y493">
        <v>4</v>
      </c>
      <c r="Z493">
        <v>0</v>
      </c>
      <c r="AA493">
        <v>0</v>
      </c>
      <c r="AB493">
        <v>0</v>
      </c>
      <c r="AC493">
        <v>1</v>
      </c>
      <c r="AD493">
        <v>3</v>
      </c>
      <c r="AE493">
        <v>13</v>
      </c>
      <c r="AF493">
        <v>7</v>
      </c>
      <c r="AG493">
        <v>3</v>
      </c>
      <c r="AH493">
        <v>6</v>
      </c>
      <c r="AI493">
        <v>10</v>
      </c>
      <c r="AJ493">
        <v>1</v>
      </c>
      <c r="AK493">
        <v>9</v>
      </c>
      <c r="AL493">
        <v>14</v>
      </c>
      <c r="AM493">
        <v>69</v>
      </c>
      <c r="AN493">
        <v>31</v>
      </c>
      <c r="AO493">
        <v>1.46</v>
      </c>
      <c r="AP493">
        <v>1</v>
      </c>
      <c r="AQ493">
        <v>2.35</v>
      </c>
      <c r="AR493">
        <v>67</v>
      </c>
      <c r="AS493">
        <v>76</v>
      </c>
      <c r="AT493">
        <v>36</v>
      </c>
      <c r="AU493">
        <v>18</v>
      </c>
      <c r="AV493">
        <v>14</v>
      </c>
      <c r="AW493">
        <v>27</v>
      </c>
      <c r="AX493">
        <v>62</v>
      </c>
      <c r="AY493">
        <v>32</v>
      </c>
      <c r="AZ493">
        <v>85</v>
      </c>
      <c r="BA493">
        <v>8.23</v>
      </c>
      <c r="BB493">
        <v>3.96</v>
      </c>
      <c r="BC493">
        <v>1.91</v>
      </c>
      <c r="BD493">
        <v>3.35</v>
      </c>
      <c r="BE493">
        <v>4</v>
      </c>
      <c r="BF493">
        <f>(1/BC493+1/BD493+1/BE493-1)/3</f>
        <v>2.402255737021693E-2</v>
      </c>
      <c r="BG493">
        <f>1/BC493-BF493</f>
        <v>0.49953765205386685</v>
      </c>
      <c r="BH493">
        <f>1/BD493-BF493</f>
        <v>0.27448490531635023</v>
      </c>
      <c r="BI493">
        <f>1/BE493-BF493</f>
        <v>0.22597744262978306</v>
      </c>
      <c r="BJ493">
        <f>MROUND(BG493*100,2)/100</f>
        <v>0.5</v>
      </c>
      <c r="BK493">
        <v>1.48</v>
      </c>
      <c r="BL493">
        <v>2.25</v>
      </c>
      <c r="BM493">
        <v>3.8</v>
      </c>
      <c r="BN493">
        <v>8</v>
      </c>
      <c r="BO493">
        <v>2.2000000000000002</v>
      </c>
      <c r="BP493">
        <v>1.65</v>
      </c>
      <c r="BQ493" t="s">
        <v>669</v>
      </c>
      <c r="BR493">
        <f>VLOOKUP(Table2[[#This Row],[Reference]],metron,10,FALSE)</f>
        <v>2.5202079886551649</v>
      </c>
      <c r="BS493">
        <f>VLOOKUP(Table2[[#This Row],[Reference]],metron,11,FALSE)</f>
        <v>1.5342708579532029</v>
      </c>
      <c r="BT493">
        <f>VLOOKUP(Table2[[#This Row],[Reference]],metron,12,FALSE)</f>
        <v>0.98593713070196176</v>
      </c>
      <c r="BU493">
        <f>VLOOKUP(Table2[[#This Row],[Reference]],metron,13,FALSE)</f>
        <v>0.67513590167809023</v>
      </c>
      <c r="BV493">
        <f>VLOOKUP(Table2[[#This Row],[Reference]],metron,14,FALSE)</f>
        <v>0.4286727337194185</v>
      </c>
      <c r="BW493">
        <f>VLOOKUP(Table2[[#This Row],[Reference]],metron,15,FALSE)</f>
        <v>12.98669114272602</v>
      </c>
      <c r="BX493">
        <f>VLOOKUP(Table2[[#This Row],[Reference]],metron,16,FALSE)</f>
        <v>9.4167049105094076</v>
      </c>
      <c r="BY493">
        <f>VLOOKUP(Table2[[#This Row],[Reference]],metron,17,FALSE)</f>
        <v>5.6645716945996272</v>
      </c>
      <c r="BZ493">
        <f>VLOOKUP(Table2[[#This Row],[Reference]],metron,18,FALSE)</f>
        <v>4.0242085661080074</v>
      </c>
      <c r="CA493">
        <f>VLOOKUP(Table2[[#This Row],[Reference]],metron,19,FALSE)</f>
        <v>7.3221194481263927</v>
      </c>
      <c r="CB493">
        <f>VLOOKUP(Table2[[#This Row],[Reference]],metron,20,FALSE)</f>
        <v>5.3924963444014002</v>
      </c>
      <c r="CC493">
        <f>VLOOKUP(Table2[[#This Row],[Reference]],metron,21,FALSE)</f>
        <v>12.508162313432839</v>
      </c>
      <c r="CD493">
        <f>VLOOKUP(Table2[[#This Row],[Reference]],metron,22,FALSE)</f>
        <v>13.36963619402985</v>
      </c>
      <c r="CE493">
        <f>VLOOKUP(Table2[[#This Row],[Reference]],metron,23,FALSE)</f>
        <v>1.4438014689517029</v>
      </c>
      <c r="CF493">
        <f>VLOOKUP(Table2[[#This Row],[Reference]],metron,24,FALSE)</f>
        <v>1.9410193634542621</v>
      </c>
      <c r="CG493">
        <f>VLOOKUP(Table2[[#This Row],[Reference]],metron,25,FALSE)</f>
        <v>8.4130870242599604E-2</v>
      </c>
      <c r="CH493">
        <f>VLOOKUP(Table2[[#This Row],[Reference]],metron,26,FALSE)</f>
        <v>0.1275317160026708</v>
      </c>
    </row>
    <row r="494" spans="1:86" hidden="1" x14ac:dyDescent="0.45">
      <c r="A494">
        <v>1612062000</v>
      </c>
      <c r="B494" t="s">
        <v>1022</v>
      </c>
      <c r="C494" t="s">
        <v>64</v>
      </c>
      <c r="D494" t="s">
        <v>65</v>
      </c>
      <c r="E494" t="s">
        <v>671</v>
      </c>
      <c r="F494" t="s">
        <v>683</v>
      </c>
      <c r="G494" t="s">
        <v>760</v>
      </c>
      <c r="H494">
        <v>4</v>
      </c>
      <c r="I494">
        <v>1.73</v>
      </c>
      <c r="J494">
        <v>0.2</v>
      </c>
      <c r="K494">
        <v>2.1800000000000002</v>
      </c>
      <c r="L494">
        <v>0.17</v>
      </c>
      <c r="M494">
        <v>4</v>
      </c>
      <c r="N494">
        <v>1</v>
      </c>
      <c r="O494">
        <v>5</v>
      </c>
      <c r="P494">
        <v>4</v>
      </c>
      <c r="Q494">
        <v>3</v>
      </c>
      <c r="R494">
        <v>1</v>
      </c>
      <c r="S494" t="s">
        <v>1023</v>
      </c>
      <c r="T494">
        <v>42</v>
      </c>
      <c r="U494">
        <v>6</v>
      </c>
      <c r="V494">
        <v>5</v>
      </c>
      <c r="W494">
        <v>0</v>
      </c>
      <c r="X494">
        <v>0</v>
      </c>
      <c r="Y494">
        <v>2</v>
      </c>
      <c r="Z494">
        <v>0</v>
      </c>
      <c r="AA494">
        <v>0</v>
      </c>
      <c r="AB494">
        <v>0</v>
      </c>
      <c r="AC494">
        <v>0</v>
      </c>
      <c r="AD494">
        <v>2</v>
      </c>
      <c r="AE494">
        <v>16</v>
      </c>
      <c r="AF494">
        <v>5</v>
      </c>
      <c r="AG494">
        <v>5</v>
      </c>
      <c r="AH494">
        <v>2</v>
      </c>
      <c r="AI494">
        <v>11</v>
      </c>
      <c r="AJ494">
        <v>3</v>
      </c>
      <c r="AK494">
        <v>19</v>
      </c>
      <c r="AL494">
        <v>10</v>
      </c>
      <c r="AM494">
        <v>55</v>
      </c>
      <c r="AN494">
        <v>45</v>
      </c>
      <c r="AO494">
        <v>1.67</v>
      </c>
      <c r="AP494">
        <v>0.63</v>
      </c>
      <c r="AQ494">
        <v>2.54</v>
      </c>
      <c r="AR494">
        <v>39</v>
      </c>
      <c r="AS494">
        <v>67</v>
      </c>
      <c r="AT494">
        <v>48</v>
      </c>
      <c r="AU494">
        <v>24</v>
      </c>
      <c r="AV494">
        <v>15</v>
      </c>
      <c r="AW494">
        <v>24</v>
      </c>
      <c r="AX494">
        <v>68</v>
      </c>
      <c r="AY494">
        <v>38</v>
      </c>
      <c r="AZ494">
        <v>81</v>
      </c>
      <c r="BA494">
        <v>11.41</v>
      </c>
      <c r="BB494">
        <v>4.7300000000000004</v>
      </c>
      <c r="BC494">
        <v>1.86</v>
      </c>
      <c r="BD494">
        <v>3.74</v>
      </c>
      <c r="BE494">
        <v>4.0999999999999996</v>
      </c>
      <c r="BF494">
        <f>(1/BC494+1/BD494+1/BE494-1)/3</f>
        <v>1.6305508923641909E-2</v>
      </c>
      <c r="BG494">
        <f>1/BC494-BF494</f>
        <v>0.52132889967850859</v>
      </c>
      <c r="BH494">
        <f>1/BD494-BF494</f>
        <v>0.25107417022074308</v>
      </c>
      <c r="BI494">
        <f>1/BE494-BF494</f>
        <v>0.22759693010074836</v>
      </c>
      <c r="BJ494">
        <f>MROUND(BG494*100,2)/100</f>
        <v>0.52</v>
      </c>
      <c r="BK494">
        <v>1.38</v>
      </c>
      <c r="BL494">
        <v>1.87</v>
      </c>
      <c r="BM494">
        <v>3.1</v>
      </c>
      <c r="BN494">
        <v>5.75</v>
      </c>
      <c r="BO494">
        <v>2.1</v>
      </c>
      <c r="BP494">
        <v>1.69</v>
      </c>
      <c r="BQ494" t="s">
        <v>770</v>
      </c>
      <c r="BR494">
        <f>VLOOKUP(Table2[[#This Row],[Reference]],metron,10,FALSE)</f>
        <v>2.5967403582378576</v>
      </c>
      <c r="BS494">
        <f>VLOOKUP(Table2[[#This Row],[Reference]],metron,11,FALSE)</f>
        <v>1.625948039373891</v>
      </c>
      <c r="BT494">
        <f>VLOOKUP(Table2[[#This Row],[Reference]],metron,12,FALSE)</f>
        <v>0.97079231886396644</v>
      </c>
      <c r="BU494">
        <f>VLOOKUP(Table2[[#This Row],[Reference]],metron,13,FALSE)</f>
        <v>0.71433182698515174</v>
      </c>
      <c r="BV494">
        <f>VLOOKUP(Table2[[#This Row],[Reference]],metron,14,FALSE)</f>
        <v>0.43011620400258233</v>
      </c>
      <c r="BW494">
        <f>VLOOKUP(Table2[[#This Row],[Reference]],metron,15,FALSE)</f>
        <v>13.39951055368614</v>
      </c>
      <c r="BX494">
        <f>VLOOKUP(Table2[[#This Row],[Reference]],metron,16,FALSE)</f>
        <v>9.4252064851636579</v>
      </c>
      <c r="BY494">
        <f>VLOOKUP(Table2[[#This Row],[Reference]],metron,17,FALSE)</f>
        <v>5.7628422023992618</v>
      </c>
      <c r="BZ494">
        <f>VLOOKUP(Table2[[#This Row],[Reference]],metron,18,FALSE)</f>
        <v>3.9375576745616732</v>
      </c>
      <c r="CA494">
        <f>VLOOKUP(Table2[[#This Row],[Reference]],metron,19,FALSE)</f>
        <v>7.636668351286878</v>
      </c>
      <c r="CB494">
        <f>VLOOKUP(Table2[[#This Row],[Reference]],metron,20,FALSE)</f>
        <v>5.4876488106019847</v>
      </c>
      <c r="CC494">
        <f>VLOOKUP(Table2[[#This Row],[Reference]],metron,21,FALSE)</f>
        <v>12.460420531849101</v>
      </c>
      <c r="CD494">
        <f>VLOOKUP(Table2[[#This Row],[Reference]],metron,22,FALSE)</f>
        <v>13.44897959183673</v>
      </c>
      <c r="CE494">
        <f>VLOOKUP(Table2[[#This Row],[Reference]],metron,23,FALSE)</f>
        <v>1.462202380952381</v>
      </c>
      <c r="CF494">
        <f>VLOOKUP(Table2[[#This Row],[Reference]],metron,24,FALSE)</f>
        <v>2.01547619047619</v>
      </c>
      <c r="CG494">
        <f>VLOOKUP(Table2[[#This Row],[Reference]],metron,25,FALSE)</f>
        <v>7.7380952380952384E-2</v>
      </c>
      <c r="CH494">
        <f>VLOOKUP(Table2[[#This Row],[Reference]],metron,26,FALSE)</f>
        <v>0.13754093480202439</v>
      </c>
    </row>
    <row r="495" spans="1:86" hidden="1" x14ac:dyDescent="0.45">
      <c r="A495">
        <v>1612062360</v>
      </c>
      <c r="B495" t="s">
        <v>1024</v>
      </c>
      <c r="C495" t="s">
        <v>64</v>
      </c>
      <c r="D495" t="s">
        <v>65</v>
      </c>
      <c r="E495" t="s">
        <v>676</v>
      </c>
      <c r="F495" t="s">
        <v>705</v>
      </c>
      <c r="G495" t="s">
        <v>735</v>
      </c>
      <c r="H495">
        <v>4</v>
      </c>
      <c r="I495">
        <v>1.5</v>
      </c>
      <c r="J495">
        <v>0.55000000000000004</v>
      </c>
      <c r="K495">
        <v>1.59</v>
      </c>
      <c r="L495">
        <v>0.55000000000000004</v>
      </c>
      <c r="M495">
        <v>3</v>
      </c>
      <c r="N495">
        <v>2</v>
      </c>
      <c r="O495">
        <v>5</v>
      </c>
      <c r="P495">
        <v>4</v>
      </c>
      <c r="Q495">
        <v>3</v>
      </c>
      <c r="R495">
        <v>1</v>
      </c>
      <c r="S495" t="s">
        <v>1025</v>
      </c>
      <c r="T495" t="s">
        <v>1026</v>
      </c>
      <c r="U495">
        <v>5</v>
      </c>
      <c r="V495">
        <v>2</v>
      </c>
      <c r="W495">
        <v>3</v>
      </c>
      <c r="X495">
        <v>0</v>
      </c>
      <c r="Y495">
        <v>3</v>
      </c>
      <c r="Z495">
        <v>0</v>
      </c>
      <c r="AA495">
        <v>1</v>
      </c>
      <c r="AB495">
        <v>2</v>
      </c>
      <c r="AC495">
        <v>0</v>
      </c>
      <c r="AD495">
        <v>3</v>
      </c>
      <c r="AE495">
        <v>15</v>
      </c>
      <c r="AF495">
        <v>9</v>
      </c>
      <c r="AG495">
        <v>7</v>
      </c>
      <c r="AH495">
        <v>4</v>
      </c>
      <c r="AI495">
        <v>8</v>
      </c>
      <c r="AJ495">
        <v>5</v>
      </c>
      <c r="AK495">
        <v>26</v>
      </c>
      <c r="AL495">
        <v>19</v>
      </c>
      <c r="AM495">
        <v>54</v>
      </c>
      <c r="AN495">
        <v>46</v>
      </c>
      <c r="AO495">
        <v>1.68</v>
      </c>
      <c r="AP495">
        <v>1.06</v>
      </c>
      <c r="AQ495">
        <v>2.4</v>
      </c>
      <c r="AR495">
        <v>61</v>
      </c>
      <c r="AS495">
        <v>71</v>
      </c>
      <c r="AT495">
        <v>52</v>
      </c>
      <c r="AU495">
        <v>23</v>
      </c>
      <c r="AV495">
        <v>14</v>
      </c>
      <c r="AW495">
        <v>56</v>
      </c>
      <c r="AX495">
        <v>76</v>
      </c>
      <c r="AY495">
        <v>28</v>
      </c>
      <c r="AZ495">
        <v>62</v>
      </c>
      <c r="BA495">
        <v>9.1</v>
      </c>
      <c r="BB495">
        <v>4.72</v>
      </c>
      <c r="BC495">
        <v>2.2200000000000002</v>
      </c>
      <c r="BD495">
        <v>3.52</v>
      </c>
      <c r="BE495">
        <v>3.2</v>
      </c>
      <c r="BF495">
        <f>(1/BC495+1/BD495+1/BE495-1)/3</f>
        <v>1.5680453180453153E-2</v>
      </c>
      <c r="BG495">
        <f>1/BC495-BF495</f>
        <v>0.43476999726999727</v>
      </c>
      <c r="BH495">
        <f>1/BD495-BF495</f>
        <v>0.26841045591045598</v>
      </c>
      <c r="BI495">
        <f>1/BE495-BF495</f>
        <v>0.29681954681954686</v>
      </c>
      <c r="BJ495">
        <f>MROUND(BG495*100,2)/100</f>
        <v>0.44</v>
      </c>
      <c r="BK495">
        <v>1.27</v>
      </c>
      <c r="BL495">
        <v>1.91</v>
      </c>
      <c r="BM495">
        <v>3.1</v>
      </c>
      <c r="BN495">
        <v>4.8499999999999996</v>
      </c>
      <c r="BO495">
        <v>1.74</v>
      </c>
      <c r="BP495">
        <v>2.0499999999999998</v>
      </c>
      <c r="BQ495" t="s">
        <v>680</v>
      </c>
      <c r="BR495">
        <f>VLOOKUP(Table2[[#This Row],[Reference]],metron,10,FALSE)</f>
        <v>2.4807646356033461</v>
      </c>
      <c r="BS495">
        <f>VLOOKUP(Table2[[#This Row],[Reference]],metron,11,FALSE)</f>
        <v>1.4140979689366791</v>
      </c>
      <c r="BT495">
        <f>VLOOKUP(Table2[[#This Row],[Reference]],metron,12,FALSE)</f>
        <v>1.0666666666666671</v>
      </c>
      <c r="BU495">
        <f>VLOOKUP(Table2[[#This Row],[Reference]],metron,13,FALSE)</f>
        <v>0.62712066905615294</v>
      </c>
      <c r="BV495">
        <f>VLOOKUP(Table2[[#This Row],[Reference]],metron,14,FALSE)</f>
        <v>0.46009557945041818</v>
      </c>
      <c r="BW495">
        <f>VLOOKUP(Table2[[#This Row],[Reference]],metron,15,FALSE)</f>
        <v>12.56969280146722</v>
      </c>
      <c r="BX495">
        <f>VLOOKUP(Table2[[#This Row],[Reference]],metron,16,FALSE)</f>
        <v>9.8695552498853729</v>
      </c>
      <c r="BY495">
        <f>VLOOKUP(Table2[[#This Row],[Reference]],metron,17,FALSE)</f>
        <v>5.2754256787850897</v>
      </c>
      <c r="BZ495">
        <f>VLOOKUP(Table2[[#This Row],[Reference]],metron,18,FALSE)</f>
        <v>4.1279337321675103</v>
      </c>
      <c r="CA495">
        <f>VLOOKUP(Table2[[#This Row],[Reference]],metron,19,FALSE)</f>
        <v>7.2942671226821298</v>
      </c>
      <c r="CB495">
        <f>VLOOKUP(Table2[[#This Row],[Reference]],metron,20,FALSE)</f>
        <v>5.7416215177178627</v>
      </c>
      <c r="CC495">
        <f>VLOOKUP(Table2[[#This Row],[Reference]],metron,21,FALSE)</f>
        <v>12.897246007868549</v>
      </c>
      <c r="CD495">
        <f>VLOOKUP(Table2[[#This Row],[Reference]],metron,22,FALSE)</f>
        <v>13.507058551261281</v>
      </c>
      <c r="CE495">
        <f>VLOOKUP(Table2[[#This Row],[Reference]],metron,23,FALSE)</f>
        <v>1.576522702104098</v>
      </c>
      <c r="CF495">
        <f>VLOOKUP(Table2[[#This Row],[Reference]],metron,24,FALSE)</f>
        <v>1.917165005537099</v>
      </c>
      <c r="CG495">
        <f>VLOOKUP(Table2[[#This Row],[Reference]],metron,25,FALSE)</f>
        <v>8.4385382059800659E-2</v>
      </c>
      <c r="CH495">
        <f>VLOOKUP(Table2[[#This Row],[Reference]],metron,26,FALSE)</f>
        <v>0.1233665559246955</v>
      </c>
    </row>
    <row r="496" spans="1:86" hidden="1" x14ac:dyDescent="0.45">
      <c r="A496">
        <v>1612116000</v>
      </c>
      <c r="B496" t="s">
        <v>1027</v>
      </c>
      <c r="C496" t="s">
        <v>64</v>
      </c>
      <c r="D496" t="s">
        <v>65</v>
      </c>
      <c r="E496" t="s">
        <v>682</v>
      </c>
      <c r="F496" t="s">
        <v>677</v>
      </c>
      <c r="G496" t="s">
        <v>678</v>
      </c>
      <c r="H496">
        <v>4</v>
      </c>
      <c r="I496">
        <v>2.08</v>
      </c>
      <c r="J496">
        <v>0.7</v>
      </c>
      <c r="K496">
        <v>1.65</v>
      </c>
      <c r="L496">
        <v>1.06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U496">
        <v>4</v>
      </c>
      <c r="V496">
        <v>6</v>
      </c>
      <c r="W496">
        <v>2</v>
      </c>
      <c r="X496">
        <v>0</v>
      </c>
      <c r="Y496">
        <v>2</v>
      </c>
      <c r="Z496">
        <v>0</v>
      </c>
      <c r="AA496">
        <v>0</v>
      </c>
      <c r="AB496">
        <v>2</v>
      </c>
      <c r="AC496">
        <v>0</v>
      </c>
      <c r="AD496">
        <v>2</v>
      </c>
      <c r="AE496">
        <v>6</v>
      </c>
      <c r="AF496">
        <v>11</v>
      </c>
      <c r="AG496">
        <v>0</v>
      </c>
      <c r="AH496">
        <v>3</v>
      </c>
      <c r="AI496">
        <v>6</v>
      </c>
      <c r="AJ496">
        <v>8</v>
      </c>
      <c r="AK496">
        <v>9</v>
      </c>
      <c r="AL496">
        <v>13</v>
      </c>
      <c r="AM496">
        <v>54</v>
      </c>
      <c r="AN496">
        <v>46</v>
      </c>
      <c r="AO496">
        <v>0.65</v>
      </c>
      <c r="AP496">
        <v>1.18</v>
      </c>
      <c r="AQ496">
        <v>2.44</v>
      </c>
      <c r="AR496">
        <v>57</v>
      </c>
      <c r="AS496">
        <v>73</v>
      </c>
      <c r="AT496">
        <v>42</v>
      </c>
      <c r="AU496">
        <v>26</v>
      </c>
      <c r="AV496">
        <v>13</v>
      </c>
      <c r="AW496">
        <v>32</v>
      </c>
      <c r="AX496">
        <v>65</v>
      </c>
      <c r="AY496">
        <v>42</v>
      </c>
      <c r="AZ496">
        <v>76</v>
      </c>
      <c r="BA496">
        <v>11.04</v>
      </c>
      <c r="BB496">
        <v>5.08</v>
      </c>
      <c r="BC496">
        <v>2.8</v>
      </c>
      <c r="BD496">
        <v>3</v>
      </c>
      <c r="BE496">
        <v>2.7</v>
      </c>
      <c r="BF496">
        <f>(1/BC496+1/BD496+1/BE496-1)/3</f>
        <v>2.0282186948853642E-2</v>
      </c>
      <c r="BG496">
        <f>1/BC496-BF496</f>
        <v>0.33686067019400351</v>
      </c>
      <c r="BH496">
        <f>1/BD496-BF496</f>
        <v>0.31305114638447967</v>
      </c>
      <c r="BI496">
        <f>1/BE496-BF496</f>
        <v>0.35008818342151671</v>
      </c>
      <c r="BJ496">
        <f>MROUND(BG496*100,2)/100</f>
        <v>0.34</v>
      </c>
      <c r="BK496">
        <v>1.47</v>
      </c>
      <c r="BL496">
        <v>2.35</v>
      </c>
      <c r="BM496">
        <v>3.95</v>
      </c>
      <c r="BN496">
        <v>6.5</v>
      </c>
      <c r="BO496">
        <v>1.91</v>
      </c>
      <c r="BP496">
        <v>1.83</v>
      </c>
      <c r="BQ496" t="s">
        <v>675</v>
      </c>
      <c r="BR496">
        <f>VLOOKUP(Table2[[#This Row],[Reference]],metron,10,FALSE)</f>
        <v>2.5229727551184897</v>
      </c>
      <c r="BS496">
        <f>VLOOKUP(Table2[[#This Row],[Reference]],metron,11,FALSE)</f>
        <v>1.228921489601805</v>
      </c>
      <c r="BT496">
        <f>VLOOKUP(Table2[[#This Row],[Reference]],metron,12,FALSE)</f>
        <v>1.2940512655166849</v>
      </c>
      <c r="BU496">
        <f>VLOOKUP(Table2[[#This Row],[Reference]],metron,13,FALSE)</f>
        <v>0.53240890035472432</v>
      </c>
      <c r="BV496">
        <f>VLOOKUP(Table2[[#This Row],[Reference]],metron,14,FALSE)</f>
        <v>0.56514027732989358</v>
      </c>
      <c r="BW496">
        <f>VLOOKUP(Table2[[#This Row],[Reference]],metron,15,FALSE)</f>
        <v>11.417888124439131</v>
      </c>
      <c r="BX496">
        <f>VLOOKUP(Table2[[#This Row],[Reference]],metron,16,FALSE)</f>
        <v>10.76308704756207</v>
      </c>
      <c r="BY496">
        <f>VLOOKUP(Table2[[#This Row],[Reference]],metron,17,FALSE)</f>
        <v>4.8317672021824798</v>
      </c>
      <c r="BZ496">
        <f>VLOOKUP(Table2[[#This Row],[Reference]],metron,18,FALSE)</f>
        <v>4.6698999696877843</v>
      </c>
      <c r="CA496">
        <f>VLOOKUP(Table2[[#This Row],[Reference]],metron,19,FALSE)</f>
        <v>6.5861209222566508</v>
      </c>
      <c r="CB496">
        <f>VLOOKUP(Table2[[#This Row],[Reference]],metron,20,FALSE)</f>
        <v>6.093187077874286</v>
      </c>
      <c r="CC496">
        <f>VLOOKUP(Table2[[#This Row],[Reference]],metron,21,FALSE)</f>
        <v>12.685679611650491</v>
      </c>
      <c r="CD496">
        <f>VLOOKUP(Table2[[#This Row],[Reference]],metron,22,FALSE)</f>
        <v>13.02639563106796</v>
      </c>
      <c r="CE496">
        <f>VLOOKUP(Table2[[#This Row],[Reference]],metron,23,FALSE)</f>
        <v>1.6481211768132831</v>
      </c>
      <c r="CF496">
        <f>VLOOKUP(Table2[[#This Row],[Reference]],metron,24,FALSE)</f>
        <v>1.8572676958928049</v>
      </c>
      <c r="CG496">
        <f>VLOOKUP(Table2[[#This Row],[Reference]],metron,25,FALSE)</f>
        <v>9.641712787649287E-2</v>
      </c>
      <c r="CH496">
        <f>VLOOKUP(Table2[[#This Row],[Reference]],metron,26,FALSE)</f>
        <v>0.11302068161957469</v>
      </c>
    </row>
    <row r="497" spans="1:86" hidden="1" x14ac:dyDescent="0.45">
      <c r="A497">
        <v>1612141560</v>
      </c>
      <c r="B497" t="s">
        <v>1028</v>
      </c>
      <c r="C497" t="s">
        <v>64</v>
      </c>
      <c r="D497" t="s">
        <v>65</v>
      </c>
      <c r="E497" t="s">
        <v>672</v>
      </c>
      <c r="F497" t="s">
        <v>694</v>
      </c>
      <c r="G497" t="s">
        <v>720</v>
      </c>
      <c r="H497">
        <v>4</v>
      </c>
      <c r="I497">
        <v>2.09</v>
      </c>
      <c r="J497">
        <v>1.2</v>
      </c>
      <c r="K497">
        <v>2.09</v>
      </c>
      <c r="L497">
        <v>1.63</v>
      </c>
      <c r="M497">
        <v>1</v>
      </c>
      <c r="N497">
        <v>1</v>
      </c>
      <c r="O497">
        <v>2</v>
      </c>
      <c r="P497">
        <v>1</v>
      </c>
      <c r="Q497">
        <v>0</v>
      </c>
      <c r="R497">
        <v>1</v>
      </c>
      <c r="S497">
        <v>82</v>
      </c>
      <c r="T497">
        <v>44</v>
      </c>
      <c r="U497">
        <v>3</v>
      </c>
      <c r="V497">
        <v>8</v>
      </c>
      <c r="W497">
        <v>1</v>
      </c>
      <c r="X497">
        <v>0</v>
      </c>
      <c r="Y497">
        <v>2</v>
      </c>
      <c r="Z497">
        <v>0</v>
      </c>
      <c r="AA497">
        <v>0</v>
      </c>
      <c r="AB497">
        <v>1</v>
      </c>
      <c r="AC497">
        <v>0</v>
      </c>
      <c r="AD497">
        <v>2</v>
      </c>
      <c r="AE497">
        <v>13</v>
      </c>
      <c r="AF497">
        <v>12</v>
      </c>
      <c r="AG497">
        <v>4</v>
      </c>
      <c r="AH497">
        <v>3</v>
      </c>
      <c r="AI497">
        <v>9</v>
      </c>
      <c r="AJ497">
        <v>9</v>
      </c>
      <c r="AK497">
        <v>20</v>
      </c>
      <c r="AL497">
        <v>14</v>
      </c>
      <c r="AM497">
        <v>47</v>
      </c>
      <c r="AN497">
        <v>53</v>
      </c>
      <c r="AO497">
        <v>1.34</v>
      </c>
      <c r="AP497">
        <v>1.3</v>
      </c>
      <c r="AQ497">
        <v>2.4900000000000002</v>
      </c>
      <c r="AR497">
        <v>53</v>
      </c>
      <c r="AS497">
        <v>76</v>
      </c>
      <c r="AT497">
        <v>48</v>
      </c>
      <c r="AU497">
        <v>20</v>
      </c>
      <c r="AV497">
        <v>15</v>
      </c>
      <c r="AW497">
        <v>33</v>
      </c>
      <c r="AX497">
        <v>67</v>
      </c>
      <c r="AY497">
        <v>33</v>
      </c>
      <c r="AZ497">
        <v>77</v>
      </c>
      <c r="BA497">
        <v>11.91</v>
      </c>
      <c r="BB497">
        <v>3.26</v>
      </c>
      <c r="BC497">
        <v>1.8</v>
      </c>
      <c r="BD497">
        <v>3.65</v>
      </c>
      <c r="BE497">
        <v>4.0999999999999996</v>
      </c>
      <c r="BF497">
        <f>(1/BC497+1/BD497+1/BE497-1)/3</f>
        <v>2.4476865773223944E-2</v>
      </c>
      <c r="BG497">
        <f>1/BC497-BF497</f>
        <v>0.53107868978233164</v>
      </c>
      <c r="BH497">
        <f>1/BD497-BF497</f>
        <v>0.24949573696650207</v>
      </c>
      <c r="BI497">
        <f>1/BE497-BF497</f>
        <v>0.21942557325116632</v>
      </c>
      <c r="BJ497">
        <f>MROUND(BG497*100,2)/100</f>
        <v>0.54</v>
      </c>
      <c r="BK497">
        <v>1.32</v>
      </c>
      <c r="BL497">
        <v>1.87</v>
      </c>
      <c r="BM497">
        <v>3</v>
      </c>
      <c r="BN497">
        <v>5.25</v>
      </c>
      <c r="BO497">
        <v>1.83</v>
      </c>
      <c r="BP497">
        <v>1.95</v>
      </c>
      <c r="BQ497" t="s">
        <v>729</v>
      </c>
      <c r="BR497">
        <f>VLOOKUP(Table2[[#This Row],[Reference]],metron,10,FALSE)</f>
        <v>2.6359702267612941</v>
      </c>
      <c r="BS497">
        <f>VLOOKUP(Table2[[#This Row],[Reference]],metron,11,FALSE)</f>
        <v>1.684957590444867</v>
      </c>
      <c r="BT497">
        <f>VLOOKUP(Table2[[#This Row],[Reference]],metron,12,FALSE)</f>
        <v>0.95101263631642718</v>
      </c>
      <c r="BU497">
        <f>VLOOKUP(Table2[[#This Row],[Reference]],metron,13,FALSE)</f>
        <v>0.72650164445213783</v>
      </c>
      <c r="BV497">
        <f>VLOOKUP(Table2[[#This Row],[Reference]],metron,14,FALSE)</f>
        <v>0.42097974727367138</v>
      </c>
      <c r="BW497">
        <f>VLOOKUP(Table2[[#This Row],[Reference]],metron,15,FALSE)</f>
        <v>13.338806970509379</v>
      </c>
      <c r="BX497">
        <f>VLOOKUP(Table2[[#This Row],[Reference]],metron,16,FALSE)</f>
        <v>9.2530160857908843</v>
      </c>
      <c r="BY497">
        <f>VLOOKUP(Table2[[#This Row],[Reference]],metron,17,FALSE)</f>
        <v>5.9915081521739131</v>
      </c>
      <c r="BZ497">
        <f>VLOOKUP(Table2[[#This Row],[Reference]],metron,18,FALSE)</f>
        <v>3.9772418478260869</v>
      </c>
      <c r="CA497">
        <f>VLOOKUP(Table2[[#This Row],[Reference]],metron,19,FALSE)</f>
        <v>7.3472988183354664</v>
      </c>
      <c r="CB497">
        <f>VLOOKUP(Table2[[#This Row],[Reference]],metron,20,FALSE)</f>
        <v>5.2757742379647974</v>
      </c>
      <c r="CC497">
        <f>VLOOKUP(Table2[[#This Row],[Reference]],metron,21,FALSE)</f>
        <v>12.59428182437032</v>
      </c>
      <c r="CD497">
        <f>VLOOKUP(Table2[[#This Row],[Reference]],metron,22,FALSE)</f>
        <v>13.577944179714089</v>
      </c>
      <c r="CE497">
        <f>VLOOKUP(Table2[[#This Row],[Reference]],metron,23,FALSE)</f>
        <v>1.4276913099870301</v>
      </c>
      <c r="CF497">
        <f>VLOOKUP(Table2[[#This Row],[Reference]],metron,24,FALSE)</f>
        <v>1.940985732814527</v>
      </c>
      <c r="CG497">
        <f>VLOOKUP(Table2[[#This Row],[Reference]],metron,25,FALSE)</f>
        <v>8.0739299610894946E-2</v>
      </c>
      <c r="CH497">
        <f>VLOOKUP(Table2[[#This Row],[Reference]],metron,26,FALSE)</f>
        <v>0.12743190661478601</v>
      </c>
    </row>
    <row r="498" spans="1:86" hidden="1" x14ac:dyDescent="0.45">
      <c r="A498">
        <v>1612234800</v>
      </c>
      <c r="B498" t="s">
        <v>1029</v>
      </c>
      <c r="C498" t="s">
        <v>64</v>
      </c>
      <c r="D498" t="s">
        <v>65</v>
      </c>
      <c r="E498" t="s">
        <v>667</v>
      </c>
      <c r="F498" t="s">
        <v>688</v>
      </c>
      <c r="G498" t="s">
        <v>717</v>
      </c>
      <c r="H498">
        <v>4</v>
      </c>
      <c r="I498">
        <v>2.67</v>
      </c>
      <c r="J498">
        <v>0.3</v>
      </c>
      <c r="K498">
        <v>2.29</v>
      </c>
      <c r="L498">
        <v>0.35</v>
      </c>
      <c r="M498">
        <v>3</v>
      </c>
      <c r="N498">
        <v>1</v>
      </c>
      <c r="O498">
        <v>4</v>
      </c>
      <c r="P498">
        <v>0</v>
      </c>
      <c r="Q498">
        <v>0</v>
      </c>
      <c r="R498">
        <v>0</v>
      </c>
      <c r="S498" t="s">
        <v>1030</v>
      </c>
      <c r="T498">
        <v>74</v>
      </c>
      <c r="U498">
        <v>4</v>
      </c>
      <c r="V498">
        <v>2</v>
      </c>
      <c r="W498">
        <v>3</v>
      </c>
      <c r="X498">
        <v>0</v>
      </c>
      <c r="Y498">
        <v>3</v>
      </c>
      <c r="Z498">
        <v>0</v>
      </c>
      <c r="AA498">
        <v>1</v>
      </c>
      <c r="AB498">
        <v>2</v>
      </c>
      <c r="AC498">
        <v>2</v>
      </c>
      <c r="AD498">
        <v>1</v>
      </c>
      <c r="AE498">
        <v>13</v>
      </c>
      <c r="AF498">
        <v>7</v>
      </c>
      <c r="AG498">
        <v>7</v>
      </c>
      <c r="AH498">
        <v>2</v>
      </c>
      <c r="AI498">
        <v>6</v>
      </c>
      <c r="AJ498">
        <v>5</v>
      </c>
      <c r="AK498">
        <v>10</v>
      </c>
      <c r="AL498">
        <v>16</v>
      </c>
      <c r="AM498">
        <v>71</v>
      </c>
      <c r="AN498">
        <v>29</v>
      </c>
      <c r="AO498">
        <v>1.58</v>
      </c>
      <c r="AP498">
        <v>0.86</v>
      </c>
      <c r="AQ498">
        <v>2.5299999999999998</v>
      </c>
      <c r="AR498">
        <v>50</v>
      </c>
      <c r="AS498">
        <v>78</v>
      </c>
      <c r="AT498">
        <v>56</v>
      </c>
      <c r="AU498">
        <v>14</v>
      </c>
      <c r="AV498">
        <v>9</v>
      </c>
      <c r="AW498">
        <v>28</v>
      </c>
      <c r="AX498">
        <v>73</v>
      </c>
      <c r="AY498">
        <v>43</v>
      </c>
      <c r="AZ498">
        <v>79</v>
      </c>
      <c r="BA498">
        <v>7.93</v>
      </c>
      <c r="BB498">
        <v>4.2</v>
      </c>
      <c r="BC498">
        <v>1.54</v>
      </c>
      <c r="BD498">
        <v>3.65</v>
      </c>
      <c r="BE498">
        <v>6.1</v>
      </c>
      <c r="BF498">
        <f>(1/BC498+1/BD498+1/BE498-1)/3</f>
        <v>2.9085892773294503E-2</v>
      </c>
      <c r="BG498">
        <f>1/BC498-BF498</f>
        <v>0.6202647565773548</v>
      </c>
      <c r="BH498">
        <f>1/BD498-BF498</f>
        <v>0.2448867099664315</v>
      </c>
      <c r="BI498">
        <f>1/BE498-BF498</f>
        <v>0.1348485334562137</v>
      </c>
      <c r="BJ498">
        <f>MROUND(BG498*100,2)/100</f>
        <v>0.62</v>
      </c>
      <c r="BK498">
        <v>1.22</v>
      </c>
      <c r="BL498">
        <v>1.83</v>
      </c>
      <c r="BM498">
        <v>2.85</v>
      </c>
      <c r="BN498">
        <v>5.25</v>
      </c>
      <c r="BO498">
        <v>1.74</v>
      </c>
      <c r="BP498">
        <v>2</v>
      </c>
      <c r="BQ498" t="s">
        <v>736</v>
      </c>
      <c r="BR498">
        <f>VLOOKUP(Table2[[#This Row],[Reference]],metron,10,FALSE)</f>
        <v>2.7366666666666664</v>
      </c>
      <c r="BS498">
        <f>VLOOKUP(Table2[[#This Row],[Reference]],metron,11,FALSE)</f>
        <v>1.8681481481481479</v>
      </c>
      <c r="BT498">
        <f>VLOOKUP(Table2[[#This Row],[Reference]],metron,12,FALSE)</f>
        <v>0.86851851851851847</v>
      </c>
      <c r="BU498">
        <f>VLOOKUP(Table2[[#This Row],[Reference]],metron,13,FALSE)</f>
        <v>0.81333333333333335</v>
      </c>
      <c r="BV498">
        <f>VLOOKUP(Table2[[#This Row],[Reference]],metron,14,FALSE)</f>
        <v>0.38925925925925919</v>
      </c>
      <c r="BW498">
        <f>VLOOKUP(Table2[[#This Row],[Reference]],metron,15,FALSE)</f>
        <v>14.53422724064926</v>
      </c>
      <c r="BX498">
        <f>VLOOKUP(Table2[[#This Row],[Reference]],metron,16,FALSE)</f>
        <v>8.7882851093860275</v>
      </c>
      <c r="BY498">
        <f>VLOOKUP(Table2[[#This Row],[Reference]],metron,17,FALSE)</f>
        <v>6.3007953723788868</v>
      </c>
      <c r="BZ498">
        <f>VLOOKUP(Table2[[#This Row],[Reference]],metron,18,FALSE)</f>
        <v>3.681851048445409</v>
      </c>
      <c r="CA498">
        <f>VLOOKUP(Table2[[#This Row],[Reference]],metron,19,FALSE)</f>
        <v>8.2334318682703724</v>
      </c>
      <c r="CB498">
        <f>VLOOKUP(Table2[[#This Row],[Reference]],metron,20,FALSE)</f>
        <v>5.106434060940618</v>
      </c>
      <c r="CC498">
        <f>VLOOKUP(Table2[[#This Row],[Reference]],metron,21,FALSE)</f>
        <v>12.32150615496017</v>
      </c>
      <c r="CD498">
        <f>VLOOKUP(Table2[[#This Row],[Reference]],metron,22,FALSE)</f>
        <v>13.337436640115859</v>
      </c>
      <c r="CE498">
        <f>VLOOKUP(Table2[[#This Row],[Reference]],metron,23,FALSE)</f>
        <v>1.346101231190151</v>
      </c>
      <c r="CF498">
        <f>VLOOKUP(Table2[[#This Row],[Reference]],metron,24,FALSE)</f>
        <v>1.995212038303694</v>
      </c>
      <c r="CG498">
        <f>VLOOKUP(Table2[[#This Row],[Reference]],metron,25,FALSE)</f>
        <v>6.1559507523939808E-2</v>
      </c>
      <c r="CH498">
        <f>VLOOKUP(Table2[[#This Row],[Reference]],metron,26,FALSE)</f>
        <v>0.13201094391244869</v>
      </c>
    </row>
    <row r="499" spans="1:86" hidden="1" x14ac:dyDescent="0.45">
      <c r="A499">
        <v>1612321200</v>
      </c>
      <c r="B499" t="s">
        <v>1031</v>
      </c>
      <c r="C499" t="s">
        <v>64</v>
      </c>
      <c r="D499" t="s">
        <v>65</v>
      </c>
      <c r="E499" t="s">
        <v>700</v>
      </c>
      <c r="F499" t="s">
        <v>704</v>
      </c>
      <c r="G499" t="s">
        <v>690</v>
      </c>
      <c r="H499">
        <v>4</v>
      </c>
      <c r="I499">
        <v>1.0900000000000001</v>
      </c>
      <c r="J499">
        <v>1.7</v>
      </c>
      <c r="K499">
        <v>1.5</v>
      </c>
      <c r="L499">
        <v>1.39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U499">
        <v>2</v>
      </c>
      <c r="V499">
        <v>8</v>
      </c>
      <c r="W499">
        <v>1</v>
      </c>
      <c r="X499">
        <v>0</v>
      </c>
      <c r="Y499">
        <v>1</v>
      </c>
      <c r="Z499">
        <v>0</v>
      </c>
      <c r="AA499">
        <v>0</v>
      </c>
      <c r="AB499">
        <v>1</v>
      </c>
      <c r="AC499">
        <v>0</v>
      </c>
      <c r="AD499">
        <v>1</v>
      </c>
      <c r="AE499">
        <v>11</v>
      </c>
      <c r="AF499">
        <v>15</v>
      </c>
      <c r="AG499">
        <v>4</v>
      </c>
      <c r="AH499">
        <v>4</v>
      </c>
      <c r="AI499">
        <v>7</v>
      </c>
      <c r="AJ499">
        <v>11</v>
      </c>
      <c r="AK499">
        <v>14</v>
      </c>
      <c r="AL499">
        <v>12</v>
      </c>
      <c r="AM499">
        <v>48</v>
      </c>
      <c r="AN499">
        <v>52</v>
      </c>
      <c r="AO499">
        <v>1.22</v>
      </c>
      <c r="AP499">
        <v>1.55</v>
      </c>
      <c r="AQ499">
        <v>2.76</v>
      </c>
      <c r="AR499">
        <v>72</v>
      </c>
      <c r="AS499">
        <v>82</v>
      </c>
      <c r="AT499">
        <v>53</v>
      </c>
      <c r="AU499">
        <v>24</v>
      </c>
      <c r="AV499">
        <v>14</v>
      </c>
      <c r="AW499">
        <v>48</v>
      </c>
      <c r="AX499">
        <v>77</v>
      </c>
      <c r="AY499">
        <v>38</v>
      </c>
      <c r="AZ499">
        <v>72</v>
      </c>
      <c r="BA499">
        <v>9.86</v>
      </c>
      <c r="BB499">
        <v>4.12</v>
      </c>
      <c r="BC499">
        <v>4.1500000000000004</v>
      </c>
      <c r="BD499">
        <v>3.45</v>
      </c>
      <c r="BE499">
        <v>1.87</v>
      </c>
      <c r="BF499">
        <f>(1/BC499+1/BD499+1/BE499-1)/3</f>
        <v>2.1859428724741559E-2</v>
      </c>
      <c r="BG499">
        <f>1/BC499-BF499</f>
        <v>0.21910442669694516</v>
      </c>
      <c r="BH499">
        <f>1/BD499-BF499</f>
        <v>0.26799564373902657</v>
      </c>
      <c r="BI499">
        <f>1/BE499-BF499</f>
        <v>0.51289992956402841</v>
      </c>
      <c r="BJ499">
        <f>MROUND(BG499*100,2)/100</f>
        <v>0.22</v>
      </c>
      <c r="BK499">
        <v>1.31</v>
      </c>
      <c r="BL499">
        <v>1.87</v>
      </c>
      <c r="BM499">
        <v>3</v>
      </c>
      <c r="BN499">
        <v>5.5</v>
      </c>
      <c r="BO499">
        <v>1.74</v>
      </c>
      <c r="BP499">
        <v>2</v>
      </c>
      <c r="BQ499" t="s">
        <v>711</v>
      </c>
      <c r="BR499">
        <f>VLOOKUP(Table2[[#This Row],[Reference]],metron,10,FALSE)</f>
        <v>2.7115135834411381</v>
      </c>
      <c r="BS499">
        <f>VLOOKUP(Table2[[#This Row],[Reference]],metron,11,FALSE)</f>
        <v>1.0633893919793009</v>
      </c>
      <c r="BT499">
        <f>VLOOKUP(Table2[[#This Row],[Reference]],metron,12,FALSE)</f>
        <v>1.648124191461837</v>
      </c>
      <c r="BU499">
        <f>VLOOKUP(Table2[[#This Row],[Reference]],metron,13,FALSE)</f>
        <v>0.47218628719275552</v>
      </c>
      <c r="BV499">
        <f>VLOOKUP(Table2[[#This Row],[Reference]],metron,14,FALSE)</f>
        <v>0.70181112548512292</v>
      </c>
      <c r="BW499">
        <f>VLOOKUP(Table2[[#This Row],[Reference]],metron,15,FALSE)</f>
        <v>10.38488783943329</v>
      </c>
      <c r="BX499">
        <f>VLOOKUP(Table2[[#This Row],[Reference]],metron,16,FALSE)</f>
        <v>12.349468713105081</v>
      </c>
      <c r="BY499">
        <f>VLOOKUP(Table2[[#This Row],[Reference]],metron,17,FALSE)</f>
        <v>4.0990453460620522</v>
      </c>
      <c r="BZ499">
        <f>VLOOKUP(Table2[[#This Row],[Reference]],metron,18,FALSE)</f>
        <v>5.2720763723150359</v>
      </c>
      <c r="CA499">
        <f>VLOOKUP(Table2[[#This Row],[Reference]],metron,19,FALSE)</f>
        <v>6.2858424933712378</v>
      </c>
      <c r="CB499">
        <f>VLOOKUP(Table2[[#This Row],[Reference]],metron,20,FALSE)</f>
        <v>7.0773923407900448</v>
      </c>
      <c r="CC499">
        <f>VLOOKUP(Table2[[#This Row],[Reference]],metron,21,FALSE)</f>
        <v>13.235083532219569</v>
      </c>
      <c r="CD499">
        <f>VLOOKUP(Table2[[#This Row],[Reference]],metron,22,FALSE)</f>
        <v>13.05131264916468</v>
      </c>
      <c r="CE499">
        <f>VLOOKUP(Table2[[#This Row],[Reference]],metron,23,FALSE)</f>
        <v>1.834292289988493</v>
      </c>
      <c r="CF499">
        <f>VLOOKUP(Table2[[#This Row],[Reference]],metron,24,FALSE)</f>
        <v>1.806674338319908</v>
      </c>
      <c r="CG499">
        <f>VLOOKUP(Table2[[#This Row],[Reference]],metron,25,FALSE)</f>
        <v>0.1196777905638665</v>
      </c>
      <c r="CH499">
        <f>VLOOKUP(Table2[[#This Row],[Reference]],metron,26,FALSE)</f>
        <v>0.1185270425776755</v>
      </c>
    </row>
    <row r="500" spans="1:86" hidden="1" x14ac:dyDescent="0.45">
      <c r="A500">
        <v>1612486800</v>
      </c>
      <c r="B500" t="s">
        <v>1032</v>
      </c>
      <c r="C500" t="s">
        <v>64</v>
      </c>
      <c r="D500" t="s">
        <v>65</v>
      </c>
      <c r="E500" t="s">
        <v>688</v>
      </c>
      <c r="F500" t="s">
        <v>676</v>
      </c>
      <c r="G500" t="s">
        <v>760</v>
      </c>
      <c r="H500">
        <v>5</v>
      </c>
      <c r="I500">
        <v>1.1000000000000001</v>
      </c>
      <c r="J500">
        <v>0.5</v>
      </c>
      <c r="K500">
        <v>1</v>
      </c>
      <c r="L500">
        <v>0.47</v>
      </c>
      <c r="M500">
        <v>2</v>
      </c>
      <c r="N500">
        <v>2</v>
      </c>
      <c r="O500">
        <v>4</v>
      </c>
      <c r="P500">
        <v>3</v>
      </c>
      <c r="Q500">
        <v>1</v>
      </c>
      <c r="R500">
        <v>2</v>
      </c>
      <c r="S500" t="s">
        <v>1033</v>
      </c>
      <c r="T500" t="s">
        <v>1034</v>
      </c>
      <c r="U500">
        <v>6</v>
      </c>
      <c r="V500">
        <v>5</v>
      </c>
      <c r="W500">
        <v>3</v>
      </c>
      <c r="X500">
        <v>0</v>
      </c>
      <c r="Y500">
        <v>4</v>
      </c>
      <c r="Z500">
        <v>0</v>
      </c>
      <c r="AA500">
        <v>0</v>
      </c>
      <c r="AB500">
        <v>3</v>
      </c>
      <c r="AC500">
        <v>0</v>
      </c>
      <c r="AD500">
        <v>4</v>
      </c>
      <c r="AE500">
        <v>18</v>
      </c>
      <c r="AF500">
        <v>9</v>
      </c>
      <c r="AG500">
        <v>5</v>
      </c>
      <c r="AH500">
        <v>3</v>
      </c>
      <c r="AI500">
        <v>13</v>
      </c>
      <c r="AJ500">
        <v>6</v>
      </c>
      <c r="AK500">
        <v>13</v>
      </c>
      <c r="AL500">
        <v>16</v>
      </c>
      <c r="AM500">
        <v>53</v>
      </c>
      <c r="AN500">
        <v>47</v>
      </c>
      <c r="AO500">
        <v>1.95</v>
      </c>
      <c r="AP500">
        <v>0.95</v>
      </c>
      <c r="AQ500">
        <v>2.65</v>
      </c>
      <c r="AR500">
        <v>50</v>
      </c>
      <c r="AS500">
        <v>85</v>
      </c>
      <c r="AT500">
        <v>55</v>
      </c>
      <c r="AU500">
        <v>25</v>
      </c>
      <c r="AV500">
        <v>5</v>
      </c>
      <c r="AW500">
        <v>40</v>
      </c>
      <c r="AX500">
        <v>95</v>
      </c>
      <c r="AY500">
        <v>35</v>
      </c>
      <c r="AZ500">
        <v>60</v>
      </c>
      <c r="BA500">
        <v>9.1</v>
      </c>
      <c r="BB500">
        <v>5.9</v>
      </c>
      <c r="BC500">
        <v>2.35</v>
      </c>
      <c r="BD500">
        <v>3.25</v>
      </c>
      <c r="BE500">
        <v>2.95</v>
      </c>
      <c r="BF500">
        <f>(1/BC500+1/BD500+1/BE500-1)/3</f>
        <v>2.4069091144460764E-2</v>
      </c>
      <c r="BG500">
        <f>1/BC500-BF500</f>
        <v>0.40146282374915626</v>
      </c>
      <c r="BH500">
        <f>1/BD500-BF500</f>
        <v>0.28362321654784695</v>
      </c>
      <c r="BI500">
        <f>1/BE500-BF500</f>
        <v>0.31491395970299685</v>
      </c>
      <c r="BJ500">
        <f>MROUND(BG500*100,2)/100</f>
        <v>0.4</v>
      </c>
      <c r="BK500">
        <v>1.37</v>
      </c>
      <c r="BL500">
        <v>1.95</v>
      </c>
      <c r="BM500">
        <v>3.35</v>
      </c>
      <c r="BN500">
        <v>6.5</v>
      </c>
      <c r="BO500">
        <v>1.8</v>
      </c>
      <c r="BP500">
        <v>1.95</v>
      </c>
      <c r="BQ500" t="s">
        <v>691</v>
      </c>
      <c r="BR500">
        <f>VLOOKUP(Table2[[#This Row],[Reference]],metron,10,FALSE)</f>
        <v>2.4956155335383219</v>
      </c>
      <c r="BS500">
        <f>VLOOKUP(Table2[[#This Row],[Reference]],metron,11,FALSE)</f>
        <v>1.344038264434575</v>
      </c>
      <c r="BT500">
        <f>VLOOKUP(Table2[[#This Row],[Reference]],metron,12,FALSE)</f>
        <v>1.1515772691037469</v>
      </c>
      <c r="BU500">
        <f>VLOOKUP(Table2[[#This Row],[Reference]],metron,13,FALSE)</f>
        <v>0.59936225942375587</v>
      </c>
      <c r="BV500">
        <f>VLOOKUP(Table2[[#This Row],[Reference]],metron,14,FALSE)</f>
        <v>0.50723152260562576</v>
      </c>
      <c r="BW500">
        <f>VLOOKUP(Table2[[#This Row],[Reference]],metron,15,FALSE)</f>
        <v>11.99278846153846</v>
      </c>
      <c r="BX500">
        <f>VLOOKUP(Table2[[#This Row],[Reference]],metron,16,FALSE)</f>
        <v>10.0277534965035</v>
      </c>
      <c r="BY500">
        <f>VLOOKUP(Table2[[#This Row],[Reference]],metron,17,FALSE)</f>
        <v>5.2857459543338514</v>
      </c>
      <c r="BZ500">
        <f>VLOOKUP(Table2[[#This Row],[Reference]],metron,18,FALSE)</f>
        <v>4.4067834183107957</v>
      </c>
      <c r="CA500">
        <f>VLOOKUP(Table2[[#This Row],[Reference]],metron,19,FALSE)</f>
        <v>6.7070425072046085</v>
      </c>
      <c r="CB500">
        <f>VLOOKUP(Table2[[#This Row],[Reference]],metron,20,FALSE)</f>
        <v>5.6209700781927046</v>
      </c>
      <c r="CC500">
        <f>VLOOKUP(Table2[[#This Row],[Reference]],metron,21,FALSE)</f>
        <v>13.04463690872752</v>
      </c>
      <c r="CD500">
        <f>VLOOKUP(Table2[[#This Row],[Reference]],metron,22,FALSE)</f>
        <v>13.49811236953142</v>
      </c>
      <c r="CE500">
        <f>VLOOKUP(Table2[[#This Row],[Reference]],metron,23,FALSE)</f>
        <v>1.5836526181353769</v>
      </c>
      <c r="CF500">
        <f>VLOOKUP(Table2[[#This Row],[Reference]],metron,24,FALSE)</f>
        <v>1.8744146445295871</v>
      </c>
      <c r="CG500">
        <f>VLOOKUP(Table2[[#This Row],[Reference]],metron,25,FALSE)</f>
        <v>8.5994040017028525E-2</v>
      </c>
      <c r="CH500">
        <f>VLOOKUP(Table2[[#This Row],[Reference]],metron,26,FALSE)</f>
        <v>0.13452532992762881</v>
      </c>
    </row>
    <row r="501" spans="1:86" x14ac:dyDescent="0.45">
      <c r="A501">
        <v>1612494000</v>
      </c>
      <c r="B501" t="s">
        <v>1035</v>
      </c>
      <c r="C501" t="s">
        <v>64</v>
      </c>
      <c r="D501" t="s">
        <v>65</v>
      </c>
      <c r="E501" t="s">
        <v>683</v>
      </c>
      <c r="F501" t="s">
        <v>693</v>
      </c>
      <c r="G501" t="s">
        <v>684</v>
      </c>
      <c r="H501">
        <v>5</v>
      </c>
      <c r="I501">
        <v>1.7</v>
      </c>
      <c r="J501">
        <v>1.5</v>
      </c>
      <c r="K501">
        <v>1.82</v>
      </c>
      <c r="L501">
        <v>1.38</v>
      </c>
      <c r="M501">
        <v>3</v>
      </c>
      <c r="N501">
        <v>1</v>
      </c>
      <c r="O501">
        <v>4</v>
      </c>
      <c r="P501">
        <v>2</v>
      </c>
      <c r="Q501">
        <v>2</v>
      </c>
      <c r="R501">
        <v>0</v>
      </c>
      <c r="S501" t="s">
        <v>1036</v>
      </c>
      <c r="T501">
        <v>80</v>
      </c>
      <c r="U501">
        <v>3</v>
      </c>
      <c r="V501">
        <v>14</v>
      </c>
      <c r="W501">
        <v>1</v>
      </c>
      <c r="X501">
        <v>0</v>
      </c>
      <c r="Y501">
        <v>0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10</v>
      </c>
      <c r="AF501">
        <v>24</v>
      </c>
      <c r="AG501">
        <v>5</v>
      </c>
      <c r="AH501">
        <v>7</v>
      </c>
      <c r="AI501">
        <v>5</v>
      </c>
      <c r="AJ501">
        <v>17</v>
      </c>
      <c r="AK501">
        <v>12</v>
      </c>
      <c r="AL501">
        <v>14</v>
      </c>
      <c r="AM501">
        <v>34</v>
      </c>
      <c r="AN501">
        <v>66</v>
      </c>
      <c r="AO501">
        <v>1.17</v>
      </c>
      <c r="AP501">
        <v>2.4700000000000002</v>
      </c>
      <c r="AQ501">
        <v>2.08</v>
      </c>
      <c r="AR501">
        <v>43</v>
      </c>
      <c r="AS501">
        <v>56</v>
      </c>
      <c r="AT501">
        <v>29</v>
      </c>
      <c r="AU501">
        <v>20</v>
      </c>
      <c r="AV501">
        <v>15</v>
      </c>
      <c r="AW501">
        <v>14</v>
      </c>
      <c r="AX501">
        <v>56</v>
      </c>
      <c r="AY501">
        <v>39</v>
      </c>
      <c r="AZ501">
        <v>64</v>
      </c>
      <c r="BA501">
        <v>10.85</v>
      </c>
      <c r="BB501">
        <v>3.82</v>
      </c>
      <c r="BC501">
        <v>2.12</v>
      </c>
      <c r="BD501">
        <v>3.5</v>
      </c>
      <c r="BE501">
        <v>3.05</v>
      </c>
      <c r="BF501">
        <f>(1/BC501+1/BD501+1/BE501-1)/3</f>
        <v>2.8427083793616397E-2</v>
      </c>
      <c r="BG501">
        <f>1/BC501-BF501</f>
        <v>0.44327102941393071</v>
      </c>
      <c r="BH501">
        <f>1/BD501-BF501</f>
        <v>0.25728720192066928</v>
      </c>
      <c r="BI501">
        <f>1/BE501-BF501</f>
        <v>0.29944176866540001</v>
      </c>
      <c r="BJ501">
        <f>MROUND(BG501*100,2)/100</f>
        <v>0.44</v>
      </c>
      <c r="BK501">
        <v>1.33</v>
      </c>
      <c r="BL501">
        <v>2.02</v>
      </c>
      <c r="BM501">
        <v>3.45</v>
      </c>
      <c r="BN501">
        <v>7</v>
      </c>
      <c r="BO501">
        <v>1.91</v>
      </c>
      <c r="BP501">
        <v>1.83</v>
      </c>
      <c r="BQ501" t="s">
        <v>726</v>
      </c>
      <c r="BR501">
        <f>VLOOKUP(Table2[[#This Row],[Reference]],metron,10,FALSE)</f>
        <v>2.4807646356033461</v>
      </c>
      <c r="BS501">
        <f>VLOOKUP(Table2[[#This Row],[Reference]],metron,11,FALSE)</f>
        <v>1.4140979689366791</v>
      </c>
      <c r="BT501">
        <f>VLOOKUP(Table2[[#This Row],[Reference]],metron,12,FALSE)</f>
        <v>1.0666666666666671</v>
      </c>
      <c r="BU501">
        <f>VLOOKUP(Table2[[#This Row],[Reference]],metron,13,FALSE)</f>
        <v>0.62712066905615294</v>
      </c>
      <c r="BV501">
        <f>VLOOKUP(Table2[[#This Row],[Reference]],metron,14,FALSE)</f>
        <v>0.46009557945041818</v>
      </c>
      <c r="BW501">
        <f>VLOOKUP(Table2[[#This Row],[Reference]],metron,15,FALSE)</f>
        <v>12.56969280146722</v>
      </c>
      <c r="BX501">
        <f>VLOOKUP(Table2[[#This Row],[Reference]],metron,16,FALSE)</f>
        <v>9.8695552498853729</v>
      </c>
      <c r="BY501">
        <f>VLOOKUP(Table2[[#This Row],[Reference]],metron,17,FALSE)</f>
        <v>5.2754256787850897</v>
      </c>
      <c r="BZ501">
        <f>VLOOKUP(Table2[[#This Row],[Reference]],metron,18,FALSE)</f>
        <v>4.1279337321675103</v>
      </c>
      <c r="CA501">
        <f>VLOOKUP(Table2[[#This Row],[Reference]],metron,19,FALSE)</f>
        <v>7.2942671226821298</v>
      </c>
      <c r="CB501">
        <f>VLOOKUP(Table2[[#This Row],[Reference]],metron,20,FALSE)</f>
        <v>5.7416215177178627</v>
      </c>
      <c r="CC501">
        <f>VLOOKUP(Table2[[#This Row],[Reference]],metron,21,FALSE)</f>
        <v>12.897246007868549</v>
      </c>
      <c r="CD501">
        <f>VLOOKUP(Table2[[#This Row],[Reference]],metron,22,FALSE)</f>
        <v>13.507058551261281</v>
      </c>
      <c r="CE501">
        <f>VLOOKUP(Table2[[#This Row],[Reference]],metron,23,FALSE)</f>
        <v>1.576522702104098</v>
      </c>
      <c r="CF501">
        <f>VLOOKUP(Table2[[#This Row],[Reference]],metron,24,FALSE)</f>
        <v>1.917165005537099</v>
      </c>
      <c r="CG501">
        <f>VLOOKUP(Table2[[#This Row],[Reference]],metron,25,FALSE)</f>
        <v>8.4385382059800659E-2</v>
      </c>
      <c r="CH501">
        <f>VLOOKUP(Table2[[#This Row],[Reference]],metron,26,FALSE)</f>
        <v>0.1233665559246955</v>
      </c>
    </row>
    <row r="502" spans="1:86" hidden="1" x14ac:dyDescent="0.45">
      <c r="A502">
        <v>1612582200</v>
      </c>
      <c r="B502" t="s">
        <v>1037</v>
      </c>
      <c r="C502" t="s">
        <v>64</v>
      </c>
      <c r="D502" t="s">
        <v>65</v>
      </c>
      <c r="E502" t="s">
        <v>660</v>
      </c>
      <c r="F502" t="s">
        <v>671</v>
      </c>
      <c r="G502" t="s">
        <v>983</v>
      </c>
      <c r="H502">
        <v>5</v>
      </c>
      <c r="I502">
        <v>1.6</v>
      </c>
      <c r="J502">
        <v>1.46</v>
      </c>
      <c r="K502">
        <v>1.29</v>
      </c>
      <c r="L502">
        <v>1.77</v>
      </c>
      <c r="M502">
        <v>0</v>
      </c>
      <c r="N502">
        <v>2</v>
      </c>
      <c r="O502">
        <v>2</v>
      </c>
      <c r="P502">
        <v>2</v>
      </c>
      <c r="Q502">
        <v>0</v>
      </c>
      <c r="R502">
        <v>2</v>
      </c>
      <c r="T502" t="s">
        <v>106</v>
      </c>
      <c r="U502">
        <v>1</v>
      </c>
      <c r="V502">
        <v>6</v>
      </c>
      <c r="W502">
        <v>1</v>
      </c>
      <c r="X502">
        <v>0</v>
      </c>
      <c r="Y502">
        <v>1</v>
      </c>
      <c r="Z502">
        <v>0</v>
      </c>
      <c r="AA502">
        <v>0</v>
      </c>
      <c r="AB502">
        <v>1</v>
      </c>
      <c r="AC502">
        <v>0</v>
      </c>
      <c r="AD502">
        <v>1</v>
      </c>
      <c r="AE502">
        <v>13</v>
      </c>
      <c r="AF502">
        <v>18</v>
      </c>
      <c r="AG502">
        <v>5</v>
      </c>
      <c r="AH502">
        <v>5</v>
      </c>
      <c r="AI502">
        <v>8</v>
      </c>
      <c r="AJ502">
        <v>13</v>
      </c>
      <c r="AK502">
        <v>13</v>
      </c>
      <c r="AL502">
        <v>23</v>
      </c>
      <c r="AM502">
        <v>55</v>
      </c>
      <c r="AN502">
        <v>45</v>
      </c>
      <c r="AO502">
        <v>1.45</v>
      </c>
      <c r="AP502">
        <v>1.82</v>
      </c>
      <c r="AQ502">
        <v>2.34</v>
      </c>
      <c r="AR502">
        <v>39</v>
      </c>
      <c r="AS502">
        <v>66</v>
      </c>
      <c r="AT502">
        <v>39</v>
      </c>
      <c r="AU502">
        <v>21</v>
      </c>
      <c r="AV502">
        <v>9</v>
      </c>
      <c r="AW502">
        <v>22</v>
      </c>
      <c r="AX502">
        <v>71</v>
      </c>
      <c r="AY502">
        <v>31</v>
      </c>
      <c r="AZ502">
        <v>86</v>
      </c>
      <c r="BA502">
        <v>10.25</v>
      </c>
      <c r="BB502">
        <v>4.6399999999999997</v>
      </c>
      <c r="BC502">
        <v>3.7</v>
      </c>
      <c r="BD502">
        <v>3.3</v>
      </c>
      <c r="BE502">
        <v>2.15</v>
      </c>
      <c r="BF502">
        <f>(1/BC502+1/BD502+1/BE502-1)/3</f>
        <v>1.2805617456780253E-2</v>
      </c>
      <c r="BG502">
        <f>1/BC502-BF502</f>
        <v>0.25746465281348996</v>
      </c>
      <c r="BH502">
        <f>1/BD502-BF502</f>
        <v>0.29022468557352277</v>
      </c>
      <c r="BI502">
        <f>1/BE502-BF502</f>
        <v>0.45231066161298716</v>
      </c>
      <c r="BJ502">
        <f>MROUND(BG502*100,2)/100</f>
        <v>0.26</v>
      </c>
      <c r="BK502">
        <v>1.33</v>
      </c>
      <c r="BL502">
        <v>2</v>
      </c>
      <c r="BM502">
        <v>3.75</v>
      </c>
      <c r="BN502">
        <v>6.75</v>
      </c>
      <c r="BO502">
        <v>1.91</v>
      </c>
      <c r="BP502">
        <v>1.83</v>
      </c>
      <c r="BQ502" t="s">
        <v>664</v>
      </c>
      <c r="BR502">
        <f>VLOOKUP(Table2[[#This Row],[Reference]],metron,10,FALSE)</f>
        <v>2.569449507838133</v>
      </c>
      <c r="BS502">
        <f>VLOOKUP(Table2[[#This Row],[Reference]],metron,11,FALSE)</f>
        <v>1.0936930368209989</v>
      </c>
      <c r="BT502">
        <f>VLOOKUP(Table2[[#This Row],[Reference]],metron,12,FALSE)</f>
        <v>1.475756471017134</v>
      </c>
      <c r="BU502">
        <f>VLOOKUP(Table2[[#This Row],[Reference]],metron,13,FALSE)</f>
        <v>0.50018228217280347</v>
      </c>
      <c r="BV502">
        <f>VLOOKUP(Table2[[#This Row],[Reference]],metron,14,FALSE)</f>
        <v>0.65220561429092239</v>
      </c>
      <c r="BW502">
        <f>VLOOKUP(Table2[[#This Row],[Reference]],metron,15,FALSE)</f>
        <v>10.905576679340941</v>
      </c>
      <c r="BX502">
        <f>VLOOKUP(Table2[[#This Row],[Reference]],metron,16,FALSE)</f>
        <v>12.06463878326996</v>
      </c>
      <c r="BY502">
        <f>VLOOKUP(Table2[[#This Row],[Reference]],metron,17,FALSE)</f>
        <v>4.2920127795527154</v>
      </c>
      <c r="BZ502">
        <f>VLOOKUP(Table2[[#This Row],[Reference]],metron,18,FALSE)</f>
        <v>5.0095846645367406</v>
      </c>
      <c r="CA502">
        <f>VLOOKUP(Table2[[#This Row],[Reference]],metron,19,FALSE)</f>
        <v>6.6135638997882253</v>
      </c>
      <c r="CB502">
        <f>VLOOKUP(Table2[[#This Row],[Reference]],metron,20,FALSE)</f>
        <v>7.055054118733219</v>
      </c>
      <c r="CC502">
        <f>VLOOKUP(Table2[[#This Row],[Reference]],metron,21,FALSE)</f>
        <v>12.94865211810013</v>
      </c>
      <c r="CD502">
        <f>VLOOKUP(Table2[[#This Row],[Reference]],metron,22,FALSE)</f>
        <v>13.189345314505781</v>
      </c>
      <c r="CE502">
        <f>VLOOKUP(Table2[[#This Row],[Reference]],metron,23,FALSE)</f>
        <v>1.771446078431373</v>
      </c>
      <c r="CF502">
        <f>VLOOKUP(Table2[[#This Row],[Reference]],metron,24,FALSE)</f>
        <v>1.809436274509804</v>
      </c>
      <c r="CG502">
        <f>VLOOKUP(Table2[[#This Row],[Reference]],metron,25,FALSE)</f>
        <v>0.1060049019607843</v>
      </c>
      <c r="CH502">
        <f>VLOOKUP(Table2[[#This Row],[Reference]],metron,26,FALSE)</f>
        <v>9.6813725490196081E-2</v>
      </c>
    </row>
    <row r="503" spans="1:86" hidden="1" x14ac:dyDescent="0.45">
      <c r="A503">
        <v>1612652400</v>
      </c>
      <c r="B503" t="s">
        <v>1038</v>
      </c>
      <c r="C503" t="s">
        <v>64</v>
      </c>
      <c r="D503" t="s">
        <v>65</v>
      </c>
      <c r="E503" t="s">
        <v>677</v>
      </c>
      <c r="F503" t="s">
        <v>672</v>
      </c>
      <c r="G503" t="s">
        <v>673</v>
      </c>
      <c r="H503">
        <v>5</v>
      </c>
      <c r="I503">
        <v>0.7</v>
      </c>
      <c r="J503">
        <v>0.9</v>
      </c>
      <c r="K503">
        <v>1.21</v>
      </c>
      <c r="L503">
        <v>0.8</v>
      </c>
      <c r="M503">
        <v>1</v>
      </c>
      <c r="N503">
        <v>1</v>
      </c>
      <c r="O503">
        <v>2</v>
      </c>
      <c r="P503">
        <v>1</v>
      </c>
      <c r="Q503">
        <v>0</v>
      </c>
      <c r="R503">
        <v>1</v>
      </c>
      <c r="S503" t="s">
        <v>89</v>
      </c>
      <c r="T503">
        <v>10</v>
      </c>
      <c r="U503">
        <v>7</v>
      </c>
      <c r="V503">
        <v>3</v>
      </c>
      <c r="W503">
        <v>3</v>
      </c>
      <c r="X503">
        <v>0</v>
      </c>
      <c r="Y503">
        <v>3</v>
      </c>
      <c r="Z503">
        <v>0</v>
      </c>
      <c r="AA503">
        <v>1</v>
      </c>
      <c r="AB503">
        <v>2</v>
      </c>
      <c r="AC503">
        <v>1</v>
      </c>
      <c r="AD503">
        <v>2</v>
      </c>
      <c r="AE503">
        <v>23</v>
      </c>
      <c r="AF503">
        <v>8</v>
      </c>
      <c r="AG503">
        <v>8</v>
      </c>
      <c r="AH503">
        <v>2</v>
      </c>
      <c r="AI503">
        <v>15</v>
      </c>
      <c r="AJ503">
        <v>6</v>
      </c>
      <c r="AK503">
        <v>13</v>
      </c>
      <c r="AL503">
        <v>16</v>
      </c>
      <c r="AM503">
        <v>56</v>
      </c>
      <c r="AN503">
        <v>44</v>
      </c>
      <c r="AO503">
        <v>2.69</v>
      </c>
      <c r="AP503">
        <v>0.82</v>
      </c>
      <c r="AQ503">
        <v>2.1</v>
      </c>
      <c r="AR503">
        <v>45</v>
      </c>
      <c r="AS503">
        <v>70</v>
      </c>
      <c r="AT503">
        <v>35</v>
      </c>
      <c r="AU503">
        <v>10</v>
      </c>
      <c r="AV503">
        <v>0</v>
      </c>
      <c r="AW503">
        <v>25</v>
      </c>
      <c r="AX503">
        <v>70</v>
      </c>
      <c r="AY503">
        <v>35</v>
      </c>
      <c r="AZ503">
        <v>75</v>
      </c>
      <c r="BA503">
        <v>9.8000000000000007</v>
      </c>
      <c r="BB503">
        <v>4.5</v>
      </c>
      <c r="BC503">
        <v>2.95</v>
      </c>
      <c r="BD503">
        <v>3.2</v>
      </c>
      <c r="BE503">
        <v>2.4</v>
      </c>
      <c r="BF503">
        <f>(1/BC503+1/BD503+1/BE503-1)/3</f>
        <v>2.2716572504708116E-2</v>
      </c>
      <c r="BG503">
        <f>1/BC503-BF503</f>
        <v>0.31626647834274951</v>
      </c>
      <c r="BH503">
        <f>1/BD503-BF503</f>
        <v>0.2897834274952919</v>
      </c>
      <c r="BI503">
        <f>1/BE503-BF503</f>
        <v>0.39395009416195859</v>
      </c>
      <c r="BJ503">
        <f>MROUND(BG503*100,2)/100</f>
        <v>0.32</v>
      </c>
      <c r="BK503">
        <v>1.43</v>
      </c>
      <c r="BL503">
        <v>2.15</v>
      </c>
      <c r="BM503">
        <v>3.55</v>
      </c>
      <c r="BN503">
        <v>6.75</v>
      </c>
      <c r="BO503">
        <v>1.95</v>
      </c>
      <c r="BP503">
        <v>1.8</v>
      </c>
      <c r="BQ503" t="s">
        <v>733</v>
      </c>
      <c r="BR503">
        <f>VLOOKUP(Table2[[#This Row],[Reference]],metron,10,FALSE)</f>
        <v>2.5313454284174597</v>
      </c>
      <c r="BS503">
        <f>VLOOKUP(Table2[[#This Row],[Reference]],metron,11,FALSE)</f>
        <v>1.210167055864918</v>
      </c>
      <c r="BT503">
        <f>VLOOKUP(Table2[[#This Row],[Reference]],metron,12,FALSE)</f>
        <v>1.3211783725525419</v>
      </c>
      <c r="BU503">
        <f>VLOOKUP(Table2[[#This Row],[Reference]],metron,13,FALSE)</f>
        <v>0.53135669362084459</v>
      </c>
      <c r="BV503">
        <f>VLOOKUP(Table2[[#This Row],[Reference]],metron,14,FALSE)</f>
        <v>0.55633423180592989</v>
      </c>
      <c r="BW503">
        <f>VLOOKUP(Table2[[#This Row],[Reference]],metron,15,FALSE)</f>
        <v>11.21109010712035</v>
      </c>
      <c r="BX503">
        <f>VLOOKUP(Table2[[#This Row],[Reference]],metron,16,FALSE)</f>
        <v>11.01700787401575</v>
      </c>
      <c r="BY503">
        <f>VLOOKUP(Table2[[#This Row],[Reference]],metron,17,FALSE)</f>
        <v>4.6792332268370611</v>
      </c>
      <c r="BZ503">
        <f>VLOOKUP(Table2[[#This Row],[Reference]],metron,18,FALSE)</f>
        <v>4.7080804854679013</v>
      </c>
      <c r="CA503">
        <f>VLOOKUP(Table2[[#This Row],[Reference]],metron,19,FALSE)</f>
        <v>6.5318568802832893</v>
      </c>
      <c r="CB503">
        <f>VLOOKUP(Table2[[#This Row],[Reference]],metron,20,FALSE)</f>
        <v>6.3089273885478487</v>
      </c>
      <c r="CC503">
        <f>VLOOKUP(Table2[[#This Row],[Reference]],metron,21,FALSE)</f>
        <v>12.72547770700637</v>
      </c>
      <c r="CD503">
        <f>VLOOKUP(Table2[[#This Row],[Reference]],metron,22,FALSE)</f>
        <v>13.06847133757962</v>
      </c>
      <c r="CE503">
        <f>VLOOKUP(Table2[[#This Row],[Reference]],metron,23,FALSE)</f>
        <v>1.6902356902356901</v>
      </c>
      <c r="CF503">
        <f>VLOOKUP(Table2[[#This Row],[Reference]],metron,24,FALSE)</f>
        <v>1.8050198959289869</v>
      </c>
      <c r="CG503">
        <f>VLOOKUP(Table2[[#This Row],[Reference]],metron,25,FALSE)</f>
        <v>0.105907560453015</v>
      </c>
      <c r="CH503">
        <f>VLOOKUP(Table2[[#This Row],[Reference]],metron,26,FALSE)</f>
        <v>0.1141720232629324</v>
      </c>
    </row>
    <row r="504" spans="1:86" hidden="1" x14ac:dyDescent="0.45">
      <c r="A504">
        <v>1612659600</v>
      </c>
      <c r="B504" t="s">
        <v>1039</v>
      </c>
      <c r="C504" t="s">
        <v>64</v>
      </c>
      <c r="D504" t="s">
        <v>65</v>
      </c>
      <c r="E504" t="s">
        <v>694</v>
      </c>
      <c r="F504" t="s">
        <v>700</v>
      </c>
      <c r="G504" t="s">
        <v>678</v>
      </c>
      <c r="H504">
        <v>5</v>
      </c>
      <c r="I504">
        <v>2.17</v>
      </c>
      <c r="J504">
        <v>1.33</v>
      </c>
      <c r="K504">
        <v>2.37</v>
      </c>
      <c r="L504">
        <v>1.33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66</v>
      </c>
      <c r="U504">
        <v>0</v>
      </c>
      <c r="V504">
        <v>3</v>
      </c>
      <c r="W504">
        <v>0</v>
      </c>
      <c r="X504">
        <v>0</v>
      </c>
      <c r="Y504">
        <v>2</v>
      </c>
      <c r="Z504">
        <v>1</v>
      </c>
      <c r="AA504">
        <v>0</v>
      </c>
      <c r="AB504">
        <v>0</v>
      </c>
      <c r="AC504">
        <v>2</v>
      </c>
      <c r="AD504">
        <v>1</v>
      </c>
      <c r="AE504">
        <v>6</v>
      </c>
      <c r="AF504">
        <v>12</v>
      </c>
      <c r="AG504">
        <v>3</v>
      </c>
      <c r="AH504">
        <v>2</v>
      </c>
      <c r="AI504">
        <v>3</v>
      </c>
      <c r="AJ504">
        <v>10</v>
      </c>
      <c r="AK504">
        <v>14</v>
      </c>
      <c r="AL504">
        <v>23</v>
      </c>
      <c r="AM504">
        <v>52</v>
      </c>
      <c r="AN504">
        <v>48</v>
      </c>
      <c r="AO504">
        <v>0.77</v>
      </c>
      <c r="AP504">
        <v>1.25</v>
      </c>
      <c r="AQ504">
        <v>2.71</v>
      </c>
      <c r="AR504">
        <v>55</v>
      </c>
      <c r="AS504">
        <v>67</v>
      </c>
      <c r="AT504">
        <v>55</v>
      </c>
      <c r="AU504">
        <v>42</v>
      </c>
      <c r="AV504">
        <v>9</v>
      </c>
      <c r="AW504">
        <v>38</v>
      </c>
      <c r="AX504">
        <v>88</v>
      </c>
      <c r="AY504">
        <v>46</v>
      </c>
      <c r="AZ504">
        <v>67</v>
      </c>
      <c r="BA504">
        <v>8.58</v>
      </c>
      <c r="BB504">
        <v>4.34</v>
      </c>
      <c r="BC504">
        <v>1.77</v>
      </c>
      <c r="BD504">
        <v>3.6</v>
      </c>
      <c r="BE504">
        <v>4.5</v>
      </c>
      <c r="BF504">
        <f>(1/BC504+1/BD504+1/BE504-1)/3</f>
        <v>2.1657250470809835E-2</v>
      </c>
      <c r="BG504">
        <f>1/BC504-BF504</f>
        <v>0.54331450094161959</v>
      </c>
      <c r="BH504">
        <f>1/BD504-BF504</f>
        <v>0.25612052730696794</v>
      </c>
      <c r="BI504">
        <f>1/BE504-BF504</f>
        <v>0.20056497175141239</v>
      </c>
      <c r="BJ504">
        <f>MROUND(BG504*100,2)/100</f>
        <v>0.54</v>
      </c>
      <c r="BK504">
        <v>1.36</v>
      </c>
      <c r="BL504">
        <v>2</v>
      </c>
      <c r="BM504">
        <v>3.2</v>
      </c>
      <c r="BN504">
        <v>5.75</v>
      </c>
      <c r="BO504">
        <v>1.95</v>
      </c>
      <c r="BP504">
        <v>1.8</v>
      </c>
      <c r="BQ504" t="s">
        <v>770</v>
      </c>
      <c r="BR504">
        <f>VLOOKUP(Table2[[#This Row],[Reference]],metron,10,FALSE)</f>
        <v>2.6359702267612941</v>
      </c>
      <c r="BS504">
        <f>VLOOKUP(Table2[[#This Row],[Reference]],metron,11,FALSE)</f>
        <v>1.684957590444867</v>
      </c>
      <c r="BT504">
        <f>VLOOKUP(Table2[[#This Row],[Reference]],metron,12,FALSE)</f>
        <v>0.95101263631642718</v>
      </c>
      <c r="BU504">
        <f>VLOOKUP(Table2[[#This Row],[Reference]],metron,13,FALSE)</f>
        <v>0.72650164445213783</v>
      </c>
      <c r="BV504">
        <f>VLOOKUP(Table2[[#This Row],[Reference]],metron,14,FALSE)</f>
        <v>0.42097974727367138</v>
      </c>
      <c r="BW504">
        <f>VLOOKUP(Table2[[#This Row],[Reference]],metron,15,FALSE)</f>
        <v>13.338806970509379</v>
      </c>
      <c r="BX504">
        <f>VLOOKUP(Table2[[#This Row],[Reference]],metron,16,FALSE)</f>
        <v>9.2530160857908843</v>
      </c>
      <c r="BY504">
        <f>VLOOKUP(Table2[[#This Row],[Reference]],metron,17,FALSE)</f>
        <v>5.9915081521739131</v>
      </c>
      <c r="BZ504">
        <f>VLOOKUP(Table2[[#This Row],[Reference]],metron,18,FALSE)</f>
        <v>3.9772418478260869</v>
      </c>
      <c r="CA504">
        <f>VLOOKUP(Table2[[#This Row],[Reference]],metron,19,FALSE)</f>
        <v>7.3472988183354664</v>
      </c>
      <c r="CB504">
        <f>VLOOKUP(Table2[[#This Row],[Reference]],metron,20,FALSE)</f>
        <v>5.2757742379647974</v>
      </c>
      <c r="CC504">
        <f>VLOOKUP(Table2[[#This Row],[Reference]],metron,21,FALSE)</f>
        <v>12.59428182437032</v>
      </c>
      <c r="CD504">
        <f>VLOOKUP(Table2[[#This Row],[Reference]],metron,22,FALSE)</f>
        <v>13.577944179714089</v>
      </c>
      <c r="CE504">
        <f>VLOOKUP(Table2[[#This Row],[Reference]],metron,23,FALSE)</f>
        <v>1.4276913099870301</v>
      </c>
      <c r="CF504">
        <f>VLOOKUP(Table2[[#This Row],[Reference]],metron,24,FALSE)</f>
        <v>1.940985732814527</v>
      </c>
      <c r="CG504">
        <f>VLOOKUP(Table2[[#This Row],[Reference]],metron,25,FALSE)</f>
        <v>8.0739299610894946E-2</v>
      </c>
      <c r="CH504">
        <f>VLOOKUP(Table2[[#This Row],[Reference]],metron,26,FALSE)</f>
        <v>0.12743190661478601</v>
      </c>
    </row>
    <row r="505" spans="1:86" hidden="1" x14ac:dyDescent="0.45">
      <c r="A505">
        <v>1612667160</v>
      </c>
      <c r="B505" t="s">
        <v>1040</v>
      </c>
      <c r="C505" t="s">
        <v>64</v>
      </c>
      <c r="D505" t="s">
        <v>65</v>
      </c>
      <c r="E505" t="s">
        <v>704</v>
      </c>
      <c r="F505" t="s">
        <v>682</v>
      </c>
      <c r="G505" t="s">
        <v>662</v>
      </c>
      <c r="H505">
        <v>5</v>
      </c>
      <c r="I505">
        <v>1.9</v>
      </c>
      <c r="J505">
        <v>1.31</v>
      </c>
      <c r="K505">
        <v>1.79</v>
      </c>
      <c r="L505">
        <v>1.25</v>
      </c>
      <c r="M505">
        <v>1</v>
      </c>
      <c r="N505">
        <v>0</v>
      </c>
      <c r="O505">
        <v>1</v>
      </c>
      <c r="P505">
        <v>1</v>
      </c>
      <c r="Q505">
        <v>1</v>
      </c>
      <c r="R505">
        <v>0</v>
      </c>
      <c r="S505">
        <v>31</v>
      </c>
      <c r="U505">
        <v>4</v>
      </c>
      <c r="V505">
        <v>3</v>
      </c>
      <c r="W505">
        <v>1</v>
      </c>
      <c r="X505">
        <v>0</v>
      </c>
      <c r="Y505">
        <v>0</v>
      </c>
      <c r="Z505">
        <v>1</v>
      </c>
      <c r="AA505">
        <v>0</v>
      </c>
      <c r="AB505">
        <v>1</v>
      </c>
      <c r="AC505">
        <v>1</v>
      </c>
      <c r="AD505">
        <v>0</v>
      </c>
      <c r="AE505">
        <v>14</v>
      </c>
      <c r="AF505">
        <v>3</v>
      </c>
      <c r="AG505">
        <v>8</v>
      </c>
      <c r="AH505">
        <v>0</v>
      </c>
      <c r="AI505">
        <v>6</v>
      </c>
      <c r="AJ505">
        <v>3</v>
      </c>
      <c r="AK505">
        <v>18</v>
      </c>
      <c r="AL505">
        <v>13</v>
      </c>
      <c r="AM505">
        <v>62</v>
      </c>
      <c r="AN505">
        <v>38</v>
      </c>
      <c r="AO505">
        <v>1.95</v>
      </c>
      <c r="AP505">
        <v>0.28000000000000003</v>
      </c>
      <c r="AQ505">
        <v>2.4300000000000002</v>
      </c>
      <c r="AR505">
        <v>58</v>
      </c>
      <c r="AS505">
        <v>79</v>
      </c>
      <c r="AT505">
        <v>44</v>
      </c>
      <c r="AU505">
        <v>28</v>
      </c>
      <c r="AV505">
        <v>0</v>
      </c>
      <c r="AW505">
        <v>31</v>
      </c>
      <c r="AX505">
        <v>70</v>
      </c>
      <c r="AY505">
        <v>54</v>
      </c>
      <c r="AZ505">
        <v>76</v>
      </c>
      <c r="BA505">
        <v>11.14</v>
      </c>
      <c r="BB505">
        <v>4.6399999999999997</v>
      </c>
      <c r="BC505">
        <v>1.75</v>
      </c>
      <c r="BD505">
        <v>3.5</v>
      </c>
      <c r="BE505">
        <v>4.75</v>
      </c>
      <c r="BF505">
        <f>(1/BC505+1/BD505+1/BE505-1)/3</f>
        <v>2.2556390977443552E-2</v>
      </c>
      <c r="BG505">
        <f>1/BC505-BF505</f>
        <v>0.54887218045112784</v>
      </c>
      <c r="BH505">
        <f>1/BD505-BF505</f>
        <v>0.26315789473684215</v>
      </c>
      <c r="BI505">
        <f>1/BE505-BF505</f>
        <v>0.18796992481203012</v>
      </c>
      <c r="BJ505">
        <f>MROUND(BG505*100,2)/100</f>
        <v>0.54</v>
      </c>
      <c r="BK505">
        <v>1.33</v>
      </c>
      <c r="BL505">
        <v>1.82</v>
      </c>
      <c r="BM505">
        <v>3.4</v>
      </c>
      <c r="BN505">
        <v>6.5</v>
      </c>
      <c r="BO505">
        <v>0</v>
      </c>
      <c r="BP505">
        <v>0</v>
      </c>
      <c r="BQ505" t="s">
        <v>708</v>
      </c>
      <c r="BR505">
        <f>VLOOKUP(Table2[[#This Row],[Reference]],metron,10,FALSE)</f>
        <v>2.6359702267612941</v>
      </c>
      <c r="BS505">
        <f>VLOOKUP(Table2[[#This Row],[Reference]],metron,11,FALSE)</f>
        <v>1.684957590444867</v>
      </c>
      <c r="BT505">
        <f>VLOOKUP(Table2[[#This Row],[Reference]],metron,12,FALSE)</f>
        <v>0.95101263631642718</v>
      </c>
      <c r="BU505">
        <f>VLOOKUP(Table2[[#This Row],[Reference]],metron,13,FALSE)</f>
        <v>0.72650164445213783</v>
      </c>
      <c r="BV505">
        <f>VLOOKUP(Table2[[#This Row],[Reference]],metron,14,FALSE)</f>
        <v>0.42097974727367138</v>
      </c>
      <c r="BW505">
        <f>VLOOKUP(Table2[[#This Row],[Reference]],metron,15,FALSE)</f>
        <v>13.338806970509379</v>
      </c>
      <c r="BX505">
        <f>VLOOKUP(Table2[[#This Row],[Reference]],metron,16,FALSE)</f>
        <v>9.2530160857908843</v>
      </c>
      <c r="BY505">
        <f>VLOOKUP(Table2[[#This Row],[Reference]],metron,17,FALSE)</f>
        <v>5.9915081521739131</v>
      </c>
      <c r="BZ505">
        <f>VLOOKUP(Table2[[#This Row],[Reference]],metron,18,FALSE)</f>
        <v>3.9772418478260869</v>
      </c>
      <c r="CA505">
        <f>VLOOKUP(Table2[[#This Row],[Reference]],metron,19,FALSE)</f>
        <v>7.3472988183354664</v>
      </c>
      <c r="CB505">
        <f>VLOOKUP(Table2[[#This Row],[Reference]],metron,20,FALSE)</f>
        <v>5.2757742379647974</v>
      </c>
      <c r="CC505">
        <f>VLOOKUP(Table2[[#This Row],[Reference]],metron,21,FALSE)</f>
        <v>12.59428182437032</v>
      </c>
      <c r="CD505">
        <f>VLOOKUP(Table2[[#This Row],[Reference]],metron,22,FALSE)</f>
        <v>13.577944179714089</v>
      </c>
      <c r="CE505">
        <f>VLOOKUP(Table2[[#This Row],[Reference]],metron,23,FALSE)</f>
        <v>1.4276913099870301</v>
      </c>
      <c r="CF505">
        <f>VLOOKUP(Table2[[#This Row],[Reference]],metron,24,FALSE)</f>
        <v>1.940985732814527</v>
      </c>
      <c r="CG505">
        <f>VLOOKUP(Table2[[#This Row],[Reference]],metron,25,FALSE)</f>
        <v>8.0739299610894946E-2</v>
      </c>
      <c r="CH505">
        <f>VLOOKUP(Table2[[#This Row],[Reference]],metron,26,FALSE)</f>
        <v>0.12743190661478601</v>
      </c>
    </row>
    <row r="506" spans="1:86" hidden="1" x14ac:dyDescent="0.45">
      <c r="A506">
        <v>1612839600</v>
      </c>
      <c r="B506" t="s">
        <v>1041</v>
      </c>
      <c r="C506" t="s">
        <v>64</v>
      </c>
      <c r="D506" t="s">
        <v>65</v>
      </c>
      <c r="E506" t="s">
        <v>667</v>
      </c>
      <c r="F506" t="s">
        <v>666</v>
      </c>
      <c r="G506" t="s">
        <v>735</v>
      </c>
      <c r="H506">
        <v>5</v>
      </c>
      <c r="I506">
        <v>2.69</v>
      </c>
      <c r="J506">
        <v>1.25</v>
      </c>
      <c r="K506">
        <v>2.29</v>
      </c>
      <c r="L506">
        <v>1.35</v>
      </c>
      <c r="M506">
        <v>1</v>
      </c>
      <c r="N506">
        <v>3</v>
      </c>
      <c r="O506">
        <v>4</v>
      </c>
      <c r="P506">
        <v>2</v>
      </c>
      <c r="Q506">
        <v>0</v>
      </c>
      <c r="R506">
        <v>2</v>
      </c>
      <c r="S506">
        <v>64</v>
      </c>
      <c r="T506" t="s">
        <v>1042</v>
      </c>
      <c r="U506">
        <v>7</v>
      </c>
      <c r="V506">
        <v>1</v>
      </c>
      <c r="W506">
        <v>3</v>
      </c>
      <c r="X506">
        <v>1</v>
      </c>
      <c r="Y506">
        <v>2</v>
      </c>
      <c r="Z506">
        <v>0</v>
      </c>
      <c r="AA506">
        <v>1</v>
      </c>
      <c r="AB506">
        <v>3</v>
      </c>
      <c r="AC506">
        <v>1</v>
      </c>
      <c r="AD506">
        <v>1</v>
      </c>
      <c r="AE506">
        <v>16</v>
      </c>
      <c r="AF506">
        <v>11</v>
      </c>
      <c r="AG506">
        <v>4</v>
      </c>
      <c r="AH506">
        <v>7</v>
      </c>
      <c r="AI506">
        <v>12</v>
      </c>
      <c r="AJ506">
        <v>4</v>
      </c>
      <c r="AK506">
        <v>10</v>
      </c>
      <c r="AL506">
        <v>18</v>
      </c>
      <c r="AM506">
        <v>60</v>
      </c>
      <c r="AN506">
        <v>40</v>
      </c>
      <c r="AO506">
        <v>1.81</v>
      </c>
      <c r="AP506">
        <v>1.3</v>
      </c>
      <c r="AQ506">
        <v>2.3199999999999998</v>
      </c>
      <c r="AR506">
        <v>52</v>
      </c>
      <c r="AS506">
        <v>72</v>
      </c>
      <c r="AT506">
        <v>44</v>
      </c>
      <c r="AU506">
        <v>20</v>
      </c>
      <c r="AV506">
        <v>4</v>
      </c>
      <c r="AW506">
        <v>20</v>
      </c>
      <c r="AX506">
        <v>68</v>
      </c>
      <c r="AY506">
        <v>37</v>
      </c>
      <c r="AZ506">
        <v>72</v>
      </c>
      <c r="BA506">
        <v>8.27</v>
      </c>
      <c r="BB506">
        <v>4.2</v>
      </c>
      <c r="BC506">
        <v>1.87</v>
      </c>
      <c r="BD506">
        <v>3.35</v>
      </c>
      <c r="BE506">
        <v>4.25</v>
      </c>
      <c r="BF506">
        <f>(1/BC506+1/BD506+1/BE506-1)/3</f>
        <v>2.2853646207465328E-2</v>
      </c>
      <c r="BG506">
        <f>1/BC506-BF506</f>
        <v>0.51190571208130464</v>
      </c>
      <c r="BH506">
        <f>1/BD506-BF506</f>
        <v>0.27565381647910181</v>
      </c>
      <c r="BI506">
        <f>1/BE506-BF506</f>
        <v>0.21244047143959349</v>
      </c>
      <c r="BJ506">
        <f>MROUND(BG506*100,2)/100</f>
        <v>0.52</v>
      </c>
      <c r="BK506">
        <v>1.34</v>
      </c>
      <c r="BL506">
        <v>1.91</v>
      </c>
      <c r="BM506">
        <v>3</v>
      </c>
      <c r="BN506">
        <v>5.75</v>
      </c>
      <c r="BO506">
        <v>1.8</v>
      </c>
      <c r="BP506">
        <v>1.95</v>
      </c>
      <c r="BQ506" t="s">
        <v>736</v>
      </c>
      <c r="BR506">
        <f>VLOOKUP(Table2[[#This Row],[Reference]],metron,10,FALSE)</f>
        <v>2.5967403582378576</v>
      </c>
      <c r="BS506">
        <f>VLOOKUP(Table2[[#This Row],[Reference]],metron,11,FALSE)</f>
        <v>1.625948039373891</v>
      </c>
      <c r="BT506">
        <f>VLOOKUP(Table2[[#This Row],[Reference]],metron,12,FALSE)</f>
        <v>0.97079231886396644</v>
      </c>
      <c r="BU506">
        <f>VLOOKUP(Table2[[#This Row],[Reference]],metron,13,FALSE)</f>
        <v>0.71433182698515174</v>
      </c>
      <c r="BV506">
        <f>VLOOKUP(Table2[[#This Row],[Reference]],metron,14,FALSE)</f>
        <v>0.43011620400258233</v>
      </c>
      <c r="BW506">
        <f>VLOOKUP(Table2[[#This Row],[Reference]],metron,15,FALSE)</f>
        <v>13.39951055368614</v>
      </c>
      <c r="BX506">
        <f>VLOOKUP(Table2[[#This Row],[Reference]],metron,16,FALSE)</f>
        <v>9.4252064851636579</v>
      </c>
      <c r="BY506">
        <f>VLOOKUP(Table2[[#This Row],[Reference]],metron,17,FALSE)</f>
        <v>5.7628422023992618</v>
      </c>
      <c r="BZ506">
        <f>VLOOKUP(Table2[[#This Row],[Reference]],metron,18,FALSE)</f>
        <v>3.9375576745616732</v>
      </c>
      <c r="CA506">
        <f>VLOOKUP(Table2[[#This Row],[Reference]],metron,19,FALSE)</f>
        <v>7.636668351286878</v>
      </c>
      <c r="CB506">
        <f>VLOOKUP(Table2[[#This Row],[Reference]],metron,20,FALSE)</f>
        <v>5.4876488106019847</v>
      </c>
      <c r="CC506">
        <f>VLOOKUP(Table2[[#This Row],[Reference]],metron,21,FALSE)</f>
        <v>12.460420531849101</v>
      </c>
      <c r="CD506">
        <f>VLOOKUP(Table2[[#This Row],[Reference]],metron,22,FALSE)</f>
        <v>13.44897959183673</v>
      </c>
      <c r="CE506">
        <f>VLOOKUP(Table2[[#This Row],[Reference]],metron,23,FALSE)</f>
        <v>1.462202380952381</v>
      </c>
      <c r="CF506">
        <f>VLOOKUP(Table2[[#This Row],[Reference]],metron,24,FALSE)</f>
        <v>2.01547619047619</v>
      </c>
      <c r="CG506">
        <f>VLOOKUP(Table2[[#This Row],[Reference]],metron,25,FALSE)</f>
        <v>7.7380952380952384E-2</v>
      </c>
      <c r="CH506">
        <f>VLOOKUP(Table2[[#This Row],[Reference]],metron,26,FALSE)</f>
        <v>0.13754093480202439</v>
      </c>
    </row>
    <row r="507" spans="1:86" hidden="1" x14ac:dyDescent="0.45">
      <c r="A507">
        <v>1613179800</v>
      </c>
      <c r="B507" t="s">
        <v>1043</v>
      </c>
      <c r="C507" t="s">
        <v>64</v>
      </c>
      <c r="D507" t="s">
        <v>65</v>
      </c>
      <c r="E507" t="s">
        <v>700</v>
      </c>
      <c r="F507" t="s">
        <v>689</v>
      </c>
      <c r="G507" t="s">
        <v>673</v>
      </c>
      <c r="H507">
        <v>6</v>
      </c>
      <c r="I507">
        <v>1.08</v>
      </c>
      <c r="J507">
        <v>0.91</v>
      </c>
      <c r="K507">
        <v>1.5</v>
      </c>
      <c r="L507">
        <v>0.59</v>
      </c>
      <c r="M507">
        <v>4</v>
      </c>
      <c r="N507">
        <v>0</v>
      </c>
      <c r="O507">
        <v>4</v>
      </c>
      <c r="P507">
        <v>2</v>
      </c>
      <c r="Q507">
        <v>2</v>
      </c>
      <c r="R507">
        <v>0</v>
      </c>
      <c r="S507" t="s">
        <v>1044</v>
      </c>
      <c r="U507">
        <v>2</v>
      </c>
      <c r="V507">
        <v>6</v>
      </c>
      <c r="W507">
        <v>1</v>
      </c>
      <c r="X507">
        <v>0</v>
      </c>
      <c r="Y507">
        <v>2</v>
      </c>
      <c r="Z507">
        <v>0</v>
      </c>
      <c r="AA507">
        <v>1</v>
      </c>
      <c r="AB507">
        <v>0</v>
      </c>
      <c r="AC507">
        <v>1</v>
      </c>
      <c r="AD507">
        <v>1</v>
      </c>
      <c r="AE507">
        <v>9</v>
      </c>
      <c r="AF507">
        <v>17</v>
      </c>
      <c r="AG507">
        <v>5</v>
      </c>
      <c r="AH507">
        <v>3</v>
      </c>
      <c r="AI507">
        <v>4</v>
      </c>
      <c r="AJ507">
        <v>14</v>
      </c>
      <c r="AK507">
        <v>11</v>
      </c>
      <c r="AL507">
        <v>9</v>
      </c>
      <c r="AM507">
        <v>47</v>
      </c>
      <c r="AN507">
        <v>53</v>
      </c>
      <c r="AO507">
        <v>1.2</v>
      </c>
      <c r="AP507">
        <v>1.59</v>
      </c>
      <c r="AQ507">
        <v>2.66</v>
      </c>
      <c r="AR507">
        <v>70</v>
      </c>
      <c r="AS507">
        <v>79</v>
      </c>
      <c r="AT507">
        <v>44</v>
      </c>
      <c r="AU507">
        <v>22</v>
      </c>
      <c r="AV507">
        <v>22</v>
      </c>
      <c r="AW507">
        <v>39</v>
      </c>
      <c r="AX507">
        <v>70</v>
      </c>
      <c r="AY507">
        <v>39</v>
      </c>
      <c r="AZ507">
        <v>79</v>
      </c>
      <c r="BA507">
        <v>8.9</v>
      </c>
      <c r="BB507">
        <v>4.3899999999999997</v>
      </c>
      <c r="BC507">
        <v>2.5499999999999998</v>
      </c>
      <c r="BD507">
        <v>2.9</v>
      </c>
      <c r="BE507">
        <v>3</v>
      </c>
      <c r="BF507">
        <f>(1/BC507+1/BD507+1/BE507-1)/3</f>
        <v>2.343926076177601E-2</v>
      </c>
      <c r="BG507">
        <f>1/BC507-BF507</f>
        <v>0.3687176019833221</v>
      </c>
      <c r="BH507">
        <f>1/BD507-BF507</f>
        <v>0.32138832544512058</v>
      </c>
      <c r="BI507">
        <f>1/BE507-BF507</f>
        <v>0.30989407257155732</v>
      </c>
      <c r="BJ507">
        <f>MROUND(BG507*100,2)/100</f>
        <v>0.36</v>
      </c>
      <c r="BK507">
        <v>1.5</v>
      </c>
      <c r="BL507">
        <v>2.25</v>
      </c>
      <c r="BM507">
        <v>4</v>
      </c>
      <c r="BN507">
        <v>7</v>
      </c>
      <c r="BO507">
        <v>2</v>
      </c>
      <c r="BP507">
        <v>1.77</v>
      </c>
      <c r="BQ507" t="s">
        <v>711</v>
      </c>
      <c r="BR507">
        <f>VLOOKUP(Table2[[#This Row],[Reference]],metron,10,FALSE)</f>
        <v>2.5110350525197691</v>
      </c>
      <c r="BS507">
        <f>VLOOKUP(Table2[[#This Row],[Reference]],metron,11,FALSE)</f>
        <v>1.269326094653606</v>
      </c>
      <c r="BT507">
        <f>VLOOKUP(Table2[[#This Row],[Reference]],metron,12,FALSE)</f>
        <v>1.2417089578661631</v>
      </c>
      <c r="BU507">
        <f>VLOOKUP(Table2[[#This Row],[Reference]],metron,13,FALSE)</f>
        <v>0.56586402266288949</v>
      </c>
      <c r="BV507">
        <f>VLOOKUP(Table2[[#This Row],[Reference]],metron,14,FALSE)</f>
        <v>0.55158168083097259</v>
      </c>
      <c r="BW507">
        <f>VLOOKUP(Table2[[#This Row],[Reference]],metron,15,FALSE)</f>
        <v>11.49400826446281</v>
      </c>
      <c r="BX507">
        <f>VLOOKUP(Table2[[#This Row],[Reference]],metron,16,FALSE)</f>
        <v>10.507231404958681</v>
      </c>
      <c r="BY507">
        <f>VLOOKUP(Table2[[#This Row],[Reference]],metron,17,FALSE)</f>
        <v>4.9238790406673623</v>
      </c>
      <c r="BZ507">
        <f>VLOOKUP(Table2[[#This Row],[Reference]],metron,18,FALSE)</f>
        <v>4.6296141814389991</v>
      </c>
      <c r="CA507">
        <f>VLOOKUP(Table2[[#This Row],[Reference]],metron,19,FALSE)</f>
        <v>6.5701292237954476</v>
      </c>
      <c r="CB507">
        <f>VLOOKUP(Table2[[#This Row],[Reference]],metron,20,FALSE)</f>
        <v>5.8776172235196817</v>
      </c>
      <c r="CC507">
        <f>VLOOKUP(Table2[[#This Row],[Reference]],metron,21,FALSE)</f>
        <v>12.798739495798319</v>
      </c>
      <c r="CD507">
        <f>VLOOKUP(Table2[[#This Row],[Reference]],metron,22,FALSE)</f>
        <v>12.98844537815126</v>
      </c>
      <c r="CE507">
        <f>VLOOKUP(Table2[[#This Row],[Reference]],metron,23,FALSE)</f>
        <v>1.604928297313674</v>
      </c>
      <c r="CF507">
        <f>VLOOKUP(Table2[[#This Row],[Reference]],metron,24,FALSE)</f>
        <v>1.791961219955565</v>
      </c>
      <c r="CG507">
        <f>VLOOKUP(Table2[[#This Row],[Reference]],metron,25,FALSE)</f>
        <v>8.887093516461321E-2</v>
      </c>
      <c r="CH507">
        <f>VLOOKUP(Table2[[#This Row],[Reference]],metron,26,FALSE)</f>
        <v>0.11694607150070691</v>
      </c>
    </row>
    <row r="508" spans="1:86" hidden="1" x14ac:dyDescent="0.45">
      <c r="A508">
        <v>1613185560</v>
      </c>
      <c r="B508" t="s">
        <v>1045</v>
      </c>
      <c r="C508" t="s">
        <v>64</v>
      </c>
      <c r="D508" t="s">
        <v>65</v>
      </c>
      <c r="E508" t="s">
        <v>676</v>
      </c>
      <c r="F508" t="s">
        <v>667</v>
      </c>
      <c r="G508" t="s">
        <v>731</v>
      </c>
      <c r="H508">
        <v>6</v>
      </c>
      <c r="I508">
        <v>1.64</v>
      </c>
      <c r="J508">
        <v>1.54</v>
      </c>
      <c r="K508">
        <v>1.59</v>
      </c>
      <c r="L508">
        <v>1.5</v>
      </c>
      <c r="M508">
        <v>2</v>
      </c>
      <c r="N508">
        <v>0</v>
      </c>
      <c r="O508">
        <v>2</v>
      </c>
      <c r="P508">
        <v>1</v>
      </c>
      <c r="Q508">
        <v>1</v>
      </c>
      <c r="R508">
        <v>0</v>
      </c>
      <c r="S508" t="s">
        <v>1046</v>
      </c>
      <c r="U508">
        <v>2</v>
      </c>
      <c r="V508">
        <v>6</v>
      </c>
      <c r="W508">
        <v>4</v>
      </c>
      <c r="X508">
        <v>1</v>
      </c>
      <c r="Y508">
        <v>2</v>
      </c>
      <c r="Z508">
        <v>0</v>
      </c>
      <c r="AA508">
        <v>1</v>
      </c>
      <c r="AB508">
        <v>4</v>
      </c>
      <c r="AC508">
        <v>0</v>
      </c>
      <c r="AD508">
        <v>2</v>
      </c>
      <c r="AE508">
        <v>9</v>
      </c>
      <c r="AF508">
        <v>13</v>
      </c>
      <c r="AG508">
        <v>4</v>
      </c>
      <c r="AH508">
        <v>5</v>
      </c>
      <c r="AI508">
        <v>5</v>
      </c>
      <c r="AJ508">
        <v>8</v>
      </c>
      <c r="AK508">
        <v>18</v>
      </c>
      <c r="AL508">
        <v>10</v>
      </c>
      <c r="AM508">
        <v>41</v>
      </c>
      <c r="AN508">
        <v>59</v>
      </c>
      <c r="AO508">
        <v>1.01</v>
      </c>
      <c r="AP508">
        <v>1.45</v>
      </c>
      <c r="AQ508">
        <v>2.12</v>
      </c>
      <c r="AR508">
        <v>46</v>
      </c>
      <c r="AS508">
        <v>71</v>
      </c>
      <c r="AT508">
        <v>38</v>
      </c>
      <c r="AU508">
        <v>17</v>
      </c>
      <c r="AV508">
        <v>9</v>
      </c>
      <c r="AW508">
        <v>26</v>
      </c>
      <c r="AX508">
        <v>68</v>
      </c>
      <c r="AY508">
        <v>25</v>
      </c>
      <c r="AZ508">
        <v>71</v>
      </c>
      <c r="BA508">
        <v>7.72</v>
      </c>
      <c r="BB508">
        <v>4.3099999999999996</v>
      </c>
      <c r="BC508">
        <v>2.9</v>
      </c>
      <c r="BD508">
        <v>3.45</v>
      </c>
      <c r="BE508">
        <v>2.2999999999999998</v>
      </c>
      <c r="BF508">
        <f>(1/BC508+1/BD508+1/BE508-1)/3</f>
        <v>2.3155089122105583E-2</v>
      </c>
      <c r="BG508">
        <f>1/BC508-BF508</f>
        <v>0.32167249708479101</v>
      </c>
      <c r="BH508">
        <f>1/BD508-BF508</f>
        <v>0.26669998334166256</v>
      </c>
      <c r="BI508">
        <f>1/BE508-BF508</f>
        <v>0.41162751957354665</v>
      </c>
      <c r="BJ508">
        <f>MROUND(BG508*100,2)/100</f>
        <v>0.32</v>
      </c>
      <c r="BK508">
        <v>1.25</v>
      </c>
      <c r="BL508">
        <v>1.71</v>
      </c>
      <c r="BM508">
        <v>2.5</v>
      </c>
      <c r="BN508">
        <v>4.05</v>
      </c>
      <c r="BO508">
        <v>1.61</v>
      </c>
      <c r="BP508">
        <v>2.25</v>
      </c>
      <c r="BQ508" t="s">
        <v>680</v>
      </c>
      <c r="BR508">
        <f>VLOOKUP(Table2[[#This Row],[Reference]],metron,10,FALSE)</f>
        <v>2.5313454284174597</v>
      </c>
      <c r="BS508">
        <f>VLOOKUP(Table2[[#This Row],[Reference]],metron,11,FALSE)</f>
        <v>1.210167055864918</v>
      </c>
      <c r="BT508">
        <f>VLOOKUP(Table2[[#This Row],[Reference]],metron,12,FALSE)</f>
        <v>1.3211783725525419</v>
      </c>
      <c r="BU508">
        <f>VLOOKUP(Table2[[#This Row],[Reference]],metron,13,FALSE)</f>
        <v>0.53135669362084459</v>
      </c>
      <c r="BV508">
        <f>VLOOKUP(Table2[[#This Row],[Reference]],metron,14,FALSE)</f>
        <v>0.55633423180592989</v>
      </c>
      <c r="BW508">
        <f>VLOOKUP(Table2[[#This Row],[Reference]],metron,15,FALSE)</f>
        <v>11.21109010712035</v>
      </c>
      <c r="BX508">
        <f>VLOOKUP(Table2[[#This Row],[Reference]],metron,16,FALSE)</f>
        <v>11.01700787401575</v>
      </c>
      <c r="BY508">
        <f>VLOOKUP(Table2[[#This Row],[Reference]],metron,17,FALSE)</f>
        <v>4.6792332268370611</v>
      </c>
      <c r="BZ508">
        <f>VLOOKUP(Table2[[#This Row],[Reference]],metron,18,FALSE)</f>
        <v>4.7080804854679013</v>
      </c>
      <c r="CA508">
        <f>VLOOKUP(Table2[[#This Row],[Reference]],metron,19,FALSE)</f>
        <v>6.5318568802832893</v>
      </c>
      <c r="CB508">
        <f>VLOOKUP(Table2[[#This Row],[Reference]],metron,20,FALSE)</f>
        <v>6.3089273885478487</v>
      </c>
      <c r="CC508">
        <f>VLOOKUP(Table2[[#This Row],[Reference]],metron,21,FALSE)</f>
        <v>12.72547770700637</v>
      </c>
      <c r="CD508">
        <f>VLOOKUP(Table2[[#This Row],[Reference]],metron,22,FALSE)</f>
        <v>13.06847133757962</v>
      </c>
      <c r="CE508">
        <f>VLOOKUP(Table2[[#This Row],[Reference]],metron,23,FALSE)</f>
        <v>1.6902356902356901</v>
      </c>
      <c r="CF508">
        <f>VLOOKUP(Table2[[#This Row],[Reference]],metron,24,FALSE)</f>
        <v>1.8050198959289869</v>
      </c>
      <c r="CG508">
        <f>VLOOKUP(Table2[[#This Row],[Reference]],metron,25,FALSE)</f>
        <v>0.105907560453015</v>
      </c>
      <c r="CH508">
        <f>VLOOKUP(Table2[[#This Row],[Reference]],metron,26,FALSE)</f>
        <v>0.1141720232629324</v>
      </c>
    </row>
    <row r="509" spans="1:86" hidden="1" x14ac:dyDescent="0.45">
      <c r="A509">
        <v>1613187000</v>
      </c>
      <c r="B509" t="s">
        <v>1047</v>
      </c>
      <c r="C509" t="s">
        <v>64</v>
      </c>
      <c r="D509" t="s">
        <v>65</v>
      </c>
      <c r="E509" t="s">
        <v>699</v>
      </c>
      <c r="F509" t="s">
        <v>688</v>
      </c>
      <c r="G509" t="s">
        <v>735</v>
      </c>
      <c r="H509">
        <v>6</v>
      </c>
      <c r="I509">
        <v>1.64</v>
      </c>
      <c r="J509">
        <v>0.27</v>
      </c>
      <c r="K509">
        <v>1.53</v>
      </c>
      <c r="L509">
        <v>0.35</v>
      </c>
      <c r="M509">
        <v>0</v>
      </c>
      <c r="N509">
        <v>3</v>
      </c>
      <c r="O509">
        <v>3</v>
      </c>
      <c r="P509">
        <v>2</v>
      </c>
      <c r="Q509">
        <v>0</v>
      </c>
      <c r="R509">
        <v>2</v>
      </c>
      <c r="T509" t="s">
        <v>1048</v>
      </c>
      <c r="U509">
        <v>6</v>
      </c>
      <c r="V509">
        <v>2</v>
      </c>
      <c r="W509">
        <v>4</v>
      </c>
      <c r="X509">
        <v>0</v>
      </c>
      <c r="Y509">
        <v>1</v>
      </c>
      <c r="Z509">
        <v>0</v>
      </c>
      <c r="AA509">
        <v>2</v>
      </c>
      <c r="AB509">
        <v>2</v>
      </c>
      <c r="AC509">
        <v>0</v>
      </c>
      <c r="AD509">
        <v>1</v>
      </c>
      <c r="AE509">
        <v>21</v>
      </c>
      <c r="AF509">
        <v>9</v>
      </c>
      <c r="AG509">
        <v>6</v>
      </c>
      <c r="AH509">
        <v>6</v>
      </c>
      <c r="AI509">
        <v>15</v>
      </c>
      <c r="AJ509">
        <v>3</v>
      </c>
      <c r="AK509">
        <v>11</v>
      </c>
      <c r="AL509">
        <v>20</v>
      </c>
      <c r="AM509">
        <v>54</v>
      </c>
      <c r="AN509">
        <v>46</v>
      </c>
      <c r="AO509">
        <v>2.09</v>
      </c>
      <c r="AP509">
        <v>1.22</v>
      </c>
      <c r="AQ509">
        <v>2.82</v>
      </c>
      <c r="AR509">
        <v>60</v>
      </c>
      <c r="AS509">
        <v>73</v>
      </c>
      <c r="AT509">
        <v>64</v>
      </c>
      <c r="AU509">
        <v>32</v>
      </c>
      <c r="AV509">
        <v>23</v>
      </c>
      <c r="AW509">
        <v>41</v>
      </c>
      <c r="AX509">
        <v>69</v>
      </c>
      <c r="AY509">
        <v>50</v>
      </c>
      <c r="AZ509">
        <v>73</v>
      </c>
      <c r="BA509">
        <v>7.64</v>
      </c>
      <c r="BB509">
        <v>5</v>
      </c>
      <c r="BC509">
        <v>2.15</v>
      </c>
      <c r="BD509">
        <v>3.35</v>
      </c>
      <c r="BE509">
        <v>3.25</v>
      </c>
      <c r="BF509">
        <f>(1/BC509+1/BD509+1/BE509-1)/3</f>
        <v>2.3772016482880742E-2</v>
      </c>
      <c r="BG509">
        <f>1/BC509-BF509</f>
        <v>0.44134426258688669</v>
      </c>
      <c r="BH509">
        <f>1/BD509-BF509</f>
        <v>0.2747354462036864</v>
      </c>
      <c r="BI509">
        <f>1/BE509-BF509</f>
        <v>0.28392029120942697</v>
      </c>
      <c r="BJ509">
        <f>MROUND(BG509*100,2)/100</f>
        <v>0.44</v>
      </c>
      <c r="BK509">
        <v>1.34</v>
      </c>
      <c r="BL509">
        <v>1.91</v>
      </c>
      <c r="BM509">
        <v>3.1</v>
      </c>
      <c r="BN509">
        <v>5.5</v>
      </c>
      <c r="BO509">
        <v>1.77</v>
      </c>
      <c r="BP509">
        <v>2</v>
      </c>
      <c r="BQ509" t="s">
        <v>702</v>
      </c>
      <c r="BR509">
        <f>VLOOKUP(Table2[[#This Row],[Reference]],metron,10,FALSE)</f>
        <v>2.4807646356033461</v>
      </c>
      <c r="BS509">
        <f>VLOOKUP(Table2[[#This Row],[Reference]],metron,11,FALSE)</f>
        <v>1.4140979689366791</v>
      </c>
      <c r="BT509">
        <f>VLOOKUP(Table2[[#This Row],[Reference]],metron,12,FALSE)</f>
        <v>1.0666666666666671</v>
      </c>
      <c r="BU509">
        <f>VLOOKUP(Table2[[#This Row],[Reference]],metron,13,FALSE)</f>
        <v>0.62712066905615294</v>
      </c>
      <c r="BV509">
        <f>VLOOKUP(Table2[[#This Row],[Reference]],metron,14,FALSE)</f>
        <v>0.46009557945041818</v>
      </c>
      <c r="BW509">
        <f>VLOOKUP(Table2[[#This Row],[Reference]],metron,15,FALSE)</f>
        <v>12.56969280146722</v>
      </c>
      <c r="BX509">
        <f>VLOOKUP(Table2[[#This Row],[Reference]],metron,16,FALSE)</f>
        <v>9.8695552498853729</v>
      </c>
      <c r="BY509">
        <f>VLOOKUP(Table2[[#This Row],[Reference]],metron,17,FALSE)</f>
        <v>5.2754256787850897</v>
      </c>
      <c r="BZ509">
        <f>VLOOKUP(Table2[[#This Row],[Reference]],metron,18,FALSE)</f>
        <v>4.1279337321675103</v>
      </c>
      <c r="CA509">
        <f>VLOOKUP(Table2[[#This Row],[Reference]],metron,19,FALSE)</f>
        <v>7.2942671226821298</v>
      </c>
      <c r="CB509">
        <f>VLOOKUP(Table2[[#This Row],[Reference]],metron,20,FALSE)</f>
        <v>5.7416215177178627</v>
      </c>
      <c r="CC509">
        <f>VLOOKUP(Table2[[#This Row],[Reference]],metron,21,FALSE)</f>
        <v>12.897246007868549</v>
      </c>
      <c r="CD509">
        <f>VLOOKUP(Table2[[#This Row],[Reference]],metron,22,FALSE)</f>
        <v>13.507058551261281</v>
      </c>
      <c r="CE509">
        <f>VLOOKUP(Table2[[#This Row],[Reference]],metron,23,FALSE)</f>
        <v>1.576522702104098</v>
      </c>
      <c r="CF509">
        <f>VLOOKUP(Table2[[#This Row],[Reference]],metron,24,FALSE)</f>
        <v>1.917165005537099</v>
      </c>
      <c r="CG509">
        <f>VLOOKUP(Table2[[#This Row],[Reference]],metron,25,FALSE)</f>
        <v>8.4385382059800659E-2</v>
      </c>
      <c r="CH509">
        <f>VLOOKUP(Table2[[#This Row],[Reference]],metron,26,FALSE)</f>
        <v>0.1233665559246955</v>
      </c>
    </row>
    <row r="510" spans="1:86" hidden="1" x14ac:dyDescent="0.45">
      <c r="A510">
        <v>1613264400</v>
      </c>
      <c r="B510" t="s">
        <v>1049</v>
      </c>
      <c r="C510" t="s">
        <v>64</v>
      </c>
      <c r="D510" t="s">
        <v>65</v>
      </c>
      <c r="E510" t="s">
        <v>666</v>
      </c>
      <c r="F510" t="s">
        <v>660</v>
      </c>
      <c r="G510" t="s">
        <v>720</v>
      </c>
      <c r="H510">
        <v>6</v>
      </c>
      <c r="I510">
        <v>1.64</v>
      </c>
      <c r="J510">
        <v>1</v>
      </c>
      <c r="K510">
        <v>1.6</v>
      </c>
      <c r="L510">
        <v>0.72</v>
      </c>
      <c r="M510">
        <v>2</v>
      </c>
      <c r="N510">
        <v>2</v>
      </c>
      <c r="O510">
        <v>4</v>
      </c>
      <c r="P510">
        <v>2</v>
      </c>
      <c r="Q510">
        <v>1</v>
      </c>
      <c r="R510">
        <v>1</v>
      </c>
      <c r="S510" t="s">
        <v>1050</v>
      </c>
      <c r="T510" t="s">
        <v>1051</v>
      </c>
      <c r="U510">
        <v>6</v>
      </c>
      <c r="V510">
        <v>3</v>
      </c>
      <c r="W510">
        <v>0</v>
      </c>
      <c r="X510">
        <v>0</v>
      </c>
      <c r="Y510">
        <v>3</v>
      </c>
      <c r="Z510">
        <v>0</v>
      </c>
      <c r="AA510">
        <v>0</v>
      </c>
      <c r="AB510">
        <v>0</v>
      </c>
      <c r="AC510">
        <v>0</v>
      </c>
      <c r="AD510">
        <v>3</v>
      </c>
      <c r="AE510">
        <v>15</v>
      </c>
      <c r="AF510">
        <v>10</v>
      </c>
      <c r="AG510">
        <v>6</v>
      </c>
      <c r="AH510">
        <v>3</v>
      </c>
      <c r="AI510">
        <v>9</v>
      </c>
      <c r="AJ510">
        <v>7</v>
      </c>
      <c r="AK510">
        <v>9</v>
      </c>
      <c r="AL510">
        <v>9</v>
      </c>
      <c r="AM510">
        <v>66</v>
      </c>
      <c r="AN510">
        <v>34</v>
      </c>
      <c r="AO510">
        <v>1.77</v>
      </c>
      <c r="AP510">
        <v>1.03</v>
      </c>
      <c r="AQ510">
        <v>2.04</v>
      </c>
      <c r="AR510">
        <v>50</v>
      </c>
      <c r="AS510">
        <v>61</v>
      </c>
      <c r="AT510">
        <v>31</v>
      </c>
      <c r="AU510">
        <v>11</v>
      </c>
      <c r="AV510">
        <v>8</v>
      </c>
      <c r="AW510">
        <v>23</v>
      </c>
      <c r="AX510">
        <v>58</v>
      </c>
      <c r="AY510">
        <v>27</v>
      </c>
      <c r="AZ510">
        <v>77</v>
      </c>
      <c r="BA510">
        <v>8.11</v>
      </c>
      <c r="BB510">
        <v>4.53</v>
      </c>
      <c r="BC510">
        <v>1.8</v>
      </c>
      <c r="BD510">
        <v>3.45</v>
      </c>
      <c r="BE510">
        <v>4.5</v>
      </c>
      <c r="BF510">
        <f>(1/BC510+1/BD510+1/BE510-1)/3</f>
        <v>2.2544283413848582E-2</v>
      </c>
      <c r="BG510">
        <f>1/BC510-BF510</f>
        <v>0.53301127214170696</v>
      </c>
      <c r="BH510">
        <f>1/BD510-BF510</f>
        <v>0.26731078904991956</v>
      </c>
      <c r="BI510">
        <f>1/BE510-BF510</f>
        <v>0.19967793880837362</v>
      </c>
      <c r="BJ510">
        <f>MROUND(BG510*100,2)/100</f>
        <v>0.54</v>
      </c>
      <c r="BK510">
        <v>1.45</v>
      </c>
      <c r="BL510">
        <v>2.2000000000000002</v>
      </c>
      <c r="BM510">
        <v>3.65</v>
      </c>
      <c r="BN510">
        <v>6.75</v>
      </c>
      <c r="BO510">
        <v>2.15</v>
      </c>
      <c r="BP510">
        <v>1.65</v>
      </c>
      <c r="BQ510" t="s">
        <v>669</v>
      </c>
      <c r="BR510">
        <f>VLOOKUP(Table2[[#This Row],[Reference]],metron,10,FALSE)</f>
        <v>2.6359702267612941</v>
      </c>
      <c r="BS510">
        <f>VLOOKUP(Table2[[#This Row],[Reference]],metron,11,FALSE)</f>
        <v>1.684957590444867</v>
      </c>
      <c r="BT510">
        <f>VLOOKUP(Table2[[#This Row],[Reference]],metron,12,FALSE)</f>
        <v>0.95101263631642718</v>
      </c>
      <c r="BU510">
        <f>VLOOKUP(Table2[[#This Row],[Reference]],metron,13,FALSE)</f>
        <v>0.72650164445213783</v>
      </c>
      <c r="BV510">
        <f>VLOOKUP(Table2[[#This Row],[Reference]],metron,14,FALSE)</f>
        <v>0.42097974727367138</v>
      </c>
      <c r="BW510">
        <f>VLOOKUP(Table2[[#This Row],[Reference]],metron,15,FALSE)</f>
        <v>13.338806970509379</v>
      </c>
      <c r="BX510">
        <f>VLOOKUP(Table2[[#This Row],[Reference]],metron,16,FALSE)</f>
        <v>9.2530160857908843</v>
      </c>
      <c r="BY510">
        <f>VLOOKUP(Table2[[#This Row],[Reference]],metron,17,FALSE)</f>
        <v>5.9915081521739131</v>
      </c>
      <c r="BZ510">
        <f>VLOOKUP(Table2[[#This Row],[Reference]],metron,18,FALSE)</f>
        <v>3.9772418478260869</v>
      </c>
      <c r="CA510">
        <f>VLOOKUP(Table2[[#This Row],[Reference]],metron,19,FALSE)</f>
        <v>7.3472988183354664</v>
      </c>
      <c r="CB510">
        <f>VLOOKUP(Table2[[#This Row],[Reference]],metron,20,FALSE)</f>
        <v>5.2757742379647974</v>
      </c>
      <c r="CC510">
        <f>VLOOKUP(Table2[[#This Row],[Reference]],metron,21,FALSE)</f>
        <v>12.59428182437032</v>
      </c>
      <c r="CD510">
        <f>VLOOKUP(Table2[[#This Row],[Reference]],metron,22,FALSE)</f>
        <v>13.577944179714089</v>
      </c>
      <c r="CE510">
        <f>VLOOKUP(Table2[[#This Row],[Reference]],metron,23,FALSE)</f>
        <v>1.4276913099870301</v>
      </c>
      <c r="CF510">
        <f>VLOOKUP(Table2[[#This Row],[Reference]],metron,24,FALSE)</f>
        <v>1.940985732814527</v>
      </c>
      <c r="CG510">
        <f>VLOOKUP(Table2[[#This Row],[Reference]],metron,25,FALSE)</f>
        <v>8.0739299610894946E-2</v>
      </c>
      <c r="CH510">
        <f>VLOOKUP(Table2[[#This Row],[Reference]],metron,26,FALSE)</f>
        <v>0.12743190661478601</v>
      </c>
    </row>
    <row r="511" spans="1:86" hidden="1" x14ac:dyDescent="0.45">
      <c r="A511">
        <v>1613271600</v>
      </c>
      <c r="B511" t="s">
        <v>1052</v>
      </c>
      <c r="C511" t="s">
        <v>64</v>
      </c>
      <c r="D511" t="s">
        <v>65</v>
      </c>
      <c r="E511" t="s">
        <v>694</v>
      </c>
      <c r="F511" t="s">
        <v>683</v>
      </c>
      <c r="G511" t="s">
        <v>717</v>
      </c>
      <c r="H511">
        <v>6</v>
      </c>
      <c r="I511">
        <v>2.23</v>
      </c>
      <c r="J511">
        <v>0.18</v>
      </c>
      <c r="K511">
        <v>2.37</v>
      </c>
      <c r="L511">
        <v>0.17</v>
      </c>
      <c r="M511">
        <v>2</v>
      </c>
      <c r="N511">
        <v>1</v>
      </c>
      <c r="O511">
        <v>3</v>
      </c>
      <c r="P511">
        <v>2</v>
      </c>
      <c r="Q511">
        <v>1</v>
      </c>
      <c r="R511">
        <v>1</v>
      </c>
      <c r="S511" t="s">
        <v>1053</v>
      </c>
      <c r="T511" t="s">
        <v>92</v>
      </c>
      <c r="U511">
        <v>9</v>
      </c>
      <c r="V511">
        <v>3</v>
      </c>
      <c r="W511">
        <v>1</v>
      </c>
      <c r="X511">
        <v>0</v>
      </c>
      <c r="Y511">
        <v>1</v>
      </c>
      <c r="Z511">
        <v>1</v>
      </c>
      <c r="AA511">
        <v>0</v>
      </c>
      <c r="AB511">
        <v>1</v>
      </c>
      <c r="AC511">
        <v>2</v>
      </c>
      <c r="AD511">
        <v>0</v>
      </c>
      <c r="AE511">
        <v>23</v>
      </c>
      <c r="AF511">
        <v>10</v>
      </c>
      <c r="AG511">
        <v>8</v>
      </c>
      <c r="AH511">
        <v>3</v>
      </c>
      <c r="AI511">
        <v>15</v>
      </c>
      <c r="AJ511">
        <v>7</v>
      </c>
      <c r="AK511">
        <v>19</v>
      </c>
      <c r="AL511">
        <v>9</v>
      </c>
      <c r="AM511">
        <v>73</v>
      </c>
      <c r="AN511">
        <v>27</v>
      </c>
      <c r="AO511">
        <v>2.4300000000000002</v>
      </c>
      <c r="AP511">
        <v>1.1000000000000001</v>
      </c>
      <c r="AQ511">
        <v>2.97</v>
      </c>
      <c r="AR511">
        <v>63</v>
      </c>
      <c r="AS511">
        <v>75</v>
      </c>
      <c r="AT511">
        <v>63</v>
      </c>
      <c r="AU511">
        <v>41</v>
      </c>
      <c r="AV511">
        <v>14</v>
      </c>
      <c r="AW511">
        <v>34</v>
      </c>
      <c r="AX511">
        <v>80</v>
      </c>
      <c r="AY511">
        <v>45</v>
      </c>
      <c r="AZ511">
        <v>84</v>
      </c>
      <c r="BA511">
        <v>9.01</v>
      </c>
      <c r="BB511">
        <v>4.45</v>
      </c>
      <c r="BC511">
        <v>1.77</v>
      </c>
      <c r="BD511">
        <v>3.5</v>
      </c>
      <c r="BE511">
        <v>4.5999999999999996</v>
      </c>
      <c r="BF511">
        <f>(1/BC511+1/BD511+1/BE511-1)/3</f>
        <v>2.2692447158180418E-2</v>
      </c>
      <c r="BG511">
        <f>1/BC511-BF511</f>
        <v>0.54227930425424897</v>
      </c>
      <c r="BH511">
        <f>1/BD511-BF511</f>
        <v>0.26302183855610528</v>
      </c>
      <c r="BI511">
        <f>1/BE511-BF511</f>
        <v>0.19469885718964569</v>
      </c>
      <c r="BJ511">
        <f>MROUND(BG511*100,2)/100</f>
        <v>0.54</v>
      </c>
      <c r="BK511">
        <v>1.38</v>
      </c>
      <c r="BL511">
        <v>2</v>
      </c>
      <c r="BM511">
        <v>3.25</v>
      </c>
      <c r="BN511">
        <v>6.75</v>
      </c>
      <c r="BO511">
        <v>2</v>
      </c>
      <c r="BP511">
        <v>1.77</v>
      </c>
      <c r="BQ511" t="s">
        <v>770</v>
      </c>
      <c r="BR511">
        <f>VLOOKUP(Table2[[#This Row],[Reference]],metron,10,FALSE)</f>
        <v>2.6359702267612941</v>
      </c>
      <c r="BS511">
        <f>VLOOKUP(Table2[[#This Row],[Reference]],metron,11,FALSE)</f>
        <v>1.684957590444867</v>
      </c>
      <c r="BT511">
        <f>VLOOKUP(Table2[[#This Row],[Reference]],metron,12,FALSE)</f>
        <v>0.95101263631642718</v>
      </c>
      <c r="BU511">
        <f>VLOOKUP(Table2[[#This Row],[Reference]],metron,13,FALSE)</f>
        <v>0.72650164445213783</v>
      </c>
      <c r="BV511">
        <f>VLOOKUP(Table2[[#This Row],[Reference]],metron,14,FALSE)</f>
        <v>0.42097974727367138</v>
      </c>
      <c r="BW511">
        <f>VLOOKUP(Table2[[#This Row],[Reference]],metron,15,FALSE)</f>
        <v>13.338806970509379</v>
      </c>
      <c r="BX511">
        <f>VLOOKUP(Table2[[#This Row],[Reference]],metron,16,FALSE)</f>
        <v>9.2530160857908843</v>
      </c>
      <c r="BY511">
        <f>VLOOKUP(Table2[[#This Row],[Reference]],metron,17,FALSE)</f>
        <v>5.9915081521739131</v>
      </c>
      <c r="BZ511">
        <f>VLOOKUP(Table2[[#This Row],[Reference]],metron,18,FALSE)</f>
        <v>3.9772418478260869</v>
      </c>
      <c r="CA511">
        <f>VLOOKUP(Table2[[#This Row],[Reference]],metron,19,FALSE)</f>
        <v>7.3472988183354664</v>
      </c>
      <c r="CB511">
        <f>VLOOKUP(Table2[[#This Row],[Reference]],metron,20,FALSE)</f>
        <v>5.2757742379647974</v>
      </c>
      <c r="CC511">
        <f>VLOOKUP(Table2[[#This Row],[Reference]],metron,21,FALSE)</f>
        <v>12.59428182437032</v>
      </c>
      <c r="CD511">
        <f>VLOOKUP(Table2[[#This Row],[Reference]],metron,22,FALSE)</f>
        <v>13.577944179714089</v>
      </c>
      <c r="CE511">
        <f>VLOOKUP(Table2[[#This Row],[Reference]],metron,23,FALSE)</f>
        <v>1.4276913099870301</v>
      </c>
      <c r="CF511">
        <f>VLOOKUP(Table2[[#This Row],[Reference]],metron,24,FALSE)</f>
        <v>1.940985732814527</v>
      </c>
      <c r="CG511">
        <f>VLOOKUP(Table2[[#This Row],[Reference]],metron,25,FALSE)</f>
        <v>8.0739299610894946E-2</v>
      </c>
      <c r="CH511">
        <f>VLOOKUP(Table2[[#This Row],[Reference]],metron,26,FALSE)</f>
        <v>0.12743190661478601</v>
      </c>
    </row>
    <row r="512" spans="1:86" hidden="1" x14ac:dyDescent="0.45">
      <c r="A512">
        <v>1613325600</v>
      </c>
      <c r="B512" t="s">
        <v>1054</v>
      </c>
      <c r="C512" t="s">
        <v>64</v>
      </c>
      <c r="D512" t="s">
        <v>65</v>
      </c>
      <c r="E512" t="s">
        <v>705</v>
      </c>
      <c r="F512" t="s">
        <v>682</v>
      </c>
      <c r="G512" t="s">
        <v>760</v>
      </c>
      <c r="H512">
        <v>6</v>
      </c>
      <c r="I512">
        <v>2.27</v>
      </c>
      <c r="J512">
        <v>1.21</v>
      </c>
      <c r="K512">
        <v>2</v>
      </c>
      <c r="L512">
        <v>1.25</v>
      </c>
      <c r="M512">
        <v>1</v>
      </c>
      <c r="N512">
        <v>0</v>
      </c>
      <c r="O512">
        <v>1</v>
      </c>
      <c r="P512">
        <v>0</v>
      </c>
      <c r="Q512">
        <v>0</v>
      </c>
      <c r="R512">
        <v>0</v>
      </c>
      <c r="S512">
        <v>88</v>
      </c>
      <c r="U512">
        <v>7</v>
      </c>
      <c r="V512">
        <v>4</v>
      </c>
      <c r="W512">
        <v>1</v>
      </c>
      <c r="X512">
        <v>0</v>
      </c>
      <c r="Y512">
        <v>3</v>
      </c>
      <c r="Z512">
        <v>0</v>
      </c>
      <c r="AA512">
        <v>0</v>
      </c>
      <c r="AB512">
        <v>1</v>
      </c>
      <c r="AC512">
        <v>1</v>
      </c>
      <c r="AD512">
        <v>2</v>
      </c>
      <c r="AE512">
        <v>12</v>
      </c>
      <c r="AF512">
        <v>10</v>
      </c>
      <c r="AG512">
        <v>4</v>
      </c>
      <c r="AH512">
        <v>3</v>
      </c>
      <c r="AI512">
        <v>8</v>
      </c>
      <c r="AJ512">
        <v>7</v>
      </c>
      <c r="AK512">
        <v>15</v>
      </c>
      <c r="AL512">
        <v>13</v>
      </c>
      <c r="AM512">
        <v>52</v>
      </c>
      <c r="AN512">
        <v>48</v>
      </c>
      <c r="AO512">
        <v>1.39</v>
      </c>
      <c r="AP512">
        <v>1.04</v>
      </c>
      <c r="AQ512">
        <v>2.58</v>
      </c>
      <c r="AR512">
        <v>49</v>
      </c>
      <c r="AS512">
        <v>77</v>
      </c>
      <c r="AT512">
        <v>46</v>
      </c>
      <c r="AU512">
        <v>30</v>
      </c>
      <c r="AV512">
        <v>14</v>
      </c>
      <c r="AW512">
        <v>42</v>
      </c>
      <c r="AX512">
        <v>77</v>
      </c>
      <c r="AY512">
        <v>41</v>
      </c>
      <c r="AZ512">
        <v>74</v>
      </c>
      <c r="BA512">
        <v>9.52</v>
      </c>
      <c r="BB512">
        <v>4.2300000000000004</v>
      </c>
      <c r="BC512">
        <v>1.87</v>
      </c>
      <c r="BD512">
        <v>3.65</v>
      </c>
      <c r="BE512">
        <v>3.8</v>
      </c>
      <c r="BF512">
        <f>(1/BC512+1/BD512+1/BE512-1)/3</f>
        <v>2.3963285255112671E-2</v>
      </c>
      <c r="BG512">
        <f>1/BC512-BF512</f>
        <v>0.51079607303365726</v>
      </c>
      <c r="BH512">
        <f>1/BD512-BF512</f>
        <v>0.25000931748461336</v>
      </c>
      <c r="BI512">
        <f>1/BE512-BF512</f>
        <v>0.23919460948172941</v>
      </c>
      <c r="BJ512">
        <f>MROUND(BG512*100,2)/100</f>
        <v>0.52</v>
      </c>
      <c r="BK512">
        <v>1.29</v>
      </c>
      <c r="BL512">
        <v>1.8</v>
      </c>
      <c r="BM512">
        <v>2.9</v>
      </c>
      <c r="BN512">
        <v>4.8499999999999996</v>
      </c>
      <c r="BO512">
        <v>1.74</v>
      </c>
      <c r="BP512">
        <v>2.0499999999999998</v>
      </c>
      <c r="BQ512" t="s">
        <v>723</v>
      </c>
      <c r="BR512">
        <f>VLOOKUP(Table2[[#This Row],[Reference]],metron,10,FALSE)</f>
        <v>2.5967403582378576</v>
      </c>
      <c r="BS512">
        <f>VLOOKUP(Table2[[#This Row],[Reference]],metron,11,FALSE)</f>
        <v>1.625948039373891</v>
      </c>
      <c r="BT512">
        <f>VLOOKUP(Table2[[#This Row],[Reference]],metron,12,FALSE)</f>
        <v>0.97079231886396644</v>
      </c>
      <c r="BU512">
        <f>VLOOKUP(Table2[[#This Row],[Reference]],metron,13,FALSE)</f>
        <v>0.71433182698515174</v>
      </c>
      <c r="BV512">
        <f>VLOOKUP(Table2[[#This Row],[Reference]],metron,14,FALSE)</f>
        <v>0.43011620400258233</v>
      </c>
      <c r="BW512">
        <f>VLOOKUP(Table2[[#This Row],[Reference]],metron,15,FALSE)</f>
        <v>13.39951055368614</v>
      </c>
      <c r="BX512">
        <f>VLOOKUP(Table2[[#This Row],[Reference]],metron,16,FALSE)</f>
        <v>9.4252064851636579</v>
      </c>
      <c r="BY512">
        <f>VLOOKUP(Table2[[#This Row],[Reference]],metron,17,FALSE)</f>
        <v>5.7628422023992618</v>
      </c>
      <c r="BZ512">
        <f>VLOOKUP(Table2[[#This Row],[Reference]],metron,18,FALSE)</f>
        <v>3.9375576745616732</v>
      </c>
      <c r="CA512">
        <f>VLOOKUP(Table2[[#This Row],[Reference]],metron,19,FALSE)</f>
        <v>7.636668351286878</v>
      </c>
      <c r="CB512">
        <f>VLOOKUP(Table2[[#This Row],[Reference]],metron,20,FALSE)</f>
        <v>5.4876488106019847</v>
      </c>
      <c r="CC512">
        <f>VLOOKUP(Table2[[#This Row],[Reference]],metron,21,FALSE)</f>
        <v>12.460420531849101</v>
      </c>
      <c r="CD512">
        <f>VLOOKUP(Table2[[#This Row],[Reference]],metron,22,FALSE)</f>
        <v>13.44897959183673</v>
      </c>
      <c r="CE512">
        <f>VLOOKUP(Table2[[#This Row],[Reference]],metron,23,FALSE)</f>
        <v>1.462202380952381</v>
      </c>
      <c r="CF512">
        <f>VLOOKUP(Table2[[#This Row],[Reference]],metron,24,FALSE)</f>
        <v>2.01547619047619</v>
      </c>
      <c r="CG512">
        <f>VLOOKUP(Table2[[#This Row],[Reference]],metron,25,FALSE)</f>
        <v>7.7380952380952384E-2</v>
      </c>
      <c r="CH512">
        <f>VLOOKUP(Table2[[#This Row],[Reference]],metron,26,FALSE)</f>
        <v>0.13754093480202439</v>
      </c>
    </row>
    <row r="513" spans="1:86" hidden="1" x14ac:dyDescent="0.45">
      <c r="A513">
        <v>1613351160</v>
      </c>
      <c r="B513" t="s">
        <v>1055</v>
      </c>
      <c r="C513" t="s">
        <v>64</v>
      </c>
      <c r="D513" t="s">
        <v>65</v>
      </c>
      <c r="E513" t="s">
        <v>672</v>
      </c>
      <c r="F513" t="s">
        <v>704</v>
      </c>
      <c r="G513" t="s">
        <v>678</v>
      </c>
      <c r="H513">
        <v>6</v>
      </c>
      <c r="I513">
        <v>2</v>
      </c>
      <c r="J513">
        <v>1.64</v>
      </c>
      <c r="K513">
        <v>2.09</v>
      </c>
      <c r="L513">
        <v>1.39</v>
      </c>
      <c r="M513">
        <v>1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60</v>
      </c>
      <c r="U513">
        <v>8</v>
      </c>
      <c r="V513">
        <v>5</v>
      </c>
      <c r="W513">
        <v>1</v>
      </c>
      <c r="X513">
        <v>0</v>
      </c>
      <c r="Y513">
        <v>3</v>
      </c>
      <c r="Z513">
        <v>0</v>
      </c>
      <c r="AA513">
        <v>0</v>
      </c>
      <c r="AB513">
        <v>1</v>
      </c>
      <c r="AC513">
        <v>1</v>
      </c>
      <c r="AD513">
        <v>2</v>
      </c>
      <c r="AE513">
        <v>9</v>
      </c>
      <c r="AF513">
        <v>20</v>
      </c>
      <c r="AG513">
        <v>3</v>
      </c>
      <c r="AH513">
        <v>3</v>
      </c>
      <c r="AI513">
        <v>6</v>
      </c>
      <c r="AJ513">
        <v>17</v>
      </c>
      <c r="AK513">
        <v>16</v>
      </c>
      <c r="AL513">
        <v>17</v>
      </c>
      <c r="AM513">
        <v>47</v>
      </c>
      <c r="AN513">
        <v>53</v>
      </c>
      <c r="AO513">
        <v>1.1399999999999999</v>
      </c>
      <c r="AP513">
        <v>1.83</v>
      </c>
      <c r="AQ513">
        <v>2.35</v>
      </c>
      <c r="AR513">
        <v>58</v>
      </c>
      <c r="AS513">
        <v>83</v>
      </c>
      <c r="AT513">
        <v>49</v>
      </c>
      <c r="AU513">
        <v>13</v>
      </c>
      <c r="AV513">
        <v>0</v>
      </c>
      <c r="AW513">
        <v>39</v>
      </c>
      <c r="AX513">
        <v>70</v>
      </c>
      <c r="AY513">
        <v>30</v>
      </c>
      <c r="AZ513">
        <v>74</v>
      </c>
      <c r="BA513">
        <v>11.4</v>
      </c>
      <c r="BB513">
        <v>3.51</v>
      </c>
      <c r="BC513">
        <v>3.05</v>
      </c>
      <c r="BD513">
        <v>3.25</v>
      </c>
      <c r="BE513">
        <v>2.2999999999999998</v>
      </c>
      <c r="BF513">
        <f>(1/BC513+1/BD513+1/BE513-1)/3</f>
        <v>2.3447922948992117E-2</v>
      </c>
      <c r="BG513">
        <f>1/BC513-BF513</f>
        <v>0.30442092951002431</v>
      </c>
      <c r="BH513">
        <f>1/BD513-BF513</f>
        <v>0.28424438474331559</v>
      </c>
      <c r="BI513">
        <f>1/BE513-BF513</f>
        <v>0.4113346857466601</v>
      </c>
      <c r="BJ513">
        <f>MROUND(BG513*100,2)/100</f>
        <v>0.3</v>
      </c>
      <c r="BK513">
        <v>1.35</v>
      </c>
      <c r="BL513">
        <v>1.95</v>
      </c>
      <c r="BM513">
        <v>3.25</v>
      </c>
      <c r="BN513">
        <v>5.75</v>
      </c>
      <c r="BO513">
        <v>1.77</v>
      </c>
      <c r="BP513">
        <v>2</v>
      </c>
      <c r="BQ513" t="s">
        <v>729</v>
      </c>
      <c r="BR513">
        <f>VLOOKUP(Table2[[#This Row],[Reference]],metron,10,FALSE)</f>
        <v>2.5726407816919519</v>
      </c>
      <c r="BS513">
        <f>VLOOKUP(Table2[[#This Row],[Reference]],metron,11,FALSE)</f>
        <v>1.1805091283106199</v>
      </c>
      <c r="BT513">
        <f>VLOOKUP(Table2[[#This Row],[Reference]],metron,12,FALSE)</f>
        <v>1.3921316533813319</v>
      </c>
      <c r="BU513">
        <f>VLOOKUP(Table2[[#This Row],[Reference]],metron,13,FALSE)</f>
        <v>0.5209673269873939</v>
      </c>
      <c r="BV513">
        <f>VLOOKUP(Table2[[#This Row],[Reference]],metron,14,FALSE)</f>
        <v>0.61847182917417032</v>
      </c>
      <c r="BW513">
        <f>VLOOKUP(Table2[[#This Row],[Reference]],metron,15,FALSE)</f>
        <v>11.149200710479571</v>
      </c>
      <c r="BX513">
        <f>VLOOKUP(Table2[[#This Row],[Reference]],metron,16,FALSE)</f>
        <v>11.444049733570161</v>
      </c>
      <c r="BY513">
        <f>VLOOKUP(Table2[[#This Row],[Reference]],metron,17,FALSE)</f>
        <v>4.5257270693512304</v>
      </c>
      <c r="BZ513">
        <f>VLOOKUP(Table2[[#This Row],[Reference]],metron,18,FALSE)</f>
        <v>4.8465324384787474</v>
      </c>
      <c r="CA513">
        <f>VLOOKUP(Table2[[#This Row],[Reference]],metron,19,FALSE)</f>
        <v>6.6234736411283404</v>
      </c>
      <c r="CB513">
        <f>VLOOKUP(Table2[[#This Row],[Reference]],metron,20,FALSE)</f>
        <v>6.5975172950914134</v>
      </c>
      <c r="CC513">
        <f>VLOOKUP(Table2[[#This Row],[Reference]],metron,21,FALSE)</f>
        <v>12.90081154192967</v>
      </c>
      <c r="CD513">
        <f>VLOOKUP(Table2[[#This Row],[Reference]],metron,22,FALSE)</f>
        <v>13.00360685302074</v>
      </c>
      <c r="CE513">
        <f>VLOOKUP(Table2[[#This Row],[Reference]],metron,23,FALSE)</f>
        <v>1.7502145922746779</v>
      </c>
      <c r="CF513">
        <f>VLOOKUP(Table2[[#This Row],[Reference]],metron,24,FALSE)</f>
        <v>1.831402831402831</v>
      </c>
      <c r="CG513">
        <f>VLOOKUP(Table2[[#This Row],[Reference]],metron,25,FALSE)</f>
        <v>9.6525096525096526E-2</v>
      </c>
      <c r="CH513">
        <f>VLOOKUP(Table2[[#This Row],[Reference]],metron,26,FALSE)</f>
        <v>0.1244101244101244</v>
      </c>
    </row>
    <row r="514" spans="1:86" hidden="1" x14ac:dyDescent="0.45">
      <c r="A514">
        <v>1613444400</v>
      </c>
      <c r="B514" t="s">
        <v>1056</v>
      </c>
      <c r="C514" t="s">
        <v>64</v>
      </c>
      <c r="D514" t="s">
        <v>65</v>
      </c>
      <c r="E514" t="s">
        <v>693</v>
      </c>
      <c r="F514" t="s">
        <v>677</v>
      </c>
      <c r="G514" t="s">
        <v>743</v>
      </c>
      <c r="H514">
        <v>6</v>
      </c>
      <c r="I514">
        <v>1.08</v>
      </c>
      <c r="J514">
        <v>0.73</v>
      </c>
      <c r="K514">
        <v>1.43</v>
      </c>
      <c r="L514">
        <v>1.06</v>
      </c>
      <c r="M514">
        <v>0</v>
      </c>
      <c r="N514">
        <v>1</v>
      </c>
      <c r="O514">
        <v>1</v>
      </c>
      <c r="P514">
        <v>1</v>
      </c>
      <c r="Q514">
        <v>0</v>
      </c>
      <c r="R514">
        <v>1</v>
      </c>
      <c r="T514">
        <v>31</v>
      </c>
      <c r="U514">
        <v>5</v>
      </c>
      <c r="V514">
        <v>5</v>
      </c>
      <c r="W514">
        <v>1</v>
      </c>
      <c r="X514">
        <v>0</v>
      </c>
      <c r="Y514">
        <v>2</v>
      </c>
      <c r="Z514">
        <v>0</v>
      </c>
      <c r="AA514">
        <v>1</v>
      </c>
      <c r="AB514">
        <v>0</v>
      </c>
      <c r="AC514">
        <v>1</v>
      </c>
      <c r="AD514">
        <v>1</v>
      </c>
      <c r="AE514">
        <v>11</v>
      </c>
      <c r="AF514">
        <v>19</v>
      </c>
      <c r="AG514">
        <v>4</v>
      </c>
      <c r="AH514">
        <v>6</v>
      </c>
      <c r="AI514">
        <v>7</v>
      </c>
      <c r="AJ514">
        <v>13</v>
      </c>
      <c r="AK514">
        <v>12</v>
      </c>
      <c r="AL514">
        <v>10</v>
      </c>
      <c r="AM514">
        <v>64</v>
      </c>
      <c r="AN514">
        <v>36</v>
      </c>
      <c r="AO514">
        <v>1.35</v>
      </c>
      <c r="AP514">
        <v>1.88</v>
      </c>
      <c r="AQ514">
        <v>2</v>
      </c>
      <c r="AR514">
        <v>53</v>
      </c>
      <c r="AS514">
        <v>53</v>
      </c>
      <c r="AT514">
        <v>26</v>
      </c>
      <c r="AU514">
        <v>18</v>
      </c>
      <c r="AV514">
        <v>9</v>
      </c>
      <c r="AW514">
        <v>31</v>
      </c>
      <c r="AX514">
        <v>57</v>
      </c>
      <c r="AY514">
        <v>26</v>
      </c>
      <c r="AZ514">
        <v>61</v>
      </c>
      <c r="BA514">
        <v>10.31</v>
      </c>
      <c r="BB514">
        <v>5.39</v>
      </c>
      <c r="BC514">
        <v>1.91</v>
      </c>
      <c r="BD514">
        <v>3.25</v>
      </c>
      <c r="BE514">
        <v>4.3</v>
      </c>
      <c r="BF514">
        <f>(1/BC514+1/BD514+1/BE514-1)/3</f>
        <v>2.1270218883758425E-2</v>
      </c>
      <c r="BG514">
        <f>1/BC514-BF514</f>
        <v>0.5022899905403253</v>
      </c>
      <c r="BH514">
        <f>1/BD514-BF514</f>
        <v>0.2864220888085493</v>
      </c>
      <c r="BI514">
        <f>1/BE514-BF514</f>
        <v>0.21128792065112528</v>
      </c>
      <c r="BJ514">
        <f>MROUND(BG514*100,2)/100</f>
        <v>0.5</v>
      </c>
      <c r="BK514">
        <v>1.49</v>
      </c>
      <c r="BL514">
        <v>2.2999999999999998</v>
      </c>
      <c r="BM514">
        <v>3.85</v>
      </c>
      <c r="BN514">
        <v>7</v>
      </c>
      <c r="BO514">
        <v>2.15</v>
      </c>
      <c r="BP514">
        <v>1.65</v>
      </c>
      <c r="BQ514" t="s">
        <v>698</v>
      </c>
      <c r="BR514">
        <f>VLOOKUP(Table2[[#This Row],[Reference]],metron,10,FALSE)</f>
        <v>2.5202079886551649</v>
      </c>
      <c r="BS514">
        <f>VLOOKUP(Table2[[#This Row],[Reference]],metron,11,FALSE)</f>
        <v>1.5342708579532029</v>
      </c>
      <c r="BT514">
        <f>VLOOKUP(Table2[[#This Row],[Reference]],metron,12,FALSE)</f>
        <v>0.98593713070196176</v>
      </c>
      <c r="BU514">
        <f>VLOOKUP(Table2[[#This Row],[Reference]],metron,13,FALSE)</f>
        <v>0.67513590167809023</v>
      </c>
      <c r="BV514">
        <f>VLOOKUP(Table2[[#This Row],[Reference]],metron,14,FALSE)</f>
        <v>0.4286727337194185</v>
      </c>
      <c r="BW514">
        <f>VLOOKUP(Table2[[#This Row],[Reference]],metron,15,FALSE)</f>
        <v>12.98669114272602</v>
      </c>
      <c r="BX514">
        <f>VLOOKUP(Table2[[#This Row],[Reference]],metron,16,FALSE)</f>
        <v>9.4167049105094076</v>
      </c>
      <c r="BY514">
        <f>VLOOKUP(Table2[[#This Row],[Reference]],metron,17,FALSE)</f>
        <v>5.6645716945996272</v>
      </c>
      <c r="BZ514">
        <f>VLOOKUP(Table2[[#This Row],[Reference]],metron,18,FALSE)</f>
        <v>4.0242085661080074</v>
      </c>
      <c r="CA514">
        <f>VLOOKUP(Table2[[#This Row],[Reference]],metron,19,FALSE)</f>
        <v>7.3221194481263927</v>
      </c>
      <c r="CB514">
        <f>VLOOKUP(Table2[[#This Row],[Reference]],metron,20,FALSE)</f>
        <v>5.3924963444014002</v>
      </c>
      <c r="CC514">
        <f>VLOOKUP(Table2[[#This Row],[Reference]],metron,21,FALSE)</f>
        <v>12.508162313432839</v>
      </c>
      <c r="CD514">
        <f>VLOOKUP(Table2[[#This Row],[Reference]],metron,22,FALSE)</f>
        <v>13.36963619402985</v>
      </c>
      <c r="CE514">
        <f>VLOOKUP(Table2[[#This Row],[Reference]],metron,23,FALSE)</f>
        <v>1.4438014689517029</v>
      </c>
      <c r="CF514">
        <f>VLOOKUP(Table2[[#This Row],[Reference]],metron,24,FALSE)</f>
        <v>1.9410193634542621</v>
      </c>
      <c r="CG514">
        <f>VLOOKUP(Table2[[#This Row],[Reference]],metron,25,FALSE)</f>
        <v>8.4130870242599604E-2</v>
      </c>
      <c r="CH514">
        <f>VLOOKUP(Table2[[#This Row],[Reference]],metron,26,FALSE)</f>
        <v>0.1275317160026708</v>
      </c>
    </row>
    <row r="515" spans="1:86" hidden="1" x14ac:dyDescent="0.45">
      <c r="A515">
        <v>1613617200</v>
      </c>
      <c r="B515" t="s">
        <v>1057</v>
      </c>
      <c r="C515" t="s">
        <v>64</v>
      </c>
      <c r="D515" t="s">
        <v>65</v>
      </c>
      <c r="E515" t="s">
        <v>661</v>
      </c>
      <c r="F515" t="s">
        <v>671</v>
      </c>
      <c r="G515" t="s">
        <v>725</v>
      </c>
      <c r="H515">
        <v>6</v>
      </c>
      <c r="I515">
        <v>1.77</v>
      </c>
      <c r="J515">
        <v>1.57</v>
      </c>
      <c r="K515">
        <v>1.53</v>
      </c>
      <c r="L515">
        <v>1.77</v>
      </c>
      <c r="M515">
        <v>0</v>
      </c>
      <c r="N515">
        <v>2</v>
      </c>
      <c r="O515">
        <v>2</v>
      </c>
      <c r="P515">
        <v>1</v>
      </c>
      <c r="Q515">
        <v>0</v>
      </c>
      <c r="R515">
        <v>1</v>
      </c>
      <c r="T515" t="s">
        <v>1058</v>
      </c>
      <c r="U515">
        <v>2</v>
      </c>
      <c r="V515">
        <v>1</v>
      </c>
      <c r="W515">
        <v>1</v>
      </c>
      <c r="X515">
        <v>0</v>
      </c>
      <c r="Y515">
        <v>1</v>
      </c>
      <c r="Z515">
        <v>0</v>
      </c>
      <c r="AA515">
        <v>1</v>
      </c>
      <c r="AB515">
        <v>0</v>
      </c>
      <c r="AC515">
        <v>0</v>
      </c>
      <c r="AD515">
        <v>1</v>
      </c>
      <c r="AE515">
        <v>12</v>
      </c>
      <c r="AF515">
        <v>7</v>
      </c>
      <c r="AG515">
        <v>7</v>
      </c>
      <c r="AH515">
        <v>4</v>
      </c>
      <c r="AI515">
        <v>5</v>
      </c>
      <c r="AJ515">
        <v>3</v>
      </c>
      <c r="AK515">
        <v>12</v>
      </c>
      <c r="AL515">
        <v>10</v>
      </c>
      <c r="AM515">
        <v>70</v>
      </c>
      <c r="AN515">
        <v>30</v>
      </c>
      <c r="AO515">
        <v>1.74</v>
      </c>
      <c r="AP515">
        <v>1.06</v>
      </c>
      <c r="AQ515">
        <v>2.4900000000000002</v>
      </c>
      <c r="AR515">
        <v>53</v>
      </c>
      <c r="AS515">
        <v>82</v>
      </c>
      <c r="AT515">
        <v>41</v>
      </c>
      <c r="AU515">
        <v>22</v>
      </c>
      <c r="AV515">
        <v>4</v>
      </c>
      <c r="AW515">
        <v>26</v>
      </c>
      <c r="AX515">
        <v>63</v>
      </c>
      <c r="AY515">
        <v>42</v>
      </c>
      <c r="AZ515">
        <v>89</v>
      </c>
      <c r="BA515">
        <v>11.32</v>
      </c>
      <c r="BB515">
        <v>3.65</v>
      </c>
      <c r="BC515">
        <v>1.95</v>
      </c>
      <c r="BD515">
        <v>3.4</v>
      </c>
      <c r="BE515">
        <v>3.8</v>
      </c>
      <c r="BF515">
        <f>(1/BC515+1/BD515+1/BE515-1)/3</f>
        <v>2.3365351538726136E-2</v>
      </c>
      <c r="BG515">
        <f>1/BC515-BF515</f>
        <v>0.48945516128178673</v>
      </c>
      <c r="BH515">
        <f>1/BD515-BF515</f>
        <v>0.27075229552009739</v>
      </c>
      <c r="BI515">
        <f>1/BE515-BF515</f>
        <v>0.23979254319811596</v>
      </c>
      <c r="BJ515">
        <f>MROUND(BG515*100,2)/100</f>
        <v>0.48</v>
      </c>
      <c r="BK515">
        <v>1.43</v>
      </c>
      <c r="BL515">
        <v>2.15</v>
      </c>
      <c r="BM515">
        <v>3.8</v>
      </c>
      <c r="BN515">
        <v>7</v>
      </c>
      <c r="BO515">
        <v>1.95</v>
      </c>
      <c r="BP515">
        <v>1.8</v>
      </c>
      <c r="BQ515" t="s">
        <v>715</v>
      </c>
      <c r="BR515">
        <f>VLOOKUP(Table2[[#This Row],[Reference]],metron,10,FALSE)</f>
        <v>2.5271929824561399</v>
      </c>
      <c r="BS515">
        <f>VLOOKUP(Table2[[#This Row],[Reference]],metron,11,FALSE)</f>
        <v>1.510877192982456</v>
      </c>
      <c r="BT515">
        <f>VLOOKUP(Table2[[#This Row],[Reference]],metron,12,FALSE)</f>
        <v>1.0163157894736841</v>
      </c>
      <c r="BU515">
        <f>VLOOKUP(Table2[[#This Row],[Reference]],metron,13,FALSE)</f>
        <v>0.67350877192982461</v>
      </c>
      <c r="BV515">
        <f>VLOOKUP(Table2[[#This Row],[Reference]],metron,14,FALSE)</f>
        <v>0.4442105263157895</v>
      </c>
      <c r="BW515">
        <f>VLOOKUP(Table2[[#This Row],[Reference]],metron,15,FALSE)</f>
        <v>12.80980392156863</v>
      </c>
      <c r="BX515">
        <f>VLOOKUP(Table2[[#This Row],[Reference]],metron,16,FALSE)</f>
        <v>9.6872549019607845</v>
      </c>
      <c r="BY515">
        <f>VLOOKUP(Table2[[#This Row],[Reference]],metron,17,FALSE)</f>
        <v>5.6491169610129957</v>
      </c>
      <c r="BZ515">
        <f>VLOOKUP(Table2[[#This Row],[Reference]],metron,18,FALSE)</f>
        <v>4.1379540153282237</v>
      </c>
      <c r="CA515">
        <f>VLOOKUP(Table2[[#This Row],[Reference]],metron,19,FALSE)</f>
        <v>7.1606869605556343</v>
      </c>
      <c r="CB515">
        <f>VLOOKUP(Table2[[#This Row],[Reference]],metron,20,FALSE)</f>
        <v>5.5493008866325608</v>
      </c>
      <c r="CC515">
        <f>VLOOKUP(Table2[[#This Row],[Reference]],metron,21,FALSE)</f>
        <v>12.9029029029029</v>
      </c>
      <c r="CD515">
        <f>VLOOKUP(Table2[[#This Row],[Reference]],metron,22,FALSE)</f>
        <v>13.75508842175509</v>
      </c>
      <c r="CE515">
        <f>VLOOKUP(Table2[[#This Row],[Reference]],metron,23,FALSE)</f>
        <v>1.5287356321839081</v>
      </c>
      <c r="CF515">
        <f>VLOOKUP(Table2[[#This Row],[Reference]],metron,24,FALSE)</f>
        <v>1.9664750957854411</v>
      </c>
      <c r="CG515">
        <f>VLOOKUP(Table2[[#This Row],[Reference]],metron,25,FALSE)</f>
        <v>8.8441890166028103E-2</v>
      </c>
      <c r="CH515">
        <f>VLOOKUP(Table2[[#This Row],[Reference]],metron,26,FALSE)</f>
        <v>0.13409961685823751</v>
      </c>
    </row>
    <row r="516" spans="1:86" hidden="1" x14ac:dyDescent="0.45">
      <c r="A516">
        <v>1613703600</v>
      </c>
      <c r="B516" t="s">
        <v>1059</v>
      </c>
      <c r="C516" t="s">
        <v>64</v>
      </c>
      <c r="D516" t="s">
        <v>65</v>
      </c>
      <c r="E516" t="s">
        <v>688</v>
      </c>
      <c r="F516" t="s">
        <v>672</v>
      </c>
      <c r="G516" t="s">
        <v>717</v>
      </c>
      <c r="H516">
        <v>7</v>
      </c>
      <c r="I516">
        <v>1.0900000000000001</v>
      </c>
      <c r="J516">
        <v>0.91</v>
      </c>
      <c r="K516">
        <v>1</v>
      </c>
      <c r="L516">
        <v>0.8</v>
      </c>
      <c r="M516">
        <v>1</v>
      </c>
      <c r="N516">
        <v>0</v>
      </c>
      <c r="O516">
        <v>1</v>
      </c>
      <c r="P516">
        <v>1</v>
      </c>
      <c r="Q516">
        <v>1</v>
      </c>
      <c r="R516">
        <v>0</v>
      </c>
      <c r="S516">
        <v>15</v>
      </c>
      <c r="U516">
        <v>3</v>
      </c>
      <c r="V516">
        <v>5</v>
      </c>
      <c r="W516">
        <v>3</v>
      </c>
      <c r="X516">
        <v>1</v>
      </c>
      <c r="Y516">
        <v>5</v>
      </c>
      <c r="Z516">
        <v>1</v>
      </c>
      <c r="AA516">
        <v>1</v>
      </c>
      <c r="AB516">
        <v>3</v>
      </c>
      <c r="AC516">
        <v>2</v>
      </c>
      <c r="AD516">
        <v>4</v>
      </c>
      <c r="AE516">
        <v>6</v>
      </c>
      <c r="AF516">
        <v>13</v>
      </c>
      <c r="AG516">
        <v>3</v>
      </c>
      <c r="AH516">
        <v>2</v>
      </c>
      <c r="AI516">
        <v>3</v>
      </c>
      <c r="AJ516">
        <v>11</v>
      </c>
      <c r="AK516">
        <v>22</v>
      </c>
      <c r="AL516">
        <v>10</v>
      </c>
      <c r="AM516">
        <v>35</v>
      </c>
      <c r="AN516">
        <v>65</v>
      </c>
      <c r="AO516">
        <v>0.83</v>
      </c>
      <c r="AP516">
        <v>1.31</v>
      </c>
      <c r="AQ516">
        <v>2.82</v>
      </c>
      <c r="AR516">
        <v>73</v>
      </c>
      <c r="AS516">
        <v>96</v>
      </c>
      <c r="AT516">
        <v>59</v>
      </c>
      <c r="AU516">
        <v>27</v>
      </c>
      <c r="AV516">
        <v>5</v>
      </c>
      <c r="AW516">
        <v>46</v>
      </c>
      <c r="AX516">
        <v>91</v>
      </c>
      <c r="AY516">
        <v>36</v>
      </c>
      <c r="AZ516">
        <v>78</v>
      </c>
      <c r="BA516">
        <v>10.64</v>
      </c>
      <c r="BB516">
        <v>4.7300000000000004</v>
      </c>
      <c r="BC516">
        <v>2.9</v>
      </c>
      <c r="BD516">
        <v>3.4</v>
      </c>
      <c r="BE516">
        <v>2.25</v>
      </c>
      <c r="BF516">
        <f>(1/BC516+1/BD516+1/BE516-1)/3</f>
        <v>2.779655923672153E-2</v>
      </c>
      <c r="BG516">
        <f>1/BC516-BF516</f>
        <v>0.31703102697017504</v>
      </c>
      <c r="BH516">
        <f>1/BD516-BF516</f>
        <v>0.26632108782210201</v>
      </c>
      <c r="BI516">
        <f>1/BE516-BF516</f>
        <v>0.41664788520772289</v>
      </c>
      <c r="BJ516">
        <f>MROUND(BG516*100,2)/100</f>
        <v>0.32</v>
      </c>
      <c r="BK516">
        <v>1.24</v>
      </c>
      <c r="BL516">
        <v>1.86</v>
      </c>
      <c r="BM516">
        <v>2.9</v>
      </c>
      <c r="BN516">
        <v>6</v>
      </c>
      <c r="BO516">
        <v>1.8</v>
      </c>
      <c r="BP516">
        <v>2</v>
      </c>
      <c r="BQ516" t="s">
        <v>691</v>
      </c>
      <c r="BR516">
        <f>VLOOKUP(Table2[[#This Row],[Reference]],metron,10,FALSE)</f>
        <v>2.5313454284174597</v>
      </c>
      <c r="BS516">
        <f>VLOOKUP(Table2[[#This Row],[Reference]],metron,11,FALSE)</f>
        <v>1.210167055864918</v>
      </c>
      <c r="BT516">
        <f>VLOOKUP(Table2[[#This Row],[Reference]],metron,12,FALSE)</f>
        <v>1.3211783725525419</v>
      </c>
      <c r="BU516">
        <f>VLOOKUP(Table2[[#This Row],[Reference]],metron,13,FALSE)</f>
        <v>0.53135669362084459</v>
      </c>
      <c r="BV516">
        <f>VLOOKUP(Table2[[#This Row],[Reference]],metron,14,FALSE)</f>
        <v>0.55633423180592989</v>
      </c>
      <c r="BW516">
        <f>VLOOKUP(Table2[[#This Row],[Reference]],metron,15,FALSE)</f>
        <v>11.21109010712035</v>
      </c>
      <c r="BX516">
        <f>VLOOKUP(Table2[[#This Row],[Reference]],metron,16,FALSE)</f>
        <v>11.01700787401575</v>
      </c>
      <c r="BY516">
        <f>VLOOKUP(Table2[[#This Row],[Reference]],metron,17,FALSE)</f>
        <v>4.6792332268370611</v>
      </c>
      <c r="BZ516">
        <f>VLOOKUP(Table2[[#This Row],[Reference]],metron,18,FALSE)</f>
        <v>4.7080804854679013</v>
      </c>
      <c r="CA516">
        <f>VLOOKUP(Table2[[#This Row],[Reference]],metron,19,FALSE)</f>
        <v>6.5318568802832893</v>
      </c>
      <c r="CB516">
        <f>VLOOKUP(Table2[[#This Row],[Reference]],metron,20,FALSE)</f>
        <v>6.3089273885478487</v>
      </c>
      <c r="CC516">
        <f>VLOOKUP(Table2[[#This Row],[Reference]],metron,21,FALSE)</f>
        <v>12.72547770700637</v>
      </c>
      <c r="CD516">
        <f>VLOOKUP(Table2[[#This Row],[Reference]],metron,22,FALSE)</f>
        <v>13.06847133757962</v>
      </c>
      <c r="CE516">
        <f>VLOOKUP(Table2[[#This Row],[Reference]],metron,23,FALSE)</f>
        <v>1.6902356902356901</v>
      </c>
      <c r="CF516">
        <f>VLOOKUP(Table2[[#This Row],[Reference]],metron,24,FALSE)</f>
        <v>1.8050198959289869</v>
      </c>
      <c r="CG516">
        <f>VLOOKUP(Table2[[#This Row],[Reference]],metron,25,FALSE)</f>
        <v>0.105907560453015</v>
      </c>
      <c r="CH516">
        <f>VLOOKUP(Table2[[#This Row],[Reference]],metron,26,FALSE)</f>
        <v>0.1141720232629324</v>
      </c>
    </row>
    <row r="517" spans="1:86" hidden="1" x14ac:dyDescent="0.45">
      <c r="A517">
        <v>1613784600</v>
      </c>
      <c r="B517" t="s">
        <v>1060</v>
      </c>
      <c r="C517" t="s">
        <v>64</v>
      </c>
      <c r="D517" t="s">
        <v>65</v>
      </c>
      <c r="E517" t="s">
        <v>660</v>
      </c>
      <c r="F517" t="s">
        <v>704</v>
      </c>
      <c r="G517" t="s">
        <v>760</v>
      </c>
      <c r="H517">
        <v>7</v>
      </c>
      <c r="I517">
        <v>1.45</v>
      </c>
      <c r="J517">
        <v>1.5</v>
      </c>
      <c r="K517">
        <v>1.29</v>
      </c>
      <c r="L517">
        <v>1.39</v>
      </c>
      <c r="M517">
        <v>1</v>
      </c>
      <c r="N517">
        <v>1</v>
      </c>
      <c r="O517">
        <v>2</v>
      </c>
      <c r="P517">
        <v>1</v>
      </c>
      <c r="Q517">
        <v>0</v>
      </c>
      <c r="R517">
        <v>1</v>
      </c>
      <c r="S517">
        <v>80</v>
      </c>
      <c r="T517">
        <v>36</v>
      </c>
      <c r="U517">
        <v>3</v>
      </c>
      <c r="V517">
        <v>6</v>
      </c>
      <c r="W517">
        <v>1</v>
      </c>
      <c r="X517">
        <v>0</v>
      </c>
      <c r="Y517">
        <v>1</v>
      </c>
      <c r="Z517">
        <v>0</v>
      </c>
      <c r="AA517">
        <v>0</v>
      </c>
      <c r="AB517">
        <v>1</v>
      </c>
      <c r="AC517">
        <v>0</v>
      </c>
      <c r="AD517">
        <v>1</v>
      </c>
      <c r="AE517">
        <v>14</v>
      </c>
      <c r="AF517">
        <v>12</v>
      </c>
      <c r="AG517">
        <v>6</v>
      </c>
      <c r="AH517">
        <v>4</v>
      </c>
      <c r="AI517">
        <v>8</v>
      </c>
      <c r="AJ517">
        <v>8</v>
      </c>
      <c r="AK517">
        <v>10</v>
      </c>
      <c r="AL517">
        <v>12</v>
      </c>
      <c r="AM517">
        <v>49</v>
      </c>
      <c r="AN517">
        <v>51</v>
      </c>
      <c r="AO517">
        <v>1.49</v>
      </c>
      <c r="AP517">
        <v>1.4</v>
      </c>
      <c r="AQ517">
        <v>2.2999999999999998</v>
      </c>
      <c r="AR517">
        <v>52</v>
      </c>
      <c r="AS517">
        <v>74</v>
      </c>
      <c r="AT517">
        <v>43</v>
      </c>
      <c r="AU517">
        <v>13</v>
      </c>
      <c r="AV517">
        <v>5</v>
      </c>
      <c r="AW517">
        <v>35</v>
      </c>
      <c r="AX517">
        <v>75</v>
      </c>
      <c r="AY517">
        <v>26</v>
      </c>
      <c r="AZ517">
        <v>74</v>
      </c>
      <c r="BA517">
        <v>8.92</v>
      </c>
      <c r="BB517">
        <v>5.16</v>
      </c>
      <c r="BC517">
        <v>4.5</v>
      </c>
      <c r="BD517">
        <v>3.35</v>
      </c>
      <c r="BE517">
        <v>1.8</v>
      </c>
      <c r="BF517">
        <f>(1/BC517+1/BD517+1/BE517-1)/3</f>
        <v>2.5428413488114938E-2</v>
      </c>
      <c r="BG517">
        <f>1/BC517-BF517</f>
        <v>0.19679380873410726</v>
      </c>
      <c r="BH517">
        <f>1/BD517-BF517</f>
        <v>0.27307904919845222</v>
      </c>
      <c r="BI517">
        <f>1/BE517-BF517</f>
        <v>0.5301271420674406</v>
      </c>
      <c r="BJ517">
        <f>MROUND(BG517*100,2)/100</f>
        <v>0.2</v>
      </c>
      <c r="BK517">
        <v>1.39</v>
      </c>
      <c r="BL517">
        <v>2.1</v>
      </c>
      <c r="BM517">
        <v>3.45</v>
      </c>
      <c r="BN517">
        <v>6</v>
      </c>
      <c r="BO517">
        <v>1.91</v>
      </c>
      <c r="BP517">
        <v>1.83</v>
      </c>
      <c r="BQ517" t="s">
        <v>664</v>
      </c>
      <c r="BR517">
        <f>VLOOKUP(Table2[[#This Row],[Reference]],metron,10,FALSE)</f>
        <v>2.7065095398428731</v>
      </c>
      <c r="BS517">
        <f>VLOOKUP(Table2[[#This Row],[Reference]],metron,11,FALSE)</f>
        <v>1.0101010101010099</v>
      </c>
      <c r="BT517">
        <f>VLOOKUP(Table2[[#This Row],[Reference]],metron,12,FALSE)</f>
        <v>1.696408529741863</v>
      </c>
      <c r="BU517">
        <f>VLOOKUP(Table2[[#This Row],[Reference]],metron,13,FALSE)</f>
        <v>0.44044943820224719</v>
      </c>
      <c r="BV517">
        <f>VLOOKUP(Table2[[#This Row],[Reference]],metron,14,FALSE)</f>
        <v>0.74606741573033708</v>
      </c>
      <c r="BW517">
        <f>VLOOKUP(Table2[[#This Row],[Reference]],metron,15,FALSE)</f>
        <v>10.265072765072761</v>
      </c>
      <c r="BX517">
        <f>VLOOKUP(Table2[[#This Row],[Reference]],metron,16,FALSE)</f>
        <v>13.023908523908521</v>
      </c>
      <c r="BY517">
        <f>VLOOKUP(Table2[[#This Row],[Reference]],metron,17,FALSE)</f>
        <v>4.0483193277310923</v>
      </c>
      <c r="BZ517">
        <f>VLOOKUP(Table2[[#This Row],[Reference]],metron,18,FALSE)</f>
        <v>5.60609243697479</v>
      </c>
      <c r="CA517">
        <f>VLOOKUP(Table2[[#This Row],[Reference]],metron,19,FALSE)</f>
        <v>6.2167534373416684</v>
      </c>
      <c r="CB517">
        <f>VLOOKUP(Table2[[#This Row],[Reference]],metron,20,FALSE)</f>
        <v>7.4178160869337306</v>
      </c>
      <c r="CC517">
        <f>VLOOKUP(Table2[[#This Row],[Reference]],metron,21,FALSE)</f>
        <v>13.223628691983119</v>
      </c>
      <c r="CD517">
        <f>VLOOKUP(Table2[[#This Row],[Reference]],metron,22,FALSE)</f>
        <v>12.78586497890295</v>
      </c>
      <c r="CE517">
        <f>VLOOKUP(Table2[[#This Row],[Reference]],metron,23,FALSE)</f>
        <v>1.8442211055276381</v>
      </c>
      <c r="CF517">
        <f>VLOOKUP(Table2[[#This Row],[Reference]],metron,24,FALSE)</f>
        <v>1.7989949748743721</v>
      </c>
      <c r="CG517">
        <f>VLOOKUP(Table2[[#This Row],[Reference]],metron,25,FALSE)</f>
        <v>0.12060301507537689</v>
      </c>
      <c r="CH517">
        <f>VLOOKUP(Table2[[#This Row],[Reference]],metron,26,FALSE)</f>
        <v>0.11658291457286429</v>
      </c>
    </row>
    <row r="518" spans="1:86" hidden="1" x14ac:dyDescent="0.45">
      <c r="A518">
        <v>1613791800</v>
      </c>
      <c r="B518" t="s">
        <v>1061</v>
      </c>
      <c r="C518" t="s">
        <v>64</v>
      </c>
      <c r="D518" t="s">
        <v>65</v>
      </c>
      <c r="E518" t="s">
        <v>689</v>
      </c>
      <c r="F518" t="s">
        <v>699</v>
      </c>
      <c r="G518" t="s">
        <v>684</v>
      </c>
      <c r="H518">
        <v>7</v>
      </c>
      <c r="I518">
        <v>1.4</v>
      </c>
      <c r="J518">
        <v>0.45</v>
      </c>
      <c r="K518">
        <v>1.41</v>
      </c>
      <c r="L518">
        <v>0.65</v>
      </c>
      <c r="M518">
        <v>1</v>
      </c>
      <c r="N518">
        <v>0</v>
      </c>
      <c r="O518">
        <v>1</v>
      </c>
      <c r="P518">
        <v>0</v>
      </c>
      <c r="Q518">
        <v>0</v>
      </c>
      <c r="R518">
        <v>0</v>
      </c>
      <c r="S518">
        <v>53</v>
      </c>
      <c r="U518">
        <v>0</v>
      </c>
      <c r="V518">
        <v>1</v>
      </c>
      <c r="W518">
        <v>1</v>
      </c>
      <c r="X518">
        <v>0</v>
      </c>
      <c r="Y518">
        <v>2</v>
      </c>
      <c r="Z518">
        <v>0</v>
      </c>
      <c r="AA518">
        <v>0</v>
      </c>
      <c r="AB518">
        <v>1</v>
      </c>
      <c r="AC518">
        <v>0</v>
      </c>
      <c r="AD518">
        <v>2</v>
      </c>
      <c r="AE518">
        <v>5</v>
      </c>
      <c r="AF518">
        <v>9</v>
      </c>
      <c r="AG518">
        <v>2</v>
      </c>
      <c r="AH518">
        <v>5</v>
      </c>
      <c r="AI518">
        <v>3</v>
      </c>
      <c r="AJ518">
        <v>4</v>
      </c>
      <c r="AK518">
        <v>19</v>
      </c>
      <c r="AL518">
        <v>13</v>
      </c>
      <c r="AM518">
        <v>55</v>
      </c>
      <c r="AN518">
        <v>45</v>
      </c>
      <c r="AO518">
        <v>0.74</v>
      </c>
      <c r="AP518">
        <v>1.21</v>
      </c>
      <c r="AQ518">
        <v>2.38</v>
      </c>
      <c r="AR518">
        <v>47</v>
      </c>
      <c r="AS518">
        <v>66</v>
      </c>
      <c r="AT518">
        <v>37</v>
      </c>
      <c r="AU518">
        <v>23</v>
      </c>
      <c r="AV518">
        <v>14</v>
      </c>
      <c r="AW518">
        <v>18</v>
      </c>
      <c r="AX518">
        <v>48</v>
      </c>
      <c r="AY518">
        <v>47</v>
      </c>
      <c r="AZ518">
        <v>67</v>
      </c>
      <c r="BA518">
        <v>9.0500000000000007</v>
      </c>
      <c r="BB518">
        <v>4.37</v>
      </c>
      <c r="BC518">
        <v>2.2200000000000002</v>
      </c>
      <c r="BD518">
        <v>3.2</v>
      </c>
      <c r="BE518">
        <v>3.65</v>
      </c>
      <c r="BF518">
        <f>(1/BC518+1/BD518+1/BE518-1)/3</f>
        <v>1.2307684396725508E-2</v>
      </c>
      <c r="BG518">
        <f>1/BC518-BF518</f>
        <v>0.43814276605372487</v>
      </c>
      <c r="BH518">
        <f>1/BD518-BF518</f>
        <v>0.30019231560327447</v>
      </c>
      <c r="BI518">
        <f>1/BE518-BF518</f>
        <v>0.26166491834300049</v>
      </c>
      <c r="BJ518">
        <f>MROUND(BG518*100,2)/100</f>
        <v>0.44</v>
      </c>
      <c r="BK518">
        <v>1.36</v>
      </c>
      <c r="BL518">
        <v>2</v>
      </c>
      <c r="BM518">
        <v>3.3</v>
      </c>
      <c r="BN518">
        <v>5.75</v>
      </c>
      <c r="BO518">
        <v>1.87</v>
      </c>
      <c r="BP518">
        <v>1.91</v>
      </c>
      <c r="BQ518" t="s">
        <v>713</v>
      </c>
      <c r="BR518">
        <f>VLOOKUP(Table2[[#This Row],[Reference]],metron,10,FALSE)</f>
        <v>2.4807646356033461</v>
      </c>
      <c r="BS518">
        <f>VLOOKUP(Table2[[#This Row],[Reference]],metron,11,FALSE)</f>
        <v>1.4140979689366791</v>
      </c>
      <c r="BT518">
        <f>VLOOKUP(Table2[[#This Row],[Reference]],metron,12,FALSE)</f>
        <v>1.0666666666666671</v>
      </c>
      <c r="BU518">
        <f>VLOOKUP(Table2[[#This Row],[Reference]],metron,13,FALSE)</f>
        <v>0.62712066905615294</v>
      </c>
      <c r="BV518">
        <f>VLOOKUP(Table2[[#This Row],[Reference]],metron,14,FALSE)</f>
        <v>0.46009557945041818</v>
      </c>
      <c r="BW518">
        <f>VLOOKUP(Table2[[#This Row],[Reference]],metron,15,FALSE)</f>
        <v>12.56969280146722</v>
      </c>
      <c r="BX518">
        <f>VLOOKUP(Table2[[#This Row],[Reference]],metron,16,FALSE)</f>
        <v>9.8695552498853729</v>
      </c>
      <c r="BY518">
        <f>VLOOKUP(Table2[[#This Row],[Reference]],metron,17,FALSE)</f>
        <v>5.2754256787850897</v>
      </c>
      <c r="BZ518">
        <f>VLOOKUP(Table2[[#This Row],[Reference]],metron,18,FALSE)</f>
        <v>4.1279337321675103</v>
      </c>
      <c r="CA518">
        <f>VLOOKUP(Table2[[#This Row],[Reference]],metron,19,FALSE)</f>
        <v>7.2942671226821298</v>
      </c>
      <c r="CB518">
        <f>VLOOKUP(Table2[[#This Row],[Reference]],metron,20,FALSE)</f>
        <v>5.7416215177178627</v>
      </c>
      <c r="CC518">
        <f>VLOOKUP(Table2[[#This Row],[Reference]],metron,21,FALSE)</f>
        <v>12.897246007868549</v>
      </c>
      <c r="CD518">
        <f>VLOOKUP(Table2[[#This Row],[Reference]],metron,22,FALSE)</f>
        <v>13.507058551261281</v>
      </c>
      <c r="CE518">
        <f>VLOOKUP(Table2[[#This Row],[Reference]],metron,23,FALSE)</f>
        <v>1.576522702104098</v>
      </c>
      <c r="CF518">
        <f>VLOOKUP(Table2[[#This Row],[Reference]],metron,24,FALSE)</f>
        <v>1.917165005537099</v>
      </c>
      <c r="CG518">
        <f>VLOOKUP(Table2[[#This Row],[Reference]],metron,25,FALSE)</f>
        <v>8.4385382059800659E-2</v>
      </c>
      <c r="CH518">
        <f>VLOOKUP(Table2[[#This Row],[Reference]],metron,26,FALSE)</f>
        <v>0.1233665559246955</v>
      </c>
    </row>
    <row r="519" spans="1:86" hidden="1" x14ac:dyDescent="0.45">
      <c r="A519">
        <v>1613869200</v>
      </c>
      <c r="B519" t="s">
        <v>1062</v>
      </c>
      <c r="C519" t="s">
        <v>64</v>
      </c>
      <c r="D519" t="s">
        <v>65</v>
      </c>
      <c r="E519" t="s">
        <v>671</v>
      </c>
      <c r="F519" t="s">
        <v>705</v>
      </c>
      <c r="G519" t="s">
        <v>710</v>
      </c>
      <c r="H519">
        <v>7</v>
      </c>
      <c r="I519">
        <v>1.83</v>
      </c>
      <c r="J519">
        <v>0.5</v>
      </c>
      <c r="K519">
        <v>2.1800000000000002</v>
      </c>
      <c r="L519">
        <v>0.55000000000000004</v>
      </c>
      <c r="M519">
        <v>3</v>
      </c>
      <c r="N519">
        <v>2</v>
      </c>
      <c r="O519">
        <v>5</v>
      </c>
      <c r="P519">
        <v>4</v>
      </c>
      <c r="Q519">
        <v>2</v>
      </c>
      <c r="R519">
        <v>2</v>
      </c>
      <c r="S519" t="s">
        <v>1063</v>
      </c>
      <c r="T519" t="s">
        <v>1064</v>
      </c>
      <c r="U519">
        <v>2</v>
      </c>
      <c r="V519">
        <v>1</v>
      </c>
      <c r="W519">
        <v>1</v>
      </c>
      <c r="X519">
        <v>0</v>
      </c>
      <c r="Y519">
        <v>4</v>
      </c>
      <c r="Z519">
        <v>0</v>
      </c>
      <c r="AA519">
        <v>1</v>
      </c>
      <c r="AB519">
        <v>0</v>
      </c>
      <c r="AC519">
        <v>1</v>
      </c>
      <c r="AD519">
        <v>3</v>
      </c>
      <c r="AE519">
        <v>15</v>
      </c>
      <c r="AF519">
        <v>11</v>
      </c>
      <c r="AG519">
        <v>4</v>
      </c>
      <c r="AH519">
        <v>3</v>
      </c>
      <c r="AI519">
        <v>11</v>
      </c>
      <c r="AJ519">
        <v>8</v>
      </c>
      <c r="AK519">
        <v>7</v>
      </c>
      <c r="AL519">
        <v>17</v>
      </c>
      <c r="AM519">
        <v>41</v>
      </c>
      <c r="AN519">
        <v>59</v>
      </c>
      <c r="AO519">
        <v>1.51</v>
      </c>
      <c r="AP519">
        <v>1.21</v>
      </c>
      <c r="AQ519">
        <v>2.8</v>
      </c>
      <c r="AR519">
        <v>54</v>
      </c>
      <c r="AS519">
        <v>75</v>
      </c>
      <c r="AT519">
        <v>55</v>
      </c>
      <c r="AU519">
        <v>34</v>
      </c>
      <c r="AV519">
        <v>25</v>
      </c>
      <c r="AW519">
        <v>54</v>
      </c>
      <c r="AX519">
        <v>71</v>
      </c>
      <c r="AY519">
        <v>33</v>
      </c>
      <c r="AZ519">
        <v>75</v>
      </c>
      <c r="BA519">
        <v>11.58</v>
      </c>
      <c r="BB519">
        <v>4.41</v>
      </c>
      <c r="BC519">
        <v>1.74</v>
      </c>
      <c r="BD519">
        <v>3.65</v>
      </c>
      <c r="BE519">
        <v>4.55</v>
      </c>
      <c r="BF519">
        <f>(1/BC519+1/BD519+1/BE519-1)/3</f>
        <v>2.2821822066035519E-2</v>
      </c>
      <c r="BG519">
        <f>1/BC519-BF519</f>
        <v>0.55189082161212533</v>
      </c>
      <c r="BH519">
        <f>1/BD519-BF519</f>
        <v>0.25115078067369051</v>
      </c>
      <c r="BI519">
        <f>1/BE519-BF519</f>
        <v>0.19695839771418425</v>
      </c>
      <c r="BJ519">
        <f>MROUND(BG519*100,2)/100</f>
        <v>0.56000000000000005</v>
      </c>
      <c r="BK519">
        <v>1.31</v>
      </c>
      <c r="BL519">
        <v>1.8</v>
      </c>
      <c r="BM519">
        <v>2.85</v>
      </c>
      <c r="BN519">
        <v>4.9000000000000004</v>
      </c>
      <c r="BO519">
        <v>1.8</v>
      </c>
      <c r="BP519">
        <v>1.95</v>
      </c>
      <c r="BQ519" t="s">
        <v>770</v>
      </c>
      <c r="BR519">
        <f>VLOOKUP(Table2[[#This Row],[Reference]],metron,10,FALSE)</f>
        <v>2.6892488954344627</v>
      </c>
      <c r="BS519">
        <f>VLOOKUP(Table2[[#This Row],[Reference]],metron,11,FALSE)</f>
        <v>1.7546812539448771</v>
      </c>
      <c r="BT519">
        <f>VLOOKUP(Table2[[#This Row],[Reference]],metron,12,FALSE)</f>
        <v>0.93456764148958549</v>
      </c>
      <c r="BU519">
        <f>VLOOKUP(Table2[[#This Row],[Reference]],metron,13,FALSE)</f>
        <v>0.77824531874605507</v>
      </c>
      <c r="BV519">
        <f>VLOOKUP(Table2[[#This Row],[Reference]],metron,14,FALSE)</f>
        <v>0.41237113402061848</v>
      </c>
      <c r="BW519">
        <f>VLOOKUP(Table2[[#This Row],[Reference]],metron,15,FALSE)</f>
        <v>13.77153558052435</v>
      </c>
      <c r="BX519">
        <f>VLOOKUP(Table2[[#This Row],[Reference]],metron,16,FALSE)</f>
        <v>9.0445692883895124</v>
      </c>
      <c r="BY519">
        <f>VLOOKUP(Table2[[#This Row],[Reference]],metron,17,FALSE)</f>
        <v>6.0821292775665396</v>
      </c>
      <c r="BZ519">
        <f>VLOOKUP(Table2[[#This Row],[Reference]],metron,18,FALSE)</f>
        <v>3.8201520912547529</v>
      </c>
      <c r="CA519">
        <f>VLOOKUP(Table2[[#This Row],[Reference]],metron,19,FALSE)</f>
        <v>7.6894063029578108</v>
      </c>
      <c r="CB519">
        <f>VLOOKUP(Table2[[#This Row],[Reference]],metron,20,FALSE)</f>
        <v>5.224417197134759</v>
      </c>
      <c r="CC519">
        <f>VLOOKUP(Table2[[#This Row],[Reference]],metron,21,FALSE)</f>
        <v>12.297605473204101</v>
      </c>
      <c r="CD519">
        <f>VLOOKUP(Table2[[#This Row],[Reference]],metron,22,FALSE)</f>
        <v>13.310908399847969</v>
      </c>
      <c r="CE519">
        <f>VLOOKUP(Table2[[#This Row],[Reference]],metron,23,FALSE)</f>
        <v>1.3713126843657819</v>
      </c>
      <c r="CF519">
        <f>VLOOKUP(Table2[[#This Row],[Reference]],metron,24,FALSE)</f>
        <v>1.9516961651917399</v>
      </c>
      <c r="CG519">
        <f>VLOOKUP(Table2[[#This Row],[Reference]],metron,25,FALSE)</f>
        <v>6.6002949852507375E-2</v>
      </c>
      <c r="CH519">
        <f>VLOOKUP(Table2[[#This Row],[Reference]],metron,26,FALSE)</f>
        <v>0.1297935103244838</v>
      </c>
    </row>
    <row r="520" spans="1:86" hidden="1" x14ac:dyDescent="0.45">
      <c r="A520">
        <v>1613876400</v>
      </c>
      <c r="B520" t="s">
        <v>1065</v>
      </c>
      <c r="C520" t="s">
        <v>64</v>
      </c>
      <c r="D520" t="s">
        <v>65</v>
      </c>
      <c r="E520" t="s">
        <v>677</v>
      </c>
      <c r="F520" t="s">
        <v>694</v>
      </c>
      <c r="G520" t="s">
        <v>735</v>
      </c>
      <c r="H520">
        <v>7</v>
      </c>
      <c r="I520">
        <v>0.73</v>
      </c>
      <c r="J520">
        <v>1.18</v>
      </c>
      <c r="K520">
        <v>1.21</v>
      </c>
      <c r="L520">
        <v>1.63</v>
      </c>
      <c r="M520">
        <v>0</v>
      </c>
      <c r="N520">
        <v>2</v>
      </c>
      <c r="O520">
        <v>2</v>
      </c>
      <c r="P520">
        <v>1</v>
      </c>
      <c r="Q520">
        <v>0</v>
      </c>
      <c r="R520">
        <v>1</v>
      </c>
      <c r="T520" t="s">
        <v>156</v>
      </c>
      <c r="U520">
        <v>6</v>
      </c>
      <c r="V520">
        <v>4</v>
      </c>
      <c r="W520">
        <v>2</v>
      </c>
      <c r="X520">
        <v>1</v>
      </c>
      <c r="Y520">
        <v>4</v>
      </c>
      <c r="Z520">
        <v>0</v>
      </c>
      <c r="AA520">
        <v>2</v>
      </c>
      <c r="AB520">
        <v>1</v>
      </c>
      <c r="AC520">
        <v>1</v>
      </c>
      <c r="AD520">
        <v>3</v>
      </c>
      <c r="AE520">
        <v>10</v>
      </c>
      <c r="AF520">
        <v>8</v>
      </c>
      <c r="AG520">
        <v>0</v>
      </c>
      <c r="AH520">
        <v>3</v>
      </c>
      <c r="AI520">
        <v>10</v>
      </c>
      <c r="AJ520">
        <v>5</v>
      </c>
      <c r="AK520">
        <v>14</v>
      </c>
      <c r="AL520">
        <v>16</v>
      </c>
      <c r="AM520">
        <v>41</v>
      </c>
      <c r="AN520">
        <v>59</v>
      </c>
      <c r="AO520">
        <v>0.9</v>
      </c>
      <c r="AP520">
        <v>0.87</v>
      </c>
      <c r="AQ520">
        <v>2.19</v>
      </c>
      <c r="AR520">
        <v>55</v>
      </c>
      <c r="AS520">
        <v>64</v>
      </c>
      <c r="AT520">
        <v>32</v>
      </c>
      <c r="AU520">
        <v>14</v>
      </c>
      <c r="AV520">
        <v>14</v>
      </c>
      <c r="AW520">
        <v>23</v>
      </c>
      <c r="AX520">
        <v>69</v>
      </c>
      <c r="AY520">
        <v>23</v>
      </c>
      <c r="AZ520">
        <v>78</v>
      </c>
      <c r="BA520">
        <v>10.45</v>
      </c>
      <c r="BB520">
        <v>4.7300000000000004</v>
      </c>
      <c r="BC520">
        <v>2.5499999999999998</v>
      </c>
      <c r="BD520">
        <v>3.05</v>
      </c>
      <c r="BE520">
        <v>2.85</v>
      </c>
      <c r="BF520">
        <f>(1/BC520+1/BD520+1/BE520-1)/3</f>
        <v>2.3634302728856877E-2</v>
      </c>
      <c r="BG520">
        <f>1/BC520-BF520</f>
        <v>0.36852256001624123</v>
      </c>
      <c r="BH520">
        <f>1/BD520-BF520</f>
        <v>0.30423454973015956</v>
      </c>
      <c r="BI520">
        <f>1/BE520-BF520</f>
        <v>0.32724289025359926</v>
      </c>
      <c r="BJ520">
        <f>MROUND(BG520*100,2)/100</f>
        <v>0.36</v>
      </c>
      <c r="BK520">
        <v>1.5</v>
      </c>
      <c r="BL520">
        <v>2.2999999999999998</v>
      </c>
      <c r="BM520">
        <v>3.85</v>
      </c>
      <c r="BN520">
        <v>7.25</v>
      </c>
      <c r="BO520">
        <v>2.0499999999999998</v>
      </c>
      <c r="BP520">
        <v>1.74</v>
      </c>
      <c r="BQ520" t="s">
        <v>733</v>
      </c>
      <c r="BR520">
        <f>VLOOKUP(Table2[[#This Row],[Reference]],metron,10,FALSE)</f>
        <v>2.5110350525197691</v>
      </c>
      <c r="BS520">
        <f>VLOOKUP(Table2[[#This Row],[Reference]],metron,11,FALSE)</f>
        <v>1.269326094653606</v>
      </c>
      <c r="BT520">
        <f>VLOOKUP(Table2[[#This Row],[Reference]],metron,12,FALSE)</f>
        <v>1.2417089578661631</v>
      </c>
      <c r="BU520">
        <f>VLOOKUP(Table2[[#This Row],[Reference]],metron,13,FALSE)</f>
        <v>0.56586402266288949</v>
      </c>
      <c r="BV520">
        <f>VLOOKUP(Table2[[#This Row],[Reference]],metron,14,FALSE)</f>
        <v>0.55158168083097259</v>
      </c>
      <c r="BW520">
        <f>VLOOKUP(Table2[[#This Row],[Reference]],metron,15,FALSE)</f>
        <v>11.49400826446281</v>
      </c>
      <c r="BX520">
        <f>VLOOKUP(Table2[[#This Row],[Reference]],metron,16,FALSE)</f>
        <v>10.507231404958681</v>
      </c>
      <c r="BY520">
        <f>VLOOKUP(Table2[[#This Row],[Reference]],metron,17,FALSE)</f>
        <v>4.9238790406673623</v>
      </c>
      <c r="BZ520">
        <f>VLOOKUP(Table2[[#This Row],[Reference]],metron,18,FALSE)</f>
        <v>4.6296141814389991</v>
      </c>
      <c r="CA520">
        <f>VLOOKUP(Table2[[#This Row],[Reference]],metron,19,FALSE)</f>
        <v>6.5701292237954476</v>
      </c>
      <c r="CB520">
        <f>VLOOKUP(Table2[[#This Row],[Reference]],metron,20,FALSE)</f>
        <v>5.8776172235196817</v>
      </c>
      <c r="CC520">
        <f>VLOOKUP(Table2[[#This Row],[Reference]],metron,21,FALSE)</f>
        <v>12.798739495798319</v>
      </c>
      <c r="CD520">
        <f>VLOOKUP(Table2[[#This Row],[Reference]],metron,22,FALSE)</f>
        <v>12.98844537815126</v>
      </c>
      <c r="CE520">
        <f>VLOOKUP(Table2[[#This Row],[Reference]],metron,23,FALSE)</f>
        <v>1.604928297313674</v>
      </c>
      <c r="CF520">
        <f>VLOOKUP(Table2[[#This Row],[Reference]],metron,24,FALSE)</f>
        <v>1.791961219955565</v>
      </c>
      <c r="CG520">
        <f>VLOOKUP(Table2[[#This Row],[Reference]],metron,25,FALSE)</f>
        <v>8.887093516461321E-2</v>
      </c>
      <c r="CH520">
        <f>VLOOKUP(Table2[[#This Row],[Reference]],metron,26,FALSE)</f>
        <v>0.11694607150070691</v>
      </c>
    </row>
    <row r="521" spans="1:86" hidden="1" x14ac:dyDescent="0.45">
      <c r="A521">
        <v>1613930400</v>
      </c>
      <c r="B521" t="s">
        <v>1066</v>
      </c>
      <c r="C521" t="s">
        <v>64</v>
      </c>
      <c r="D521" t="s">
        <v>65</v>
      </c>
      <c r="E521" t="s">
        <v>682</v>
      </c>
      <c r="F521" t="s">
        <v>667</v>
      </c>
      <c r="G521" t="s">
        <v>743</v>
      </c>
      <c r="H521">
        <v>7</v>
      </c>
      <c r="I521">
        <v>2</v>
      </c>
      <c r="J521">
        <v>1.43</v>
      </c>
      <c r="K521">
        <v>1.65</v>
      </c>
      <c r="L521">
        <v>1.5</v>
      </c>
      <c r="M521">
        <v>0</v>
      </c>
      <c r="N521">
        <v>1</v>
      </c>
      <c r="O521">
        <v>1</v>
      </c>
      <c r="P521">
        <v>0</v>
      </c>
      <c r="Q521">
        <v>0</v>
      </c>
      <c r="R521">
        <v>0</v>
      </c>
      <c r="T521">
        <v>68</v>
      </c>
      <c r="U521">
        <v>5</v>
      </c>
      <c r="V521">
        <v>5</v>
      </c>
      <c r="W521">
        <v>2</v>
      </c>
      <c r="X521">
        <v>0</v>
      </c>
      <c r="Y521">
        <v>3</v>
      </c>
      <c r="Z521">
        <v>0</v>
      </c>
      <c r="AA521">
        <v>1</v>
      </c>
      <c r="AB521">
        <v>1</v>
      </c>
      <c r="AC521">
        <v>1</v>
      </c>
      <c r="AD521">
        <v>2</v>
      </c>
      <c r="AE521">
        <v>14</v>
      </c>
      <c r="AF521">
        <v>11</v>
      </c>
      <c r="AG521">
        <v>5</v>
      </c>
      <c r="AH521">
        <v>4</v>
      </c>
      <c r="AI521">
        <v>9</v>
      </c>
      <c r="AJ521">
        <v>7</v>
      </c>
      <c r="AK521">
        <v>16</v>
      </c>
      <c r="AL521">
        <v>13</v>
      </c>
      <c r="AM521">
        <v>39</v>
      </c>
      <c r="AN521">
        <v>61</v>
      </c>
      <c r="AO521">
        <v>1.4</v>
      </c>
      <c r="AP521">
        <v>1.33</v>
      </c>
      <c r="AQ521">
        <v>2.36</v>
      </c>
      <c r="AR521">
        <v>47</v>
      </c>
      <c r="AS521">
        <v>79</v>
      </c>
      <c r="AT521">
        <v>40</v>
      </c>
      <c r="AU521">
        <v>22</v>
      </c>
      <c r="AV521">
        <v>11</v>
      </c>
      <c r="AW521">
        <v>18</v>
      </c>
      <c r="AX521">
        <v>64</v>
      </c>
      <c r="AY521">
        <v>40</v>
      </c>
      <c r="AZ521">
        <v>83</v>
      </c>
      <c r="BA521">
        <v>10.07</v>
      </c>
      <c r="BB521">
        <v>4.6500000000000004</v>
      </c>
      <c r="BC521">
        <v>3.5</v>
      </c>
      <c r="BD521">
        <v>3.45</v>
      </c>
      <c r="BE521">
        <v>2</v>
      </c>
      <c r="BF521">
        <f>(1/BC521+1/BD521+1/BE521-1)/3</f>
        <v>2.5189786059351293E-2</v>
      </c>
      <c r="BG521">
        <f>1/BC521-BF521</f>
        <v>0.2605244996549344</v>
      </c>
      <c r="BH521">
        <f>1/BD521-BF521</f>
        <v>0.26466528640441683</v>
      </c>
      <c r="BI521">
        <f>1/BE521-BF521</f>
        <v>0.47481021394064871</v>
      </c>
      <c r="BJ521">
        <f>MROUND(BG521*100,2)/100</f>
        <v>0.26</v>
      </c>
      <c r="BK521">
        <v>1.29</v>
      </c>
      <c r="BL521">
        <v>1.8</v>
      </c>
      <c r="BM521">
        <v>2.8</v>
      </c>
      <c r="BN521">
        <v>5.25</v>
      </c>
      <c r="BO521">
        <v>1.71</v>
      </c>
      <c r="BP521">
        <v>2.0499999999999998</v>
      </c>
      <c r="BQ521" t="s">
        <v>675</v>
      </c>
      <c r="BR521">
        <f>VLOOKUP(Table2[[#This Row],[Reference]],metron,10,FALSE)</f>
        <v>2.569449507838133</v>
      </c>
      <c r="BS521">
        <f>VLOOKUP(Table2[[#This Row],[Reference]],metron,11,FALSE)</f>
        <v>1.0936930368209989</v>
      </c>
      <c r="BT521">
        <f>VLOOKUP(Table2[[#This Row],[Reference]],metron,12,FALSE)</f>
        <v>1.475756471017134</v>
      </c>
      <c r="BU521">
        <f>VLOOKUP(Table2[[#This Row],[Reference]],metron,13,FALSE)</f>
        <v>0.50018228217280347</v>
      </c>
      <c r="BV521">
        <f>VLOOKUP(Table2[[#This Row],[Reference]],metron,14,FALSE)</f>
        <v>0.65220561429092239</v>
      </c>
      <c r="BW521">
        <f>VLOOKUP(Table2[[#This Row],[Reference]],metron,15,FALSE)</f>
        <v>10.905576679340941</v>
      </c>
      <c r="BX521">
        <f>VLOOKUP(Table2[[#This Row],[Reference]],metron,16,FALSE)</f>
        <v>12.06463878326996</v>
      </c>
      <c r="BY521">
        <f>VLOOKUP(Table2[[#This Row],[Reference]],metron,17,FALSE)</f>
        <v>4.2920127795527154</v>
      </c>
      <c r="BZ521">
        <f>VLOOKUP(Table2[[#This Row],[Reference]],metron,18,FALSE)</f>
        <v>5.0095846645367406</v>
      </c>
      <c r="CA521">
        <f>VLOOKUP(Table2[[#This Row],[Reference]],metron,19,FALSE)</f>
        <v>6.6135638997882253</v>
      </c>
      <c r="CB521">
        <f>VLOOKUP(Table2[[#This Row],[Reference]],metron,20,FALSE)</f>
        <v>7.055054118733219</v>
      </c>
      <c r="CC521">
        <f>VLOOKUP(Table2[[#This Row],[Reference]],metron,21,FALSE)</f>
        <v>12.94865211810013</v>
      </c>
      <c r="CD521">
        <f>VLOOKUP(Table2[[#This Row],[Reference]],metron,22,FALSE)</f>
        <v>13.189345314505781</v>
      </c>
      <c r="CE521">
        <f>VLOOKUP(Table2[[#This Row],[Reference]],metron,23,FALSE)</f>
        <v>1.771446078431373</v>
      </c>
      <c r="CF521">
        <f>VLOOKUP(Table2[[#This Row],[Reference]],metron,24,FALSE)</f>
        <v>1.809436274509804</v>
      </c>
      <c r="CG521">
        <f>VLOOKUP(Table2[[#This Row],[Reference]],metron,25,FALSE)</f>
        <v>0.1060049019607843</v>
      </c>
      <c r="CH521">
        <f>VLOOKUP(Table2[[#This Row],[Reference]],metron,26,FALSE)</f>
        <v>9.6813725490196081E-2</v>
      </c>
    </row>
    <row r="522" spans="1:86" hidden="1" x14ac:dyDescent="0.45">
      <c r="A522">
        <v>1613948400</v>
      </c>
      <c r="B522" t="s">
        <v>1067</v>
      </c>
      <c r="C522" t="s">
        <v>64</v>
      </c>
      <c r="D522" t="s">
        <v>65</v>
      </c>
      <c r="E522" t="s">
        <v>683</v>
      </c>
      <c r="F522" t="s">
        <v>700</v>
      </c>
      <c r="G522" t="s">
        <v>662</v>
      </c>
      <c r="H522">
        <v>7</v>
      </c>
      <c r="I522">
        <v>1.82</v>
      </c>
      <c r="J522">
        <v>1.23</v>
      </c>
      <c r="K522">
        <v>1.82</v>
      </c>
      <c r="L522">
        <v>1.33</v>
      </c>
      <c r="M522">
        <v>1</v>
      </c>
      <c r="N522">
        <v>1</v>
      </c>
      <c r="O522">
        <v>2</v>
      </c>
      <c r="P522">
        <v>0</v>
      </c>
      <c r="Q522">
        <v>0</v>
      </c>
      <c r="R522">
        <v>0</v>
      </c>
      <c r="S522">
        <v>84</v>
      </c>
      <c r="T522" t="s">
        <v>72</v>
      </c>
      <c r="U522">
        <v>6</v>
      </c>
      <c r="V522">
        <v>7</v>
      </c>
      <c r="W522">
        <v>1</v>
      </c>
      <c r="X522">
        <v>0</v>
      </c>
      <c r="Y522">
        <v>2</v>
      </c>
      <c r="Z522">
        <v>0</v>
      </c>
      <c r="AA522">
        <v>0</v>
      </c>
      <c r="AB522">
        <v>1</v>
      </c>
      <c r="AC522">
        <v>1</v>
      </c>
      <c r="AD522">
        <v>1</v>
      </c>
      <c r="AE522">
        <v>9</v>
      </c>
      <c r="AF522">
        <v>10</v>
      </c>
      <c r="AG522">
        <v>4</v>
      </c>
      <c r="AH522">
        <v>3</v>
      </c>
      <c r="AI522">
        <v>5</v>
      </c>
      <c r="AJ522">
        <v>7</v>
      </c>
      <c r="AK522">
        <v>11</v>
      </c>
      <c r="AL522">
        <v>11</v>
      </c>
      <c r="AM522">
        <v>36</v>
      </c>
      <c r="AN522">
        <v>64</v>
      </c>
      <c r="AO522">
        <v>1.18</v>
      </c>
      <c r="AP522">
        <v>1.1100000000000001</v>
      </c>
      <c r="AQ522">
        <v>2.66</v>
      </c>
      <c r="AR522">
        <v>51</v>
      </c>
      <c r="AS522">
        <v>60</v>
      </c>
      <c r="AT522">
        <v>47</v>
      </c>
      <c r="AU522">
        <v>38</v>
      </c>
      <c r="AV522">
        <v>21</v>
      </c>
      <c r="AW522">
        <v>33</v>
      </c>
      <c r="AX522">
        <v>79</v>
      </c>
      <c r="AY522">
        <v>48</v>
      </c>
      <c r="AZ522">
        <v>64</v>
      </c>
      <c r="BA522">
        <v>8.14</v>
      </c>
      <c r="BB522">
        <v>4.51</v>
      </c>
      <c r="BC522">
        <v>2.2000000000000002</v>
      </c>
      <c r="BD522">
        <v>3.2</v>
      </c>
      <c r="BE522">
        <v>3.25</v>
      </c>
      <c r="BF522">
        <f>(1/BC522+1/BD522+1/BE522-1)/3</f>
        <v>2.4912587412587433E-2</v>
      </c>
      <c r="BG522">
        <f>1/BC522-BF522</f>
        <v>0.42963286713286708</v>
      </c>
      <c r="BH522">
        <f>1/BD522-BF522</f>
        <v>0.28758741258741255</v>
      </c>
      <c r="BI522">
        <f>1/BE522-BF522</f>
        <v>0.28277972027972026</v>
      </c>
      <c r="BJ522">
        <f>MROUND(BG522*100,2)/100</f>
        <v>0.42</v>
      </c>
      <c r="BK522">
        <v>1.41</v>
      </c>
      <c r="BL522">
        <v>2.15</v>
      </c>
      <c r="BM522">
        <v>3.8</v>
      </c>
      <c r="BN522">
        <v>7.5</v>
      </c>
      <c r="BO522">
        <v>1.95</v>
      </c>
      <c r="BP522">
        <v>1.83</v>
      </c>
      <c r="BQ522" t="s">
        <v>726</v>
      </c>
      <c r="BR522">
        <f>VLOOKUP(Table2[[#This Row],[Reference]],metron,10,FALSE)</f>
        <v>2.4884649511978703</v>
      </c>
      <c r="BS522">
        <f>VLOOKUP(Table2[[#This Row],[Reference]],metron,11,FALSE)</f>
        <v>1.396960958296362</v>
      </c>
      <c r="BT522">
        <f>VLOOKUP(Table2[[#This Row],[Reference]],metron,12,FALSE)</f>
        <v>1.091503992901508</v>
      </c>
      <c r="BU522">
        <f>VLOOKUP(Table2[[#This Row],[Reference]],metron,13,FALSE)</f>
        <v>0.60765391014975045</v>
      </c>
      <c r="BV522">
        <f>VLOOKUP(Table2[[#This Row],[Reference]],metron,14,FALSE)</f>
        <v>0.47276760953965608</v>
      </c>
      <c r="BW522">
        <f>VLOOKUP(Table2[[#This Row],[Reference]],metron,15,FALSE)</f>
        <v>12.29504785684561</v>
      </c>
      <c r="BX522">
        <f>VLOOKUP(Table2[[#This Row],[Reference]],metron,16,FALSE)</f>
        <v>10.047232625884311</v>
      </c>
      <c r="BY522">
        <f>VLOOKUP(Table2[[#This Row],[Reference]],metron,17,FALSE)</f>
        <v>5.2917192097519967</v>
      </c>
      <c r="BZ522">
        <f>VLOOKUP(Table2[[#This Row],[Reference]],metron,18,FALSE)</f>
        <v>4.2580916351408158</v>
      </c>
      <c r="CA522">
        <f>VLOOKUP(Table2[[#This Row],[Reference]],metron,19,FALSE)</f>
        <v>7.0033286470936131</v>
      </c>
      <c r="CB522">
        <f>VLOOKUP(Table2[[#This Row],[Reference]],metron,20,FALSE)</f>
        <v>5.789140990743495</v>
      </c>
      <c r="CC522">
        <f>VLOOKUP(Table2[[#This Row],[Reference]],metron,21,FALSE)</f>
        <v>12.77041895895049</v>
      </c>
      <c r="CD522">
        <f>VLOOKUP(Table2[[#This Row],[Reference]],metron,22,FALSE)</f>
        <v>13.411129919593741</v>
      </c>
      <c r="CE522">
        <f>VLOOKUP(Table2[[#This Row],[Reference]],metron,23,FALSE)</f>
        <v>1.556141062018646</v>
      </c>
      <c r="CF522">
        <f>VLOOKUP(Table2[[#This Row],[Reference]],metron,24,FALSE)</f>
        <v>1.9114308877178761</v>
      </c>
      <c r="CG522">
        <f>VLOOKUP(Table2[[#This Row],[Reference]],metron,25,FALSE)</f>
        <v>8.4920956627482766E-2</v>
      </c>
      <c r="CH522">
        <f>VLOOKUP(Table2[[#This Row],[Reference]],metron,26,FALSE)</f>
        <v>0.1323469801378192</v>
      </c>
    </row>
    <row r="523" spans="1:86" hidden="1" x14ac:dyDescent="0.45">
      <c r="A523">
        <v>1613955600</v>
      </c>
      <c r="B523" t="s">
        <v>1068</v>
      </c>
      <c r="C523" t="s">
        <v>64</v>
      </c>
      <c r="D523" t="s">
        <v>65</v>
      </c>
      <c r="E523" t="s">
        <v>661</v>
      </c>
      <c r="F523" t="s">
        <v>676</v>
      </c>
      <c r="G523" t="s">
        <v>673</v>
      </c>
      <c r="H523">
        <v>7</v>
      </c>
      <c r="I523">
        <v>1.64</v>
      </c>
      <c r="J523">
        <v>0.55000000000000004</v>
      </c>
      <c r="K523">
        <v>1.53</v>
      </c>
      <c r="L523">
        <v>0.47</v>
      </c>
      <c r="M523">
        <v>3</v>
      </c>
      <c r="N523">
        <v>2</v>
      </c>
      <c r="O523">
        <v>5</v>
      </c>
      <c r="P523">
        <v>2</v>
      </c>
      <c r="Q523">
        <v>2</v>
      </c>
      <c r="R523">
        <v>0</v>
      </c>
      <c r="S523" t="s">
        <v>1069</v>
      </c>
      <c r="T523" t="s">
        <v>1070</v>
      </c>
      <c r="U523">
        <v>1</v>
      </c>
      <c r="V523">
        <v>2</v>
      </c>
      <c r="W523">
        <v>1</v>
      </c>
      <c r="X523">
        <v>0</v>
      </c>
      <c r="Y523">
        <v>2</v>
      </c>
      <c r="Z523">
        <v>0</v>
      </c>
      <c r="AA523">
        <v>1</v>
      </c>
      <c r="AB523">
        <v>0</v>
      </c>
      <c r="AC523">
        <v>1</v>
      </c>
      <c r="AD523">
        <v>1</v>
      </c>
      <c r="AE523">
        <v>13</v>
      </c>
      <c r="AF523">
        <v>14</v>
      </c>
      <c r="AG523">
        <v>6</v>
      </c>
      <c r="AH523">
        <v>8</v>
      </c>
      <c r="AI523">
        <v>7</v>
      </c>
      <c r="AJ523">
        <v>6</v>
      </c>
      <c r="AK523">
        <v>7</v>
      </c>
      <c r="AL523">
        <v>15</v>
      </c>
      <c r="AM523">
        <v>44</v>
      </c>
      <c r="AN523">
        <v>56</v>
      </c>
      <c r="AO523">
        <v>1.45</v>
      </c>
      <c r="AP523">
        <v>1.74</v>
      </c>
      <c r="AQ523">
        <v>2.4700000000000002</v>
      </c>
      <c r="AR523">
        <v>46</v>
      </c>
      <c r="AS523">
        <v>87</v>
      </c>
      <c r="AT523">
        <v>44</v>
      </c>
      <c r="AU523">
        <v>21</v>
      </c>
      <c r="AV523">
        <v>0</v>
      </c>
      <c r="AW523">
        <v>24</v>
      </c>
      <c r="AX523">
        <v>78</v>
      </c>
      <c r="AY523">
        <v>43</v>
      </c>
      <c r="AZ523">
        <v>74</v>
      </c>
      <c r="BA523">
        <v>8.48</v>
      </c>
      <c r="BB523">
        <v>5.16</v>
      </c>
      <c r="BC523">
        <v>1.54</v>
      </c>
      <c r="BD523">
        <v>3.95</v>
      </c>
      <c r="BE523">
        <v>6</v>
      </c>
      <c r="BF523">
        <f>(1/BC523+1/BD523+1/BE523-1)/3</f>
        <v>2.3060624326447138E-2</v>
      </c>
      <c r="BG523">
        <f>1/BC523-BF523</f>
        <v>0.62629002502420217</v>
      </c>
      <c r="BH523">
        <f>1/BD523-BF523</f>
        <v>0.23010393263557813</v>
      </c>
      <c r="BI523">
        <f>1/BE523-BF523</f>
        <v>0.14360604234021951</v>
      </c>
      <c r="BJ523">
        <f>MROUND(BG523*100,2)/100</f>
        <v>0.62</v>
      </c>
      <c r="BK523">
        <v>1.32</v>
      </c>
      <c r="BL523">
        <v>1.87</v>
      </c>
      <c r="BM523">
        <v>2.95</v>
      </c>
      <c r="BN523">
        <v>5.25</v>
      </c>
      <c r="BO523">
        <v>2</v>
      </c>
      <c r="BP523">
        <v>1.77</v>
      </c>
      <c r="BQ523" t="s">
        <v>715</v>
      </c>
      <c r="BR523">
        <f>VLOOKUP(Table2[[#This Row],[Reference]],metron,10,FALSE)</f>
        <v>2.7366666666666664</v>
      </c>
      <c r="BS523">
        <f>VLOOKUP(Table2[[#This Row],[Reference]],metron,11,FALSE)</f>
        <v>1.8681481481481479</v>
      </c>
      <c r="BT523">
        <f>VLOOKUP(Table2[[#This Row],[Reference]],metron,12,FALSE)</f>
        <v>0.86851851851851847</v>
      </c>
      <c r="BU523">
        <f>VLOOKUP(Table2[[#This Row],[Reference]],metron,13,FALSE)</f>
        <v>0.81333333333333335</v>
      </c>
      <c r="BV523">
        <f>VLOOKUP(Table2[[#This Row],[Reference]],metron,14,FALSE)</f>
        <v>0.38925925925925919</v>
      </c>
      <c r="BW523">
        <f>VLOOKUP(Table2[[#This Row],[Reference]],metron,15,FALSE)</f>
        <v>14.53422724064926</v>
      </c>
      <c r="BX523">
        <f>VLOOKUP(Table2[[#This Row],[Reference]],metron,16,FALSE)</f>
        <v>8.7882851093860275</v>
      </c>
      <c r="BY523">
        <f>VLOOKUP(Table2[[#This Row],[Reference]],metron,17,FALSE)</f>
        <v>6.3007953723788868</v>
      </c>
      <c r="BZ523">
        <f>VLOOKUP(Table2[[#This Row],[Reference]],metron,18,FALSE)</f>
        <v>3.681851048445409</v>
      </c>
      <c r="CA523">
        <f>VLOOKUP(Table2[[#This Row],[Reference]],metron,19,FALSE)</f>
        <v>8.2334318682703724</v>
      </c>
      <c r="CB523">
        <f>VLOOKUP(Table2[[#This Row],[Reference]],metron,20,FALSE)</f>
        <v>5.106434060940618</v>
      </c>
      <c r="CC523">
        <f>VLOOKUP(Table2[[#This Row],[Reference]],metron,21,FALSE)</f>
        <v>12.32150615496017</v>
      </c>
      <c r="CD523">
        <f>VLOOKUP(Table2[[#This Row],[Reference]],metron,22,FALSE)</f>
        <v>13.337436640115859</v>
      </c>
      <c r="CE523">
        <f>VLOOKUP(Table2[[#This Row],[Reference]],metron,23,FALSE)</f>
        <v>1.346101231190151</v>
      </c>
      <c r="CF523">
        <f>VLOOKUP(Table2[[#This Row],[Reference]],metron,24,FALSE)</f>
        <v>1.995212038303694</v>
      </c>
      <c r="CG523">
        <f>VLOOKUP(Table2[[#This Row],[Reference]],metron,25,FALSE)</f>
        <v>6.1559507523939808E-2</v>
      </c>
      <c r="CH523">
        <f>VLOOKUP(Table2[[#This Row],[Reference]],metron,26,FALSE)</f>
        <v>0.13201094391244869</v>
      </c>
    </row>
    <row r="524" spans="1:86" hidden="1" x14ac:dyDescent="0.45">
      <c r="A524">
        <v>1614049200</v>
      </c>
      <c r="B524" t="s">
        <v>1071</v>
      </c>
      <c r="C524" t="s">
        <v>64</v>
      </c>
      <c r="D524" t="s">
        <v>65</v>
      </c>
      <c r="E524" t="s">
        <v>693</v>
      </c>
      <c r="F524" t="s">
        <v>666</v>
      </c>
      <c r="G524" t="s">
        <v>678</v>
      </c>
      <c r="H524">
        <v>7</v>
      </c>
      <c r="I524">
        <v>1</v>
      </c>
      <c r="J524">
        <v>1.38</v>
      </c>
      <c r="K524">
        <v>1.43</v>
      </c>
      <c r="L524">
        <v>1.35</v>
      </c>
      <c r="M524">
        <v>1</v>
      </c>
      <c r="N524">
        <v>1</v>
      </c>
      <c r="O524">
        <v>2</v>
      </c>
      <c r="P524">
        <v>1</v>
      </c>
      <c r="Q524">
        <v>0</v>
      </c>
      <c r="R524">
        <v>1</v>
      </c>
      <c r="S524">
        <v>49</v>
      </c>
      <c r="T524">
        <v>29</v>
      </c>
      <c r="U524">
        <v>4</v>
      </c>
      <c r="V524">
        <v>2</v>
      </c>
      <c r="W524">
        <v>1</v>
      </c>
      <c r="X524">
        <v>0</v>
      </c>
      <c r="Y524">
        <v>1</v>
      </c>
      <c r="Z524">
        <v>0</v>
      </c>
      <c r="AA524">
        <v>0</v>
      </c>
      <c r="AB524">
        <v>1</v>
      </c>
      <c r="AC524">
        <v>0</v>
      </c>
      <c r="AD524">
        <v>1</v>
      </c>
      <c r="AE524">
        <v>19</v>
      </c>
      <c r="AF524">
        <v>12</v>
      </c>
      <c r="AG524">
        <v>6</v>
      </c>
      <c r="AH524">
        <v>4</v>
      </c>
      <c r="AI524">
        <v>13</v>
      </c>
      <c r="AJ524">
        <v>8</v>
      </c>
      <c r="AK524">
        <v>18</v>
      </c>
      <c r="AL524">
        <v>11</v>
      </c>
      <c r="AM524">
        <v>47</v>
      </c>
      <c r="AN524">
        <v>53</v>
      </c>
      <c r="AO524">
        <v>1.96</v>
      </c>
      <c r="AP524">
        <v>1.28</v>
      </c>
      <c r="AQ524">
        <v>2.19</v>
      </c>
      <c r="AR524">
        <v>50</v>
      </c>
      <c r="AS524">
        <v>58</v>
      </c>
      <c r="AT524">
        <v>35</v>
      </c>
      <c r="AU524">
        <v>23</v>
      </c>
      <c r="AV524">
        <v>4</v>
      </c>
      <c r="AW524">
        <v>23</v>
      </c>
      <c r="AX524">
        <v>66</v>
      </c>
      <c r="AY524">
        <v>35</v>
      </c>
      <c r="AZ524">
        <v>70</v>
      </c>
      <c r="BA524">
        <v>9.77</v>
      </c>
      <c r="BB524">
        <v>5.16</v>
      </c>
      <c r="BC524">
        <v>2.15</v>
      </c>
      <c r="BD524">
        <v>3.2</v>
      </c>
      <c r="BE524">
        <v>3.31</v>
      </c>
      <c r="BF524">
        <f>(1/BC524+1/BD524+1/BE524-1)/3</f>
        <v>2.6577027565048317E-2</v>
      </c>
      <c r="BG524">
        <f>1/BC524-BF524</f>
        <v>0.43853925150471912</v>
      </c>
      <c r="BH524">
        <f>1/BD524-BF524</f>
        <v>0.28592297243495168</v>
      </c>
      <c r="BI524">
        <f>1/BE524-BF524</f>
        <v>0.27553777606032931</v>
      </c>
      <c r="BJ524">
        <f>MROUND(BG524*100,2)/100</f>
        <v>0.44</v>
      </c>
      <c r="BK524">
        <v>1.38</v>
      </c>
      <c r="BL524">
        <v>2.0699999999999998</v>
      </c>
      <c r="BM524">
        <v>4</v>
      </c>
      <c r="BN524">
        <v>7.75</v>
      </c>
      <c r="BO524">
        <v>2.15</v>
      </c>
      <c r="BP524">
        <v>1.67</v>
      </c>
      <c r="BQ524" t="s">
        <v>698</v>
      </c>
      <c r="BR524">
        <f>VLOOKUP(Table2[[#This Row],[Reference]],metron,10,FALSE)</f>
        <v>2.4807646356033461</v>
      </c>
      <c r="BS524">
        <f>VLOOKUP(Table2[[#This Row],[Reference]],metron,11,FALSE)</f>
        <v>1.4140979689366791</v>
      </c>
      <c r="BT524">
        <f>VLOOKUP(Table2[[#This Row],[Reference]],metron,12,FALSE)</f>
        <v>1.0666666666666671</v>
      </c>
      <c r="BU524">
        <f>VLOOKUP(Table2[[#This Row],[Reference]],metron,13,FALSE)</f>
        <v>0.62712066905615294</v>
      </c>
      <c r="BV524">
        <f>VLOOKUP(Table2[[#This Row],[Reference]],metron,14,FALSE)</f>
        <v>0.46009557945041818</v>
      </c>
      <c r="BW524">
        <f>VLOOKUP(Table2[[#This Row],[Reference]],metron,15,FALSE)</f>
        <v>12.56969280146722</v>
      </c>
      <c r="BX524">
        <f>VLOOKUP(Table2[[#This Row],[Reference]],metron,16,FALSE)</f>
        <v>9.8695552498853729</v>
      </c>
      <c r="BY524">
        <f>VLOOKUP(Table2[[#This Row],[Reference]],metron,17,FALSE)</f>
        <v>5.2754256787850897</v>
      </c>
      <c r="BZ524">
        <f>VLOOKUP(Table2[[#This Row],[Reference]],metron,18,FALSE)</f>
        <v>4.1279337321675103</v>
      </c>
      <c r="CA524">
        <f>VLOOKUP(Table2[[#This Row],[Reference]],metron,19,FALSE)</f>
        <v>7.2942671226821298</v>
      </c>
      <c r="CB524">
        <f>VLOOKUP(Table2[[#This Row],[Reference]],metron,20,FALSE)</f>
        <v>5.7416215177178627</v>
      </c>
      <c r="CC524">
        <f>VLOOKUP(Table2[[#This Row],[Reference]],metron,21,FALSE)</f>
        <v>12.897246007868549</v>
      </c>
      <c r="CD524">
        <f>VLOOKUP(Table2[[#This Row],[Reference]],metron,22,FALSE)</f>
        <v>13.507058551261281</v>
      </c>
      <c r="CE524">
        <f>VLOOKUP(Table2[[#This Row],[Reference]],metron,23,FALSE)</f>
        <v>1.576522702104098</v>
      </c>
      <c r="CF524">
        <f>VLOOKUP(Table2[[#This Row],[Reference]],metron,24,FALSE)</f>
        <v>1.917165005537099</v>
      </c>
      <c r="CG524">
        <f>VLOOKUP(Table2[[#This Row],[Reference]],metron,25,FALSE)</f>
        <v>8.4385382059800659E-2</v>
      </c>
      <c r="CH524">
        <f>VLOOKUP(Table2[[#This Row],[Reference]],metron,26,FALSE)</f>
        <v>0.1233665559246955</v>
      </c>
    </row>
    <row r="525" spans="1:86" hidden="1" x14ac:dyDescent="0.45">
      <c r="A525">
        <v>1614308400</v>
      </c>
      <c r="B525" t="s">
        <v>1072</v>
      </c>
      <c r="C525" t="s">
        <v>64</v>
      </c>
      <c r="D525" t="s">
        <v>65</v>
      </c>
      <c r="E525" t="s">
        <v>688</v>
      </c>
      <c r="F525" t="s">
        <v>661</v>
      </c>
      <c r="G525" t="s">
        <v>720</v>
      </c>
      <c r="H525">
        <v>8</v>
      </c>
      <c r="I525">
        <v>1.25</v>
      </c>
      <c r="J525">
        <v>1.64</v>
      </c>
      <c r="K525">
        <v>1</v>
      </c>
      <c r="L525">
        <v>1.47</v>
      </c>
      <c r="M525">
        <v>2</v>
      </c>
      <c r="N525">
        <v>2</v>
      </c>
      <c r="O525">
        <v>4</v>
      </c>
      <c r="P525">
        <v>2</v>
      </c>
      <c r="Q525">
        <v>1</v>
      </c>
      <c r="R525">
        <v>1</v>
      </c>
      <c r="S525" t="s">
        <v>1073</v>
      </c>
      <c r="T525" t="s">
        <v>1074</v>
      </c>
      <c r="U525">
        <v>4</v>
      </c>
      <c r="V525">
        <v>7</v>
      </c>
      <c r="W525">
        <v>4</v>
      </c>
      <c r="X525">
        <v>0</v>
      </c>
      <c r="Y525">
        <v>1</v>
      </c>
      <c r="Z525">
        <v>0</v>
      </c>
      <c r="AA525">
        <v>0</v>
      </c>
      <c r="AB525">
        <v>4</v>
      </c>
      <c r="AC525">
        <v>0</v>
      </c>
      <c r="AD525">
        <v>1</v>
      </c>
      <c r="AE525">
        <v>7</v>
      </c>
      <c r="AF525">
        <v>12</v>
      </c>
      <c r="AG525">
        <v>4</v>
      </c>
      <c r="AH525">
        <v>7</v>
      </c>
      <c r="AI525">
        <v>3</v>
      </c>
      <c r="AJ525">
        <v>5</v>
      </c>
      <c r="AK525">
        <v>17</v>
      </c>
      <c r="AL525">
        <v>10</v>
      </c>
      <c r="AM525">
        <v>28</v>
      </c>
      <c r="AN525">
        <v>72</v>
      </c>
      <c r="AO525">
        <v>1.2</v>
      </c>
      <c r="AP525">
        <v>1.91</v>
      </c>
      <c r="AQ525">
        <v>2.64</v>
      </c>
      <c r="AR525">
        <v>56</v>
      </c>
      <c r="AS525">
        <v>87</v>
      </c>
      <c r="AT525">
        <v>47</v>
      </c>
      <c r="AU525">
        <v>26</v>
      </c>
      <c r="AV525">
        <v>9</v>
      </c>
      <c r="AW525">
        <v>38</v>
      </c>
      <c r="AX525">
        <v>78</v>
      </c>
      <c r="AY525">
        <v>35</v>
      </c>
      <c r="AZ525">
        <v>79</v>
      </c>
      <c r="BA525">
        <v>10.66</v>
      </c>
      <c r="BB525">
        <v>5.26</v>
      </c>
      <c r="BC525">
        <v>3.1</v>
      </c>
      <c r="BD525">
        <v>3.15</v>
      </c>
      <c r="BE525">
        <v>2.35</v>
      </c>
      <c r="BF525">
        <f>(1/BC525+1/BD525+1/BE525-1)/3</f>
        <v>2.1857625838408223E-2</v>
      </c>
      <c r="BG525">
        <f>1/BC525-BF525</f>
        <v>0.30072301932288209</v>
      </c>
      <c r="BH525">
        <f>1/BD525-BF525</f>
        <v>0.29560269162190922</v>
      </c>
      <c r="BI525">
        <f>1/BE525-BF525</f>
        <v>0.4036742890552088</v>
      </c>
      <c r="BJ525">
        <f>MROUND(BG525*100,2)/100</f>
        <v>0.3</v>
      </c>
      <c r="BK525">
        <v>1.38</v>
      </c>
      <c r="BL525">
        <v>2.1</v>
      </c>
      <c r="BM525">
        <v>3.5</v>
      </c>
      <c r="BN525">
        <v>7</v>
      </c>
      <c r="BO525">
        <v>1.83</v>
      </c>
      <c r="BP525">
        <v>1.91</v>
      </c>
      <c r="BQ525" t="s">
        <v>691</v>
      </c>
      <c r="BR525">
        <f>VLOOKUP(Table2[[#This Row],[Reference]],metron,10,FALSE)</f>
        <v>2.5726407816919519</v>
      </c>
      <c r="BS525">
        <f>VLOOKUP(Table2[[#This Row],[Reference]],metron,11,FALSE)</f>
        <v>1.1805091283106199</v>
      </c>
      <c r="BT525">
        <f>VLOOKUP(Table2[[#This Row],[Reference]],metron,12,FALSE)</f>
        <v>1.3921316533813319</v>
      </c>
      <c r="BU525">
        <f>VLOOKUP(Table2[[#This Row],[Reference]],metron,13,FALSE)</f>
        <v>0.5209673269873939</v>
      </c>
      <c r="BV525">
        <f>VLOOKUP(Table2[[#This Row],[Reference]],metron,14,FALSE)</f>
        <v>0.61847182917417032</v>
      </c>
      <c r="BW525">
        <f>VLOOKUP(Table2[[#This Row],[Reference]],metron,15,FALSE)</f>
        <v>11.149200710479571</v>
      </c>
      <c r="BX525">
        <f>VLOOKUP(Table2[[#This Row],[Reference]],metron,16,FALSE)</f>
        <v>11.444049733570161</v>
      </c>
      <c r="BY525">
        <f>VLOOKUP(Table2[[#This Row],[Reference]],metron,17,FALSE)</f>
        <v>4.5257270693512304</v>
      </c>
      <c r="BZ525">
        <f>VLOOKUP(Table2[[#This Row],[Reference]],metron,18,FALSE)</f>
        <v>4.8465324384787474</v>
      </c>
      <c r="CA525">
        <f>VLOOKUP(Table2[[#This Row],[Reference]],metron,19,FALSE)</f>
        <v>6.6234736411283404</v>
      </c>
      <c r="CB525">
        <f>VLOOKUP(Table2[[#This Row],[Reference]],metron,20,FALSE)</f>
        <v>6.5975172950914134</v>
      </c>
      <c r="CC525">
        <f>VLOOKUP(Table2[[#This Row],[Reference]],metron,21,FALSE)</f>
        <v>12.90081154192967</v>
      </c>
      <c r="CD525">
        <f>VLOOKUP(Table2[[#This Row],[Reference]],metron,22,FALSE)</f>
        <v>13.00360685302074</v>
      </c>
      <c r="CE525">
        <f>VLOOKUP(Table2[[#This Row],[Reference]],metron,23,FALSE)</f>
        <v>1.7502145922746779</v>
      </c>
      <c r="CF525">
        <f>VLOOKUP(Table2[[#This Row],[Reference]],metron,24,FALSE)</f>
        <v>1.831402831402831</v>
      </c>
      <c r="CG525">
        <f>VLOOKUP(Table2[[#This Row],[Reference]],metron,25,FALSE)</f>
        <v>9.6525096525096526E-2</v>
      </c>
      <c r="CH525">
        <f>VLOOKUP(Table2[[#This Row],[Reference]],metron,26,FALSE)</f>
        <v>0.1244101244101244</v>
      </c>
    </row>
    <row r="526" spans="1:86" hidden="1" x14ac:dyDescent="0.45">
      <c r="A526">
        <v>1614389400</v>
      </c>
      <c r="B526" t="s">
        <v>1075</v>
      </c>
      <c r="C526" t="s">
        <v>64</v>
      </c>
      <c r="D526" t="s">
        <v>65</v>
      </c>
      <c r="E526" t="s">
        <v>700</v>
      </c>
      <c r="F526" t="s">
        <v>660</v>
      </c>
      <c r="G526" t="s">
        <v>678</v>
      </c>
      <c r="H526">
        <v>8</v>
      </c>
      <c r="I526">
        <v>1.23</v>
      </c>
      <c r="J526">
        <v>1</v>
      </c>
      <c r="K526">
        <v>1.5</v>
      </c>
      <c r="L526">
        <v>0.72</v>
      </c>
      <c r="M526">
        <v>1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54</v>
      </c>
      <c r="U526">
        <v>9</v>
      </c>
      <c r="V526">
        <v>2</v>
      </c>
      <c r="W526">
        <v>1</v>
      </c>
      <c r="X526">
        <v>0</v>
      </c>
      <c r="Y526">
        <v>0</v>
      </c>
      <c r="Z526">
        <v>0</v>
      </c>
      <c r="AA526">
        <v>0</v>
      </c>
      <c r="AB526">
        <v>1</v>
      </c>
      <c r="AC526">
        <v>0</v>
      </c>
      <c r="AD526">
        <v>0</v>
      </c>
      <c r="AE526">
        <v>15</v>
      </c>
      <c r="AF526">
        <v>10</v>
      </c>
      <c r="AG526">
        <v>9</v>
      </c>
      <c r="AH526">
        <v>4</v>
      </c>
      <c r="AI526">
        <v>6</v>
      </c>
      <c r="AJ526">
        <v>6</v>
      </c>
      <c r="AK526">
        <v>8</v>
      </c>
      <c r="AL526">
        <v>10</v>
      </c>
      <c r="AM526">
        <v>53</v>
      </c>
      <c r="AN526">
        <v>47</v>
      </c>
      <c r="AO526">
        <v>2.0099999999999998</v>
      </c>
      <c r="AP526">
        <v>1.1000000000000001</v>
      </c>
      <c r="AQ526">
        <v>2.42</v>
      </c>
      <c r="AR526">
        <v>50</v>
      </c>
      <c r="AS526">
        <v>66</v>
      </c>
      <c r="AT526">
        <v>39</v>
      </c>
      <c r="AU526">
        <v>23</v>
      </c>
      <c r="AV526">
        <v>16</v>
      </c>
      <c r="AW526">
        <v>35</v>
      </c>
      <c r="AX526">
        <v>66</v>
      </c>
      <c r="AY526">
        <v>42</v>
      </c>
      <c r="AZ526">
        <v>74</v>
      </c>
      <c r="BA526">
        <v>8.08</v>
      </c>
      <c r="BB526">
        <v>4.84</v>
      </c>
      <c r="BC526">
        <v>2.25</v>
      </c>
      <c r="BD526">
        <v>3</v>
      </c>
      <c r="BE526">
        <v>3.4</v>
      </c>
      <c r="BF526">
        <f>(1/BC526+1/BD526+1/BE526-1)/3</f>
        <v>2.3965141612200425E-2</v>
      </c>
      <c r="BG526">
        <f>1/BC526-BF526</f>
        <v>0.420479302832244</v>
      </c>
      <c r="BH526">
        <f>1/BD526-BF526</f>
        <v>0.30936819172113289</v>
      </c>
      <c r="BI526">
        <f>1/BE526-BF526</f>
        <v>0.27015250544662311</v>
      </c>
      <c r="BJ526">
        <f>MROUND(BG526*100,2)/100</f>
        <v>0.42</v>
      </c>
      <c r="BK526">
        <v>1.51</v>
      </c>
      <c r="BL526">
        <v>2.4</v>
      </c>
      <c r="BM526">
        <v>4.4000000000000004</v>
      </c>
      <c r="BN526">
        <v>9</v>
      </c>
      <c r="BO526">
        <v>2.1</v>
      </c>
      <c r="BP526">
        <v>1.69</v>
      </c>
      <c r="BQ526" t="s">
        <v>711</v>
      </c>
      <c r="BR526">
        <f>VLOOKUP(Table2[[#This Row],[Reference]],metron,10,FALSE)</f>
        <v>2.4884649511978703</v>
      </c>
      <c r="BS526">
        <f>VLOOKUP(Table2[[#This Row],[Reference]],metron,11,FALSE)</f>
        <v>1.396960958296362</v>
      </c>
      <c r="BT526">
        <f>VLOOKUP(Table2[[#This Row],[Reference]],metron,12,FALSE)</f>
        <v>1.091503992901508</v>
      </c>
      <c r="BU526">
        <f>VLOOKUP(Table2[[#This Row],[Reference]],metron,13,FALSE)</f>
        <v>0.60765391014975045</v>
      </c>
      <c r="BV526">
        <f>VLOOKUP(Table2[[#This Row],[Reference]],metron,14,FALSE)</f>
        <v>0.47276760953965608</v>
      </c>
      <c r="BW526">
        <f>VLOOKUP(Table2[[#This Row],[Reference]],metron,15,FALSE)</f>
        <v>12.29504785684561</v>
      </c>
      <c r="BX526">
        <f>VLOOKUP(Table2[[#This Row],[Reference]],metron,16,FALSE)</f>
        <v>10.047232625884311</v>
      </c>
      <c r="BY526">
        <f>VLOOKUP(Table2[[#This Row],[Reference]],metron,17,FALSE)</f>
        <v>5.2917192097519967</v>
      </c>
      <c r="BZ526">
        <f>VLOOKUP(Table2[[#This Row],[Reference]],metron,18,FALSE)</f>
        <v>4.2580916351408158</v>
      </c>
      <c r="CA526">
        <f>VLOOKUP(Table2[[#This Row],[Reference]],metron,19,FALSE)</f>
        <v>7.0033286470936131</v>
      </c>
      <c r="CB526">
        <f>VLOOKUP(Table2[[#This Row],[Reference]],metron,20,FALSE)</f>
        <v>5.789140990743495</v>
      </c>
      <c r="CC526">
        <f>VLOOKUP(Table2[[#This Row],[Reference]],metron,21,FALSE)</f>
        <v>12.77041895895049</v>
      </c>
      <c r="CD526">
        <f>VLOOKUP(Table2[[#This Row],[Reference]],metron,22,FALSE)</f>
        <v>13.411129919593741</v>
      </c>
      <c r="CE526">
        <f>VLOOKUP(Table2[[#This Row],[Reference]],metron,23,FALSE)</f>
        <v>1.556141062018646</v>
      </c>
      <c r="CF526">
        <f>VLOOKUP(Table2[[#This Row],[Reference]],metron,24,FALSE)</f>
        <v>1.9114308877178761</v>
      </c>
      <c r="CG526">
        <f>VLOOKUP(Table2[[#This Row],[Reference]],metron,25,FALSE)</f>
        <v>8.4920956627482766E-2</v>
      </c>
      <c r="CH526">
        <f>VLOOKUP(Table2[[#This Row],[Reference]],metron,26,FALSE)</f>
        <v>0.1323469801378192</v>
      </c>
    </row>
    <row r="527" spans="1:86" hidden="1" x14ac:dyDescent="0.45">
      <c r="A527">
        <v>1614396600</v>
      </c>
      <c r="B527" t="s">
        <v>1076</v>
      </c>
      <c r="C527" t="s">
        <v>64</v>
      </c>
      <c r="D527" t="s">
        <v>65</v>
      </c>
      <c r="E527" t="s">
        <v>699</v>
      </c>
      <c r="F527" t="s">
        <v>683</v>
      </c>
      <c r="G527" t="s">
        <v>743</v>
      </c>
      <c r="H527">
        <v>8</v>
      </c>
      <c r="I527">
        <v>1.5</v>
      </c>
      <c r="J527">
        <v>0.17</v>
      </c>
      <c r="K527">
        <v>1.53</v>
      </c>
      <c r="L527">
        <v>0.17</v>
      </c>
      <c r="M527">
        <v>3</v>
      </c>
      <c r="N527">
        <v>0</v>
      </c>
      <c r="O527">
        <v>3</v>
      </c>
      <c r="P527">
        <v>2</v>
      </c>
      <c r="Q527">
        <v>2</v>
      </c>
      <c r="R527">
        <v>0</v>
      </c>
      <c r="S527" t="s">
        <v>1077</v>
      </c>
      <c r="U527">
        <v>4</v>
      </c>
      <c r="V527">
        <v>5</v>
      </c>
      <c r="W527">
        <v>2</v>
      </c>
      <c r="X527">
        <v>0</v>
      </c>
      <c r="Y527">
        <v>1</v>
      </c>
      <c r="Z527">
        <v>2</v>
      </c>
      <c r="AA527">
        <v>0</v>
      </c>
      <c r="AB527">
        <v>2</v>
      </c>
      <c r="AC527">
        <v>1</v>
      </c>
      <c r="AD527">
        <v>2</v>
      </c>
      <c r="AE527">
        <v>2</v>
      </c>
      <c r="AF527">
        <v>7</v>
      </c>
      <c r="AG527">
        <v>0</v>
      </c>
      <c r="AH527">
        <v>6</v>
      </c>
      <c r="AI527">
        <v>2</v>
      </c>
      <c r="AJ527">
        <v>1</v>
      </c>
      <c r="AK527">
        <v>16</v>
      </c>
      <c r="AL527">
        <v>15</v>
      </c>
      <c r="AM527">
        <v>56</v>
      </c>
      <c r="AN527">
        <v>44</v>
      </c>
      <c r="AO527">
        <v>0.5</v>
      </c>
      <c r="AP527">
        <v>1.1000000000000001</v>
      </c>
      <c r="AQ527">
        <v>2.92</v>
      </c>
      <c r="AR527">
        <v>63</v>
      </c>
      <c r="AS527">
        <v>71</v>
      </c>
      <c r="AT527">
        <v>63</v>
      </c>
      <c r="AU527">
        <v>33</v>
      </c>
      <c r="AV527">
        <v>29</v>
      </c>
      <c r="AW527">
        <v>50</v>
      </c>
      <c r="AX527">
        <v>79</v>
      </c>
      <c r="AY527">
        <v>33</v>
      </c>
      <c r="AZ527">
        <v>71</v>
      </c>
      <c r="BA527">
        <v>8.34</v>
      </c>
      <c r="BB527">
        <v>5.34</v>
      </c>
      <c r="BC527">
        <v>2.25</v>
      </c>
      <c r="BD527">
        <v>3.25</v>
      </c>
      <c r="BE527">
        <v>3.15</v>
      </c>
      <c r="BF527">
        <f>(1/BC527+1/BD527+1/BE527-1)/3</f>
        <v>2.3199023199023189E-2</v>
      </c>
      <c r="BG527">
        <f>1/BC527-BF527</f>
        <v>0.42124542124542125</v>
      </c>
      <c r="BH527">
        <f>1/BD527-BF527</f>
        <v>0.28449328449328454</v>
      </c>
      <c r="BI527">
        <f>1/BE527-BF527</f>
        <v>0.29426129426129427</v>
      </c>
      <c r="BJ527">
        <f>MROUND(BG527*100,2)/100</f>
        <v>0.42</v>
      </c>
      <c r="BK527">
        <v>1.36</v>
      </c>
      <c r="BL527">
        <v>2</v>
      </c>
      <c r="BM527">
        <v>3.35</v>
      </c>
      <c r="BN527">
        <v>6.75</v>
      </c>
      <c r="BO527">
        <v>1.83</v>
      </c>
      <c r="BP527">
        <v>1.91</v>
      </c>
      <c r="BQ527" t="s">
        <v>702</v>
      </c>
      <c r="BR527">
        <f>VLOOKUP(Table2[[#This Row],[Reference]],metron,10,FALSE)</f>
        <v>2.4884649511978703</v>
      </c>
      <c r="BS527">
        <f>VLOOKUP(Table2[[#This Row],[Reference]],metron,11,FALSE)</f>
        <v>1.396960958296362</v>
      </c>
      <c r="BT527">
        <f>VLOOKUP(Table2[[#This Row],[Reference]],metron,12,FALSE)</f>
        <v>1.091503992901508</v>
      </c>
      <c r="BU527">
        <f>VLOOKUP(Table2[[#This Row],[Reference]],metron,13,FALSE)</f>
        <v>0.60765391014975045</v>
      </c>
      <c r="BV527">
        <f>VLOOKUP(Table2[[#This Row],[Reference]],metron,14,FALSE)</f>
        <v>0.47276760953965608</v>
      </c>
      <c r="BW527">
        <f>VLOOKUP(Table2[[#This Row],[Reference]],metron,15,FALSE)</f>
        <v>12.29504785684561</v>
      </c>
      <c r="BX527">
        <f>VLOOKUP(Table2[[#This Row],[Reference]],metron,16,FALSE)</f>
        <v>10.047232625884311</v>
      </c>
      <c r="BY527">
        <f>VLOOKUP(Table2[[#This Row],[Reference]],metron,17,FALSE)</f>
        <v>5.2917192097519967</v>
      </c>
      <c r="BZ527">
        <f>VLOOKUP(Table2[[#This Row],[Reference]],metron,18,FALSE)</f>
        <v>4.2580916351408158</v>
      </c>
      <c r="CA527">
        <f>VLOOKUP(Table2[[#This Row],[Reference]],metron,19,FALSE)</f>
        <v>7.0033286470936131</v>
      </c>
      <c r="CB527">
        <f>VLOOKUP(Table2[[#This Row],[Reference]],metron,20,FALSE)</f>
        <v>5.789140990743495</v>
      </c>
      <c r="CC527">
        <f>VLOOKUP(Table2[[#This Row],[Reference]],metron,21,FALSE)</f>
        <v>12.77041895895049</v>
      </c>
      <c r="CD527">
        <f>VLOOKUP(Table2[[#This Row],[Reference]],metron,22,FALSE)</f>
        <v>13.411129919593741</v>
      </c>
      <c r="CE527">
        <f>VLOOKUP(Table2[[#This Row],[Reference]],metron,23,FALSE)</f>
        <v>1.556141062018646</v>
      </c>
      <c r="CF527">
        <f>VLOOKUP(Table2[[#This Row],[Reference]],metron,24,FALSE)</f>
        <v>1.9114308877178761</v>
      </c>
      <c r="CG527">
        <f>VLOOKUP(Table2[[#This Row],[Reference]],metron,25,FALSE)</f>
        <v>8.4920956627482766E-2</v>
      </c>
      <c r="CH527">
        <f>VLOOKUP(Table2[[#This Row],[Reference]],metron,26,FALSE)</f>
        <v>0.1323469801378192</v>
      </c>
    </row>
    <row r="528" spans="1:86" hidden="1" x14ac:dyDescent="0.45">
      <c r="A528">
        <v>1614466800</v>
      </c>
      <c r="B528" t="s">
        <v>1078</v>
      </c>
      <c r="C528" t="s">
        <v>64</v>
      </c>
      <c r="D528" t="s">
        <v>65</v>
      </c>
      <c r="E528" t="s">
        <v>705</v>
      </c>
      <c r="F528" t="s">
        <v>677</v>
      </c>
      <c r="G528" t="s">
        <v>662</v>
      </c>
      <c r="H528">
        <v>8</v>
      </c>
      <c r="I528">
        <v>2.33</v>
      </c>
      <c r="J528">
        <v>0.92</v>
      </c>
      <c r="K528">
        <v>2</v>
      </c>
      <c r="L528">
        <v>1.06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U528">
        <v>7</v>
      </c>
      <c r="V528">
        <v>8</v>
      </c>
      <c r="W528">
        <v>2</v>
      </c>
      <c r="X528">
        <v>0</v>
      </c>
      <c r="Y528">
        <v>1</v>
      </c>
      <c r="Z528">
        <v>0</v>
      </c>
      <c r="AA528">
        <v>0</v>
      </c>
      <c r="AB528">
        <v>2</v>
      </c>
      <c r="AC528">
        <v>1</v>
      </c>
      <c r="AD528">
        <v>0</v>
      </c>
      <c r="AE528">
        <v>11</v>
      </c>
      <c r="AF528">
        <v>22</v>
      </c>
      <c r="AG528">
        <v>3</v>
      </c>
      <c r="AH528">
        <v>3</v>
      </c>
      <c r="AI528">
        <v>8</v>
      </c>
      <c r="AJ528">
        <v>19</v>
      </c>
      <c r="AK528">
        <v>18</v>
      </c>
      <c r="AL528">
        <v>17</v>
      </c>
      <c r="AM528">
        <v>62</v>
      </c>
      <c r="AN528">
        <v>38</v>
      </c>
      <c r="AO528">
        <v>1.22</v>
      </c>
      <c r="AP528">
        <v>1.92</v>
      </c>
      <c r="AQ528">
        <v>2.38</v>
      </c>
      <c r="AR528">
        <v>50</v>
      </c>
      <c r="AS528">
        <v>63</v>
      </c>
      <c r="AT528">
        <v>38</v>
      </c>
      <c r="AU528">
        <v>30</v>
      </c>
      <c r="AV528">
        <v>17</v>
      </c>
      <c r="AW528">
        <v>42</v>
      </c>
      <c r="AX528">
        <v>67</v>
      </c>
      <c r="AY528">
        <v>34</v>
      </c>
      <c r="AZ528">
        <v>71</v>
      </c>
      <c r="BA528">
        <v>9.92</v>
      </c>
      <c r="BB528">
        <v>4.25</v>
      </c>
      <c r="BC528">
        <v>2.15</v>
      </c>
      <c r="BD528">
        <v>3.4</v>
      </c>
      <c r="BE528">
        <v>3.2</v>
      </c>
      <c r="BF528">
        <f>(1/BC528+1/BD528+1/BE528-1)/3</f>
        <v>2.3911308709530326E-2</v>
      </c>
      <c r="BG528">
        <f>1/BC528-BF528</f>
        <v>0.44120497036023709</v>
      </c>
      <c r="BH528">
        <f>1/BD528-BF528</f>
        <v>0.2702063383492932</v>
      </c>
      <c r="BI528">
        <f>1/BE528-BF528</f>
        <v>0.28858869129046966</v>
      </c>
      <c r="BJ528">
        <f>MROUND(BG528*100,2)/100</f>
        <v>0.44</v>
      </c>
      <c r="BK528">
        <v>1.33</v>
      </c>
      <c r="BL528">
        <v>1.91</v>
      </c>
      <c r="BM528">
        <v>3.2</v>
      </c>
      <c r="BN528">
        <v>6</v>
      </c>
      <c r="BO528">
        <v>1.8</v>
      </c>
      <c r="BP528">
        <v>1.95</v>
      </c>
      <c r="BQ528" t="s">
        <v>723</v>
      </c>
      <c r="BR528">
        <f>VLOOKUP(Table2[[#This Row],[Reference]],metron,10,FALSE)</f>
        <v>2.4807646356033461</v>
      </c>
      <c r="BS528">
        <f>VLOOKUP(Table2[[#This Row],[Reference]],metron,11,FALSE)</f>
        <v>1.4140979689366791</v>
      </c>
      <c r="BT528">
        <f>VLOOKUP(Table2[[#This Row],[Reference]],metron,12,FALSE)</f>
        <v>1.0666666666666671</v>
      </c>
      <c r="BU528">
        <f>VLOOKUP(Table2[[#This Row],[Reference]],metron,13,FALSE)</f>
        <v>0.62712066905615294</v>
      </c>
      <c r="BV528">
        <f>VLOOKUP(Table2[[#This Row],[Reference]],metron,14,FALSE)</f>
        <v>0.46009557945041818</v>
      </c>
      <c r="BW528">
        <f>VLOOKUP(Table2[[#This Row],[Reference]],metron,15,FALSE)</f>
        <v>12.56969280146722</v>
      </c>
      <c r="BX528">
        <f>VLOOKUP(Table2[[#This Row],[Reference]],metron,16,FALSE)</f>
        <v>9.8695552498853729</v>
      </c>
      <c r="BY528">
        <f>VLOOKUP(Table2[[#This Row],[Reference]],metron,17,FALSE)</f>
        <v>5.2754256787850897</v>
      </c>
      <c r="BZ528">
        <f>VLOOKUP(Table2[[#This Row],[Reference]],metron,18,FALSE)</f>
        <v>4.1279337321675103</v>
      </c>
      <c r="CA528">
        <f>VLOOKUP(Table2[[#This Row],[Reference]],metron,19,FALSE)</f>
        <v>7.2942671226821298</v>
      </c>
      <c r="CB528">
        <f>VLOOKUP(Table2[[#This Row],[Reference]],metron,20,FALSE)</f>
        <v>5.7416215177178627</v>
      </c>
      <c r="CC528">
        <f>VLOOKUP(Table2[[#This Row],[Reference]],metron,21,FALSE)</f>
        <v>12.897246007868549</v>
      </c>
      <c r="CD528">
        <f>VLOOKUP(Table2[[#This Row],[Reference]],metron,22,FALSE)</f>
        <v>13.507058551261281</v>
      </c>
      <c r="CE528">
        <f>VLOOKUP(Table2[[#This Row],[Reference]],metron,23,FALSE)</f>
        <v>1.576522702104098</v>
      </c>
      <c r="CF528">
        <f>VLOOKUP(Table2[[#This Row],[Reference]],metron,24,FALSE)</f>
        <v>1.917165005537099</v>
      </c>
      <c r="CG528">
        <f>VLOOKUP(Table2[[#This Row],[Reference]],metron,25,FALSE)</f>
        <v>8.4385382059800659E-2</v>
      </c>
      <c r="CH528">
        <f>VLOOKUP(Table2[[#This Row],[Reference]],metron,26,FALSE)</f>
        <v>0.1233665559246955</v>
      </c>
    </row>
    <row r="529" spans="1:86" x14ac:dyDescent="0.45">
      <c r="A529">
        <v>1614474000</v>
      </c>
      <c r="B529" t="s">
        <v>1079</v>
      </c>
      <c r="C529" t="s">
        <v>64</v>
      </c>
      <c r="D529" t="s">
        <v>65</v>
      </c>
      <c r="E529" t="s">
        <v>694</v>
      </c>
      <c r="F529" t="s">
        <v>693</v>
      </c>
      <c r="G529" t="s">
        <v>668</v>
      </c>
      <c r="H529">
        <v>8</v>
      </c>
      <c r="I529">
        <v>2.29</v>
      </c>
      <c r="J529">
        <v>1.38</v>
      </c>
      <c r="K529">
        <v>2.37</v>
      </c>
      <c r="L529">
        <v>1.38</v>
      </c>
      <c r="M529">
        <v>2</v>
      </c>
      <c r="N529">
        <v>0</v>
      </c>
      <c r="O529">
        <v>2</v>
      </c>
      <c r="P529">
        <v>2</v>
      </c>
      <c r="Q529">
        <v>2</v>
      </c>
      <c r="R529">
        <v>0</v>
      </c>
      <c r="S529" t="s">
        <v>1080</v>
      </c>
      <c r="U529">
        <v>5</v>
      </c>
      <c r="V529">
        <v>0</v>
      </c>
      <c r="W529">
        <v>0</v>
      </c>
      <c r="X529">
        <v>1</v>
      </c>
      <c r="Y529">
        <v>0</v>
      </c>
      <c r="Z529">
        <v>0</v>
      </c>
      <c r="AA529">
        <v>0</v>
      </c>
      <c r="AB529">
        <v>1</v>
      </c>
      <c r="AC529">
        <v>0</v>
      </c>
      <c r="AD529">
        <v>0</v>
      </c>
      <c r="AE529">
        <v>22</v>
      </c>
      <c r="AF529">
        <v>10</v>
      </c>
      <c r="AG529">
        <v>8</v>
      </c>
      <c r="AH529">
        <v>4</v>
      </c>
      <c r="AI529">
        <v>14</v>
      </c>
      <c r="AJ529">
        <v>6</v>
      </c>
      <c r="AK529">
        <v>12</v>
      </c>
      <c r="AL529">
        <v>12</v>
      </c>
      <c r="AM529">
        <v>57</v>
      </c>
      <c r="AN529">
        <v>43</v>
      </c>
      <c r="AO529">
        <v>2.35</v>
      </c>
      <c r="AP529">
        <v>1.05</v>
      </c>
      <c r="AQ529">
        <v>2.16</v>
      </c>
      <c r="AR529">
        <v>48</v>
      </c>
      <c r="AS529">
        <v>63</v>
      </c>
      <c r="AT529">
        <v>40</v>
      </c>
      <c r="AU529">
        <v>26</v>
      </c>
      <c r="AV529">
        <v>0</v>
      </c>
      <c r="AW529">
        <v>26</v>
      </c>
      <c r="AX529">
        <v>63</v>
      </c>
      <c r="AY529">
        <v>37</v>
      </c>
      <c r="AZ529">
        <v>74</v>
      </c>
      <c r="BA529">
        <v>11.64</v>
      </c>
      <c r="BB529">
        <v>3.27</v>
      </c>
      <c r="BC529">
        <v>2.5499999999999998</v>
      </c>
      <c r="BD529">
        <v>2.95</v>
      </c>
      <c r="BE529">
        <v>2.95</v>
      </c>
      <c r="BF529">
        <f>(1/BC529+1/BD529+1/BE529-1)/3</f>
        <v>2.3374321480004401E-2</v>
      </c>
      <c r="BG529">
        <f>1/BC529-BF529</f>
        <v>0.36878254126509369</v>
      </c>
      <c r="BH529">
        <f>1/BD529-BF529</f>
        <v>0.31560872936745321</v>
      </c>
      <c r="BI529">
        <f>1/BE529-BF529</f>
        <v>0.31560872936745321</v>
      </c>
      <c r="BJ529">
        <f>MROUND(BG529*100,2)/100</f>
        <v>0.36</v>
      </c>
      <c r="BK529">
        <v>1.48</v>
      </c>
      <c r="BL529">
        <v>2.2999999999999998</v>
      </c>
      <c r="BM529">
        <v>4.05</v>
      </c>
      <c r="BN529">
        <v>8.25</v>
      </c>
      <c r="BO529">
        <v>2</v>
      </c>
      <c r="BP529">
        <v>1.77</v>
      </c>
      <c r="BQ529" t="s">
        <v>770</v>
      </c>
      <c r="BR529">
        <f>VLOOKUP(Table2[[#This Row],[Reference]],metron,10,FALSE)</f>
        <v>2.5110350525197691</v>
      </c>
      <c r="BS529">
        <f>VLOOKUP(Table2[[#This Row],[Reference]],metron,11,FALSE)</f>
        <v>1.269326094653606</v>
      </c>
      <c r="BT529">
        <f>VLOOKUP(Table2[[#This Row],[Reference]],metron,12,FALSE)</f>
        <v>1.2417089578661631</v>
      </c>
      <c r="BU529">
        <f>VLOOKUP(Table2[[#This Row],[Reference]],metron,13,FALSE)</f>
        <v>0.56586402266288949</v>
      </c>
      <c r="BV529">
        <f>VLOOKUP(Table2[[#This Row],[Reference]],metron,14,FALSE)</f>
        <v>0.55158168083097259</v>
      </c>
      <c r="BW529">
        <f>VLOOKUP(Table2[[#This Row],[Reference]],metron,15,FALSE)</f>
        <v>11.49400826446281</v>
      </c>
      <c r="BX529">
        <f>VLOOKUP(Table2[[#This Row],[Reference]],metron,16,FALSE)</f>
        <v>10.507231404958681</v>
      </c>
      <c r="BY529">
        <f>VLOOKUP(Table2[[#This Row],[Reference]],metron,17,FALSE)</f>
        <v>4.9238790406673623</v>
      </c>
      <c r="BZ529">
        <f>VLOOKUP(Table2[[#This Row],[Reference]],metron,18,FALSE)</f>
        <v>4.6296141814389991</v>
      </c>
      <c r="CA529">
        <f>VLOOKUP(Table2[[#This Row],[Reference]],metron,19,FALSE)</f>
        <v>6.5701292237954476</v>
      </c>
      <c r="CB529">
        <f>VLOOKUP(Table2[[#This Row],[Reference]],metron,20,FALSE)</f>
        <v>5.8776172235196817</v>
      </c>
      <c r="CC529">
        <f>VLOOKUP(Table2[[#This Row],[Reference]],metron,21,FALSE)</f>
        <v>12.798739495798319</v>
      </c>
      <c r="CD529">
        <f>VLOOKUP(Table2[[#This Row],[Reference]],metron,22,FALSE)</f>
        <v>12.98844537815126</v>
      </c>
      <c r="CE529">
        <f>VLOOKUP(Table2[[#This Row],[Reference]],metron,23,FALSE)</f>
        <v>1.604928297313674</v>
      </c>
      <c r="CF529">
        <f>VLOOKUP(Table2[[#This Row],[Reference]],metron,24,FALSE)</f>
        <v>1.791961219955565</v>
      </c>
      <c r="CG529">
        <f>VLOOKUP(Table2[[#This Row],[Reference]],metron,25,FALSE)</f>
        <v>8.887093516461321E-2</v>
      </c>
      <c r="CH529">
        <f>VLOOKUP(Table2[[#This Row],[Reference]],metron,26,FALSE)</f>
        <v>0.11694607150070691</v>
      </c>
    </row>
    <row r="530" spans="1:86" hidden="1" x14ac:dyDescent="0.45">
      <c r="A530">
        <v>1614481200</v>
      </c>
      <c r="B530" t="s">
        <v>1081</v>
      </c>
      <c r="C530" t="s">
        <v>64</v>
      </c>
      <c r="D530" t="s">
        <v>65</v>
      </c>
      <c r="E530" t="s">
        <v>667</v>
      </c>
      <c r="F530" t="s">
        <v>671</v>
      </c>
      <c r="G530" t="s">
        <v>684</v>
      </c>
      <c r="H530">
        <v>8</v>
      </c>
      <c r="I530">
        <v>2.5</v>
      </c>
      <c r="J530">
        <v>1.67</v>
      </c>
      <c r="K530">
        <v>2.29</v>
      </c>
      <c r="L530">
        <v>1.77</v>
      </c>
      <c r="M530">
        <v>0</v>
      </c>
      <c r="N530">
        <v>1</v>
      </c>
      <c r="O530">
        <v>1</v>
      </c>
      <c r="P530">
        <v>0</v>
      </c>
      <c r="Q530">
        <v>0</v>
      </c>
      <c r="R530">
        <v>0</v>
      </c>
      <c r="T530">
        <v>81</v>
      </c>
      <c r="U530">
        <v>3</v>
      </c>
      <c r="V530">
        <v>5</v>
      </c>
      <c r="W530">
        <v>2</v>
      </c>
      <c r="X530">
        <v>0</v>
      </c>
      <c r="Y530">
        <v>4</v>
      </c>
      <c r="Z530">
        <v>0</v>
      </c>
      <c r="AA530">
        <v>2</v>
      </c>
      <c r="AB530">
        <v>0</v>
      </c>
      <c r="AC530">
        <v>1</v>
      </c>
      <c r="AD530">
        <v>3</v>
      </c>
      <c r="AE530">
        <v>11</v>
      </c>
      <c r="AF530">
        <v>5</v>
      </c>
      <c r="AG530">
        <v>2</v>
      </c>
      <c r="AH530">
        <v>2</v>
      </c>
      <c r="AI530">
        <v>9</v>
      </c>
      <c r="AJ530">
        <v>3</v>
      </c>
      <c r="AK530">
        <v>11</v>
      </c>
      <c r="AL530">
        <v>11</v>
      </c>
      <c r="AM530">
        <v>65</v>
      </c>
      <c r="AN530">
        <v>35</v>
      </c>
      <c r="AO530">
        <v>1.21</v>
      </c>
      <c r="AP530">
        <v>0.77</v>
      </c>
      <c r="AQ530">
        <v>2.42</v>
      </c>
      <c r="AR530">
        <v>45</v>
      </c>
      <c r="AS530">
        <v>73</v>
      </c>
      <c r="AT530">
        <v>42</v>
      </c>
      <c r="AU530">
        <v>24</v>
      </c>
      <c r="AV530">
        <v>7</v>
      </c>
      <c r="AW530">
        <v>28</v>
      </c>
      <c r="AX530">
        <v>69</v>
      </c>
      <c r="AY530">
        <v>32</v>
      </c>
      <c r="AZ530">
        <v>79</v>
      </c>
      <c r="BA530">
        <v>9.6</v>
      </c>
      <c r="BB530">
        <v>3.33</v>
      </c>
      <c r="BC530">
        <v>2.2999999999999998</v>
      </c>
      <c r="BD530">
        <v>3.3</v>
      </c>
      <c r="BE530">
        <v>3</v>
      </c>
      <c r="BF530">
        <f>(1/BC530+1/BD530+1/BE530-1)/3</f>
        <v>2.3715415019762858E-2</v>
      </c>
      <c r="BG530">
        <f>1/BC530-BF530</f>
        <v>0.41106719367588934</v>
      </c>
      <c r="BH530">
        <f>1/BD530-BF530</f>
        <v>0.27931488801054016</v>
      </c>
      <c r="BI530">
        <f>1/BE530-BF530</f>
        <v>0.30961791831357044</v>
      </c>
      <c r="BJ530">
        <f>MROUND(BG530*100,2)/100</f>
        <v>0.42</v>
      </c>
      <c r="BK530">
        <v>1.35</v>
      </c>
      <c r="BL530">
        <v>2</v>
      </c>
      <c r="BM530">
        <v>3.3</v>
      </c>
      <c r="BN530">
        <v>6.5</v>
      </c>
      <c r="BO530">
        <v>1.8</v>
      </c>
      <c r="BP530">
        <v>1.95</v>
      </c>
      <c r="BQ530" t="s">
        <v>736</v>
      </c>
      <c r="BR530">
        <f>VLOOKUP(Table2[[#This Row],[Reference]],metron,10,FALSE)</f>
        <v>2.4884649511978703</v>
      </c>
      <c r="BS530">
        <f>VLOOKUP(Table2[[#This Row],[Reference]],metron,11,FALSE)</f>
        <v>1.396960958296362</v>
      </c>
      <c r="BT530">
        <f>VLOOKUP(Table2[[#This Row],[Reference]],metron,12,FALSE)</f>
        <v>1.091503992901508</v>
      </c>
      <c r="BU530">
        <f>VLOOKUP(Table2[[#This Row],[Reference]],metron,13,FALSE)</f>
        <v>0.60765391014975045</v>
      </c>
      <c r="BV530">
        <f>VLOOKUP(Table2[[#This Row],[Reference]],metron,14,FALSE)</f>
        <v>0.47276760953965608</v>
      </c>
      <c r="BW530">
        <f>VLOOKUP(Table2[[#This Row],[Reference]],metron,15,FALSE)</f>
        <v>12.29504785684561</v>
      </c>
      <c r="BX530">
        <f>VLOOKUP(Table2[[#This Row],[Reference]],metron,16,FALSE)</f>
        <v>10.047232625884311</v>
      </c>
      <c r="BY530">
        <f>VLOOKUP(Table2[[#This Row],[Reference]],metron,17,FALSE)</f>
        <v>5.2917192097519967</v>
      </c>
      <c r="BZ530">
        <f>VLOOKUP(Table2[[#This Row],[Reference]],metron,18,FALSE)</f>
        <v>4.2580916351408158</v>
      </c>
      <c r="CA530">
        <f>VLOOKUP(Table2[[#This Row],[Reference]],metron,19,FALSE)</f>
        <v>7.0033286470936131</v>
      </c>
      <c r="CB530">
        <f>VLOOKUP(Table2[[#This Row],[Reference]],metron,20,FALSE)</f>
        <v>5.789140990743495</v>
      </c>
      <c r="CC530">
        <f>VLOOKUP(Table2[[#This Row],[Reference]],metron,21,FALSE)</f>
        <v>12.77041895895049</v>
      </c>
      <c r="CD530">
        <f>VLOOKUP(Table2[[#This Row],[Reference]],metron,22,FALSE)</f>
        <v>13.411129919593741</v>
      </c>
      <c r="CE530">
        <f>VLOOKUP(Table2[[#This Row],[Reference]],metron,23,FALSE)</f>
        <v>1.556141062018646</v>
      </c>
      <c r="CF530">
        <f>VLOOKUP(Table2[[#This Row],[Reference]],metron,24,FALSE)</f>
        <v>1.9114308877178761</v>
      </c>
      <c r="CG530">
        <f>VLOOKUP(Table2[[#This Row],[Reference]],metron,25,FALSE)</f>
        <v>8.4920956627482766E-2</v>
      </c>
      <c r="CH530">
        <f>VLOOKUP(Table2[[#This Row],[Reference]],metron,26,FALSE)</f>
        <v>0.1323469801378192</v>
      </c>
    </row>
    <row r="531" spans="1:86" hidden="1" x14ac:dyDescent="0.45">
      <c r="A531">
        <v>1614553200</v>
      </c>
      <c r="B531" t="s">
        <v>1082</v>
      </c>
      <c r="C531" t="s">
        <v>64</v>
      </c>
      <c r="D531" t="s">
        <v>65</v>
      </c>
      <c r="E531" t="s">
        <v>704</v>
      </c>
      <c r="F531" t="s">
        <v>676</v>
      </c>
      <c r="G531" t="s">
        <v>735</v>
      </c>
      <c r="H531">
        <v>8</v>
      </c>
      <c r="I531">
        <v>2</v>
      </c>
      <c r="J531">
        <v>0.5</v>
      </c>
      <c r="K531">
        <v>1.79</v>
      </c>
      <c r="L531">
        <v>0.47</v>
      </c>
      <c r="M531">
        <v>1</v>
      </c>
      <c r="N531">
        <v>1</v>
      </c>
      <c r="O531">
        <v>2</v>
      </c>
      <c r="P531">
        <v>1</v>
      </c>
      <c r="Q531">
        <v>1</v>
      </c>
      <c r="R531">
        <v>0</v>
      </c>
      <c r="S531">
        <v>40</v>
      </c>
      <c r="T531">
        <v>89</v>
      </c>
      <c r="U531">
        <v>3</v>
      </c>
      <c r="V531">
        <v>3</v>
      </c>
      <c r="W531">
        <v>1</v>
      </c>
      <c r="X531">
        <v>0</v>
      </c>
      <c r="Y531">
        <v>2</v>
      </c>
      <c r="Z531">
        <v>0</v>
      </c>
      <c r="AA531">
        <v>0</v>
      </c>
      <c r="AB531">
        <v>1</v>
      </c>
      <c r="AC531">
        <v>1</v>
      </c>
      <c r="AD531">
        <v>1</v>
      </c>
      <c r="AE531">
        <v>10</v>
      </c>
      <c r="AF531">
        <v>12</v>
      </c>
      <c r="AG531">
        <v>5</v>
      </c>
      <c r="AH531">
        <v>6</v>
      </c>
      <c r="AI531">
        <v>5</v>
      </c>
      <c r="AJ531">
        <v>6</v>
      </c>
      <c r="AK531">
        <v>13</v>
      </c>
      <c r="AL531">
        <v>12</v>
      </c>
      <c r="AM531">
        <v>40</v>
      </c>
      <c r="AN531">
        <v>60</v>
      </c>
      <c r="AO531">
        <v>1.26</v>
      </c>
      <c r="AP531">
        <v>1.49</v>
      </c>
      <c r="AQ531">
        <v>2.57</v>
      </c>
      <c r="AR531">
        <v>49</v>
      </c>
      <c r="AS531">
        <v>74</v>
      </c>
      <c r="AT531">
        <v>48</v>
      </c>
      <c r="AU531">
        <v>35</v>
      </c>
      <c r="AV531">
        <v>4</v>
      </c>
      <c r="AW531">
        <v>30</v>
      </c>
      <c r="AX531">
        <v>83</v>
      </c>
      <c r="AY531">
        <v>53</v>
      </c>
      <c r="AZ531">
        <v>70</v>
      </c>
      <c r="BA531">
        <v>9.5299999999999994</v>
      </c>
      <c r="BB531">
        <v>5</v>
      </c>
      <c r="BC531">
        <v>1.62</v>
      </c>
      <c r="BD531">
        <v>3.65</v>
      </c>
      <c r="BE531">
        <v>5.75</v>
      </c>
      <c r="BF531">
        <f>(1/BC531+1/BD531+1/BE531-1)/3</f>
        <v>2.1723198945090266E-2</v>
      </c>
      <c r="BG531">
        <f>1/BC531-BF531</f>
        <v>0.59556075167219369</v>
      </c>
      <c r="BH531">
        <f>1/BD531-BF531</f>
        <v>0.25224940379463573</v>
      </c>
      <c r="BI531">
        <f>1/BE531-BF531</f>
        <v>0.15218984453317061</v>
      </c>
      <c r="BJ531">
        <f>MROUND(BG531*100,2)/100</f>
        <v>0.6</v>
      </c>
      <c r="BK531">
        <v>1.29</v>
      </c>
      <c r="BL531">
        <v>1.87</v>
      </c>
      <c r="BM531">
        <v>3.05</v>
      </c>
      <c r="BN531">
        <v>6</v>
      </c>
      <c r="BO531">
        <v>1.83</v>
      </c>
      <c r="BP531">
        <v>1.91</v>
      </c>
      <c r="BQ531" t="s">
        <v>708</v>
      </c>
      <c r="BR531">
        <f>VLOOKUP(Table2[[#This Row],[Reference]],metron,10,FALSE)</f>
        <v>2.7310090702947849</v>
      </c>
      <c r="BS531">
        <f>VLOOKUP(Table2[[#This Row],[Reference]],metron,11,FALSE)</f>
        <v>1.841836734693878</v>
      </c>
      <c r="BT531">
        <f>VLOOKUP(Table2[[#This Row],[Reference]],metron,12,FALSE)</f>
        <v>0.88917233560090703</v>
      </c>
      <c r="BU531">
        <f>VLOOKUP(Table2[[#This Row],[Reference]],metron,13,FALSE)</f>
        <v>0.804822695035461</v>
      </c>
      <c r="BV531">
        <f>VLOOKUP(Table2[[#This Row],[Reference]],metron,14,FALSE)</f>
        <v>0.38099290780141842</v>
      </c>
      <c r="BW531">
        <f>VLOOKUP(Table2[[#This Row],[Reference]],metron,15,FALSE)</f>
        <v>14.25174825174825</v>
      </c>
      <c r="BX531">
        <f>VLOOKUP(Table2[[#This Row],[Reference]],metron,16,FALSE)</f>
        <v>8.8316683316683324</v>
      </c>
      <c r="BY531">
        <f>VLOOKUP(Table2[[#This Row],[Reference]],metron,17,FALSE)</f>
        <v>6.2901265822784813</v>
      </c>
      <c r="BZ531">
        <f>VLOOKUP(Table2[[#This Row],[Reference]],metron,18,FALSE)</f>
        <v>3.6162025316455702</v>
      </c>
      <c r="CA531">
        <f>VLOOKUP(Table2[[#This Row],[Reference]],metron,19,FALSE)</f>
        <v>7.9616216694697686</v>
      </c>
      <c r="CB531">
        <f>VLOOKUP(Table2[[#This Row],[Reference]],metron,20,FALSE)</f>
        <v>5.2154658000227627</v>
      </c>
      <c r="CC531">
        <f>VLOOKUP(Table2[[#This Row],[Reference]],metron,21,FALSE)</f>
        <v>12.444895886236671</v>
      </c>
      <c r="CD531">
        <f>VLOOKUP(Table2[[#This Row],[Reference]],metron,22,FALSE)</f>
        <v>13.620619603859829</v>
      </c>
      <c r="CE531">
        <f>VLOOKUP(Table2[[#This Row],[Reference]],metron,23,FALSE)</f>
        <v>1.406084017382907</v>
      </c>
      <c r="CF531">
        <f>VLOOKUP(Table2[[#This Row],[Reference]],metron,24,FALSE)</f>
        <v>2.070980202800579</v>
      </c>
      <c r="CG531">
        <f>VLOOKUP(Table2[[#This Row],[Reference]],metron,25,FALSE)</f>
        <v>6.1323032351521013E-2</v>
      </c>
      <c r="CH531">
        <f>VLOOKUP(Table2[[#This Row],[Reference]],metron,26,FALSE)</f>
        <v>0.1313375181071946</v>
      </c>
    </row>
    <row r="532" spans="1:86" hidden="1" x14ac:dyDescent="0.45">
      <c r="A532">
        <v>1614560760</v>
      </c>
      <c r="B532" t="s">
        <v>1083</v>
      </c>
      <c r="C532" t="s">
        <v>64</v>
      </c>
      <c r="D532" t="s">
        <v>65</v>
      </c>
      <c r="E532" t="s">
        <v>672</v>
      </c>
      <c r="F532" t="s">
        <v>689</v>
      </c>
      <c r="G532" t="s">
        <v>760</v>
      </c>
      <c r="H532">
        <v>8</v>
      </c>
      <c r="I532">
        <v>2.08</v>
      </c>
      <c r="J532">
        <v>0.83</v>
      </c>
      <c r="K532">
        <v>2.09</v>
      </c>
      <c r="L532">
        <v>0.59</v>
      </c>
      <c r="M532">
        <v>3</v>
      </c>
      <c r="N532">
        <v>2</v>
      </c>
      <c r="O532">
        <v>5</v>
      </c>
      <c r="P532">
        <v>2</v>
      </c>
      <c r="Q532">
        <v>2</v>
      </c>
      <c r="R532">
        <v>0</v>
      </c>
      <c r="S532" t="s">
        <v>1084</v>
      </c>
      <c r="T532" t="s">
        <v>1085</v>
      </c>
      <c r="U532">
        <v>7</v>
      </c>
      <c r="V532">
        <v>4</v>
      </c>
      <c r="W532">
        <v>0</v>
      </c>
      <c r="X532">
        <v>0</v>
      </c>
      <c r="Y532">
        <v>2</v>
      </c>
      <c r="Z532">
        <v>0</v>
      </c>
      <c r="AA532">
        <v>0</v>
      </c>
      <c r="AB532">
        <v>0</v>
      </c>
      <c r="AC532">
        <v>0</v>
      </c>
      <c r="AD532">
        <v>2</v>
      </c>
      <c r="AE532">
        <v>17</v>
      </c>
      <c r="AF532">
        <v>10</v>
      </c>
      <c r="AG532">
        <v>9</v>
      </c>
      <c r="AH532">
        <v>5</v>
      </c>
      <c r="AI532">
        <v>8</v>
      </c>
      <c r="AJ532">
        <v>5</v>
      </c>
      <c r="AK532">
        <v>13</v>
      </c>
      <c r="AL532">
        <v>13</v>
      </c>
      <c r="AM532">
        <v>51</v>
      </c>
      <c r="AN532">
        <v>49</v>
      </c>
      <c r="AO532">
        <v>2.0699999999999998</v>
      </c>
      <c r="AP532">
        <v>1.33</v>
      </c>
      <c r="AQ532">
        <v>2.4900000000000002</v>
      </c>
      <c r="AR532">
        <v>57</v>
      </c>
      <c r="AS532">
        <v>85</v>
      </c>
      <c r="AT532">
        <v>44</v>
      </c>
      <c r="AU532">
        <v>17</v>
      </c>
      <c r="AV532">
        <v>9</v>
      </c>
      <c r="AW532">
        <v>37</v>
      </c>
      <c r="AX532">
        <v>69</v>
      </c>
      <c r="AY532">
        <v>37</v>
      </c>
      <c r="AZ532">
        <v>89</v>
      </c>
      <c r="BA532">
        <v>10.69</v>
      </c>
      <c r="BB532">
        <v>3.89</v>
      </c>
      <c r="BC532">
        <v>1.77</v>
      </c>
      <c r="BD532">
        <v>3.5</v>
      </c>
      <c r="BE532">
        <v>4.5</v>
      </c>
      <c r="BF532">
        <f>(1/BC532+1/BD532+1/BE532-1)/3</f>
        <v>2.430275311631247E-2</v>
      </c>
      <c r="BG532">
        <f>1/BC532-BF532</f>
        <v>0.54066899829611692</v>
      </c>
      <c r="BH532">
        <f>1/BD532-BF532</f>
        <v>0.26141153259797323</v>
      </c>
      <c r="BI532">
        <f>1/BE532-BF532</f>
        <v>0.19791946910590974</v>
      </c>
      <c r="BJ532">
        <f>MROUND(BG532*100,2)/100</f>
        <v>0.54</v>
      </c>
      <c r="BK532">
        <v>1.38</v>
      </c>
      <c r="BL532">
        <v>2.1</v>
      </c>
      <c r="BM532">
        <v>3.65</v>
      </c>
      <c r="BN532">
        <v>7.5</v>
      </c>
      <c r="BO532">
        <v>2.0499999999999998</v>
      </c>
      <c r="BP532">
        <v>1.71</v>
      </c>
      <c r="BQ532" t="s">
        <v>729</v>
      </c>
      <c r="BR532">
        <f>VLOOKUP(Table2[[#This Row],[Reference]],metron,10,FALSE)</f>
        <v>2.6359702267612941</v>
      </c>
      <c r="BS532">
        <f>VLOOKUP(Table2[[#This Row],[Reference]],metron,11,FALSE)</f>
        <v>1.684957590444867</v>
      </c>
      <c r="BT532">
        <f>VLOOKUP(Table2[[#This Row],[Reference]],metron,12,FALSE)</f>
        <v>0.95101263631642718</v>
      </c>
      <c r="BU532">
        <f>VLOOKUP(Table2[[#This Row],[Reference]],metron,13,FALSE)</f>
        <v>0.72650164445213783</v>
      </c>
      <c r="BV532">
        <f>VLOOKUP(Table2[[#This Row],[Reference]],metron,14,FALSE)</f>
        <v>0.42097974727367138</v>
      </c>
      <c r="BW532">
        <f>VLOOKUP(Table2[[#This Row],[Reference]],metron,15,FALSE)</f>
        <v>13.338806970509379</v>
      </c>
      <c r="BX532">
        <f>VLOOKUP(Table2[[#This Row],[Reference]],metron,16,FALSE)</f>
        <v>9.2530160857908843</v>
      </c>
      <c r="BY532">
        <f>VLOOKUP(Table2[[#This Row],[Reference]],metron,17,FALSE)</f>
        <v>5.9915081521739131</v>
      </c>
      <c r="BZ532">
        <f>VLOOKUP(Table2[[#This Row],[Reference]],metron,18,FALSE)</f>
        <v>3.9772418478260869</v>
      </c>
      <c r="CA532">
        <f>VLOOKUP(Table2[[#This Row],[Reference]],metron,19,FALSE)</f>
        <v>7.3472988183354664</v>
      </c>
      <c r="CB532">
        <f>VLOOKUP(Table2[[#This Row],[Reference]],metron,20,FALSE)</f>
        <v>5.2757742379647974</v>
      </c>
      <c r="CC532">
        <f>VLOOKUP(Table2[[#This Row],[Reference]],metron,21,FALSE)</f>
        <v>12.59428182437032</v>
      </c>
      <c r="CD532">
        <f>VLOOKUP(Table2[[#This Row],[Reference]],metron,22,FALSE)</f>
        <v>13.577944179714089</v>
      </c>
      <c r="CE532">
        <f>VLOOKUP(Table2[[#This Row],[Reference]],metron,23,FALSE)</f>
        <v>1.4276913099870301</v>
      </c>
      <c r="CF532">
        <f>VLOOKUP(Table2[[#This Row],[Reference]],metron,24,FALSE)</f>
        <v>1.940985732814527</v>
      </c>
      <c r="CG532">
        <f>VLOOKUP(Table2[[#This Row],[Reference]],metron,25,FALSE)</f>
        <v>8.0739299610894946E-2</v>
      </c>
      <c r="CH532">
        <f>VLOOKUP(Table2[[#This Row],[Reference]],metron,26,FALSE)</f>
        <v>0.12743190661478601</v>
      </c>
    </row>
    <row r="533" spans="1:86" hidden="1" x14ac:dyDescent="0.45">
      <c r="A533">
        <v>1614567600</v>
      </c>
      <c r="B533" t="s">
        <v>1086</v>
      </c>
      <c r="C533" t="s">
        <v>64</v>
      </c>
      <c r="D533" t="s">
        <v>65</v>
      </c>
      <c r="E533" t="s">
        <v>666</v>
      </c>
      <c r="F533" t="s">
        <v>682</v>
      </c>
      <c r="G533" t="s">
        <v>673</v>
      </c>
      <c r="H533">
        <v>8</v>
      </c>
      <c r="I533">
        <v>1.6</v>
      </c>
      <c r="J533">
        <v>1.1299999999999999</v>
      </c>
      <c r="K533">
        <v>1.6</v>
      </c>
      <c r="L533">
        <v>1.25</v>
      </c>
      <c r="M533">
        <v>2</v>
      </c>
      <c r="N533">
        <v>1</v>
      </c>
      <c r="O533">
        <v>3</v>
      </c>
      <c r="P533">
        <v>3</v>
      </c>
      <c r="Q533">
        <v>2</v>
      </c>
      <c r="R533">
        <v>1</v>
      </c>
      <c r="S533" t="s">
        <v>1087</v>
      </c>
      <c r="T533">
        <v>14</v>
      </c>
      <c r="U533">
        <v>6</v>
      </c>
      <c r="V533">
        <v>3</v>
      </c>
      <c r="W533">
        <v>1</v>
      </c>
      <c r="X533">
        <v>0</v>
      </c>
      <c r="Y533">
        <v>2</v>
      </c>
      <c r="Z533">
        <v>0</v>
      </c>
      <c r="AA533">
        <v>1</v>
      </c>
      <c r="AB533">
        <v>0</v>
      </c>
      <c r="AC533">
        <v>0</v>
      </c>
      <c r="AD533">
        <v>2</v>
      </c>
      <c r="AE533">
        <v>15</v>
      </c>
      <c r="AF533">
        <v>8</v>
      </c>
      <c r="AG533">
        <v>4</v>
      </c>
      <c r="AH533">
        <v>4</v>
      </c>
      <c r="AI533">
        <v>11</v>
      </c>
      <c r="AJ533">
        <v>4</v>
      </c>
      <c r="AK533">
        <v>14</v>
      </c>
      <c r="AL533">
        <v>13</v>
      </c>
      <c r="AM533">
        <v>52</v>
      </c>
      <c r="AN533">
        <v>48</v>
      </c>
      <c r="AO533">
        <v>1.58</v>
      </c>
      <c r="AP533">
        <v>0.95</v>
      </c>
      <c r="AQ533">
        <v>2.1</v>
      </c>
      <c r="AR533">
        <v>50</v>
      </c>
      <c r="AS533">
        <v>67</v>
      </c>
      <c r="AT533">
        <v>37</v>
      </c>
      <c r="AU533">
        <v>17</v>
      </c>
      <c r="AV533">
        <v>4</v>
      </c>
      <c r="AW533">
        <v>30</v>
      </c>
      <c r="AX533">
        <v>64</v>
      </c>
      <c r="AY533">
        <v>30</v>
      </c>
      <c r="AZ533">
        <v>67</v>
      </c>
      <c r="BA533">
        <v>9.33</v>
      </c>
      <c r="BB533">
        <v>3.8</v>
      </c>
      <c r="BC533">
        <v>1.87</v>
      </c>
      <c r="BD533">
        <v>3.2</v>
      </c>
      <c r="BE533">
        <v>4.45</v>
      </c>
      <c r="BF533">
        <f>(1/BC533+1/BD533+1/BE533-1)/3</f>
        <v>2.3992819804121861E-2</v>
      </c>
      <c r="BG533">
        <f>1/BC533-BF533</f>
        <v>0.51076653848464815</v>
      </c>
      <c r="BH533">
        <f>1/BD533-BF533</f>
        <v>0.28850718019587812</v>
      </c>
      <c r="BI533">
        <f>1/BE533-BF533</f>
        <v>0.20072628131947365</v>
      </c>
      <c r="BJ533">
        <f>MROUND(BG533*100,2)/100</f>
        <v>0.52</v>
      </c>
      <c r="BK533">
        <v>1.36</v>
      </c>
      <c r="BL533">
        <v>2.1</v>
      </c>
      <c r="BM533">
        <v>3.9</v>
      </c>
      <c r="BN533">
        <v>7.75</v>
      </c>
      <c r="BO533">
        <v>1.95</v>
      </c>
      <c r="BP533">
        <v>1.8</v>
      </c>
      <c r="BQ533" t="s">
        <v>669</v>
      </c>
      <c r="BR533">
        <f>VLOOKUP(Table2[[#This Row],[Reference]],metron,10,FALSE)</f>
        <v>2.5967403582378576</v>
      </c>
      <c r="BS533">
        <f>VLOOKUP(Table2[[#This Row],[Reference]],metron,11,FALSE)</f>
        <v>1.625948039373891</v>
      </c>
      <c r="BT533">
        <f>VLOOKUP(Table2[[#This Row],[Reference]],metron,12,FALSE)</f>
        <v>0.97079231886396644</v>
      </c>
      <c r="BU533">
        <f>VLOOKUP(Table2[[#This Row],[Reference]],metron,13,FALSE)</f>
        <v>0.71433182698515174</v>
      </c>
      <c r="BV533">
        <f>VLOOKUP(Table2[[#This Row],[Reference]],metron,14,FALSE)</f>
        <v>0.43011620400258233</v>
      </c>
      <c r="BW533">
        <f>VLOOKUP(Table2[[#This Row],[Reference]],metron,15,FALSE)</f>
        <v>13.39951055368614</v>
      </c>
      <c r="BX533">
        <f>VLOOKUP(Table2[[#This Row],[Reference]],metron,16,FALSE)</f>
        <v>9.4252064851636579</v>
      </c>
      <c r="BY533">
        <f>VLOOKUP(Table2[[#This Row],[Reference]],metron,17,FALSE)</f>
        <v>5.7628422023992618</v>
      </c>
      <c r="BZ533">
        <f>VLOOKUP(Table2[[#This Row],[Reference]],metron,18,FALSE)</f>
        <v>3.9375576745616732</v>
      </c>
      <c r="CA533">
        <f>VLOOKUP(Table2[[#This Row],[Reference]],metron,19,FALSE)</f>
        <v>7.636668351286878</v>
      </c>
      <c r="CB533">
        <f>VLOOKUP(Table2[[#This Row],[Reference]],metron,20,FALSE)</f>
        <v>5.4876488106019847</v>
      </c>
      <c r="CC533">
        <f>VLOOKUP(Table2[[#This Row],[Reference]],metron,21,FALSE)</f>
        <v>12.460420531849101</v>
      </c>
      <c r="CD533">
        <f>VLOOKUP(Table2[[#This Row],[Reference]],metron,22,FALSE)</f>
        <v>13.44897959183673</v>
      </c>
      <c r="CE533">
        <f>VLOOKUP(Table2[[#This Row],[Reference]],metron,23,FALSE)</f>
        <v>1.462202380952381</v>
      </c>
      <c r="CF533">
        <f>VLOOKUP(Table2[[#This Row],[Reference]],metron,24,FALSE)</f>
        <v>2.01547619047619</v>
      </c>
      <c r="CG533">
        <f>VLOOKUP(Table2[[#This Row],[Reference]],metron,25,FALSE)</f>
        <v>7.7380952380952384E-2</v>
      </c>
      <c r="CH533">
        <f>VLOOKUP(Table2[[#This Row],[Reference]],metron,26,FALSE)</f>
        <v>0.13754093480202439</v>
      </c>
    </row>
    <row r="534" spans="1:86" hidden="1" x14ac:dyDescent="0.45">
      <c r="A534">
        <v>1614726000</v>
      </c>
      <c r="B534" t="s">
        <v>1088</v>
      </c>
      <c r="C534" t="s">
        <v>64</v>
      </c>
      <c r="D534" t="s">
        <v>65</v>
      </c>
      <c r="E534" t="s">
        <v>677</v>
      </c>
      <c r="F534" t="s">
        <v>688</v>
      </c>
      <c r="G534" t="s">
        <v>678</v>
      </c>
      <c r="H534">
        <v>9</v>
      </c>
      <c r="I534">
        <v>0.67</v>
      </c>
      <c r="J534">
        <v>0.5</v>
      </c>
      <c r="K534">
        <v>1.21</v>
      </c>
      <c r="L534">
        <v>0.35</v>
      </c>
      <c r="M534">
        <v>3</v>
      </c>
      <c r="N534">
        <v>1</v>
      </c>
      <c r="O534">
        <v>4</v>
      </c>
      <c r="P534">
        <v>2</v>
      </c>
      <c r="Q534">
        <v>1</v>
      </c>
      <c r="R534">
        <v>1</v>
      </c>
      <c r="S534" t="s">
        <v>1089</v>
      </c>
      <c r="T534">
        <v>24</v>
      </c>
      <c r="U534">
        <v>3</v>
      </c>
      <c r="V534">
        <v>6</v>
      </c>
      <c r="W534">
        <v>2</v>
      </c>
      <c r="X534">
        <v>1</v>
      </c>
      <c r="Y534">
        <v>0</v>
      </c>
      <c r="Z534">
        <v>0</v>
      </c>
      <c r="AA534">
        <v>1</v>
      </c>
      <c r="AB534">
        <v>2</v>
      </c>
      <c r="AC534">
        <v>0</v>
      </c>
      <c r="AD534">
        <v>0</v>
      </c>
      <c r="AE534">
        <v>26</v>
      </c>
      <c r="AF534">
        <v>7</v>
      </c>
      <c r="AG534">
        <v>10</v>
      </c>
      <c r="AH534">
        <v>3</v>
      </c>
      <c r="AI534">
        <v>16</v>
      </c>
      <c r="AJ534">
        <v>4</v>
      </c>
      <c r="AK534">
        <v>15</v>
      </c>
      <c r="AL534">
        <v>11</v>
      </c>
      <c r="AM534">
        <v>50</v>
      </c>
      <c r="AN534">
        <v>50</v>
      </c>
      <c r="AO534">
        <v>2.69</v>
      </c>
      <c r="AP534">
        <v>0.85</v>
      </c>
      <c r="AQ534">
        <v>2.34</v>
      </c>
      <c r="AR534">
        <v>42</v>
      </c>
      <c r="AS534">
        <v>71</v>
      </c>
      <c r="AT534">
        <v>46</v>
      </c>
      <c r="AU534">
        <v>13</v>
      </c>
      <c r="AV534">
        <v>4</v>
      </c>
      <c r="AW534">
        <v>25</v>
      </c>
      <c r="AX534">
        <v>67</v>
      </c>
      <c r="AY534">
        <v>38</v>
      </c>
      <c r="AZ534">
        <v>84</v>
      </c>
      <c r="BA534">
        <v>9</v>
      </c>
      <c r="BB534">
        <v>5.5</v>
      </c>
      <c r="BC534">
        <v>2.15</v>
      </c>
      <c r="BD534">
        <v>3.25</v>
      </c>
      <c r="BE534">
        <v>3.4</v>
      </c>
      <c r="BF534">
        <f>(1/BC534+1/BD534+1/BE534-1)/3</f>
        <v>2.2308744606966229E-2</v>
      </c>
      <c r="BG534">
        <f>1/BC534-BF534</f>
        <v>0.44280753446280119</v>
      </c>
      <c r="BH534">
        <f>1/BD534-BF534</f>
        <v>0.28538356308534146</v>
      </c>
      <c r="BI534">
        <f>1/BE534-BF534</f>
        <v>0.27180890245185729</v>
      </c>
      <c r="BJ534">
        <f>MROUND(BG534*100,2)/100</f>
        <v>0.44</v>
      </c>
      <c r="BK534">
        <v>1.47</v>
      </c>
      <c r="BL534">
        <v>2.2999999999999998</v>
      </c>
      <c r="BM534">
        <v>4.0999999999999996</v>
      </c>
      <c r="BN534">
        <v>8.25</v>
      </c>
      <c r="BO534">
        <v>2.1</v>
      </c>
      <c r="BP534">
        <v>1.69</v>
      </c>
      <c r="BQ534" t="s">
        <v>733</v>
      </c>
      <c r="BR534">
        <f>VLOOKUP(Table2[[#This Row],[Reference]],metron,10,FALSE)</f>
        <v>2.4807646356033461</v>
      </c>
      <c r="BS534">
        <f>VLOOKUP(Table2[[#This Row],[Reference]],metron,11,FALSE)</f>
        <v>1.4140979689366791</v>
      </c>
      <c r="BT534">
        <f>VLOOKUP(Table2[[#This Row],[Reference]],metron,12,FALSE)</f>
        <v>1.0666666666666671</v>
      </c>
      <c r="BU534">
        <f>VLOOKUP(Table2[[#This Row],[Reference]],metron,13,FALSE)</f>
        <v>0.62712066905615294</v>
      </c>
      <c r="BV534">
        <f>VLOOKUP(Table2[[#This Row],[Reference]],metron,14,FALSE)</f>
        <v>0.46009557945041818</v>
      </c>
      <c r="BW534">
        <f>VLOOKUP(Table2[[#This Row],[Reference]],metron,15,FALSE)</f>
        <v>12.56969280146722</v>
      </c>
      <c r="BX534">
        <f>VLOOKUP(Table2[[#This Row],[Reference]],metron,16,FALSE)</f>
        <v>9.8695552498853729</v>
      </c>
      <c r="BY534">
        <f>VLOOKUP(Table2[[#This Row],[Reference]],metron,17,FALSE)</f>
        <v>5.2754256787850897</v>
      </c>
      <c r="BZ534">
        <f>VLOOKUP(Table2[[#This Row],[Reference]],metron,18,FALSE)</f>
        <v>4.1279337321675103</v>
      </c>
      <c r="CA534">
        <f>VLOOKUP(Table2[[#This Row],[Reference]],metron,19,FALSE)</f>
        <v>7.2942671226821298</v>
      </c>
      <c r="CB534">
        <f>VLOOKUP(Table2[[#This Row],[Reference]],metron,20,FALSE)</f>
        <v>5.7416215177178627</v>
      </c>
      <c r="CC534">
        <f>VLOOKUP(Table2[[#This Row],[Reference]],metron,21,FALSE)</f>
        <v>12.897246007868549</v>
      </c>
      <c r="CD534">
        <f>VLOOKUP(Table2[[#This Row],[Reference]],metron,22,FALSE)</f>
        <v>13.507058551261281</v>
      </c>
      <c r="CE534">
        <f>VLOOKUP(Table2[[#This Row],[Reference]],metron,23,FALSE)</f>
        <v>1.576522702104098</v>
      </c>
      <c r="CF534">
        <f>VLOOKUP(Table2[[#This Row],[Reference]],metron,24,FALSE)</f>
        <v>1.917165005537099</v>
      </c>
      <c r="CG534">
        <f>VLOOKUP(Table2[[#This Row],[Reference]],metron,25,FALSE)</f>
        <v>8.4385382059800659E-2</v>
      </c>
      <c r="CH534">
        <f>VLOOKUP(Table2[[#This Row],[Reference]],metron,26,FALSE)</f>
        <v>0.1233665559246955</v>
      </c>
    </row>
    <row r="535" spans="1:86" hidden="1" x14ac:dyDescent="0.45">
      <c r="A535">
        <v>1614733200</v>
      </c>
      <c r="B535" t="s">
        <v>1090</v>
      </c>
      <c r="C535" t="s">
        <v>64</v>
      </c>
      <c r="D535" t="s">
        <v>65</v>
      </c>
      <c r="E535" t="s">
        <v>661</v>
      </c>
      <c r="F535" t="s">
        <v>705</v>
      </c>
      <c r="G535" t="s">
        <v>743</v>
      </c>
      <c r="H535">
        <v>9</v>
      </c>
      <c r="I535">
        <v>1.73</v>
      </c>
      <c r="J535">
        <v>0.46</v>
      </c>
      <c r="K535">
        <v>1.53</v>
      </c>
      <c r="L535">
        <v>0.55000000000000004</v>
      </c>
      <c r="M535">
        <v>0</v>
      </c>
      <c r="N535">
        <v>1</v>
      </c>
      <c r="O535">
        <v>1</v>
      </c>
      <c r="P535">
        <v>0</v>
      </c>
      <c r="Q535">
        <v>0</v>
      </c>
      <c r="R535">
        <v>0</v>
      </c>
      <c r="T535">
        <v>55</v>
      </c>
      <c r="U535">
        <v>-1</v>
      </c>
      <c r="V535">
        <v>-1</v>
      </c>
      <c r="W535">
        <v>3</v>
      </c>
      <c r="X535">
        <v>0</v>
      </c>
      <c r="Y535">
        <v>1</v>
      </c>
      <c r="Z535">
        <v>0</v>
      </c>
      <c r="AA535">
        <v>2</v>
      </c>
      <c r="AB535">
        <v>1</v>
      </c>
      <c r="AC535">
        <v>1</v>
      </c>
      <c r="AD535">
        <v>0</v>
      </c>
      <c r="AE535">
        <v>-1</v>
      </c>
      <c r="AF535">
        <v>-1</v>
      </c>
      <c r="AG535">
        <v>-1</v>
      </c>
      <c r="AH535">
        <v>-1</v>
      </c>
      <c r="AI535">
        <v>-1</v>
      </c>
      <c r="AJ535">
        <v>-1</v>
      </c>
      <c r="AK535">
        <v>-1</v>
      </c>
      <c r="AL535">
        <v>-1</v>
      </c>
      <c r="AM535">
        <v>-1</v>
      </c>
      <c r="AN535">
        <v>-1</v>
      </c>
      <c r="AO535">
        <v>0</v>
      </c>
      <c r="AP535">
        <v>0</v>
      </c>
      <c r="AQ535">
        <v>3.02</v>
      </c>
      <c r="AR535">
        <v>76</v>
      </c>
      <c r="AS535">
        <v>93</v>
      </c>
      <c r="AT535">
        <v>58</v>
      </c>
      <c r="AU535">
        <v>33</v>
      </c>
      <c r="AV535">
        <v>23</v>
      </c>
      <c r="AW535">
        <v>56</v>
      </c>
      <c r="AX535">
        <v>76</v>
      </c>
      <c r="AY535">
        <v>42</v>
      </c>
      <c r="AZ535">
        <v>81</v>
      </c>
      <c r="BA535">
        <v>9.39</v>
      </c>
      <c r="BB535">
        <v>4.92</v>
      </c>
      <c r="BC535">
        <v>1.6</v>
      </c>
      <c r="BD535">
        <v>4</v>
      </c>
      <c r="BE535">
        <v>5.2</v>
      </c>
      <c r="BF535">
        <f>(1/BC535+1/BD535+1/BE535-1)/3</f>
        <v>2.2435897435897429E-2</v>
      </c>
      <c r="BG535">
        <f>1/BC535-BF535</f>
        <v>0.60256410256410253</v>
      </c>
      <c r="BH535">
        <f>1/BD535-BF535</f>
        <v>0.22756410256410256</v>
      </c>
      <c r="BI535">
        <f>1/BE535-BF535</f>
        <v>0.16987179487179485</v>
      </c>
      <c r="BJ535">
        <f>MROUND(BG535*100,2)/100</f>
        <v>0.6</v>
      </c>
      <c r="BK535">
        <v>1.24</v>
      </c>
      <c r="BL535">
        <v>1.76</v>
      </c>
      <c r="BM535">
        <v>2.86</v>
      </c>
      <c r="BN535">
        <v>5.25</v>
      </c>
      <c r="BO535">
        <v>1.79</v>
      </c>
      <c r="BP535">
        <v>1.91</v>
      </c>
      <c r="BQ535" t="s">
        <v>715</v>
      </c>
      <c r="BR535">
        <f>VLOOKUP(Table2[[#This Row],[Reference]],metron,10,FALSE)</f>
        <v>2.7310090702947849</v>
      </c>
      <c r="BS535">
        <f>VLOOKUP(Table2[[#This Row],[Reference]],metron,11,FALSE)</f>
        <v>1.841836734693878</v>
      </c>
      <c r="BT535">
        <f>VLOOKUP(Table2[[#This Row],[Reference]],metron,12,FALSE)</f>
        <v>0.88917233560090703</v>
      </c>
      <c r="BU535">
        <f>VLOOKUP(Table2[[#This Row],[Reference]],metron,13,FALSE)</f>
        <v>0.804822695035461</v>
      </c>
      <c r="BV535">
        <f>VLOOKUP(Table2[[#This Row],[Reference]],metron,14,FALSE)</f>
        <v>0.38099290780141842</v>
      </c>
      <c r="BW535">
        <f>VLOOKUP(Table2[[#This Row],[Reference]],metron,15,FALSE)</f>
        <v>14.25174825174825</v>
      </c>
      <c r="BX535">
        <f>VLOOKUP(Table2[[#This Row],[Reference]],metron,16,FALSE)</f>
        <v>8.8316683316683324</v>
      </c>
      <c r="BY535">
        <f>VLOOKUP(Table2[[#This Row],[Reference]],metron,17,FALSE)</f>
        <v>6.2901265822784813</v>
      </c>
      <c r="BZ535">
        <f>VLOOKUP(Table2[[#This Row],[Reference]],metron,18,FALSE)</f>
        <v>3.6162025316455702</v>
      </c>
      <c r="CA535">
        <f>VLOOKUP(Table2[[#This Row],[Reference]],metron,19,FALSE)</f>
        <v>7.9616216694697686</v>
      </c>
      <c r="CB535">
        <f>VLOOKUP(Table2[[#This Row],[Reference]],metron,20,FALSE)</f>
        <v>5.2154658000227627</v>
      </c>
      <c r="CC535">
        <f>VLOOKUP(Table2[[#This Row],[Reference]],metron,21,FALSE)</f>
        <v>12.444895886236671</v>
      </c>
      <c r="CD535">
        <f>VLOOKUP(Table2[[#This Row],[Reference]],metron,22,FALSE)</f>
        <v>13.620619603859829</v>
      </c>
      <c r="CE535">
        <f>VLOOKUP(Table2[[#This Row],[Reference]],metron,23,FALSE)</f>
        <v>1.406084017382907</v>
      </c>
      <c r="CF535">
        <f>VLOOKUP(Table2[[#This Row],[Reference]],metron,24,FALSE)</f>
        <v>2.070980202800579</v>
      </c>
      <c r="CG535">
        <f>VLOOKUP(Table2[[#This Row],[Reference]],metron,25,FALSE)</f>
        <v>6.1323032351521013E-2</v>
      </c>
      <c r="CH535">
        <f>VLOOKUP(Table2[[#This Row],[Reference]],metron,26,FALSE)</f>
        <v>0.1313375181071946</v>
      </c>
    </row>
    <row r="536" spans="1:86" hidden="1" x14ac:dyDescent="0.45">
      <c r="A536">
        <v>1614740400</v>
      </c>
      <c r="B536" t="s">
        <v>1091</v>
      </c>
      <c r="C536" t="s">
        <v>64</v>
      </c>
      <c r="D536" t="s">
        <v>65</v>
      </c>
      <c r="E536" t="s">
        <v>667</v>
      </c>
      <c r="F536" t="s">
        <v>700</v>
      </c>
      <c r="G536" t="s">
        <v>710</v>
      </c>
      <c r="H536">
        <v>9</v>
      </c>
      <c r="I536">
        <v>2.33</v>
      </c>
      <c r="J536">
        <v>1.21</v>
      </c>
      <c r="K536">
        <v>2.29</v>
      </c>
      <c r="L536">
        <v>1.33</v>
      </c>
      <c r="M536">
        <v>1</v>
      </c>
      <c r="N536">
        <v>2</v>
      </c>
      <c r="O536">
        <v>3</v>
      </c>
      <c r="P536">
        <v>1</v>
      </c>
      <c r="Q536">
        <v>1</v>
      </c>
      <c r="R536">
        <v>0</v>
      </c>
      <c r="S536">
        <v>40</v>
      </c>
      <c r="T536" t="s">
        <v>1092</v>
      </c>
      <c r="U536">
        <v>3</v>
      </c>
      <c r="V536">
        <v>3</v>
      </c>
      <c r="W536">
        <v>4</v>
      </c>
      <c r="X536">
        <v>0</v>
      </c>
      <c r="Y536">
        <v>1</v>
      </c>
      <c r="Z536">
        <v>0</v>
      </c>
      <c r="AA536">
        <v>3</v>
      </c>
      <c r="AB536">
        <v>1</v>
      </c>
      <c r="AC536">
        <v>1</v>
      </c>
      <c r="AD536">
        <v>0</v>
      </c>
      <c r="AE536">
        <v>10</v>
      </c>
      <c r="AF536">
        <v>11</v>
      </c>
      <c r="AG536">
        <v>5</v>
      </c>
      <c r="AH536">
        <v>3</v>
      </c>
      <c r="AI536">
        <v>5</v>
      </c>
      <c r="AJ536">
        <v>8</v>
      </c>
      <c r="AK536">
        <v>17</v>
      </c>
      <c r="AL536">
        <v>15</v>
      </c>
      <c r="AM536">
        <v>64</v>
      </c>
      <c r="AN536">
        <v>36</v>
      </c>
      <c r="AO536">
        <v>1.22</v>
      </c>
      <c r="AP536">
        <v>1.2</v>
      </c>
      <c r="AQ536">
        <v>2.35</v>
      </c>
      <c r="AR536">
        <v>48</v>
      </c>
      <c r="AS536">
        <v>62</v>
      </c>
      <c r="AT536">
        <v>42</v>
      </c>
      <c r="AU536">
        <v>25</v>
      </c>
      <c r="AV536">
        <v>11</v>
      </c>
      <c r="AW536">
        <v>32</v>
      </c>
      <c r="AX536">
        <v>73</v>
      </c>
      <c r="AY536">
        <v>35</v>
      </c>
      <c r="AZ536">
        <v>65</v>
      </c>
      <c r="BA536">
        <v>7.93</v>
      </c>
      <c r="BB536">
        <v>4.51</v>
      </c>
      <c r="BC536">
        <v>1.62</v>
      </c>
      <c r="BD536">
        <v>3.75</v>
      </c>
      <c r="BE536">
        <v>5.5</v>
      </c>
      <c r="BF536">
        <f>(1/BC536+1/BD536+1/BE536-1)/3</f>
        <v>2.1922933034044172E-2</v>
      </c>
      <c r="BG536">
        <f>1/BC536-BF536</f>
        <v>0.59536101758323978</v>
      </c>
      <c r="BH536">
        <f>1/BD536-BF536</f>
        <v>0.2447437336326225</v>
      </c>
      <c r="BI536">
        <f>1/BE536-BF536</f>
        <v>0.15989524878413766</v>
      </c>
      <c r="BJ536">
        <f>MROUND(BG536*100,2)/100</f>
        <v>0.6</v>
      </c>
      <c r="BK536">
        <v>1.34</v>
      </c>
      <c r="BL536">
        <v>2</v>
      </c>
      <c r="BM536">
        <v>3.45</v>
      </c>
      <c r="BN536">
        <v>7</v>
      </c>
      <c r="BO536">
        <v>2.0499999999999998</v>
      </c>
      <c r="BP536">
        <v>1.74</v>
      </c>
      <c r="BQ536" t="s">
        <v>736</v>
      </c>
      <c r="BR536">
        <f>VLOOKUP(Table2[[#This Row],[Reference]],metron,10,FALSE)</f>
        <v>2.7310090702947849</v>
      </c>
      <c r="BS536">
        <f>VLOOKUP(Table2[[#This Row],[Reference]],metron,11,FALSE)</f>
        <v>1.841836734693878</v>
      </c>
      <c r="BT536">
        <f>VLOOKUP(Table2[[#This Row],[Reference]],metron,12,FALSE)</f>
        <v>0.88917233560090703</v>
      </c>
      <c r="BU536">
        <f>VLOOKUP(Table2[[#This Row],[Reference]],metron,13,FALSE)</f>
        <v>0.804822695035461</v>
      </c>
      <c r="BV536">
        <f>VLOOKUP(Table2[[#This Row],[Reference]],metron,14,FALSE)</f>
        <v>0.38099290780141842</v>
      </c>
      <c r="BW536">
        <f>VLOOKUP(Table2[[#This Row],[Reference]],metron,15,FALSE)</f>
        <v>14.25174825174825</v>
      </c>
      <c r="BX536">
        <f>VLOOKUP(Table2[[#This Row],[Reference]],metron,16,FALSE)</f>
        <v>8.8316683316683324</v>
      </c>
      <c r="BY536">
        <f>VLOOKUP(Table2[[#This Row],[Reference]],metron,17,FALSE)</f>
        <v>6.2901265822784813</v>
      </c>
      <c r="BZ536">
        <f>VLOOKUP(Table2[[#This Row],[Reference]],metron,18,FALSE)</f>
        <v>3.6162025316455702</v>
      </c>
      <c r="CA536">
        <f>VLOOKUP(Table2[[#This Row],[Reference]],metron,19,FALSE)</f>
        <v>7.9616216694697686</v>
      </c>
      <c r="CB536">
        <f>VLOOKUP(Table2[[#This Row],[Reference]],metron,20,FALSE)</f>
        <v>5.2154658000227627</v>
      </c>
      <c r="CC536">
        <f>VLOOKUP(Table2[[#This Row],[Reference]],metron,21,FALSE)</f>
        <v>12.444895886236671</v>
      </c>
      <c r="CD536">
        <f>VLOOKUP(Table2[[#This Row],[Reference]],metron,22,FALSE)</f>
        <v>13.620619603859829</v>
      </c>
      <c r="CE536">
        <f>VLOOKUP(Table2[[#This Row],[Reference]],metron,23,FALSE)</f>
        <v>1.406084017382907</v>
      </c>
      <c r="CF536">
        <f>VLOOKUP(Table2[[#This Row],[Reference]],metron,24,FALSE)</f>
        <v>2.070980202800579</v>
      </c>
      <c r="CG536">
        <f>VLOOKUP(Table2[[#This Row],[Reference]],metron,25,FALSE)</f>
        <v>6.1323032351521013E-2</v>
      </c>
      <c r="CH536">
        <f>VLOOKUP(Table2[[#This Row],[Reference]],metron,26,FALSE)</f>
        <v>0.1313375181071946</v>
      </c>
    </row>
    <row r="537" spans="1:86" hidden="1" x14ac:dyDescent="0.45">
      <c r="A537">
        <v>1614819600</v>
      </c>
      <c r="B537" t="s">
        <v>1093</v>
      </c>
      <c r="C537" t="s">
        <v>64</v>
      </c>
      <c r="D537" t="s">
        <v>65</v>
      </c>
      <c r="E537" t="s">
        <v>683</v>
      </c>
      <c r="F537" t="s">
        <v>666</v>
      </c>
      <c r="G537" t="s">
        <v>725</v>
      </c>
      <c r="H537">
        <v>9</v>
      </c>
      <c r="I537">
        <v>1.75</v>
      </c>
      <c r="J537">
        <v>1.36</v>
      </c>
      <c r="K537">
        <v>1.82</v>
      </c>
      <c r="L537">
        <v>1.35</v>
      </c>
      <c r="M537">
        <v>2</v>
      </c>
      <c r="N537">
        <v>2</v>
      </c>
      <c r="O537">
        <v>4</v>
      </c>
      <c r="P537">
        <v>2</v>
      </c>
      <c r="Q537">
        <v>1</v>
      </c>
      <c r="R537">
        <v>1</v>
      </c>
      <c r="S537" t="s">
        <v>1094</v>
      </c>
      <c r="T537" t="s">
        <v>1050</v>
      </c>
      <c r="U537">
        <v>5</v>
      </c>
      <c r="V537">
        <v>4</v>
      </c>
      <c r="W537">
        <v>2</v>
      </c>
      <c r="X537">
        <v>0</v>
      </c>
      <c r="Y537">
        <v>4</v>
      </c>
      <c r="Z537">
        <v>0</v>
      </c>
      <c r="AA537">
        <v>0</v>
      </c>
      <c r="AB537">
        <v>2</v>
      </c>
      <c r="AC537">
        <v>0</v>
      </c>
      <c r="AD537">
        <v>4</v>
      </c>
      <c r="AE537">
        <v>19</v>
      </c>
      <c r="AF537">
        <v>9</v>
      </c>
      <c r="AG537">
        <v>5</v>
      </c>
      <c r="AH537">
        <v>3</v>
      </c>
      <c r="AI537">
        <v>14</v>
      </c>
      <c r="AJ537">
        <v>6</v>
      </c>
      <c r="AK537">
        <v>8</v>
      </c>
      <c r="AL537">
        <v>13</v>
      </c>
      <c r="AM537">
        <v>50</v>
      </c>
      <c r="AN537">
        <v>50</v>
      </c>
      <c r="AO537">
        <v>1.77</v>
      </c>
      <c r="AP537">
        <v>1.07</v>
      </c>
      <c r="AQ537">
        <v>2.64</v>
      </c>
      <c r="AR537">
        <v>62</v>
      </c>
      <c r="AS537">
        <v>73</v>
      </c>
      <c r="AT537">
        <v>47</v>
      </c>
      <c r="AU537">
        <v>36</v>
      </c>
      <c r="AV537">
        <v>13</v>
      </c>
      <c r="AW537">
        <v>23</v>
      </c>
      <c r="AX537">
        <v>69</v>
      </c>
      <c r="AY537">
        <v>55</v>
      </c>
      <c r="AZ537">
        <v>77</v>
      </c>
      <c r="BA537">
        <v>8.58</v>
      </c>
      <c r="BB537">
        <v>4.18</v>
      </c>
      <c r="BC537">
        <v>2.95</v>
      </c>
      <c r="BD537">
        <v>3.2</v>
      </c>
      <c r="BE537">
        <v>2.4</v>
      </c>
      <c r="BF537">
        <f>(1/BC537+1/BD537+1/BE537-1)/3</f>
        <v>2.2716572504708116E-2</v>
      </c>
      <c r="BG537">
        <f>1/BC537-BF537</f>
        <v>0.31626647834274951</v>
      </c>
      <c r="BH537">
        <f>1/BD537-BF537</f>
        <v>0.2897834274952919</v>
      </c>
      <c r="BI537">
        <f>1/BE537-BF537</f>
        <v>0.39395009416195859</v>
      </c>
      <c r="BJ537">
        <f>MROUND(BG537*100,2)/100</f>
        <v>0.32</v>
      </c>
      <c r="BK537">
        <v>1.4</v>
      </c>
      <c r="BL537">
        <v>2.1</v>
      </c>
      <c r="BM537">
        <v>3.6</v>
      </c>
      <c r="BN537">
        <v>7.25</v>
      </c>
      <c r="BO537">
        <v>1.91</v>
      </c>
      <c r="BP537">
        <v>1.87</v>
      </c>
      <c r="BQ537" t="s">
        <v>726</v>
      </c>
      <c r="BR537">
        <f>VLOOKUP(Table2[[#This Row],[Reference]],metron,10,FALSE)</f>
        <v>2.5313454284174597</v>
      </c>
      <c r="BS537">
        <f>VLOOKUP(Table2[[#This Row],[Reference]],metron,11,FALSE)</f>
        <v>1.210167055864918</v>
      </c>
      <c r="BT537">
        <f>VLOOKUP(Table2[[#This Row],[Reference]],metron,12,FALSE)</f>
        <v>1.3211783725525419</v>
      </c>
      <c r="BU537">
        <f>VLOOKUP(Table2[[#This Row],[Reference]],metron,13,FALSE)</f>
        <v>0.53135669362084459</v>
      </c>
      <c r="BV537">
        <f>VLOOKUP(Table2[[#This Row],[Reference]],metron,14,FALSE)</f>
        <v>0.55633423180592989</v>
      </c>
      <c r="BW537">
        <f>VLOOKUP(Table2[[#This Row],[Reference]],metron,15,FALSE)</f>
        <v>11.21109010712035</v>
      </c>
      <c r="BX537">
        <f>VLOOKUP(Table2[[#This Row],[Reference]],metron,16,FALSE)</f>
        <v>11.01700787401575</v>
      </c>
      <c r="BY537">
        <f>VLOOKUP(Table2[[#This Row],[Reference]],metron,17,FALSE)</f>
        <v>4.6792332268370611</v>
      </c>
      <c r="BZ537">
        <f>VLOOKUP(Table2[[#This Row],[Reference]],metron,18,FALSE)</f>
        <v>4.7080804854679013</v>
      </c>
      <c r="CA537">
        <f>VLOOKUP(Table2[[#This Row],[Reference]],metron,19,FALSE)</f>
        <v>6.5318568802832893</v>
      </c>
      <c r="CB537">
        <f>VLOOKUP(Table2[[#This Row],[Reference]],metron,20,FALSE)</f>
        <v>6.3089273885478487</v>
      </c>
      <c r="CC537">
        <f>VLOOKUP(Table2[[#This Row],[Reference]],metron,21,FALSE)</f>
        <v>12.72547770700637</v>
      </c>
      <c r="CD537">
        <f>VLOOKUP(Table2[[#This Row],[Reference]],metron,22,FALSE)</f>
        <v>13.06847133757962</v>
      </c>
      <c r="CE537">
        <f>VLOOKUP(Table2[[#This Row],[Reference]],metron,23,FALSE)</f>
        <v>1.6902356902356901</v>
      </c>
      <c r="CF537">
        <f>VLOOKUP(Table2[[#This Row],[Reference]],metron,24,FALSE)</f>
        <v>1.8050198959289869</v>
      </c>
      <c r="CG537">
        <f>VLOOKUP(Table2[[#This Row],[Reference]],metron,25,FALSE)</f>
        <v>0.105907560453015</v>
      </c>
      <c r="CH537">
        <f>VLOOKUP(Table2[[#This Row],[Reference]],metron,26,FALSE)</f>
        <v>0.1141720232629324</v>
      </c>
    </row>
    <row r="538" spans="1:86" hidden="1" x14ac:dyDescent="0.45">
      <c r="A538">
        <v>1614819600</v>
      </c>
      <c r="B538" t="s">
        <v>1093</v>
      </c>
      <c r="C538" t="s">
        <v>64</v>
      </c>
      <c r="D538" t="s">
        <v>65</v>
      </c>
      <c r="E538" t="s">
        <v>689</v>
      </c>
      <c r="F538" t="s">
        <v>704</v>
      </c>
      <c r="G538" t="s">
        <v>720</v>
      </c>
      <c r="H538">
        <v>9</v>
      </c>
      <c r="I538">
        <v>1.55</v>
      </c>
      <c r="J538">
        <v>1.46</v>
      </c>
      <c r="K538">
        <v>1.41</v>
      </c>
      <c r="L538">
        <v>1.39</v>
      </c>
      <c r="M538">
        <v>1</v>
      </c>
      <c r="N538">
        <v>6</v>
      </c>
      <c r="O538">
        <v>7</v>
      </c>
      <c r="P538">
        <v>3</v>
      </c>
      <c r="Q538">
        <v>1</v>
      </c>
      <c r="R538">
        <v>2</v>
      </c>
      <c r="S538">
        <v>34</v>
      </c>
      <c r="T538" t="s">
        <v>1095</v>
      </c>
      <c r="U538">
        <v>5</v>
      </c>
      <c r="V538">
        <v>11</v>
      </c>
      <c r="W538">
        <v>4</v>
      </c>
      <c r="X538">
        <v>0</v>
      </c>
      <c r="Y538">
        <v>2</v>
      </c>
      <c r="Z538">
        <v>0</v>
      </c>
      <c r="AA538">
        <v>1</v>
      </c>
      <c r="AB538">
        <v>3</v>
      </c>
      <c r="AC538">
        <v>2</v>
      </c>
      <c r="AD538">
        <v>0</v>
      </c>
      <c r="AE538">
        <v>9</v>
      </c>
      <c r="AF538">
        <v>20</v>
      </c>
      <c r="AG538">
        <v>4</v>
      </c>
      <c r="AH538">
        <v>11</v>
      </c>
      <c r="AI538">
        <v>5</v>
      </c>
      <c r="AJ538">
        <v>9</v>
      </c>
      <c r="AK538">
        <v>10</v>
      </c>
      <c r="AL538">
        <v>16</v>
      </c>
      <c r="AM538">
        <v>46</v>
      </c>
      <c r="AN538">
        <v>54</v>
      </c>
      <c r="AO538">
        <v>1.1399999999999999</v>
      </c>
      <c r="AP538">
        <v>2.2999999999999998</v>
      </c>
      <c r="AQ538">
        <v>1.75</v>
      </c>
      <c r="AR538">
        <v>48</v>
      </c>
      <c r="AS538">
        <v>57</v>
      </c>
      <c r="AT538">
        <v>23</v>
      </c>
      <c r="AU538">
        <v>8</v>
      </c>
      <c r="AV538">
        <v>0</v>
      </c>
      <c r="AW538">
        <v>19</v>
      </c>
      <c r="AX538">
        <v>53</v>
      </c>
      <c r="AY538">
        <v>21</v>
      </c>
      <c r="AZ538">
        <v>71</v>
      </c>
      <c r="BA538">
        <v>9.92</v>
      </c>
      <c r="BB538">
        <v>4.1500000000000004</v>
      </c>
      <c r="BC538">
        <v>3.4</v>
      </c>
      <c r="BD538">
        <v>3.25</v>
      </c>
      <c r="BE538">
        <v>2.15</v>
      </c>
      <c r="BF538">
        <f>(1/BC538+1/BD538+1/BE538-1)/3</f>
        <v>2.2308744606966229E-2</v>
      </c>
      <c r="BG538">
        <f>1/BC538-BF538</f>
        <v>0.27180890245185729</v>
      </c>
      <c r="BH538">
        <f>1/BD538-BF538</f>
        <v>0.28538356308534146</v>
      </c>
      <c r="BI538">
        <f>1/BE538-BF538</f>
        <v>0.44280753446280119</v>
      </c>
      <c r="BJ538">
        <f>MROUND(BG538*100,2)/100</f>
        <v>0.28000000000000003</v>
      </c>
      <c r="BK538">
        <v>1.36</v>
      </c>
      <c r="BL538">
        <v>2.0499999999999998</v>
      </c>
      <c r="BM538">
        <v>3.45</v>
      </c>
      <c r="BN538">
        <v>6.75</v>
      </c>
      <c r="BO538">
        <v>1.87</v>
      </c>
      <c r="BP538">
        <v>1.91</v>
      </c>
      <c r="BQ538" t="s">
        <v>713</v>
      </c>
      <c r="BR538">
        <f>VLOOKUP(Table2[[#This Row],[Reference]],metron,10,FALSE)</f>
        <v>2.5445607358071678</v>
      </c>
      <c r="BS538">
        <f>VLOOKUP(Table2[[#This Row],[Reference]],metron,11,FALSE)</f>
        <v>1.128766254360926</v>
      </c>
      <c r="BT538">
        <f>VLOOKUP(Table2[[#This Row],[Reference]],metron,12,FALSE)</f>
        <v>1.415794481446242</v>
      </c>
      <c r="BU538">
        <f>VLOOKUP(Table2[[#This Row],[Reference]],metron,13,FALSE)</f>
        <v>0.49635267998731369</v>
      </c>
      <c r="BV538">
        <f>VLOOKUP(Table2[[#This Row],[Reference]],metron,14,FALSE)</f>
        <v>0.61084681255946716</v>
      </c>
      <c r="BW538">
        <f>VLOOKUP(Table2[[#This Row],[Reference]],metron,15,FALSE)</f>
        <v>11.04442036836403</v>
      </c>
      <c r="BX538">
        <f>VLOOKUP(Table2[[#This Row],[Reference]],metron,16,FALSE)</f>
        <v>11.38840736728061</v>
      </c>
      <c r="BY538">
        <f>VLOOKUP(Table2[[#This Row],[Reference]],metron,17,FALSE)</f>
        <v>4.5379574003276897</v>
      </c>
      <c r="BZ538">
        <f>VLOOKUP(Table2[[#This Row],[Reference]],metron,18,FALSE)</f>
        <v>4.8481703986892413</v>
      </c>
      <c r="CA538">
        <f>VLOOKUP(Table2[[#This Row],[Reference]],metron,19,FALSE)</f>
        <v>6.5064629680363399</v>
      </c>
      <c r="CB538">
        <f>VLOOKUP(Table2[[#This Row],[Reference]],metron,20,FALSE)</f>
        <v>6.540236968591369</v>
      </c>
      <c r="CC538">
        <f>VLOOKUP(Table2[[#This Row],[Reference]],metron,21,FALSE)</f>
        <v>13.117582417582421</v>
      </c>
      <c r="CD538">
        <f>VLOOKUP(Table2[[#This Row],[Reference]],metron,22,FALSE)</f>
        <v>13.28241758241758</v>
      </c>
      <c r="CE538">
        <f>VLOOKUP(Table2[[#This Row],[Reference]],metron,23,FALSE)</f>
        <v>1.792592592592593</v>
      </c>
      <c r="CF538">
        <f>VLOOKUP(Table2[[#This Row],[Reference]],metron,24,FALSE)</f>
        <v>1.806980433632998</v>
      </c>
      <c r="CG538">
        <f>VLOOKUP(Table2[[#This Row],[Reference]],metron,25,FALSE)</f>
        <v>0.1047065044949762</v>
      </c>
      <c r="CH538">
        <f>VLOOKUP(Table2[[#This Row],[Reference]],metron,26,FALSE)</f>
        <v>0.1073506081438392</v>
      </c>
    </row>
    <row r="539" spans="1:86" hidden="1" x14ac:dyDescent="0.45">
      <c r="A539">
        <v>1614826800</v>
      </c>
      <c r="B539" t="s">
        <v>1096</v>
      </c>
      <c r="C539" t="s">
        <v>64</v>
      </c>
      <c r="D539" t="s">
        <v>65</v>
      </c>
      <c r="E539" t="s">
        <v>671</v>
      </c>
      <c r="F539" t="s">
        <v>699</v>
      </c>
      <c r="G539" t="s">
        <v>760</v>
      </c>
      <c r="H539">
        <v>9</v>
      </c>
      <c r="I539">
        <v>1.92</v>
      </c>
      <c r="J539">
        <v>0.42</v>
      </c>
      <c r="K539">
        <v>2.1800000000000002</v>
      </c>
      <c r="L539">
        <v>0.65</v>
      </c>
      <c r="M539">
        <v>1</v>
      </c>
      <c r="N539">
        <v>0</v>
      </c>
      <c r="O539">
        <v>1</v>
      </c>
      <c r="P539">
        <v>0</v>
      </c>
      <c r="Q539">
        <v>0</v>
      </c>
      <c r="R539">
        <v>0</v>
      </c>
      <c r="S539">
        <v>66</v>
      </c>
      <c r="U539">
        <v>7</v>
      </c>
      <c r="V539">
        <v>3</v>
      </c>
      <c r="W539">
        <v>1</v>
      </c>
      <c r="X539">
        <v>0</v>
      </c>
      <c r="Y539">
        <v>1</v>
      </c>
      <c r="Z539">
        <v>1</v>
      </c>
      <c r="AA539">
        <v>1</v>
      </c>
      <c r="AB539">
        <v>0</v>
      </c>
      <c r="AC539">
        <v>1</v>
      </c>
      <c r="AD539">
        <v>1</v>
      </c>
      <c r="AE539">
        <v>11</v>
      </c>
      <c r="AF539">
        <v>5</v>
      </c>
      <c r="AG539">
        <v>6</v>
      </c>
      <c r="AH539">
        <v>3</v>
      </c>
      <c r="AI539">
        <v>5</v>
      </c>
      <c r="AJ539">
        <v>2</v>
      </c>
      <c r="AK539">
        <v>10</v>
      </c>
      <c r="AL539">
        <v>11</v>
      </c>
      <c r="AM539">
        <v>74</v>
      </c>
      <c r="AN539">
        <v>26</v>
      </c>
      <c r="AO539">
        <v>1.56</v>
      </c>
      <c r="AP539">
        <v>0.68</v>
      </c>
      <c r="AQ539">
        <v>2.98</v>
      </c>
      <c r="AR539">
        <v>45</v>
      </c>
      <c r="AS539">
        <v>76</v>
      </c>
      <c r="AT539">
        <v>57</v>
      </c>
      <c r="AU539">
        <v>37</v>
      </c>
      <c r="AV539">
        <v>24</v>
      </c>
      <c r="AW539">
        <v>32</v>
      </c>
      <c r="AX539">
        <v>56</v>
      </c>
      <c r="AY539">
        <v>49</v>
      </c>
      <c r="AZ539">
        <v>80</v>
      </c>
      <c r="BA539">
        <v>9.7899999999999991</v>
      </c>
      <c r="BB539">
        <v>3.79</v>
      </c>
      <c r="BC539">
        <v>1.34</v>
      </c>
      <c r="BD539">
        <v>4.75</v>
      </c>
      <c r="BE539">
        <v>8.75</v>
      </c>
      <c r="BF539">
        <f>(1/BC539+1/BD539+1/BE539-1)/3</f>
        <v>2.3693562263868612E-2</v>
      </c>
      <c r="BG539">
        <f>1/BC539-BF539</f>
        <v>0.72257509445254919</v>
      </c>
      <c r="BH539">
        <f>1/BD539-BF539</f>
        <v>0.18683275352560505</v>
      </c>
      <c r="BI539">
        <f>1/BE539-BF539</f>
        <v>9.0592152021845673E-2</v>
      </c>
      <c r="BJ539">
        <f>MROUND(BG539*100,2)/100</f>
        <v>0.72</v>
      </c>
      <c r="BK539">
        <v>1.3</v>
      </c>
      <c r="BL539">
        <v>1.87</v>
      </c>
      <c r="BM539">
        <v>3.2</v>
      </c>
      <c r="BN539">
        <v>6.5</v>
      </c>
      <c r="BO539">
        <v>2.25</v>
      </c>
      <c r="BP539">
        <v>1.59</v>
      </c>
      <c r="BQ539" t="s">
        <v>770</v>
      </c>
      <c r="BR539">
        <f>VLOOKUP(Table2[[#This Row],[Reference]],metron,10,FALSE)</f>
        <v>2.9969924812030078</v>
      </c>
      <c r="BS539">
        <f>VLOOKUP(Table2[[#This Row],[Reference]],metron,11,FALSE)</f>
        <v>2.2436090225563912</v>
      </c>
      <c r="BT539">
        <f>VLOOKUP(Table2[[#This Row],[Reference]],metron,12,FALSE)</f>
        <v>0.75338345864661649</v>
      </c>
      <c r="BU539">
        <f>VLOOKUP(Table2[[#This Row],[Reference]],metron,13,FALSE)</f>
        <v>1.018796992481203</v>
      </c>
      <c r="BV539">
        <f>VLOOKUP(Table2[[#This Row],[Reference]],metron,14,FALSE)</f>
        <v>0.35112781954887218</v>
      </c>
      <c r="BW539">
        <f>VLOOKUP(Table2[[#This Row],[Reference]],metron,15,FALSE)</f>
        <v>16.67069486404834</v>
      </c>
      <c r="BX539">
        <f>VLOOKUP(Table2[[#This Row],[Reference]],metron,16,FALSE)</f>
        <v>8.2024169184290034</v>
      </c>
      <c r="BY539">
        <f>VLOOKUP(Table2[[#This Row],[Reference]],metron,17,FALSE)</f>
        <v>7.274390243902439</v>
      </c>
      <c r="BZ539">
        <f>VLOOKUP(Table2[[#This Row],[Reference]],metron,18,FALSE)</f>
        <v>3.282012195121951</v>
      </c>
      <c r="CA539">
        <f>VLOOKUP(Table2[[#This Row],[Reference]],metron,19,FALSE)</f>
        <v>9.3963046201459015</v>
      </c>
      <c r="CB539">
        <f>VLOOKUP(Table2[[#This Row],[Reference]],metron,20,FALSE)</f>
        <v>4.9204047233070529</v>
      </c>
      <c r="CC539">
        <f>VLOOKUP(Table2[[#This Row],[Reference]],metron,21,FALSE)</f>
        <v>11.79352850539291</v>
      </c>
      <c r="CD539">
        <f>VLOOKUP(Table2[[#This Row],[Reference]],metron,22,FALSE)</f>
        <v>13.348228043143299</v>
      </c>
      <c r="CE539">
        <f>VLOOKUP(Table2[[#This Row],[Reference]],metron,23,FALSE)</f>
        <v>1.2705530642750369</v>
      </c>
      <c r="CF539">
        <f>VLOOKUP(Table2[[#This Row],[Reference]],metron,24,FALSE)</f>
        <v>2.0822122571001489</v>
      </c>
      <c r="CG539">
        <f>VLOOKUP(Table2[[#This Row],[Reference]],metron,25,FALSE)</f>
        <v>5.6801195814648729E-2</v>
      </c>
      <c r="CH539">
        <f>VLOOKUP(Table2[[#This Row],[Reference]],metron,26,FALSE)</f>
        <v>0.12257100149476829</v>
      </c>
    </row>
    <row r="540" spans="1:86" hidden="1" x14ac:dyDescent="0.45">
      <c r="A540">
        <v>1614827160</v>
      </c>
      <c r="B540" t="s">
        <v>1097</v>
      </c>
      <c r="C540" t="s">
        <v>64</v>
      </c>
      <c r="D540" t="s">
        <v>65</v>
      </c>
      <c r="E540" t="s">
        <v>676</v>
      </c>
      <c r="F540" t="s">
        <v>694</v>
      </c>
      <c r="G540" t="s">
        <v>684</v>
      </c>
      <c r="H540">
        <v>9</v>
      </c>
      <c r="I540">
        <v>1.75</v>
      </c>
      <c r="J540">
        <v>1.33</v>
      </c>
      <c r="K540">
        <v>1.59</v>
      </c>
      <c r="L540">
        <v>1.63</v>
      </c>
      <c r="M540">
        <v>0</v>
      </c>
      <c r="N540">
        <v>2</v>
      </c>
      <c r="O540">
        <v>2</v>
      </c>
      <c r="P540">
        <v>0</v>
      </c>
      <c r="Q540">
        <v>0</v>
      </c>
      <c r="R540">
        <v>0</v>
      </c>
      <c r="T540" t="s">
        <v>1098</v>
      </c>
      <c r="U540">
        <v>1</v>
      </c>
      <c r="V540">
        <v>9</v>
      </c>
      <c r="W540">
        <v>1</v>
      </c>
      <c r="X540">
        <v>0</v>
      </c>
      <c r="Y540">
        <v>0</v>
      </c>
      <c r="Z540">
        <v>0</v>
      </c>
      <c r="AA540">
        <v>0</v>
      </c>
      <c r="AB540">
        <v>1</v>
      </c>
      <c r="AC540">
        <v>0</v>
      </c>
      <c r="AD540">
        <v>0</v>
      </c>
      <c r="AE540">
        <v>7</v>
      </c>
      <c r="AF540">
        <v>13</v>
      </c>
      <c r="AG540">
        <v>3</v>
      </c>
      <c r="AH540">
        <v>6</v>
      </c>
      <c r="AI540">
        <v>4</v>
      </c>
      <c r="AJ540">
        <v>7</v>
      </c>
      <c r="AK540">
        <v>18</v>
      </c>
      <c r="AL540">
        <v>9</v>
      </c>
      <c r="AM540">
        <v>46</v>
      </c>
      <c r="AN540">
        <v>54</v>
      </c>
      <c r="AO540">
        <v>1.1100000000000001</v>
      </c>
      <c r="AP540">
        <v>1.53</v>
      </c>
      <c r="AQ540">
        <v>2.33</v>
      </c>
      <c r="AR540">
        <v>55</v>
      </c>
      <c r="AS540">
        <v>71</v>
      </c>
      <c r="AT540">
        <v>42</v>
      </c>
      <c r="AU540">
        <v>21</v>
      </c>
      <c r="AV540">
        <v>17</v>
      </c>
      <c r="AW540">
        <v>29</v>
      </c>
      <c r="AX540">
        <v>75</v>
      </c>
      <c r="AY540">
        <v>21</v>
      </c>
      <c r="AZ540">
        <v>75</v>
      </c>
      <c r="BA540">
        <v>9.17</v>
      </c>
      <c r="BB540">
        <v>4.41</v>
      </c>
      <c r="BC540">
        <v>2.4</v>
      </c>
      <c r="BD540">
        <v>3.15</v>
      </c>
      <c r="BE540">
        <v>3</v>
      </c>
      <c r="BF540">
        <f>(1/BC540+1/BD540+1/BE540-1)/3</f>
        <v>2.2486772486772482E-2</v>
      </c>
      <c r="BG540">
        <f>1/BC540-BF540</f>
        <v>0.39417989417989419</v>
      </c>
      <c r="BH540">
        <f>1/BD540-BF540</f>
        <v>0.29497354497354494</v>
      </c>
      <c r="BI540">
        <f>1/BE540-BF540</f>
        <v>0.31084656084656082</v>
      </c>
      <c r="BJ540">
        <f>MROUND(BG540*100,2)/100</f>
        <v>0.4</v>
      </c>
      <c r="BK540">
        <v>1.36</v>
      </c>
      <c r="BL540">
        <v>2</v>
      </c>
      <c r="BM540">
        <v>3.3</v>
      </c>
      <c r="BN540">
        <v>6.5</v>
      </c>
      <c r="BO540">
        <v>1.8</v>
      </c>
      <c r="BP540">
        <v>1.95</v>
      </c>
      <c r="BQ540" t="s">
        <v>680</v>
      </c>
      <c r="BR540">
        <f>VLOOKUP(Table2[[#This Row],[Reference]],metron,10,FALSE)</f>
        <v>2.4956155335383219</v>
      </c>
      <c r="BS540">
        <f>VLOOKUP(Table2[[#This Row],[Reference]],metron,11,FALSE)</f>
        <v>1.344038264434575</v>
      </c>
      <c r="BT540">
        <f>VLOOKUP(Table2[[#This Row],[Reference]],metron,12,FALSE)</f>
        <v>1.1515772691037469</v>
      </c>
      <c r="BU540">
        <f>VLOOKUP(Table2[[#This Row],[Reference]],metron,13,FALSE)</f>
        <v>0.59936225942375587</v>
      </c>
      <c r="BV540">
        <f>VLOOKUP(Table2[[#This Row],[Reference]],metron,14,FALSE)</f>
        <v>0.50723152260562576</v>
      </c>
      <c r="BW540">
        <f>VLOOKUP(Table2[[#This Row],[Reference]],metron,15,FALSE)</f>
        <v>11.99278846153846</v>
      </c>
      <c r="BX540">
        <f>VLOOKUP(Table2[[#This Row],[Reference]],metron,16,FALSE)</f>
        <v>10.0277534965035</v>
      </c>
      <c r="BY540">
        <f>VLOOKUP(Table2[[#This Row],[Reference]],metron,17,FALSE)</f>
        <v>5.2857459543338514</v>
      </c>
      <c r="BZ540">
        <f>VLOOKUP(Table2[[#This Row],[Reference]],metron,18,FALSE)</f>
        <v>4.4067834183107957</v>
      </c>
      <c r="CA540">
        <f>VLOOKUP(Table2[[#This Row],[Reference]],metron,19,FALSE)</f>
        <v>6.7070425072046085</v>
      </c>
      <c r="CB540">
        <f>VLOOKUP(Table2[[#This Row],[Reference]],metron,20,FALSE)</f>
        <v>5.6209700781927046</v>
      </c>
      <c r="CC540">
        <f>VLOOKUP(Table2[[#This Row],[Reference]],metron,21,FALSE)</f>
        <v>13.04463690872752</v>
      </c>
      <c r="CD540">
        <f>VLOOKUP(Table2[[#This Row],[Reference]],metron,22,FALSE)</f>
        <v>13.49811236953142</v>
      </c>
      <c r="CE540">
        <f>VLOOKUP(Table2[[#This Row],[Reference]],metron,23,FALSE)</f>
        <v>1.5836526181353769</v>
      </c>
      <c r="CF540">
        <f>VLOOKUP(Table2[[#This Row],[Reference]],metron,24,FALSE)</f>
        <v>1.8744146445295871</v>
      </c>
      <c r="CG540">
        <f>VLOOKUP(Table2[[#This Row],[Reference]],metron,25,FALSE)</f>
        <v>8.5994040017028525E-2</v>
      </c>
      <c r="CH540">
        <f>VLOOKUP(Table2[[#This Row],[Reference]],metron,26,FALSE)</f>
        <v>0.13452532992762881</v>
      </c>
    </row>
    <row r="541" spans="1:86" x14ac:dyDescent="0.45">
      <c r="A541">
        <v>1614906000</v>
      </c>
      <c r="B541" t="s">
        <v>1099</v>
      </c>
      <c r="C541" t="s">
        <v>64</v>
      </c>
      <c r="D541" t="s">
        <v>65</v>
      </c>
      <c r="E541" t="s">
        <v>660</v>
      </c>
      <c r="F541" t="s">
        <v>693</v>
      </c>
      <c r="G541" t="s">
        <v>735</v>
      </c>
      <c r="H541">
        <v>9</v>
      </c>
      <c r="I541">
        <v>1.42</v>
      </c>
      <c r="J541">
        <v>1.29</v>
      </c>
      <c r="K541">
        <v>1.29</v>
      </c>
      <c r="L541">
        <v>1.38</v>
      </c>
      <c r="M541">
        <v>2</v>
      </c>
      <c r="N541">
        <v>2</v>
      </c>
      <c r="O541">
        <v>4</v>
      </c>
      <c r="P541">
        <v>2</v>
      </c>
      <c r="Q541">
        <v>1</v>
      </c>
      <c r="R541">
        <v>1</v>
      </c>
      <c r="S541" t="s">
        <v>1100</v>
      </c>
      <c r="T541" t="s">
        <v>1101</v>
      </c>
      <c r="U541">
        <v>4</v>
      </c>
      <c r="V541">
        <v>5</v>
      </c>
      <c r="W541">
        <v>2</v>
      </c>
      <c r="X541">
        <v>0</v>
      </c>
      <c r="Y541">
        <v>2</v>
      </c>
      <c r="Z541">
        <v>0</v>
      </c>
      <c r="AA541">
        <v>0</v>
      </c>
      <c r="AB541">
        <v>2</v>
      </c>
      <c r="AC541">
        <v>1</v>
      </c>
      <c r="AD541">
        <v>1</v>
      </c>
      <c r="AE541">
        <v>15</v>
      </c>
      <c r="AF541">
        <v>20</v>
      </c>
      <c r="AG541">
        <v>4</v>
      </c>
      <c r="AH541">
        <v>8</v>
      </c>
      <c r="AI541">
        <v>11</v>
      </c>
      <c r="AJ541">
        <v>12</v>
      </c>
      <c r="AK541">
        <v>10</v>
      </c>
      <c r="AL541">
        <v>12</v>
      </c>
      <c r="AM541">
        <v>53</v>
      </c>
      <c r="AN541">
        <v>47</v>
      </c>
      <c r="AO541">
        <v>1.49</v>
      </c>
      <c r="AP541">
        <v>2.14</v>
      </c>
      <c r="AQ541">
        <v>1.88</v>
      </c>
      <c r="AR541">
        <v>36</v>
      </c>
      <c r="AS541">
        <v>63</v>
      </c>
      <c r="AT541">
        <v>24</v>
      </c>
      <c r="AU541">
        <v>8</v>
      </c>
      <c r="AV541">
        <v>4</v>
      </c>
      <c r="AW541">
        <v>23</v>
      </c>
      <c r="AX541">
        <v>67</v>
      </c>
      <c r="AY541">
        <v>23</v>
      </c>
      <c r="AZ541">
        <v>66</v>
      </c>
      <c r="BA541">
        <v>10.36</v>
      </c>
      <c r="BB541">
        <v>4.3899999999999997</v>
      </c>
      <c r="BC541">
        <v>3.2</v>
      </c>
      <c r="BD541">
        <v>3.15</v>
      </c>
      <c r="BE541">
        <v>2.25</v>
      </c>
      <c r="BF541">
        <f>(1/BC541+1/BD541+1/BE541-1)/3</f>
        <v>2.4801587301587286E-2</v>
      </c>
      <c r="BG541">
        <f>1/BC541-BF541</f>
        <v>0.28769841269841273</v>
      </c>
      <c r="BH541">
        <f>1/BD541-BF541</f>
        <v>0.29265873015873017</v>
      </c>
      <c r="BI541">
        <f>1/BE541-BF541</f>
        <v>0.41964285714285715</v>
      </c>
      <c r="BJ541">
        <f>MROUND(BG541*100,2)/100</f>
        <v>0.28000000000000003</v>
      </c>
      <c r="BK541">
        <v>1.45</v>
      </c>
      <c r="BL541">
        <v>2.25</v>
      </c>
      <c r="BM541">
        <v>4.05</v>
      </c>
      <c r="BN541">
        <v>8.25</v>
      </c>
      <c r="BO541">
        <v>2.0499999999999998</v>
      </c>
      <c r="BP541">
        <v>1.74</v>
      </c>
      <c r="BQ541" t="s">
        <v>664</v>
      </c>
      <c r="BR541">
        <f>VLOOKUP(Table2[[#This Row],[Reference]],metron,10,FALSE)</f>
        <v>2.5445607358071678</v>
      </c>
      <c r="BS541">
        <f>VLOOKUP(Table2[[#This Row],[Reference]],metron,11,FALSE)</f>
        <v>1.128766254360926</v>
      </c>
      <c r="BT541">
        <f>VLOOKUP(Table2[[#This Row],[Reference]],metron,12,FALSE)</f>
        <v>1.415794481446242</v>
      </c>
      <c r="BU541">
        <f>VLOOKUP(Table2[[#This Row],[Reference]],metron,13,FALSE)</f>
        <v>0.49635267998731369</v>
      </c>
      <c r="BV541">
        <f>VLOOKUP(Table2[[#This Row],[Reference]],metron,14,FALSE)</f>
        <v>0.61084681255946716</v>
      </c>
      <c r="BW541">
        <f>VLOOKUP(Table2[[#This Row],[Reference]],metron,15,FALSE)</f>
        <v>11.04442036836403</v>
      </c>
      <c r="BX541">
        <f>VLOOKUP(Table2[[#This Row],[Reference]],metron,16,FALSE)</f>
        <v>11.38840736728061</v>
      </c>
      <c r="BY541">
        <f>VLOOKUP(Table2[[#This Row],[Reference]],metron,17,FALSE)</f>
        <v>4.5379574003276897</v>
      </c>
      <c r="BZ541">
        <f>VLOOKUP(Table2[[#This Row],[Reference]],metron,18,FALSE)</f>
        <v>4.8481703986892413</v>
      </c>
      <c r="CA541">
        <f>VLOOKUP(Table2[[#This Row],[Reference]],metron,19,FALSE)</f>
        <v>6.5064629680363399</v>
      </c>
      <c r="CB541">
        <f>VLOOKUP(Table2[[#This Row],[Reference]],metron,20,FALSE)</f>
        <v>6.540236968591369</v>
      </c>
      <c r="CC541">
        <f>VLOOKUP(Table2[[#This Row],[Reference]],metron,21,FALSE)</f>
        <v>13.117582417582421</v>
      </c>
      <c r="CD541">
        <f>VLOOKUP(Table2[[#This Row],[Reference]],metron,22,FALSE)</f>
        <v>13.28241758241758</v>
      </c>
      <c r="CE541">
        <f>VLOOKUP(Table2[[#This Row],[Reference]],metron,23,FALSE)</f>
        <v>1.792592592592593</v>
      </c>
      <c r="CF541">
        <f>VLOOKUP(Table2[[#This Row],[Reference]],metron,24,FALSE)</f>
        <v>1.806980433632998</v>
      </c>
      <c r="CG541">
        <f>VLOOKUP(Table2[[#This Row],[Reference]],metron,25,FALSE)</f>
        <v>0.1047065044949762</v>
      </c>
      <c r="CH541">
        <f>VLOOKUP(Table2[[#This Row],[Reference]],metron,26,FALSE)</f>
        <v>0.1073506081438392</v>
      </c>
    </row>
    <row r="542" spans="1:86" hidden="1" x14ac:dyDescent="0.45">
      <c r="A542">
        <v>1614913200</v>
      </c>
      <c r="B542" t="s">
        <v>1102</v>
      </c>
      <c r="C542" t="s">
        <v>64</v>
      </c>
      <c r="D542" t="s">
        <v>65</v>
      </c>
      <c r="E542" t="s">
        <v>682</v>
      </c>
      <c r="F542" t="s">
        <v>672</v>
      </c>
      <c r="G542" t="s">
        <v>668</v>
      </c>
      <c r="H542">
        <v>9</v>
      </c>
      <c r="I542">
        <v>1.87</v>
      </c>
      <c r="J542">
        <v>0.83</v>
      </c>
      <c r="K542">
        <v>1.65</v>
      </c>
      <c r="L542">
        <v>0.8</v>
      </c>
      <c r="M542">
        <v>1</v>
      </c>
      <c r="N542">
        <v>0</v>
      </c>
      <c r="O542">
        <v>1</v>
      </c>
      <c r="P542">
        <v>0</v>
      </c>
      <c r="Q542">
        <v>0</v>
      </c>
      <c r="R542">
        <v>0</v>
      </c>
      <c r="S542">
        <v>70</v>
      </c>
      <c r="U542">
        <v>5</v>
      </c>
      <c r="V542">
        <v>3</v>
      </c>
      <c r="W542">
        <v>6</v>
      </c>
      <c r="X542">
        <v>0</v>
      </c>
      <c r="Y542">
        <v>2</v>
      </c>
      <c r="Z542">
        <v>0</v>
      </c>
      <c r="AA542">
        <v>2</v>
      </c>
      <c r="AB542">
        <v>4</v>
      </c>
      <c r="AC542">
        <v>1</v>
      </c>
      <c r="AD542">
        <v>1</v>
      </c>
      <c r="AE542">
        <v>12</v>
      </c>
      <c r="AF542">
        <v>21</v>
      </c>
      <c r="AG542">
        <v>4</v>
      </c>
      <c r="AH542">
        <v>7</v>
      </c>
      <c r="AI542">
        <v>8</v>
      </c>
      <c r="AJ542">
        <v>14</v>
      </c>
      <c r="AK542">
        <v>22</v>
      </c>
      <c r="AL542">
        <v>4</v>
      </c>
      <c r="AM542">
        <v>47</v>
      </c>
      <c r="AN542">
        <v>53</v>
      </c>
      <c r="AO542">
        <v>1.28</v>
      </c>
      <c r="AP542">
        <v>2.11</v>
      </c>
      <c r="AQ542">
        <v>2.4</v>
      </c>
      <c r="AR542">
        <v>53</v>
      </c>
      <c r="AS542">
        <v>78</v>
      </c>
      <c r="AT542">
        <v>45</v>
      </c>
      <c r="AU542">
        <v>22</v>
      </c>
      <c r="AV542">
        <v>7</v>
      </c>
      <c r="AW542">
        <v>23</v>
      </c>
      <c r="AX542">
        <v>72</v>
      </c>
      <c r="AY542">
        <v>45</v>
      </c>
      <c r="AZ542">
        <v>81</v>
      </c>
      <c r="BA542">
        <v>10.94</v>
      </c>
      <c r="BB542">
        <v>4.58</v>
      </c>
      <c r="BC542">
        <v>3.3</v>
      </c>
      <c r="BD542">
        <v>3.3</v>
      </c>
      <c r="BE542">
        <v>2.15</v>
      </c>
      <c r="BF542">
        <f>(1/BC542+1/BD542+1/BE542-1)/3</f>
        <v>2.3725628376791191E-2</v>
      </c>
      <c r="BG542">
        <f>1/BC542-BF542</f>
        <v>0.27930467465351183</v>
      </c>
      <c r="BH542">
        <f>1/BD542-BF542</f>
        <v>0.27930467465351183</v>
      </c>
      <c r="BI542">
        <f>1/BE542-BF542</f>
        <v>0.44139065069297623</v>
      </c>
      <c r="BJ542">
        <f>MROUND(BG542*100,2)/100</f>
        <v>0.28000000000000003</v>
      </c>
      <c r="BK542">
        <v>1.39</v>
      </c>
      <c r="BL542">
        <v>2.1</v>
      </c>
      <c r="BM542">
        <v>3.6</v>
      </c>
      <c r="BN542">
        <v>7.25</v>
      </c>
      <c r="BO542">
        <v>1.91</v>
      </c>
      <c r="BP542">
        <v>1.83</v>
      </c>
      <c r="BQ542" t="s">
        <v>675</v>
      </c>
      <c r="BR542">
        <f>VLOOKUP(Table2[[#This Row],[Reference]],metron,10,FALSE)</f>
        <v>2.5445607358071678</v>
      </c>
      <c r="BS542">
        <f>VLOOKUP(Table2[[#This Row],[Reference]],metron,11,FALSE)</f>
        <v>1.128766254360926</v>
      </c>
      <c r="BT542">
        <f>VLOOKUP(Table2[[#This Row],[Reference]],metron,12,FALSE)</f>
        <v>1.415794481446242</v>
      </c>
      <c r="BU542">
        <f>VLOOKUP(Table2[[#This Row],[Reference]],metron,13,FALSE)</f>
        <v>0.49635267998731369</v>
      </c>
      <c r="BV542">
        <f>VLOOKUP(Table2[[#This Row],[Reference]],metron,14,FALSE)</f>
        <v>0.61084681255946716</v>
      </c>
      <c r="BW542">
        <f>VLOOKUP(Table2[[#This Row],[Reference]],metron,15,FALSE)</f>
        <v>11.04442036836403</v>
      </c>
      <c r="BX542">
        <f>VLOOKUP(Table2[[#This Row],[Reference]],metron,16,FALSE)</f>
        <v>11.38840736728061</v>
      </c>
      <c r="BY542">
        <f>VLOOKUP(Table2[[#This Row],[Reference]],metron,17,FALSE)</f>
        <v>4.5379574003276897</v>
      </c>
      <c r="BZ542">
        <f>VLOOKUP(Table2[[#This Row],[Reference]],metron,18,FALSE)</f>
        <v>4.8481703986892413</v>
      </c>
      <c r="CA542">
        <f>VLOOKUP(Table2[[#This Row],[Reference]],metron,19,FALSE)</f>
        <v>6.5064629680363399</v>
      </c>
      <c r="CB542">
        <f>VLOOKUP(Table2[[#This Row],[Reference]],metron,20,FALSE)</f>
        <v>6.540236968591369</v>
      </c>
      <c r="CC542">
        <f>VLOOKUP(Table2[[#This Row],[Reference]],metron,21,FALSE)</f>
        <v>13.117582417582421</v>
      </c>
      <c r="CD542">
        <f>VLOOKUP(Table2[[#This Row],[Reference]],metron,22,FALSE)</f>
        <v>13.28241758241758</v>
      </c>
      <c r="CE542">
        <f>VLOOKUP(Table2[[#This Row],[Reference]],metron,23,FALSE)</f>
        <v>1.792592592592593</v>
      </c>
      <c r="CF542">
        <f>VLOOKUP(Table2[[#This Row],[Reference]],metron,24,FALSE)</f>
        <v>1.806980433632998</v>
      </c>
      <c r="CG542">
        <f>VLOOKUP(Table2[[#This Row],[Reference]],metron,25,FALSE)</f>
        <v>0.1047065044949762</v>
      </c>
      <c r="CH542">
        <f>VLOOKUP(Table2[[#This Row],[Reference]],metron,26,FALSE)</f>
        <v>0.1073506081438392</v>
      </c>
    </row>
    <row r="543" spans="1:86" hidden="1" x14ac:dyDescent="0.45">
      <c r="A543">
        <v>1614994200</v>
      </c>
      <c r="B543" t="s">
        <v>1103</v>
      </c>
      <c r="C543" t="s">
        <v>64</v>
      </c>
      <c r="D543" t="s">
        <v>65</v>
      </c>
      <c r="E543" t="s">
        <v>688</v>
      </c>
      <c r="F543" t="s">
        <v>705</v>
      </c>
      <c r="G543" t="s">
        <v>673</v>
      </c>
      <c r="H543">
        <v>10</v>
      </c>
      <c r="I543">
        <v>1.23</v>
      </c>
      <c r="J543">
        <v>0.64</v>
      </c>
      <c r="K543">
        <v>1</v>
      </c>
      <c r="L543">
        <v>0.55000000000000004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U543">
        <v>5</v>
      </c>
      <c r="V543">
        <v>5</v>
      </c>
      <c r="W543">
        <v>1</v>
      </c>
      <c r="X543">
        <v>0</v>
      </c>
      <c r="Y543">
        <v>3</v>
      </c>
      <c r="Z543">
        <v>0</v>
      </c>
      <c r="AA543">
        <v>1</v>
      </c>
      <c r="AB543">
        <v>0</v>
      </c>
      <c r="AC543">
        <v>1</v>
      </c>
      <c r="AD543">
        <v>2</v>
      </c>
      <c r="AE543">
        <v>10</v>
      </c>
      <c r="AF543">
        <v>16</v>
      </c>
      <c r="AG543">
        <v>2</v>
      </c>
      <c r="AH543">
        <v>7</v>
      </c>
      <c r="AI543">
        <v>8</v>
      </c>
      <c r="AJ543">
        <v>9</v>
      </c>
      <c r="AK543">
        <v>21</v>
      </c>
      <c r="AL543">
        <v>10</v>
      </c>
      <c r="AM543">
        <v>46</v>
      </c>
      <c r="AN543">
        <v>54</v>
      </c>
      <c r="AO543">
        <v>1.1200000000000001</v>
      </c>
      <c r="AP543">
        <v>1.78</v>
      </c>
      <c r="AQ543">
        <v>3.11</v>
      </c>
      <c r="AR543">
        <v>78</v>
      </c>
      <c r="AS543">
        <v>86</v>
      </c>
      <c r="AT543">
        <v>67</v>
      </c>
      <c r="AU543">
        <v>41</v>
      </c>
      <c r="AV543">
        <v>22</v>
      </c>
      <c r="AW543">
        <v>71</v>
      </c>
      <c r="AX543">
        <v>90</v>
      </c>
      <c r="AY543">
        <v>30</v>
      </c>
      <c r="AZ543">
        <v>70</v>
      </c>
      <c r="BA543">
        <v>10.08</v>
      </c>
      <c r="BB543">
        <v>5.94</v>
      </c>
      <c r="BC543">
        <v>2.0499999999999998</v>
      </c>
      <c r="BD543">
        <v>3.4</v>
      </c>
      <c r="BE543">
        <v>3.4</v>
      </c>
      <c r="BF543">
        <f>(1/BC543+1/BD543+1/BE543-1)/3</f>
        <v>2.5346724055475889E-2</v>
      </c>
      <c r="BG543">
        <f>1/BC543-BF543</f>
        <v>0.46245815399330464</v>
      </c>
      <c r="BH543">
        <f>1/BD543-BF543</f>
        <v>0.26877092300334765</v>
      </c>
      <c r="BI543">
        <f>1/BE543-BF543</f>
        <v>0.26877092300334765</v>
      </c>
      <c r="BJ543">
        <f>MROUND(BG543*100,2)/100</f>
        <v>0.46</v>
      </c>
      <c r="BK543">
        <v>1.29</v>
      </c>
      <c r="BL543">
        <v>1.91</v>
      </c>
      <c r="BM543">
        <v>3.1</v>
      </c>
      <c r="BN543">
        <v>5.5</v>
      </c>
      <c r="BO543">
        <v>1.69</v>
      </c>
      <c r="BP543">
        <v>2.1</v>
      </c>
      <c r="BQ543" t="s">
        <v>691</v>
      </c>
      <c r="BR543">
        <f>VLOOKUP(Table2[[#This Row],[Reference]],metron,10,FALSE)</f>
        <v>2.5405629139072849</v>
      </c>
      <c r="BS543">
        <f>VLOOKUP(Table2[[#This Row],[Reference]],metron,11,FALSE)</f>
        <v>1.4888836329233679</v>
      </c>
      <c r="BT543">
        <f>VLOOKUP(Table2[[#This Row],[Reference]],metron,12,FALSE)</f>
        <v>1.0516792809839171</v>
      </c>
      <c r="BU543">
        <f>VLOOKUP(Table2[[#This Row],[Reference]],metron,13,FALSE)</f>
        <v>0.64581362346263005</v>
      </c>
      <c r="BV543">
        <f>VLOOKUP(Table2[[#This Row],[Reference]],metron,14,FALSE)</f>
        <v>0.45364238410596031</v>
      </c>
      <c r="BW543">
        <f>VLOOKUP(Table2[[#This Row],[Reference]],metron,15,FALSE)</f>
        <v>12.686892177589851</v>
      </c>
      <c r="BX543">
        <f>VLOOKUP(Table2[[#This Row],[Reference]],metron,16,FALSE)</f>
        <v>9.8059196617336148</v>
      </c>
      <c r="BY543">
        <f>VLOOKUP(Table2[[#This Row],[Reference]],metron,17,FALSE)</f>
        <v>5.3198121263877027</v>
      </c>
      <c r="BZ543">
        <f>VLOOKUP(Table2[[#This Row],[Reference]],metron,18,FALSE)</f>
        <v>4.0954312553373189</v>
      </c>
      <c r="CA543">
        <f>VLOOKUP(Table2[[#This Row],[Reference]],metron,19,FALSE)</f>
        <v>7.3670800512021479</v>
      </c>
      <c r="CB543">
        <f>VLOOKUP(Table2[[#This Row],[Reference]],metron,20,FALSE)</f>
        <v>5.710488406396296</v>
      </c>
      <c r="CC543">
        <f>VLOOKUP(Table2[[#This Row],[Reference]],metron,21,FALSE)</f>
        <v>13.0488908033599</v>
      </c>
      <c r="CD543">
        <f>VLOOKUP(Table2[[#This Row],[Reference]],metron,22,FALSE)</f>
        <v>13.714839543398661</v>
      </c>
      <c r="CE543">
        <f>VLOOKUP(Table2[[#This Row],[Reference]],metron,23,FALSE)</f>
        <v>1.567523459812322</v>
      </c>
      <c r="CF543">
        <f>VLOOKUP(Table2[[#This Row],[Reference]],metron,24,FALSE)</f>
        <v>1.951040391676867</v>
      </c>
      <c r="CG543">
        <f>VLOOKUP(Table2[[#This Row],[Reference]],metron,25,FALSE)</f>
        <v>8.3027335781313744E-2</v>
      </c>
      <c r="CH543">
        <f>VLOOKUP(Table2[[#This Row],[Reference]],metron,26,FALSE)</f>
        <v>0.13117095063239501</v>
      </c>
    </row>
    <row r="544" spans="1:86" hidden="1" x14ac:dyDescent="0.45">
      <c r="A544">
        <v>1615001400</v>
      </c>
      <c r="B544" t="s">
        <v>1104</v>
      </c>
      <c r="C544" t="s">
        <v>64</v>
      </c>
      <c r="D544" t="s">
        <v>65</v>
      </c>
      <c r="E544" t="s">
        <v>700</v>
      </c>
      <c r="F544" t="s">
        <v>661</v>
      </c>
      <c r="G544" t="s">
        <v>684</v>
      </c>
      <c r="H544">
        <v>10</v>
      </c>
      <c r="I544">
        <v>1.36</v>
      </c>
      <c r="J544">
        <v>1.58</v>
      </c>
      <c r="K544">
        <v>1.5</v>
      </c>
      <c r="L544">
        <v>1.47</v>
      </c>
      <c r="M544">
        <v>1</v>
      </c>
      <c r="N544">
        <v>1</v>
      </c>
      <c r="O544">
        <v>2</v>
      </c>
      <c r="P544">
        <v>2</v>
      </c>
      <c r="Q544">
        <v>1</v>
      </c>
      <c r="R544">
        <v>1</v>
      </c>
      <c r="S544">
        <v>23</v>
      </c>
      <c r="T544">
        <v>11</v>
      </c>
      <c r="U544">
        <v>4</v>
      </c>
      <c r="V544">
        <v>5</v>
      </c>
      <c r="W544">
        <v>4</v>
      </c>
      <c r="X544">
        <v>0</v>
      </c>
      <c r="Y544">
        <v>2</v>
      </c>
      <c r="Z544">
        <v>0</v>
      </c>
      <c r="AA544">
        <v>1</v>
      </c>
      <c r="AB544">
        <v>3</v>
      </c>
      <c r="AC544">
        <v>0</v>
      </c>
      <c r="AD544">
        <v>2</v>
      </c>
      <c r="AE544">
        <v>12</v>
      </c>
      <c r="AF544">
        <v>15</v>
      </c>
      <c r="AG544">
        <v>4</v>
      </c>
      <c r="AH544">
        <v>4</v>
      </c>
      <c r="AI544">
        <v>8</v>
      </c>
      <c r="AJ544">
        <v>11</v>
      </c>
      <c r="AK544">
        <v>14</v>
      </c>
      <c r="AL544">
        <v>13</v>
      </c>
      <c r="AM544">
        <v>41</v>
      </c>
      <c r="AN544">
        <v>59</v>
      </c>
      <c r="AO544">
        <v>1.22</v>
      </c>
      <c r="AP544">
        <v>1.55</v>
      </c>
      <c r="AQ544">
        <v>2.5</v>
      </c>
      <c r="AR544">
        <v>46</v>
      </c>
      <c r="AS544">
        <v>74</v>
      </c>
      <c r="AT544">
        <v>38</v>
      </c>
      <c r="AU544">
        <v>27</v>
      </c>
      <c r="AV544">
        <v>15</v>
      </c>
      <c r="AW544">
        <v>34</v>
      </c>
      <c r="AX544">
        <v>61</v>
      </c>
      <c r="AY544">
        <v>47</v>
      </c>
      <c r="AZ544">
        <v>78</v>
      </c>
      <c r="BA544">
        <v>10.220000000000001</v>
      </c>
      <c r="BB544">
        <v>3.72</v>
      </c>
      <c r="BC544">
        <v>3.18</v>
      </c>
      <c r="BD544">
        <v>3.34</v>
      </c>
      <c r="BE544">
        <v>2.2999999999999998</v>
      </c>
      <c r="BF544">
        <f>(1/BC544+1/BD544+1/BE544-1)/3</f>
        <v>1.6216405035158015E-2</v>
      </c>
      <c r="BG544">
        <f>1/BC544-BF544</f>
        <v>0.2982490037698734</v>
      </c>
      <c r="BH544">
        <f>1/BD544-BF544</f>
        <v>0.28318479256963242</v>
      </c>
      <c r="BI544">
        <f>1/BE544-BF544</f>
        <v>0.41856620366049418</v>
      </c>
      <c r="BJ544">
        <f>MROUND(BG544*100,2)/100</f>
        <v>0.3</v>
      </c>
      <c r="BK544">
        <v>1.36</v>
      </c>
      <c r="BL544">
        <v>2.13</v>
      </c>
      <c r="BM544">
        <v>3.75</v>
      </c>
      <c r="BN544">
        <v>7.75</v>
      </c>
      <c r="BO544">
        <v>1.91</v>
      </c>
      <c r="BP544">
        <v>1.83</v>
      </c>
      <c r="BQ544" t="s">
        <v>711</v>
      </c>
      <c r="BR544">
        <f>VLOOKUP(Table2[[#This Row],[Reference]],metron,10,FALSE)</f>
        <v>2.5726407816919519</v>
      </c>
      <c r="BS544">
        <f>VLOOKUP(Table2[[#This Row],[Reference]],metron,11,FALSE)</f>
        <v>1.1805091283106199</v>
      </c>
      <c r="BT544">
        <f>VLOOKUP(Table2[[#This Row],[Reference]],metron,12,FALSE)</f>
        <v>1.3921316533813319</v>
      </c>
      <c r="BU544">
        <f>VLOOKUP(Table2[[#This Row],[Reference]],metron,13,FALSE)</f>
        <v>0.5209673269873939</v>
      </c>
      <c r="BV544">
        <f>VLOOKUP(Table2[[#This Row],[Reference]],metron,14,FALSE)</f>
        <v>0.61847182917417032</v>
      </c>
      <c r="BW544">
        <f>VLOOKUP(Table2[[#This Row],[Reference]],metron,15,FALSE)</f>
        <v>11.149200710479571</v>
      </c>
      <c r="BX544">
        <f>VLOOKUP(Table2[[#This Row],[Reference]],metron,16,FALSE)</f>
        <v>11.444049733570161</v>
      </c>
      <c r="BY544">
        <f>VLOOKUP(Table2[[#This Row],[Reference]],metron,17,FALSE)</f>
        <v>4.5257270693512304</v>
      </c>
      <c r="BZ544">
        <f>VLOOKUP(Table2[[#This Row],[Reference]],metron,18,FALSE)</f>
        <v>4.8465324384787474</v>
      </c>
      <c r="CA544">
        <f>VLOOKUP(Table2[[#This Row],[Reference]],metron,19,FALSE)</f>
        <v>6.6234736411283404</v>
      </c>
      <c r="CB544">
        <f>VLOOKUP(Table2[[#This Row],[Reference]],metron,20,FALSE)</f>
        <v>6.5975172950914134</v>
      </c>
      <c r="CC544">
        <f>VLOOKUP(Table2[[#This Row],[Reference]],metron,21,FALSE)</f>
        <v>12.90081154192967</v>
      </c>
      <c r="CD544">
        <f>VLOOKUP(Table2[[#This Row],[Reference]],metron,22,FALSE)</f>
        <v>13.00360685302074</v>
      </c>
      <c r="CE544">
        <f>VLOOKUP(Table2[[#This Row],[Reference]],metron,23,FALSE)</f>
        <v>1.7502145922746779</v>
      </c>
      <c r="CF544">
        <f>VLOOKUP(Table2[[#This Row],[Reference]],metron,24,FALSE)</f>
        <v>1.831402831402831</v>
      </c>
      <c r="CG544">
        <f>VLOOKUP(Table2[[#This Row],[Reference]],metron,25,FALSE)</f>
        <v>9.6525096525096526E-2</v>
      </c>
      <c r="CH544">
        <f>VLOOKUP(Table2[[#This Row],[Reference]],metron,26,FALSE)</f>
        <v>0.1244101244101244</v>
      </c>
    </row>
    <row r="545" spans="1:86" hidden="1" x14ac:dyDescent="0.45">
      <c r="A545">
        <v>1615071600</v>
      </c>
      <c r="B545" t="s">
        <v>1105</v>
      </c>
      <c r="C545" t="s">
        <v>64</v>
      </c>
      <c r="D545" t="s">
        <v>65</v>
      </c>
      <c r="E545" t="s">
        <v>677</v>
      </c>
      <c r="F545" t="s">
        <v>689</v>
      </c>
      <c r="G545" t="s">
        <v>743</v>
      </c>
      <c r="H545">
        <v>10</v>
      </c>
      <c r="I545">
        <v>0.85</v>
      </c>
      <c r="J545">
        <v>0.77</v>
      </c>
      <c r="K545">
        <v>1.21</v>
      </c>
      <c r="L545">
        <v>0.59</v>
      </c>
      <c r="M545">
        <v>2</v>
      </c>
      <c r="N545">
        <v>0</v>
      </c>
      <c r="O545">
        <v>2</v>
      </c>
      <c r="P545">
        <v>1</v>
      </c>
      <c r="Q545">
        <v>1</v>
      </c>
      <c r="R545">
        <v>0</v>
      </c>
      <c r="S545" t="s">
        <v>156</v>
      </c>
      <c r="U545">
        <v>6</v>
      </c>
      <c r="V545">
        <v>1</v>
      </c>
      <c r="W545">
        <v>0</v>
      </c>
      <c r="X545">
        <v>0</v>
      </c>
      <c r="Y545">
        <v>2</v>
      </c>
      <c r="Z545">
        <v>0</v>
      </c>
      <c r="AA545">
        <v>0</v>
      </c>
      <c r="AB545">
        <v>0</v>
      </c>
      <c r="AC545">
        <v>0</v>
      </c>
      <c r="AD545">
        <v>2</v>
      </c>
      <c r="AE545">
        <v>15</v>
      </c>
      <c r="AF545">
        <v>6</v>
      </c>
      <c r="AG545">
        <v>8</v>
      </c>
      <c r="AH545">
        <v>2</v>
      </c>
      <c r="AI545">
        <v>7</v>
      </c>
      <c r="AJ545">
        <v>4</v>
      </c>
      <c r="AK545">
        <v>16</v>
      </c>
      <c r="AL545">
        <v>9</v>
      </c>
      <c r="AM545">
        <v>54</v>
      </c>
      <c r="AN545">
        <v>46</v>
      </c>
      <c r="AO545">
        <v>1.93</v>
      </c>
      <c r="AP545">
        <v>0.72</v>
      </c>
      <c r="AQ545">
        <v>2.46</v>
      </c>
      <c r="AR545">
        <v>58</v>
      </c>
      <c r="AS545">
        <v>77</v>
      </c>
      <c r="AT545">
        <v>39</v>
      </c>
      <c r="AU545">
        <v>20</v>
      </c>
      <c r="AV545">
        <v>12</v>
      </c>
      <c r="AW545">
        <v>35</v>
      </c>
      <c r="AX545">
        <v>73</v>
      </c>
      <c r="AY545">
        <v>35</v>
      </c>
      <c r="AZ545">
        <v>89</v>
      </c>
      <c r="BA545">
        <v>9.08</v>
      </c>
      <c r="BB545">
        <v>5.46</v>
      </c>
      <c r="BC545">
        <v>1.86</v>
      </c>
      <c r="BD545">
        <v>3.28</v>
      </c>
      <c r="BE545">
        <v>3.75</v>
      </c>
      <c r="BF545">
        <f>(1/BC545+1/BD545+1/BE545-1)/3</f>
        <v>3.6393041349768319E-2</v>
      </c>
      <c r="BG545">
        <f>1/BC545-BF545</f>
        <v>0.50124136725238222</v>
      </c>
      <c r="BH545">
        <f>1/BD545-BF545</f>
        <v>0.26848500743071946</v>
      </c>
      <c r="BI545">
        <f>1/BE545-BF545</f>
        <v>0.23027362531689835</v>
      </c>
      <c r="BJ545">
        <f>MROUND(BG545*100,2)/100</f>
        <v>0.5</v>
      </c>
      <c r="BK545">
        <v>1.33</v>
      </c>
      <c r="BL545">
        <v>1.95</v>
      </c>
      <c r="BM545">
        <v>3.55</v>
      </c>
      <c r="BN545">
        <v>7</v>
      </c>
      <c r="BO545">
        <v>1.95</v>
      </c>
      <c r="BP545">
        <v>1.77</v>
      </c>
      <c r="BQ545" t="s">
        <v>733</v>
      </c>
      <c r="BR545">
        <f>VLOOKUP(Table2[[#This Row],[Reference]],metron,10,FALSE)</f>
        <v>2.5202079886551649</v>
      </c>
      <c r="BS545">
        <f>VLOOKUP(Table2[[#This Row],[Reference]],metron,11,FALSE)</f>
        <v>1.5342708579532029</v>
      </c>
      <c r="BT545">
        <f>VLOOKUP(Table2[[#This Row],[Reference]],metron,12,FALSE)</f>
        <v>0.98593713070196176</v>
      </c>
      <c r="BU545">
        <f>VLOOKUP(Table2[[#This Row],[Reference]],metron,13,FALSE)</f>
        <v>0.67513590167809023</v>
      </c>
      <c r="BV545">
        <f>VLOOKUP(Table2[[#This Row],[Reference]],metron,14,FALSE)</f>
        <v>0.4286727337194185</v>
      </c>
      <c r="BW545">
        <f>VLOOKUP(Table2[[#This Row],[Reference]],metron,15,FALSE)</f>
        <v>12.98669114272602</v>
      </c>
      <c r="BX545">
        <f>VLOOKUP(Table2[[#This Row],[Reference]],metron,16,FALSE)</f>
        <v>9.4167049105094076</v>
      </c>
      <c r="BY545">
        <f>VLOOKUP(Table2[[#This Row],[Reference]],metron,17,FALSE)</f>
        <v>5.6645716945996272</v>
      </c>
      <c r="BZ545">
        <f>VLOOKUP(Table2[[#This Row],[Reference]],metron,18,FALSE)</f>
        <v>4.0242085661080074</v>
      </c>
      <c r="CA545">
        <f>VLOOKUP(Table2[[#This Row],[Reference]],metron,19,FALSE)</f>
        <v>7.3221194481263927</v>
      </c>
      <c r="CB545">
        <f>VLOOKUP(Table2[[#This Row],[Reference]],metron,20,FALSE)</f>
        <v>5.3924963444014002</v>
      </c>
      <c r="CC545">
        <f>VLOOKUP(Table2[[#This Row],[Reference]],metron,21,FALSE)</f>
        <v>12.508162313432839</v>
      </c>
      <c r="CD545">
        <f>VLOOKUP(Table2[[#This Row],[Reference]],metron,22,FALSE)</f>
        <v>13.36963619402985</v>
      </c>
      <c r="CE545">
        <f>VLOOKUP(Table2[[#This Row],[Reference]],metron,23,FALSE)</f>
        <v>1.4438014689517029</v>
      </c>
      <c r="CF545">
        <f>VLOOKUP(Table2[[#This Row],[Reference]],metron,24,FALSE)</f>
        <v>1.9410193634542621</v>
      </c>
      <c r="CG545">
        <f>VLOOKUP(Table2[[#This Row],[Reference]],metron,25,FALSE)</f>
        <v>8.4130870242599604E-2</v>
      </c>
      <c r="CH545">
        <f>VLOOKUP(Table2[[#This Row],[Reference]],metron,26,FALSE)</f>
        <v>0.1275317160026708</v>
      </c>
    </row>
    <row r="546" spans="1:86" hidden="1" x14ac:dyDescent="0.45">
      <c r="A546">
        <v>1615078800</v>
      </c>
      <c r="B546" t="s">
        <v>1106</v>
      </c>
      <c r="C546" t="s">
        <v>64</v>
      </c>
      <c r="D546" t="s">
        <v>65</v>
      </c>
      <c r="E546" t="s">
        <v>694</v>
      </c>
      <c r="F546" t="s">
        <v>667</v>
      </c>
      <c r="G546" t="s">
        <v>662</v>
      </c>
      <c r="H546">
        <v>10</v>
      </c>
      <c r="I546">
        <v>2.33</v>
      </c>
      <c r="J546">
        <v>1.53</v>
      </c>
      <c r="K546">
        <v>2.37</v>
      </c>
      <c r="L546">
        <v>1.5</v>
      </c>
      <c r="M546">
        <v>2</v>
      </c>
      <c r="N546">
        <v>1</v>
      </c>
      <c r="O546">
        <v>3</v>
      </c>
      <c r="P546">
        <v>2</v>
      </c>
      <c r="Q546">
        <v>1</v>
      </c>
      <c r="R546">
        <v>1</v>
      </c>
      <c r="S546" t="s">
        <v>1107</v>
      </c>
      <c r="T546">
        <v>1</v>
      </c>
      <c r="U546">
        <v>3</v>
      </c>
      <c r="V546">
        <v>3</v>
      </c>
      <c r="W546">
        <v>2</v>
      </c>
      <c r="X546">
        <v>0</v>
      </c>
      <c r="Y546">
        <v>2</v>
      </c>
      <c r="Z546">
        <v>0</v>
      </c>
      <c r="AA546">
        <v>1</v>
      </c>
      <c r="AB546">
        <v>1</v>
      </c>
      <c r="AC546">
        <v>0</v>
      </c>
      <c r="AD546">
        <v>2</v>
      </c>
      <c r="AE546">
        <v>9</v>
      </c>
      <c r="AF546">
        <v>8</v>
      </c>
      <c r="AG546">
        <v>3</v>
      </c>
      <c r="AH546">
        <v>2</v>
      </c>
      <c r="AI546">
        <v>6</v>
      </c>
      <c r="AJ546">
        <v>6</v>
      </c>
      <c r="AK546">
        <v>13</v>
      </c>
      <c r="AL546">
        <v>16</v>
      </c>
      <c r="AM546">
        <v>39</v>
      </c>
      <c r="AN546">
        <v>61</v>
      </c>
      <c r="AO546">
        <v>1.05</v>
      </c>
      <c r="AP546">
        <v>0.93</v>
      </c>
      <c r="AQ546">
        <v>2.44</v>
      </c>
      <c r="AR546">
        <v>50</v>
      </c>
      <c r="AS546">
        <v>77</v>
      </c>
      <c r="AT546">
        <v>44</v>
      </c>
      <c r="AU546">
        <v>27</v>
      </c>
      <c r="AV546">
        <v>4</v>
      </c>
      <c r="AW546">
        <v>27</v>
      </c>
      <c r="AX546">
        <v>70</v>
      </c>
      <c r="AY546">
        <v>37</v>
      </c>
      <c r="AZ546">
        <v>80</v>
      </c>
      <c r="BA546">
        <v>8.6</v>
      </c>
      <c r="BB546">
        <v>3.86</v>
      </c>
      <c r="BC546">
        <v>2.13</v>
      </c>
      <c r="BD546">
        <v>3</v>
      </c>
      <c r="BE546">
        <v>3.61</v>
      </c>
      <c r="BF546">
        <f>(1/BC546+1/BD546+1/BE546-1)/3</f>
        <v>2.6608403885919413E-2</v>
      </c>
      <c r="BG546">
        <f>1/BC546-BF546</f>
        <v>0.44287516418919798</v>
      </c>
      <c r="BH546">
        <f>1/BD546-BF546</f>
        <v>0.30672492944741392</v>
      </c>
      <c r="BI546">
        <f>1/BE546-BF546</f>
        <v>0.2503999063633881</v>
      </c>
      <c r="BJ546">
        <f>MROUND(BG546*100,2)/100</f>
        <v>0.44</v>
      </c>
      <c r="BK546">
        <v>1.38</v>
      </c>
      <c r="BL546">
        <v>2</v>
      </c>
      <c r="BM546">
        <v>3.6</v>
      </c>
      <c r="BN546">
        <v>7</v>
      </c>
      <c r="BO546">
        <v>1.8</v>
      </c>
      <c r="BP546">
        <v>1.91</v>
      </c>
      <c r="BQ546" t="s">
        <v>770</v>
      </c>
      <c r="BR546">
        <f>VLOOKUP(Table2[[#This Row],[Reference]],metron,10,FALSE)</f>
        <v>2.4807646356033461</v>
      </c>
      <c r="BS546">
        <f>VLOOKUP(Table2[[#This Row],[Reference]],metron,11,FALSE)</f>
        <v>1.4140979689366791</v>
      </c>
      <c r="BT546">
        <f>VLOOKUP(Table2[[#This Row],[Reference]],metron,12,FALSE)</f>
        <v>1.0666666666666671</v>
      </c>
      <c r="BU546">
        <f>VLOOKUP(Table2[[#This Row],[Reference]],metron,13,FALSE)</f>
        <v>0.62712066905615294</v>
      </c>
      <c r="BV546">
        <f>VLOOKUP(Table2[[#This Row],[Reference]],metron,14,FALSE)</f>
        <v>0.46009557945041818</v>
      </c>
      <c r="BW546">
        <f>VLOOKUP(Table2[[#This Row],[Reference]],metron,15,FALSE)</f>
        <v>12.56969280146722</v>
      </c>
      <c r="BX546">
        <f>VLOOKUP(Table2[[#This Row],[Reference]],metron,16,FALSE)</f>
        <v>9.8695552498853729</v>
      </c>
      <c r="BY546">
        <f>VLOOKUP(Table2[[#This Row],[Reference]],metron,17,FALSE)</f>
        <v>5.2754256787850897</v>
      </c>
      <c r="BZ546">
        <f>VLOOKUP(Table2[[#This Row],[Reference]],metron,18,FALSE)</f>
        <v>4.1279337321675103</v>
      </c>
      <c r="CA546">
        <f>VLOOKUP(Table2[[#This Row],[Reference]],metron,19,FALSE)</f>
        <v>7.2942671226821298</v>
      </c>
      <c r="CB546">
        <f>VLOOKUP(Table2[[#This Row],[Reference]],metron,20,FALSE)</f>
        <v>5.7416215177178627</v>
      </c>
      <c r="CC546">
        <f>VLOOKUP(Table2[[#This Row],[Reference]],metron,21,FALSE)</f>
        <v>12.897246007868549</v>
      </c>
      <c r="CD546">
        <f>VLOOKUP(Table2[[#This Row],[Reference]],metron,22,FALSE)</f>
        <v>13.507058551261281</v>
      </c>
      <c r="CE546">
        <f>VLOOKUP(Table2[[#This Row],[Reference]],metron,23,FALSE)</f>
        <v>1.576522702104098</v>
      </c>
      <c r="CF546">
        <f>VLOOKUP(Table2[[#This Row],[Reference]],metron,24,FALSE)</f>
        <v>1.917165005537099</v>
      </c>
      <c r="CG546">
        <f>VLOOKUP(Table2[[#This Row],[Reference]],metron,25,FALSE)</f>
        <v>8.4385382059800659E-2</v>
      </c>
      <c r="CH546">
        <f>VLOOKUP(Table2[[#This Row],[Reference]],metron,26,FALSE)</f>
        <v>0.1233665559246955</v>
      </c>
    </row>
    <row r="547" spans="1:86" hidden="1" x14ac:dyDescent="0.45">
      <c r="A547">
        <v>1615079160</v>
      </c>
      <c r="B547" t="s">
        <v>1108</v>
      </c>
      <c r="C547" t="s">
        <v>64</v>
      </c>
      <c r="D547" t="s">
        <v>65</v>
      </c>
      <c r="E547" t="s">
        <v>704</v>
      </c>
      <c r="F547" t="s">
        <v>683</v>
      </c>
      <c r="G547" t="s">
        <v>710</v>
      </c>
      <c r="H547">
        <v>10</v>
      </c>
      <c r="I547">
        <v>1.92</v>
      </c>
      <c r="J547">
        <v>0.15</v>
      </c>
      <c r="K547">
        <v>1.79</v>
      </c>
      <c r="L547">
        <v>0.17</v>
      </c>
      <c r="M547">
        <v>2</v>
      </c>
      <c r="N547">
        <v>1</v>
      </c>
      <c r="O547">
        <v>3</v>
      </c>
      <c r="P547">
        <v>3</v>
      </c>
      <c r="Q547">
        <v>2</v>
      </c>
      <c r="R547">
        <v>1</v>
      </c>
      <c r="S547" t="s">
        <v>1109</v>
      </c>
      <c r="T547">
        <v>27</v>
      </c>
      <c r="U547">
        <v>5</v>
      </c>
      <c r="V547">
        <v>3</v>
      </c>
      <c r="W547">
        <v>1</v>
      </c>
      <c r="X547">
        <v>1</v>
      </c>
      <c r="Y547">
        <v>1</v>
      </c>
      <c r="Z547">
        <v>0</v>
      </c>
      <c r="AA547">
        <v>1</v>
      </c>
      <c r="AB547">
        <v>1</v>
      </c>
      <c r="AC547">
        <v>0</v>
      </c>
      <c r="AD547">
        <v>1</v>
      </c>
      <c r="AE547">
        <v>11</v>
      </c>
      <c r="AF547">
        <v>6</v>
      </c>
      <c r="AG547">
        <v>3</v>
      </c>
      <c r="AH547">
        <v>4</v>
      </c>
      <c r="AI547">
        <v>8</v>
      </c>
      <c r="AJ547">
        <v>2</v>
      </c>
      <c r="AK547">
        <v>12</v>
      </c>
      <c r="AL547">
        <v>12</v>
      </c>
      <c r="AM547">
        <v>49</v>
      </c>
      <c r="AN547">
        <v>51</v>
      </c>
      <c r="AO547">
        <v>1.21</v>
      </c>
      <c r="AP547">
        <v>0.93</v>
      </c>
      <c r="AQ547">
        <v>2.79</v>
      </c>
      <c r="AR547">
        <v>65</v>
      </c>
      <c r="AS547">
        <v>76</v>
      </c>
      <c r="AT547">
        <v>56</v>
      </c>
      <c r="AU547">
        <v>32</v>
      </c>
      <c r="AV547">
        <v>12</v>
      </c>
      <c r="AW547">
        <v>36</v>
      </c>
      <c r="AX547">
        <v>80</v>
      </c>
      <c r="AY547">
        <v>45</v>
      </c>
      <c r="AZ547">
        <v>84</v>
      </c>
      <c r="BA547">
        <v>10.54</v>
      </c>
      <c r="BB547">
        <v>5</v>
      </c>
      <c r="BC547">
        <v>1.45</v>
      </c>
      <c r="BD547">
        <v>4.1500000000000004</v>
      </c>
      <c r="BE547">
        <v>6.69</v>
      </c>
      <c r="BF547">
        <f>(1/BC547+1/BD547+1/BE547-1)/3</f>
        <v>2.6698619642220239E-2</v>
      </c>
      <c r="BG547">
        <f>1/BC547-BF547</f>
        <v>0.66295655277157295</v>
      </c>
      <c r="BH547">
        <f>1/BD547-BF547</f>
        <v>0.21426523577946649</v>
      </c>
      <c r="BI547">
        <f>1/BE547-BF547</f>
        <v>0.1227782114489606</v>
      </c>
      <c r="BJ547">
        <f>MROUND(BG547*100,2)/100</f>
        <v>0.66</v>
      </c>
      <c r="BK547">
        <v>1.3</v>
      </c>
      <c r="BL547">
        <v>1.89</v>
      </c>
      <c r="BM547">
        <v>3.4</v>
      </c>
      <c r="BN547">
        <v>6.75</v>
      </c>
      <c r="BO547">
        <v>2.15</v>
      </c>
      <c r="BP547">
        <v>1.62</v>
      </c>
      <c r="BQ547" t="s">
        <v>708</v>
      </c>
      <c r="BR547">
        <f>VLOOKUP(Table2[[#This Row],[Reference]],metron,10,FALSE)</f>
        <v>2.9251336898395728</v>
      </c>
      <c r="BS547">
        <f>VLOOKUP(Table2[[#This Row],[Reference]],metron,11,FALSE)</f>
        <v>2.089675030851502</v>
      </c>
      <c r="BT547">
        <f>VLOOKUP(Table2[[#This Row],[Reference]],metron,12,FALSE)</f>
        <v>0.8354586589880707</v>
      </c>
      <c r="BU547">
        <f>VLOOKUP(Table2[[#This Row],[Reference]],metron,13,FALSE)</f>
        <v>0.92472233648704238</v>
      </c>
      <c r="BV547">
        <f>VLOOKUP(Table2[[#This Row],[Reference]],metron,14,FALSE)</f>
        <v>0.35252982311805842</v>
      </c>
      <c r="BW547">
        <f>VLOOKUP(Table2[[#This Row],[Reference]],metron,15,FALSE)</f>
        <v>15.366666666666671</v>
      </c>
      <c r="BX547">
        <f>VLOOKUP(Table2[[#This Row],[Reference]],metron,16,FALSE)</f>
        <v>8.5234848484848484</v>
      </c>
      <c r="BY547">
        <f>VLOOKUP(Table2[[#This Row],[Reference]],metron,17,FALSE)</f>
        <v>6.6873065015479876</v>
      </c>
      <c r="BZ547">
        <f>VLOOKUP(Table2[[#This Row],[Reference]],metron,18,FALSE)</f>
        <v>3.3490712074303399</v>
      </c>
      <c r="CA547">
        <f>VLOOKUP(Table2[[#This Row],[Reference]],metron,19,FALSE)</f>
        <v>8.679360165118684</v>
      </c>
      <c r="CB547">
        <f>VLOOKUP(Table2[[#This Row],[Reference]],metron,20,FALSE)</f>
        <v>5.1744136410545085</v>
      </c>
      <c r="CC547">
        <f>VLOOKUP(Table2[[#This Row],[Reference]],metron,21,FALSE)</f>
        <v>12.62384615384615</v>
      </c>
      <c r="CD547">
        <f>VLOOKUP(Table2[[#This Row],[Reference]],metron,22,FALSE)</f>
        <v>13.844615384615381</v>
      </c>
      <c r="CE547">
        <f>VLOOKUP(Table2[[#This Row],[Reference]],metron,23,FALSE)</f>
        <v>1.369710467706013</v>
      </c>
      <c r="CF547">
        <f>VLOOKUP(Table2[[#This Row],[Reference]],metron,24,FALSE)</f>
        <v>2.0920564216778019</v>
      </c>
      <c r="CG547">
        <f>VLOOKUP(Table2[[#This Row],[Reference]],metron,25,FALSE)</f>
        <v>7.126948775055679E-2</v>
      </c>
      <c r="CH547">
        <f>VLOOKUP(Table2[[#This Row],[Reference]],metron,26,FALSE)</f>
        <v>0.13214550853749071</v>
      </c>
    </row>
    <row r="548" spans="1:86" hidden="1" x14ac:dyDescent="0.45">
      <c r="A548">
        <v>1615086000</v>
      </c>
      <c r="B548" t="s">
        <v>1110</v>
      </c>
      <c r="C548" t="s">
        <v>64</v>
      </c>
      <c r="D548" t="s">
        <v>65</v>
      </c>
      <c r="E548" t="s">
        <v>699</v>
      </c>
      <c r="F548" t="s">
        <v>666</v>
      </c>
      <c r="G548" t="s">
        <v>735</v>
      </c>
      <c r="H548">
        <v>10</v>
      </c>
      <c r="I548">
        <v>1.62</v>
      </c>
      <c r="J548">
        <v>1.33</v>
      </c>
      <c r="K548">
        <v>1.53</v>
      </c>
      <c r="L548">
        <v>1.35</v>
      </c>
      <c r="M548">
        <v>1</v>
      </c>
      <c r="N548">
        <v>1</v>
      </c>
      <c r="O548">
        <v>2</v>
      </c>
      <c r="P548">
        <v>2</v>
      </c>
      <c r="Q548">
        <v>1</v>
      </c>
      <c r="R548">
        <v>1</v>
      </c>
      <c r="S548">
        <v>6</v>
      </c>
      <c r="T548">
        <v>34</v>
      </c>
      <c r="U548">
        <v>5</v>
      </c>
      <c r="V548">
        <v>3</v>
      </c>
      <c r="W548">
        <v>2</v>
      </c>
      <c r="X548">
        <v>0</v>
      </c>
      <c r="Y548">
        <v>0</v>
      </c>
      <c r="Z548">
        <v>0</v>
      </c>
      <c r="AA548">
        <v>1</v>
      </c>
      <c r="AB548">
        <v>1</v>
      </c>
      <c r="AC548">
        <v>0</v>
      </c>
      <c r="AD548">
        <v>0</v>
      </c>
      <c r="AE548">
        <v>8</v>
      </c>
      <c r="AF548">
        <v>7</v>
      </c>
      <c r="AG548">
        <v>4</v>
      </c>
      <c r="AH548">
        <v>4</v>
      </c>
      <c r="AI548">
        <v>4</v>
      </c>
      <c r="AJ548">
        <v>3</v>
      </c>
      <c r="AK548">
        <v>13</v>
      </c>
      <c r="AL548">
        <v>9</v>
      </c>
      <c r="AM548">
        <v>36</v>
      </c>
      <c r="AN548">
        <v>64</v>
      </c>
      <c r="AO548">
        <v>1.04</v>
      </c>
      <c r="AP548">
        <v>1.08</v>
      </c>
      <c r="AQ548">
        <v>2.62</v>
      </c>
      <c r="AR548">
        <v>57</v>
      </c>
      <c r="AS548">
        <v>71</v>
      </c>
      <c r="AT548">
        <v>55</v>
      </c>
      <c r="AU548">
        <v>32</v>
      </c>
      <c r="AV548">
        <v>16</v>
      </c>
      <c r="AW548">
        <v>45</v>
      </c>
      <c r="AX548">
        <v>75</v>
      </c>
      <c r="AY548">
        <v>39</v>
      </c>
      <c r="AZ548">
        <v>71</v>
      </c>
      <c r="BA548">
        <v>7.92</v>
      </c>
      <c r="BB548">
        <v>4.91</v>
      </c>
      <c r="BC548">
        <v>2.9</v>
      </c>
      <c r="BD548">
        <v>3.1</v>
      </c>
      <c r="BE548">
        <v>2.42</v>
      </c>
      <c r="BF548">
        <f>(1/BC548+1/BD548+1/BE548-1)/3</f>
        <v>2.6877123954684851E-2</v>
      </c>
      <c r="BG548">
        <f>1/BC548-BF548</f>
        <v>0.31795046225221174</v>
      </c>
      <c r="BH548">
        <f>1/BD548-BF548</f>
        <v>0.29570352120660548</v>
      </c>
      <c r="BI548">
        <f>1/BE548-BF548</f>
        <v>0.38634601654118295</v>
      </c>
      <c r="BJ548">
        <f>MROUND(BG548*100,2)/100</f>
        <v>0.32</v>
      </c>
      <c r="BK548">
        <v>1.36</v>
      </c>
      <c r="BL548">
        <v>2</v>
      </c>
      <c r="BM548">
        <v>3.45</v>
      </c>
      <c r="BN548">
        <v>7</v>
      </c>
      <c r="BO548">
        <v>1.83</v>
      </c>
      <c r="BP548">
        <v>1.87</v>
      </c>
      <c r="BQ548" t="s">
        <v>702</v>
      </c>
      <c r="BR548">
        <f>VLOOKUP(Table2[[#This Row],[Reference]],metron,10,FALSE)</f>
        <v>2.5313454284174597</v>
      </c>
      <c r="BS548">
        <f>VLOOKUP(Table2[[#This Row],[Reference]],metron,11,FALSE)</f>
        <v>1.210167055864918</v>
      </c>
      <c r="BT548">
        <f>VLOOKUP(Table2[[#This Row],[Reference]],metron,12,FALSE)</f>
        <v>1.3211783725525419</v>
      </c>
      <c r="BU548">
        <f>VLOOKUP(Table2[[#This Row],[Reference]],metron,13,FALSE)</f>
        <v>0.53135669362084459</v>
      </c>
      <c r="BV548">
        <f>VLOOKUP(Table2[[#This Row],[Reference]],metron,14,FALSE)</f>
        <v>0.55633423180592989</v>
      </c>
      <c r="BW548">
        <f>VLOOKUP(Table2[[#This Row],[Reference]],metron,15,FALSE)</f>
        <v>11.21109010712035</v>
      </c>
      <c r="BX548">
        <f>VLOOKUP(Table2[[#This Row],[Reference]],metron,16,FALSE)</f>
        <v>11.01700787401575</v>
      </c>
      <c r="BY548">
        <f>VLOOKUP(Table2[[#This Row],[Reference]],metron,17,FALSE)</f>
        <v>4.6792332268370611</v>
      </c>
      <c r="BZ548">
        <f>VLOOKUP(Table2[[#This Row],[Reference]],metron,18,FALSE)</f>
        <v>4.7080804854679013</v>
      </c>
      <c r="CA548">
        <f>VLOOKUP(Table2[[#This Row],[Reference]],metron,19,FALSE)</f>
        <v>6.5318568802832893</v>
      </c>
      <c r="CB548">
        <f>VLOOKUP(Table2[[#This Row],[Reference]],metron,20,FALSE)</f>
        <v>6.3089273885478487</v>
      </c>
      <c r="CC548">
        <f>VLOOKUP(Table2[[#This Row],[Reference]],metron,21,FALSE)</f>
        <v>12.72547770700637</v>
      </c>
      <c r="CD548">
        <f>VLOOKUP(Table2[[#This Row],[Reference]],metron,22,FALSE)</f>
        <v>13.06847133757962</v>
      </c>
      <c r="CE548">
        <f>VLOOKUP(Table2[[#This Row],[Reference]],metron,23,FALSE)</f>
        <v>1.6902356902356901</v>
      </c>
      <c r="CF548">
        <f>VLOOKUP(Table2[[#This Row],[Reference]],metron,24,FALSE)</f>
        <v>1.8050198959289869</v>
      </c>
      <c r="CG548">
        <f>VLOOKUP(Table2[[#This Row],[Reference]],metron,25,FALSE)</f>
        <v>0.105907560453015</v>
      </c>
      <c r="CH548">
        <f>VLOOKUP(Table2[[#This Row],[Reference]],metron,26,FALSE)</f>
        <v>0.1141720232629324</v>
      </c>
    </row>
    <row r="549" spans="1:86" hidden="1" x14ac:dyDescent="0.45">
      <c r="A549">
        <v>1615165560</v>
      </c>
      <c r="B549" t="s">
        <v>1111</v>
      </c>
      <c r="C549" t="s">
        <v>64</v>
      </c>
      <c r="D549" t="s">
        <v>65</v>
      </c>
      <c r="E549" t="s">
        <v>672</v>
      </c>
      <c r="F549" t="s">
        <v>660</v>
      </c>
      <c r="G549" t="s">
        <v>725</v>
      </c>
      <c r="H549">
        <v>10</v>
      </c>
      <c r="I549">
        <v>2.14</v>
      </c>
      <c r="J549">
        <v>0.93</v>
      </c>
      <c r="K549">
        <v>2.09</v>
      </c>
      <c r="L549">
        <v>0.72</v>
      </c>
      <c r="M549">
        <v>3</v>
      </c>
      <c r="N549">
        <v>1</v>
      </c>
      <c r="O549">
        <v>4</v>
      </c>
      <c r="P549">
        <v>1</v>
      </c>
      <c r="Q549">
        <v>1</v>
      </c>
      <c r="R549">
        <v>0</v>
      </c>
      <c r="S549" t="s">
        <v>1112</v>
      </c>
      <c r="T549">
        <v>78</v>
      </c>
      <c r="U549">
        <v>10</v>
      </c>
      <c r="V549">
        <v>4</v>
      </c>
      <c r="W549">
        <v>1</v>
      </c>
      <c r="X549">
        <v>0</v>
      </c>
      <c r="Y549">
        <v>4</v>
      </c>
      <c r="Z549">
        <v>0</v>
      </c>
      <c r="AA549">
        <v>0</v>
      </c>
      <c r="AB549">
        <v>1</v>
      </c>
      <c r="AC549">
        <v>1</v>
      </c>
      <c r="AD549">
        <v>3</v>
      </c>
      <c r="AE549">
        <v>21</v>
      </c>
      <c r="AF549">
        <v>8</v>
      </c>
      <c r="AG549">
        <v>9</v>
      </c>
      <c r="AH549">
        <v>4</v>
      </c>
      <c r="AI549">
        <v>12</v>
      </c>
      <c r="AJ549">
        <v>4</v>
      </c>
      <c r="AK549">
        <v>10</v>
      </c>
      <c r="AL549">
        <v>13</v>
      </c>
      <c r="AM549">
        <v>54</v>
      </c>
      <c r="AN549">
        <v>46</v>
      </c>
      <c r="AO549">
        <v>2.39</v>
      </c>
      <c r="AP549">
        <v>1.05</v>
      </c>
      <c r="AQ549">
        <v>2.2200000000000002</v>
      </c>
      <c r="AR549">
        <v>43</v>
      </c>
      <c r="AS549">
        <v>68</v>
      </c>
      <c r="AT549">
        <v>36</v>
      </c>
      <c r="AU549">
        <v>14</v>
      </c>
      <c r="AV549">
        <v>7</v>
      </c>
      <c r="AW549">
        <v>29</v>
      </c>
      <c r="AX549">
        <v>61</v>
      </c>
      <c r="AY549">
        <v>36</v>
      </c>
      <c r="AZ549">
        <v>83</v>
      </c>
      <c r="BA549">
        <v>9.85</v>
      </c>
      <c r="BB549">
        <v>4.1399999999999997</v>
      </c>
      <c r="BC549">
        <v>1.65</v>
      </c>
      <c r="BD549">
        <v>3.6</v>
      </c>
      <c r="BE549">
        <v>5.5</v>
      </c>
      <c r="BF549">
        <f>(1/BC549+1/BD549+1/BE549-1)/3</f>
        <v>2.1885521885521914E-2</v>
      </c>
      <c r="BG549">
        <f>1/BC549-BF549</f>
        <v>0.58417508417508412</v>
      </c>
      <c r="BH549">
        <f>1/BD549-BF549</f>
        <v>0.25589225589225589</v>
      </c>
      <c r="BI549">
        <f>1/BE549-BF549</f>
        <v>0.1599326599326599</v>
      </c>
      <c r="BJ549">
        <f>MROUND(BG549*100,2)/100</f>
        <v>0.57999999999999996</v>
      </c>
      <c r="BK549">
        <v>1.38</v>
      </c>
      <c r="BL549">
        <v>2.1</v>
      </c>
      <c r="BM549">
        <v>3.6</v>
      </c>
      <c r="BN549">
        <v>7.25</v>
      </c>
      <c r="BO549">
        <v>2.1</v>
      </c>
      <c r="BP549">
        <v>1.69</v>
      </c>
      <c r="BQ549" t="s">
        <v>729</v>
      </c>
      <c r="BR549">
        <f>VLOOKUP(Table2[[#This Row],[Reference]],metron,10,FALSE)</f>
        <v>2.6362999299229148</v>
      </c>
      <c r="BS549">
        <f>VLOOKUP(Table2[[#This Row],[Reference]],metron,11,FALSE)</f>
        <v>1.7619715019855171</v>
      </c>
      <c r="BT549">
        <f>VLOOKUP(Table2[[#This Row],[Reference]],metron,12,FALSE)</f>
        <v>0.87432842793739785</v>
      </c>
      <c r="BU549">
        <f>VLOOKUP(Table2[[#This Row],[Reference]],metron,13,FALSE)</f>
        <v>0.78411214953271025</v>
      </c>
      <c r="BV549">
        <f>VLOOKUP(Table2[[#This Row],[Reference]],metron,14,FALSE)</f>
        <v>0.38060747663551397</v>
      </c>
      <c r="BW549">
        <f>VLOOKUP(Table2[[#This Row],[Reference]],metron,15,FALSE)</f>
        <v>14.215499378367181</v>
      </c>
      <c r="BX549">
        <f>VLOOKUP(Table2[[#This Row],[Reference]],metron,16,FALSE)</f>
        <v>8.9523612261806136</v>
      </c>
      <c r="BY549">
        <f>VLOOKUP(Table2[[#This Row],[Reference]],metron,17,FALSE)</f>
        <v>6.3083121289228163</v>
      </c>
      <c r="BZ549">
        <f>VLOOKUP(Table2[[#This Row],[Reference]],metron,18,FALSE)</f>
        <v>3.7757524374735061</v>
      </c>
      <c r="CA549">
        <f>VLOOKUP(Table2[[#This Row],[Reference]],metron,19,FALSE)</f>
        <v>7.9071872494443642</v>
      </c>
      <c r="CB549">
        <f>VLOOKUP(Table2[[#This Row],[Reference]],metron,20,FALSE)</f>
        <v>5.1766087887071075</v>
      </c>
      <c r="CC549">
        <f>VLOOKUP(Table2[[#This Row],[Reference]],metron,21,FALSE)</f>
        <v>12.634239592183521</v>
      </c>
      <c r="CD549">
        <f>VLOOKUP(Table2[[#This Row],[Reference]],metron,22,FALSE)</f>
        <v>13.597706032285471</v>
      </c>
      <c r="CE549">
        <f>VLOOKUP(Table2[[#This Row],[Reference]],metron,23,FALSE)</f>
        <v>1.365400161681487</v>
      </c>
      <c r="CF549">
        <f>VLOOKUP(Table2[[#This Row],[Reference]],metron,24,FALSE)</f>
        <v>1.963621665319321</v>
      </c>
      <c r="CG549">
        <f>VLOOKUP(Table2[[#This Row],[Reference]],metron,25,FALSE)</f>
        <v>7.1544058205335492E-2</v>
      </c>
      <c r="CH549">
        <f>VLOOKUP(Table2[[#This Row],[Reference]],metron,26,FALSE)</f>
        <v>0.1216653193209378</v>
      </c>
    </row>
    <row r="550" spans="1:86" hidden="1" x14ac:dyDescent="0.45">
      <c r="A550">
        <v>1615172400</v>
      </c>
      <c r="B550" t="s">
        <v>1113</v>
      </c>
      <c r="C550" t="s">
        <v>64</v>
      </c>
      <c r="D550" t="s">
        <v>65</v>
      </c>
      <c r="E550" t="s">
        <v>682</v>
      </c>
      <c r="F550" t="s">
        <v>671</v>
      </c>
      <c r="G550" t="s">
        <v>678</v>
      </c>
      <c r="H550">
        <v>10</v>
      </c>
      <c r="I550">
        <v>1.94</v>
      </c>
      <c r="J550">
        <v>1.75</v>
      </c>
      <c r="K550">
        <v>1.65</v>
      </c>
      <c r="L550">
        <v>1.77</v>
      </c>
      <c r="M550">
        <v>0</v>
      </c>
      <c r="N550">
        <v>1</v>
      </c>
      <c r="O550">
        <v>1</v>
      </c>
      <c r="P550">
        <v>0</v>
      </c>
      <c r="Q550">
        <v>0</v>
      </c>
      <c r="R550">
        <v>0</v>
      </c>
      <c r="T550" t="s">
        <v>89</v>
      </c>
      <c r="U550">
        <v>5</v>
      </c>
      <c r="V550">
        <v>6</v>
      </c>
      <c r="W550">
        <v>4</v>
      </c>
      <c r="X550">
        <v>0</v>
      </c>
      <c r="Y550">
        <v>1</v>
      </c>
      <c r="Z550">
        <v>0</v>
      </c>
      <c r="AA550">
        <v>0</v>
      </c>
      <c r="AB550">
        <v>4</v>
      </c>
      <c r="AC550">
        <v>0</v>
      </c>
      <c r="AD550">
        <v>1</v>
      </c>
      <c r="AE550">
        <v>8</v>
      </c>
      <c r="AF550">
        <v>10</v>
      </c>
      <c r="AG550">
        <v>5</v>
      </c>
      <c r="AH550">
        <v>4</v>
      </c>
      <c r="AI550">
        <v>3</v>
      </c>
      <c r="AJ550">
        <v>6</v>
      </c>
      <c r="AK550">
        <v>10</v>
      </c>
      <c r="AL550">
        <v>14</v>
      </c>
      <c r="AM550">
        <v>46</v>
      </c>
      <c r="AN550">
        <v>54</v>
      </c>
      <c r="AO550">
        <v>1.07</v>
      </c>
      <c r="AP550">
        <v>1.24</v>
      </c>
      <c r="AQ550">
        <v>2.3199999999999998</v>
      </c>
      <c r="AR550">
        <v>38</v>
      </c>
      <c r="AS550">
        <v>66</v>
      </c>
      <c r="AT550">
        <v>38</v>
      </c>
      <c r="AU550">
        <v>25</v>
      </c>
      <c r="AV550">
        <v>10</v>
      </c>
      <c r="AW550">
        <v>22</v>
      </c>
      <c r="AX550">
        <v>60</v>
      </c>
      <c r="AY550">
        <v>35</v>
      </c>
      <c r="AZ550">
        <v>88</v>
      </c>
      <c r="BA550">
        <v>11.69</v>
      </c>
      <c r="BB550">
        <v>4.1900000000000004</v>
      </c>
      <c r="BC550">
        <v>4.4000000000000004</v>
      </c>
      <c r="BD550">
        <v>3.4</v>
      </c>
      <c r="BE550">
        <v>1.83</v>
      </c>
      <c r="BF550">
        <f>(1/BC550+1/BD550+1/BE550-1)/3</f>
        <v>2.26128205877482E-2</v>
      </c>
      <c r="BG550">
        <f>1/BC550-BF550</f>
        <v>0.20465990668497908</v>
      </c>
      <c r="BH550">
        <f>1/BD550-BF550</f>
        <v>0.27150482647107532</v>
      </c>
      <c r="BI550">
        <f>1/BE550-BF550</f>
        <v>0.52383526684394577</v>
      </c>
      <c r="BJ550">
        <f>MROUND(BG550*100,2)/100</f>
        <v>0.2</v>
      </c>
      <c r="BK550">
        <v>1.42</v>
      </c>
      <c r="BL550">
        <v>2.15</v>
      </c>
      <c r="BM550">
        <v>3.8</v>
      </c>
      <c r="BN550">
        <v>7.5</v>
      </c>
      <c r="BO550">
        <v>2.0499999999999998</v>
      </c>
      <c r="BP550">
        <v>1.71</v>
      </c>
      <c r="BQ550" t="s">
        <v>675</v>
      </c>
      <c r="BR550">
        <f>VLOOKUP(Table2[[#This Row],[Reference]],metron,10,FALSE)</f>
        <v>2.7065095398428731</v>
      </c>
      <c r="BS550">
        <f>VLOOKUP(Table2[[#This Row],[Reference]],metron,11,FALSE)</f>
        <v>1.0101010101010099</v>
      </c>
      <c r="BT550">
        <f>VLOOKUP(Table2[[#This Row],[Reference]],metron,12,FALSE)</f>
        <v>1.696408529741863</v>
      </c>
      <c r="BU550">
        <f>VLOOKUP(Table2[[#This Row],[Reference]],metron,13,FALSE)</f>
        <v>0.44044943820224719</v>
      </c>
      <c r="BV550">
        <f>VLOOKUP(Table2[[#This Row],[Reference]],metron,14,FALSE)</f>
        <v>0.74606741573033708</v>
      </c>
      <c r="BW550">
        <f>VLOOKUP(Table2[[#This Row],[Reference]],metron,15,FALSE)</f>
        <v>10.265072765072761</v>
      </c>
      <c r="BX550">
        <f>VLOOKUP(Table2[[#This Row],[Reference]],metron,16,FALSE)</f>
        <v>13.023908523908521</v>
      </c>
      <c r="BY550">
        <f>VLOOKUP(Table2[[#This Row],[Reference]],metron,17,FALSE)</f>
        <v>4.0483193277310923</v>
      </c>
      <c r="BZ550">
        <f>VLOOKUP(Table2[[#This Row],[Reference]],metron,18,FALSE)</f>
        <v>5.60609243697479</v>
      </c>
      <c r="CA550">
        <f>VLOOKUP(Table2[[#This Row],[Reference]],metron,19,FALSE)</f>
        <v>6.2167534373416684</v>
      </c>
      <c r="CB550">
        <f>VLOOKUP(Table2[[#This Row],[Reference]],metron,20,FALSE)</f>
        <v>7.4178160869337306</v>
      </c>
      <c r="CC550">
        <f>VLOOKUP(Table2[[#This Row],[Reference]],metron,21,FALSE)</f>
        <v>13.223628691983119</v>
      </c>
      <c r="CD550">
        <f>VLOOKUP(Table2[[#This Row],[Reference]],metron,22,FALSE)</f>
        <v>12.78586497890295</v>
      </c>
      <c r="CE550">
        <f>VLOOKUP(Table2[[#This Row],[Reference]],metron,23,FALSE)</f>
        <v>1.8442211055276381</v>
      </c>
      <c r="CF550">
        <f>VLOOKUP(Table2[[#This Row],[Reference]],metron,24,FALSE)</f>
        <v>1.7989949748743721</v>
      </c>
      <c r="CG550">
        <f>VLOOKUP(Table2[[#This Row],[Reference]],metron,25,FALSE)</f>
        <v>0.12060301507537689</v>
      </c>
      <c r="CH550">
        <f>VLOOKUP(Table2[[#This Row],[Reference]],metron,26,FALSE)</f>
        <v>0.11658291457286429</v>
      </c>
    </row>
    <row r="551" spans="1:86" hidden="1" x14ac:dyDescent="0.45">
      <c r="A551">
        <v>1615258800</v>
      </c>
      <c r="B551" t="s">
        <v>1114</v>
      </c>
      <c r="C551" t="s">
        <v>64</v>
      </c>
      <c r="D551" t="s">
        <v>65</v>
      </c>
      <c r="E551" t="s">
        <v>693</v>
      </c>
      <c r="F551" t="s">
        <v>676</v>
      </c>
      <c r="G551" t="s">
        <v>720</v>
      </c>
      <c r="H551">
        <v>10</v>
      </c>
      <c r="I551">
        <v>1</v>
      </c>
      <c r="J551">
        <v>0.54</v>
      </c>
      <c r="K551">
        <v>1.43</v>
      </c>
      <c r="L551">
        <v>0.47</v>
      </c>
      <c r="M551">
        <v>2</v>
      </c>
      <c r="N551">
        <v>1</v>
      </c>
      <c r="O551">
        <v>3</v>
      </c>
      <c r="P551">
        <v>3</v>
      </c>
      <c r="Q551">
        <v>2</v>
      </c>
      <c r="R551">
        <v>1</v>
      </c>
      <c r="S551" t="s">
        <v>1115</v>
      </c>
      <c r="T551">
        <v>35</v>
      </c>
      <c r="U551">
        <v>6</v>
      </c>
      <c r="V551">
        <v>5</v>
      </c>
      <c r="W551">
        <v>0</v>
      </c>
      <c r="X551">
        <v>1</v>
      </c>
      <c r="Y551">
        <v>2</v>
      </c>
      <c r="Z551">
        <v>0</v>
      </c>
      <c r="AA551">
        <v>0</v>
      </c>
      <c r="AB551">
        <v>1</v>
      </c>
      <c r="AC551">
        <v>1</v>
      </c>
      <c r="AD551">
        <v>1</v>
      </c>
      <c r="AE551">
        <v>15</v>
      </c>
      <c r="AF551">
        <v>11</v>
      </c>
      <c r="AG551">
        <v>6</v>
      </c>
      <c r="AH551">
        <v>5</v>
      </c>
      <c r="AI551">
        <v>9</v>
      </c>
      <c r="AJ551">
        <v>6</v>
      </c>
      <c r="AK551">
        <v>13</v>
      </c>
      <c r="AL551">
        <v>7</v>
      </c>
      <c r="AM551">
        <v>34</v>
      </c>
      <c r="AN551">
        <v>66</v>
      </c>
      <c r="AO551">
        <v>1.68</v>
      </c>
      <c r="AP551">
        <v>1.41</v>
      </c>
      <c r="AQ551">
        <v>2.27</v>
      </c>
      <c r="AR551">
        <v>44</v>
      </c>
      <c r="AS551">
        <v>64</v>
      </c>
      <c r="AT551">
        <v>34</v>
      </c>
      <c r="AU551">
        <v>23</v>
      </c>
      <c r="AV551">
        <v>8</v>
      </c>
      <c r="AW551">
        <v>26</v>
      </c>
      <c r="AX551">
        <v>78</v>
      </c>
      <c r="AY551">
        <v>30</v>
      </c>
      <c r="AZ551">
        <v>63</v>
      </c>
      <c r="BA551">
        <v>8.65</v>
      </c>
      <c r="BB551">
        <v>5.42</v>
      </c>
      <c r="BC551">
        <v>1.95</v>
      </c>
      <c r="BD551">
        <v>3.38</v>
      </c>
      <c r="BE551">
        <v>4.1399999999999997</v>
      </c>
      <c r="BF551">
        <f>(1/BC551+1/BD551+1/BE551-1)/3</f>
        <v>1.6741464902000052E-2</v>
      </c>
      <c r="BG551">
        <f>1/BC551-BF551</f>
        <v>0.49607904791851282</v>
      </c>
      <c r="BH551">
        <f>1/BD551-BF551</f>
        <v>0.27911652326368042</v>
      </c>
      <c r="BI551">
        <f>1/BE551-BF551</f>
        <v>0.22480442881780674</v>
      </c>
      <c r="BJ551">
        <f>MROUND(BG551*100,2)/100</f>
        <v>0.5</v>
      </c>
      <c r="BK551">
        <v>1.33</v>
      </c>
      <c r="BL551">
        <v>2.2400000000000002</v>
      </c>
      <c r="BM551">
        <v>3.5</v>
      </c>
      <c r="BN551">
        <v>7.25</v>
      </c>
      <c r="BO551">
        <v>1.95</v>
      </c>
      <c r="BP551">
        <v>1.8</v>
      </c>
      <c r="BQ551" t="s">
        <v>698</v>
      </c>
      <c r="BR551">
        <f>VLOOKUP(Table2[[#This Row],[Reference]],metron,10,FALSE)</f>
        <v>2.5202079886551649</v>
      </c>
      <c r="BS551">
        <f>VLOOKUP(Table2[[#This Row],[Reference]],metron,11,FALSE)</f>
        <v>1.5342708579532029</v>
      </c>
      <c r="BT551">
        <f>VLOOKUP(Table2[[#This Row],[Reference]],metron,12,FALSE)</f>
        <v>0.98593713070196176</v>
      </c>
      <c r="BU551">
        <f>VLOOKUP(Table2[[#This Row],[Reference]],metron,13,FALSE)</f>
        <v>0.67513590167809023</v>
      </c>
      <c r="BV551">
        <f>VLOOKUP(Table2[[#This Row],[Reference]],metron,14,FALSE)</f>
        <v>0.4286727337194185</v>
      </c>
      <c r="BW551">
        <f>VLOOKUP(Table2[[#This Row],[Reference]],metron,15,FALSE)</f>
        <v>12.98669114272602</v>
      </c>
      <c r="BX551">
        <f>VLOOKUP(Table2[[#This Row],[Reference]],metron,16,FALSE)</f>
        <v>9.4167049105094076</v>
      </c>
      <c r="BY551">
        <f>VLOOKUP(Table2[[#This Row],[Reference]],metron,17,FALSE)</f>
        <v>5.6645716945996272</v>
      </c>
      <c r="BZ551">
        <f>VLOOKUP(Table2[[#This Row],[Reference]],metron,18,FALSE)</f>
        <v>4.0242085661080074</v>
      </c>
      <c r="CA551">
        <f>VLOOKUP(Table2[[#This Row],[Reference]],metron,19,FALSE)</f>
        <v>7.3221194481263927</v>
      </c>
      <c r="CB551">
        <f>VLOOKUP(Table2[[#This Row],[Reference]],metron,20,FALSE)</f>
        <v>5.3924963444014002</v>
      </c>
      <c r="CC551">
        <f>VLOOKUP(Table2[[#This Row],[Reference]],metron,21,FALSE)</f>
        <v>12.508162313432839</v>
      </c>
      <c r="CD551">
        <f>VLOOKUP(Table2[[#This Row],[Reference]],metron,22,FALSE)</f>
        <v>13.36963619402985</v>
      </c>
      <c r="CE551">
        <f>VLOOKUP(Table2[[#This Row],[Reference]],metron,23,FALSE)</f>
        <v>1.4438014689517029</v>
      </c>
      <c r="CF551">
        <f>VLOOKUP(Table2[[#This Row],[Reference]],metron,24,FALSE)</f>
        <v>1.9410193634542621</v>
      </c>
      <c r="CG551">
        <f>VLOOKUP(Table2[[#This Row],[Reference]],metron,25,FALSE)</f>
        <v>8.4130870242599604E-2</v>
      </c>
      <c r="CH551">
        <f>VLOOKUP(Table2[[#This Row],[Reference]],metron,26,FALSE)</f>
        <v>0.1275317160026708</v>
      </c>
    </row>
    <row r="552" spans="1:86" hidden="1" x14ac:dyDescent="0.45">
      <c r="A552">
        <v>1615431600</v>
      </c>
      <c r="B552" t="s">
        <v>1116</v>
      </c>
      <c r="C552" t="s">
        <v>64</v>
      </c>
      <c r="D552" t="s">
        <v>65</v>
      </c>
      <c r="E552" t="s">
        <v>704</v>
      </c>
      <c r="F552" t="s">
        <v>667</v>
      </c>
      <c r="G552" t="s">
        <v>760</v>
      </c>
      <c r="H552">
        <v>3</v>
      </c>
      <c r="I552">
        <v>2</v>
      </c>
      <c r="J552">
        <v>1.44</v>
      </c>
      <c r="K552">
        <v>1.79</v>
      </c>
      <c r="L552">
        <v>1.5</v>
      </c>
      <c r="M552">
        <v>1</v>
      </c>
      <c r="N552">
        <v>1</v>
      </c>
      <c r="O552">
        <v>2</v>
      </c>
      <c r="P552">
        <v>1</v>
      </c>
      <c r="Q552">
        <v>0</v>
      </c>
      <c r="R552">
        <v>1</v>
      </c>
      <c r="S552">
        <v>80</v>
      </c>
      <c r="T552">
        <v>42</v>
      </c>
      <c r="U552">
        <v>1</v>
      </c>
      <c r="V552">
        <v>7</v>
      </c>
      <c r="W552">
        <v>3</v>
      </c>
      <c r="X552">
        <v>0</v>
      </c>
      <c r="Y552">
        <v>1</v>
      </c>
      <c r="Z552">
        <v>0</v>
      </c>
      <c r="AA552">
        <v>1</v>
      </c>
      <c r="AB552">
        <v>2</v>
      </c>
      <c r="AC552">
        <v>1</v>
      </c>
      <c r="AD552">
        <v>0</v>
      </c>
      <c r="AE552">
        <v>10</v>
      </c>
      <c r="AF552">
        <v>9</v>
      </c>
      <c r="AG552">
        <v>2</v>
      </c>
      <c r="AH552">
        <v>4</v>
      </c>
      <c r="AI552">
        <v>8</v>
      </c>
      <c r="AJ552">
        <v>5</v>
      </c>
      <c r="AK552">
        <v>11</v>
      </c>
      <c r="AL552">
        <v>15</v>
      </c>
      <c r="AM552">
        <v>45</v>
      </c>
      <c r="AN552">
        <v>55</v>
      </c>
      <c r="AO552">
        <v>1.31</v>
      </c>
      <c r="AP552">
        <v>1.19</v>
      </c>
      <c r="AQ552">
        <v>2.34</v>
      </c>
      <c r="AR552">
        <v>57</v>
      </c>
      <c r="AS552">
        <v>76</v>
      </c>
      <c r="AT552">
        <v>39</v>
      </c>
      <c r="AU552">
        <v>22</v>
      </c>
      <c r="AV552">
        <v>3</v>
      </c>
      <c r="AW552">
        <v>25</v>
      </c>
      <c r="AX552">
        <v>70</v>
      </c>
      <c r="AY552">
        <v>40</v>
      </c>
      <c r="AZ552">
        <v>79</v>
      </c>
      <c r="BA552">
        <v>9.75</v>
      </c>
      <c r="BB552">
        <v>4.3099999999999996</v>
      </c>
      <c r="BC552">
        <v>2.0499999999999998</v>
      </c>
      <c r="BD552">
        <v>3.35</v>
      </c>
      <c r="BE552">
        <v>3.4</v>
      </c>
      <c r="BF552">
        <f>(1/BC552+1/BD552+1/BE552-1)/3</f>
        <v>2.6809995931390402E-2</v>
      </c>
      <c r="BG552">
        <f>1/BC552-BF552</f>
        <v>0.46099488211739015</v>
      </c>
      <c r="BH552">
        <f>1/BD552-BF552</f>
        <v>0.27169746675517675</v>
      </c>
      <c r="BI552">
        <f>1/BE552-BF552</f>
        <v>0.26730765112743315</v>
      </c>
      <c r="BJ552">
        <f>MROUND(BG552*100,2)/100</f>
        <v>0.46</v>
      </c>
      <c r="BK552">
        <v>1.3</v>
      </c>
      <c r="BL552">
        <v>1.93</v>
      </c>
      <c r="BM552">
        <v>3.2</v>
      </c>
      <c r="BN552">
        <v>5.75</v>
      </c>
      <c r="BO552">
        <v>1.71</v>
      </c>
      <c r="BP552">
        <v>2.0499999999999998</v>
      </c>
      <c r="BQ552" t="s">
        <v>708</v>
      </c>
      <c r="BR552">
        <f>VLOOKUP(Table2[[#This Row],[Reference]],metron,10,FALSE)</f>
        <v>2.5405629139072849</v>
      </c>
      <c r="BS552">
        <f>VLOOKUP(Table2[[#This Row],[Reference]],metron,11,FALSE)</f>
        <v>1.4888836329233679</v>
      </c>
      <c r="BT552">
        <f>VLOOKUP(Table2[[#This Row],[Reference]],metron,12,FALSE)</f>
        <v>1.0516792809839171</v>
      </c>
      <c r="BU552">
        <f>VLOOKUP(Table2[[#This Row],[Reference]],metron,13,FALSE)</f>
        <v>0.64581362346263005</v>
      </c>
      <c r="BV552">
        <f>VLOOKUP(Table2[[#This Row],[Reference]],metron,14,FALSE)</f>
        <v>0.45364238410596031</v>
      </c>
      <c r="BW552">
        <f>VLOOKUP(Table2[[#This Row],[Reference]],metron,15,FALSE)</f>
        <v>12.686892177589851</v>
      </c>
      <c r="BX552">
        <f>VLOOKUP(Table2[[#This Row],[Reference]],metron,16,FALSE)</f>
        <v>9.8059196617336148</v>
      </c>
      <c r="BY552">
        <f>VLOOKUP(Table2[[#This Row],[Reference]],metron,17,FALSE)</f>
        <v>5.3198121263877027</v>
      </c>
      <c r="BZ552">
        <f>VLOOKUP(Table2[[#This Row],[Reference]],metron,18,FALSE)</f>
        <v>4.0954312553373189</v>
      </c>
      <c r="CA552">
        <f>VLOOKUP(Table2[[#This Row],[Reference]],metron,19,FALSE)</f>
        <v>7.3670800512021479</v>
      </c>
      <c r="CB552">
        <f>VLOOKUP(Table2[[#This Row],[Reference]],metron,20,FALSE)</f>
        <v>5.710488406396296</v>
      </c>
      <c r="CC552">
        <f>VLOOKUP(Table2[[#This Row],[Reference]],metron,21,FALSE)</f>
        <v>13.0488908033599</v>
      </c>
      <c r="CD552">
        <f>VLOOKUP(Table2[[#This Row],[Reference]],metron,22,FALSE)</f>
        <v>13.714839543398661</v>
      </c>
      <c r="CE552">
        <f>VLOOKUP(Table2[[#This Row],[Reference]],metron,23,FALSE)</f>
        <v>1.567523459812322</v>
      </c>
      <c r="CF552">
        <f>VLOOKUP(Table2[[#This Row],[Reference]],metron,24,FALSE)</f>
        <v>1.951040391676867</v>
      </c>
      <c r="CG552">
        <f>VLOOKUP(Table2[[#This Row],[Reference]],metron,25,FALSE)</f>
        <v>8.3027335781313744E-2</v>
      </c>
      <c r="CH552">
        <f>VLOOKUP(Table2[[#This Row],[Reference]],metron,26,FALSE)</f>
        <v>0.13117095063239501</v>
      </c>
    </row>
    <row r="553" spans="1:86" hidden="1" x14ac:dyDescent="0.45">
      <c r="A553">
        <v>1615599000</v>
      </c>
      <c r="B553" t="s">
        <v>1117</v>
      </c>
      <c r="C553" t="s">
        <v>64</v>
      </c>
      <c r="D553" t="s">
        <v>65</v>
      </c>
      <c r="E553" t="s">
        <v>700</v>
      </c>
      <c r="F553" t="s">
        <v>677</v>
      </c>
      <c r="G553" t="s">
        <v>720</v>
      </c>
      <c r="H553">
        <v>11</v>
      </c>
      <c r="I553">
        <v>1.33</v>
      </c>
      <c r="J553">
        <v>0.92</v>
      </c>
      <c r="K553">
        <v>1.5</v>
      </c>
      <c r="L553">
        <v>1.06</v>
      </c>
      <c r="M553">
        <v>0</v>
      </c>
      <c r="N553">
        <v>1</v>
      </c>
      <c r="O553">
        <v>1</v>
      </c>
      <c r="P553">
        <v>0</v>
      </c>
      <c r="Q553">
        <v>0</v>
      </c>
      <c r="R553">
        <v>0</v>
      </c>
      <c r="T553">
        <v>73</v>
      </c>
      <c r="U553">
        <v>4</v>
      </c>
      <c r="V553">
        <v>5</v>
      </c>
      <c r="W553">
        <v>2</v>
      </c>
      <c r="X553">
        <v>0</v>
      </c>
      <c r="Y553">
        <v>5</v>
      </c>
      <c r="Z553">
        <v>0</v>
      </c>
      <c r="AA553">
        <v>1</v>
      </c>
      <c r="AB553">
        <v>1</v>
      </c>
      <c r="AC553">
        <v>1</v>
      </c>
      <c r="AD553">
        <v>4</v>
      </c>
      <c r="AE553">
        <v>8</v>
      </c>
      <c r="AF553">
        <v>19</v>
      </c>
      <c r="AG553">
        <v>2</v>
      </c>
      <c r="AH553">
        <v>5</v>
      </c>
      <c r="AI553">
        <v>6</v>
      </c>
      <c r="AJ553">
        <v>14</v>
      </c>
      <c r="AK553">
        <v>17</v>
      </c>
      <c r="AL553">
        <v>21</v>
      </c>
      <c r="AM553">
        <v>58</v>
      </c>
      <c r="AN553">
        <v>42</v>
      </c>
      <c r="AO553">
        <v>0.92</v>
      </c>
      <c r="AP553">
        <v>1.88</v>
      </c>
      <c r="AQ553">
        <v>2.11</v>
      </c>
      <c r="AR553">
        <v>50</v>
      </c>
      <c r="AS553">
        <v>57</v>
      </c>
      <c r="AT553">
        <v>32</v>
      </c>
      <c r="AU553">
        <v>21</v>
      </c>
      <c r="AV553">
        <v>14</v>
      </c>
      <c r="AW553">
        <v>39</v>
      </c>
      <c r="AX553">
        <v>61</v>
      </c>
      <c r="AY553">
        <v>32</v>
      </c>
      <c r="AZ553">
        <v>53</v>
      </c>
      <c r="BA553">
        <v>9.99</v>
      </c>
      <c r="BB553">
        <v>4.26</v>
      </c>
      <c r="BC553">
        <v>2.1</v>
      </c>
      <c r="BD553">
        <v>3.4</v>
      </c>
      <c r="BE553">
        <v>3.4</v>
      </c>
      <c r="BF553">
        <f>(1/BC553+1/BD553+1/BE553-1)/3</f>
        <v>2.1475256769374413E-2</v>
      </c>
      <c r="BG553">
        <f>1/BC553-BF553</f>
        <v>0.45471521942110177</v>
      </c>
      <c r="BH553">
        <f>1/BD553-BF553</f>
        <v>0.27264239028944914</v>
      </c>
      <c r="BI553">
        <f>1/BE553-BF553</f>
        <v>0.27264239028944914</v>
      </c>
      <c r="BJ553">
        <f>MROUND(BG553*100,2)/100</f>
        <v>0.46</v>
      </c>
      <c r="BK553">
        <v>1.44</v>
      </c>
      <c r="BL553">
        <v>1.95</v>
      </c>
      <c r="BM553">
        <v>3.3</v>
      </c>
      <c r="BN553">
        <v>7.5</v>
      </c>
      <c r="BO553">
        <v>1.95</v>
      </c>
      <c r="BP553">
        <v>1.8</v>
      </c>
      <c r="BQ553" t="s">
        <v>711</v>
      </c>
      <c r="BR553">
        <f>VLOOKUP(Table2[[#This Row],[Reference]],metron,10,FALSE)</f>
        <v>2.5405629139072849</v>
      </c>
      <c r="BS553">
        <f>VLOOKUP(Table2[[#This Row],[Reference]],metron,11,FALSE)</f>
        <v>1.4888836329233679</v>
      </c>
      <c r="BT553">
        <f>VLOOKUP(Table2[[#This Row],[Reference]],metron,12,FALSE)</f>
        <v>1.0516792809839171</v>
      </c>
      <c r="BU553">
        <f>VLOOKUP(Table2[[#This Row],[Reference]],metron,13,FALSE)</f>
        <v>0.64581362346263005</v>
      </c>
      <c r="BV553">
        <f>VLOOKUP(Table2[[#This Row],[Reference]],metron,14,FALSE)</f>
        <v>0.45364238410596031</v>
      </c>
      <c r="BW553">
        <f>VLOOKUP(Table2[[#This Row],[Reference]],metron,15,FALSE)</f>
        <v>12.686892177589851</v>
      </c>
      <c r="BX553">
        <f>VLOOKUP(Table2[[#This Row],[Reference]],metron,16,FALSE)</f>
        <v>9.8059196617336148</v>
      </c>
      <c r="BY553">
        <f>VLOOKUP(Table2[[#This Row],[Reference]],metron,17,FALSE)</f>
        <v>5.3198121263877027</v>
      </c>
      <c r="BZ553">
        <f>VLOOKUP(Table2[[#This Row],[Reference]],metron,18,FALSE)</f>
        <v>4.0954312553373189</v>
      </c>
      <c r="CA553">
        <f>VLOOKUP(Table2[[#This Row],[Reference]],metron,19,FALSE)</f>
        <v>7.3670800512021479</v>
      </c>
      <c r="CB553">
        <f>VLOOKUP(Table2[[#This Row],[Reference]],metron,20,FALSE)</f>
        <v>5.710488406396296</v>
      </c>
      <c r="CC553">
        <f>VLOOKUP(Table2[[#This Row],[Reference]],metron,21,FALSE)</f>
        <v>13.0488908033599</v>
      </c>
      <c r="CD553">
        <f>VLOOKUP(Table2[[#This Row],[Reference]],metron,22,FALSE)</f>
        <v>13.714839543398661</v>
      </c>
      <c r="CE553">
        <f>VLOOKUP(Table2[[#This Row],[Reference]],metron,23,FALSE)</f>
        <v>1.567523459812322</v>
      </c>
      <c r="CF553">
        <f>VLOOKUP(Table2[[#This Row],[Reference]],metron,24,FALSE)</f>
        <v>1.951040391676867</v>
      </c>
      <c r="CG553">
        <f>VLOOKUP(Table2[[#This Row],[Reference]],metron,25,FALSE)</f>
        <v>8.3027335781313744E-2</v>
      </c>
      <c r="CH553">
        <f>VLOOKUP(Table2[[#This Row],[Reference]],metron,26,FALSE)</f>
        <v>0.13117095063239501</v>
      </c>
    </row>
    <row r="554" spans="1:86" hidden="1" x14ac:dyDescent="0.45">
      <c r="A554">
        <v>1615606200</v>
      </c>
      <c r="B554" t="s">
        <v>1118</v>
      </c>
      <c r="C554" t="s">
        <v>64</v>
      </c>
      <c r="D554" t="s">
        <v>65</v>
      </c>
      <c r="E554" t="s">
        <v>689</v>
      </c>
      <c r="F554" t="s">
        <v>682</v>
      </c>
      <c r="G554" t="s">
        <v>684</v>
      </c>
      <c r="H554">
        <v>11</v>
      </c>
      <c r="I554">
        <v>1.42</v>
      </c>
      <c r="J554">
        <v>1.06</v>
      </c>
      <c r="K554">
        <v>1.41</v>
      </c>
      <c r="L554">
        <v>1.25</v>
      </c>
      <c r="M554">
        <v>1</v>
      </c>
      <c r="N554">
        <v>1</v>
      </c>
      <c r="O554">
        <v>2</v>
      </c>
      <c r="P554">
        <v>1</v>
      </c>
      <c r="Q554">
        <v>1</v>
      </c>
      <c r="R554">
        <v>0</v>
      </c>
      <c r="S554">
        <v>17</v>
      </c>
      <c r="T554">
        <v>55</v>
      </c>
      <c r="U554">
        <v>2</v>
      </c>
      <c r="V554">
        <v>3</v>
      </c>
      <c r="W554">
        <v>3</v>
      </c>
      <c r="X554">
        <v>0</v>
      </c>
      <c r="Y554">
        <v>5</v>
      </c>
      <c r="Z554">
        <v>0</v>
      </c>
      <c r="AA554">
        <v>2</v>
      </c>
      <c r="AB554">
        <v>1</v>
      </c>
      <c r="AC554">
        <v>1</v>
      </c>
      <c r="AD554">
        <v>4</v>
      </c>
      <c r="AE554">
        <v>10</v>
      </c>
      <c r="AF554">
        <v>8</v>
      </c>
      <c r="AG554">
        <v>3</v>
      </c>
      <c r="AH554">
        <v>3</v>
      </c>
      <c r="AI554">
        <v>7</v>
      </c>
      <c r="AJ554">
        <v>5</v>
      </c>
      <c r="AK554">
        <v>14</v>
      </c>
      <c r="AL554">
        <v>13</v>
      </c>
      <c r="AM554">
        <v>47</v>
      </c>
      <c r="AN554">
        <v>53</v>
      </c>
      <c r="AO554">
        <v>1.1000000000000001</v>
      </c>
      <c r="AP554">
        <v>0.97</v>
      </c>
      <c r="AQ554">
        <v>1.87</v>
      </c>
      <c r="AR554">
        <v>39</v>
      </c>
      <c r="AS554">
        <v>56</v>
      </c>
      <c r="AT554">
        <v>23</v>
      </c>
      <c r="AU554">
        <v>11</v>
      </c>
      <c r="AV554">
        <v>4</v>
      </c>
      <c r="AW554">
        <v>20</v>
      </c>
      <c r="AX554">
        <v>56</v>
      </c>
      <c r="AY554">
        <v>28</v>
      </c>
      <c r="AZ554">
        <v>62</v>
      </c>
      <c r="BA554">
        <v>9.31</v>
      </c>
      <c r="BB554">
        <v>4.67</v>
      </c>
      <c r="BC554">
        <v>2.35</v>
      </c>
      <c r="BD554">
        <v>3.2</v>
      </c>
      <c r="BE554">
        <v>3</v>
      </c>
      <c r="BF554">
        <f>(1/BC554+1/BD554+1/BE554-1)/3</f>
        <v>2.3788416075650076E-2</v>
      </c>
      <c r="BG554">
        <f>1/BC554-BF554</f>
        <v>0.40174349881796695</v>
      </c>
      <c r="BH554">
        <f>1/BD554-BF554</f>
        <v>0.28871158392434992</v>
      </c>
      <c r="BI554">
        <f>1/BE554-BF554</f>
        <v>0.30954491725768324</v>
      </c>
      <c r="BJ554">
        <f>MROUND(BG554*100,2)/100</f>
        <v>0.4</v>
      </c>
      <c r="BK554">
        <v>1.39</v>
      </c>
      <c r="BL554">
        <v>2.2200000000000002</v>
      </c>
      <c r="BM554">
        <v>4</v>
      </c>
      <c r="BN554">
        <v>7.9</v>
      </c>
      <c r="BO554">
        <v>1.91</v>
      </c>
      <c r="BP554">
        <v>1.83</v>
      </c>
      <c r="BQ554" t="s">
        <v>713</v>
      </c>
      <c r="BR554">
        <f>VLOOKUP(Table2[[#This Row],[Reference]],metron,10,FALSE)</f>
        <v>2.4956155335383219</v>
      </c>
      <c r="BS554">
        <f>VLOOKUP(Table2[[#This Row],[Reference]],metron,11,FALSE)</f>
        <v>1.344038264434575</v>
      </c>
      <c r="BT554">
        <f>VLOOKUP(Table2[[#This Row],[Reference]],metron,12,FALSE)</f>
        <v>1.1515772691037469</v>
      </c>
      <c r="BU554">
        <f>VLOOKUP(Table2[[#This Row],[Reference]],metron,13,FALSE)</f>
        <v>0.59936225942375587</v>
      </c>
      <c r="BV554">
        <f>VLOOKUP(Table2[[#This Row],[Reference]],metron,14,FALSE)</f>
        <v>0.50723152260562576</v>
      </c>
      <c r="BW554">
        <f>VLOOKUP(Table2[[#This Row],[Reference]],metron,15,FALSE)</f>
        <v>11.99278846153846</v>
      </c>
      <c r="BX554">
        <f>VLOOKUP(Table2[[#This Row],[Reference]],metron,16,FALSE)</f>
        <v>10.0277534965035</v>
      </c>
      <c r="BY554">
        <f>VLOOKUP(Table2[[#This Row],[Reference]],metron,17,FALSE)</f>
        <v>5.2857459543338514</v>
      </c>
      <c r="BZ554">
        <f>VLOOKUP(Table2[[#This Row],[Reference]],metron,18,FALSE)</f>
        <v>4.4067834183107957</v>
      </c>
      <c r="CA554">
        <f>VLOOKUP(Table2[[#This Row],[Reference]],metron,19,FALSE)</f>
        <v>6.7070425072046085</v>
      </c>
      <c r="CB554">
        <f>VLOOKUP(Table2[[#This Row],[Reference]],metron,20,FALSE)</f>
        <v>5.6209700781927046</v>
      </c>
      <c r="CC554">
        <f>VLOOKUP(Table2[[#This Row],[Reference]],metron,21,FALSE)</f>
        <v>13.04463690872752</v>
      </c>
      <c r="CD554">
        <f>VLOOKUP(Table2[[#This Row],[Reference]],metron,22,FALSE)</f>
        <v>13.49811236953142</v>
      </c>
      <c r="CE554">
        <f>VLOOKUP(Table2[[#This Row],[Reference]],metron,23,FALSE)</f>
        <v>1.5836526181353769</v>
      </c>
      <c r="CF554">
        <f>VLOOKUP(Table2[[#This Row],[Reference]],metron,24,FALSE)</f>
        <v>1.8744146445295871</v>
      </c>
      <c r="CG554">
        <f>VLOOKUP(Table2[[#This Row],[Reference]],metron,25,FALSE)</f>
        <v>8.5994040017028525E-2</v>
      </c>
      <c r="CH554">
        <f>VLOOKUP(Table2[[#This Row],[Reference]],metron,26,FALSE)</f>
        <v>0.13452532992762881</v>
      </c>
    </row>
    <row r="555" spans="1:86" hidden="1" x14ac:dyDescent="0.45">
      <c r="A555">
        <v>1615683600</v>
      </c>
      <c r="B555" t="s">
        <v>1119</v>
      </c>
      <c r="C555" t="s">
        <v>64</v>
      </c>
      <c r="D555" t="s">
        <v>65</v>
      </c>
      <c r="E555" t="s">
        <v>661</v>
      </c>
      <c r="F555" t="s">
        <v>699</v>
      </c>
      <c r="G555" t="s">
        <v>710</v>
      </c>
      <c r="H555">
        <v>11</v>
      </c>
      <c r="I555">
        <v>1.63</v>
      </c>
      <c r="J555">
        <v>0.38</v>
      </c>
      <c r="K555">
        <v>1.53</v>
      </c>
      <c r="L555">
        <v>0.65</v>
      </c>
      <c r="M555">
        <v>1</v>
      </c>
      <c r="N555">
        <v>2</v>
      </c>
      <c r="O555">
        <v>3</v>
      </c>
      <c r="P555">
        <v>1</v>
      </c>
      <c r="Q555">
        <v>0</v>
      </c>
      <c r="R555">
        <v>1</v>
      </c>
      <c r="S555">
        <v>75</v>
      </c>
      <c r="T555" t="s">
        <v>643</v>
      </c>
      <c r="U555">
        <v>2</v>
      </c>
      <c r="V555">
        <v>1</v>
      </c>
      <c r="W555">
        <v>1</v>
      </c>
      <c r="X555">
        <v>1</v>
      </c>
      <c r="Y555">
        <v>3</v>
      </c>
      <c r="Z555">
        <v>0</v>
      </c>
      <c r="AA555">
        <v>2</v>
      </c>
      <c r="AB555">
        <v>0</v>
      </c>
      <c r="AC555">
        <v>1</v>
      </c>
      <c r="AD555">
        <v>2</v>
      </c>
      <c r="AE555">
        <v>6</v>
      </c>
      <c r="AF555">
        <v>9</v>
      </c>
      <c r="AG555">
        <v>0</v>
      </c>
      <c r="AH555">
        <v>4</v>
      </c>
      <c r="AI555">
        <v>6</v>
      </c>
      <c r="AJ555">
        <v>5</v>
      </c>
      <c r="AK555">
        <v>14</v>
      </c>
      <c r="AL555">
        <v>18</v>
      </c>
      <c r="AM555">
        <v>58</v>
      </c>
      <c r="AN555">
        <v>42</v>
      </c>
      <c r="AO555">
        <v>0.79</v>
      </c>
      <c r="AP555">
        <v>1.04</v>
      </c>
      <c r="AQ555">
        <v>2.89</v>
      </c>
      <c r="AR555">
        <v>59</v>
      </c>
      <c r="AS555">
        <v>86</v>
      </c>
      <c r="AT555">
        <v>53</v>
      </c>
      <c r="AU555">
        <v>29</v>
      </c>
      <c r="AV555">
        <v>15</v>
      </c>
      <c r="AW555">
        <v>28</v>
      </c>
      <c r="AX555">
        <v>55</v>
      </c>
      <c r="AY555">
        <v>56</v>
      </c>
      <c r="AZ555">
        <v>86</v>
      </c>
      <c r="BA555">
        <v>8.24</v>
      </c>
      <c r="BB555">
        <v>4.37</v>
      </c>
      <c r="BC555">
        <v>1.47</v>
      </c>
      <c r="BD555">
        <v>4.0999999999999996</v>
      </c>
      <c r="BE555">
        <v>6.75</v>
      </c>
      <c r="BF555">
        <f>(1/BC555+1/BD555+1/BE555-1)/3</f>
        <v>2.4107565338691888E-2</v>
      </c>
      <c r="BG555">
        <f>1/BC555-BF555</f>
        <v>0.65616454350484554</v>
      </c>
      <c r="BH555">
        <f>1/BD555-BF555</f>
        <v>0.21979487368569839</v>
      </c>
      <c r="BI555">
        <f>1/BE555-BF555</f>
        <v>0.12404058280945625</v>
      </c>
      <c r="BJ555">
        <f>MROUND(BG555*100,2)/100</f>
        <v>0.66</v>
      </c>
      <c r="BK555">
        <v>1.32</v>
      </c>
      <c r="BL555">
        <v>1.91</v>
      </c>
      <c r="BM555">
        <v>3.2</v>
      </c>
      <c r="BN555">
        <v>6.25</v>
      </c>
      <c r="BO555">
        <v>2.1</v>
      </c>
      <c r="BP555">
        <v>1.69</v>
      </c>
      <c r="BQ555" t="s">
        <v>715</v>
      </c>
      <c r="BR555">
        <f>VLOOKUP(Table2[[#This Row],[Reference]],metron,10,FALSE)</f>
        <v>2.9251336898395728</v>
      </c>
      <c r="BS555">
        <f>VLOOKUP(Table2[[#This Row],[Reference]],metron,11,FALSE)</f>
        <v>2.089675030851502</v>
      </c>
      <c r="BT555">
        <f>VLOOKUP(Table2[[#This Row],[Reference]],metron,12,FALSE)</f>
        <v>0.8354586589880707</v>
      </c>
      <c r="BU555">
        <f>VLOOKUP(Table2[[#This Row],[Reference]],metron,13,FALSE)</f>
        <v>0.92472233648704238</v>
      </c>
      <c r="BV555">
        <f>VLOOKUP(Table2[[#This Row],[Reference]],metron,14,FALSE)</f>
        <v>0.35252982311805842</v>
      </c>
      <c r="BW555">
        <f>VLOOKUP(Table2[[#This Row],[Reference]],metron,15,FALSE)</f>
        <v>15.366666666666671</v>
      </c>
      <c r="BX555">
        <f>VLOOKUP(Table2[[#This Row],[Reference]],metron,16,FALSE)</f>
        <v>8.5234848484848484</v>
      </c>
      <c r="BY555">
        <f>VLOOKUP(Table2[[#This Row],[Reference]],metron,17,FALSE)</f>
        <v>6.6873065015479876</v>
      </c>
      <c r="BZ555">
        <f>VLOOKUP(Table2[[#This Row],[Reference]],metron,18,FALSE)</f>
        <v>3.3490712074303399</v>
      </c>
      <c r="CA555">
        <f>VLOOKUP(Table2[[#This Row],[Reference]],metron,19,FALSE)</f>
        <v>8.679360165118684</v>
      </c>
      <c r="CB555">
        <f>VLOOKUP(Table2[[#This Row],[Reference]],metron,20,FALSE)</f>
        <v>5.1744136410545085</v>
      </c>
      <c r="CC555">
        <f>VLOOKUP(Table2[[#This Row],[Reference]],metron,21,FALSE)</f>
        <v>12.62384615384615</v>
      </c>
      <c r="CD555">
        <f>VLOOKUP(Table2[[#This Row],[Reference]],metron,22,FALSE)</f>
        <v>13.844615384615381</v>
      </c>
      <c r="CE555">
        <f>VLOOKUP(Table2[[#This Row],[Reference]],metron,23,FALSE)</f>
        <v>1.369710467706013</v>
      </c>
      <c r="CF555">
        <f>VLOOKUP(Table2[[#This Row],[Reference]],metron,24,FALSE)</f>
        <v>2.0920564216778019</v>
      </c>
      <c r="CG555">
        <f>VLOOKUP(Table2[[#This Row],[Reference]],metron,25,FALSE)</f>
        <v>7.126948775055679E-2</v>
      </c>
      <c r="CH555">
        <f>VLOOKUP(Table2[[#This Row],[Reference]],metron,26,FALSE)</f>
        <v>0.13214550853749071</v>
      </c>
    </row>
    <row r="556" spans="1:86" hidden="1" x14ac:dyDescent="0.45">
      <c r="A556">
        <v>1615690800</v>
      </c>
      <c r="B556" t="s">
        <v>1120</v>
      </c>
      <c r="C556" t="s">
        <v>64</v>
      </c>
      <c r="D556" t="s">
        <v>65</v>
      </c>
      <c r="E556" t="s">
        <v>671</v>
      </c>
      <c r="F556" t="s">
        <v>704</v>
      </c>
      <c r="G556" t="s">
        <v>717</v>
      </c>
      <c r="H556">
        <v>11</v>
      </c>
      <c r="I556">
        <v>2</v>
      </c>
      <c r="J556">
        <v>1.57</v>
      </c>
      <c r="K556">
        <v>2.1800000000000002</v>
      </c>
      <c r="L556">
        <v>1.39</v>
      </c>
      <c r="M556">
        <v>1</v>
      </c>
      <c r="N556">
        <v>0</v>
      </c>
      <c r="O556">
        <v>1</v>
      </c>
      <c r="P556">
        <v>1</v>
      </c>
      <c r="Q556">
        <v>1</v>
      </c>
      <c r="R556">
        <v>0</v>
      </c>
      <c r="S556">
        <v>42</v>
      </c>
      <c r="U556">
        <v>3</v>
      </c>
      <c r="V556">
        <v>10</v>
      </c>
      <c r="W556">
        <v>3</v>
      </c>
      <c r="X556">
        <v>0</v>
      </c>
      <c r="Y556">
        <v>4</v>
      </c>
      <c r="Z556">
        <v>0</v>
      </c>
      <c r="AA556">
        <v>2</v>
      </c>
      <c r="AB556">
        <v>1</v>
      </c>
      <c r="AC556">
        <v>2</v>
      </c>
      <c r="AD556">
        <v>2</v>
      </c>
      <c r="AE556">
        <v>13</v>
      </c>
      <c r="AF556">
        <v>9</v>
      </c>
      <c r="AG556">
        <v>3</v>
      </c>
      <c r="AH556">
        <v>4</v>
      </c>
      <c r="AI556">
        <v>10</v>
      </c>
      <c r="AJ556">
        <v>5</v>
      </c>
      <c r="AK556">
        <v>14</v>
      </c>
      <c r="AL556">
        <v>16</v>
      </c>
      <c r="AM556">
        <v>49</v>
      </c>
      <c r="AN556">
        <v>51</v>
      </c>
      <c r="AO556">
        <v>1.36</v>
      </c>
      <c r="AP556">
        <v>1.2</v>
      </c>
      <c r="AQ556">
        <v>2.57</v>
      </c>
      <c r="AR556">
        <v>50</v>
      </c>
      <c r="AS556">
        <v>72</v>
      </c>
      <c r="AT556">
        <v>47</v>
      </c>
      <c r="AU556">
        <v>25</v>
      </c>
      <c r="AV556">
        <v>14</v>
      </c>
      <c r="AW556">
        <v>36</v>
      </c>
      <c r="AX556">
        <v>64</v>
      </c>
      <c r="AY556">
        <v>29</v>
      </c>
      <c r="AZ556">
        <v>83</v>
      </c>
      <c r="BA556">
        <v>11.86</v>
      </c>
      <c r="BB556">
        <v>3.64</v>
      </c>
      <c r="BC556">
        <v>2.25</v>
      </c>
      <c r="BD556">
        <v>3.15</v>
      </c>
      <c r="BE556">
        <v>3.3</v>
      </c>
      <c r="BF556">
        <f>(1/BC556+1/BD556+1/BE556-1)/3</f>
        <v>2.1645021645021616E-2</v>
      </c>
      <c r="BG556">
        <f>1/BC556-BF556</f>
        <v>0.42279942279942279</v>
      </c>
      <c r="BH556">
        <f>1/BD556-BF556</f>
        <v>0.29581529581529581</v>
      </c>
      <c r="BI556">
        <f>1/BE556-BF556</f>
        <v>0.2813852813852814</v>
      </c>
      <c r="BJ556">
        <f>MROUND(BG556*100,2)/100</f>
        <v>0.42</v>
      </c>
      <c r="BK556">
        <v>1.39</v>
      </c>
      <c r="BL556">
        <v>2.1</v>
      </c>
      <c r="BM556">
        <v>3.6</v>
      </c>
      <c r="BN556">
        <v>7.25</v>
      </c>
      <c r="BO556">
        <v>1.87</v>
      </c>
      <c r="BP556">
        <v>1.87</v>
      </c>
      <c r="BQ556" t="s">
        <v>770</v>
      </c>
      <c r="BR556">
        <f>VLOOKUP(Table2[[#This Row],[Reference]],metron,10,FALSE)</f>
        <v>2.4884649511978703</v>
      </c>
      <c r="BS556">
        <f>VLOOKUP(Table2[[#This Row],[Reference]],metron,11,FALSE)</f>
        <v>1.396960958296362</v>
      </c>
      <c r="BT556">
        <f>VLOOKUP(Table2[[#This Row],[Reference]],metron,12,FALSE)</f>
        <v>1.091503992901508</v>
      </c>
      <c r="BU556">
        <f>VLOOKUP(Table2[[#This Row],[Reference]],metron,13,FALSE)</f>
        <v>0.60765391014975045</v>
      </c>
      <c r="BV556">
        <f>VLOOKUP(Table2[[#This Row],[Reference]],metron,14,FALSE)</f>
        <v>0.47276760953965608</v>
      </c>
      <c r="BW556">
        <f>VLOOKUP(Table2[[#This Row],[Reference]],metron,15,FALSE)</f>
        <v>12.29504785684561</v>
      </c>
      <c r="BX556">
        <f>VLOOKUP(Table2[[#This Row],[Reference]],metron,16,FALSE)</f>
        <v>10.047232625884311</v>
      </c>
      <c r="BY556">
        <f>VLOOKUP(Table2[[#This Row],[Reference]],metron,17,FALSE)</f>
        <v>5.2917192097519967</v>
      </c>
      <c r="BZ556">
        <f>VLOOKUP(Table2[[#This Row],[Reference]],metron,18,FALSE)</f>
        <v>4.2580916351408158</v>
      </c>
      <c r="CA556">
        <f>VLOOKUP(Table2[[#This Row],[Reference]],metron,19,FALSE)</f>
        <v>7.0033286470936131</v>
      </c>
      <c r="CB556">
        <f>VLOOKUP(Table2[[#This Row],[Reference]],metron,20,FALSE)</f>
        <v>5.789140990743495</v>
      </c>
      <c r="CC556">
        <f>VLOOKUP(Table2[[#This Row],[Reference]],metron,21,FALSE)</f>
        <v>12.77041895895049</v>
      </c>
      <c r="CD556">
        <f>VLOOKUP(Table2[[#This Row],[Reference]],metron,22,FALSE)</f>
        <v>13.411129919593741</v>
      </c>
      <c r="CE556">
        <f>VLOOKUP(Table2[[#This Row],[Reference]],metron,23,FALSE)</f>
        <v>1.556141062018646</v>
      </c>
      <c r="CF556">
        <f>VLOOKUP(Table2[[#This Row],[Reference]],metron,24,FALSE)</f>
        <v>1.9114308877178761</v>
      </c>
      <c r="CG556">
        <f>VLOOKUP(Table2[[#This Row],[Reference]],metron,25,FALSE)</f>
        <v>8.4920956627482766E-2</v>
      </c>
      <c r="CH556">
        <f>VLOOKUP(Table2[[#This Row],[Reference]],metron,26,FALSE)</f>
        <v>0.1323469801378192</v>
      </c>
    </row>
    <row r="557" spans="1:86" hidden="1" x14ac:dyDescent="0.45">
      <c r="A557">
        <v>1615691160</v>
      </c>
      <c r="B557" t="s">
        <v>1121</v>
      </c>
      <c r="C557" t="s">
        <v>64</v>
      </c>
      <c r="D557" t="s">
        <v>65</v>
      </c>
      <c r="E557" t="s">
        <v>676</v>
      </c>
      <c r="F557" t="s">
        <v>672</v>
      </c>
      <c r="G557" t="s">
        <v>678</v>
      </c>
      <c r="H557">
        <v>11</v>
      </c>
      <c r="I557">
        <v>1.62</v>
      </c>
      <c r="J557">
        <v>0.77</v>
      </c>
      <c r="K557">
        <v>1.59</v>
      </c>
      <c r="L557">
        <v>0.8</v>
      </c>
      <c r="M557">
        <v>0</v>
      </c>
      <c r="N557">
        <v>1</v>
      </c>
      <c r="O557">
        <v>1</v>
      </c>
      <c r="P557">
        <v>1</v>
      </c>
      <c r="Q557">
        <v>0</v>
      </c>
      <c r="R557">
        <v>1</v>
      </c>
      <c r="T557">
        <v>21</v>
      </c>
      <c r="U557">
        <v>6</v>
      </c>
      <c r="V557">
        <v>7</v>
      </c>
      <c r="W557">
        <v>0</v>
      </c>
      <c r="X557">
        <v>1</v>
      </c>
      <c r="Y557">
        <v>1</v>
      </c>
      <c r="Z557">
        <v>0</v>
      </c>
      <c r="AA557">
        <v>0</v>
      </c>
      <c r="AB557">
        <v>1</v>
      </c>
      <c r="AC557">
        <v>0</v>
      </c>
      <c r="AD557">
        <v>1</v>
      </c>
      <c r="AE557">
        <v>16</v>
      </c>
      <c r="AF557">
        <v>11</v>
      </c>
      <c r="AG557">
        <v>5</v>
      </c>
      <c r="AH557">
        <v>5</v>
      </c>
      <c r="AI557">
        <v>11</v>
      </c>
      <c r="AJ557">
        <v>6</v>
      </c>
      <c r="AK557">
        <v>16</v>
      </c>
      <c r="AL557">
        <v>9</v>
      </c>
      <c r="AM557">
        <v>64</v>
      </c>
      <c r="AN557">
        <v>36</v>
      </c>
      <c r="AO557">
        <v>1.76</v>
      </c>
      <c r="AP557">
        <v>1.29</v>
      </c>
      <c r="AQ557">
        <v>2.16</v>
      </c>
      <c r="AR557">
        <v>46</v>
      </c>
      <c r="AS557">
        <v>73</v>
      </c>
      <c r="AT557">
        <v>38</v>
      </c>
      <c r="AU557">
        <v>15</v>
      </c>
      <c r="AV557">
        <v>4</v>
      </c>
      <c r="AW557">
        <v>27</v>
      </c>
      <c r="AX557">
        <v>73</v>
      </c>
      <c r="AY557">
        <v>31</v>
      </c>
      <c r="AZ557">
        <v>73</v>
      </c>
      <c r="BA557">
        <v>8.31</v>
      </c>
      <c r="BB557">
        <v>4.46</v>
      </c>
      <c r="BC557">
        <v>2.5</v>
      </c>
      <c r="BD557">
        <v>3.2</v>
      </c>
      <c r="BE557">
        <v>2.8</v>
      </c>
      <c r="BF557">
        <f>(1/BC557+1/BD557+1/BE557-1)/3</f>
        <v>2.3214285714285705E-2</v>
      </c>
      <c r="BG557">
        <f>1/BC557-BF557</f>
        <v>0.37678571428571433</v>
      </c>
      <c r="BH557">
        <f>1/BD557-BF557</f>
        <v>0.28928571428571431</v>
      </c>
      <c r="BI557">
        <f>1/BE557-BF557</f>
        <v>0.33392857142857146</v>
      </c>
      <c r="BJ557">
        <f>MROUND(BG557*100,2)/100</f>
        <v>0.38</v>
      </c>
      <c r="BK557">
        <v>1.38</v>
      </c>
      <c r="BL557">
        <v>2.0499999999999998</v>
      </c>
      <c r="BM557">
        <v>3.45</v>
      </c>
      <c r="BN557">
        <v>6.5</v>
      </c>
      <c r="BO557">
        <v>1.83</v>
      </c>
      <c r="BP557">
        <v>1.91</v>
      </c>
      <c r="BQ557" t="s">
        <v>680</v>
      </c>
      <c r="BR557">
        <f>VLOOKUP(Table2[[#This Row],[Reference]],metron,10,FALSE)</f>
        <v>2.4900895140664963</v>
      </c>
      <c r="BS557">
        <f>VLOOKUP(Table2[[#This Row],[Reference]],metron,11,FALSE)</f>
        <v>1.330562659846547</v>
      </c>
      <c r="BT557">
        <f>VLOOKUP(Table2[[#This Row],[Reference]],metron,12,FALSE)</f>
        <v>1.1595268542199491</v>
      </c>
      <c r="BU557">
        <f>VLOOKUP(Table2[[#This Row],[Reference]],metron,13,FALSE)</f>
        <v>0.59053607588191415</v>
      </c>
      <c r="BV557">
        <f>VLOOKUP(Table2[[#This Row],[Reference]],metron,14,FALSE)</f>
        <v>0.50069274219332838</v>
      </c>
      <c r="BW557">
        <f>VLOOKUP(Table2[[#This Row],[Reference]],metron,15,FALSE)</f>
        <v>11.79715236686391</v>
      </c>
      <c r="BX557">
        <f>VLOOKUP(Table2[[#This Row],[Reference]],metron,16,FALSE)</f>
        <v>10.317122781065089</v>
      </c>
      <c r="BY557">
        <f>VLOOKUP(Table2[[#This Row],[Reference]],metron,17,FALSE)</f>
        <v>5.0637025966747622</v>
      </c>
      <c r="BZ557">
        <f>VLOOKUP(Table2[[#This Row],[Reference]],metron,18,FALSE)</f>
        <v>4.4674014571268454</v>
      </c>
      <c r="CA557">
        <f>VLOOKUP(Table2[[#This Row],[Reference]],metron,19,FALSE)</f>
        <v>6.7334497701891483</v>
      </c>
      <c r="CB557">
        <f>VLOOKUP(Table2[[#This Row],[Reference]],metron,20,FALSE)</f>
        <v>5.849721323938244</v>
      </c>
      <c r="CC557">
        <f>VLOOKUP(Table2[[#This Row],[Reference]],metron,21,FALSE)</f>
        <v>12.89644194756554</v>
      </c>
      <c r="CD557">
        <f>VLOOKUP(Table2[[#This Row],[Reference]],metron,22,FALSE)</f>
        <v>13.3434456928839</v>
      </c>
      <c r="CE557">
        <f>VLOOKUP(Table2[[#This Row],[Reference]],metron,23,FALSE)</f>
        <v>1.6144382124117971</v>
      </c>
      <c r="CF557">
        <f>VLOOKUP(Table2[[#This Row],[Reference]],metron,24,FALSE)</f>
        <v>1.9032024606477289</v>
      </c>
      <c r="CG557">
        <f>VLOOKUP(Table2[[#This Row],[Reference]],metron,25,FALSE)</f>
        <v>9.372172969060974E-2</v>
      </c>
      <c r="CH557">
        <f>VLOOKUP(Table2[[#This Row],[Reference]],metron,26,FALSE)</f>
        <v>0.11669983716301791</v>
      </c>
    </row>
    <row r="558" spans="1:86" x14ac:dyDescent="0.45">
      <c r="A558">
        <v>1615744800</v>
      </c>
      <c r="B558" t="s">
        <v>1122</v>
      </c>
      <c r="C558" t="s">
        <v>64</v>
      </c>
      <c r="D558" t="s">
        <v>65</v>
      </c>
      <c r="E558" t="s">
        <v>705</v>
      </c>
      <c r="F558" t="s">
        <v>693</v>
      </c>
      <c r="G558" t="s">
        <v>725</v>
      </c>
      <c r="H558">
        <v>11</v>
      </c>
      <c r="I558">
        <v>2.23</v>
      </c>
      <c r="J558">
        <v>1.27</v>
      </c>
      <c r="K558">
        <v>2</v>
      </c>
      <c r="L558">
        <v>1.38</v>
      </c>
      <c r="M558">
        <v>0</v>
      </c>
      <c r="N558">
        <v>2</v>
      </c>
      <c r="O558">
        <v>2</v>
      </c>
      <c r="P558">
        <v>0</v>
      </c>
      <c r="Q558">
        <v>0</v>
      </c>
      <c r="R558">
        <v>0</v>
      </c>
      <c r="T558" t="s">
        <v>152</v>
      </c>
      <c r="U558">
        <v>3</v>
      </c>
      <c r="V558">
        <v>3</v>
      </c>
      <c r="W558">
        <v>3</v>
      </c>
      <c r="X558">
        <v>1</v>
      </c>
      <c r="Y558">
        <v>2</v>
      </c>
      <c r="Z558">
        <v>0</v>
      </c>
      <c r="AA558">
        <v>1</v>
      </c>
      <c r="AB558">
        <v>3</v>
      </c>
      <c r="AC558">
        <v>2</v>
      </c>
      <c r="AD558">
        <v>0</v>
      </c>
      <c r="AE558">
        <v>8</v>
      </c>
      <c r="AF558">
        <v>17</v>
      </c>
      <c r="AG558">
        <v>0</v>
      </c>
      <c r="AH558">
        <v>4</v>
      </c>
      <c r="AI558">
        <v>8</v>
      </c>
      <c r="AJ558">
        <v>13</v>
      </c>
      <c r="AK558">
        <v>9</v>
      </c>
      <c r="AL558">
        <v>10</v>
      </c>
      <c r="AM558">
        <v>51</v>
      </c>
      <c r="AN558">
        <v>49</v>
      </c>
      <c r="AO558">
        <v>0.71</v>
      </c>
      <c r="AP558">
        <v>1.69</v>
      </c>
      <c r="AQ558">
        <v>2.1800000000000002</v>
      </c>
      <c r="AR558">
        <v>40</v>
      </c>
      <c r="AS558">
        <v>61</v>
      </c>
      <c r="AT558">
        <v>33</v>
      </c>
      <c r="AU558">
        <v>26</v>
      </c>
      <c r="AV558">
        <v>12</v>
      </c>
      <c r="AW558">
        <v>37</v>
      </c>
      <c r="AX558">
        <v>61</v>
      </c>
      <c r="AY558">
        <v>33</v>
      </c>
      <c r="AZ558">
        <v>73</v>
      </c>
      <c r="BA558">
        <v>11.65</v>
      </c>
      <c r="BB558">
        <v>3.36</v>
      </c>
      <c r="BC558">
        <v>2.56</v>
      </c>
      <c r="BD558">
        <v>3.32</v>
      </c>
      <c r="BE558">
        <v>2.65</v>
      </c>
      <c r="BF558">
        <f>(1/BC558+1/BD558+1/BE558-1)/3</f>
        <v>2.3062769947715427E-2</v>
      </c>
      <c r="BG558">
        <f>1/BC558-BF558</f>
        <v>0.36756223005228456</v>
      </c>
      <c r="BH558">
        <f>1/BD558-BF558</f>
        <v>0.27814204932939302</v>
      </c>
      <c r="BI558">
        <f>1/BE558-BF558</f>
        <v>0.35429572061832232</v>
      </c>
      <c r="BJ558">
        <f>MROUND(BG558*100,2)/100</f>
        <v>0.36</v>
      </c>
      <c r="BK558">
        <v>1.3</v>
      </c>
      <c r="BL558">
        <v>1.88</v>
      </c>
      <c r="BM558">
        <v>3.15</v>
      </c>
      <c r="BN558">
        <v>6</v>
      </c>
      <c r="BO558">
        <v>1.77</v>
      </c>
      <c r="BP558">
        <v>2</v>
      </c>
      <c r="BQ558" t="s">
        <v>723</v>
      </c>
      <c r="BR558">
        <f>VLOOKUP(Table2[[#This Row],[Reference]],metron,10,FALSE)</f>
        <v>2.5110350525197691</v>
      </c>
      <c r="BS558">
        <f>VLOOKUP(Table2[[#This Row],[Reference]],metron,11,FALSE)</f>
        <v>1.269326094653606</v>
      </c>
      <c r="BT558">
        <f>VLOOKUP(Table2[[#This Row],[Reference]],metron,12,FALSE)</f>
        <v>1.2417089578661631</v>
      </c>
      <c r="BU558">
        <f>VLOOKUP(Table2[[#This Row],[Reference]],metron,13,FALSE)</f>
        <v>0.56586402266288949</v>
      </c>
      <c r="BV558">
        <f>VLOOKUP(Table2[[#This Row],[Reference]],metron,14,FALSE)</f>
        <v>0.55158168083097259</v>
      </c>
      <c r="BW558">
        <f>VLOOKUP(Table2[[#This Row],[Reference]],metron,15,FALSE)</f>
        <v>11.49400826446281</v>
      </c>
      <c r="BX558">
        <f>VLOOKUP(Table2[[#This Row],[Reference]],metron,16,FALSE)</f>
        <v>10.507231404958681</v>
      </c>
      <c r="BY558">
        <f>VLOOKUP(Table2[[#This Row],[Reference]],metron,17,FALSE)</f>
        <v>4.9238790406673623</v>
      </c>
      <c r="BZ558">
        <f>VLOOKUP(Table2[[#This Row],[Reference]],metron,18,FALSE)</f>
        <v>4.6296141814389991</v>
      </c>
      <c r="CA558">
        <f>VLOOKUP(Table2[[#This Row],[Reference]],metron,19,FALSE)</f>
        <v>6.5701292237954476</v>
      </c>
      <c r="CB558">
        <f>VLOOKUP(Table2[[#This Row],[Reference]],metron,20,FALSE)</f>
        <v>5.8776172235196817</v>
      </c>
      <c r="CC558">
        <f>VLOOKUP(Table2[[#This Row],[Reference]],metron,21,FALSE)</f>
        <v>12.798739495798319</v>
      </c>
      <c r="CD558">
        <f>VLOOKUP(Table2[[#This Row],[Reference]],metron,22,FALSE)</f>
        <v>12.98844537815126</v>
      </c>
      <c r="CE558">
        <f>VLOOKUP(Table2[[#This Row],[Reference]],metron,23,FALSE)</f>
        <v>1.604928297313674</v>
      </c>
      <c r="CF558">
        <f>VLOOKUP(Table2[[#This Row],[Reference]],metron,24,FALSE)</f>
        <v>1.791961219955565</v>
      </c>
      <c r="CG558">
        <f>VLOOKUP(Table2[[#This Row],[Reference]],metron,25,FALSE)</f>
        <v>8.887093516461321E-2</v>
      </c>
      <c r="CH558">
        <f>VLOOKUP(Table2[[#This Row],[Reference]],metron,26,FALSE)</f>
        <v>0.11694607150070691</v>
      </c>
    </row>
    <row r="559" spans="1:86" hidden="1" x14ac:dyDescent="0.45">
      <c r="A559">
        <v>1615766400</v>
      </c>
      <c r="B559" t="s">
        <v>1123</v>
      </c>
      <c r="C559" t="s">
        <v>64</v>
      </c>
      <c r="D559" t="s">
        <v>65</v>
      </c>
      <c r="E559" t="s">
        <v>683</v>
      </c>
      <c r="F559" t="s">
        <v>688</v>
      </c>
      <c r="G559" t="s">
        <v>668</v>
      </c>
      <c r="H559">
        <v>11</v>
      </c>
      <c r="I559">
        <v>1.69</v>
      </c>
      <c r="J559">
        <v>0.46</v>
      </c>
      <c r="K559">
        <v>1.82</v>
      </c>
      <c r="L559">
        <v>0.35</v>
      </c>
      <c r="M559">
        <v>2</v>
      </c>
      <c r="N559">
        <v>1</v>
      </c>
      <c r="O559">
        <v>3</v>
      </c>
      <c r="P559">
        <v>2</v>
      </c>
      <c r="Q559">
        <v>2</v>
      </c>
      <c r="R559">
        <v>0</v>
      </c>
      <c r="S559" t="s">
        <v>1124</v>
      </c>
      <c r="T559">
        <v>88</v>
      </c>
      <c r="U559">
        <v>6</v>
      </c>
      <c r="V559">
        <v>1</v>
      </c>
      <c r="W559">
        <v>5</v>
      </c>
      <c r="X559">
        <v>0</v>
      </c>
      <c r="Y559">
        <v>1</v>
      </c>
      <c r="Z559">
        <v>0</v>
      </c>
      <c r="AA559">
        <v>1</v>
      </c>
      <c r="AB559">
        <v>4</v>
      </c>
      <c r="AC559">
        <v>0</v>
      </c>
      <c r="AD559">
        <v>1</v>
      </c>
      <c r="AE559">
        <v>14</v>
      </c>
      <c r="AF559">
        <v>10</v>
      </c>
      <c r="AG559">
        <v>4</v>
      </c>
      <c r="AH559">
        <v>2</v>
      </c>
      <c r="AI559">
        <v>10</v>
      </c>
      <c r="AJ559">
        <v>8</v>
      </c>
      <c r="AK559">
        <v>9</v>
      </c>
      <c r="AL559">
        <v>11</v>
      </c>
      <c r="AM559">
        <v>48</v>
      </c>
      <c r="AN559">
        <v>52</v>
      </c>
      <c r="AO559">
        <v>1.53</v>
      </c>
      <c r="AP559">
        <v>1.04</v>
      </c>
      <c r="AQ559">
        <v>3</v>
      </c>
      <c r="AR559">
        <v>62</v>
      </c>
      <c r="AS559">
        <v>81</v>
      </c>
      <c r="AT559">
        <v>66</v>
      </c>
      <c r="AU559">
        <v>39</v>
      </c>
      <c r="AV559">
        <v>16</v>
      </c>
      <c r="AW559">
        <v>35</v>
      </c>
      <c r="AX559">
        <v>69</v>
      </c>
      <c r="AY559">
        <v>66</v>
      </c>
      <c r="AZ559">
        <v>85</v>
      </c>
      <c r="BA559">
        <v>8.5399999999999991</v>
      </c>
      <c r="BB559">
        <v>4.1500000000000004</v>
      </c>
      <c r="BC559">
        <v>2.31</v>
      </c>
      <c r="BD559">
        <v>3.42</v>
      </c>
      <c r="BE559">
        <v>2.9</v>
      </c>
      <c r="BF559">
        <f>(1/BC559+1/BD559+1/BE559-1)/3</f>
        <v>2.337522664201434E-2</v>
      </c>
      <c r="BG559">
        <f>1/BC559-BF559</f>
        <v>0.40952520625841854</v>
      </c>
      <c r="BH559">
        <f>1/BD559-BF559</f>
        <v>0.26902243417669908</v>
      </c>
      <c r="BI559">
        <f>1/BE559-BF559</f>
        <v>0.32145235956488222</v>
      </c>
      <c r="BJ559">
        <f>MROUND(BG559*100,2)/100</f>
        <v>0.4</v>
      </c>
      <c r="BK559">
        <v>1.32</v>
      </c>
      <c r="BL559">
        <v>1.83</v>
      </c>
      <c r="BM559">
        <v>3.1</v>
      </c>
      <c r="BN559">
        <v>6</v>
      </c>
      <c r="BO559">
        <v>1.74</v>
      </c>
      <c r="BP559">
        <v>2</v>
      </c>
      <c r="BQ559" t="s">
        <v>726</v>
      </c>
      <c r="BR559">
        <f>VLOOKUP(Table2[[#This Row],[Reference]],metron,10,FALSE)</f>
        <v>2.4956155335383219</v>
      </c>
      <c r="BS559">
        <f>VLOOKUP(Table2[[#This Row],[Reference]],metron,11,FALSE)</f>
        <v>1.344038264434575</v>
      </c>
      <c r="BT559">
        <f>VLOOKUP(Table2[[#This Row],[Reference]],metron,12,FALSE)</f>
        <v>1.1515772691037469</v>
      </c>
      <c r="BU559">
        <f>VLOOKUP(Table2[[#This Row],[Reference]],metron,13,FALSE)</f>
        <v>0.59936225942375587</v>
      </c>
      <c r="BV559">
        <f>VLOOKUP(Table2[[#This Row],[Reference]],metron,14,FALSE)</f>
        <v>0.50723152260562576</v>
      </c>
      <c r="BW559">
        <f>VLOOKUP(Table2[[#This Row],[Reference]],metron,15,FALSE)</f>
        <v>11.99278846153846</v>
      </c>
      <c r="BX559">
        <f>VLOOKUP(Table2[[#This Row],[Reference]],metron,16,FALSE)</f>
        <v>10.0277534965035</v>
      </c>
      <c r="BY559">
        <f>VLOOKUP(Table2[[#This Row],[Reference]],metron,17,FALSE)</f>
        <v>5.2857459543338514</v>
      </c>
      <c r="BZ559">
        <f>VLOOKUP(Table2[[#This Row],[Reference]],metron,18,FALSE)</f>
        <v>4.4067834183107957</v>
      </c>
      <c r="CA559">
        <f>VLOOKUP(Table2[[#This Row],[Reference]],metron,19,FALSE)</f>
        <v>6.7070425072046085</v>
      </c>
      <c r="CB559">
        <f>VLOOKUP(Table2[[#This Row],[Reference]],metron,20,FALSE)</f>
        <v>5.6209700781927046</v>
      </c>
      <c r="CC559">
        <f>VLOOKUP(Table2[[#This Row],[Reference]],metron,21,FALSE)</f>
        <v>13.04463690872752</v>
      </c>
      <c r="CD559">
        <f>VLOOKUP(Table2[[#This Row],[Reference]],metron,22,FALSE)</f>
        <v>13.49811236953142</v>
      </c>
      <c r="CE559">
        <f>VLOOKUP(Table2[[#This Row],[Reference]],metron,23,FALSE)</f>
        <v>1.5836526181353769</v>
      </c>
      <c r="CF559">
        <f>VLOOKUP(Table2[[#This Row],[Reference]],metron,24,FALSE)</f>
        <v>1.8744146445295871</v>
      </c>
      <c r="CG559">
        <f>VLOOKUP(Table2[[#This Row],[Reference]],metron,25,FALSE)</f>
        <v>8.5994040017028525E-2</v>
      </c>
      <c r="CH559">
        <f>VLOOKUP(Table2[[#This Row],[Reference]],metron,26,FALSE)</f>
        <v>0.13452532992762881</v>
      </c>
    </row>
    <row r="560" spans="1:86" hidden="1" x14ac:dyDescent="0.45">
      <c r="A560">
        <v>1615773600</v>
      </c>
      <c r="B560" t="s">
        <v>1125</v>
      </c>
      <c r="C560" t="s">
        <v>64</v>
      </c>
      <c r="D560" t="s">
        <v>65</v>
      </c>
      <c r="E560" t="s">
        <v>666</v>
      </c>
      <c r="F560" t="s">
        <v>694</v>
      </c>
      <c r="G560" t="s">
        <v>743</v>
      </c>
      <c r="H560">
        <v>11</v>
      </c>
      <c r="I560">
        <v>1.69</v>
      </c>
      <c r="J560">
        <v>1.46</v>
      </c>
      <c r="K560">
        <v>1.6</v>
      </c>
      <c r="L560">
        <v>1.63</v>
      </c>
      <c r="M560">
        <v>0</v>
      </c>
      <c r="N560">
        <v>3</v>
      </c>
      <c r="O560">
        <v>3</v>
      </c>
      <c r="P560">
        <v>1</v>
      </c>
      <c r="Q560">
        <v>0</v>
      </c>
      <c r="R560">
        <v>1</v>
      </c>
      <c r="T560" t="s">
        <v>1126</v>
      </c>
      <c r="U560">
        <v>1</v>
      </c>
      <c r="V560">
        <v>4</v>
      </c>
      <c r="W560">
        <v>1</v>
      </c>
      <c r="X560">
        <v>1</v>
      </c>
      <c r="Y560">
        <v>2</v>
      </c>
      <c r="Z560">
        <v>0</v>
      </c>
      <c r="AA560">
        <v>1</v>
      </c>
      <c r="AB560">
        <v>1</v>
      </c>
      <c r="AC560">
        <v>1</v>
      </c>
      <c r="AD560">
        <v>1</v>
      </c>
      <c r="AE560">
        <v>6</v>
      </c>
      <c r="AF560">
        <v>17</v>
      </c>
      <c r="AG560">
        <v>2</v>
      </c>
      <c r="AH560">
        <v>9</v>
      </c>
      <c r="AI560">
        <v>4</v>
      </c>
      <c r="AJ560">
        <v>8</v>
      </c>
      <c r="AK560">
        <v>15</v>
      </c>
      <c r="AL560">
        <v>16</v>
      </c>
      <c r="AM560">
        <v>46</v>
      </c>
      <c r="AN560">
        <v>54</v>
      </c>
      <c r="AO560">
        <v>0.7</v>
      </c>
      <c r="AP560">
        <v>2.08</v>
      </c>
      <c r="AQ560">
        <v>2.4</v>
      </c>
      <c r="AR560">
        <v>63</v>
      </c>
      <c r="AS560">
        <v>73</v>
      </c>
      <c r="AT560">
        <v>41</v>
      </c>
      <c r="AU560">
        <v>21</v>
      </c>
      <c r="AV560">
        <v>15</v>
      </c>
      <c r="AW560">
        <v>31</v>
      </c>
      <c r="AX560">
        <v>66</v>
      </c>
      <c r="AY560">
        <v>28</v>
      </c>
      <c r="AZ560">
        <v>77</v>
      </c>
      <c r="BA560">
        <v>10.46</v>
      </c>
      <c r="BB560">
        <v>3.17</v>
      </c>
      <c r="BC560">
        <v>2.7</v>
      </c>
      <c r="BD560">
        <v>2.95</v>
      </c>
      <c r="BE560">
        <v>2.8</v>
      </c>
      <c r="BF560">
        <f>(1/BC560+1/BD560+1/BE560-1)/3</f>
        <v>2.2165426120228354E-2</v>
      </c>
      <c r="BG560">
        <f>1/BC560-BF560</f>
        <v>0.34820494425014198</v>
      </c>
      <c r="BH560">
        <f>1/BD560-BF560</f>
        <v>0.31681762472722924</v>
      </c>
      <c r="BI560">
        <f>1/BE560-BF560</f>
        <v>0.33497743102262878</v>
      </c>
      <c r="BJ560">
        <f>MROUND(BG560*100,2)/100</f>
        <v>0.34</v>
      </c>
      <c r="BK560">
        <v>1.5</v>
      </c>
      <c r="BL560">
        <v>2.2999999999999998</v>
      </c>
      <c r="BM560">
        <v>4.1500000000000004</v>
      </c>
      <c r="BN560">
        <v>8.5</v>
      </c>
      <c r="BO560">
        <v>2.0499999999999998</v>
      </c>
      <c r="BP560">
        <v>1.74</v>
      </c>
      <c r="BQ560" t="s">
        <v>669</v>
      </c>
      <c r="BR560">
        <f>VLOOKUP(Table2[[#This Row],[Reference]],metron,10,FALSE)</f>
        <v>2.5229727551184897</v>
      </c>
      <c r="BS560">
        <f>VLOOKUP(Table2[[#This Row],[Reference]],metron,11,FALSE)</f>
        <v>1.228921489601805</v>
      </c>
      <c r="BT560">
        <f>VLOOKUP(Table2[[#This Row],[Reference]],metron,12,FALSE)</f>
        <v>1.2940512655166849</v>
      </c>
      <c r="BU560">
        <f>VLOOKUP(Table2[[#This Row],[Reference]],metron,13,FALSE)</f>
        <v>0.53240890035472432</v>
      </c>
      <c r="BV560">
        <f>VLOOKUP(Table2[[#This Row],[Reference]],metron,14,FALSE)</f>
        <v>0.56514027732989358</v>
      </c>
      <c r="BW560">
        <f>VLOOKUP(Table2[[#This Row],[Reference]],metron,15,FALSE)</f>
        <v>11.417888124439131</v>
      </c>
      <c r="BX560">
        <f>VLOOKUP(Table2[[#This Row],[Reference]],metron,16,FALSE)</f>
        <v>10.76308704756207</v>
      </c>
      <c r="BY560">
        <f>VLOOKUP(Table2[[#This Row],[Reference]],metron,17,FALSE)</f>
        <v>4.8317672021824798</v>
      </c>
      <c r="BZ560">
        <f>VLOOKUP(Table2[[#This Row],[Reference]],metron,18,FALSE)</f>
        <v>4.6698999696877843</v>
      </c>
      <c r="CA560">
        <f>VLOOKUP(Table2[[#This Row],[Reference]],metron,19,FALSE)</f>
        <v>6.5861209222566508</v>
      </c>
      <c r="CB560">
        <f>VLOOKUP(Table2[[#This Row],[Reference]],metron,20,FALSE)</f>
        <v>6.093187077874286</v>
      </c>
      <c r="CC560">
        <f>VLOOKUP(Table2[[#This Row],[Reference]],metron,21,FALSE)</f>
        <v>12.685679611650491</v>
      </c>
      <c r="CD560">
        <f>VLOOKUP(Table2[[#This Row],[Reference]],metron,22,FALSE)</f>
        <v>13.02639563106796</v>
      </c>
      <c r="CE560">
        <f>VLOOKUP(Table2[[#This Row],[Reference]],metron,23,FALSE)</f>
        <v>1.6481211768132831</v>
      </c>
      <c r="CF560">
        <f>VLOOKUP(Table2[[#This Row],[Reference]],metron,24,FALSE)</f>
        <v>1.8572676958928049</v>
      </c>
      <c r="CG560">
        <f>VLOOKUP(Table2[[#This Row],[Reference]],metron,25,FALSE)</f>
        <v>9.641712787649287E-2</v>
      </c>
      <c r="CH560">
        <f>VLOOKUP(Table2[[#This Row],[Reference]],metron,26,FALSE)</f>
        <v>0.11302068161957469</v>
      </c>
    </row>
    <row r="561" spans="1:86" hidden="1" x14ac:dyDescent="0.45">
      <c r="A561">
        <v>1615863600</v>
      </c>
      <c r="B561" t="s">
        <v>1127</v>
      </c>
      <c r="C561" t="s">
        <v>64</v>
      </c>
      <c r="D561" t="s">
        <v>65</v>
      </c>
      <c r="E561" t="s">
        <v>667</v>
      </c>
      <c r="F561" t="s">
        <v>660</v>
      </c>
      <c r="G561" t="s">
        <v>673</v>
      </c>
      <c r="H561">
        <v>11</v>
      </c>
      <c r="I561">
        <v>2.19</v>
      </c>
      <c r="J561">
        <v>0.87</v>
      </c>
      <c r="K561">
        <v>2.29</v>
      </c>
      <c r="L561">
        <v>0.72</v>
      </c>
      <c r="M561">
        <v>3</v>
      </c>
      <c r="N561">
        <v>1</v>
      </c>
      <c r="O561">
        <v>4</v>
      </c>
      <c r="P561">
        <v>2</v>
      </c>
      <c r="Q561">
        <v>2</v>
      </c>
      <c r="R561">
        <v>0</v>
      </c>
      <c r="S561" t="s">
        <v>1128</v>
      </c>
      <c r="T561">
        <v>87</v>
      </c>
      <c r="U561">
        <v>1</v>
      </c>
      <c r="V561">
        <v>5</v>
      </c>
      <c r="W561">
        <v>2</v>
      </c>
      <c r="X561">
        <v>0</v>
      </c>
      <c r="Y561">
        <v>3</v>
      </c>
      <c r="Z561">
        <v>0</v>
      </c>
      <c r="AA561">
        <v>1</v>
      </c>
      <c r="AB561">
        <v>1</v>
      </c>
      <c r="AC561">
        <v>0</v>
      </c>
      <c r="AD561">
        <v>3</v>
      </c>
      <c r="AE561">
        <v>10</v>
      </c>
      <c r="AF561">
        <v>12</v>
      </c>
      <c r="AG561">
        <v>4</v>
      </c>
      <c r="AH561">
        <v>6</v>
      </c>
      <c r="AI561">
        <v>6</v>
      </c>
      <c r="AJ561">
        <v>6</v>
      </c>
      <c r="AK561">
        <v>16</v>
      </c>
      <c r="AL561">
        <v>20</v>
      </c>
      <c r="AM561">
        <v>70</v>
      </c>
      <c r="AN561">
        <v>30</v>
      </c>
      <c r="AO561">
        <v>1.22</v>
      </c>
      <c r="AP561">
        <v>1.48</v>
      </c>
      <c r="AQ561">
        <v>2.3199999999999998</v>
      </c>
      <c r="AR561">
        <v>52</v>
      </c>
      <c r="AS561">
        <v>68</v>
      </c>
      <c r="AT561">
        <v>42</v>
      </c>
      <c r="AU561">
        <v>20</v>
      </c>
      <c r="AV561">
        <v>7</v>
      </c>
      <c r="AW561">
        <v>23</v>
      </c>
      <c r="AX561">
        <v>65</v>
      </c>
      <c r="AY561">
        <v>39</v>
      </c>
      <c r="AZ561">
        <v>81</v>
      </c>
      <c r="BA561">
        <v>7.14</v>
      </c>
      <c r="BB561">
        <v>5</v>
      </c>
      <c r="BC561">
        <v>1.47</v>
      </c>
      <c r="BD561">
        <v>4.25</v>
      </c>
      <c r="BE561">
        <v>6.25</v>
      </c>
      <c r="BF561">
        <f>(1/BC561+1/BD561+1/BE561-1)/3</f>
        <v>2.5188742163532025E-2</v>
      </c>
      <c r="BG561">
        <f>1/BC561-BF561</f>
        <v>0.65508336668000533</v>
      </c>
      <c r="BH561">
        <f>1/BD561-BF561</f>
        <v>0.21010537548352679</v>
      </c>
      <c r="BI561">
        <f>1/BE561-BF561</f>
        <v>0.13481125783646797</v>
      </c>
      <c r="BJ561">
        <f>MROUND(BG561*100,2)/100</f>
        <v>0.66</v>
      </c>
      <c r="BK561">
        <v>1.29</v>
      </c>
      <c r="BL561">
        <v>1.83</v>
      </c>
      <c r="BM561">
        <v>3.05</v>
      </c>
      <c r="BN561">
        <v>6</v>
      </c>
      <c r="BO561">
        <v>2</v>
      </c>
      <c r="BP561">
        <v>1.77</v>
      </c>
      <c r="BQ561" t="s">
        <v>736</v>
      </c>
      <c r="BR561">
        <f>VLOOKUP(Table2[[#This Row],[Reference]],metron,10,FALSE)</f>
        <v>2.9251336898395728</v>
      </c>
      <c r="BS561">
        <f>VLOOKUP(Table2[[#This Row],[Reference]],metron,11,FALSE)</f>
        <v>2.089675030851502</v>
      </c>
      <c r="BT561">
        <f>VLOOKUP(Table2[[#This Row],[Reference]],metron,12,FALSE)</f>
        <v>0.8354586589880707</v>
      </c>
      <c r="BU561">
        <f>VLOOKUP(Table2[[#This Row],[Reference]],metron,13,FALSE)</f>
        <v>0.92472233648704238</v>
      </c>
      <c r="BV561">
        <f>VLOOKUP(Table2[[#This Row],[Reference]],metron,14,FALSE)</f>
        <v>0.35252982311805842</v>
      </c>
      <c r="BW561">
        <f>VLOOKUP(Table2[[#This Row],[Reference]],metron,15,FALSE)</f>
        <v>15.366666666666671</v>
      </c>
      <c r="BX561">
        <f>VLOOKUP(Table2[[#This Row],[Reference]],metron,16,FALSE)</f>
        <v>8.5234848484848484</v>
      </c>
      <c r="BY561">
        <f>VLOOKUP(Table2[[#This Row],[Reference]],metron,17,FALSE)</f>
        <v>6.6873065015479876</v>
      </c>
      <c r="BZ561">
        <f>VLOOKUP(Table2[[#This Row],[Reference]],metron,18,FALSE)</f>
        <v>3.3490712074303399</v>
      </c>
      <c r="CA561">
        <f>VLOOKUP(Table2[[#This Row],[Reference]],metron,19,FALSE)</f>
        <v>8.679360165118684</v>
      </c>
      <c r="CB561">
        <f>VLOOKUP(Table2[[#This Row],[Reference]],metron,20,FALSE)</f>
        <v>5.1744136410545085</v>
      </c>
      <c r="CC561">
        <f>VLOOKUP(Table2[[#This Row],[Reference]],metron,21,FALSE)</f>
        <v>12.62384615384615</v>
      </c>
      <c r="CD561">
        <f>VLOOKUP(Table2[[#This Row],[Reference]],metron,22,FALSE)</f>
        <v>13.844615384615381</v>
      </c>
      <c r="CE561">
        <f>VLOOKUP(Table2[[#This Row],[Reference]],metron,23,FALSE)</f>
        <v>1.369710467706013</v>
      </c>
      <c r="CF561">
        <f>VLOOKUP(Table2[[#This Row],[Reference]],metron,24,FALSE)</f>
        <v>2.0920564216778019</v>
      </c>
      <c r="CG561">
        <f>VLOOKUP(Table2[[#This Row],[Reference]],metron,25,FALSE)</f>
        <v>7.126948775055679E-2</v>
      </c>
      <c r="CH561">
        <f>VLOOKUP(Table2[[#This Row],[Reference]],metron,26,FALSE)</f>
        <v>0.13214550853749071</v>
      </c>
    </row>
    <row r="562" spans="1:86" hidden="1" x14ac:dyDescent="0.45">
      <c r="A562">
        <v>1616119200</v>
      </c>
      <c r="B562" t="s">
        <v>1129</v>
      </c>
      <c r="C562" t="s">
        <v>64</v>
      </c>
      <c r="D562" t="s">
        <v>65</v>
      </c>
      <c r="E562" t="s">
        <v>693</v>
      </c>
      <c r="F562" t="s">
        <v>661</v>
      </c>
      <c r="G562" t="s">
        <v>731</v>
      </c>
      <c r="H562">
        <v>12</v>
      </c>
      <c r="I562">
        <v>1.1299999999999999</v>
      </c>
      <c r="J562">
        <v>1.54</v>
      </c>
      <c r="K562">
        <v>1.43</v>
      </c>
      <c r="L562">
        <v>1.47</v>
      </c>
      <c r="M562">
        <v>1</v>
      </c>
      <c r="N562">
        <v>0</v>
      </c>
      <c r="O562">
        <v>1</v>
      </c>
      <c r="P562">
        <v>0</v>
      </c>
      <c r="Q562">
        <v>0</v>
      </c>
      <c r="R562">
        <v>0</v>
      </c>
      <c r="S562">
        <v>82</v>
      </c>
      <c r="U562">
        <v>2</v>
      </c>
      <c r="V562">
        <v>8</v>
      </c>
      <c r="W562">
        <v>1</v>
      </c>
      <c r="X562">
        <v>0</v>
      </c>
      <c r="Y562">
        <v>0</v>
      </c>
      <c r="Z562">
        <v>0</v>
      </c>
      <c r="AA562">
        <v>0</v>
      </c>
      <c r="AB562">
        <v>1</v>
      </c>
      <c r="AC562">
        <v>0</v>
      </c>
      <c r="AD562">
        <v>0</v>
      </c>
      <c r="AE562">
        <v>11</v>
      </c>
      <c r="AF562">
        <v>11</v>
      </c>
      <c r="AG562">
        <v>5</v>
      </c>
      <c r="AH562">
        <v>2</v>
      </c>
      <c r="AI562">
        <v>6</v>
      </c>
      <c r="AJ562">
        <v>9</v>
      </c>
      <c r="AK562">
        <v>12</v>
      </c>
      <c r="AL562">
        <v>10</v>
      </c>
      <c r="AM562">
        <v>36</v>
      </c>
      <c r="AN562">
        <v>64</v>
      </c>
      <c r="AO562">
        <v>1.22</v>
      </c>
      <c r="AP562">
        <v>1.28</v>
      </c>
      <c r="AQ562">
        <v>2.23</v>
      </c>
      <c r="AR562">
        <v>50</v>
      </c>
      <c r="AS562">
        <v>69</v>
      </c>
      <c r="AT562">
        <v>29</v>
      </c>
      <c r="AU562">
        <v>18</v>
      </c>
      <c r="AV562">
        <v>8</v>
      </c>
      <c r="AW562">
        <v>29</v>
      </c>
      <c r="AX562">
        <v>65</v>
      </c>
      <c r="AY562">
        <v>33</v>
      </c>
      <c r="AZ562">
        <v>73</v>
      </c>
      <c r="BA562">
        <v>10.61</v>
      </c>
      <c r="BB562">
        <v>4.55</v>
      </c>
      <c r="BC562">
        <v>2.2000000000000002</v>
      </c>
      <c r="BD562">
        <v>3.15</v>
      </c>
      <c r="BE562">
        <v>3.35</v>
      </c>
      <c r="BF562">
        <f>(1/BC562+1/BD562+1/BE562-1)/3</f>
        <v>2.3504411564113054E-2</v>
      </c>
      <c r="BG562">
        <f>1/BC562-BF562</f>
        <v>0.43104104298134149</v>
      </c>
      <c r="BH562">
        <f>1/BD562-BF562</f>
        <v>0.29395590589620441</v>
      </c>
      <c r="BI562">
        <f>1/BE562-BF562</f>
        <v>0.2750030511224541</v>
      </c>
      <c r="BJ562">
        <f>MROUND(BG562*100,2)/100</f>
        <v>0.44</v>
      </c>
      <c r="BK562">
        <v>1.45</v>
      </c>
      <c r="BL562">
        <v>2.25</v>
      </c>
      <c r="BM562">
        <v>3.95</v>
      </c>
      <c r="BN562">
        <v>8</v>
      </c>
      <c r="BO562">
        <v>2</v>
      </c>
      <c r="BP562">
        <v>1.74</v>
      </c>
      <c r="BQ562" t="s">
        <v>698</v>
      </c>
      <c r="BR562">
        <f>VLOOKUP(Table2[[#This Row],[Reference]],metron,10,FALSE)</f>
        <v>2.4807646356033461</v>
      </c>
      <c r="BS562">
        <f>VLOOKUP(Table2[[#This Row],[Reference]],metron,11,FALSE)</f>
        <v>1.4140979689366791</v>
      </c>
      <c r="BT562">
        <f>VLOOKUP(Table2[[#This Row],[Reference]],metron,12,FALSE)</f>
        <v>1.0666666666666671</v>
      </c>
      <c r="BU562">
        <f>VLOOKUP(Table2[[#This Row],[Reference]],metron,13,FALSE)</f>
        <v>0.62712066905615294</v>
      </c>
      <c r="BV562">
        <f>VLOOKUP(Table2[[#This Row],[Reference]],metron,14,FALSE)</f>
        <v>0.46009557945041818</v>
      </c>
      <c r="BW562">
        <f>VLOOKUP(Table2[[#This Row],[Reference]],metron,15,FALSE)</f>
        <v>12.56969280146722</v>
      </c>
      <c r="BX562">
        <f>VLOOKUP(Table2[[#This Row],[Reference]],metron,16,FALSE)</f>
        <v>9.8695552498853729</v>
      </c>
      <c r="BY562">
        <f>VLOOKUP(Table2[[#This Row],[Reference]],metron,17,FALSE)</f>
        <v>5.2754256787850897</v>
      </c>
      <c r="BZ562">
        <f>VLOOKUP(Table2[[#This Row],[Reference]],metron,18,FALSE)</f>
        <v>4.1279337321675103</v>
      </c>
      <c r="CA562">
        <f>VLOOKUP(Table2[[#This Row],[Reference]],metron,19,FALSE)</f>
        <v>7.2942671226821298</v>
      </c>
      <c r="CB562">
        <f>VLOOKUP(Table2[[#This Row],[Reference]],metron,20,FALSE)</f>
        <v>5.7416215177178627</v>
      </c>
      <c r="CC562">
        <f>VLOOKUP(Table2[[#This Row],[Reference]],metron,21,FALSE)</f>
        <v>12.897246007868549</v>
      </c>
      <c r="CD562">
        <f>VLOOKUP(Table2[[#This Row],[Reference]],metron,22,FALSE)</f>
        <v>13.507058551261281</v>
      </c>
      <c r="CE562">
        <f>VLOOKUP(Table2[[#This Row],[Reference]],metron,23,FALSE)</f>
        <v>1.576522702104098</v>
      </c>
      <c r="CF562">
        <f>VLOOKUP(Table2[[#This Row],[Reference]],metron,24,FALSE)</f>
        <v>1.917165005537099</v>
      </c>
      <c r="CG562">
        <f>VLOOKUP(Table2[[#This Row],[Reference]],metron,25,FALSE)</f>
        <v>8.4385382059800659E-2</v>
      </c>
      <c r="CH562">
        <f>VLOOKUP(Table2[[#This Row],[Reference]],metron,26,FALSE)</f>
        <v>0.1233665559246955</v>
      </c>
    </row>
    <row r="563" spans="1:86" hidden="1" x14ac:dyDescent="0.45">
      <c r="A563">
        <v>1616202000</v>
      </c>
      <c r="B563" t="s">
        <v>1130</v>
      </c>
      <c r="C563" t="s">
        <v>64</v>
      </c>
      <c r="D563" t="s">
        <v>65</v>
      </c>
      <c r="E563" t="s">
        <v>660</v>
      </c>
      <c r="F563" t="s">
        <v>689</v>
      </c>
      <c r="G563" t="s">
        <v>710</v>
      </c>
      <c r="H563">
        <v>12</v>
      </c>
      <c r="I563">
        <v>1.38</v>
      </c>
      <c r="J563">
        <v>0.71</v>
      </c>
      <c r="K563">
        <v>1.29</v>
      </c>
      <c r="L563">
        <v>0.59</v>
      </c>
      <c r="M563">
        <v>1</v>
      </c>
      <c r="N563">
        <v>0</v>
      </c>
      <c r="O563">
        <v>1</v>
      </c>
      <c r="P563">
        <v>0</v>
      </c>
      <c r="Q563">
        <v>0</v>
      </c>
      <c r="R563">
        <v>0</v>
      </c>
      <c r="S563" t="s">
        <v>77</v>
      </c>
      <c r="U563">
        <v>8</v>
      </c>
      <c r="V563">
        <v>0</v>
      </c>
      <c r="W563">
        <v>2</v>
      </c>
      <c r="X563">
        <v>0</v>
      </c>
      <c r="Y563">
        <v>4</v>
      </c>
      <c r="Z563">
        <v>0</v>
      </c>
      <c r="AA563">
        <v>0</v>
      </c>
      <c r="AB563">
        <v>2</v>
      </c>
      <c r="AC563">
        <v>1</v>
      </c>
      <c r="AD563">
        <v>3</v>
      </c>
      <c r="AE563">
        <v>21</v>
      </c>
      <c r="AF563">
        <v>7</v>
      </c>
      <c r="AG563">
        <v>5</v>
      </c>
      <c r="AH563">
        <v>0</v>
      </c>
      <c r="AI563">
        <v>16</v>
      </c>
      <c r="AJ563">
        <v>7</v>
      </c>
      <c r="AK563">
        <v>15</v>
      </c>
      <c r="AL563">
        <v>15</v>
      </c>
      <c r="AM563">
        <v>46</v>
      </c>
      <c r="AN563">
        <v>54</v>
      </c>
      <c r="AO563">
        <v>2.0299999999999998</v>
      </c>
      <c r="AP563">
        <v>0.63</v>
      </c>
      <c r="AQ563">
        <v>2.66</v>
      </c>
      <c r="AR563">
        <v>59</v>
      </c>
      <c r="AS563">
        <v>85</v>
      </c>
      <c r="AT563">
        <v>44</v>
      </c>
      <c r="AU563">
        <v>22</v>
      </c>
      <c r="AV563">
        <v>15</v>
      </c>
      <c r="AW563">
        <v>37</v>
      </c>
      <c r="AX563">
        <v>82</v>
      </c>
      <c r="AY563">
        <v>37</v>
      </c>
      <c r="AZ563">
        <v>89</v>
      </c>
      <c r="BA563">
        <v>7.79</v>
      </c>
      <c r="BB563">
        <v>5.19</v>
      </c>
      <c r="BC563">
        <v>2.27</v>
      </c>
      <c r="BD563">
        <v>3.42</v>
      </c>
      <c r="BE563">
        <v>3.39</v>
      </c>
      <c r="BF563">
        <f>(1/BC563+1/BD563+1/BE563-1)/3</f>
        <v>9.303848639136655E-3</v>
      </c>
      <c r="BG563">
        <f>1/BC563-BF563</f>
        <v>0.43122478572209683</v>
      </c>
      <c r="BH563">
        <f>1/BD563-BF563</f>
        <v>0.2830938121795768</v>
      </c>
      <c r="BI563">
        <f>1/BE563-BF563</f>
        <v>0.28568140209832649</v>
      </c>
      <c r="BJ563">
        <f>MROUND(BG563*100,2)/100</f>
        <v>0.44</v>
      </c>
      <c r="BK563">
        <v>1.33</v>
      </c>
      <c r="BL563">
        <v>2.0499999999999998</v>
      </c>
      <c r="BM563">
        <v>3.6</v>
      </c>
      <c r="BN563">
        <v>7</v>
      </c>
      <c r="BO563">
        <v>1.91</v>
      </c>
      <c r="BP563">
        <v>1.83</v>
      </c>
      <c r="BQ563" t="s">
        <v>664</v>
      </c>
      <c r="BR563">
        <f>VLOOKUP(Table2[[#This Row],[Reference]],metron,10,FALSE)</f>
        <v>2.4807646356033461</v>
      </c>
      <c r="BS563">
        <f>VLOOKUP(Table2[[#This Row],[Reference]],metron,11,FALSE)</f>
        <v>1.4140979689366791</v>
      </c>
      <c r="BT563">
        <f>VLOOKUP(Table2[[#This Row],[Reference]],metron,12,FALSE)</f>
        <v>1.0666666666666671</v>
      </c>
      <c r="BU563">
        <f>VLOOKUP(Table2[[#This Row],[Reference]],metron,13,FALSE)</f>
        <v>0.62712066905615294</v>
      </c>
      <c r="BV563">
        <f>VLOOKUP(Table2[[#This Row],[Reference]],metron,14,FALSE)</f>
        <v>0.46009557945041818</v>
      </c>
      <c r="BW563">
        <f>VLOOKUP(Table2[[#This Row],[Reference]],metron,15,FALSE)</f>
        <v>12.56969280146722</v>
      </c>
      <c r="BX563">
        <f>VLOOKUP(Table2[[#This Row],[Reference]],metron,16,FALSE)</f>
        <v>9.8695552498853729</v>
      </c>
      <c r="BY563">
        <f>VLOOKUP(Table2[[#This Row],[Reference]],metron,17,FALSE)</f>
        <v>5.2754256787850897</v>
      </c>
      <c r="BZ563">
        <f>VLOOKUP(Table2[[#This Row],[Reference]],metron,18,FALSE)</f>
        <v>4.1279337321675103</v>
      </c>
      <c r="CA563">
        <f>VLOOKUP(Table2[[#This Row],[Reference]],metron,19,FALSE)</f>
        <v>7.2942671226821298</v>
      </c>
      <c r="CB563">
        <f>VLOOKUP(Table2[[#This Row],[Reference]],metron,20,FALSE)</f>
        <v>5.7416215177178627</v>
      </c>
      <c r="CC563">
        <f>VLOOKUP(Table2[[#This Row],[Reference]],metron,21,FALSE)</f>
        <v>12.897246007868549</v>
      </c>
      <c r="CD563">
        <f>VLOOKUP(Table2[[#This Row],[Reference]],metron,22,FALSE)</f>
        <v>13.507058551261281</v>
      </c>
      <c r="CE563">
        <f>VLOOKUP(Table2[[#This Row],[Reference]],metron,23,FALSE)</f>
        <v>1.576522702104098</v>
      </c>
      <c r="CF563">
        <f>VLOOKUP(Table2[[#This Row],[Reference]],metron,24,FALSE)</f>
        <v>1.917165005537099</v>
      </c>
      <c r="CG563">
        <f>VLOOKUP(Table2[[#This Row],[Reference]],metron,25,FALSE)</f>
        <v>8.4385382059800659E-2</v>
      </c>
      <c r="CH563">
        <f>VLOOKUP(Table2[[#This Row],[Reference]],metron,26,FALSE)</f>
        <v>0.1233665559246955</v>
      </c>
    </row>
    <row r="564" spans="1:86" hidden="1" x14ac:dyDescent="0.45">
      <c r="A564">
        <v>1616209200</v>
      </c>
      <c r="B564" t="s">
        <v>1131</v>
      </c>
      <c r="C564" t="s">
        <v>64</v>
      </c>
      <c r="D564" t="s">
        <v>65</v>
      </c>
      <c r="E564" t="s">
        <v>699</v>
      </c>
      <c r="F564" t="s">
        <v>694</v>
      </c>
      <c r="G564" t="s">
        <v>720</v>
      </c>
      <c r="H564">
        <v>12</v>
      </c>
      <c r="I564">
        <v>1.57</v>
      </c>
      <c r="J564">
        <v>1.57</v>
      </c>
      <c r="K564">
        <v>1.53</v>
      </c>
      <c r="L564">
        <v>1.63</v>
      </c>
      <c r="M564">
        <v>0</v>
      </c>
      <c r="N564">
        <v>1</v>
      </c>
      <c r="O564">
        <v>1</v>
      </c>
      <c r="P564">
        <v>0</v>
      </c>
      <c r="Q564">
        <v>0</v>
      </c>
      <c r="R564">
        <v>0</v>
      </c>
      <c r="T564">
        <v>71</v>
      </c>
      <c r="U564">
        <v>3</v>
      </c>
      <c r="V564">
        <v>4</v>
      </c>
      <c r="W564">
        <v>2</v>
      </c>
      <c r="X564">
        <v>0</v>
      </c>
      <c r="Y564">
        <v>0</v>
      </c>
      <c r="Z564">
        <v>0</v>
      </c>
      <c r="AA564">
        <v>1</v>
      </c>
      <c r="AB564">
        <v>1</v>
      </c>
      <c r="AC564">
        <v>0</v>
      </c>
      <c r="AD564">
        <v>0</v>
      </c>
      <c r="AE564">
        <v>6</v>
      </c>
      <c r="AF564">
        <v>10</v>
      </c>
      <c r="AG564">
        <v>4</v>
      </c>
      <c r="AH564">
        <v>3</v>
      </c>
      <c r="AI564">
        <v>2</v>
      </c>
      <c r="AJ564">
        <v>7</v>
      </c>
      <c r="AK564">
        <v>15</v>
      </c>
      <c r="AL564">
        <v>13</v>
      </c>
      <c r="AM564">
        <v>49</v>
      </c>
      <c r="AN564">
        <v>51</v>
      </c>
      <c r="AO564">
        <v>1.1000000000000001</v>
      </c>
      <c r="AP564">
        <v>1.1399999999999999</v>
      </c>
      <c r="AQ564">
        <v>2.64</v>
      </c>
      <c r="AR564">
        <v>57</v>
      </c>
      <c r="AS564">
        <v>75</v>
      </c>
      <c r="AT564">
        <v>50</v>
      </c>
      <c r="AU564">
        <v>25</v>
      </c>
      <c r="AV564">
        <v>25</v>
      </c>
      <c r="AW564">
        <v>43</v>
      </c>
      <c r="AX564">
        <v>75</v>
      </c>
      <c r="AY564">
        <v>33</v>
      </c>
      <c r="AZ564">
        <v>72</v>
      </c>
      <c r="BA564">
        <v>9.36</v>
      </c>
      <c r="BB564">
        <v>4.29</v>
      </c>
      <c r="BC564">
        <v>3.91</v>
      </c>
      <c r="BD564">
        <v>3.37</v>
      </c>
      <c r="BE564">
        <v>2.0699999999999998</v>
      </c>
      <c r="BF564">
        <f>(1/BC564+1/BD564+1/BE564-1)/3</f>
        <v>1.1860722729149545E-2</v>
      </c>
      <c r="BG564">
        <f>1/BC564-BF564</f>
        <v>0.24389375297417529</v>
      </c>
      <c r="BH564">
        <f>1/BD564-BF564</f>
        <v>0.2848751823153608</v>
      </c>
      <c r="BI564">
        <f>1/BE564-BF564</f>
        <v>0.471231064710464</v>
      </c>
      <c r="BJ564">
        <f>MROUND(BG564*100,2)/100</f>
        <v>0.24</v>
      </c>
      <c r="BK564">
        <v>1.36</v>
      </c>
      <c r="BL564">
        <v>2.04</v>
      </c>
      <c r="BM564">
        <v>3.75</v>
      </c>
      <c r="BN564">
        <v>7.75</v>
      </c>
      <c r="BO564">
        <v>1.95</v>
      </c>
      <c r="BP564">
        <v>1.8</v>
      </c>
      <c r="BQ564" t="s">
        <v>702</v>
      </c>
      <c r="BR564">
        <f>VLOOKUP(Table2[[#This Row],[Reference]],metron,10,FALSE)</f>
        <v>2.6014437689969609</v>
      </c>
      <c r="BS564">
        <f>VLOOKUP(Table2[[#This Row],[Reference]],metron,11,FALSE)</f>
        <v>1.067249240121581</v>
      </c>
      <c r="BT564">
        <f>VLOOKUP(Table2[[#This Row],[Reference]],metron,12,FALSE)</f>
        <v>1.53419452887538</v>
      </c>
      <c r="BU564">
        <f>VLOOKUP(Table2[[#This Row],[Reference]],metron,13,FALSE)</f>
        <v>0.45589353612167299</v>
      </c>
      <c r="BV564">
        <f>VLOOKUP(Table2[[#This Row],[Reference]],metron,14,FALSE)</f>
        <v>0.65133079847908748</v>
      </c>
      <c r="BW564">
        <f>VLOOKUP(Table2[[#This Row],[Reference]],metron,15,FALSE)</f>
        <v>10.75886524822695</v>
      </c>
      <c r="BX564">
        <f>VLOOKUP(Table2[[#This Row],[Reference]],metron,16,FALSE)</f>
        <v>12.46679561573179</v>
      </c>
      <c r="BY564">
        <f>VLOOKUP(Table2[[#This Row],[Reference]],metron,17,FALSE)</f>
        <v>4.1157347204161248</v>
      </c>
      <c r="BZ564">
        <f>VLOOKUP(Table2[[#This Row],[Reference]],metron,18,FALSE)</f>
        <v>5.1072821846553964</v>
      </c>
      <c r="CA564">
        <f>VLOOKUP(Table2[[#This Row],[Reference]],metron,19,FALSE)</f>
        <v>6.6431305278108255</v>
      </c>
      <c r="CB564">
        <f>VLOOKUP(Table2[[#This Row],[Reference]],metron,20,FALSE)</f>
        <v>7.3595134310763939</v>
      </c>
      <c r="CC564">
        <f>VLOOKUP(Table2[[#This Row],[Reference]],metron,21,FALSE)</f>
        <v>13.11140235910878</v>
      </c>
      <c r="CD564">
        <f>VLOOKUP(Table2[[#This Row],[Reference]],metron,22,FALSE)</f>
        <v>12.93184796854522</v>
      </c>
      <c r="CE564">
        <f>VLOOKUP(Table2[[#This Row],[Reference]],metron,23,FALSE)</f>
        <v>1.8341677096370459</v>
      </c>
      <c r="CF564">
        <f>VLOOKUP(Table2[[#This Row],[Reference]],metron,24,FALSE)</f>
        <v>1.7903629536921151</v>
      </c>
      <c r="CG564">
        <f>VLOOKUP(Table2[[#This Row],[Reference]],metron,25,FALSE)</f>
        <v>0.1095118898623279</v>
      </c>
      <c r="CH564">
        <f>VLOOKUP(Table2[[#This Row],[Reference]],metron,26,FALSE)</f>
        <v>9.3241551939924908E-2</v>
      </c>
    </row>
    <row r="565" spans="1:86" hidden="1" x14ac:dyDescent="0.45">
      <c r="A565">
        <v>1616281200</v>
      </c>
      <c r="B565" t="s">
        <v>1132</v>
      </c>
      <c r="C565" t="s">
        <v>64</v>
      </c>
      <c r="D565" t="s">
        <v>65</v>
      </c>
      <c r="E565" t="s">
        <v>688</v>
      </c>
      <c r="F565" t="s">
        <v>682</v>
      </c>
      <c r="G565" t="s">
        <v>743</v>
      </c>
      <c r="H565">
        <v>12</v>
      </c>
      <c r="I565">
        <v>1.21</v>
      </c>
      <c r="J565">
        <v>1.06</v>
      </c>
      <c r="K565">
        <v>1</v>
      </c>
      <c r="L565">
        <v>1.25</v>
      </c>
      <c r="M565">
        <v>0</v>
      </c>
      <c r="N565">
        <v>1</v>
      </c>
      <c r="O565">
        <v>1</v>
      </c>
      <c r="P565">
        <v>0</v>
      </c>
      <c r="Q565">
        <v>0</v>
      </c>
      <c r="R565">
        <v>0</v>
      </c>
      <c r="T565">
        <v>82</v>
      </c>
      <c r="U565">
        <v>4</v>
      </c>
      <c r="V565">
        <v>2</v>
      </c>
      <c r="W565">
        <v>4</v>
      </c>
      <c r="X565">
        <v>1</v>
      </c>
      <c r="Y565">
        <v>2</v>
      </c>
      <c r="Z565">
        <v>0</v>
      </c>
      <c r="AA565">
        <v>1</v>
      </c>
      <c r="AB565">
        <v>4</v>
      </c>
      <c r="AC565">
        <v>2</v>
      </c>
      <c r="AD565">
        <v>0</v>
      </c>
      <c r="AE565">
        <v>17</v>
      </c>
      <c r="AF565">
        <v>11</v>
      </c>
      <c r="AG565">
        <v>4</v>
      </c>
      <c r="AH565">
        <v>2</v>
      </c>
      <c r="AI565">
        <v>13</v>
      </c>
      <c r="AJ565">
        <v>9</v>
      </c>
      <c r="AK565">
        <v>9</v>
      </c>
      <c r="AL565">
        <v>14</v>
      </c>
      <c r="AM565">
        <v>45</v>
      </c>
      <c r="AN565">
        <v>55</v>
      </c>
      <c r="AO565">
        <v>1.76</v>
      </c>
      <c r="AP565">
        <v>1.01</v>
      </c>
      <c r="AQ565">
        <v>2.46</v>
      </c>
      <c r="AR565">
        <v>59</v>
      </c>
      <c r="AS565">
        <v>79</v>
      </c>
      <c r="AT565">
        <v>50</v>
      </c>
      <c r="AU565">
        <v>24</v>
      </c>
      <c r="AV565">
        <v>4</v>
      </c>
      <c r="AW565">
        <v>43</v>
      </c>
      <c r="AX565">
        <v>82</v>
      </c>
      <c r="AY565">
        <v>29</v>
      </c>
      <c r="AZ565">
        <v>62</v>
      </c>
      <c r="BA565">
        <v>9.81</v>
      </c>
      <c r="BB565">
        <v>5.65</v>
      </c>
      <c r="BC565">
        <v>2.02</v>
      </c>
      <c r="BD565">
        <v>3.3</v>
      </c>
      <c r="BE565">
        <v>3.5</v>
      </c>
      <c r="BF565">
        <f>(1/BC565+1/BD565+1/BE565-1)/3</f>
        <v>2.7931364565027945E-2</v>
      </c>
      <c r="BG565">
        <f>1/BC565-BF565</f>
        <v>0.46711814038546712</v>
      </c>
      <c r="BH565">
        <f>1/BD565-BF565</f>
        <v>0.27509893846527511</v>
      </c>
      <c r="BI565">
        <f>1/BE565-BF565</f>
        <v>0.25778292114925777</v>
      </c>
      <c r="BJ565">
        <f>MROUND(BG565*100,2)/100</f>
        <v>0.46</v>
      </c>
      <c r="BK565">
        <v>1.38</v>
      </c>
      <c r="BL565">
        <v>2.1800000000000002</v>
      </c>
      <c r="BM565">
        <v>3.45</v>
      </c>
      <c r="BN565">
        <v>6.75</v>
      </c>
      <c r="BO565">
        <v>1.87</v>
      </c>
      <c r="BP565">
        <v>1.87</v>
      </c>
      <c r="BQ565" t="s">
        <v>691</v>
      </c>
      <c r="BR565">
        <f>VLOOKUP(Table2[[#This Row],[Reference]],metron,10,FALSE)</f>
        <v>2.5405629139072849</v>
      </c>
      <c r="BS565">
        <f>VLOOKUP(Table2[[#This Row],[Reference]],metron,11,FALSE)</f>
        <v>1.4888836329233679</v>
      </c>
      <c r="BT565">
        <f>VLOOKUP(Table2[[#This Row],[Reference]],metron,12,FALSE)</f>
        <v>1.0516792809839171</v>
      </c>
      <c r="BU565">
        <f>VLOOKUP(Table2[[#This Row],[Reference]],metron,13,FALSE)</f>
        <v>0.64581362346263005</v>
      </c>
      <c r="BV565">
        <f>VLOOKUP(Table2[[#This Row],[Reference]],metron,14,FALSE)</f>
        <v>0.45364238410596031</v>
      </c>
      <c r="BW565">
        <f>VLOOKUP(Table2[[#This Row],[Reference]],metron,15,FALSE)</f>
        <v>12.686892177589851</v>
      </c>
      <c r="BX565">
        <f>VLOOKUP(Table2[[#This Row],[Reference]],metron,16,FALSE)</f>
        <v>9.8059196617336148</v>
      </c>
      <c r="BY565">
        <f>VLOOKUP(Table2[[#This Row],[Reference]],metron,17,FALSE)</f>
        <v>5.3198121263877027</v>
      </c>
      <c r="BZ565">
        <f>VLOOKUP(Table2[[#This Row],[Reference]],metron,18,FALSE)</f>
        <v>4.0954312553373189</v>
      </c>
      <c r="CA565">
        <f>VLOOKUP(Table2[[#This Row],[Reference]],metron,19,FALSE)</f>
        <v>7.3670800512021479</v>
      </c>
      <c r="CB565">
        <f>VLOOKUP(Table2[[#This Row],[Reference]],metron,20,FALSE)</f>
        <v>5.710488406396296</v>
      </c>
      <c r="CC565">
        <f>VLOOKUP(Table2[[#This Row],[Reference]],metron,21,FALSE)</f>
        <v>13.0488908033599</v>
      </c>
      <c r="CD565">
        <f>VLOOKUP(Table2[[#This Row],[Reference]],metron,22,FALSE)</f>
        <v>13.714839543398661</v>
      </c>
      <c r="CE565">
        <f>VLOOKUP(Table2[[#This Row],[Reference]],metron,23,FALSE)</f>
        <v>1.567523459812322</v>
      </c>
      <c r="CF565">
        <f>VLOOKUP(Table2[[#This Row],[Reference]],metron,24,FALSE)</f>
        <v>1.951040391676867</v>
      </c>
      <c r="CG565">
        <f>VLOOKUP(Table2[[#This Row],[Reference]],metron,25,FALSE)</f>
        <v>8.3027335781313744E-2</v>
      </c>
      <c r="CH565">
        <f>VLOOKUP(Table2[[#This Row],[Reference]],metron,26,FALSE)</f>
        <v>0.13117095063239501</v>
      </c>
    </row>
    <row r="566" spans="1:86" hidden="1" x14ac:dyDescent="0.45">
      <c r="A566">
        <v>1616288400</v>
      </c>
      <c r="B566" t="s">
        <v>1133</v>
      </c>
      <c r="C566" t="s">
        <v>64</v>
      </c>
      <c r="D566" t="s">
        <v>65</v>
      </c>
      <c r="E566" t="s">
        <v>671</v>
      </c>
      <c r="F566" t="s">
        <v>677</v>
      </c>
      <c r="G566" t="s">
        <v>668</v>
      </c>
      <c r="H566">
        <v>12</v>
      </c>
      <c r="I566">
        <v>2.0699999999999998</v>
      </c>
      <c r="J566">
        <v>1.07</v>
      </c>
      <c r="K566">
        <v>2.1800000000000002</v>
      </c>
      <c r="L566">
        <v>1.06</v>
      </c>
      <c r="M566">
        <v>3</v>
      </c>
      <c r="N566">
        <v>2</v>
      </c>
      <c r="O566">
        <v>5</v>
      </c>
      <c r="P566">
        <v>2</v>
      </c>
      <c r="Q566">
        <v>1</v>
      </c>
      <c r="R566">
        <v>1</v>
      </c>
      <c r="S566" t="s">
        <v>1134</v>
      </c>
      <c r="T566" t="s">
        <v>1135</v>
      </c>
      <c r="U566">
        <v>2</v>
      </c>
      <c r="V566">
        <v>9</v>
      </c>
      <c r="W566">
        <v>1</v>
      </c>
      <c r="X566">
        <v>0</v>
      </c>
      <c r="Y566">
        <v>0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11</v>
      </c>
      <c r="AF566">
        <v>20</v>
      </c>
      <c r="AG566">
        <v>7</v>
      </c>
      <c r="AH566">
        <v>11</v>
      </c>
      <c r="AI566">
        <v>4</v>
      </c>
      <c r="AJ566">
        <v>9</v>
      </c>
      <c r="AK566">
        <v>17</v>
      </c>
      <c r="AL566">
        <v>8</v>
      </c>
      <c r="AM566">
        <v>48</v>
      </c>
      <c r="AN566">
        <v>52</v>
      </c>
      <c r="AO566">
        <v>1.48</v>
      </c>
      <c r="AP566">
        <v>2.36</v>
      </c>
      <c r="AQ566">
        <v>2.02</v>
      </c>
      <c r="AR566">
        <v>35</v>
      </c>
      <c r="AS566">
        <v>52</v>
      </c>
      <c r="AT566">
        <v>31</v>
      </c>
      <c r="AU566">
        <v>21</v>
      </c>
      <c r="AV566">
        <v>14</v>
      </c>
      <c r="AW566">
        <v>28</v>
      </c>
      <c r="AX566">
        <v>55</v>
      </c>
      <c r="AY566">
        <v>24</v>
      </c>
      <c r="AZ566">
        <v>65</v>
      </c>
      <c r="BA566">
        <v>11.2</v>
      </c>
      <c r="BB566">
        <v>4.24</v>
      </c>
      <c r="BC566">
        <v>1.73</v>
      </c>
      <c r="BD566">
        <v>3.35</v>
      </c>
      <c r="BE566">
        <v>4.75</v>
      </c>
      <c r="BF566">
        <f>(1/BC566+1/BD566+1/BE566-1)/3</f>
        <v>2.9022820185655274E-2</v>
      </c>
      <c r="BG566">
        <f>1/BC566-BF566</f>
        <v>0.54901186189526963</v>
      </c>
      <c r="BH566">
        <f>1/BD566-BF566</f>
        <v>0.26948464250091186</v>
      </c>
      <c r="BI566">
        <f>1/BE566-BF566</f>
        <v>0.1815034956038184</v>
      </c>
      <c r="BJ566">
        <f>MROUND(BG566*100,2)/100</f>
        <v>0.54</v>
      </c>
      <c r="BK566">
        <v>1.36</v>
      </c>
      <c r="BL566">
        <v>2.1800000000000002</v>
      </c>
      <c r="BM566">
        <v>3.8</v>
      </c>
      <c r="BN566">
        <v>7.75</v>
      </c>
      <c r="BO566">
        <v>2.0499999999999998</v>
      </c>
      <c r="BP566">
        <v>1.71</v>
      </c>
      <c r="BQ566" t="s">
        <v>770</v>
      </c>
      <c r="BR566">
        <f>VLOOKUP(Table2[[#This Row],[Reference]],metron,10,FALSE)</f>
        <v>2.6359702267612941</v>
      </c>
      <c r="BS566">
        <f>VLOOKUP(Table2[[#This Row],[Reference]],metron,11,FALSE)</f>
        <v>1.684957590444867</v>
      </c>
      <c r="BT566">
        <f>VLOOKUP(Table2[[#This Row],[Reference]],metron,12,FALSE)</f>
        <v>0.95101263631642718</v>
      </c>
      <c r="BU566">
        <f>VLOOKUP(Table2[[#This Row],[Reference]],metron,13,FALSE)</f>
        <v>0.72650164445213783</v>
      </c>
      <c r="BV566">
        <f>VLOOKUP(Table2[[#This Row],[Reference]],metron,14,FALSE)</f>
        <v>0.42097974727367138</v>
      </c>
      <c r="BW566">
        <f>VLOOKUP(Table2[[#This Row],[Reference]],metron,15,FALSE)</f>
        <v>13.338806970509379</v>
      </c>
      <c r="BX566">
        <f>VLOOKUP(Table2[[#This Row],[Reference]],metron,16,FALSE)</f>
        <v>9.2530160857908843</v>
      </c>
      <c r="BY566">
        <f>VLOOKUP(Table2[[#This Row],[Reference]],metron,17,FALSE)</f>
        <v>5.9915081521739131</v>
      </c>
      <c r="BZ566">
        <f>VLOOKUP(Table2[[#This Row],[Reference]],metron,18,FALSE)</f>
        <v>3.9772418478260869</v>
      </c>
      <c r="CA566">
        <f>VLOOKUP(Table2[[#This Row],[Reference]],metron,19,FALSE)</f>
        <v>7.3472988183354664</v>
      </c>
      <c r="CB566">
        <f>VLOOKUP(Table2[[#This Row],[Reference]],metron,20,FALSE)</f>
        <v>5.2757742379647974</v>
      </c>
      <c r="CC566">
        <f>VLOOKUP(Table2[[#This Row],[Reference]],metron,21,FALSE)</f>
        <v>12.59428182437032</v>
      </c>
      <c r="CD566">
        <f>VLOOKUP(Table2[[#This Row],[Reference]],metron,22,FALSE)</f>
        <v>13.577944179714089</v>
      </c>
      <c r="CE566">
        <f>VLOOKUP(Table2[[#This Row],[Reference]],metron,23,FALSE)</f>
        <v>1.4276913099870301</v>
      </c>
      <c r="CF566">
        <f>VLOOKUP(Table2[[#This Row],[Reference]],metron,24,FALSE)</f>
        <v>1.940985732814527</v>
      </c>
      <c r="CG566">
        <f>VLOOKUP(Table2[[#This Row],[Reference]],metron,25,FALSE)</f>
        <v>8.0739299610894946E-2</v>
      </c>
      <c r="CH566">
        <f>VLOOKUP(Table2[[#This Row],[Reference]],metron,26,FALSE)</f>
        <v>0.12743190661478601</v>
      </c>
    </row>
    <row r="567" spans="1:86" hidden="1" x14ac:dyDescent="0.45">
      <c r="A567">
        <v>1616295960</v>
      </c>
      <c r="B567" t="s">
        <v>1136</v>
      </c>
      <c r="C567" t="s">
        <v>64</v>
      </c>
      <c r="D567" t="s">
        <v>65</v>
      </c>
      <c r="E567" t="s">
        <v>676</v>
      </c>
      <c r="F567" t="s">
        <v>683</v>
      </c>
      <c r="G567" t="s">
        <v>673</v>
      </c>
      <c r="H567">
        <v>12</v>
      </c>
      <c r="I567">
        <v>1.5</v>
      </c>
      <c r="J567">
        <v>0.14000000000000001</v>
      </c>
      <c r="K567">
        <v>1.59</v>
      </c>
      <c r="L567">
        <v>0.17</v>
      </c>
      <c r="M567">
        <v>3</v>
      </c>
      <c r="N567">
        <v>1</v>
      </c>
      <c r="O567">
        <v>4</v>
      </c>
      <c r="P567">
        <v>4</v>
      </c>
      <c r="Q567">
        <v>3</v>
      </c>
      <c r="R567">
        <v>1</v>
      </c>
      <c r="S567" t="s">
        <v>1137</v>
      </c>
      <c r="T567">
        <v>7</v>
      </c>
      <c r="U567">
        <v>6</v>
      </c>
      <c r="V567">
        <v>3</v>
      </c>
      <c r="W567">
        <v>1</v>
      </c>
      <c r="X567">
        <v>0</v>
      </c>
      <c r="Y567">
        <v>3</v>
      </c>
      <c r="Z567">
        <v>0</v>
      </c>
      <c r="AA567">
        <v>1</v>
      </c>
      <c r="AB567">
        <v>0</v>
      </c>
      <c r="AC567">
        <v>0</v>
      </c>
      <c r="AD567">
        <v>3</v>
      </c>
      <c r="AE567">
        <v>18</v>
      </c>
      <c r="AF567">
        <v>12</v>
      </c>
      <c r="AG567">
        <v>5</v>
      </c>
      <c r="AH567">
        <v>4</v>
      </c>
      <c r="AI567">
        <v>13</v>
      </c>
      <c r="AJ567">
        <v>8</v>
      </c>
      <c r="AK567">
        <v>12</v>
      </c>
      <c r="AL567">
        <v>9</v>
      </c>
      <c r="AM567">
        <v>60</v>
      </c>
      <c r="AN567">
        <v>40</v>
      </c>
      <c r="AO567">
        <v>1.84</v>
      </c>
      <c r="AP567">
        <v>1.27</v>
      </c>
      <c r="AQ567">
        <v>2.54</v>
      </c>
      <c r="AR567">
        <v>50</v>
      </c>
      <c r="AS567">
        <v>72</v>
      </c>
      <c r="AT567">
        <v>54</v>
      </c>
      <c r="AU567">
        <v>22</v>
      </c>
      <c r="AV567">
        <v>14</v>
      </c>
      <c r="AW567">
        <v>40</v>
      </c>
      <c r="AX567">
        <v>79</v>
      </c>
      <c r="AY567">
        <v>25</v>
      </c>
      <c r="AZ567">
        <v>72</v>
      </c>
      <c r="BA567">
        <v>8.2899999999999991</v>
      </c>
      <c r="BB567">
        <v>5.14</v>
      </c>
      <c r="BC567">
        <v>1.88</v>
      </c>
      <c r="BD567">
        <v>3.4</v>
      </c>
      <c r="BE567">
        <v>3.85</v>
      </c>
      <c r="BF567">
        <f>(1/BC567+1/BD567+1/BE567-1)/3</f>
        <v>2.8590933472034823E-2</v>
      </c>
      <c r="BG567">
        <f>1/BC567-BF567</f>
        <v>0.50332396014498648</v>
      </c>
      <c r="BH567">
        <f>1/BD567-BF567</f>
        <v>0.2655267135867887</v>
      </c>
      <c r="BI567">
        <f>1/BE567-BF567</f>
        <v>0.2311493262682249</v>
      </c>
      <c r="BJ567">
        <f>MROUND(BG567*100,2)/100</f>
        <v>0.5</v>
      </c>
      <c r="BK567">
        <v>1.33</v>
      </c>
      <c r="BL567">
        <v>2.02</v>
      </c>
      <c r="BM567">
        <v>3.25</v>
      </c>
      <c r="BN567">
        <v>6.5</v>
      </c>
      <c r="BO567">
        <v>1.83</v>
      </c>
      <c r="BP567">
        <v>1.87</v>
      </c>
      <c r="BQ567" t="s">
        <v>680</v>
      </c>
      <c r="BR567">
        <f>VLOOKUP(Table2[[#This Row],[Reference]],metron,10,FALSE)</f>
        <v>2.5202079886551649</v>
      </c>
      <c r="BS567">
        <f>VLOOKUP(Table2[[#This Row],[Reference]],metron,11,FALSE)</f>
        <v>1.5342708579532029</v>
      </c>
      <c r="BT567">
        <f>VLOOKUP(Table2[[#This Row],[Reference]],metron,12,FALSE)</f>
        <v>0.98593713070196176</v>
      </c>
      <c r="BU567">
        <f>VLOOKUP(Table2[[#This Row],[Reference]],metron,13,FALSE)</f>
        <v>0.67513590167809023</v>
      </c>
      <c r="BV567">
        <f>VLOOKUP(Table2[[#This Row],[Reference]],metron,14,FALSE)</f>
        <v>0.4286727337194185</v>
      </c>
      <c r="BW567">
        <f>VLOOKUP(Table2[[#This Row],[Reference]],metron,15,FALSE)</f>
        <v>12.98669114272602</v>
      </c>
      <c r="BX567">
        <f>VLOOKUP(Table2[[#This Row],[Reference]],metron,16,FALSE)</f>
        <v>9.4167049105094076</v>
      </c>
      <c r="BY567">
        <f>VLOOKUP(Table2[[#This Row],[Reference]],metron,17,FALSE)</f>
        <v>5.6645716945996272</v>
      </c>
      <c r="BZ567">
        <f>VLOOKUP(Table2[[#This Row],[Reference]],metron,18,FALSE)</f>
        <v>4.0242085661080074</v>
      </c>
      <c r="CA567">
        <f>VLOOKUP(Table2[[#This Row],[Reference]],metron,19,FALSE)</f>
        <v>7.3221194481263927</v>
      </c>
      <c r="CB567">
        <f>VLOOKUP(Table2[[#This Row],[Reference]],metron,20,FALSE)</f>
        <v>5.3924963444014002</v>
      </c>
      <c r="CC567">
        <f>VLOOKUP(Table2[[#This Row],[Reference]],metron,21,FALSE)</f>
        <v>12.508162313432839</v>
      </c>
      <c r="CD567">
        <f>VLOOKUP(Table2[[#This Row],[Reference]],metron,22,FALSE)</f>
        <v>13.36963619402985</v>
      </c>
      <c r="CE567">
        <f>VLOOKUP(Table2[[#This Row],[Reference]],metron,23,FALSE)</f>
        <v>1.4438014689517029</v>
      </c>
      <c r="CF567">
        <f>VLOOKUP(Table2[[#This Row],[Reference]],metron,24,FALSE)</f>
        <v>1.9410193634542621</v>
      </c>
      <c r="CG567">
        <f>VLOOKUP(Table2[[#This Row],[Reference]],metron,25,FALSE)</f>
        <v>8.4130870242599604E-2</v>
      </c>
      <c r="CH567">
        <f>VLOOKUP(Table2[[#This Row],[Reference]],metron,26,FALSE)</f>
        <v>0.1275317160026708</v>
      </c>
    </row>
    <row r="568" spans="1:86" hidden="1" x14ac:dyDescent="0.45">
      <c r="A568">
        <v>1616349600</v>
      </c>
      <c r="B568" t="s">
        <v>1138</v>
      </c>
      <c r="C568" t="s">
        <v>64</v>
      </c>
      <c r="D568" t="s">
        <v>65</v>
      </c>
      <c r="E568" t="s">
        <v>705</v>
      </c>
      <c r="F568" t="s">
        <v>700</v>
      </c>
      <c r="G568" t="s">
        <v>760</v>
      </c>
      <c r="H568">
        <v>12</v>
      </c>
      <c r="I568">
        <v>2.0699999999999998</v>
      </c>
      <c r="J568">
        <v>1.33</v>
      </c>
      <c r="K568">
        <v>2</v>
      </c>
      <c r="L568">
        <v>1.33</v>
      </c>
      <c r="M568">
        <v>4</v>
      </c>
      <c r="N568">
        <v>4</v>
      </c>
      <c r="O568">
        <v>8</v>
      </c>
      <c r="P568">
        <v>1</v>
      </c>
      <c r="Q568">
        <v>1</v>
      </c>
      <c r="R568">
        <v>0</v>
      </c>
      <c r="S568" t="s">
        <v>1139</v>
      </c>
      <c r="T568" t="s">
        <v>1140</v>
      </c>
      <c r="U568">
        <v>7</v>
      </c>
      <c r="V568">
        <v>5</v>
      </c>
      <c r="W568">
        <v>3</v>
      </c>
      <c r="X568">
        <v>0</v>
      </c>
      <c r="Y568">
        <v>1</v>
      </c>
      <c r="Z568">
        <v>1</v>
      </c>
      <c r="AA568">
        <v>1</v>
      </c>
      <c r="AB568">
        <v>2</v>
      </c>
      <c r="AC568">
        <v>1</v>
      </c>
      <c r="AD568">
        <v>1</v>
      </c>
      <c r="AE568">
        <v>12</v>
      </c>
      <c r="AF568">
        <v>16</v>
      </c>
      <c r="AG568">
        <v>5</v>
      </c>
      <c r="AH568">
        <v>8</v>
      </c>
      <c r="AI568">
        <v>7</v>
      </c>
      <c r="AJ568">
        <v>8</v>
      </c>
      <c r="AK568">
        <v>13</v>
      </c>
      <c r="AL568">
        <v>10</v>
      </c>
      <c r="AM568">
        <v>57</v>
      </c>
      <c r="AN568">
        <v>43</v>
      </c>
      <c r="AO568">
        <v>1.41</v>
      </c>
      <c r="AP568">
        <v>1.83</v>
      </c>
      <c r="AQ568">
        <v>2.4900000000000002</v>
      </c>
      <c r="AR568">
        <v>45</v>
      </c>
      <c r="AS568">
        <v>62</v>
      </c>
      <c r="AT568">
        <v>42</v>
      </c>
      <c r="AU568">
        <v>32</v>
      </c>
      <c r="AV568">
        <v>17</v>
      </c>
      <c r="AW568">
        <v>38</v>
      </c>
      <c r="AX568">
        <v>72</v>
      </c>
      <c r="AY568">
        <v>42</v>
      </c>
      <c r="AZ568">
        <v>73</v>
      </c>
      <c r="BA568">
        <v>9.08</v>
      </c>
      <c r="BB568">
        <v>4.3899999999999997</v>
      </c>
      <c r="BC568">
        <v>2.2000000000000002</v>
      </c>
      <c r="BD568">
        <v>3.2</v>
      </c>
      <c r="BE568">
        <v>3.35</v>
      </c>
      <c r="BF568">
        <f>(1/BC568+1/BD568+1/BE568-1)/3</f>
        <v>2.1850972410673908E-2</v>
      </c>
      <c r="BG568">
        <f>1/BC568-BF568</f>
        <v>0.43269448213478062</v>
      </c>
      <c r="BH568">
        <f>1/BD568-BF568</f>
        <v>0.29064902758932609</v>
      </c>
      <c r="BI568">
        <f>1/BE568-BF568</f>
        <v>0.27665649027589323</v>
      </c>
      <c r="BJ568">
        <f>MROUND(BG568*100,2)/100</f>
        <v>0.44</v>
      </c>
      <c r="BK568">
        <v>1.42</v>
      </c>
      <c r="BL568">
        <v>2.15</v>
      </c>
      <c r="BM568">
        <v>3.75</v>
      </c>
      <c r="BN568">
        <v>7.75</v>
      </c>
      <c r="BO568">
        <v>1.95</v>
      </c>
      <c r="BP568">
        <v>1.8</v>
      </c>
      <c r="BQ568" t="s">
        <v>723</v>
      </c>
      <c r="BR568">
        <f>VLOOKUP(Table2[[#This Row],[Reference]],metron,10,FALSE)</f>
        <v>2.4807646356033461</v>
      </c>
      <c r="BS568">
        <f>VLOOKUP(Table2[[#This Row],[Reference]],metron,11,FALSE)</f>
        <v>1.4140979689366791</v>
      </c>
      <c r="BT568">
        <f>VLOOKUP(Table2[[#This Row],[Reference]],metron,12,FALSE)</f>
        <v>1.0666666666666671</v>
      </c>
      <c r="BU568">
        <f>VLOOKUP(Table2[[#This Row],[Reference]],metron,13,FALSE)</f>
        <v>0.62712066905615294</v>
      </c>
      <c r="BV568">
        <f>VLOOKUP(Table2[[#This Row],[Reference]],metron,14,FALSE)</f>
        <v>0.46009557945041818</v>
      </c>
      <c r="BW568">
        <f>VLOOKUP(Table2[[#This Row],[Reference]],metron,15,FALSE)</f>
        <v>12.56969280146722</v>
      </c>
      <c r="BX568">
        <f>VLOOKUP(Table2[[#This Row],[Reference]],metron,16,FALSE)</f>
        <v>9.8695552498853729</v>
      </c>
      <c r="BY568">
        <f>VLOOKUP(Table2[[#This Row],[Reference]],metron,17,FALSE)</f>
        <v>5.2754256787850897</v>
      </c>
      <c r="BZ568">
        <f>VLOOKUP(Table2[[#This Row],[Reference]],metron,18,FALSE)</f>
        <v>4.1279337321675103</v>
      </c>
      <c r="CA568">
        <f>VLOOKUP(Table2[[#This Row],[Reference]],metron,19,FALSE)</f>
        <v>7.2942671226821298</v>
      </c>
      <c r="CB568">
        <f>VLOOKUP(Table2[[#This Row],[Reference]],metron,20,FALSE)</f>
        <v>5.7416215177178627</v>
      </c>
      <c r="CC568">
        <f>VLOOKUP(Table2[[#This Row],[Reference]],metron,21,FALSE)</f>
        <v>12.897246007868549</v>
      </c>
      <c r="CD568">
        <f>VLOOKUP(Table2[[#This Row],[Reference]],metron,22,FALSE)</f>
        <v>13.507058551261281</v>
      </c>
      <c r="CE568">
        <f>VLOOKUP(Table2[[#This Row],[Reference]],metron,23,FALSE)</f>
        <v>1.576522702104098</v>
      </c>
      <c r="CF568">
        <f>VLOOKUP(Table2[[#This Row],[Reference]],metron,24,FALSE)</f>
        <v>1.917165005537099</v>
      </c>
      <c r="CG568">
        <f>VLOOKUP(Table2[[#This Row],[Reference]],metron,25,FALSE)</f>
        <v>8.4385382059800659E-2</v>
      </c>
      <c r="CH568">
        <f>VLOOKUP(Table2[[#This Row],[Reference]],metron,26,FALSE)</f>
        <v>0.1233665559246955</v>
      </c>
    </row>
    <row r="569" spans="1:86" hidden="1" x14ac:dyDescent="0.45">
      <c r="A569">
        <v>1616375160</v>
      </c>
      <c r="B569" t="s">
        <v>1141</v>
      </c>
      <c r="C569" t="s">
        <v>64</v>
      </c>
      <c r="D569" t="s">
        <v>65</v>
      </c>
      <c r="E569" t="s">
        <v>672</v>
      </c>
      <c r="F569" t="s">
        <v>667</v>
      </c>
      <c r="G569" t="s">
        <v>684</v>
      </c>
      <c r="H569">
        <v>12</v>
      </c>
      <c r="I569">
        <v>2.2000000000000002</v>
      </c>
      <c r="J569">
        <v>1.41</v>
      </c>
      <c r="K569">
        <v>2.09</v>
      </c>
      <c r="L569">
        <v>1.5</v>
      </c>
      <c r="M569">
        <v>1</v>
      </c>
      <c r="N569">
        <v>2</v>
      </c>
      <c r="O569">
        <v>3</v>
      </c>
      <c r="P569">
        <v>2</v>
      </c>
      <c r="Q569">
        <v>1</v>
      </c>
      <c r="R569">
        <v>1</v>
      </c>
      <c r="S569">
        <v>32</v>
      </c>
      <c r="T569" t="s">
        <v>1142</v>
      </c>
      <c r="U569">
        <v>4</v>
      </c>
      <c r="V569">
        <v>3</v>
      </c>
      <c r="W569">
        <v>1</v>
      </c>
      <c r="X569">
        <v>0</v>
      </c>
      <c r="Y569">
        <v>3</v>
      </c>
      <c r="Z569">
        <v>0</v>
      </c>
      <c r="AA569">
        <v>1</v>
      </c>
      <c r="AB569">
        <v>0</v>
      </c>
      <c r="AC569">
        <v>2</v>
      </c>
      <c r="AD569">
        <v>1</v>
      </c>
      <c r="AE569">
        <v>10</v>
      </c>
      <c r="AF569">
        <v>11</v>
      </c>
      <c r="AG569">
        <v>2</v>
      </c>
      <c r="AH569">
        <v>4</v>
      </c>
      <c r="AI569">
        <v>8</v>
      </c>
      <c r="AJ569">
        <v>7</v>
      </c>
      <c r="AK569">
        <v>9</v>
      </c>
      <c r="AL569">
        <v>6</v>
      </c>
      <c r="AM569">
        <v>48</v>
      </c>
      <c r="AN569">
        <v>52</v>
      </c>
      <c r="AO569">
        <v>1.1499999999999999</v>
      </c>
      <c r="AP569">
        <v>1.1499999999999999</v>
      </c>
      <c r="AQ569">
        <v>2.2999999999999998</v>
      </c>
      <c r="AR569">
        <v>47</v>
      </c>
      <c r="AS569">
        <v>78</v>
      </c>
      <c r="AT569">
        <v>38</v>
      </c>
      <c r="AU569">
        <v>16</v>
      </c>
      <c r="AV569">
        <v>7</v>
      </c>
      <c r="AW569">
        <v>26</v>
      </c>
      <c r="AX569">
        <v>66</v>
      </c>
      <c r="AY569">
        <v>32</v>
      </c>
      <c r="AZ569">
        <v>81</v>
      </c>
      <c r="BA569">
        <v>10.87</v>
      </c>
      <c r="BB569">
        <v>3.44</v>
      </c>
      <c r="BC569">
        <v>2.4</v>
      </c>
      <c r="BD569">
        <v>3.2</v>
      </c>
      <c r="BE569">
        <v>2.95</v>
      </c>
      <c r="BF569">
        <f>(1/BC569+1/BD569+1/BE569-1)/3</f>
        <v>2.2716572504708116E-2</v>
      </c>
      <c r="BG569">
        <f>1/BC569-BF569</f>
        <v>0.39395009416195859</v>
      </c>
      <c r="BH569">
        <f>1/BD569-BF569</f>
        <v>0.2897834274952919</v>
      </c>
      <c r="BI569">
        <f>1/BE569-BF569</f>
        <v>0.31626647834274951</v>
      </c>
      <c r="BJ569">
        <f>MROUND(BG569*100,2)/100</f>
        <v>0.4</v>
      </c>
      <c r="BK569">
        <v>1.35</v>
      </c>
      <c r="BL569">
        <v>1.95</v>
      </c>
      <c r="BM569">
        <v>3.3</v>
      </c>
      <c r="BN569">
        <v>6.5</v>
      </c>
      <c r="BO569">
        <v>1.77</v>
      </c>
      <c r="BP569">
        <v>2</v>
      </c>
      <c r="BQ569" t="s">
        <v>729</v>
      </c>
      <c r="BR569">
        <f>VLOOKUP(Table2[[#This Row],[Reference]],metron,10,FALSE)</f>
        <v>2.4956155335383219</v>
      </c>
      <c r="BS569">
        <f>VLOOKUP(Table2[[#This Row],[Reference]],metron,11,FALSE)</f>
        <v>1.344038264434575</v>
      </c>
      <c r="BT569">
        <f>VLOOKUP(Table2[[#This Row],[Reference]],metron,12,FALSE)</f>
        <v>1.1515772691037469</v>
      </c>
      <c r="BU569">
        <f>VLOOKUP(Table2[[#This Row],[Reference]],metron,13,FALSE)</f>
        <v>0.59936225942375587</v>
      </c>
      <c r="BV569">
        <f>VLOOKUP(Table2[[#This Row],[Reference]],metron,14,FALSE)</f>
        <v>0.50723152260562576</v>
      </c>
      <c r="BW569">
        <f>VLOOKUP(Table2[[#This Row],[Reference]],metron,15,FALSE)</f>
        <v>11.99278846153846</v>
      </c>
      <c r="BX569">
        <f>VLOOKUP(Table2[[#This Row],[Reference]],metron,16,FALSE)</f>
        <v>10.0277534965035</v>
      </c>
      <c r="BY569">
        <f>VLOOKUP(Table2[[#This Row],[Reference]],metron,17,FALSE)</f>
        <v>5.2857459543338514</v>
      </c>
      <c r="BZ569">
        <f>VLOOKUP(Table2[[#This Row],[Reference]],metron,18,FALSE)</f>
        <v>4.4067834183107957</v>
      </c>
      <c r="CA569">
        <f>VLOOKUP(Table2[[#This Row],[Reference]],metron,19,FALSE)</f>
        <v>6.7070425072046085</v>
      </c>
      <c r="CB569">
        <f>VLOOKUP(Table2[[#This Row],[Reference]],metron,20,FALSE)</f>
        <v>5.6209700781927046</v>
      </c>
      <c r="CC569">
        <f>VLOOKUP(Table2[[#This Row],[Reference]],metron,21,FALSE)</f>
        <v>13.04463690872752</v>
      </c>
      <c r="CD569">
        <f>VLOOKUP(Table2[[#This Row],[Reference]],metron,22,FALSE)</f>
        <v>13.49811236953142</v>
      </c>
      <c r="CE569">
        <f>VLOOKUP(Table2[[#This Row],[Reference]],metron,23,FALSE)</f>
        <v>1.5836526181353769</v>
      </c>
      <c r="CF569">
        <f>VLOOKUP(Table2[[#This Row],[Reference]],metron,24,FALSE)</f>
        <v>1.8744146445295871</v>
      </c>
      <c r="CG569">
        <f>VLOOKUP(Table2[[#This Row],[Reference]],metron,25,FALSE)</f>
        <v>8.5994040017028525E-2</v>
      </c>
      <c r="CH569">
        <f>VLOOKUP(Table2[[#This Row],[Reference]],metron,26,FALSE)</f>
        <v>0.13452532992762881</v>
      </c>
    </row>
    <row r="570" spans="1:86" hidden="1" x14ac:dyDescent="0.45">
      <c r="A570">
        <v>1617413400</v>
      </c>
      <c r="B570" t="s">
        <v>1143</v>
      </c>
      <c r="C570" t="s">
        <v>64</v>
      </c>
      <c r="D570" t="s">
        <v>65</v>
      </c>
      <c r="E570" t="s">
        <v>700</v>
      </c>
      <c r="F570" t="s">
        <v>699</v>
      </c>
      <c r="G570" t="s">
        <v>662</v>
      </c>
      <c r="H570">
        <v>13</v>
      </c>
      <c r="I570">
        <v>1.25</v>
      </c>
      <c r="J570">
        <v>0.56999999999999995</v>
      </c>
      <c r="K570">
        <v>1.5</v>
      </c>
      <c r="L570">
        <v>0.65</v>
      </c>
      <c r="M570">
        <v>3</v>
      </c>
      <c r="N570">
        <v>1</v>
      </c>
      <c r="O570">
        <v>4</v>
      </c>
      <c r="P570">
        <v>2</v>
      </c>
      <c r="Q570">
        <v>1</v>
      </c>
      <c r="R570">
        <v>1</v>
      </c>
      <c r="S570" t="s">
        <v>1144</v>
      </c>
      <c r="T570">
        <v>16</v>
      </c>
      <c r="U570">
        <v>4</v>
      </c>
      <c r="V570">
        <v>3</v>
      </c>
      <c r="W570">
        <v>2</v>
      </c>
      <c r="X570">
        <v>0</v>
      </c>
      <c r="Y570">
        <v>4</v>
      </c>
      <c r="Z570">
        <v>1</v>
      </c>
      <c r="AA570">
        <v>2</v>
      </c>
      <c r="AB570">
        <v>0</v>
      </c>
      <c r="AC570">
        <v>3</v>
      </c>
      <c r="AD570">
        <v>2</v>
      </c>
      <c r="AE570">
        <v>15</v>
      </c>
      <c r="AF570">
        <v>6</v>
      </c>
      <c r="AG570">
        <v>7</v>
      </c>
      <c r="AH570">
        <v>3</v>
      </c>
      <c r="AI570">
        <v>8</v>
      </c>
      <c r="AJ570">
        <v>3</v>
      </c>
      <c r="AK570">
        <v>11</v>
      </c>
      <c r="AL570">
        <v>10</v>
      </c>
      <c r="AM570">
        <v>62</v>
      </c>
      <c r="AN570">
        <v>38</v>
      </c>
      <c r="AO570">
        <v>1.82</v>
      </c>
      <c r="AP570">
        <v>0.81</v>
      </c>
      <c r="AQ570">
        <v>2.79</v>
      </c>
      <c r="AR570">
        <v>54</v>
      </c>
      <c r="AS570">
        <v>71</v>
      </c>
      <c r="AT570">
        <v>51</v>
      </c>
      <c r="AU570">
        <v>31</v>
      </c>
      <c r="AV570">
        <v>20</v>
      </c>
      <c r="AW570">
        <v>37</v>
      </c>
      <c r="AX570">
        <v>57</v>
      </c>
      <c r="AY570">
        <v>51</v>
      </c>
      <c r="AZ570">
        <v>71</v>
      </c>
      <c r="BA570">
        <v>8.14</v>
      </c>
      <c r="BB570">
        <v>4.17</v>
      </c>
      <c r="BC570">
        <v>2.11</v>
      </c>
      <c r="BD570">
        <v>3.52</v>
      </c>
      <c r="BE570">
        <v>3.46</v>
      </c>
      <c r="BF570">
        <f>(1/BC570+1/BD570+1/BE570-1)/3</f>
        <v>1.5680633140157035E-2</v>
      </c>
      <c r="BG570">
        <f>1/BC570-BF570</f>
        <v>0.45825301614894248</v>
      </c>
      <c r="BH570">
        <f>1/BD570-BF570</f>
        <v>0.26841027595075206</v>
      </c>
      <c r="BI570">
        <f>1/BE570-BF570</f>
        <v>0.2733367079003054</v>
      </c>
      <c r="BJ570">
        <f>MROUND(BG570*100,2)/100</f>
        <v>0.46</v>
      </c>
      <c r="BK570">
        <v>1.4</v>
      </c>
      <c r="BL570">
        <v>1.96</v>
      </c>
      <c r="BM570">
        <v>3.3</v>
      </c>
      <c r="BN570">
        <v>7.25</v>
      </c>
      <c r="BO570">
        <v>1.83</v>
      </c>
      <c r="BP570">
        <v>1.87</v>
      </c>
      <c r="BQ570" t="s">
        <v>711</v>
      </c>
      <c r="BR570">
        <f>VLOOKUP(Table2[[#This Row],[Reference]],metron,10,FALSE)</f>
        <v>2.5405629139072849</v>
      </c>
      <c r="BS570">
        <f>VLOOKUP(Table2[[#This Row],[Reference]],metron,11,FALSE)</f>
        <v>1.4888836329233679</v>
      </c>
      <c r="BT570">
        <f>VLOOKUP(Table2[[#This Row],[Reference]],metron,12,FALSE)</f>
        <v>1.0516792809839171</v>
      </c>
      <c r="BU570">
        <f>VLOOKUP(Table2[[#This Row],[Reference]],metron,13,FALSE)</f>
        <v>0.64581362346263005</v>
      </c>
      <c r="BV570">
        <f>VLOOKUP(Table2[[#This Row],[Reference]],metron,14,FALSE)</f>
        <v>0.45364238410596031</v>
      </c>
      <c r="BW570">
        <f>VLOOKUP(Table2[[#This Row],[Reference]],metron,15,FALSE)</f>
        <v>12.686892177589851</v>
      </c>
      <c r="BX570">
        <f>VLOOKUP(Table2[[#This Row],[Reference]],metron,16,FALSE)</f>
        <v>9.8059196617336148</v>
      </c>
      <c r="BY570">
        <f>VLOOKUP(Table2[[#This Row],[Reference]],metron,17,FALSE)</f>
        <v>5.3198121263877027</v>
      </c>
      <c r="BZ570">
        <f>VLOOKUP(Table2[[#This Row],[Reference]],metron,18,FALSE)</f>
        <v>4.0954312553373189</v>
      </c>
      <c r="CA570">
        <f>VLOOKUP(Table2[[#This Row],[Reference]],metron,19,FALSE)</f>
        <v>7.3670800512021479</v>
      </c>
      <c r="CB570">
        <f>VLOOKUP(Table2[[#This Row],[Reference]],metron,20,FALSE)</f>
        <v>5.710488406396296</v>
      </c>
      <c r="CC570">
        <f>VLOOKUP(Table2[[#This Row],[Reference]],metron,21,FALSE)</f>
        <v>13.0488908033599</v>
      </c>
      <c r="CD570">
        <f>VLOOKUP(Table2[[#This Row],[Reference]],metron,22,FALSE)</f>
        <v>13.714839543398661</v>
      </c>
      <c r="CE570">
        <f>VLOOKUP(Table2[[#This Row],[Reference]],metron,23,FALSE)</f>
        <v>1.567523459812322</v>
      </c>
      <c r="CF570">
        <f>VLOOKUP(Table2[[#This Row],[Reference]],metron,24,FALSE)</f>
        <v>1.951040391676867</v>
      </c>
      <c r="CG570">
        <f>VLOOKUP(Table2[[#This Row],[Reference]],metron,25,FALSE)</f>
        <v>8.3027335781313744E-2</v>
      </c>
      <c r="CH570">
        <f>VLOOKUP(Table2[[#This Row],[Reference]],metron,26,FALSE)</f>
        <v>0.13117095063239501</v>
      </c>
    </row>
    <row r="571" spans="1:86" hidden="1" x14ac:dyDescent="0.45">
      <c r="A571">
        <v>1617420600</v>
      </c>
      <c r="B571" t="s">
        <v>1145</v>
      </c>
      <c r="C571" t="s">
        <v>64</v>
      </c>
      <c r="D571" t="s">
        <v>65</v>
      </c>
      <c r="E571" t="s">
        <v>689</v>
      </c>
      <c r="F571" t="s">
        <v>671</v>
      </c>
      <c r="G571" t="s">
        <v>678</v>
      </c>
      <c r="H571">
        <v>13</v>
      </c>
      <c r="I571">
        <v>1.38</v>
      </c>
      <c r="J571">
        <v>1.82</v>
      </c>
      <c r="K571">
        <v>1.41</v>
      </c>
      <c r="L571">
        <v>1.77</v>
      </c>
      <c r="M571">
        <v>0</v>
      </c>
      <c r="N571">
        <v>1</v>
      </c>
      <c r="O571">
        <v>1</v>
      </c>
      <c r="P571">
        <v>0</v>
      </c>
      <c r="Q571">
        <v>0</v>
      </c>
      <c r="R571">
        <v>0</v>
      </c>
      <c r="T571">
        <v>89</v>
      </c>
      <c r="U571">
        <v>3</v>
      </c>
      <c r="V571">
        <v>7</v>
      </c>
      <c r="W571">
        <v>3</v>
      </c>
      <c r="X571">
        <v>0</v>
      </c>
      <c r="Y571">
        <v>3</v>
      </c>
      <c r="Z571">
        <v>0</v>
      </c>
      <c r="AA571">
        <v>0</v>
      </c>
      <c r="AB571">
        <v>3</v>
      </c>
      <c r="AC571">
        <v>1</v>
      </c>
      <c r="AD571">
        <v>2</v>
      </c>
      <c r="AE571">
        <v>7</v>
      </c>
      <c r="AF571">
        <v>17</v>
      </c>
      <c r="AG571">
        <v>2</v>
      </c>
      <c r="AH571">
        <v>3</v>
      </c>
      <c r="AI571">
        <v>5</v>
      </c>
      <c r="AJ571">
        <v>14</v>
      </c>
      <c r="AK571">
        <v>8</v>
      </c>
      <c r="AL571">
        <v>16</v>
      </c>
      <c r="AM571">
        <v>40</v>
      </c>
      <c r="AN571">
        <v>60</v>
      </c>
      <c r="AO571">
        <v>0.87</v>
      </c>
      <c r="AP571">
        <v>1.68</v>
      </c>
      <c r="AQ571">
        <v>1.94</v>
      </c>
      <c r="AR571">
        <v>34</v>
      </c>
      <c r="AS571">
        <v>53</v>
      </c>
      <c r="AT571">
        <v>19</v>
      </c>
      <c r="AU571">
        <v>16</v>
      </c>
      <c r="AV571">
        <v>7</v>
      </c>
      <c r="AW571">
        <v>16</v>
      </c>
      <c r="AX571">
        <v>53</v>
      </c>
      <c r="AY571">
        <v>24</v>
      </c>
      <c r="AZ571">
        <v>79</v>
      </c>
      <c r="BA571">
        <v>10.3</v>
      </c>
      <c r="BB571">
        <v>3.82</v>
      </c>
      <c r="BC571">
        <v>4</v>
      </c>
      <c r="BD571">
        <v>3.4</v>
      </c>
      <c r="BE571">
        <v>1.98</v>
      </c>
      <c r="BF571">
        <f>(1/BC571+1/BD571+1/BE571-1)/3</f>
        <v>1.6389384036442856E-2</v>
      </c>
      <c r="BG571">
        <f>1/BC571-BF571</f>
        <v>0.23361061596355714</v>
      </c>
      <c r="BH571">
        <f>1/BD571-BF571</f>
        <v>0.27772826302238068</v>
      </c>
      <c r="BI571">
        <f>1/BE571-BF571</f>
        <v>0.48866112101406223</v>
      </c>
      <c r="BJ571">
        <f>MROUND(BG571*100,2)/100</f>
        <v>0.24</v>
      </c>
      <c r="BK571">
        <v>1.33</v>
      </c>
      <c r="BL571">
        <v>2.12</v>
      </c>
      <c r="BM571">
        <v>3.55</v>
      </c>
      <c r="BN571">
        <v>7.25</v>
      </c>
      <c r="BO571">
        <v>1.95</v>
      </c>
      <c r="BP571">
        <v>1.77</v>
      </c>
      <c r="BQ571" t="s">
        <v>713</v>
      </c>
      <c r="BR571">
        <f>VLOOKUP(Table2[[#This Row],[Reference]],metron,10,FALSE)</f>
        <v>2.6014437689969609</v>
      </c>
      <c r="BS571">
        <f>VLOOKUP(Table2[[#This Row],[Reference]],metron,11,FALSE)</f>
        <v>1.067249240121581</v>
      </c>
      <c r="BT571">
        <f>VLOOKUP(Table2[[#This Row],[Reference]],metron,12,FALSE)</f>
        <v>1.53419452887538</v>
      </c>
      <c r="BU571">
        <f>VLOOKUP(Table2[[#This Row],[Reference]],metron,13,FALSE)</f>
        <v>0.45589353612167299</v>
      </c>
      <c r="BV571">
        <f>VLOOKUP(Table2[[#This Row],[Reference]],metron,14,FALSE)</f>
        <v>0.65133079847908748</v>
      </c>
      <c r="BW571">
        <f>VLOOKUP(Table2[[#This Row],[Reference]],metron,15,FALSE)</f>
        <v>10.75886524822695</v>
      </c>
      <c r="BX571">
        <f>VLOOKUP(Table2[[#This Row],[Reference]],metron,16,FALSE)</f>
        <v>12.46679561573179</v>
      </c>
      <c r="BY571">
        <f>VLOOKUP(Table2[[#This Row],[Reference]],metron,17,FALSE)</f>
        <v>4.1157347204161248</v>
      </c>
      <c r="BZ571">
        <f>VLOOKUP(Table2[[#This Row],[Reference]],metron,18,FALSE)</f>
        <v>5.1072821846553964</v>
      </c>
      <c r="CA571">
        <f>VLOOKUP(Table2[[#This Row],[Reference]],metron,19,FALSE)</f>
        <v>6.6431305278108255</v>
      </c>
      <c r="CB571">
        <f>VLOOKUP(Table2[[#This Row],[Reference]],metron,20,FALSE)</f>
        <v>7.3595134310763939</v>
      </c>
      <c r="CC571">
        <f>VLOOKUP(Table2[[#This Row],[Reference]],metron,21,FALSE)</f>
        <v>13.11140235910878</v>
      </c>
      <c r="CD571">
        <f>VLOOKUP(Table2[[#This Row],[Reference]],metron,22,FALSE)</f>
        <v>12.93184796854522</v>
      </c>
      <c r="CE571">
        <f>VLOOKUP(Table2[[#This Row],[Reference]],metron,23,FALSE)</f>
        <v>1.8341677096370459</v>
      </c>
      <c r="CF571">
        <f>VLOOKUP(Table2[[#This Row],[Reference]],metron,24,FALSE)</f>
        <v>1.7903629536921151</v>
      </c>
      <c r="CG571">
        <f>VLOOKUP(Table2[[#This Row],[Reference]],metron,25,FALSE)</f>
        <v>0.1095118898623279</v>
      </c>
      <c r="CH571">
        <f>VLOOKUP(Table2[[#This Row],[Reference]],metron,26,FALSE)</f>
        <v>9.3241551939924908E-2</v>
      </c>
    </row>
    <row r="572" spans="1:86" hidden="1" x14ac:dyDescent="0.45">
      <c r="A572">
        <v>1617490800</v>
      </c>
      <c r="B572" t="s">
        <v>1146</v>
      </c>
      <c r="C572" t="s">
        <v>64</v>
      </c>
      <c r="D572" t="s">
        <v>65</v>
      </c>
      <c r="E572" t="s">
        <v>677</v>
      </c>
      <c r="F572" t="s">
        <v>676</v>
      </c>
      <c r="G572" t="s">
        <v>731</v>
      </c>
      <c r="H572">
        <v>13</v>
      </c>
      <c r="I572">
        <v>1</v>
      </c>
      <c r="J572">
        <v>0.5</v>
      </c>
      <c r="K572">
        <v>1.21</v>
      </c>
      <c r="L572">
        <v>0.47</v>
      </c>
      <c r="M572">
        <v>1</v>
      </c>
      <c r="N572">
        <v>0</v>
      </c>
      <c r="O572">
        <v>1</v>
      </c>
      <c r="P572">
        <v>1</v>
      </c>
      <c r="Q572">
        <v>1</v>
      </c>
      <c r="R572">
        <v>0</v>
      </c>
      <c r="S572">
        <v>11</v>
      </c>
      <c r="U572">
        <v>6</v>
      </c>
      <c r="V572">
        <v>6</v>
      </c>
      <c r="W572">
        <v>2</v>
      </c>
      <c r="X572">
        <v>0</v>
      </c>
      <c r="Y572">
        <v>3</v>
      </c>
      <c r="Z572">
        <v>0</v>
      </c>
      <c r="AA572">
        <v>1</v>
      </c>
      <c r="AB572">
        <v>1</v>
      </c>
      <c r="AC572">
        <v>1</v>
      </c>
      <c r="AD572">
        <v>2</v>
      </c>
      <c r="AE572">
        <v>21</v>
      </c>
      <c r="AF572">
        <v>10</v>
      </c>
      <c r="AG572">
        <v>8</v>
      </c>
      <c r="AH572">
        <v>3</v>
      </c>
      <c r="AI572">
        <v>13</v>
      </c>
      <c r="AJ572">
        <v>7</v>
      </c>
      <c r="AK572">
        <v>11</v>
      </c>
      <c r="AL572">
        <v>12</v>
      </c>
      <c r="AM572">
        <v>36</v>
      </c>
      <c r="AN572">
        <v>64</v>
      </c>
      <c r="AO572">
        <v>2.14</v>
      </c>
      <c r="AP572">
        <v>1.1599999999999999</v>
      </c>
      <c r="AQ572">
        <v>2.25</v>
      </c>
      <c r="AR572">
        <v>40</v>
      </c>
      <c r="AS572">
        <v>72</v>
      </c>
      <c r="AT572">
        <v>36</v>
      </c>
      <c r="AU572">
        <v>18</v>
      </c>
      <c r="AV572">
        <v>4</v>
      </c>
      <c r="AW572">
        <v>29</v>
      </c>
      <c r="AX572">
        <v>82</v>
      </c>
      <c r="AY572">
        <v>29</v>
      </c>
      <c r="AZ572">
        <v>68</v>
      </c>
      <c r="BA572">
        <v>8.43</v>
      </c>
      <c r="BB572">
        <v>5.57</v>
      </c>
      <c r="BC572">
        <v>2.21</v>
      </c>
      <c r="BD572">
        <v>3.36</v>
      </c>
      <c r="BE572">
        <v>3.36</v>
      </c>
      <c r="BF572">
        <f>(1/BC572+1/BD572+1/BE572-1)/3</f>
        <v>1.5908927673633572E-2</v>
      </c>
      <c r="BG572">
        <f>1/BC572-BF572</f>
        <v>0.43657976010917188</v>
      </c>
      <c r="BH572">
        <f>1/BD572-BF572</f>
        <v>0.28171011994541406</v>
      </c>
      <c r="BI572">
        <f>1/BE572-BF572</f>
        <v>0.28171011994541406</v>
      </c>
      <c r="BJ572">
        <f>MROUND(BG572*100,2)/100</f>
        <v>0.44</v>
      </c>
      <c r="BK572">
        <v>1.38</v>
      </c>
      <c r="BL572">
        <v>2.2200000000000002</v>
      </c>
      <c r="BM572">
        <v>3.8</v>
      </c>
      <c r="BN572">
        <v>7.75</v>
      </c>
      <c r="BO572">
        <v>2</v>
      </c>
      <c r="BP572">
        <v>1.71</v>
      </c>
      <c r="BQ572" t="s">
        <v>733</v>
      </c>
      <c r="BR572">
        <f>VLOOKUP(Table2[[#This Row],[Reference]],metron,10,FALSE)</f>
        <v>2.4807646356033461</v>
      </c>
      <c r="BS572">
        <f>VLOOKUP(Table2[[#This Row],[Reference]],metron,11,FALSE)</f>
        <v>1.4140979689366791</v>
      </c>
      <c r="BT572">
        <f>VLOOKUP(Table2[[#This Row],[Reference]],metron,12,FALSE)</f>
        <v>1.0666666666666671</v>
      </c>
      <c r="BU572">
        <f>VLOOKUP(Table2[[#This Row],[Reference]],metron,13,FALSE)</f>
        <v>0.62712066905615294</v>
      </c>
      <c r="BV572">
        <f>VLOOKUP(Table2[[#This Row],[Reference]],metron,14,FALSE)</f>
        <v>0.46009557945041818</v>
      </c>
      <c r="BW572">
        <f>VLOOKUP(Table2[[#This Row],[Reference]],metron,15,FALSE)</f>
        <v>12.56969280146722</v>
      </c>
      <c r="BX572">
        <f>VLOOKUP(Table2[[#This Row],[Reference]],metron,16,FALSE)</f>
        <v>9.8695552498853729</v>
      </c>
      <c r="BY572">
        <f>VLOOKUP(Table2[[#This Row],[Reference]],metron,17,FALSE)</f>
        <v>5.2754256787850897</v>
      </c>
      <c r="BZ572">
        <f>VLOOKUP(Table2[[#This Row],[Reference]],metron,18,FALSE)</f>
        <v>4.1279337321675103</v>
      </c>
      <c r="CA572">
        <f>VLOOKUP(Table2[[#This Row],[Reference]],metron,19,FALSE)</f>
        <v>7.2942671226821298</v>
      </c>
      <c r="CB572">
        <f>VLOOKUP(Table2[[#This Row],[Reference]],metron,20,FALSE)</f>
        <v>5.7416215177178627</v>
      </c>
      <c r="CC572">
        <f>VLOOKUP(Table2[[#This Row],[Reference]],metron,21,FALSE)</f>
        <v>12.897246007868549</v>
      </c>
      <c r="CD572">
        <f>VLOOKUP(Table2[[#This Row],[Reference]],metron,22,FALSE)</f>
        <v>13.507058551261281</v>
      </c>
      <c r="CE572">
        <f>VLOOKUP(Table2[[#This Row],[Reference]],metron,23,FALSE)</f>
        <v>1.576522702104098</v>
      </c>
      <c r="CF572">
        <f>VLOOKUP(Table2[[#This Row],[Reference]],metron,24,FALSE)</f>
        <v>1.917165005537099</v>
      </c>
      <c r="CG572">
        <f>VLOOKUP(Table2[[#This Row],[Reference]],metron,25,FALSE)</f>
        <v>8.4385382059800659E-2</v>
      </c>
      <c r="CH572">
        <f>VLOOKUP(Table2[[#This Row],[Reference]],metron,26,FALSE)</f>
        <v>0.1233665559246955</v>
      </c>
    </row>
    <row r="573" spans="1:86" hidden="1" x14ac:dyDescent="0.45">
      <c r="A573">
        <v>1617498000</v>
      </c>
      <c r="B573" t="s">
        <v>1147</v>
      </c>
      <c r="C573" t="s">
        <v>64</v>
      </c>
      <c r="D573" t="s">
        <v>65</v>
      </c>
      <c r="E573" t="s">
        <v>694</v>
      </c>
      <c r="F573" t="s">
        <v>660</v>
      </c>
      <c r="G573" t="s">
        <v>725</v>
      </c>
      <c r="H573">
        <v>13</v>
      </c>
      <c r="I573">
        <v>2.38</v>
      </c>
      <c r="J573">
        <v>0.81</v>
      </c>
      <c r="K573">
        <v>2.37</v>
      </c>
      <c r="L573">
        <v>0.72</v>
      </c>
      <c r="M573">
        <v>2</v>
      </c>
      <c r="N573">
        <v>1</v>
      </c>
      <c r="O573">
        <v>3</v>
      </c>
      <c r="P573">
        <v>2</v>
      </c>
      <c r="Q573">
        <v>1</v>
      </c>
      <c r="R573">
        <v>1</v>
      </c>
      <c r="S573" t="s">
        <v>1148</v>
      </c>
      <c r="T573">
        <v>40</v>
      </c>
      <c r="U573">
        <v>3</v>
      </c>
      <c r="V573">
        <v>4</v>
      </c>
      <c r="W573">
        <v>1</v>
      </c>
      <c r="X573">
        <v>0</v>
      </c>
      <c r="Y573">
        <v>3</v>
      </c>
      <c r="Z573">
        <v>0</v>
      </c>
      <c r="AA573">
        <v>1</v>
      </c>
      <c r="AB573">
        <v>0</v>
      </c>
      <c r="AC573">
        <v>2</v>
      </c>
      <c r="AD573">
        <v>1</v>
      </c>
      <c r="AE573">
        <v>10</v>
      </c>
      <c r="AF573">
        <v>12</v>
      </c>
      <c r="AG573">
        <v>6</v>
      </c>
      <c r="AH573">
        <v>3</v>
      </c>
      <c r="AI573">
        <v>4</v>
      </c>
      <c r="AJ573">
        <v>9</v>
      </c>
      <c r="AK573">
        <v>10</v>
      </c>
      <c r="AL573">
        <v>13</v>
      </c>
      <c r="AM573">
        <v>65</v>
      </c>
      <c r="AN573">
        <v>35</v>
      </c>
      <c r="AO573">
        <v>1.31</v>
      </c>
      <c r="AP573">
        <v>1.21</v>
      </c>
      <c r="AQ573">
        <v>2.56</v>
      </c>
      <c r="AR573">
        <v>57</v>
      </c>
      <c r="AS573">
        <v>72</v>
      </c>
      <c r="AT573">
        <v>51</v>
      </c>
      <c r="AU573">
        <v>32</v>
      </c>
      <c r="AV573">
        <v>3</v>
      </c>
      <c r="AW573">
        <v>35</v>
      </c>
      <c r="AX573">
        <v>72</v>
      </c>
      <c r="AY573">
        <v>44</v>
      </c>
      <c r="AZ573">
        <v>85</v>
      </c>
      <c r="BA573">
        <v>8</v>
      </c>
      <c r="BB573">
        <v>4.5599999999999996</v>
      </c>
      <c r="BC573">
        <v>1.56</v>
      </c>
      <c r="BD573">
        <v>4.16</v>
      </c>
      <c r="BE573">
        <v>6.1</v>
      </c>
      <c r="BF573">
        <f>(1/BC573+1/BD573+1/BE573-1)/3</f>
        <v>1.5114894213254848E-2</v>
      </c>
      <c r="BG573">
        <f>1/BC573-BF573</f>
        <v>0.62591074681238612</v>
      </c>
      <c r="BH573">
        <f>1/BD573-BF573</f>
        <v>0.22526972117136052</v>
      </c>
      <c r="BI573">
        <f>1/BE573-BF573</f>
        <v>0.14881953201625336</v>
      </c>
      <c r="BJ573">
        <f>MROUND(BG573*100,2)/100</f>
        <v>0.62</v>
      </c>
      <c r="BK573">
        <v>1.34</v>
      </c>
      <c r="BL573">
        <v>1.91</v>
      </c>
      <c r="BM573">
        <v>3.3</v>
      </c>
      <c r="BN573">
        <v>6</v>
      </c>
      <c r="BO573">
        <v>2</v>
      </c>
      <c r="BP573">
        <v>1.74</v>
      </c>
      <c r="BQ573" t="s">
        <v>770</v>
      </c>
      <c r="BR573">
        <f>VLOOKUP(Table2[[#This Row],[Reference]],metron,10,FALSE)</f>
        <v>2.7366666666666664</v>
      </c>
      <c r="BS573">
        <f>VLOOKUP(Table2[[#This Row],[Reference]],metron,11,FALSE)</f>
        <v>1.8681481481481479</v>
      </c>
      <c r="BT573">
        <f>VLOOKUP(Table2[[#This Row],[Reference]],metron,12,FALSE)</f>
        <v>0.86851851851851847</v>
      </c>
      <c r="BU573">
        <f>VLOOKUP(Table2[[#This Row],[Reference]],metron,13,FALSE)</f>
        <v>0.81333333333333335</v>
      </c>
      <c r="BV573">
        <f>VLOOKUP(Table2[[#This Row],[Reference]],metron,14,FALSE)</f>
        <v>0.38925925925925919</v>
      </c>
      <c r="BW573">
        <f>VLOOKUP(Table2[[#This Row],[Reference]],metron,15,FALSE)</f>
        <v>14.53422724064926</v>
      </c>
      <c r="BX573">
        <f>VLOOKUP(Table2[[#This Row],[Reference]],metron,16,FALSE)</f>
        <v>8.7882851093860275</v>
      </c>
      <c r="BY573">
        <f>VLOOKUP(Table2[[#This Row],[Reference]],metron,17,FALSE)</f>
        <v>6.3007953723788868</v>
      </c>
      <c r="BZ573">
        <f>VLOOKUP(Table2[[#This Row],[Reference]],metron,18,FALSE)</f>
        <v>3.681851048445409</v>
      </c>
      <c r="CA573">
        <f>VLOOKUP(Table2[[#This Row],[Reference]],metron,19,FALSE)</f>
        <v>8.2334318682703724</v>
      </c>
      <c r="CB573">
        <f>VLOOKUP(Table2[[#This Row],[Reference]],metron,20,FALSE)</f>
        <v>5.106434060940618</v>
      </c>
      <c r="CC573">
        <f>VLOOKUP(Table2[[#This Row],[Reference]],metron,21,FALSE)</f>
        <v>12.32150615496017</v>
      </c>
      <c r="CD573">
        <f>VLOOKUP(Table2[[#This Row],[Reference]],metron,22,FALSE)</f>
        <v>13.337436640115859</v>
      </c>
      <c r="CE573">
        <f>VLOOKUP(Table2[[#This Row],[Reference]],metron,23,FALSE)</f>
        <v>1.346101231190151</v>
      </c>
      <c r="CF573">
        <f>VLOOKUP(Table2[[#This Row],[Reference]],metron,24,FALSE)</f>
        <v>1.995212038303694</v>
      </c>
      <c r="CG573">
        <f>VLOOKUP(Table2[[#This Row],[Reference]],metron,25,FALSE)</f>
        <v>6.1559507523939808E-2</v>
      </c>
      <c r="CH573">
        <f>VLOOKUP(Table2[[#This Row],[Reference]],metron,26,FALSE)</f>
        <v>0.13201094391244869</v>
      </c>
    </row>
    <row r="574" spans="1:86" hidden="1" x14ac:dyDescent="0.45">
      <c r="A574">
        <v>1617505560</v>
      </c>
      <c r="B574" t="s">
        <v>1149</v>
      </c>
      <c r="C574" t="s">
        <v>64</v>
      </c>
      <c r="D574" t="s">
        <v>65</v>
      </c>
      <c r="E574" t="s">
        <v>704</v>
      </c>
      <c r="F574" t="s">
        <v>688</v>
      </c>
      <c r="G574" t="s">
        <v>760</v>
      </c>
      <c r="H574">
        <v>13</v>
      </c>
      <c r="I574">
        <v>1.93</v>
      </c>
      <c r="J574">
        <v>0.43</v>
      </c>
      <c r="K574">
        <v>1.79</v>
      </c>
      <c r="L574">
        <v>0.35</v>
      </c>
      <c r="M574">
        <v>2</v>
      </c>
      <c r="N574">
        <v>0</v>
      </c>
      <c r="O574">
        <v>2</v>
      </c>
      <c r="P574">
        <v>0</v>
      </c>
      <c r="Q574">
        <v>0</v>
      </c>
      <c r="R574">
        <v>0</v>
      </c>
      <c r="S574" t="s">
        <v>1150</v>
      </c>
      <c r="U574">
        <v>3</v>
      </c>
      <c r="V574">
        <v>3</v>
      </c>
      <c r="W574">
        <v>1</v>
      </c>
      <c r="X574">
        <v>0</v>
      </c>
      <c r="Y574">
        <v>4</v>
      </c>
      <c r="Z574">
        <v>0</v>
      </c>
      <c r="AA574">
        <v>0</v>
      </c>
      <c r="AB574">
        <v>1</v>
      </c>
      <c r="AC574">
        <v>2</v>
      </c>
      <c r="AD574">
        <v>2</v>
      </c>
      <c r="AE574">
        <v>12</v>
      </c>
      <c r="AF574">
        <v>9</v>
      </c>
      <c r="AG574">
        <v>5</v>
      </c>
      <c r="AH574">
        <v>4</v>
      </c>
      <c r="AI574">
        <v>7</v>
      </c>
      <c r="AJ574">
        <v>5</v>
      </c>
      <c r="AK574">
        <v>9</v>
      </c>
      <c r="AL574">
        <v>14</v>
      </c>
      <c r="AM574">
        <v>56</v>
      </c>
      <c r="AN574">
        <v>44</v>
      </c>
      <c r="AO574">
        <v>1.43</v>
      </c>
      <c r="AP574">
        <v>1.23</v>
      </c>
      <c r="AQ574">
        <v>2.75</v>
      </c>
      <c r="AR574">
        <v>64</v>
      </c>
      <c r="AS574">
        <v>83</v>
      </c>
      <c r="AT574">
        <v>61</v>
      </c>
      <c r="AU574">
        <v>29</v>
      </c>
      <c r="AV574">
        <v>4</v>
      </c>
      <c r="AW574">
        <v>36</v>
      </c>
      <c r="AX574">
        <v>75</v>
      </c>
      <c r="AY574">
        <v>54</v>
      </c>
      <c r="AZ574">
        <v>86</v>
      </c>
      <c r="BA574">
        <v>9.35</v>
      </c>
      <c r="BB574">
        <v>4.3600000000000003</v>
      </c>
      <c r="BC574">
        <v>1.48</v>
      </c>
      <c r="BD574">
        <v>4.51</v>
      </c>
      <c r="BE574">
        <v>6.01</v>
      </c>
      <c r="BF574">
        <f>(1/BC574+1/BD574+1/BE574-1)/3</f>
        <v>2.1264838926459806E-2</v>
      </c>
      <c r="BG574">
        <f>1/BC574-BF574</f>
        <v>0.65441083674921585</v>
      </c>
      <c r="BH574">
        <f>1/BD574-BF574</f>
        <v>0.20046465109571315</v>
      </c>
      <c r="BI574">
        <f>1/BE574-BF574</f>
        <v>0.14512451215507099</v>
      </c>
      <c r="BJ574">
        <f>MROUND(BG574*100,2)/100</f>
        <v>0.66</v>
      </c>
      <c r="BK574">
        <v>1.29</v>
      </c>
      <c r="BL574">
        <v>1.78</v>
      </c>
      <c r="BM574">
        <v>3.2</v>
      </c>
      <c r="BN574">
        <v>6</v>
      </c>
      <c r="BO574">
        <v>2</v>
      </c>
      <c r="BP574">
        <v>1.74</v>
      </c>
      <c r="BQ574" t="s">
        <v>708</v>
      </c>
      <c r="BR574">
        <f>VLOOKUP(Table2[[#This Row],[Reference]],metron,10,FALSE)</f>
        <v>2.9251336898395728</v>
      </c>
      <c r="BS574">
        <f>VLOOKUP(Table2[[#This Row],[Reference]],metron,11,FALSE)</f>
        <v>2.089675030851502</v>
      </c>
      <c r="BT574">
        <f>VLOOKUP(Table2[[#This Row],[Reference]],metron,12,FALSE)</f>
        <v>0.8354586589880707</v>
      </c>
      <c r="BU574">
        <f>VLOOKUP(Table2[[#This Row],[Reference]],metron,13,FALSE)</f>
        <v>0.92472233648704238</v>
      </c>
      <c r="BV574">
        <f>VLOOKUP(Table2[[#This Row],[Reference]],metron,14,FALSE)</f>
        <v>0.35252982311805842</v>
      </c>
      <c r="BW574">
        <f>VLOOKUP(Table2[[#This Row],[Reference]],metron,15,FALSE)</f>
        <v>15.366666666666671</v>
      </c>
      <c r="BX574">
        <f>VLOOKUP(Table2[[#This Row],[Reference]],metron,16,FALSE)</f>
        <v>8.5234848484848484</v>
      </c>
      <c r="BY574">
        <f>VLOOKUP(Table2[[#This Row],[Reference]],metron,17,FALSE)</f>
        <v>6.6873065015479876</v>
      </c>
      <c r="BZ574">
        <f>VLOOKUP(Table2[[#This Row],[Reference]],metron,18,FALSE)</f>
        <v>3.3490712074303399</v>
      </c>
      <c r="CA574">
        <f>VLOOKUP(Table2[[#This Row],[Reference]],metron,19,FALSE)</f>
        <v>8.679360165118684</v>
      </c>
      <c r="CB574">
        <f>VLOOKUP(Table2[[#This Row],[Reference]],metron,20,FALSE)</f>
        <v>5.1744136410545085</v>
      </c>
      <c r="CC574">
        <f>VLOOKUP(Table2[[#This Row],[Reference]],metron,21,FALSE)</f>
        <v>12.62384615384615</v>
      </c>
      <c r="CD574">
        <f>VLOOKUP(Table2[[#This Row],[Reference]],metron,22,FALSE)</f>
        <v>13.844615384615381</v>
      </c>
      <c r="CE574">
        <f>VLOOKUP(Table2[[#This Row],[Reference]],metron,23,FALSE)</f>
        <v>1.369710467706013</v>
      </c>
      <c r="CF574">
        <f>VLOOKUP(Table2[[#This Row],[Reference]],metron,24,FALSE)</f>
        <v>2.0920564216778019</v>
      </c>
      <c r="CG574">
        <f>VLOOKUP(Table2[[#This Row],[Reference]],metron,25,FALSE)</f>
        <v>7.126948775055679E-2</v>
      </c>
      <c r="CH574">
        <f>VLOOKUP(Table2[[#This Row],[Reference]],metron,26,FALSE)</f>
        <v>0.13214550853749071</v>
      </c>
    </row>
    <row r="575" spans="1:86" x14ac:dyDescent="0.45">
      <c r="A575">
        <v>1617555600</v>
      </c>
      <c r="B575" t="s">
        <v>1151</v>
      </c>
      <c r="C575" t="s">
        <v>64</v>
      </c>
      <c r="D575" t="s">
        <v>65</v>
      </c>
      <c r="E575" t="s">
        <v>682</v>
      </c>
      <c r="F575" t="s">
        <v>693</v>
      </c>
      <c r="G575" t="s">
        <v>668</v>
      </c>
      <c r="H575">
        <v>13</v>
      </c>
      <c r="I575">
        <v>1.82</v>
      </c>
      <c r="J575">
        <v>1.38</v>
      </c>
      <c r="K575">
        <v>1.65</v>
      </c>
      <c r="L575">
        <v>1.38</v>
      </c>
      <c r="M575">
        <v>2</v>
      </c>
      <c r="N575">
        <v>2</v>
      </c>
      <c r="O575">
        <v>4</v>
      </c>
      <c r="P575">
        <v>1</v>
      </c>
      <c r="Q575">
        <v>0</v>
      </c>
      <c r="R575">
        <v>1</v>
      </c>
      <c r="S575" t="s">
        <v>1152</v>
      </c>
      <c r="T575" t="s">
        <v>85</v>
      </c>
      <c r="U575">
        <v>6</v>
      </c>
      <c r="V575">
        <v>2</v>
      </c>
      <c r="W575">
        <v>1</v>
      </c>
      <c r="X575">
        <v>0</v>
      </c>
      <c r="Y575">
        <v>4</v>
      </c>
      <c r="Z575">
        <v>0</v>
      </c>
      <c r="AA575">
        <v>0</v>
      </c>
      <c r="AB575">
        <v>1</v>
      </c>
      <c r="AC575">
        <v>3</v>
      </c>
      <c r="AD575">
        <v>1</v>
      </c>
      <c r="AE575">
        <v>14</v>
      </c>
      <c r="AF575">
        <v>7</v>
      </c>
      <c r="AG575">
        <v>4</v>
      </c>
      <c r="AH575">
        <v>4</v>
      </c>
      <c r="AI575">
        <v>10</v>
      </c>
      <c r="AJ575">
        <v>3</v>
      </c>
      <c r="AK575">
        <v>9</v>
      </c>
      <c r="AL575">
        <v>8</v>
      </c>
      <c r="AM575">
        <v>60</v>
      </c>
      <c r="AN575">
        <v>40</v>
      </c>
      <c r="AO575">
        <v>1.44</v>
      </c>
      <c r="AP575">
        <v>0.91</v>
      </c>
      <c r="AQ575">
        <v>1.99</v>
      </c>
      <c r="AR575">
        <v>36</v>
      </c>
      <c r="AS575">
        <v>61</v>
      </c>
      <c r="AT575">
        <v>30</v>
      </c>
      <c r="AU575">
        <v>19</v>
      </c>
      <c r="AV575">
        <v>6</v>
      </c>
      <c r="AW575">
        <v>22</v>
      </c>
      <c r="AX575">
        <v>52</v>
      </c>
      <c r="AY575">
        <v>36</v>
      </c>
      <c r="AZ575">
        <v>76</v>
      </c>
      <c r="BA575">
        <v>12.18</v>
      </c>
      <c r="BB575">
        <v>4.34</v>
      </c>
      <c r="BC575">
        <v>3</v>
      </c>
      <c r="BD575">
        <v>2.9</v>
      </c>
      <c r="BE575">
        <v>2.25</v>
      </c>
      <c r="BF575">
        <f>(1/BC575+1/BD575+1/BE575-1)/3</f>
        <v>4.0868454661558085E-2</v>
      </c>
      <c r="BG575">
        <f>1/BC575-BF575</f>
        <v>0.29246487867177523</v>
      </c>
      <c r="BH575">
        <f>1/BD575-BF575</f>
        <v>0.30395913154533849</v>
      </c>
      <c r="BI575">
        <f>1/BE575-BF575</f>
        <v>0.40357598978288634</v>
      </c>
      <c r="BJ575">
        <f>MROUND(BG575*100,2)/100</f>
        <v>0.3</v>
      </c>
      <c r="BK575">
        <v>1.49</v>
      </c>
      <c r="BL575">
        <v>2.2999999999999998</v>
      </c>
      <c r="BM575">
        <v>4.05</v>
      </c>
      <c r="BN575">
        <v>8.5</v>
      </c>
      <c r="BO575">
        <v>1.91</v>
      </c>
      <c r="BP575">
        <v>1.71</v>
      </c>
      <c r="BQ575" t="s">
        <v>675</v>
      </c>
      <c r="BR575">
        <f>VLOOKUP(Table2[[#This Row],[Reference]],metron,10,FALSE)</f>
        <v>2.5726407816919519</v>
      </c>
      <c r="BS575">
        <f>VLOOKUP(Table2[[#This Row],[Reference]],metron,11,FALSE)</f>
        <v>1.1805091283106199</v>
      </c>
      <c r="BT575">
        <f>VLOOKUP(Table2[[#This Row],[Reference]],metron,12,FALSE)</f>
        <v>1.3921316533813319</v>
      </c>
      <c r="BU575">
        <f>VLOOKUP(Table2[[#This Row],[Reference]],metron,13,FALSE)</f>
        <v>0.5209673269873939</v>
      </c>
      <c r="BV575">
        <f>VLOOKUP(Table2[[#This Row],[Reference]],metron,14,FALSE)</f>
        <v>0.61847182917417032</v>
      </c>
      <c r="BW575">
        <f>VLOOKUP(Table2[[#This Row],[Reference]],metron,15,FALSE)</f>
        <v>11.149200710479571</v>
      </c>
      <c r="BX575">
        <f>VLOOKUP(Table2[[#This Row],[Reference]],metron,16,FALSE)</f>
        <v>11.444049733570161</v>
      </c>
      <c r="BY575">
        <f>VLOOKUP(Table2[[#This Row],[Reference]],metron,17,FALSE)</f>
        <v>4.5257270693512304</v>
      </c>
      <c r="BZ575">
        <f>VLOOKUP(Table2[[#This Row],[Reference]],metron,18,FALSE)</f>
        <v>4.8465324384787474</v>
      </c>
      <c r="CA575">
        <f>VLOOKUP(Table2[[#This Row],[Reference]],metron,19,FALSE)</f>
        <v>6.6234736411283404</v>
      </c>
      <c r="CB575">
        <f>VLOOKUP(Table2[[#This Row],[Reference]],metron,20,FALSE)</f>
        <v>6.5975172950914134</v>
      </c>
      <c r="CC575">
        <f>VLOOKUP(Table2[[#This Row],[Reference]],metron,21,FALSE)</f>
        <v>12.90081154192967</v>
      </c>
      <c r="CD575">
        <f>VLOOKUP(Table2[[#This Row],[Reference]],metron,22,FALSE)</f>
        <v>13.00360685302074</v>
      </c>
      <c r="CE575">
        <f>VLOOKUP(Table2[[#This Row],[Reference]],metron,23,FALSE)</f>
        <v>1.7502145922746779</v>
      </c>
      <c r="CF575">
        <f>VLOOKUP(Table2[[#This Row],[Reference]],metron,24,FALSE)</f>
        <v>1.831402831402831</v>
      </c>
      <c r="CG575">
        <f>VLOOKUP(Table2[[#This Row],[Reference]],metron,25,FALSE)</f>
        <v>9.6525096525096526E-2</v>
      </c>
      <c r="CH575">
        <f>VLOOKUP(Table2[[#This Row],[Reference]],metron,26,FALSE)</f>
        <v>0.1244101244101244</v>
      </c>
    </row>
    <row r="576" spans="1:86" hidden="1" x14ac:dyDescent="0.45">
      <c r="A576">
        <v>1617573600</v>
      </c>
      <c r="B576" t="s">
        <v>1153</v>
      </c>
      <c r="C576" t="s">
        <v>64</v>
      </c>
      <c r="D576" t="s">
        <v>65</v>
      </c>
      <c r="E576" t="s">
        <v>666</v>
      </c>
      <c r="F576" t="s">
        <v>672</v>
      </c>
      <c r="G576" t="s">
        <v>735</v>
      </c>
      <c r="H576">
        <v>13</v>
      </c>
      <c r="I576">
        <v>1.59</v>
      </c>
      <c r="J576">
        <v>0.93</v>
      </c>
      <c r="K576">
        <v>1.6</v>
      </c>
      <c r="L576">
        <v>0.8</v>
      </c>
      <c r="M576">
        <v>1</v>
      </c>
      <c r="N576">
        <v>1</v>
      </c>
      <c r="O576">
        <v>2</v>
      </c>
      <c r="P576">
        <v>1</v>
      </c>
      <c r="Q576">
        <v>0</v>
      </c>
      <c r="R576">
        <v>1</v>
      </c>
      <c r="S576">
        <v>75</v>
      </c>
      <c r="T576">
        <v>31</v>
      </c>
      <c r="U576">
        <v>10</v>
      </c>
      <c r="V576">
        <v>4</v>
      </c>
      <c r="W576">
        <v>2</v>
      </c>
      <c r="X576">
        <v>0</v>
      </c>
      <c r="Y576">
        <v>2</v>
      </c>
      <c r="Z576">
        <v>0</v>
      </c>
      <c r="AA576">
        <v>1</v>
      </c>
      <c r="AB576">
        <v>1</v>
      </c>
      <c r="AC576">
        <v>0</v>
      </c>
      <c r="AD576">
        <v>2</v>
      </c>
      <c r="AE576">
        <v>25</v>
      </c>
      <c r="AF576">
        <v>17</v>
      </c>
      <c r="AG576">
        <v>9</v>
      </c>
      <c r="AH576">
        <v>5</v>
      </c>
      <c r="AI576">
        <v>16</v>
      </c>
      <c r="AJ576">
        <v>12</v>
      </c>
      <c r="AK576">
        <v>14</v>
      </c>
      <c r="AL576">
        <v>13</v>
      </c>
      <c r="AM576">
        <v>60</v>
      </c>
      <c r="AN576">
        <v>40</v>
      </c>
      <c r="AO576">
        <v>2.6</v>
      </c>
      <c r="AP576">
        <v>1.84</v>
      </c>
      <c r="AQ576">
        <v>2.2200000000000002</v>
      </c>
      <c r="AR576">
        <v>55</v>
      </c>
      <c r="AS576">
        <v>71</v>
      </c>
      <c r="AT576">
        <v>42</v>
      </c>
      <c r="AU576">
        <v>16</v>
      </c>
      <c r="AV576">
        <v>3</v>
      </c>
      <c r="AW576">
        <v>28</v>
      </c>
      <c r="AX576">
        <v>72</v>
      </c>
      <c r="AY576">
        <v>33</v>
      </c>
      <c r="AZ576">
        <v>71</v>
      </c>
      <c r="BA576">
        <v>9.4700000000000006</v>
      </c>
      <c r="BB576">
        <v>3.49</v>
      </c>
      <c r="BC576">
        <v>2.35</v>
      </c>
      <c r="BD576">
        <v>3</v>
      </c>
      <c r="BE576">
        <v>2.8</v>
      </c>
      <c r="BF576">
        <f>(1/BC576+1/BD576+1/BE576-1)/3</f>
        <v>3.8669368456602481E-2</v>
      </c>
      <c r="BG576">
        <f>1/BC576-BF576</f>
        <v>0.38686254643701457</v>
      </c>
      <c r="BH576">
        <f>1/BD576-BF576</f>
        <v>0.29466396487673086</v>
      </c>
      <c r="BI576">
        <f>1/BE576-BF576</f>
        <v>0.31847348868625469</v>
      </c>
      <c r="BJ576">
        <f>MROUND(BG576*100,2)/100</f>
        <v>0.38</v>
      </c>
      <c r="BK576">
        <v>1.36</v>
      </c>
      <c r="BL576">
        <v>2.15</v>
      </c>
      <c r="BM576">
        <v>3.8</v>
      </c>
      <c r="BN576">
        <v>7.5</v>
      </c>
      <c r="BO576">
        <v>1.87</v>
      </c>
      <c r="BP576">
        <v>1.77</v>
      </c>
      <c r="BQ576" t="s">
        <v>669</v>
      </c>
      <c r="BR576">
        <f>VLOOKUP(Table2[[#This Row],[Reference]],metron,10,FALSE)</f>
        <v>2.4900895140664963</v>
      </c>
      <c r="BS576">
        <f>VLOOKUP(Table2[[#This Row],[Reference]],metron,11,FALSE)</f>
        <v>1.330562659846547</v>
      </c>
      <c r="BT576">
        <f>VLOOKUP(Table2[[#This Row],[Reference]],metron,12,FALSE)</f>
        <v>1.1595268542199491</v>
      </c>
      <c r="BU576">
        <f>VLOOKUP(Table2[[#This Row],[Reference]],metron,13,FALSE)</f>
        <v>0.59053607588191415</v>
      </c>
      <c r="BV576">
        <f>VLOOKUP(Table2[[#This Row],[Reference]],metron,14,FALSE)</f>
        <v>0.50069274219332838</v>
      </c>
      <c r="BW576">
        <f>VLOOKUP(Table2[[#This Row],[Reference]],metron,15,FALSE)</f>
        <v>11.79715236686391</v>
      </c>
      <c r="BX576">
        <f>VLOOKUP(Table2[[#This Row],[Reference]],metron,16,FALSE)</f>
        <v>10.317122781065089</v>
      </c>
      <c r="BY576">
        <f>VLOOKUP(Table2[[#This Row],[Reference]],metron,17,FALSE)</f>
        <v>5.0637025966747622</v>
      </c>
      <c r="BZ576">
        <f>VLOOKUP(Table2[[#This Row],[Reference]],metron,18,FALSE)</f>
        <v>4.4674014571268454</v>
      </c>
      <c r="CA576">
        <f>VLOOKUP(Table2[[#This Row],[Reference]],metron,19,FALSE)</f>
        <v>6.7334497701891483</v>
      </c>
      <c r="CB576">
        <f>VLOOKUP(Table2[[#This Row],[Reference]],metron,20,FALSE)</f>
        <v>5.849721323938244</v>
      </c>
      <c r="CC576">
        <f>VLOOKUP(Table2[[#This Row],[Reference]],metron,21,FALSE)</f>
        <v>12.89644194756554</v>
      </c>
      <c r="CD576">
        <f>VLOOKUP(Table2[[#This Row],[Reference]],metron,22,FALSE)</f>
        <v>13.3434456928839</v>
      </c>
      <c r="CE576">
        <f>VLOOKUP(Table2[[#This Row],[Reference]],metron,23,FALSE)</f>
        <v>1.6144382124117971</v>
      </c>
      <c r="CF576">
        <f>VLOOKUP(Table2[[#This Row],[Reference]],metron,24,FALSE)</f>
        <v>1.9032024606477289</v>
      </c>
      <c r="CG576">
        <f>VLOOKUP(Table2[[#This Row],[Reference]],metron,25,FALSE)</f>
        <v>9.372172969060974E-2</v>
      </c>
      <c r="CH576">
        <f>VLOOKUP(Table2[[#This Row],[Reference]],metron,26,FALSE)</f>
        <v>0.11669983716301791</v>
      </c>
    </row>
    <row r="577" spans="1:86" hidden="1" x14ac:dyDescent="0.45">
      <c r="A577">
        <v>1617580800</v>
      </c>
      <c r="B577" t="s">
        <v>1154</v>
      </c>
      <c r="C577" t="s">
        <v>64</v>
      </c>
      <c r="D577" t="s">
        <v>65</v>
      </c>
      <c r="E577" t="s">
        <v>683</v>
      </c>
      <c r="F577" t="s">
        <v>661</v>
      </c>
      <c r="G577" t="s">
        <v>695</v>
      </c>
      <c r="H577">
        <v>13</v>
      </c>
      <c r="I577">
        <v>1.79</v>
      </c>
      <c r="J577">
        <v>1.43</v>
      </c>
      <c r="K577">
        <v>1.82</v>
      </c>
      <c r="L577">
        <v>1.47</v>
      </c>
      <c r="M577">
        <v>0</v>
      </c>
      <c r="N577">
        <v>1</v>
      </c>
      <c r="O577">
        <v>1</v>
      </c>
      <c r="P577">
        <v>0</v>
      </c>
      <c r="Q577">
        <v>0</v>
      </c>
      <c r="R577">
        <v>0</v>
      </c>
      <c r="T577">
        <v>89</v>
      </c>
      <c r="U577">
        <v>4</v>
      </c>
      <c r="V577">
        <v>6</v>
      </c>
      <c r="W577">
        <v>0</v>
      </c>
      <c r="X577">
        <v>0</v>
      </c>
      <c r="Y577">
        <v>1</v>
      </c>
      <c r="Z577">
        <v>1</v>
      </c>
      <c r="AA577">
        <v>0</v>
      </c>
      <c r="AB577">
        <v>0</v>
      </c>
      <c r="AC577">
        <v>0</v>
      </c>
      <c r="AD577">
        <v>2</v>
      </c>
      <c r="AE577">
        <v>14</v>
      </c>
      <c r="AF577">
        <v>21</v>
      </c>
      <c r="AG577">
        <v>4</v>
      </c>
      <c r="AH577">
        <v>4</v>
      </c>
      <c r="AI577">
        <v>10</v>
      </c>
      <c r="AJ577">
        <v>17</v>
      </c>
      <c r="AK577">
        <v>11</v>
      </c>
      <c r="AL577">
        <v>12</v>
      </c>
      <c r="AM577">
        <v>38</v>
      </c>
      <c r="AN577">
        <v>62</v>
      </c>
      <c r="AO577">
        <v>1.39</v>
      </c>
      <c r="AP577">
        <v>1.96</v>
      </c>
      <c r="AQ577">
        <v>2.65</v>
      </c>
      <c r="AR577">
        <v>57</v>
      </c>
      <c r="AS577">
        <v>79</v>
      </c>
      <c r="AT577">
        <v>43</v>
      </c>
      <c r="AU577">
        <v>32</v>
      </c>
      <c r="AV577">
        <v>14</v>
      </c>
      <c r="AW577">
        <v>33</v>
      </c>
      <c r="AX577">
        <v>64</v>
      </c>
      <c r="AY577">
        <v>54</v>
      </c>
      <c r="AZ577">
        <v>83</v>
      </c>
      <c r="BA577">
        <v>10</v>
      </c>
      <c r="BB577">
        <v>3.93</v>
      </c>
      <c r="BC577">
        <v>2.9</v>
      </c>
      <c r="BD577">
        <v>3.1</v>
      </c>
      <c r="BE577">
        <v>2.2000000000000002</v>
      </c>
      <c r="BF577">
        <f>(1/BC577+1/BD577+1/BE577-1)/3</f>
        <v>4.0651228637880475E-2</v>
      </c>
      <c r="BG577">
        <f>1/BC577-BF577</f>
        <v>0.30417635756901612</v>
      </c>
      <c r="BH577">
        <f>1/BD577-BF577</f>
        <v>0.28192941652340986</v>
      </c>
      <c r="BI577">
        <f>1/BE577-BF577</f>
        <v>0.41389422590757408</v>
      </c>
      <c r="BJ577">
        <f>MROUND(BG577*100,2)/100</f>
        <v>0.3</v>
      </c>
      <c r="BK577">
        <v>1.34</v>
      </c>
      <c r="BL577">
        <v>1.95</v>
      </c>
      <c r="BM577">
        <v>3.3</v>
      </c>
      <c r="BN577">
        <v>6</v>
      </c>
      <c r="BO577">
        <v>1.69</v>
      </c>
      <c r="BP577">
        <v>1.95</v>
      </c>
      <c r="BQ577" t="s">
        <v>726</v>
      </c>
      <c r="BR577">
        <f>VLOOKUP(Table2[[#This Row],[Reference]],metron,10,FALSE)</f>
        <v>2.5726407816919519</v>
      </c>
      <c r="BS577">
        <f>VLOOKUP(Table2[[#This Row],[Reference]],metron,11,FALSE)</f>
        <v>1.1805091283106199</v>
      </c>
      <c r="BT577">
        <f>VLOOKUP(Table2[[#This Row],[Reference]],metron,12,FALSE)</f>
        <v>1.3921316533813319</v>
      </c>
      <c r="BU577">
        <f>VLOOKUP(Table2[[#This Row],[Reference]],metron,13,FALSE)</f>
        <v>0.5209673269873939</v>
      </c>
      <c r="BV577">
        <f>VLOOKUP(Table2[[#This Row],[Reference]],metron,14,FALSE)</f>
        <v>0.61847182917417032</v>
      </c>
      <c r="BW577">
        <f>VLOOKUP(Table2[[#This Row],[Reference]],metron,15,FALSE)</f>
        <v>11.149200710479571</v>
      </c>
      <c r="BX577">
        <f>VLOOKUP(Table2[[#This Row],[Reference]],metron,16,FALSE)</f>
        <v>11.444049733570161</v>
      </c>
      <c r="BY577">
        <f>VLOOKUP(Table2[[#This Row],[Reference]],metron,17,FALSE)</f>
        <v>4.5257270693512304</v>
      </c>
      <c r="BZ577">
        <f>VLOOKUP(Table2[[#This Row],[Reference]],metron,18,FALSE)</f>
        <v>4.8465324384787474</v>
      </c>
      <c r="CA577">
        <f>VLOOKUP(Table2[[#This Row],[Reference]],metron,19,FALSE)</f>
        <v>6.6234736411283404</v>
      </c>
      <c r="CB577">
        <f>VLOOKUP(Table2[[#This Row],[Reference]],metron,20,FALSE)</f>
        <v>6.5975172950914134</v>
      </c>
      <c r="CC577">
        <f>VLOOKUP(Table2[[#This Row],[Reference]],metron,21,FALSE)</f>
        <v>12.90081154192967</v>
      </c>
      <c r="CD577">
        <f>VLOOKUP(Table2[[#This Row],[Reference]],metron,22,FALSE)</f>
        <v>13.00360685302074</v>
      </c>
      <c r="CE577">
        <f>VLOOKUP(Table2[[#This Row],[Reference]],metron,23,FALSE)</f>
        <v>1.7502145922746779</v>
      </c>
      <c r="CF577">
        <f>VLOOKUP(Table2[[#This Row],[Reference]],metron,24,FALSE)</f>
        <v>1.831402831402831</v>
      </c>
      <c r="CG577">
        <f>VLOOKUP(Table2[[#This Row],[Reference]],metron,25,FALSE)</f>
        <v>9.6525096525096526E-2</v>
      </c>
      <c r="CH577">
        <f>VLOOKUP(Table2[[#This Row],[Reference]],metron,26,FALSE)</f>
        <v>0.1244101244101244</v>
      </c>
    </row>
    <row r="578" spans="1:86" hidden="1" x14ac:dyDescent="0.45">
      <c r="A578">
        <v>1617588300</v>
      </c>
      <c r="B578" t="s">
        <v>1155</v>
      </c>
      <c r="C578" t="s">
        <v>64</v>
      </c>
      <c r="D578" t="s">
        <v>65</v>
      </c>
      <c r="E578" t="s">
        <v>667</v>
      </c>
      <c r="F578" t="s">
        <v>705</v>
      </c>
      <c r="G578" t="s">
        <v>720</v>
      </c>
      <c r="H578">
        <v>13</v>
      </c>
      <c r="I578">
        <v>2.2400000000000002</v>
      </c>
      <c r="J578">
        <v>0.67</v>
      </c>
      <c r="K578">
        <v>2.29</v>
      </c>
      <c r="L578">
        <v>0.55000000000000004</v>
      </c>
      <c r="M578">
        <v>2</v>
      </c>
      <c r="N578">
        <v>1</v>
      </c>
      <c r="O578">
        <v>3</v>
      </c>
      <c r="P578">
        <v>1</v>
      </c>
      <c r="Q578">
        <v>0</v>
      </c>
      <c r="R578">
        <v>1</v>
      </c>
      <c r="S578" t="s">
        <v>1156</v>
      </c>
      <c r="T578" t="s">
        <v>84</v>
      </c>
      <c r="U578">
        <v>6</v>
      </c>
      <c r="V578">
        <v>3</v>
      </c>
      <c r="W578">
        <v>2</v>
      </c>
      <c r="X578">
        <v>0</v>
      </c>
      <c r="Y578">
        <v>3</v>
      </c>
      <c r="Z578">
        <v>0</v>
      </c>
      <c r="AA578">
        <v>1</v>
      </c>
      <c r="AB578">
        <v>1</v>
      </c>
      <c r="AC578">
        <v>1</v>
      </c>
      <c r="AD578">
        <v>2</v>
      </c>
      <c r="AE578">
        <v>19</v>
      </c>
      <c r="AF578">
        <v>5</v>
      </c>
      <c r="AG578">
        <v>9</v>
      </c>
      <c r="AH578">
        <v>2</v>
      </c>
      <c r="AI578">
        <v>10</v>
      </c>
      <c r="AJ578">
        <v>3</v>
      </c>
      <c r="AK578">
        <v>12</v>
      </c>
      <c r="AL578">
        <v>13</v>
      </c>
      <c r="AM578">
        <v>62</v>
      </c>
      <c r="AN578">
        <v>38</v>
      </c>
      <c r="AO578">
        <v>2.2000000000000002</v>
      </c>
      <c r="AP578">
        <v>0.69</v>
      </c>
      <c r="AQ578">
        <v>2.73</v>
      </c>
      <c r="AR578">
        <v>66</v>
      </c>
      <c r="AS578">
        <v>75</v>
      </c>
      <c r="AT578">
        <v>57</v>
      </c>
      <c r="AU578">
        <v>32</v>
      </c>
      <c r="AV578">
        <v>20</v>
      </c>
      <c r="AW578">
        <v>51</v>
      </c>
      <c r="AX578">
        <v>72</v>
      </c>
      <c r="AY578">
        <v>34</v>
      </c>
      <c r="AZ578">
        <v>72</v>
      </c>
      <c r="BA578">
        <v>8.26</v>
      </c>
      <c r="BB578">
        <v>4.8</v>
      </c>
      <c r="BC578">
        <v>1.65</v>
      </c>
      <c r="BD578">
        <v>3.6</v>
      </c>
      <c r="BE578">
        <v>4.4000000000000004</v>
      </c>
      <c r="BF578">
        <f>(1/BC578+1/BD578+1/BE578-1)/3</f>
        <v>3.7037037037037056E-2</v>
      </c>
      <c r="BG578">
        <f>1/BC578-BF578</f>
        <v>0.56902356902356899</v>
      </c>
      <c r="BH578">
        <f>1/BD578-BF578</f>
        <v>0.24074074074074073</v>
      </c>
      <c r="BI578">
        <f>1/BE578-BF578</f>
        <v>0.1902356902356902</v>
      </c>
      <c r="BJ578">
        <f>MROUND(BG578*100,2)/100</f>
        <v>0.56000000000000005</v>
      </c>
      <c r="BK578">
        <v>1.26</v>
      </c>
      <c r="BL578">
        <v>1.57</v>
      </c>
      <c r="BM578">
        <v>2.8</v>
      </c>
      <c r="BN578">
        <v>5.25</v>
      </c>
      <c r="BO578">
        <v>1.67</v>
      </c>
      <c r="BP578">
        <v>2</v>
      </c>
      <c r="BQ578" t="s">
        <v>736</v>
      </c>
      <c r="BR578">
        <f>VLOOKUP(Table2[[#This Row],[Reference]],metron,10,FALSE)</f>
        <v>2.6892488954344627</v>
      </c>
      <c r="BS578">
        <f>VLOOKUP(Table2[[#This Row],[Reference]],metron,11,FALSE)</f>
        <v>1.7546812539448771</v>
      </c>
      <c r="BT578">
        <f>VLOOKUP(Table2[[#This Row],[Reference]],metron,12,FALSE)</f>
        <v>0.93456764148958549</v>
      </c>
      <c r="BU578">
        <f>VLOOKUP(Table2[[#This Row],[Reference]],metron,13,FALSE)</f>
        <v>0.77824531874605507</v>
      </c>
      <c r="BV578">
        <f>VLOOKUP(Table2[[#This Row],[Reference]],metron,14,FALSE)</f>
        <v>0.41237113402061848</v>
      </c>
      <c r="BW578">
        <f>VLOOKUP(Table2[[#This Row],[Reference]],metron,15,FALSE)</f>
        <v>13.77153558052435</v>
      </c>
      <c r="BX578">
        <f>VLOOKUP(Table2[[#This Row],[Reference]],metron,16,FALSE)</f>
        <v>9.0445692883895124</v>
      </c>
      <c r="BY578">
        <f>VLOOKUP(Table2[[#This Row],[Reference]],metron,17,FALSE)</f>
        <v>6.0821292775665396</v>
      </c>
      <c r="BZ578">
        <f>VLOOKUP(Table2[[#This Row],[Reference]],metron,18,FALSE)</f>
        <v>3.8201520912547529</v>
      </c>
      <c r="CA578">
        <f>VLOOKUP(Table2[[#This Row],[Reference]],metron,19,FALSE)</f>
        <v>7.6894063029578108</v>
      </c>
      <c r="CB578">
        <f>VLOOKUP(Table2[[#This Row],[Reference]],metron,20,FALSE)</f>
        <v>5.224417197134759</v>
      </c>
      <c r="CC578">
        <f>VLOOKUP(Table2[[#This Row],[Reference]],metron,21,FALSE)</f>
        <v>12.297605473204101</v>
      </c>
      <c r="CD578">
        <f>VLOOKUP(Table2[[#This Row],[Reference]],metron,22,FALSE)</f>
        <v>13.310908399847969</v>
      </c>
      <c r="CE578">
        <f>VLOOKUP(Table2[[#This Row],[Reference]],metron,23,FALSE)</f>
        <v>1.3713126843657819</v>
      </c>
      <c r="CF578">
        <f>VLOOKUP(Table2[[#This Row],[Reference]],metron,24,FALSE)</f>
        <v>1.9516961651917399</v>
      </c>
      <c r="CG578">
        <f>VLOOKUP(Table2[[#This Row],[Reference]],metron,25,FALSE)</f>
        <v>6.6002949852507375E-2</v>
      </c>
      <c r="CH578">
        <f>VLOOKUP(Table2[[#This Row],[Reference]],metron,26,FALSE)</f>
        <v>0.1297935103244838</v>
      </c>
    </row>
    <row r="579" spans="1:86" hidden="1" x14ac:dyDescent="0.45">
      <c r="A579">
        <v>1618014600</v>
      </c>
      <c r="B579" t="s">
        <v>1157</v>
      </c>
      <c r="C579" t="s">
        <v>64</v>
      </c>
      <c r="D579" t="s">
        <v>65</v>
      </c>
      <c r="E579" t="s">
        <v>660</v>
      </c>
      <c r="F579" t="s">
        <v>682</v>
      </c>
      <c r="G579" t="s">
        <v>720</v>
      </c>
      <c r="H579">
        <v>14</v>
      </c>
      <c r="I579">
        <v>1.5</v>
      </c>
      <c r="J579">
        <v>1.17</v>
      </c>
      <c r="K579">
        <v>1.29</v>
      </c>
      <c r="L579">
        <v>1.25</v>
      </c>
      <c r="M579">
        <v>0</v>
      </c>
      <c r="N579">
        <v>1</v>
      </c>
      <c r="O579">
        <v>1</v>
      </c>
      <c r="P579">
        <v>0</v>
      </c>
      <c r="Q579">
        <v>0</v>
      </c>
      <c r="R579">
        <v>0</v>
      </c>
      <c r="T579">
        <v>81</v>
      </c>
      <c r="U579">
        <v>1</v>
      </c>
      <c r="V579">
        <v>1</v>
      </c>
      <c r="W579">
        <v>2</v>
      </c>
      <c r="X579">
        <v>0</v>
      </c>
      <c r="Y579">
        <v>2</v>
      </c>
      <c r="Z579">
        <v>0</v>
      </c>
      <c r="AA579">
        <v>1</v>
      </c>
      <c r="AB579">
        <v>1</v>
      </c>
      <c r="AC579">
        <v>2</v>
      </c>
      <c r="AD579">
        <v>0</v>
      </c>
      <c r="AE579">
        <v>16</v>
      </c>
      <c r="AF579">
        <v>11</v>
      </c>
      <c r="AG579">
        <v>6</v>
      </c>
      <c r="AH579">
        <v>2</v>
      </c>
      <c r="AI579">
        <v>10</v>
      </c>
      <c r="AJ579">
        <v>9</v>
      </c>
      <c r="AK579">
        <v>18</v>
      </c>
      <c r="AL579">
        <v>12</v>
      </c>
      <c r="AM579">
        <v>46</v>
      </c>
      <c r="AN579">
        <v>54</v>
      </c>
      <c r="AO579">
        <v>1.8</v>
      </c>
      <c r="AP579">
        <v>0.99</v>
      </c>
      <c r="AQ579">
        <v>2.15</v>
      </c>
      <c r="AR579">
        <v>44</v>
      </c>
      <c r="AS579">
        <v>69</v>
      </c>
      <c r="AT579">
        <v>35</v>
      </c>
      <c r="AU579">
        <v>13</v>
      </c>
      <c r="AV579">
        <v>4</v>
      </c>
      <c r="AW579">
        <v>29</v>
      </c>
      <c r="AX579">
        <v>73</v>
      </c>
      <c r="AY579">
        <v>29</v>
      </c>
      <c r="AZ579">
        <v>70</v>
      </c>
      <c r="BA579">
        <v>8.4</v>
      </c>
      <c r="BB579">
        <v>5.25</v>
      </c>
      <c r="BC579">
        <v>2.2000000000000002</v>
      </c>
      <c r="BD579">
        <v>3</v>
      </c>
      <c r="BE579">
        <v>3.1</v>
      </c>
      <c r="BF579">
        <f>(1/BC579+1/BD579+1/BE579-1)/3</f>
        <v>3.681981101335937E-2</v>
      </c>
      <c r="BG579">
        <f>1/BC579-BF579</f>
        <v>0.41772564353209518</v>
      </c>
      <c r="BH579">
        <f>1/BD579-BF579</f>
        <v>0.29651352231997397</v>
      </c>
      <c r="BI579">
        <f>1/BE579-BF579</f>
        <v>0.28576083414793096</v>
      </c>
      <c r="BJ579">
        <f>MROUND(BG579*100,2)/100</f>
        <v>0.42</v>
      </c>
      <c r="BK579">
        <v>1.36</v>
      </c>
      <c r="BL579">
        <v>2.15</v>
      </c>
      <c r="BM579">
        <v>3.6</v>
      </c>
      <c r="BN579">
        <v>7</v>
      </c>
      <c r="BO579">
        <v>1.91</v>
      </c>
      <c r="BP579">
        <v>1.83</v>
      </c>
      <c r="BQ579" t="s">
        <v>664</v>
      </c>
      <c r="BR579">
        <f>VLOOKUP(Table2[[#This Row],[Reference]],metron,10,FALSE)</f>
        <v>2.4884649511978703</v>
      </c>
      <c r="BS579">
        <f>VLOOKUP(Table2[[#This Row],[Reference]],metron,11,FALSE)</f>
        <v>1.396960958296362</v>
      </c>
      <c r="BT579">
        <f>VLOOKUP(Table2[[#This Row],[Reference]],metron,12,FALSE)</f>
        <v>1.091503992901508</v>
      </c>
      <c r="BU579">
        <f>VLOOKUP(Table2[[#This Row],[Reference]],metron,13,FALSE)</f>
        <v>0.60765391014975045</v>
      </c>
      <c r="BV579">
        <f>VLOOKUP(Table2[[#This Row],[Reference]],metron,14,FALSE)</f>
        <v>0.47276760953965608</v>
      </c>
      <c r="BW579">
        <f>VLOOKUP(Table2[[#This Row],[Reference]],metron,15,FALSE)</f>
        <v>12.29504785684561</v>
      </c>
      <c r="BX579">
        <f>VLOOKUP(Table2[[#This Row],[Reference]],metron,16,FALSE)</f>
        <v>10.047232625884311</v>
      </c>
      <c r="BY579">
        <f>VLOOKUP(Table2[[#This Row],[Reference]],metron,17,FALSE)</f>
        <v>5.2917192097519967</v>
      </c>
      <c r="BZ579">
        <f>VLOOKUP(Table2[[#This Row],[Reference]],metron,18,FALSE)</f>
        <v>4.2580916351408158</v>
      </c>
      <c r="CA579">
        <f>VLOOKUP(Table2[[#This Row],[Reference]],metron,19,FALSE)</f>
        <v>7.0033286470936131</v>
      </c>
      <c r="CB579">
        <f>VLOOKUP(Table2[[#This Row],[Reference]],metron,20,FALSE)</f>
        <v>5.789140990743495</v>
      </c>
      <c r="CC579">
        <f>VLOOKUP(Table2[[#This Row],[Reference]],metron,21,FALSE)</f>
        <v>12.77041895895049</v>
      </c>
      <c r="CD579">
        <f>VLOOKUP(Table2[[#This Row],[Reference]],metron,22,FALSE)</f>
        <v>13.411129919593741</v>
      </c>
      <c r="CE579">
        <f>VLOOKUP(Table2[[#This Row],[Reference]],metron,23,FALSE)</f>
        <v>1.556141062018646</v>
      </c>
      <c r="CF579">
        <f>VLOOKUP(Table2[[#This Row],[Reference]],metron,24,FALSE)</f>
        <v>1.9114308877178761</v>
      </c>
      <c r="CG579">
        <f>VLOOKUP(Table2[[#This Row],[Reference]],metron,25,FALSE)</f>
        <v>8.4920956627482766E-2</v>
      </c>
      <c r="CH579">
        <f>VLOOKUP(Table2[[#This Row],[Reference]],metron,26,FALSE)</f>
        <v>0.1323469801378192</v>
      </c>
    </row>
    <row r="580" spans="1:86" hidden="1" x14ac:dyDescent="0.45">
      <c r="A580">
        <v>1618021800</v>
      </c>
      <c r="B580" t="s">
        <v>1158</v>
      </c>
      <c r="C580" t="s">
        <v>64</v>
      </c>
      <c r="D580" t="s">
        <v>65</v>
      </c>
      <c r="E580" t="s">
        <v>689</v>
      </c>
      <c r="F580" t="s">
        <v>688</v>
      </c>
      <c r="G580" t="s">
        <v>731</v>
      </c>
      <c r="H580">
        <v>14</v>
      </c>
      <c r="I580">
        <v>1.29</v>
      </c>
      <c r="J580">
        <v>0.4</v>
      </c>
      <c r="K580">
        <v>1.41</v>
      </c>
      <c r="L580">
        <v>0.35</v>
      </c>
      <c r="M580">
        <v>2</v>
      </c>
      <c r="N580">
        <v>1</v>
      </c>
      <c r="O580">
        <v>3</v>
      </c>
      <c r="P580">
        <v>1</v>
      </c>
      <c r="Q580">
        <v>1</v>
      </c>
      <c r="R580">
        <v>0</v>
      </c>
      <c r="S580" t="s">
        <v>1159</v>
      </c>
      <c r="T580">
        <v>74</v>
      </c>
      <c r="U580">
        <v>5</v>
      </c>
      <c r="V580">
        <v>7</v>
      </c>
      <c r="W580">
        <v>3</v>
      </c>
      <c r="X580">
        <v>0</v>
      </c>
      <c r="Y580">
        <v>2</v>
      </c>
      <c r="Z580">
        <v>0</v>
      </c>
      <c r="AA580">
        <v>1</v>
      </c>
      <c r="AB580">
        <v>2</v>
      </c>
      <c r="AC580">
        <v>1</v>
      </c>
      <c r="AD580">
        <v>1</v>
      </c>
      <c r="AE580">
        <v>11</v>
      </c>
      <c r="AF580">
        <v>14</v>
      </c>
      <c r="AG580">
        <v>5</v>
      </c>
      <c r="AH580">
        <v>5</v>
      </c>
      <c r="AI580">
        <v>6</v>
      </c>
      <c r="AJ580">
        <v>9</v>
      </c>
      <c r="AK580">
        <v>9</v>
      </c>
      <c r="AL580">
        <v>15</v>
      </c>
      <c r="AM580">
        <v>45</v>
      </c>
      <c r="AN580">
        <v>55</v>
      </c>
      <c r="AO580">
        <v>1.31</v>
      </c>
      <c r="AP580">
        <v>1.57</v>
      </c>
      <c r="AQ580">
        <v>2.29</v>
      </c>
      <c r="AR580">
        <v>45</v>
      </c>
      <c r="AS580">
        <v>65</v>
      </c>
      <c r="AT580">
        <v>40</v>
      </c>
      <c r="AU580">
        <v>17</v>
      </c>
      <c r="AV580">
        <v>7</v>
      </c>
      <c r="AW580">
        <v>24</v>
      </c>
      <c r="AX580">
        <v>55</v>
      </c>
      <c r="AY580">
        <v>41</v>
      </c>
      <c r="AZ580">
        <v>82</v>
      </c>
      <c r="BA580">
        <v>8.31</v>
      </c>
      <c r="BB580">
        <v>4.6900000000000004</v>
      </c>
      <c r="BC580">
        <v>2.2999999999999998</v>
      </c>
      <c r="BD580">
        <v>3.11</v>
      </c>
      <c r="BE580">
        <v>2.81</v>
      </c>
      <c r="BF580">
        <f>(1/BC580+1/BD580+1/BE580-1)/3</f>
        <v>3.7399301058925749E-2</v>
      </c>
      <c r="BG580">
        <f>1/BC580-BF580</f>
        <v>0.39738330763672647</v>
      </c>
      <c r="BH580">
        <f>1/BD580-BF580</f>
        <v>0.28414410730120288</v>
      </c>
      <c r="BI580">
        <f>1/BE580-BF580</f>
        <v>0.31847258506207071</v>
      </c>
      <c r="BJ580">
        <f>MROUND(BG580*100,2)/100</f>
        <v>0.4</v>
      </c>
      <c r="BK580">
        <v>1.4</v>
      </c>
      <c r="BL580">
        <v>2.2000000000000002</v>
      </c>
      <c r="BM580">
        <v>3.95</v>
      </c>
      <c r="BN580">
        <v>8</v>
      </c>
      <c r="BO580">
        <v>2</v>
      </c>
      <c r="BP580">
        <v>1.74</v>
      </c>
      <c r="BQ580" t="s">
        <v>713</v>
      </c>
      <c r="BR580">
        <f>VLOOKUP(Table2[[#This Row],[Reference]],metron,10,FALSE)</f>
        <v>2.4956155335383219</v>
      </c>
      <c r="BS580">
        <f>VLOOKUP(Table2[[#This Row],[Reference]],metron,11,FALSE)</f>
        <v>1.344038264434575</v>
      </c>
      <c r="BT580">
        <f>VLOOKUP(Table2[[#This Row],[Reference]],metron,12,FALSE)</f>
        <v>1.1515772691037469</v>
      </c>
      <c r="BU580">
        <f>VLOOKUP(Table2[[#This Row],[Reference]],metron,13,FALSE)</f>
        <v>0.59936225942375587</v>
      </c>
      <c r="BV580">
        <f>VLOOKUP(Table2[[#This Row],[Reference]],metron,14,FALSE)</f>
        <v>0.50723152260562576</v>
      </c>
      <c r="BW580">
        <f>VLOOKUP(Table2[[#This Row],[Reference]],metron,15,FALSE)</f>
        <v>11.99278846153846</v>
      </c>
      <c r="BX580">
        <f>VLOOKUP(Table2[[#This Row],[Reference]],metron,16,FALSE)</f>
        <v>10.0277534965035</v>
      </c>
      <c r="BY580">
        <f>VLOOKUP(Table2[[#This Row],[Reference]],metron,17,FALSE)</f>
        <v>5.2857459543338514</v>
      </c>
      <c r="BZ580">
        <f>VLOOKUP(Table2[[#This Row],[Reference]],metron,18,FALSE)</f>
        <v>4.4067834183107957</v>
      </c>
      <c r="CA580">
        <f>VLOOKUP(Table2[[#This Row],[Reference]],metron,19,FALSE)</f>
        <v>6.7070425072046085</v>
      </c>
      <c r="CB580">
        <f>VLOOKUP(Table2[[#This Row],[Reference]],metron,20,FALSE)</f>
        <v>5.6209700781927046</v>
      </c>
      <c r="CC580">
        <f>VLOOKUP(Table2[[#This Row],[Reference]],metron,21,FALSE)</f>
        <v>13.04463690872752</v>
      </c>
      <c r="CD580">
        <f>VLOOKUP(Table2[[#This Row],[Reference]],metron,22,FALSE)</f>
        <v>13.49811236953142</v>
      </c>
      <c r="CE580">
        <f>VLOOKUP(Table2[[#This Row],[Reference]],metron,23,FALSE)</f>
        <v>1.5836526181353769</v>
      </c>
      <c r="CF580">
        <f>VLOOKUP(Table2[[#This Row],[Reference]],metron,24,FALSE)</f>
        <v>1.8744146445295871</v>
      </c>
      <c r="CG580">
        <f>VLOOKUP(Table2[[#This Row],[Reference]],metron,25,FALSE)</f>
        <v>8.5994040017028525E-2</v>
      </c>
      <c r="CH580">
        <f>VLOOKUP(Table2[[#This Row],[Reference]],metron,26,FALSE)</f>
        <v>0.13452532992762881</v>
      </c>
    </row>
    <row r="581" spans="1:86" hidden="1" x14ac:dyDescent="0.45">
      <c r="A581">
        <v>1618092000</v>
      </c>
      <c r="B581" t="s">
        <v>1160</v>
      </c>
      <c r="C581" t="s">
        <v>64</v>
      </c>
      <c r="D581" t="s">
        <v>65</v>
      </c>
      <c r="E581" t="s">
        <v>677</v>
      </c>
      <c r="F581" t="s">
        <v>667</v>
      </c>
      <c r="G581" t="s">
        <v>760</v>
      </c>
      <c r="H581">
        <v>14</v>
      </c>
      <c r="I581">
        <v>1.1299999999999999</v>
      </c>
      <c r="J581">
        <v>1.5</v>
      </c>
      <c r="K581">
        <v>1.21</v>
      </c>
      <c r="L581">
        <v>1.5</v>
      </c>
      <c r="M581">
        <v>1</v>
      </c>
      <c r="N581">
        <v>3</v>
      </c>
      <c r="O581">
        <v>4</v>
      </c>
      <c r="P581">
        <v>1</v>
      </c>
      <c r="Q581">
        <v>0</v>
      </c>
      <c r="R581">
        <v>1</v>
      </c>
      <c r="S581">
        <v>80</v>
      </c>
      <c r="T581" t="s">
        <v>1161</v>
      </c>
      <c r="U581">
        <v>8</v>
      </c>
      <c r="V581">
        <v>5</v>
      </c>
      <c r="W581">
        <v>2</v>
      </c>
      <c r="X581">
        <v>0</v>
      </c>
      <c r="Y581">
        <v>2</v>
      </c>
      <c r="Z581">
        <v>0</v>
      </c>
      <c r="AA581">
        <v>0</v>
      </c>
      <c r="AB581">
        <v>2</v>
      </c>
      <c r="AC581">
        <v>0</v>
      </c>
      <c r="AD581">
        <v>2</v>
      </c>
      <c r="AE581">
        <v>21</v>
      </c>
      <c r="AF581">
        <v>14</v>
      </c>
      <c r="AG581">
        <v>8</v>
      </c>
      <c r="AH581">
        <v>7</v>
      </c>
      <c r="AI581">
        <v>13</v>
      </c>
      <c r="AJ581">
        <v>7</v>
      </c>
      <c r="AK581">
        <v>13</v>
      </c>
      <c r="AL581">
        <v>12</v>
      </c>
      <c r="AM581">
        <v>44</v>
      </c>
      <c r="AN581">
        <v>56</v>
      </c>
      <c r="AO581">
        <v>2.2400000000000002</v>
      </c>
      <c r="AP581">
        <v>1.59</v>
      </c>
      <c r="AQ581">
        <v>2.02</v>
      </c>
      <c r="AR581">
        <v>42</v>
      </c>
      <c r="AS581">
        <v>69</v>
      </c>
      <c r="AT581">
        <v>27</v>
      </c>
      <c r="AU581">
        <v>9</v>
      </c>
      <c r="AV581">
        <v>3</v>
      </c>
      <c r="AW581">
        <v>21</v>
      </c>
      <c r="AX581">
        <v>70</v>
      </c>
      <c r="AY581">
        <v>21</v>
      </c>
      <c r="AZ581">
        <v>78</v>
      </c>
      <c r="BA581">
        <v>9.09</v>
      </c>
      <c r="BB581">
        <v>4.95</v>
      </c>
      <c r="BC581">
        <v>2.1800000000000002</v>
      </c>
      <c r="BD581">
        <v>3.4</v>
      </c>
      <c r="BE581">
        <v>3.4</v>
      </c>
      <c r="BF581">
        <f>(1/BC581+1/BD581+1/BE581-1)/3</f>
        <v>1.5650296815974112E-2</v>
      </c>
      <c r="BG581">
        <f>1/BC581-BF581</f>
        <v>0.44306529951430107</v>
      </c>
      <c r="BH581">
        <f>1/BD581-BF581</f>
        <v>0.27846735024284941</v>
      </c>
      <c r="BI581">
        <f>1/BE581-BF581</f>
        <v>0.27846735024284941</v>
      </c>
      <c r="BJ581">
        <f>MROUND(BG581*100,2)/100</f>
        <v>0.44</v>
      </c>
      <c r="BK581">
        <v>1.36</v>
      </c>
      <c r="BL581">
        <v>2.1</v>
      </c>
      <c r="BM581">
        <v>3.6</v>
      </c>
      <c r="BN581">
        <v>7</v>
      </c>
      <c r="BO581">
        <v>1.87</v>
      </c>
      <c r="BP581">
        <v>1.77</v>
      </c>
      <c r="BQ581" t="s">
        <v>733</v>
      </c>
      <c r="BR581">
        <f>VLOOKUP(Table2[[#This Row],[Reference]],metron,10,FALSE)</f>
        <v>2.4807646356033461</v>
      </c>
      <c r="BS581">
        <f>VLOOKUP(Table2[[#This Row],[Reference]],metron,11,FALSE)</f>
        <v>1.4140979689366791</v>
      </c>
      <c r="BT581">
        <f>VLOOKUP(Table2[[#This Row],[Reference]],metron,12,FALSE)</f>
        <v>1.0666666666666671</v>
      </c>
      <c r="BU581">
        <f>VLOOKUP(Table2[[#This Row],[Reference]],metron,13,FALSE)</f>
        <v>0.62712066905615294</v>
      </c>
      <c r="BV581">
        <f>VLOOKUP(Table2[[#This Row],[Reference]],metron,14,FALSE)</f>
        <v>0.46009557945041818</v>
      </c>
      <c r="BW581">
        <f>VLOOKUP(Table2[[#This Row],[Reference]],metron,15,FALSE)</f>
        <v>12.56969280146722</v>
      </c>
      <c r="BX581">
        <f>VLOOKUP(Table2[[#This Row],[Reference]],metron,16,FALSE)</f>
        <v>9.8695552498853729</v>
      </c>
      <c r="BY581">
        <f>VLOOKUP(Table2[[#This Row],[Reference]],metron,17,FALSE)</f>
        <v>5.2754256787850897</v>
      </c>
      <c r="BZ581">
        <f>VLOOKUP(Table2[[#This Row],[Reference]],metron,18,FALSE)</f>
        <v>4.1279337321675103</v>
      </c>
      <c r="CA581">
        <f>VLOOKUP(Table2[[#This Row],[Reference]],metron,19,FALSE)</f>
        <v>7.2942671226821298</v>
      </c>
      <c r="CB581">
        <f>VLOOKUP(Table2[[#This Row],[Reference]],metron,20,FALSE)</f>
        <v>5.7416215177178627</v>
      </c>
      <c r="CC581">
        <f>VLOOKUP(Table2[[#This Row],[Reference]],metron,21,FALSE)</f>
        <v>12.897246007868549</v>
      </c>
      <c r="CD581">
        <f>VLOOKUP(Table2[[#This Row],[Reference]],metron,22,FALSE)</f>
        <v>13.507058551261281</v>
      </c>
      <c r="CE581">
        <f>VLOOKUP(Table2[[#This Row],[Reference]],metron,23,FALSE)</f>
        <v>1.576522702104098</v>
      </c>
      <c r="CF581">
        <f>VLOOKUP(Table2[[#This Row],[Reference]],metron,24,FALSE)</f>
        <v>1.917165005537099</v>
      </c>
      <c r="CG581">
        <f>VLOOKUP(Table2[[#This Row],[Reference]],metron,25,FALSE)</f>
        <v>8.4385382059800659E-2</v>
      </c>
      <c r="CH581">
        <f>VLOOKUP(Table2[[#This Row],[Reference]],metron,26,FALSE)</f>
        <v>0.1233665559246955</v>
      </c>
    </row>
    <row r="582" spans="1:86" hidden="1" x14ac:dyDescent="0.45">
      <c r="A582">
        <v>1618099200</v>
      </c>
      <c r="B582" t="s">
        <v>1162</v>
      </c>
      <c r="C582" t="s">
        <v>64</v>
      </c>
      <c r="D582" t="s">
        <v>65</v>
      </c>
      <c r="E582" t="s">
        <v>671</v>
      </c>
      <c r="F582" t="s">
        <v>666</v>
      </c>
      <c r="G582" t="s">
        <v>743</v>
      </c>
      <c r="H582">
        <v>14</v>
      </c>
      <c r="I582">
        <v>2.13</v>
      </c>
      <c r="J582">
        <v>1.31</v>
      </c>
      <c r="K582">
        <v>2.1800000000000002</v>
      </c>
      <c r="L582">
        <v>1.35</v>
      </c>
      <c r="M582">
        <v>1</v>
      </c>
      <c r="N582">
        <v>0</v>
      </c>
      <c r="O582">
        <v>1</v>
      </c>
      <c r="P582">
        <v>0</v>
      </c>
      <c r="Q582">
        <v>0</v>
      </c>
      <c r="R582">
        <v>0</v>
      </c>
      <c r="S582">
        <v>51</v>
      </c>
      <c r="U582">
        <v>3</v>
      </c>
      <c r="V582">
        <v>9</v>
      </c>
      <c r="W582">
        <v>5</v>
      </c>
      <c r="X582">
        <v>0</v>
      </c>
      <c r="Y582">
        <v>1</v>
      </c>
      <c r="Z582">
        <v>0</v>
      </c>
      <c r="AA582">
        <v>3</v>
      </c>
      <c r="AB582">
        <v>2</v>
      </c>
      <c r="AC582">
        <v>1</v>
      </c>
      <c r="AD582">
        <v>0</v>
      </c>
      <c r="AE582">
        <v>16</v>
      </c>
      <c r="AF582">
        <v>6</v>
      </c>
      <c r="AG582">
        <v>5</v>
      </c>
      <c r="AH582">
        <v>2</v>
      </c>
      <c r="AI582">
        <v>11</v>
      </c>
      <c r="AJ582">
        <v>4</v>
      </c>
      <c r="AK582">
        <v>11</v>
      </c>
      <c r="AL582">
        <v>6</v>
      </c>
      <c r="AM582">
        <v>41</v>
      </c>
      <c r="AN582">
        <v>59</v>
      </c>
      <c r="AO582">
        <v>1.66</v>
      </c>
      <c r="AP582">
        <v>0.84</v>
      </c>
      <c r="AQ582">
        <v>2.5</v>
      </c>
      <c r="AR582">
        <v>47</v>
      </c>
      <c r="AS582">
        <v>69</v>
      </c>
      <c r="AT582">
        <v>44</v>
      </c>
      <c r="AU582">
        <v>31</v>
      </c>
      <c r="AV582">
        <v>13</v>
      </c>
      <c r="AW582">
        <v>31</v>
      </c>
      <c r="AX582">
        <v>69</v>
      </c>
      <c r="AY582">
        <v>38</v>
      </c>
      <c r="AZ582">
        <v>78</v>
      </c>
      <c r="BA582">
        <v>9.94</v>
      </c>
      <c r="BB582">
        <v>3.94</v>
      </c>
      <c r="BC582">
        <v>1.68</v>
      </c>
      <c r="BD582">
        <v>3.88</v>
      </c>
      <c r="BE582">
        <v>5.0999999999999996</v>
      </c>
      <c r="BF582">
        <f>(1/BC582+1/BD582+1/BE582-1)/3</f>
        <v>1.63494951245103E-2</v>
      </c>
      <c r="BG582">
        <f>1/BC582-BF582</f>
        <v>0.57888860011358489</v>
      </c>
      <c r="BH582">
        <f>1/BD582-BF582</f>
        <v>0.24138246363837632</v>
      </c>
      <c r="BI582">
        <f>1/BE582-BF582</f>
        <v>0.17972893624803873</v>
      </c>
      <c r="BJ582">
        <f>MROUND(BG582*100,2)/100</f>
        <v>0.57999999999999996</v>
      </c>
      <c r="BK582">
        <v>1.3</v>
      </c>
      <c r="BL582">
        <v>1.87</v>
      </c>
      <c r="BM582">
        <v>3.3</v>
      </c>
      <c r="BN582">
        <v>6.5</v>
      </c>
      <c r="BO582">
        <v>1.91</v>
      </c>
      <c r="BP582">
        <v>1.74</v>
      </c>
      <c r="BQ582" t="s">
        <v>770</v>
      </c>
      <c r="BR582">
        <f>VLOOKUP(Table2[[#This Row],[Reference]],metron,10,FALSE)</f>
        <v>2.6362999299229148</v>
      </c>
      <c r="BS582">
        <f>VLOOKUP(Table2[[#This Row],[Reference]],metron,11,FALSE)</f>
        <v>1.7619715019855171</v>
      </c>
      <c r="BT582">
        <f>VLOOKUP(Table2[[#This Row],[Reference]],metron,12,FALSE)</f>
        <v>0.87432842793739785</v>
      </c>
      <c r="BU582">
        <f>VLOOKUP(Table2[[#This Row],[Reference]],metron,13,FALSE)</f>
        <v>0.78411214953271025</v>
      </c>
      <c r="BV582">
        <f>VLOOKUP(Table2[[#This Row],[Reference]],metron,14,FALSE)</f>
        <v>0.38060747663551397</v>
      </c>
      <c r="BW582">
        <f>VLOOKUP(Table2[[#This Row],[Reference]],metron,15,FALSE)</f>
        <v>14.215499378367181</v>
      </c>
      <c r="BX582">
        <f>VLOOKUP(Table2[[#This Row],[Reference]],metron,16,FALSE)</f>
        <v>8.9523612261806136</v>
      </c>
      <c r="BY582">
        <f>VLOOKUP(Table2[[#This Row],[Reference]],metron,17,FALSE)</f>
        <v>6.3083121289228163</v>
      </c>
      <c r="BZ582">
        <f>VLOOKUP(Table2[[#This Row],[Reference]],metron,18,FALSE)</f>
        <v>3.7757524374735061</v>
      </c>
      <c r="CA582">
        <f>VLOOKUP(Table2[[#This Row],[Reference]],metron,19,FALSE)</f>
        <v>7.9071872494443642</v>
      </c>
      <c r="CB582">
        <f>VLOOKUP(Table2[[#This Row],[Reference]],metron,20,FALSE)</f>
        <v>5.1766087887071075</v>
      </c>
      <c r="CC582">
        <f>VLOOKUP(Table2[[#This Row],[Reference]],metron,21,FALSE)</f>
        <v>12.634239592183521</v>
      </c>
      <c r="CD582">
        <f>VLOOKUP(Table2[[#This Row],[Reference]],metron,22,FALSE)</f>
        <v>13.597706032285471</v>
      </c>
      <c r="CE582">
        <f>VLOOKUP(Table2[[#This Row],[Reference]],metron,23,FALSE)</f>
        <v>1.365400161681487</v>
      </c>
      <c r="CF582">
        <f>VLOOKUP(Table2[[#This Row],[Reference]],metron,24,FALSE)</f>
        <v>1.963621665319321</v>
      </c>
      <c r="CG582">
        <f>VLOOKUP(Table2[[#This Row],[Reference]],metron,25,FALSE)</f>
        <v>7.1544058205335492E-2</v>
      </c>
      <c r="CH582">
        <f>VLOOKUP(Table2[[#This Row],[Reference]],metron,26,FALSE)</f>
        <v>0.1216653193209378</v>
      </c>
    </row>
    <row r="583" spans="1:86" hidden="1" x14ac:dyDescent="0.45">
      <c r="A583">
        <v>1618106700</v>
      </c>
      <c r="B583" t="s">
        <v>1163</v>
      </c>
      <c r="C583" t="s">
        <v>64</v>
      </c>
      <c r="D583" t="s">
        <v>65</v>
      </c>
      <c r="E583" t="s">
        <v>661</v>
      </c>
      <c r="F583" t="s">
        <v>694</v>
      </c>
      <c r="G583" t="s">
        <v>678</v>
      </c>
      <c r="H583">
        <v>14</v>
      </c>
      <c r="I583">
        <v>1.53</v>
      </c>
      <c r="J583">
        <v>1.67</v>
      </c>
      <c r="K583">
        <v>1.53</v>
      </c>
      <c r="L583">
        <v>1.63</v>
      </c>
      <c r="M583">
        <v>1</v>
      </c>
      <c r="N583">
        <v>3</v>
      </c>
      <c r="O583">
        <v>4</v>
      </c>
      <c r="P583">
        <v>1</v>
      </c>
      <c r="Q583">
        <v>0</v>
      </c>
      <c r="R583">
        <v>1</v>
      </c>
      <c r="S583">
        <v>63</v>
      </c>
      <c r="T583" t="s">
        <v>1164</v>
      </c>
      <c r="U583">
        <v>3</v>
      </c>
      <c r="V583">
        <v>3</v>
      </c>
      <c r="W583">
        <v>2</v>
      </c>
      <c r="X583">
        <v>2</v>
      </c>
      <c r="Y583">
        <v>0</v>
      </c>
      <c r="Z583">
        <v>0</v>
      </c>
      <c r="AA583">
        <v>1</v>
      </c>
      <c r="AB583">
        <v>3</v>
      </c>
      <c r="AC583">
        <v>0</v>
      </c>
      <c r="AD583">
        <v>0</v>
      </c>
      <c r="AE583">
        <v>9</v>
      </c>
      <c r="AF583">
        <v>14</v>
      </c>
      <c r="AG583">
        <v>4</v>
      </c>
      <c r="AH583">
        <v>6</v>
      </c>
      <c r="AI583">
        <v>5</v>
      </c>
      <c r="AJ583">
        <v>8</v>
      </c>
      <c r="AK583">
        <v>10</v>
      </c>
      <c r="AL583">
        <v>14</v>
      </c>
      <c r="AM583">
        <v>48</v>
      </c>
      <c r="AN583">
        <v>52</v>
      </c>
      <c r="AO583">
        <v>1.1000000000000001</v>
      </c>
      <c r="AP583">
        <v>1.64</v>
      </c>
      <c r="AQ583">
        <v>2.56</v>
      </c>
      <c r="AR583">
        <v>59</v>
      </c>
      <c r="AS583">
        <v>84</v>
      </c>
      <c r="AT583">
        <v>44</v>
      </c>
      <c r="AU583">
        <v>19</v>
      </c>
      <c r="AV583">
        <v>13</v>
      </c>
      <c r="AW583">
        <v>22</v>
      </c>
      <c r="AX583">
        <v>66</v>
      </c>
      <c r="AY583">
        <v>43</v>
      </c>
      <c r="AZ583">
        <v>91</v>
      </c>
      <c r="BA583">
        <v>10.02</v>
      </c>
      <c r="BB583">
        <v>3.92</v>
      </c>
      <c r="BC583">
        <v>2.15</v>
      </c>
      <c r="BD583">
        <v>3.3</v>
      </c>
      <c r="BE583">
        <v>3.3</v>
      </c>
      <c r="BF583">
        <f>(1/BC583+1/BD583+1/BE583-1)/3</f>
        <v>2.3725628376791191E-2</v>
      </c>
      <c r="BG583">
        <f>1/BC583-BF583</f>
        <v>0.44139065069297623</v>
      </c>
      <c r="BH583">
        <f>1/BD583-BF583</f>
        <v>0.27930467465351183</v>
      </c>
      <c r="BI583">
        <f>1/BE583-BF583</f>
        <v>0.27930467465351183</v>
      </c>
      <c r="BJ583">
        <f>MROUND(BG583*100,2)/100</f>
        <v>0.44</v>
      </c>
      <c r="BK583">
        <v>1.45</v>
      </c>
      <c r="BL583">
        <v>2.25</v>
      </c>
      <c r="BM583">
        <v>4.05</v>
      </c>
      <c r="BN583">
        <v>8</v>
      </c>
      <c r="BO583">
        <v>2.1</v>
      </c>
      <c r="BP583">
        <v>1.69</v>
      </c>
      <c r="BQ583" t="s">
        <v>715</v>
      </c>
      <c r="BR583">
        <f>VLOOKUP(Table2[[#This Row],[Reference]],metron,10,FALSE)</f>
        <v>2.4807646356033461</v>
      </c>
      <c r="BS583">
        <f>VLOOKUP(Table2[[#This Row],[Reference]],metron,11,FALSE)</f>
        <v>1.4140979689366791</v>
      </c>
      <c r="BT583">
        <f>VLOOKUP(Table2[[#This Row],[Reference]],metron,12,FALSE)</f>
        <v>1.0666666666666671</v>
      </c>
      <c r="BU583">
        <f>VLOOKUP(Table2[[#This Row],[Reference]],metron,13,FALSE)</f>
        <v>0.62712066905615294</v>
      </c>
      <c r="BV583">
        <f>VLOOKUP(Table2[[#This Row],[Reference]],metron,14,FALSE)</f>
        <v>0.46009557945041818</v>
      </c>
      <c r="BW583">
        <f>VLOOKUP(Table2[[#This Row],[Reference]],metron,15,FALSE)</f>
        <v>12.56969280146722</v>
      </c>
      <c r="BX583">
        <f>VLOOKUP(Table2[[#This Row],[Reference]],metron,16,FALSE)</f>
        <v>9.8695552498853729</v>
      </c>
      <c r="BY583">
        <f>VLOOKUP(Table2[[#This Row],[Reference]],metron,17,FALSE)</f>
        <v>5.2754256787850897</v>
      </c>
      <c r="BZ583">
        <f>VLOOKUP(Table2[[#This Row],[Reference]],metron,18,FALSE)</f>
        <v>4.1279337321675103</v>
      </c>
      <c r="CA583">
        <f>VLOOKUP(Table2[[#This Row],[Reference]],metron,19,FALSE)</f>
        <v>7.2942671226821298</v>
      </c>
      <c r="CB583">
        <f>VLOOKUP(Table2[[#This Row],[Reference]],metron,20,FALSE)</f>
        <v>5.7416215177178627</v>
      </c>
      <c r="CC583">
        <f>VLOOKUP(Table2[[#This Row],[Reference]],metron,21,FALSE)</f>
        <v>12.897246007868549</v>
      </c>
      <c r="CD583">
        <f>VLOOKUP(Table2[[#This Row],[Reference]],metron,22,FALSE)</f>
        <v>13.507058551261281</v>
      </c>
      <c r="CE583">
        <f>VLOOKUP(Table2[[#This Row],[Reference]],metron,23,FALSE)</f>
        <v>1.576522702104098</v>
      </c>
      <c r="CF583">
        <f>VLOOKUP(Table2[[#This Row],[Reference]],metron,24,FALSE)</f>
        <v>1.917165005537099</v>
      </c>
      <c r="CG583">
        <f>VLOOKUP(Table2[[#This Row],[Reference]],metron,25,FALSE)</f>
        <v>8.4385382059800659E-2</v>
      </c>
      <c r="CH583">
        <f>VLOOKUP(Table2[[#This Row],[Reference]],metron,26,FALSE)</f>
        <v>0.1233665559246955</v>
      </c>
    </row>
    <row r="584" spans="1:86" hidden="1" x14ac:dyDescent="0.45">
      <c r="A584">
        <v>1618160400</v>
      </c>
      <c r="B584" t="s">
        <v>1165</v>
      </c>
      <c r="C584" t="s">
        <v>64</v>
      </c>
      <c r="D584" t="s">
        <v>65</v>
      </c>
      <c r="E584" t="s">
        <v>705</v>
      </c>
      <c r="F584" t="s">
        <v>704</v>
      </c>
      <c r="G584" t="s">
        <v>735</v>
      </c>
      <c r="H584">
        <v>14</v>
      </c>
      <c r="I584">
        <v>2</v>
      </c>
      <c r="J584">
        <v>1.47</v>
      </c>
      <c r="K584">
        <v>2</v>
      </c>
      <c r="L584">
        <v>1.39</v>
      </c>
      <c r="M584">
        <v>1</v>
      </c>
      <c r="N584">
        <v>2</v>
      </c>
      <c r="O584">
        <v>3</v>
      </c>
      <c r="P584">
        <v>0</v>
      </c>
      <c r="Q584">
        <v>0</v>
      </c>
      <c r="R584">
        <v>0</v>
      </c>
      <c r="S584">
        <v>71</v>
      </c>
      <c r="T584" t="s">
        <v>1166</v>
      </c>
      <c r="U584">
        <v>7</v>
      </c>
      <c r="V584">
        <v>2</v>
      </c>
      <c r="W584">
        <v>2</v>
      </c>
      <c r="X584">
        <v>0</v>
      </c>
      <c r="Y584">
        <v>0</v>
      </c>
      <c r="Z584">
        <v>0</v>
      </c>
      <c r="AA584">
        <v>1</v>
      </c>
      <c r="AB584">
        <v>1</v>
      </c>
      <c r="AC584">
        <v>0</v>
      </c>
      <c r="AD584">
        <v>0</v>
      </c>
      <c r="AE584">
        <v>17</v>
      </c>
      <c r="AF584">
        <v>15</v>
      </c>
      <c r="AG584">
        <v>4</v>
      </c>
      <c r="AH584">
        <v>7</v>
      </c>
      <c r="AI584">
        <v>13</v>
      </c>
      <c r="AJ584">
        <v>8</v>
      </c>
      <c r="AK584">
        <v>10</v>
      </c>
      <c r="AL584">
        <v>7</v>
      </c>
      <c r="AM584">
        <v>68</v>
      </c>
      <c r="AN584">
        <v>32</v>
      </c>
      <c r="AO584">
        <v>1.76</v>
      </c>
      <c r="AP584">
        <v>1.66</v>
      </c>
      <c r="AQ584">
        <v>2.77</v>
      </c>
      <c r="AR584">
        <v>57</v>
      </c>
      <c r="AS584">
        <v>73</v>
      </c>
      <c r="AT584">
        <v>47</v>
      </c>
      <c r="AU584">
        <v>30</v>
      </c>
      <c r="AV584">
        <v>17</v>
      </c>
      <c r="AW584">
        <v>40</v>
      </c>
      <c r="AX584">
        <v>70</v>
      </c>
      <c r="AY584">
        <v>37</v>
      </c>
      <c r="AZ584">
        <v>80</v>
      </c>
      <c r="BA584">
        <v>11</v>
      </c>
      <c r="BB584">
        <v>4.2</v>
      </c>
      <c r="BC584">
        <v>3.15</v>
      </c>
      <c r="BD584">
        <v>3.25</v>
      </c>
      <c r="BE584">
        <v>2.25</v>
      </c>
      <c r="BF584">
        <f>(1/BC584+1/BD584+1/BE584-1)/3</f>
        <v>2.3199023199023189E-2</v>
      </c>
      <c r="BG584">
        <f>1/BC584-BF584</f>
        <v>0.29426129426129427</v>
      </c>
      <c r="BH584">
        <f>1/BD584-BF584</f>
        <v>0.28449328449328454</v>
      </c>
      <c r="BI584">
        <f>1/BE584-BF584</f>
        <v>0.42124542124542125</v>
      </c>
      <c r="BJ584">
        <f>MROUND(BG584*100,2)/100</f>
        <v>0.3</v>
      </c>
      <c r="BK584">
        <v>1.36</v>
      </c>
      <c r="BL584">
        <v>2.12</v>
      </c>
      <c r="BM584">
        <v>3</v>
      </c>
      <c r="BN584">
        <v>5.75</v>
      </c>
      <c r="BO584">
        <v>1.69</v>
      </c>
      <c r="BP584">
        <v>2.1</v>
      </c>
      <c r="BQ584" t="s">
        <v>723</v>
      </c>
      <c r="BR584">
        <f>VLOOKUP(Table2[[#This Row],[Reference]],metron,10,FALSE)</f>
        <v>2.5726407816919519</v>
      </c>
      <c r="BS584">
        <f>VLOOKUP(Table2[[#This Row],[Reference]],metron,11,FALSE)</f>
        <v>1.1805091283106199</v>
      </c>
      <c r="BT584">
        <f>VLOOKUP(Table2[[#This Row],[Reference]],metron,12,FALSE)</f>
        <v>1.3921316533813319</v>
      </c>
      <c r="BU584">
        <f>VLOOKUP(Table2[[#This Row],[Reference]],metron,13,FALSE)</f>
        <v>0.5209673269873939</v>
      </c>
      <c r="BV584">
        <f>VLOOKUP(Table2[[#This Row],[Reference]],metron,14,FALSE)</f>
        <v>0.61847182917417032</v>
      </c>
      <c r="BW584">
        <f>VLOOKUP(Table2[[#This Row],[Reference]],metron,15,FALSE)</f>
        <v>11.149200710479571</v>
      </c>
      <c r="BX584">
        <f>VLOOKUP(Table2[[#This Row],[Reference]],metron,16,FALSE)</f>
        <v>11.444049733570161</v>
      </c>
      <c r="BY584">
        <f>VLOOKUP(Table2[[#This Row],[Reference]],metron,17,FALSE)</f>
        <v>4.5257270693512304</v>
      </c>
      <c r="BZ584">
        <f>VLOOKUP(Table2[[#This Row],[Reference]],metron,18,FALSE)</f>
        <v>4.8465324384787474</v>
      </c>
      <c r="CA584">
        <f>VLOOKUP(Table2[[#This Row],[Reference]],metron,19,FALSE)</f>
        <v>6.6234736411283404</v>
      </c>
      <c r="CB584">
        <f>VLOOKUP(Table2[[#This Row],[Reference]],metron,20,FALSE)</f>
        <v>6.5975172950914134</v>
      </c>
      <c r="CC584">
        <f>VLOOKUP(Table2[[#This Row],[Reference]],metron,21,FALSE)</f>
        <v>12.90081154192967</v>
      </c>
      <c r="CD584">
        <f>VLOOKUP(Table2[[#This Row],[Reference]],metron,22,FALSE)</f>
        <v>13.00360685302074</v>
      </c>
      <c r="CE584">
        <f>VLOOKUP(Table2[[#This Row],[Reference]],metron,23,FALSE)</f>
        <v>1.7502145922746779</v>
      </c>
      <c r="CF584">
        <f>VLOOKUP(Table2[[#This Row],[Reference]],metron,24,FALSE)</f>
        <v>1.831402831402831</v>
      </c>
      <c r="CG584">
        <f>VLOOKUP(Table2[[#This Row],[Reference]],metron,25,FALSE)</f>
        <v>9.6525096525096526E-2</v>
      </c>
      <c r="CH584">
        <f>VLOOKUP(Table2[[#This Row],[Reference]],metron,26,FALSE)</f>
        <v>0.1244101244101244</v>
      </c>
    </row>
    <row r="585" spans="1:86" hidden="1" x14ac:dyDescent="0.45">
      <c r="A585">
        <v>1618185600</v>
      </c>
      <c r="B585" t="s">
        <v>1167</v>
      </c>
      <c r="C585" t="s">
        <v>64</v>
      </c>
      <c r="D585" t="s">
        <v>65</v>
      </c>
      <c r="E585" t="s">
        <v>683</v>
      </c>
      <c r="F585" t="s">
        <v>672</v>
      </c>
      <c r="G585" t="s">
        <v>673</v>
      </c>
      <c r="H585">
        <v>14</v>
      </c>
      <c r="I585">
        <v>1.67</v>
      </c>
      <c r="J585">
        <v>0.93</v>
      </c>
      <c r="K585">
        <v>1.82</v>
      </c>
      <c r="L585">
        <v>0.8</v>
      </c>
      <c r="M585">
        <v>1</v>
      </c>
      <c r="N585">
        <v>0</v>
      </c>
      <c r="O585">
        <v>1</v>
      </c>
      <c r="P585">
        <v>1</v>
      </c>
      <c r="Q585">
        <v>1</v>
      </c>
      <c r="R585">
        <v>0</v>
      </c>
      <c r="S585">
        <v>5</v>
      </c>
      <c r="U585">
        <v>5</v>
      </c>
      <c r="V585">
        <v>10</v>
      </c>
      <c r="W585">
        <v>1</v>
      </c>
      <c r="X585">
        <v>0</v>
      </c>
      <c r="Y585">
        <v>2</v>
      </c>
      <c r="Z585">
        <v>0</v>
      </c>
      <c r="AA585">
        <v>0</v>
      </c>
      <c r="AB585">
        <v>1</v>
      </c>
      <c r="AC585">
        <v>1</v>
      </c>
      <c r="AD585">
        <v>1</v>
      </c>
      <c r="AE585">
        <v>9</v>
      </c>
      <c r="AF585">
        <v>20</v>
      </c>
      <c r="AG585">
        <v>5</v>
      </c>
      <c r="AH585">
        <v>3</v>
      </c>
      <c r="AI585">
        <v>4</v>
      </c>
      <c r="AJ585">
        <v>17</v>
      </c>
      <c r="AK585">
        <v>16</v>
      </c>
      <c r="AL585">
        <v>12</v>
      </c>
      <c r="AM585">
        <v>36</v>
      </c>
      <c r="AN585">
        <v>64</v>
      </c>
      <c r="AO585">
        <v>1.1599999999999999</v>
      </c>
      <c r="AP585">
        <v>1.95</v>
      </c>
      <c r="AQ585">
        <v>2.5</v>
      </c>
      <c r="AR585">
        <v>60</v>
      </c>
      <c r="AS585">
        <v>73</v>
      </c>
      <c r="AT585">
        <v>43</v>
      </c>
      <c r="AU585">
        <v>27</v>
      </c>
      <c r="AV585">
        <v>10</v>
      </c>
      <c r="AW585">
        <v>27</v>
      </c>
      <c r="AX585">
        <v>74</v>
      </c>
      <c r="AY585">
        <v>47</v>
      </c>
      <c r="AZ585">
        <v>77</v>
      </c>
      <c r="BA585">
        <v>9.34</v>
      </c>
      <c r="BB585">
        <v>4</v>
      </c>
      <c r="BC585">
        <v>2.75</v>
      </c>
      <c r="BD585">
        <v>3.2</v>
      </c>
      <c r="BE585">
        <v>2.5</v>
      </c>
      <c r="BF585">
        <f>(1/BC585+1/BD585+1/BE585-1)/3</f>
        <v>2.537878787878789E-2</v>
      </c>
      <c r="BG585">
        <f>1/BC585-BF585</f>
        <v>0.33825757575757576</v>
      </c>
      <c r="BH585">
        <f>1/BD585-BF585</f>
        <v>0.28712121212121211</v>
      </c>
      <c r="BI585">
        <f>1/BE585-BF585</f>
        <v>0.37462121212121213</v>
      </c>
      <c r="BJ585">
        <f>MROUND(BG585*100,2)/100</f>
        <v>0.34</v>
      </c>
      <c r="BK585">
        <v>1.36</v>
      </c>
      <c r="BL585">
        <v>2.12</v>
      </c>
      <c r="BM585">
        <v>3.3</v>
      </c>
      <c r="BN585">
        <v>6.5</v>
      </c>
      <c r="BO585">
        <v>1.77</v>
      </c>
      <c r="BP585">
        <v>2</v>
      </c>
      <c r="BQ585" t="s">
        <v>726</v>
      </c>
      <c r="BR585">
        <f>VLOOKUP(Table2[[#This Row],[Reference]],metron,10,FALSE)</f>
        <v>2.5229727551184897</v>
      </c>
      <c r="BS585">
        <f>VLOOKUP(Table2[[#This Row],[Reference]],metron,11,FALSE)</f>
        <v>1.228921489601805</v>
      </c>
      <c r="BT585">
        <f>VLOOKUP(Table2[[#This Row],[Reference]],metron,12,FALSE)</f>
        <v>1.2940512655166849</v>
      </c>
      <c r="BU585">
        <f>VLOOKUP(Table2[[#This Row],[Reference]],metron,13,FALSE)</f>
        <v>0.53240890035472432</v>
      </c>
      <c r="BV585">
        <f>VLOOKUP(Table2[[#This Row],[Reference]],metron,14,FALSE)</f>
        <v>0.56514027732989358</v>
      </c>
      <c r="BW585">
        <f>VLOOKUP(Table2[[#This Row],[Reference]],metron,15,FALSE)</f>
        <v>11.417888124439131</v>
      </c>
      <c r="BX585">
        <f>VLOOKUP(Table2[[#This Row],[Reference]],metron,16,FALSE)</f>
        <v>10.76308704756207</v>
      </c>
      <c r="BY585">
        <f>VLOOKUP(Table2[[#This Row],[Reference]],metron,17,FALSE)</f>
        <v>4.8317672021824798</v>
      </c>
      <c r="BZ585">
        <f>VLOOKUP(Table2[[#This Row],[Reference]],metron,18,FALSE)</f>
        <v>4.6698999696877843</v>
      </c>
      <c r="CA585">
        <f>VLOOKUP(Table2[[#This Row],[Reference]],metron,19,FALSE)</f>
        <v>6.5861209222566508</v>
      </c>
      <c r="CB585">
        <f>VLOOKUP(Table2[[#This Row],[Reference]],metron,20,FALSE)</f>
        <v>6.093187077874286</v>
      </c>
      <c r="CC585">
        <f>VLOOKUP(Table2[[#This Row],[Reference]],metron,21,FALSE)</f>
        <v>12.685679611650491</v>
      </c>
      <c r="CD585">
        <f>VLOOKUP(Table2[[#This Row],[Reference]],metron,22,FALSE)</f>
        <v>13.02639563106796</v>
      </c>
      <c r="CE585">
        <f>VLOOKUP(Table2[[#This Row],[Reference]],metron,23,FALSE)</f>
        <v>1.6481211768132831</v>
      </c>
      <c r="CF585">
        <f>VLOOKUP(Table2[[#This Row],[Reference]],metron,24,FALSE)</f>
        <v>1.8572676958928049</v>
      </c>
      <c r="CG585">
        <f>VLOOKUP(Table2[[#This Row],[Reference]],metron,25,FALSE)</f>
        <v>9.641712787649287E-2</v>
      </c>
      <c r="CH585">
        <f>VLOOKUP(Table2[[#This Row],[Reference]],metron,26,FALSE)</f>
        <v>0.11302068161957469</v>
      </c>
    </row>
    <row r="586" spans="1:86" hidden="1" x14ac:dyDescent="0.45">
      <c r="A586">
        <v>1618193160</v>
      </c>
      <c r="B586" t="s">
        <v>1168</v>
      </c>
      <c r="C586" t="s">
        <v>64</v>
      </c>
      <c r="D586" t="s">
        <v>65</v>
      </c>
      <c r="E586" t="s">
        <v>676</v>
      </c>
      <c r="F586" t="s">
        <v>699</v>
      </c>
      <c r="G586" t="s">
        <v>668</v>
      </c>
      <c r="H586">
        <v>14</v>
      </c>
      <c r="I586">
        <v>1.6</v>
      </c>
      <c r="J586">
        <v>0.53</v>
      </c>
      <c r="K586">
        <v>1.59</v>
      </c>
      <c r="L586">
        <v>0.65</v>
      </c>
      <c r="M586">
        <v>2</v>
      </c>
      <c r="N586">
        <v>3</v>
      </c>
      <c r="O586">
        <v>5</v>
      </c>
      <c r="P586">
        <v>3</v>
      </c>
      <c r="Q586">
        <v>2</v>
      </c>
      <c r="R586">
        <v>1</v>
      </c>
      <c r="S586" t="s">
        <v>1169</v>
      </c>
      <c r="T586" t="s">
        <v>1170</v>
      </c>
      <c r="U586">
        <v>1</v>
      </c>
      <c r="V586">
        <v>4</v>
      </c>
      <c r="W586">
        <v>4</v>
      </c>
      <c r="X586">
        <v>0</v>
      </c>
      <c r="Y586">
        <v>3</v>
      </c>
      <c r="Z586">
        <v>0</v>
      </c>
      <c r="AA586">
        <v>0</v>
      </c>
      <c r="AB586">
        <v>4</v>
      </c>
      <c r="AC586">
        <v>1</v>
      </c>
      <c r="AD586">
        <v>2</v>
      </c>
      <c r="AE586">
        <v>14</v>
      </c>
      <c r="AF586">
        <v>12</v>
      </c>
      <c r="AG586">
        <v>3</v>
      </c>
      <c r="AH586">
        <v>4</v>
      </c>
      <c r="AI586">
        <v>11</v>
      </c>
      <c r="AJ586">
        <v>8</v>
      </c>
      <c r="AK586">
        <v>19</v>
      </c>
      <c r="AL586">
        <v>9</v>
      </c>
      <c r="AM586">
        <v>47</v>
      </c>
      <c r="AN586">
        <v>53</v>
      </c>
      <c r="AO586">
        <v>1.34</v>
      </c>
      <c r="AP586">
        <v>1.29</v>
      </c>
      <c r="AQ586">
        <v>2.67</v>
      </c>
      <c r="AR586">
        <v>50</v>
      </c>
      <c r="AS586">
        <v>74</v>
      </c>
      <c r="AT586">
        <v>54</v>
      </c>
      <c r="AU586">
        <v>30</v>
      </c>
      <c r="AV586">
        <v>14</v>
      </c>
      <c r="AW586">
        <v>33</v>
      </c>
      <c r="AX586">
        <v>63</v>
      </c>
      <c r="AY586">
        <v>44</v>
      </c>
      <c r="AZ586">
        <v>70</v>
      </c>
      <c r="BA586">
        <v>7.2</v>
      </c>
      <c r="BB586">
        <v>4.66</v>
      </c>
      <c r="BC586">
        <v>2.08</v>
      </c>
      <c r="BD586">
        <v>3.45</v>
      </c>
      <c r="BE586">
        <v>3.35</v>
      </c>
      <c r="BF586">
        <f>(1/BC586+1/BD586+1/BE586-1)/3</f>
        <v>2.3043921973188681E-2</v>
      </c>
      <c r="BG586">
        <f>1/BC586-BF586</f>
        <v>0.45772530879604206</v>
      </c>
      <c r="BH586">
        <f>1/BD586-BF586</f>
        <v>0.26681115049057946</v>
      </c>
      <c r="BI586">
        <f>1/BE586-BF586</f>
        <v>0.27546354071337847</v>
      </c>
      <c r="BJ586">
        <f>MROUND(BG586*100,2)/100</f>
        <v>0.46</v>
      </c>
      <c r="BK586">
        <v>1.36</v>
      </c>
      <c r="BL586">
        <v>2.16</v>
      </c>
      <c r="BM586">
        <v>3.25</v>
      </c>
      <c r="BN586">
        <v>6.5</v>
      </c>
      <c r="BO586">
        <v>1.83</v>
      </c>
      <c r="BP586">
        <v>1.87</v>
      </c>
      <c r="BQ586" t="s">
        <v>680</v>
      </c>
      <c r="BR586">
        <f>VLOOKUP(Table2[[#This Row],[Reference]],metron,10,FALSE)</f>
        <v>2.5405629139072849</v>
      </c>
      <c r="BS586">
        <f>VLOOKUP(Table2[[#This Row],[Reference]],metron,11,FALSE)</f>
        <v>1.4888836329233679</v>
      </c>
      <c r="BT586">
        <f>VLOOKUP(Table2[[#This Row],[Reference]],metron,12,FALSE)</f>
        <v>1.0516792809839171</v>
      </c>
      <c r="BU586">
        <f>VLOOKUP(Table2[[#This Row],[Reference]],metron,13,FALSE)</f>
        <v>0.64581362346263005</v>
      </c>
      <c r="BV586">
        <f>VLOOKUP(Table2[[#This Row],[Reference]],metron,14,FALSE)</f>
        <v>0.45364238410596031</v>
      </c>
      <c r="BW586">
        <f>VLOOKUP(Table2[[#This Row],[Reference]],metron,15,FALSE)</f>
        <v>12.686892177589851</v>
      </c>
      <c r="BX586">
        <f>VLOOKUP(Table2[[#This Row],[Reference]],metron,16,FALSE)</f>
        <v>9.8059196617336148</v>
      </c>
      <c r="BY586">
        <f>VLOOKUP(Table2[[#This Row],[Reference]],metron,17,FALSE)</f>
        <v>5.3198121263877027</v>
      </c>
      <c r="BZ586">
        <f>VLOOKUP(Table2[[#This Row],[Reference]],metron,18,FALSE)</f>
        <v>4.0954312553373189</v>
      </c>
      <c r="CA586">
        <f>VLOOKUP(Table2[[#This Row],[Reference]],metron,19,FALSE)</f>
        <v>7.3670800512021479</v>
      </c>
      <c r="CB586">
        <f>VLOOKUP(Table2[[#This Row],[Reference]],metron,20,FALSE)</f>
        <v>5.710488406396296</v>
      </c>
      <c r="CC586">
        <f>VLOOKUP(Table2[[#This Row],[Reference]],metron,21,FALSE)</f>
        <v>13.0488908033599</v>
      </c>
      <c r="CD586">
        <f>VLOOKUP(Table2[[#This Row],[Reference]],metron,22,FALSE)</f>
        <v>13.714839543398661</v>
      </c>
      <c r="CE586">
        <f>VLOOKUP(Table2[[#This Row],[Reference]],metron,23,FALSE)</f>
        <v>1.567523459812322</v>
      </c>
      <c r="CF586">
        <f>VLOOKUP(Table2[[#This Row],[Reference]],metron,24,FALSE)</f>
        <v>1.951040391676867</v>
      </c>
      <c r="CG586">
        <f>VLOOKUP(Table2[[#This Row],[Reference]],metron,25,FALSE)</f>
        <v>8.3027335781313744E-2</v>
      </c>
      <c r="CH586">
        <f>VLOOKUP(Table2[[#This Row],[Reference]],metron,26,FALSE)</f>
        <v>0.13117095063239501</v>
      </c>
    </row>
    <row r="587" spans="1:86" hidden="1" x14ac:dyDescent="0.45">
      <c r="A587">
        <v>1618279200</v>
      </c>
      <c r="B587" t="s">
        <v>1171</v>
      </c>
      <c r="C587" t="s">
        <v>64</v>
      </c>
      <c r="D587" t="s">
        <v>65</v>
      </c>
      <c r="E587" t="s">
        <v>693</v>
      </c>
      <c r="F587" t="s">
        <v>700</v>
      </c>
      <c r="G587" t="s">
        <v>983</v>
      </c>
      <c r="H587">
        <v>14</v>
      </c>
      <c r="I587">
        <v>1.25</v>
      </c>
      <c r="J587">
        <v>1.31</v>
      </c>
      <c r="K587">
        <v>1.43</v>
      </c>
      <c r="L587">
        <v>1.33</v>
      </c>
      <c r="M587">
        <v>1</v>
      </c>
      <c r="N587">
        <v>3</v>
      </c>
      <c r="O587">
        <v>4</v>
      </c>
      <c r="P587">
        <v>1</v>
      </c>
      <c r="Q587">
        <v>0</v>
      </c>
      <c r="R587">
        <v>1</v>
      </c>
      <c r="S587">
        <v>48</v>
      </c>
      <c r="T587" t="s">
        <v>1172</v>
      </c>
      <c r="U587">
        <v>8</v>
      </c>
      <c r="V587">
        <v>5</v>
      </c>
      <c r="W587">
        <v>2</v>
      </c>
      <c r="X587">
        <v>0</v>
      </c>
      <c r="Y587">
        <v>2</v>
      </c>
      <c r="Z587">
        <v>0</v>
      </c>
      <c r="AA587">
        <v>1</v>
      </c>
      <c r="AB587">
        <v>1</v>
      </c>
      <c r="AC587">
        <v>0</v>
      </c>
      <c r="AD587">
        <v>2</v>
      </c>
      <c r="AE587">
        <v>17</v>
      </c>
      <c r="AF587">
        <v>13</v>
      </c>
      <c r="AG587">
        <v>5</v>
      </c>
      <c r="AH587">
        <v>7</v>
      </c>
      <c r="AI587">
        <v>12</v>
      </c>
      <c r="AJ587">
        <v>6</v>
      </c>
      <c r="AK587">
        <v>6</v>
      </c>
      <c r="AL587">
        <v>14</v>
      </c>
      <c r="AM587">
        <v>64</v>
      </c>
      <c r="AN587">
        <v>36</v>
      </c>
      <c r="AO587">
        <v>2</v>
      </c>
      <c r="AP587">
        <v>1.52</v>
      </c>
      <c r="AQ587">
        <v>2.35</v>
      </c>
      <c r="AR587">
        <v>50</v>
      </c>
      <c r="AS587">
        <v>53</v>
      </c>
      <c r="AT587">
        <v>35</v>
      </c>
      <c r="AU587">
        <v>22</v>
      </c>
      <c r="AV587">
        <v>13</v>
      </c>
      <c r="AW587">
        <v>28</v>
      </c>
      <c r="AX587">
        <v>72</v>
      </c>
      <c r="AY587">
        <v>32</v>
      </c>
      <c r="AZ587">
        <v>63</v>
      </c>
      <c r="BA587">
        <v>9.25</v>
      </c>
      <c r="BB587">
        <v>4.88</v>
      </c>
      <c r="BC587">
        <v>1.75</v>
      </c>
      <c r="BD587">
        <v>3.25</v>
      </c>
      <c r="BE587">
        <v>4.0999999999999996</v>
      </c>
      <c r="BF587">
        <f>(1/BC587+1/BD587+1/BE587-1)/3</f>
        <v>4.1007772715089784E-2</v>
      </c>
      <c r="BG587">
        <f>1/BC587-BF587</f>
        <v>0.53042079871348158</v>
      </c>
      <c r="BH587">
        <f>1/BD587-BF587</f>
        <v>0.26668453497721795</v>
      </c>
      <c r="BI587">
        <f>1/BE587-BF587</f>
        <v>0.20289466630930048</v>
      </c>
      <c r="BJ587">
        <f>MROUND(BG587*100,2)/100</f>
        <v>0.54</v>
      </c>
      <c r="BK587">
        <v>1.35</v>
      </c>
      <c r="BL587">
        <v>2.08</v>
      </c>
      <c r="BM587">
        <v>3.6</v>
      </c>
      <c r="BN587">
        <v>7.25</v>
      </c>
      <c r="BO587">
        <v>1.95</v>
      </c>
      <c r="BP587">
        <v>1.77</v>
      </c>
      <c r="BQ587" t="s">
        <v>698</v>
      </c>
      <c r="BR587">
        <f>VLOOKUP(Table2[[#This Row],[Reference]],metron,10,FALSE)</f>
        <v>2.6359702267612941</v>
      </c>
      <c r="BS587">
        <f>VLOOKUP(Table2[[#This Row],[Reference]],metron,11,FALSE)</f>
        <v>1.684957590444867</v>
      </c>
      <c r="BT587">
        <f>VLOOKUP(Table2[[#This Row],[Reference]],metron,12,FALSE)</f>
        <v>0.95101263631642718</v>
      </c>
      <c r="BU587">
        <f>VLOOKUP(Table2[[#This Row],[Reference]],metron,13,FALSE)</f>
        <v>0.72650164445213783</v>
      </c>
      <c r="BV587">
        <f>VLOOKUP(Table2[[#This Row],[Reference]],metron,14,FALSE)</f>
        <v>0.42097974727367138</v>
      </c>
      <c r="BW587">
        <f>VLOOKUP(Table2[[#This Row],[Reference]],metron,15,FALSE)</f>
        <v>13.338806970509379</v>
      </c>
      <c r="BX587">
        <f>VLOOKUP(Table2[[#This Row],[Reference]],metron,16,FALSE)</f>
        <v>9.2530160857908843</v>
      </c>
      <c r="BY587">
        <f>VLOOKUP(Table2[[#This Row],[Reference]],metron,17,FALSE)</f>
        <v>5.9915081521739131</v>
      </c>
      <c r="BZ587">
        <f>VLOOKUP(Table2[[#This Row],[Reference]],metron,18,FALSE)</f>
        <v>3.9772418478260869</v>
      </c>
      <c r="CA587">
        <f>VLOOKUP(Table2[[#This Row],[Reference]],metron,19,FALSE)</f>
        <v>7.3472988183354664</v>
      </c>
      <c r="CB587">
        <f>VLOOKUP(Table2[[#This Row],[Reference]],metron,20,FALSE)</f>
        <v>5.2757742379647974</v>
      </c>
      <c r="CC587">
        <f>VLOOKUP(Table2[[#This Row],[Reference]],metron,21,FALSE)</f>
        <v>12.59428182437032</v>
      </c>
      <c r="CD587">
        <f>VLOOKUP(Table2[[#This Row],[Reference]],metron,22,FALSE)</f>
        <v>13.577944179714089</v>
      </c>
      <c r="CE587">
        <f>VLOOKUP(Table2[[#This Row],[Reference]],metron,23,FALSE)</f>
        <v>1.4276913099870301</v>
      </c>
      <c r="CF587">
        <f>VLOOKUP(Table2[[#This Row],[Reference]],metron,24,FALSE)</f>
        <v>1.940985732814527</v>
      </c>
      <c r="CG587">
        <f>VLOOKUP(Table2[[#This Row],[Reference]],metron,25,FALSE)</f>
        <v>8.0739299610894946E-2</v>
      </c>
      <c r="CH587">
        <f>VLOOKUP(Table2[[#This Row],[Reference]],metron,26,FALSE)</f>
        <v>0.12743190661478601</v>
      </c>
    </row>
    <row r="588" spans="1:86" hidden="1" x14ac:dyDescent="0.45">
      <c r="A588">
        <v>1618452000</v>
      </c>
      <c r="B588" t="s">
        <v>1173</v>
      </c>
      <c r="C588" t="s">
        <v>64</v>
      </c>
      <c r="D588" t="s">
        <v>65</v>
      </c>
      <c r="E588" t="s">
        <v>689</v>
      </c>
      <c r="F588" t="s">
        <v>661</v>
      </c>
      <c r="G588" t="s">
        <v>725</v>
      </c>
      <c r="H588">
        <v>5</v>
      </c>
      <c r="I588">
        <v>1.4</v>
      </c>
      <c r="J588">
        <v>1.53</v>
      </c>
      <c r="K588">
        <v>1.41</v>
      </c>
      <c r="L588">
        <v>1.47</v>
      </c>
      <c r="M588">
        <v>2</v>
      </c>
      <c r="N588">
        <v>3</v>
      </c>
      <c r="O588">
        <v>5</v>
      </c>
      <c r="P588">
        <v>0</v>
      </c>
      <c r="Q588">
        <v>0</v>
      </c>
      <c r="R588">
        <v>0</v>
      </c>
      <c r="S588" t="s">
        <v>1174</v>
      </c>
      <c r="T588" t="s">
        <v>1175</v>
      </c>
      <c r="U588">
        <v>5</v>
      </c>
      <c r="V588">
        <v>3</v>
      </c>
      <c r="W588">
        <v>3</v>
      </c>
      <c r="X588">
        <v>0</v>
      </c>
      <c r="Y588">
        <v>2</v>
      </c>
      <c r="Z588">
        <v>0</v>
      </c>
      <c r="AA588">
        <v>2</v>
      </c>
      <c r="AB588">
        <v>1</v>
      </c>
      <c r="AC588">
        <v>0</v>
      </c>
      <c r="AD588">
        <v>2</v>
      </c>
      <c r="AE588">
        <v>11</v>
      </c>
      <c r="AF588">
        <v>13</v>
      </c>
      <c r="AG588">
        <v>6</v>
      </c>
      <c r="AH588">
        <v>7</v>
      </c>
      <c r="AI588">
        <v>5</v>
      </c>
      <c r="AJ588">
        <v>6</v>
      </c>
      <c r="AK588">
        <v>8</v>
      </c>
      <c r="AL588">
        <v>8</v>
      </c>
      <c r="AM588">
        <v>31</v>
      </c>
      <c r="AN588">
        <v>69</v>
      </c>
      <c r="AO588">
        <v>1.4</v>
      </c>
      <c r="AP588">
        <v>1.68</v>
      </c>
      <c r="AQ588">
        <v>1.97</v>
      </c>
      <c r="AR588">
        <v>40</v>
      </c>
      <c r="AS588">
        <v>60</v>
      </c>
      <c r="AT588">
        <v>20</v>
      </c>
      <c r="AU588">
        <v>14</v>
      </c>
      <c r="AV588">
        <v>7</v>
      </c>
      <c r="AW588">
        <v>17</v>
      </c>
      <c r="AX588">
        <v>50</v>
      </c>
      <c r="AY588">
        <v>34</v>
      </c>
      <c r="AZ588">
        <v>80</v>
      </c>
      <c r="BA588">
        <v>10</v>
      </c>
      <c r="BB588">
        <v>4.26</v>
      </c>
      <c r="BC588">
        <v>3.27</v>
      </c>
      <c r="BD588">
        <v>3.45</v>
      </c>
      <c r="BE588">
        <v>2.11</v>
      </c>
      <c r="BF588">
        <f>(1/BC588+1/BD588+1/BE588-1)/3</f>
        <v>2.3199706435461504E-2</v>
      </c>
      <c r="BG588">
        <f>1/BC588-BF588</f>
        <v>0.28261069111805531</v>
      </c>
      <c r="BH588">
        <f>1/BD588-BF588</f>
        <v>0.26665536602830664</v>
      </c>
      <c r="BI588">
        <f>1/BE588-BF588</f>
        <v>0.45073394285363805</v>
      </c>
      <c r="BJ588">
        <f>MROUND(BG588*100,2)/100</f>
        <v>0.28000000000000003</v>
      </c>
      <c r="BK588">
        <v>1.35</v>
      </c>
      <c r="BL588">
        <v>2.0699999999999998</v>
      </c>
      <c r="BM588">
        <v>3.73</v>
      </c>
      <c r="BN588">
        <v>6.5</v>
      </c>
      <c r="BO588">
        <v>1.8</v>
      </c>
      <c r="BP588">
        <v>1.91</v>
      </c>
      <c r="BQ588" t="s">
        <v>713</v>
      </c>
      <c r="BR588">
        <f>VLOOKUP(Table2[[#This Row],[Reference]],metron,10,FALSE)</f>
        <v>2.5445607358071678</v>
      </c>
      <c r="BS588">
        <f>VLOOKUP(Table2[[#This Row],[Reference]],metron,11,FALSE)</f>
        <v>1.128766254360926</v>
      </c>
      <c r="BT588">
        <f>VLOOKUP(Table2[[#This Row],[Reference]],metron,12,FALSE)</f>
        <v>1.415794481446242</v>
      </c>
      <c r="BU588">
        <f>VLOOKUP(Table2[[#This Row],[Reference]],metron,13,FALSE)</f>
        <v>0.49635267998731369</v>
      </c>
      <c r="BV588">
        <f>VLOOKUP(Table2[[#This Row],[Reference]],metron,14,FALSE)</f>
        <v>0.61084681255946716</v>
      </c>
      <c r="BW588">
        <f>VLOOKUP(Table2[[#This Row],[Reference]],metron,15,FALSE)</f>
        <v>11.04442036836403</v>
      </c>
      <c r="BX588">
        <f>VLOOKUP(Table2[[#This Row],[Reference]],metron,16,FALSE)</f>
        <v>11.38840736728061</v>
      </c>
      <c r="BY588">
        <f>VLOOKUP(Table2[[#This Row],[Reference]],metron,17,FALSE)</f>
        <v>4.5379574003276897</v>
      </c>
      <c r="BZ588">
        <f>VLOOKUP(Table2[[#This Row],[Reference]],metron,18,FALSE)</f>
        <v>4.8481703986892413</v>
      </c>
      <c r="CA588">
        <f>VLOOKUP(Table2[[#This Row],[Reference]],metron,19,FALSE)</f>
        <v>6.5064629680363399</v>
      </c>
      <c r="CB588">
        <f>VLOOKUP(Table2[[#This Row],[Reference]],metron,20,FALSE)</f>
        <v>6.540236968591369</v>
      </c>
      <c r="CC588">
        <f>VLOOKUP(Table2[[#This Row],[Reference]],metron,21,FALSE)</f>
        <v>13.117582417582421</v>
      </c>
      <c r="CD588">
        <f>VLOOKUP(Table2[[#This Row],[Reference]],metron,22,FALSE)</f>
        <v>13.28241758241758</v>
      </c>
      <c r="CE588">
        <f>VLOOKUP(Table2[[#This Row],[Reference]],metron,23,FALSE)</f>
        <v>1.792592592592593</v>
      </c>
      <c r="CF588">
        <f>VLOOKUP(Table2[[#This Row],[Reference]],metron,24,FALSE)</f>
        <v>1.806980433632998</v>
      </c>
      <c r="CG588">
        <f>VLOOKUP(Table2[[#This Row],[Reference]],metron,25,FALSE)</f>
        <v>0.1047065044949762</v>
      </c>
      <c r="CH588">
        <f>VLOOKUP(Table2[[#This Row],[Reference]],metron,26,FALSE)</f>
        <v>0.1073506081438392</v>
      </c>
    </row>
    <row r="589" spans="1:86" hidden="1" x14ac:dyDescent="0.45">
      <c r="A589">
        <v>1618619400</v>
      </c>
      <c r="B589" t="s">
        <v>1176</v>
      </c>
      <c r="C589" t="s">
        <v>64</v>
      </c>
      <c r="D589" t="s">
        <v>65</v>
      </c>
      <c r="E589" t="s">
        <v>660</v>
      </c>
      <c r="F589" t="s">
        <v>683</v>
      </c>
      <c r="G589" t="s">
        <v>690</v>
      </c>
      <c r="H589">
        <v>15</v>
      </c>
      <c r="I589">
        <v>1.4</v>
      </c>
      <c r="J589">
        <v>0.13</v>
      </c>
      <c r="K589">
        <v>1.29</v>
      </c>
      <c r="L589">
        <v>0.17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U589">
        <v>9</v>
      </c>
      <c r="V589">
        <v>5</v>
      </c>
      <c r="W589">
        <v>0</v>
      </c>
      <c r="X589">
        <v>0</v>
      </c>
      <c r="Y589">
        <v>2</v>
      </c>
      <c r="Z589">
        <v>0</v>
      </c>
      <c r="AA589">
        <v>0</v>
      </c>
      <c r="AB589">
        <v>0</v>
      </c>
      <c r="AC589">
        <v>1</v>
      </c>
      <c r="AD589">
        <v>1</v>
      </c>
      <c r="AE589">
        <v>17</v>
      </c>
      <c r="AF589">
        <v>8</v>
      </c>
      <c r="AG589">
        <v>3</v>
      </c>
      <c r="AH589">
        <v>0</v>
      </c>
      <c r="AI589">
        <v>14</v>
      </c>
      <c r="AJ589">
        <v>8</v>
      </c>
      <c r="AK589">
        <v>15</v>
      </c>
      <c r="AL589">
        <v>14</v>
      </c>
      <c r="AM589">
        <v>56</v>
      </c>
      <c r="AN589">
        <v>44</v>
      </c>
      <c r="AO589">
        <v>1.56</v>
      </c>
      <c r="AP589">
        <v>0.71</v>
      </c>
      <c r="AQ589">
        <v>2.67</v>
      </c>
      <c r="AR589">
        <v>54</v>
      </c>
      <c r="AS589">
        <v>74</v>
      </c>
      <c r="AT589">
        <v>53</v>
      </c>
      <c r="AU589">
        <v>23</v>
      </c>
      <c r="AV589">
        <v>14</v>
      </c>
      <c r="AW589">
        <v>40</v>
      </c>
      <c r="AX589">
        <v>80</v>
      </c>
      <c r="AY589">
        <v>27</v>
      </c>
      <c r="AZ589">
        <v>77</v>
      </c>
      <c r="BA589">
        <v>8.34</v>
      </c>
      <c r="BB589">
        <v>5.53</v>
      </c>
      <c r="BC589">
        <v>2.25</v>
      </c>
      <c r="BD589">
        <v>3.3</v>
      </c>
      <c r="BE589">
        <v>3</v>
      </c>
      <c r="BF589">
        <f>(1/BC589+1/BD589+1/BE589-1)/3</f>
        <v>2.6936026936026886E-2</v>
      </c>
      <c r="BG589">
        <f>1/BC589-BF589</f>
        <v>0.41750841750841755</v>
      </c>
      <c r="BH589">
        <f>1/BD589-BF589</f>
        <v>0.27609427609427617</v>
      </c>
      <c r="BI589">
        <f>1/BE589-BF589</f>
        <v>0.30639730639730645</v>
      </c>
      <c r="BJ589">
        <f>MROUND(BG589*100,2)/100</f>
        <v>0.42</v>
      </c>
      <c r="BK589">
        <v>1.33</v>
      </c>
      <c r="BL589">
        <v>1.91</v>
      </c>
      <c r="BM589">
        <v>3.3</v>
      </c>
      <c r="BN589">
        <v>6.5</v>
      </c>
      <c r="BO589">
        <v>1.8</v>
      </c>
      <c r="BP589">
        <v>1.95</v>
      </c>
      <c r="BQ589" t="s">
        <v>664</v>
      </c>
      <c r="BR589">
        <f>VLOOKUP(Table2[[#This Row],[Reference]],metron,10,FALSE)</f>
        <v>2.4884649511978703</v>
      </c>
      <c r="BS589">
        <f>VLOOKUP(Table2[[#This Row],[Reference]],metron,11,FALSE)</f>
        <v>1.396960958296362</v>
      </c>
      <c r="BT589">
        <f>VLOOKUP(Table2[[#This Row],[Reference]],metron,12,FALSE)</f>
        <v>1.091503992901508</v>
      </c>
      <c r="BU589">
        <f>VLOOKUP(Table2[[#This Row],[Reference]],metron,13,FALSE)</f>
        <v>0.60765391014975045</v>
      </c>
      <c r="BV589">
        <f>VLOOKUP(Table2[[#This Row],[Reference]],metron,14,FALSE)</f>
        <v>0.47276760953965608</v>
      </c>
      <c r="BW589">
        <f>VLOOKUP(Table2[[#This Row],[Reference]],metron,15,FALSE)</f>
        <v>12.29504785684561</v>
      </c>
      <c r="BX589">
        <f>VLOOKUP(Table2[[#This Row],[Reference]],metron,16,FALSE)</f>
        <v>10.047232625884311</v>
      </c>
      <c r="BY589">
        <f>VLOOKUP(Table2[[#This Row],[Reference]],metron,17,FALSE)</f>
        <v>5.2917192097519967</v>
      </c>
      <c r="BZ589">
        <f>VLOOKUP(Table2[[#This Row],[Reference]],metron,18,FALSE)</f>
        <v>4.2580916351408158</v>
      </c>
      <c r="CA589">
        <f>VLOOKUP(Table2[[#This Row],[Reference]],metron,19,FALSE)</f>
        <v>7.0033286470936131</v>
      </c>
      <c r="CB589">
        <f>VLOOKUP(Table2[[#This Row],[Reference]],metron,20,FALSE)</f>
        <v>5.789140990743495</v>
      </c>
      <c r="CC589">
        <f>VLOOKUP(Table2[[#This Row],[Reference]],metron,21,FALSE)</f>
        <v>12.77041895895049</v>
      </c>
      <c r="CD589">
        <f>VLOOKUP(Table2[[#This Row],[Reference]],metron,22,FALSE)</f>
        <v>13.411129919593741</v>
      </c>
      <c r="CE589">
        <f>VLOOKUP(Table2[[#This Row],[Reference]],metron,23,FALSE)</f>
        <v>1.556141062018646</v>
      </c>
      <c r="CF589">
        <f>VLOOKUP(Table2[[#This Row],[Reference]],metron,24,FALSE)</f>
        <v>1.9114308877178761</v>
      </c>
      <c r="CG589">
        <f>VLOOKUP(Table2[[#This Row],[Reference]],metron,25,FALSE)</f>
        <v>8.4920956627482766E-2</v>
      </c>
      <c r="CH589">
        <f>VLOOKUP(Table2[[#This Row],[Reference]],metron,26,FALSE)</f>
        <v>0.1323469801378192</v>
      </c>
    </row>
    <row r="590" spans="1:86" hidden="1" x14ac:dyDescent="0.45">
      <c r="A590">
        <v>1618626600</v>
      </c>
      <c r="B590" t="s">
        <v>1177</v>
      </c>
      <c r="C590" t="s">
        <v>64</v>
      </c>
      <c r="D590" t="s">
        <v>65</v>
      </c>
      <c r="E590" t="s">
        <v>699</v>
      </c>
      <c r="F590" t="s">
        <v>677</v>
      </c>
      <c r="G590" t="s">
        <v>743</v>
      </c>
      <c r="H590">
        <v>15</v>
      </c>
      <c r="I590">
        <v>1.47</v>
      </c>
      <c r="J590">
        <v>1</v>
      </c>
      <c r="K590">
        <v>1.53</v>
      </c>
      <c r="L590">
        <v>1.06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U590">
        <v>2</v>
      </c>
      <c r="V590">
        <v>5</v>
      </c>
      <c r="W590">
        <v>2</v>
      </c>
      <c r="X590">
        <v>0</v>
      </c>
      <c r="Y590">
        <v>2</v>
      </c>
      <c r="Z590">
        <v>0</v>
      </c>
      <c r="AA590">
        <v>1</v>
      </c>
      <c r="AB590">
        <v>1</v>
      </c>
      <c r="AC590">
        <v>2</v>
      </c>
      <c r="AD590">
        <v>0</v>
      </c>
      <c r="AE590">
        <v>4</v>
      </c>
      <c r="AF590">
        <v>12</v>
      </c>
      <c r="AG590">
        <v>2</v>
      </c>
      <c r="AH590">
        <v>5</v>
      </c>
      <c r="AI590">
        <v>2</v>
      </c>
      <c r="AJ590">
        <v>7</v>
      </c>
      <c r="AK590">
        <v>18</v>
      </c>
      <c r="AL590">
        <v>14</v>
      </c>
      <c r="AM590">
        <v>34</v>
      </c>
      <c r="AN590">
        <v>66</v>
      </c>
      <c r="AO590">
        <v>0.56000000000000005</v>
      </c>
      <c r="AP590">
        <v>1.58</v>
      </c>
      <c r="AQ590">
        <v>2.2400000000000002</v>
      </c>
      <c r="AR590">
        <v>50</v>
      </c>
      <c r="AS590">
        <v>57</v>
      </c>
      <c r="AT590">
        <v>40</v>
      </c>
      <c r="AU590">
        <v>24</v>
      </c>
      <c r="AV590">
        <v>20</v>
      </c>
      <c r="AW590">
        <v>47</v>
      </c>
      <c r="AX590">
        <v>63</v>
      </c>
      <c r="AY590">
        <v>27</v>
      </c>
      <c r="AZ590">
        <v>57</v>
      </c>
      <c r="BA590">
        <v>9.1300000000000008</v>
      </c>
      <c r="BB590">
        <v>4.8</v>
      </c>
      <c r="BC590">
        <v>2.73</v>
      </c>
      <c r="BD590">
        <v>3.42</v>
      </c>
      <c r="BE590">
        <v>2.58</v>
      </c>
      <c r="BF590">
        <f>(1/BC590+1/BD590+1/BE590-1)/3</f>
        <v>1.5431642114628627E-2</v>
      </c>
      <c r="BG590">
        <f>1/BC590-BF590</f>
        <v>0.35086872418573767</v>
      </c>
      <c r="BH590">
        <f>1/BD590-BF590</f>
        <v>0.27696601870408483</v>
      </c>
      <c r="BI590">
        <f>1/BE590-BF590</f>
        <v>0.37216525711017756</v>
      </c>
      <c r="BJ590">
        <f>MROUND(BG590*100,2)/100</f>
        <v>0.36</v>
      </c>
      <c r="BK590">
        <v>1.3</v>
      </c>
      <c r="BL590">
        <v>2</v>
      </c>
      <c r="BM590">
        <v>3.3</v>
      </c>
      <c r="BN590">
        <v>6.5</v>
      </c>
      <c r="BO590">
        <v>1.77</v>
      </c>
      <c r="BP590">
        <v>1.95</v>
      </c>
      <c r="BQ590" t="s">
        <v>702</v>
      </c>
      <c r="BR590">
        <f>VLOOKUP(Table2[[#This Row],[Reference]],metron,10,FALSE)</f>
        <v>2.5110350525197691</v>
      </c>
      <c r="BS590">
        <f>VLOOKUP(Table2[[#This Row],[Reference]],metron,11,FALSE)</f>
        <v>1.269326094653606</v>
      </c>
      <c r="BT590">
        <f>VLOOKUP(Table2[[#This Row],[Reference]],metron,12,FALSE)</f>
        <v>1.2417089578661631</v>
      </c>
      <c r="BU590">
        <f>VLOOKUP(Table2[[#This Row],[Reference]],metron,13,FALSE)</f>
        <v>0.56586402266288949</v>
      </c>
      <c r="BV590">
        <f>VLOOKUP(Table2[[#This Row],[Reference]],metron,14,FALSE)</f>
        <v>0.55158168083097259</v>
      </c>
      <c r="BW590">
        <f>VLOOKUP(Table2[[#This Row],[Reference]],metron,15,FALSE)</f>
        <v>11.49400826446281</v>
      </c>
      <c r="BX590">
        <f>VLOOKUP(Table2[[#This Row],[Reference]],metron,16,FALSE)</f>
        <v>10.507231404958681</v>
      </c>
      <c r="BY590">
        <f>VLOOKUP(Table2[[#This Row],[Reference]],metron,17,FALSE)</f>
        <v>4.9238790406673623</v>
      </c>
      <c r="BZ590">
        <f>VLOOKUP(Table2[[#This Row],[Reference]],metron,18,FALSE)</f>
        <v>4.6296141814389991</v>
      </c>
      <c r="CA590">
        <f>VLOOKUP(Table2[[#This Row],[Reference]],metron,19,FALSE)</f>
        <v>6.5701292237954476</v>
      </c>
      <c r="CB590">
        <f>VLOOKUP(Table2[[#This Row],[Reference]],metron,20,FALSE)</f>
        <v>5.8776172235196817</v>
      </c>
      <c r="CC590">
        <f>VLOOKUP(Table2[[#This Row],[Reference]],metron,21,FALSE)</f>
        <v>12.798739495798319</v>
      </c>
      <c r="CD590">
        <f>VLOOKUP(Table2[[#This Row],[Reference]],metron,22,FALSE)</f>
        <v>12.98844537815126</v>
      </c>
      <c r="CE590">
        <f>VLOOKUP(Table2[[#This Row],[Reference]],metron,23,FALSE)</f>
        <v>1.604928297313674</v>
      </c>
      <c r="CF590">
        <f>VLOOKUP(Table2[[#This Row],[Reference]],metron,24,FALSE)</f>
        <v>1.791961219955565</v>
      </c>
      <c r="CG590">
        <f>VLOOKUP(Table2[[#This Row],[Reference]],metron,25,FALSE)</f>
        <v>8.887093516461321E-2</v>
      </c>
      <c r="CH590">
        <f>VLOOKUP(Table2[[#This Row],[Reference]],metron,26,FALSE)</f>
        <v>0.11694607150070691</v>
      </c>
    </row>
    <row r="591" spans="1:86" hidden="1" x14ac:dyDescent="0.45">
      <c r="A591">
        <v>1618696800</v>
      </c>
      <c r="B591" t="s">
        <v>1178</v>
      </c>
      <c r="C591" t="s">
        <v>64</v>
      </c>
      <c r="D591" t="s">
        <v>65</v>
      </c>
      <c r="E591" t="s">
        <v>688</v>
      </c>
      <c r="F591" t="s">
        <v>700</v>
      </c>
      <c r="G591" t="s">
        <v>678</v>
      </c>
      <c r="H591">
        <v>15</v>
      </c>
      <c r="I591">
        <v>1.1299999999999999</v>
      </c>
      <c r="J591">
        <v>1.41</v>
      </c>
      <c r="K591">
        <v>1</v>
      </c>
      <c r="L591">
        <v>1.33</v>
      </c>
      <c r="M591">
        <v>1</v>
      </c>
      <c r="N591">
        <v>4</v>
      </c>
      <c r="O591">
        <v>5</v>
      </c>
      <c r="P591">
        <v>1</v>
      </c>
      <c r="Q591">
        <v>0</v>
      </c>
      <c r="R591">
        <v>1</v>
      </c>
      <c r="S591">
        <v>67</v>
      </c>
      <c r="T591" t="s">
        <v>1179</v>
      </c>
      <c r="U591">
        <v>5</v>
      </c>
      <c r="V591">
        <v>8</v>
      </c>
      <c r="W591">
        <v>2</v>
      </c>
      <c r="X591">
        <v>0</v>
      </c>
      <c r="Y591">
        <v>1</v>
      </c>
      <c r="Z591">
        <v>0</v>
      </c>
      <c r="AA591">
        <v>1</v>
      </c>
      <c r="AB591">
        <v>1</v>
      </c>
      <c r="AC591">
        <v>1</v>
      </c>
      <c r="AD591">
        <v>0</v>
      </c>
      <c r="AE591">
        <v>12</v>
      </c>
      <c r="AF591">
        <v>19</v>
      </c>
      <c r="AG591">
        <v>6</v>
      </c>
      <c r="AH591">
        <v>6</v>
      </c>
      <c r="AI591">
        <v>6</v>
      </c>
      <c r="AJ591">
        <v>13</v>
      </c>
      <c r="AK591">
        <v>10</v>
      </c>
      <c r="AL591">
        <v>9</v>
      </c>
      <c r="AM591">
        <v>46</v>
      </c>
      <c r="AN591">
        <v>54</v>
      </c>
      <c r="AO591">
        <v>1.47</v>
      </c>
      <c r="AP591">
        <v>1.88</v>
      </c>
      <c r="AQ591">
        <v>2.75</v>
      </c>
      <c r="AR591">
        <v>60</v>
      </c>
      <c r="AS591">
        <v>70</v>
      </c>
      <c r="AT591">
        <v>54</v>
      </c>
      <c r="AU591">
        <v>34</v>
      </c>
      <c r="AV591">
        <v>13</v>
      </c>
      <c r="AW591">
        <v>41</v>
      </c>
      <c r="AX591">
        <v>85</v>
      </c>
      <c r="AY591">
        <v>37</v>
      </c>
      <c r="AZ591">
        <v>66</v>
      </c>
      <c r="BA591">
        <v>9.4700000000000006</v>
      </c>
      <c r="BB591">
        <v>5.67</v>
      </c>
      <c r="BC591">
        <v>2.8</v>
      </c>
      <c r="BD591">
        <v>3.15</v>
      </c>
      <c r="BE591">
        <v>2.4500000000000002</v>
      </c>
      <c r="BF591">
        <f>(1/BC591+1/BD591+1/BE591-1)/3</f>
        <v>2.7588813303099036E-2</v>
      </c>
      <c r="BG591">
        <f>1/BC591-BF591</f>
        <v>0.32955404383975812</v>
      </c>
      <c r="BH591">
        <f>1/BD591-BF591</f>
        <v>0.28987150415721841</v>
      </c>
      <c r="BI591">
        <f>1/BE591-BF591</f>
        <v>0.38057445200302337</v>
      </c>
      <c r="BJ591">
        <f>MROUND(BG591*100,2)/100</f>
        <v>0.32</v>
      </c>
      <c r="BK591">
        <v>1.34</v>
      </c>
      <c r="BL591">
        <v>1.95</v>
      </c>
      <c r="BM591">
        <v>3.2</v>
      </c>
      <c r="BN591">
        <v>6.25</v>
      </c>
      <c r="BO591">
        <v>1.74</v>
      </c>
      <c r="BP591">
        <v>2</v>
      </c>
      <c r="BQ591" t="s">
        <v>691</v>
      </c>
      <c r="BR591">
        <f>VLOOKUP(Table2[[#This Row],[Reference]],metron,10,FALSE)</f>
        <v>2.5313454284174597</v>
      </c>
      <c r="BS591">
        <f>VLOOKUP(Table2[[#This Row],[Reference]],metron,11,FALSE)</f>
        <v>1.210167055864918</v>
      </c>
      <c r="BT591">
        <f>VLOOKUP(Table2[[#This Row],[Reference]],metron,12,FALSE)</f>
        <v>1.3211783725525419</v>
      </c>
      <c r="BU591">
        <f>VLOOKUP(Table2[[#This Row],[Reference]],metron,13,FALSE)</f>
        <v>0.53135669362084459</v>
      </c>
      <c r="BV591">
        <f>VLOOKUP(Table2[[#This Row],[Reference]],metron,14,FALSE)</f>
        <v>0.55633423180592989</v>
      </c>
      <c r="BW591">
        <f>VLOOKUP(Table2[[#This Row],[Reference]],metron,15,FALSE)</f>
        <v>11.21109010712035</v>
      </c>
      <c r="BX591">
        <f>VLOOKUP(Table2[[#This Row],[Reference]],metron,16,FALSE)</f>
        <v>11.01700787401575</v>
      </c>
      <c r="BY591">
        <f>VLOOKUP(Table2[[#This Row],[Reference]],metron,17,FALSE)</f>
        <v>4.6792332268370611</v>
      </c>
      <c r="BZ591">
        <f>VLOOKUP(Table2[[#This Row],[Reference]],metron,18,FALSE)</f>
        <v>4.7080804854679013</v>
      </c>
      <c r="CA591">
        <f>VLOOKUP(Table2[[#This Row],[Reference]],metron,19,FALSE)</f>
        <v>6.5318568802832893</v>
      </c>
      <c r="CB591">
        <f>VLOOKUP(Table2[[#This Row],[Reference]],metron,20,FALSE)</f>
        <v>6.3089273885478487</v>
      </c>
      <c r="CC591">
        <f>VLOOKUP(Table2[[#This Row],[Reference]],metron,21,FALSE)</f>
        <v>12.72547770700637</v>
      </c>
      <c r="CD591">
        <f>VLOOKUP(Table2[[#This Row],[Reference]],metron,22,FALSE)</f>
        <v>13.06847133757962</v>
      </c>
      <c r="CE591">
        <f>VLOOKUP(Table2[[#This Row],[Reference]],metron,23,FALSE)</f>
        <v>1.6902356902356901</v>
      </c>
      <c r="CF591">
        <f>VLOOKUP(Table2[[#This Row],[Reference]],metron,24,FALSE)</f>
        <v>1.8050198959289869</v>
      </c>
      <c r="CG591">
        <f>VLOOKUP(Table2[[#This Row],[Reference]],metron,25,FALSE)</f>
        <v>0.105907560453015</v>
      </c>
      <c r="CH591">
        <f>VLOOKUP(Table2[[#This Row],[Reference]],metron,26,FALSE)</f>
        <v>0.1141720232629324</v>
      </c>
    </row>
    <row r="592" spans="1:86" hidden="1" x14ac:dyDescent="0.45">
      <c r="A592">
        <v>1618704000</v>
      </c>
      <c r="B592" t="s">
        <v>1180</v>
      </c>
      <c r="C592" t="s">
        <v>64</v>
      </c>
      <c r="D592" t="s">
        <v>65</v>
      </c>
      <c r="E592" t="s">
        <v>666</v>
      </c>
      <c r="F592" t="s">
        <v>676</v>
      </c>
      <c r="G592" t="s">
        <v>720</v>
      </c>
      <c r="H592">
        <v>15</v>
      </c>
      <c r="I592">
        <v>1.56</v>
      </c>
      <c r="J592">
        <v>0.47</v>
      </c>
      <c r="K592">
        <v>1.6</v>
      </c>
      <c r="L592">
        <v>0.47</v>
      </c>
      <c r="M592">
        <v>2</v>
      </c>
      <c r="N592">
        <v>0</v>
      </c>
      <c r="O592">
        <v>2</v>
      </c>
      <c r="P592">
        <v>0</v>
      </c>
      <c r="Q592">
        <v>0</v>
      </c>
      <c r="R592">
        <v>0</v>
      </c>
      <c r="S592" t="s">
        <v>1181</v>
      </c>
      <c r="U592">
        <v>6</v>
      </c>
      <c r="V592">
        <v>3</v>
      </c>
      <c r="W592">
        <v>0</v>
      </c>
      <c r="X592">
        <v>0</v>
      </c>
      <c r="Y592">
        <v>2</v>
      </c>
      <c r="Z592">
        <v>1</v>
      </c>
      <c r="AA592">
        <v>0</v>
      </c>
      <c r="AB592">
        <v>0</v>
      </c>
      <c r="AC592">
        <v>0</v>
      </c>
      <c r="AD592">
        <v>3</v>
      </c>
      <c r="AE592">
        <v>20</v>
      </c>
      <c r="AF592">
        <v>7</v>
      </c>
      <c r="AG592">
        <v>7</v>
      </c>
      <c r="AH592">
        <v>3</v>
      </c>
      <c r="AI592">
        <v>13</v>
      </c>
      <c r="AJ592">
        <v>4</v>
      </c>
      <c r="AK592">
        <v>9</v>
      </c>
      <c r="AL592">
        <v>7</v>
      </c>
      <c r="AM592">
        <v>57</v>
      </c>
      <c r="AN592">
        <v>43</v>
      </c>
      <c r="AO592">
        <v>2.13</v>
      </c>
      <c r="AP592">
        <v>0.78</v>
      </c>
      <c r="AQ592">
        <v>2.38</v>
      </c>
      <c r="AR592">
        <v>51</v>
      </c>
      <c r="AS592">
        <v>73</v>
      </c>
      <c r="AT592">
        <v>46</v>
      </c>
      <c r="AU592">
        <v>22</v>
      </c>
      <c r="AV592">
        <v>7</v>
      </c>
      <c r="AW592">
        <v>33</v>
      </c>
      <c r="AX592">
        <v>80</v>
      </c>
      <c r="AY592">
        <v>31</v>
      </c>
      <c r="AZ592">
        <v>63</v>
      </c>
      <c r="BA592">
        <v>8.5299999999999994</v>
      </c>
      <c r="BB592">
        <v>4.26</v>
      </c>
      <c r="BC592">
        <v>2.1</v>
      </c>
      <c r="BD592">
        <v>3.2</v>
      </c>
      <c r="BE592">
        <v>3.2</v>
      </c>
      <c r="BF592">
        <f>(1/BC592+1/BD592+1/BE592-1)/3</f>
        <v>3.3730158730158756E-2</v>
      </c>
      <c r="BG592">
        <f>1/BC592-BF592</f>
        <v>0.44246031746031739</v>
      </c>
      <c r="BH592">
        <f>1/BD592-BF592</f>
        <v>0.27876984126984122</v>
      </c>
      <c r="BI592">
        <f>1/BE592-BF592</f>
        <v>0.27876984126984122</v>
      </c>
      <c r="BJ592">
        <f>MROUND(BG592*100,2)/100</f>
        <v>0.44</v>
      </c>
      <c r="BK592">
        <v>1.36</v>
      </c>
      <c r="BL592">
        <v>2.0499999999999998</v>
      </c>
      <c r="BM592">
        <v>3.6</v>
      </c>
      <c r="BN592">
        <v>7.25</v>
      </c>
      <c r="BO592">
        <v>1.91</v>
      </c>
      <c r="BP592">
        <v>1.8</v>
      </c>
      <c r="BQ592" t="s">
        <v>669</v>
      </c>
      <c r="BR592">
        <f>VLOOKUP(Table2[[#This Row],[Reference]],metron,10,FALSE)</f>
        <v>2.4807646356033461</v>
      </c>
      <c r="BS592">
        <f>VLOOKUP(Table2[[#This Row],[Reference]],metron,11,FALSE)</f>
        <v>1.4140979689366791</v>
      </c>
      <c r="BT592">
        <f>VLOOKUP(Table2[[#This Row],[Reference]],metron,12,FALSE)</f>
        <v>1.0666666666666671</v>
      </c>
      <c r="BU592">
        <f>VLOOKUP(Table2[[#This Row],[Reference]],metron,13,FALSE)</f>
        <v>0.62712066905615294</v>
      </c>
      <c r="BV592">
        <f>VLOOKUP(Table2[[#This Row],[Reference]],metron,14,FALSE)</f>
        <v>0.46009557945041818</v>
      </c>
      <c r="BW592">
        <f>VLOOKUP(Table2[[#This Row],[Reference]],metron,15,FALSE)</f>
        <v>12.56969280146722</v>
      </c>
      <c r="BX592">
        <f>VLOOKUP(Table2[[#This Row],[Reference]],metron,16,FALSE)</f>
        <v>9.8695552498853729</v>
      </c>
      <c r="BY592">
        <f>VLOOKUP(Table2[[#This Row],[Reference]],metron,17,FALSE)</f>
        <v>5.2754256787850897</v>
      </c>
      <c r="BZ592">
        <f>VLOOKUP(Table2[[#This Row],[Reference]],metron,18,FALSE)</f>
        <v>4.1279337321675103</v>
      </c>
      <c r="CA592">
        <f>VLOOKUP(Table2[[#This Row],[Reference]],metron,19,FALSE)</f>
        <v>7.2942671226821298</v>
      </c>
      <c r="CB592">
        <f>VLOOKUP(Table2[[#This Row],[Reference]],metron,20,FALSE)</f>
        <v>5.7416215177178627</v>
      </c>
      <c r="CC592">
        <f>VLOOKUP(Table2[[#This Row],[Reference]],metron,21,FALSE)</f>
        <v>12.897246007868549</v>
      </c>
      <c r="CD592">
        <f>VLOOKUP(Table2[[#This Row],[Reference]],metron,22,FALSE)</f>
        <v>13.507058551261281</v>
      </c>
      <c r="CE592">
        <f>VLOOKUP(Table2[[#This Row],[Reference]],metron,23,FALSE)</f>
        <v>1.576522702104098</v>
      </c>
      <c r="CF592">
        <f>VLOOKUP(Table2[[#This Row],[Reference]],metron,24,FALSE)</f>
        <v>1.917165005537099</v>
      </c>
      <c r="CG592">
        <f>VLOOKUP(Table2[[#This Row],[Reference]],metron,25,FALSE)</f>
        <v>8.4385382059800659E-2</v>
      </c>
      <c r="CH592">
        <f>VLOOKUP(Table2[[#This Row],[Reference]],metron,26,FALSE)</f>
        <v>0.1233665559246955</v>
      </c>
    </row>
    <row r="593" spans="1:86" hidden="1" x14ac:dyDescent="0.45">
      <c r="A593">
        <v>1618711500</v>
      </c>
      <c r="B593" t="s">
        <v>1182</v>
      </c>
      <c r="C593" t="s">
        <v>64</v>
      </c>
      <c r="D593" t="s">
        <v>65</v>
      </c>
      <c r="E593" t="s">
        <v>694</v>
      </c>
      <c r="F593" t="s">
        <v>671</v>
      </c>
      <c r="G593" t="s">
        <v>735</v>
      </c>
      <c r="H593">
        <v>15</v>
      </c>
      <c r="I593">
        <v>2.41</v>
      </c>
      <c r="J593">
        <v>1.89</v>
      </c>
      <c r="K593">
        <v>2.37</v>
      </c>
      <c r="L593">
        <v>1.77</v>
      </c>
      <c r="M593">
        <v>1</v>
      </c>
      <c r="N593">
        <v>1</v>
      </c>
      <c r="O593">
        <v>2</v>
      </c>
      <c r="P593">
        <v>1</v>
      </c>
      <c r="Q593">
        <v>1</v>
      </c>
      <c r="R593">
        <v>0</v>
      </c>
      <c r="S593">
        <v>41</v>
      </c>
      <c r="T593">
        <v>84</v>
      </c>
      <c r="U593">
        <v>3</v>
      </c>
      <c r="V593">
        <v>9</v>
      </c>
      <c r="W593">
        <v>1</v>
      </c>
      <c r="X593">
        <v>0</v>
      </c>
      <c r="Y593">
        <v>2</v>
      </c>
      <c r="Z593">
        <v>0</v>
      </c>
      <c r="AA593">
        <v>0</v>
      </c>
      <c r="AB593">
        <v>1</v>
      </c>
      <c r="AC593">
        <v>0</v>
      </c>
      <c r="AD593">
        <v>2</v>
      </c>
      <c r="AE593">
        <v>12</v>
      </c>
      <c r="AF593">
        <v>9</v>
      </c>
      <c r="AG593">
        <v>4</v>
      </c>
      <c r="AH593">
        <v>2</v>
      </c>
      <c r="AI593">
        <v>8</v>
      </c>
      <c r="AJ593">
        <v>7</v>
      </c>
      <c r="AK593">
        <v>16</v>
      </c>
      <c r="AL593">
        <v>14</v>
      </c>
      <c r="AM593">
        <v>42</v>
      </c>
      <c r="AN593">
        <v>58</v>
      </c>
      <c r="AO593">
        <v>1.28</v>
      </c>
      <c r="AP593">
        <v>1.1599999999999999</v>
      </c>
      <c r="AQ593">
        <v>2.4700000000000002</v>
      </c>
      <c r="AR593">
        <v>47</v>
      </c>
      <c r="AS593">
        <v>69</v>
      </c>
      <c r="AT593">
        <v>47</v>
      </c>
      <c r="AU593">
        <v>29</v>
      </c>
      <c r="AV593">
        <v>3</v>
      </c>
      <c r="AW593">
        <v>35</v>
      </c>
      <c r="AX593">
        <v>69</v>
      </c>
      <c r="AY593">
        <v>32</v>
      </c>
      <c r="AZ593">
        <v>86</v>
      </c>
      <c r="BA593">
        <v>10.199999999999999</v>
      </c>
      <c r="BB593">
        <v>3.2</v>
      </c>
      <c r="BC593">
        <v>2.2999999999999998</v>
      </c>
      <c r="BD593">
        <v>3.2</v>
      </c>
      <c r="BE593">
        <v>2.85</v>
      </c>
      <c r="BF593">
        <f>(1/BC593+1/BD593+1/BE593-1)/3</f>
        <v>3.2719933892702745E-2</v>
      </c>
      <c r="BG593">
        <f>1/BC593-BF593</f>
        <v>0.40206267480294949</v>
      </c>
      <c r="BH593">
        <f>1/BD593-BF593</f>
        <v>0.27978006610729728</v>
      </c>
      <c r="BI593">
        <f>1/BE593-BF593</f>
        <v>0.3181572590897534</v>
      </c>
      <c r="BJ593">
        <f>MROUND(BG593*100,2)/100</f>
        <v>0.4</v>
      </c>
      <c r="BK593">
        <v>1.33</v>
      </c>
      <c r="BL593">
        <v>1.95</v>
      </c>
      <c r="BM593">
        <v>3.3</v>
      </c>
      <c r="BN593">
        <v>6</v>
      </c>
      <c r="BO593">
        <v>1.77</v>
      </c>
      <c r="BP593">
        <v>1.95</v>
      </c>
      <c r="BQ593" t="s">
        <v>770</v>
      </c>
      <c r="BR593">
        <f>VLOOKUP(Table2[[#This Row],[Reference]],metron,10,FALSE)</f>
        <v>2.4956155335383219</v>
      </c>
      <c r="BS593">
        <f>VLOOKUP(Table2[[#This Row],[Reference]],metron,11,FALSE)</f>
        <v>1.344038264434575</v>
      </c>
      <c r="BT593">
        <f>VLOOKUP(Table2[[#This Row],[Reference]],metron,12,FALSE)</f>
        <v>1.1515772691037469</v>
      </c>
      <c r="BU593">
        <f>VLOOKUP(Table2[[#This Row],[Reference]],metron,13,FALSE)</f>
        <v>0.59936225942375587</v>
      </c>
      <c r="BV593">
        <f>VLOOKUP(Table2[[#This Row],[Reference]],metron,14,FALSE)</f>
        <v>0.50723152260562576</v>
      </c>
      <c r="BW593">
        <f>VLOOKUP(Table2[[#This Row],[Reference]],metron,15,FALSE)</f>
        <v>11.99278846153846</v>
      </c>
      <c r="BX593">
        <f>VLOOKUP(Table2[[#This Row],[Reference]],metron,16,FALSE)</f>
        <v>10.0277534965035</v>
      </c>
      <c r="BY593">
        <f>VLOOKUP(Table2[[#This Row],[Reference]],metron,17,FALSE)</f>
        <v>5.2857459543338514</v>
      </c>
      <c r="BZ593">
        <f>VLOOKUP(Table2[[#This Row],[Reference]],metron,18,FALSE)</f>
        <v>4.4067834183107957</v>
      </c>
      <c r="CA593">
        <f>VLOOKUP(Table2[[#This Row],[Reference]],metron,19,FALSE)</f>
        <v>6.7070425072046085</v>
      </c>
      <c r="CB593">
        <f>VLOOKUP(Table2[[#This Row],[Reference]],metron,20,FALSE)</f>
        <v>5.6209700781927046</v>
      </c>
      <c r="CC593">
        <f>VLOOKUP(Table2[[#This Row],[Reference]],metron,21,FALSE)</f>
        <v>13.04463690872752</v>
      </c>
      <c r="CD593">
        <f>VLOOKUP(Table2[[#This Row],[Reference]],metron,22,FALSE)</f>
        <v>13.49811236953142</v>
      </c>
      <c r="CE593">
        <f>VLOOKUP(Table2[[#This Row],[Reference]],metron,23,FALSE)</f>
        <v>1.5836526181353769</v>
      </c>
      <c r="CF593">
        <f>VLOOKUP(Table2[[#This Row],[Reference]],metron,24,FALSE)</f>
        <v>1.8744146445295871</v>
      </c>
      <c r="CG593">
        <f>VLOOKUP(Table2[[#This Row],[Reference]],metron,25,FALSE)</f>
        <v>8.5994040017028525E-2</v>
      </c>
      <c r="CH593">
        <f>VLOOKUP(Table2[[#This Row],[Reference]],metron,26,FALSE)</f>
        <v>0.13452532992762881</v>
      </c>
    </row>
    <row r="594" spans="1:86" hidden="1" x14ac:dyDescent="0.45">
      <c r="A594">
        <v>1618765200</v>
      </c>
      <c r="B594" t="s">
        <v>1183</v>
      </c>
      <c r="C594" t="s">
        <v>64</v>
      </c>
      <c r="D594" t="s">
        <v>65</v>
      </c>
      <c r="E594" t="s">
        <v>682</v>
      </c>
      <c r="F594" t="s">
        <v>661</v>
      </c>
      <c r="G594" t="s">
        <v>717</v>
      </c>
      <c r="H594">
        <v>15</v>
      </c>
      <c r="I594">
        <v>1.78</v>
      </c>
      <c r="J594">
        <v>1.63</v>
      </c>
      <c r="K594">
        <v>1.65</v>
      </c>
      <c r="L594">
        <v>1.47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U594">
        <v>2</v>
      </c>
      <c r="V594">
        <v>2</v>
      </c>
      <c r="W594">
        <v>1</v>
      </c>
      <c r="X594">
        <v>0</v>
      </c>
      <c r="Y594">
        <v>0</v>
      </c>
      <c r="Z594">
        <v>0</v>
      </c>
      <c r="AA594">
        <v>0</v>
      </c>
      <c r="AB594">
        <v>1</v>
      </c>
      <c r="AC594">
        <v>0</v>
      </c>
      <c r="AD594">
        <v>0</v>
      </c>
      <c r="AE594">
        <v>14</v>
      </c>
      <c r="AF594">
        <v>9</v>
      </c>
      <c r="AG594">
        <v>5</v>
      </c>
      <c r="AH594">
        <v>5</v>
      </c>
      <c r="AI594">
        <v>9</v>
      </c>
      <c r="AJ594">
        <v>4</v>
      </c>
      <c r="AK594">
        <v>8</v>
      </c>
      <c r="AL594">
        <v>6</v>
      </c>
      <c r="AM594">
        <v>43</v>
      </c>
      <c r="AN594">
        <v>57</v>
      </c>
      <c r="AO594">
        <v>1.5</v>
      </c>
      <c r="AP594">
        <v>1.18</v>
      </c>
      <c r="AQ594">
        <v>2.39</v>
      </c>
      <c r="AR594">
        <v>44</v>
      </c>
      <c r="AS594">
        <v>71</v>
      </c>
      <c r="AT594">
        <v>38</v>
      </c>
      <c r="AU594">
        <v>27</v>
      </c>
      <c r="AV594">
        <v>12</v>
      </c>
      <c r="AW594">
        <v>21</v>
      </c>
      <c r="AX594">
        <v>53</v>
      </c>
      <c r="AY594">
        <v>44</v>
      </c>
      <c r="AZ594">
        <v>89</v>
      </c>
      <c r="BA594">
        <v>11.3</v>
      </c>
      <c r="BB594">
        <v>4.5</v>
      </c>
      <c r="BC594">
        <v>3.35</v>
      </c>
      <c r="BD594">
        <v>3.25</v>
      </c>
      <c r="BE594">
        <v>2.15</v>
      </c>
      <c r="BF594">
        <f>(1/BC594+1/BD594+1/BE594-1)/3</f>
        <v>2.3772016482880742E-2</v>
      </c>
      <c r="BG594">
        <f>1/BC594-BF594</f>
        <v>0.2747354462036864</v>
      </c>
      <c r="BH594">
        <f>1/BD594-BF594</f>
        <v>0.28392029120942697</v>
      </c>
      <c r="BI594">
        <f>1/BE594-BF594</f>
        <v>0.44134426258688669</v>
      </c>
      <c r="BJ594">
        <f>MROUND(BG594*100,2)/100</f>
        <v>0.28000000000000003</v>
      </c>
      <c r="BK594">
        <v>1.42</v>
      </c>
      <c r="BL594">
        <v>2.15</v>
      </c>
      <c r="BM594">
        <v>3.8</v>
      </c>
      <c r="BN594">
        <v>7.75</v>
      </c>
      <c r="BO594">
        <v>1.95</v>
      </c>
      <c r="BP594">
        <v>1.8</v>
      </c>
      <c r="BQ594" t="s">
        <v>675</v>
      </c>
      <c r="BR594">
        <f>VLOOKUP(Table2[[#This Row],[Reference]],metron,10,FALSE)</f>
        <v>2.5445607358071678</v>
      </c>
      <c r="BS594">
        <f>VLOOKUP(Table2[[#This Row],[Reference]],metron,11,FALSE)</f>
        <v>1.128766254360926</v>
      </c>
      <c r="BT594">
        <f>VLOOKUP(Table2[[#This Row],[Reference]],metron,12,FALSE)</f>
        <v>1.415794481446242</v>
      </c>
      <c r="BU594">
        <f>VLOOKUP(Table2[[#This Row],[Reference]],metron,13,FALSE)</f>
        <v>0.49635267998731369</v>
      </c>
      <c r="BV594">
        <f>VLOOKUP(Table2[[#This Row],[Reference]],metron,14,FALSE)</f>
        <v>0.61084681255946716</v>
      </c>
      <c r="BW594">
        <f>VLOOKUP(Table2[[#This Row],[Reference]],metron,15,FALSE)</f>
        <v>11.04442036836403</v>
      </c>
      <c r="BX594">
        <f>VLOOKUP(Table2[[#This Row],[Reference]],metron,16,FALSE)</f>
        <v>11.38840736728061</v>
      </c>
      <c r="BY594">
        <f>VLOOKUP(Table2[[#This Row],[Reference]],metron,17,FALSE)</f>
        <v>4.5379574003276897</v>
      </c>
      <c r="BZ594">
        <f>VLOOKUP(Table2[[#This Row],[Reference]],metron,18,FALSE)</f>
        <v>4.8481703986892413</v>
      </c>
      <c r="CA594">
        <f>VLOOKUP(Table2[[#This Row],[Reference]],metron,19,FALSE)</f>
        <v>6.5064629680363399</v>
      </c>
      <c r="CB594">
        <f>VLOOKUP(Table2[[#This Row],[Reference]],metron,20,FALSE)</f>
        <v>6.540236968591369</v>
      </c>
      <c r="CC594">
        <f>VLOOKUP(Table2[[#This Row],[Reference]],metron,21,FALSE)</f>
        <v>13.117582417582421</v>
      </c>
      <c r="CD594">
        <f>VLOOKUP(Table2[[#This Row],[Reference]],metron,22,FALSE)</f>
        <v>13.28241758241758</v>
      </c>
      <c r="CE594">
        <f>VLOOKUP(Table2[[#This Row],[Reference]],metron,23,FALSE)</f>
        <v>1.792592592592593</v>
      </c>
      <c r="CF594">
        <f>VLOOKUP(Table2[[#This Row],[Reference]],metron,24,FALSE)</f>
        <v>1.806980433632998</v>
      </c>
      <c r="CG594">
        <f>VLOOKUP(Table2[[#This Row],[Reference]],metron,25,FALSE)</f>
        <v>0.1047065044949762</v>
      </c>
      <c r="CH594">
        <f>VLOOKUP(Table2[[#This Row],[Reference]],metron,26,FALSE)</f>
        <v>0.1073506081438392</v>
      </c>
    </row>
    <row r="595" spans="1:86" hidden="1" x14ac:dyDescent="0.45">
      <c r="A595">
        <v>1618790400</v>
      </c>
      <c r="B595" t="s">
        <v>1184</v>
      </c>
      <c r="C595" t="s">
        <v>64</v>
      </c>
      <c r="D595" t="s">
        <v>65</v>
      </c>
      <c r="E595" t="s">
        <v>672</v>
      </c>
      <c r="F595" t="s">
        <v>705</v>
      </c>
      <c r="G595" t="s">
        <v>760</v>
      </c>
      <c r="H595">
        <v>15</v>
      </c>
      <c r="I595">
        <v>2.06</v>
      </c>
      <c r="J595">
        <v>0.63</v>
      </c>
      <c r="K595">
        <v>2.09</v>
      </c>
      <c r="L595">
        <v>0.55000000000000004</v>
      </c>
      <c r="M595">
        <v>3</v>
      </c>
      <c r="N595">
        <v>1</v>
      </c>
      <c r="O595">
        <v>4</v>
      </c>
      <c r="P595">
        <v>2</v>
      </c>
      <c r="Q595">
        <v>2</v>
      </c>
      <c r="R595">
        <v>0</v>
      </c>
      <c r="S595" t="s">
        <v>1185</v>
      </c>
      <c r="T595">
        <v>68</v>
      </c>
      <c r="U595">
        <v>4</v>
      </c>
      <c r="V595">
        <v>3</v>
      </c>
      <c r="W595">
        <v>1</v>
      </c>
      <c r="X595">
        <v>0</v>
      </c>
      <c r="Y595">
        <v>4</v>
      </c>
      <c r="Z595">
        <v>1</v>
      </c>
      <c r="AA595">
        <v>1</v>
      </c>
      <c r="AB595">
        <v>0</v>
      </c>
      <c r="AC595">
        <v>2</v>
      </c>
      <c r="AD595">
        <v>3</v>
      </c>
      <c r="AE595">
        <v>16</v>
      </c>
      <c r="AF595">
        <v>16</v>
      </c>
      <c r="AG595">
        <v>9</v>
      </c>
      <c r="AH595">
        <v>5</v>
      </c>
      <c r="AI595">
        <v>7</v>
      </c>
      <c r="AJ595">
        <v>11</v>
      </c>
      <c r="AK595">
        <v>17</v>
      </c>
      <c r="AL595">
        <v>13</v>
      </c>
      <c r="AM595">
        <v>45</v>
      </c>
      <c r="AN595">
        <v>55</v>
      </c>
      <c r="AO595">
        <v>1.95</v>
      </c>
      <c r="AP595">
        <v>1.62</v>
      </c>
      <c r="AQ595">
        <v>2.72</v>
      </c>
      <c r="AR595">
        <v>63</v>
      </c>
      <c r="AS595">
        <v>78</v>
      </c>
      <c r="AT595">
        <v>57</v>
      </c>
      <c r="AU595">
        <v>29</v>
      </c>
      <c r="AV595">
        <v>19</v>
      </c>
      <c r="AW595">
        <v>54</v>
      </c>
      <c r="AX595">
        <v>72</v>
      </c>
      <c r="AY595">
        <v>35</v>
      </c>
      <c r="AZ595">
        <v>75</v>
      </c>
      <c r="BA595">
        <v>11.15</v>
      </c>
      <c r="BB595">
        <v>4</v>
      </c>
      <c r="BC595">
        <v>1.77</v>
      </c>
      <c r="BD595">
        <v>3.6</v>
      </c>
      <c r="BE595">
        <v>4.4000000000000004</v>
      </c>
      <c r="BF595">
        <f>(1/BC595+1/BD595+1/BE595-1)/3</f>
        <v>2.334075215431149E-2</v>
      </c>
      <c r="BG595">
        <f>1/BC595-BF595</f>
        <v>0.54163099925811786</v>
      </c>
      <c r="BH595">
        <f>1/BD595-BF595</f>
        <v>0.25443702562346632</v>
      </c>
      <c r="BI595">
        <f>1/BE595-BF595</f>
        <v>0.20393197511841576</v>
      </c>
      <c r="BJ595">
        <f>MROUND(BG595*100,2)/100</f>
        <v>0.54</v>
      </c>
      <c r="BK595">
        <v>1.29</v>
      </c>
      <c r="BL595">
        <v>1.83</v>
      </c>
      <c r="BM595">
        <v>3</v>
      </c>
      <c r="BN595">
        <v>6</v>
      </c>
      <c r="BO595">
        <v>1.8</v>
      </c>
      <c r="BP595">
        <v>1.95</v>
      </c>
      <c r="BQ595" t="s">
        <v>729</v>
      </c>
      <c r="BR595">
        <f>VLOOKUP(Table2[[#This Row],[Reference]],metron,10,FALSE)</f>
        <v>2.6359702267612941</v>
      </c>
      <c r="BS595">
        <f>VLOOKUP(Table2[[#This Row],[Reference]],metron,11,FALSE)</f>
        <v>1.684957590444867</v>
      </c>
      <c r="BT595">
        <f>VLOOKUP(Table2[[#This Row],[Reference]],metron,12,FALSE)</f>
        <v>0.95101263631642718</v>
      </c>
      <c r="BU595">
        <f>VLOOKUP(Table2[[#This Row],[Reference]],metron,13,FALSE)</f>
        <v>0.72650164445213783</v>
      </c>
      <c r="BV595">
        <f>VLOOKUP(Table2[[#This Row],[Reference]],metron,14,FALSE)</f>
        <v>0.42097974727367138</v>
      </c>
      <c r="BW595">
        <f>VLOOKUP(Table2[[#This Row],[Reference]],metron,15,FALSE)</f>
        <v>13.338806970509379</v>
      </c>
      <c r="BX595">
        <f>VLOOKUP(Table2[[#This Row],[Reference]],metron,16,FALSE)</f>
        <v>9.2530160857908843</v>
      </c>
      <c r="BY595">
        <f>VLOOKUP(Table2[[#This Row],[Reference]],metron,17,FALSE)</f>
        <v>5.9915081521739131</v>
      </c>
      <c r="BZ595">
        <f>VLOOKUP(Table2[[#This Row],[Reference]],metron,18,FALSE)</f>
        <v>3.9772418478260869</v>
      </c>
      <c r="CA595">
        <f>VLOOKUP(Table2[[#This Row],[Reference]],metron,19,FALSE)</f>
        <v>7.3472988183354664</v>
      </c>
      <c r="CB595">
        <f>VLOOKUP(Table2[[#This Row],[Reference]],metron,20,FALSE)</f>
        <v>5.2757742379647974</v>
      </c>
      <c r="CC595">
        <f>VLOOKUP(Table2[[#This Row],[Reference]],metron,21,FALSE)</f>
        <v>12.59428182437032</v>
      </c>
      <c r="CD595">
        <f>VLOOKUP(Table2[[#This Row],[Reference]],metron,22,FALSE)</f>
        <v>13.577944179714089</v>
      </c>
      <c r="CE595">
        <f>VLOOKUP(Table2[[#This Row],[Reference]],metron,23,FALSE)</f>
        <v>1.4276913099870301</v>
      </c>
      <c r="CF595">
        <f>VLOOKUP(Table2[[#This Row],[Reference]],metron,24,FALSE)</f>
        <v>1.940985732814527</v>
      </c>
      <c r="CG595">
        <f>VLOOKUP(Table2[[#This Row],[Reference]],metron,25,FALSE)</f>
        <v>8.0739299610894946E-2</v>
      </c>
      <c r="CH595">
        <f>VLOOKUP(Table2[[#This Row],[Reference]],metron,26,FALSE)</f>
        <v>0.12743190661478601</v>
      </c>
    </row>
    <row r="596" spans="1:86" x14ac:dyDescent="0.45">
      <c r="A596">
        <v>1618797960</v>
      </c>
      <c r="B596" t="s">
        <v>1186</v>
      </c>
      <c r="C596" t="s">
        <v>64</v>
      </c>
      <c r="D596" t="s">
        <v>65</v>
      </c>
      <c r="E596" t="s">
        <v>704</v>
      </c>
      <c r="F596" t="s">
        <v>693</v>
      </c>
      <c r="G596" t="s">
        <v>731</v>
      </c>
      <c r="H596">
        <v>15</v>
      </c>
      <c r="I596">
        <v>2</v>
      </c>
      <c r="J596">
        <v>1.35</v>
      </c>
      <c r="K596">
        <v>1.79</v>
      </c>
      <c r="L596">
        <v>1.38</v>
      </c>
      <c r="M596">
        <v>0</v>
      </c>
      <c r="N596">
        <v>1</v>
      </c>
      <c r="O596">
        <v>1</v>
      </c>
      <c r="P596">
        <v>0</v>
      </c>
      <c r="Q596">
        <v>0</v>
      </c>
      <c r="R596">
        <v>0</v>
      </c>
      <c r="T596">
        <v>48</v>
      </c>
      <c r="U596">
        <v>7</v>
      </c>
      <c r="V596">
        <v>1</v>
      </c>
      <c r="W596">
        <v>4</v>
      </c>
      <c r="X596">
        <v>1</v>
      </c>
      <c r="Y596">
        <v>3</v>
      </c>
      <c r="Z596">
        <v>1</v>
      </c>
      <c r="AA596">
        <v>3</v>
      </c>
      <c r="AB596">
        <v>2</v>
      </c>
      <c r="AC596">
        <v>2</v>
      </c>
      <c r="AD596">
        <v>2</v>
      </c>
      <c r="AE596">
        <v>22</v>
      </c>
      <c r="AF596">
        <v>6</v>
      </c>
      <c r="AG596">
        <v>4</v>
      </c>
      <c r="AH596">
        <v>2</v>
      </c>
      <c r="AI596">
        <v>18</v>
      </c>
      <c r="AJ596">
        <v>4</v>
      </c>
      <c r="AK596">
        <v>12</v>
      </c>
      <c r="AL596">
        <v>15</v>
      </c>
      <c r="AM596">
        <v>52</v>
      </c>
      <c r="AN596">
        <v>48</v>
      </c>
      <c r="AO596">
        <v>1.93</v>
      </c>
      <c r="AP596">
        <v>0.72</v>
      </c>
      <c r="AQ596">
        <v>2.15</v>
      </c>
      <c r="AR596">
        <v>51</v>
      </c>
      <c r="AS596">
        <v>70</v>
      </c>
      <c r="AT596">
        <v>32</v>
      </c>
      <c r="AU596">
        <v>23</v>
      </c>
      <c r="AV596">
        <v>0</v>
      </c>
      <c r="AW596">
        <v>26</v>
      </c>
      <c r="AX596">
        <v>63</v>
      </c>
      <c r="AY596">
        <v>44</v>
      </c>
      <c r="AZ596">
        <v>73</v>
      </c>
      <c r="BA596">
        <v>11.29</v>
      </c>
      <c r="BB596">
        <v>3.82</v>
      </c>
      <c r="BC596">
        <v>1.56</v>
      </c>
      <c r="BD596">
        <v>4.05</v>
      </c>
      <c r="BE596">
        <v>5.5</v>
      </c>
      <c r="BF596">
        <f>(1/BC596+1/BD596+1/BE596-1)/3</f>
        <v>2.3252467696912138E-2</v>
      </c>
      <c r="BG596">
        <f>1/BC596-BF596</f>
        <v>0.61777317332872883</v>
      </c>
      <c r="BH596">
        <f>1/BD596-BF596</f>
        <v>0.22366111255000146</v>
      </c>
      <c r="BI596">
        <f>1/BE596-BF596</f>
        <v>0.15856571412126969</v>
      </c>
      <c r="BJ596">
        <f>MROUND(BG596*100,2)/100</f>
        <v>0.62</v>
      </c>
      <c r="BK596">
        <v>1.32</v>
      </c>
      <c r="BL596">
        <v>1.91</v>
      </c>
      <c r="BM596">
        <v>3.3</v>
      </c>
      <c r="BN596">
        <v>6.5</v>
      </c>
      <c r="BO596">
        <v>2.0499999999999998</v>
      </c>
      <c r="BP596">
        <v>1.74</v>
      </c>
      <c r="BQ596" t="s">
        <v>708</v>
      </c>
      <c r="BR596">
        <f>VLOOKUP(Table2[[#This Row],[Reference]],metron,10,FALSE)</f>
        <v>2.7366666666666664</v>
      </c>
      <c r="BS596">
        <f>VLOOKUP(Table2[[#This Row],[Reference]],metron,11,FALSE)</f>
        <v>1.8681481481481479</v>
      </c>
      <c r="BT596">
        <f>VLOOKUP(Table2[[#This Row],[Reference]],metron,12,FALSE)</f>
        <v>0.86851851851851847</v>
      </c>
      <c r="BU596">
        <f>VLOOKUP(Table2[[#This Row],[Reference]],metron,13,FALSE)</f>
        <v>0.81333333333333335</v>
      </c>
      <c r="BV596">
        <f>VLOOKUP(Table2[[#This Row],[Reference]],metron,14,FALSE)</f>
        <v>0.38925925925925919</v>
      </c>
      <c r="BW596">
        <f>VLOOKUP(Table2[[#This Row],[Reference]],metron,15,FALSE)</f>
        <v>14.53422724064926</v>
      </c>
      <c r="BX596">
        <f>VLOOKUP(Table2[[#This Row],[Reference]],metron,16,FALSE)</f>
        <v>8.7882851093860275</v>
      </c>
      <c r="BY596">
        <f>VLOOKUP(Table2[[#This Row],[Reference]],metron,17,FALSE)</f>
        <v>6.3007953723788868</v>
      </c>
      <c r="BZ596">
        <f>VLOOKUP(Table2[[#This Row],[Reference]],metron,18,FALSE)</f>
        <v>3.681851048445409</v>
      </c>
      <c r="CA596">
        <f>VLOOKUP(Table2[[#This Row],[Reference]],metron,19,FALSE)</f>
        <v>8.2334318682703724</v>
      </c>
      <c r="CB596">
        <f>VLOOKUP(Table2[[#This Row],[Reference]],metron,20,FALSE)</f>
        <v>5.106434060940618</v>
      </c>
      <c r="CC596">
        <f>VLOOKUP(Table2[[#This Row],[Reference]],metron,21,FALSE)</f>
        <v>12.32150615496017</v>
      </c>
      <c r="CD596">
        <f>VLOOKUP(Table2[[#This Row],[Reference]],metron,22,FALSE)</f>
        <v>13.337436640115859</v>
      </c>
      <c r="CE596">
        <f>VLOOKUP(Table2[[#This Row],[Reference]],metron,23,FALSE)</f>
        <v>1.346101231190151</v>
      </c>
      <c r="CF596">
        <f>VLOOKUP(Table2[[#This Row],[Reference]],metron,24,FALSE)</f>
        <v>1.995212038303694</v>
      </c>
      <c r="CG596">
        <f>VLOOKUP(Table2[[#This Row],[Reference]],metron,25,FALSE)</f>
        <v>6.1559507523939808E-2</v>
      </c>
      <c r="CH596">
        <f>VLOOKUP(Table2[[#This Row],[Reference]],metron,26,FALSE)</f>
        <v>0.13201094391244869</v>
      </c>
    </row>
    <row r="597" spans="1:86" hidden="1" x14ac:dyDescent="0.45">
      <c r="A597">
        <v>1618884000</v>
      </c>
      <c r="B597" t="s">
        <v>1187</v>
      </c>
      <c r="C597" t="s">
        <v>64</v>
      </c>
      <c r="D597" t="s">
        <v>65</v>
      </c>
      <c r="E597" t="s">
        <v>667</v>
      </c>
      <c r="F597" t="s">
        <v>689</v>
      </c>
      <c r="G597" t="s">
        <v>710</v>
      </c>
      <c r="H597">
        <v>15</v>
      </c>
      <c r="I597">
        <v>2.2799999999999998</v>
      </c>
      <c r="J597">
        <v>0.67</v>
      </c>
      <c r="K597">
        <v>2.29</v>
      </c>
      <c r="L597">
        <v>0.59</v>
      </c>
      <c r="M597">
        <v>2</v>
      </c>
      <c r="N597">
        <v>0</v>
      </c>
      <c r="O597">
        <v>2</v>
      </c>
      <c r="P597">
        <v>0</v>
      </c>
      <c r="Q597">
        <v>0</v>
      </c>
      <c r="R597">
        <v>0</v>
      </c>
      <c r="S597" t="s">
        <v>1188</v>
      </c>
      <c r="U597">
        <v>9</v>
      </c>
      <c r="V597">
        <v>2</v>
      </c>
      <c r="W597">
        <v>1</v>
      </c>
      <c r="X597">
        <v>0</v>
      </c>
      <c r="Y597">
        <v>2</v>
      </c>
      <c r="Z597">
        <v>0</v>
      </c>
      <c r="AA597">
        <v>0</v>
      </c>
      <c r="AB597">
        <v>1</v>
      </c>
      <c r="AC597">
        <v>1</v>
      </c>
      <c r="AD597">
        <v>1</v>
      </c>
      <c r="AE597">
        <v>18</v>
      </c>
      <c r="AF597">
        <v>16</v>
      </c>
      <c r="AG597">
        <v>4</v>
      </c>
      <c r="AH597">
        <v>5</v>
      </c>
      <c r="AI597">
        <v>14</v>
      </c>
      <c r="AJ597">
        <v>11</v>
      </c>
      <c r="AK597">
        <v>7</v>
      </c>
      <c r="AL597">
        <v>11</v>
      </c>
      <c r="AM597">
        <v>66</v>
      </c>
      <c r="AN597">
        <v>34</v>
      </c>
      <c r="AO597">
        <v>1.88</v>
      </c>
      <c r="AP597">
        <v>1.61</v>
      </c>
      <c r="AQ597">
        <v>2.68</v>
      </c>
      <c r="AR597">
        <v>64</v>
      </c>
      <c r="AS597">
        <v>83</v>
      </c>
      <c r="AT597">
        <v>52</v>
      </c>
      <c r="AU597">
        <v>25</v>
      </c>
      <c r="AV597">
        <v>13</v>
      </c>
      <c r="AW597">
        <v>34</v>
      </c>
      <c r="AX597">
        <v>73</v>
      </c>
      <c r="AY597">
        <v>42</v>
      </c>
      <c r="AZ597">
        <v>89</v>
      </c>
      <c r="BA597">
        <v>7.42</v>
      </c>
      <c r="BB597">
        <v>4.5999999999999996</v>
      </c>
      <c r="BC597">
        <v>1.36</v>
      </c>
      <c r="BD597">
        <v>5</v>
      </c>
      <c r="BE597">
        <v>7.25</v>
      </c>
      <c r="BF597">
        <f>(1/BC597+1/BD597+1/BE597-1)/3</f>
        <v>2.4408384043272502E-2</v>
      </c>
      <c r="BG597">
        <f>1/BC597-BF597</f>
        <v>0.71088573360378626</v>
      </c>
      <c r="BH597">
        <f>1/BD597-BF597</f>
        <v>0.17559161595672751</v>
      </c>
      <c r="BI597">
        <f>1/BE597-BF597</f>
        <v>0.11352265043948612</v>
      </c>
      <c r="BJ597">
        <f>MROUND(BG597*100,2)/100</f>
        <v>0.72</v>
      </c>
      <c r="BK597">
        <v>1.24</v>
      </c>
      <c r="BL597">
        <v>1.62</v>
      </c>
      <c r="BM597">
        <v>2.6</v>
      </c>
      <c r="BN597">
        <v>4.8</v>
      </c>
      <c r="BO597">
        <v>1.95</v>
      </c>
      <c r="BP597">
        <v>1.8</v>
      </c>
      <c r="BQ597" t="s">
        <v>736</v>
      </c>
      <c r="BR597">
        <f>VLOOKUP(Table2[[#This Row],[Reference]],metron,10,FALSE)</f>
        <v>2.9969924812030078</v>
      </c>
      <c r="BS597">
        <f>VLOOKUP(Table2[[#This Row],[Reference]],metron,11,FALSE)</f>
        <v>2.2436090225563912</v>
      </c>
      <c r="BT597">
        <f>VLOOKUP(Table2[[#This Row],[Reference]],metron,12,FALSE)</f>
        <v>0.75338345864661649</v>
      </c>
      <c r="BU597">
        <f>VLOOKUP(Table2[[#This Row],[Reference]],metron,13,FALSE)</f>
        <v>1.018796992481203</v>
      </c>
      <c r="BV597">
        <f>VLOOKUP(Table2[[#This Row],[Reference]],metron,14,FALSE)</f>
        <v>0.35112781954887218</v>
      </c>
      <c r="BW597">
        <f>VLOOKUP(Table2[[#This Row],[Reference]],metron,15,FALSE)</f>
        <v>16.67069486404834</v>
      </c>
      <c r="BX597">
        <f>VLOOKUP(Table2[[#This Row],[Reference]],metron,16,FALSE)</f>
        <v>8.2024169184290034</v>
      </c>
      <c r="BY597">
        <f>VLOOKUP(Table2[[#This Row],[Reference]],metron,17,FALSE)</f>
        <v>7.274390243902439</v>
      </c>
      <c r="BZ597">
        <f>VLOOKUP(Table2[[#This Row],[Reference]],metron,18,FALSE)</f>
        <v>3.282012195121951</v>
      </c>
      <c r="CA597">
        <f>VLOOKUP(Table2[[#This Row],[Reference]],metron,19,FALSE)</f>
        <v>9.3963046201459015</v>
      </c>
      <c r="CB597">
        <f>VLOOKUP(Table2[[#This Row],[Reference]],metron,20,FALSE)</f>
        <v>4.9204047233070529</v>
      </c>
      <c r="CC597">
        <f>VLOOKUP(Table2[[#This Row],[Reference]],metron,21,FALSE)</f>
        <v>11.79352850539291</v>
      </c>
      <c r="CD597">
        <f>VLOOKUP(Table2[[#This Row],[Reference]],metron,22,FALSE)</f>
        <v>13.348228043143299</v>
      </c>
      <c r="CE597">
        <f>VLOOKUP(Table2[[#This Row],[Reference]],metron,23,FALSE)</f>
        <v>1.2705530642750369</v>
      </c>
      <c r="CF597">
        <f>VLOOKUP(Table2[[#This Row],[Reference]],metron,24,FALSE)</f>
        <v>2.0822122571001489</v>
      </c>
      <c r="CG597">
        <f>VLOOKUP(Table2[[#This Row],[Reference]],metron,25,FALSE)</f>
        <v>5.6801195814648729E-2</v>
      </c>
      <c r="CH597">
        <f>VLOOKUP(Table2[[#This Row],[Reference]],metron,26,FALSE)</f>
        <v>0.12257100149476829</v>
      </c>
    </row>
    <row r="598" spans="1:86" hidden="1" x14ac:dyDescent="0.45">
      <c r="A598">
        <v>1619056800</v>
      </c>
      <c r="B598" t="s">
        <v>1189</v>
      </c>
      <c r="C598" t="s">
        <v>64</v>
      </c>
      <c r="D598" t="s">
        <v>65</v>
      </c>
      <c r="E598" t="s">
        <v>704</v>
      </c>
      <c r="F598" t="s">
        <v>666</v>
      </c>
      <c r="G598" t="s">
        <v>662</v>
      </c>
      <c r="H598">
        <v>12</v>
      </c>
      <c r="I598">
        <v>1.88</v>
      </c>
      <c r="J598">
        <v>1.24</v>
      </c>
      <c r="K598">
        <v>1.79</v>
      </c>
      <c r="L598">
        <v>1.35</v>
      </c>
      <c r="M598">
        <v>1</v>
      </c>
      <c r="N598">
        <v>2</v>
      </c>
      <c r="O598">
        <v>3</v>
      </c>
      <c r="P598">
        <v>1</v>
      </c>
      <c r="Q598">
        <v>0</v>
      </c>
      <c r="R598">
        <v>1</v>
      </c>
      <c r="S598">
        <v>62</v>
      </c>
      <c r="T598" t="s">
        <v>1190</v>
      </c>
      <c r="U598">
        <v>3</v>
      </c>
      <c r="V598">
        <v>3</v>
      </c>
      <c r="W598">
        <v>4</v>
      </c>
      <c r="X598">
        <v>1</v>
      </c>
      <c r="Y598">
        <v>1</v>
      </c>
      <c r="Z598">
        <v>0</v>
      </c>
      <c r="AA598">
        <v>0</v>
      </c>
      <c r="AB598">
        <v>5</v>
      </c>
      <c r="AC598">
        <v>0</v>
      </c>
      <c r="AD598">
        <v>1</v>
      </c>
      <c r="AE598">
        <v>9</v>
      </c>
      <c r="AF598">
        <v>10</v>
      </c>
      <c r="AG598">
        <v>3</v>
      </c>
      <c r="AH598">
        <v>6</v>
      </c>
      <c r="AI598">
        <v>6</v>
      </c>
      <c r="AJ598">
        <v>4</v>
      </c>
      <c r="AK598">
        <v>20</v>
      </c>
      <c r="AL598">
        <v>16</v>
      </c>
      <c r="AM598">
        <v>46</v>
      </c>
      <c r="AN598">
        <v>54</v>
      </c>
      <c r="AO598">
        <v>1.05</v>
      </c>
      <c r="AP598">
        <v>1.37</v>
      </c>
      <c r="AQ598">
        <v>2.37</v>
      </c>
      <c r="AR598">
        <v>61</v>
      </c>
      <c r="AS598">
        <v>73</v>
      </c>
      <c r="AT598">
        <v>40</v>
      </c>
      <c r="AU598">
        <v>27</v>
      </c>
      <c r="AV598">
        <v>0</v>
      </c>
      <c r="AW598">
        <v>27</v>
      </c>
      <c r="AX598">
        <v>70</v>
      </c>
      <c r="AY598">
        <v>46</v>
      </c>
      <c r="AZ598">
        <v>79</v>
      </c>
      <c r="BA598">
        <v>9.8000000000000007</v>
      </c>
      <c r="BB598">
        <v>4.4800000000000004</v>
      </c>
      <c r="BC598">
        <v>1.53</v>
      </c>
      <c r="BD598">
        <v>4.0999999999999996</v>
      </c>
      <c r="BE598">
        <v>5.75</v>
      </c>
      <c r="BF598">
        <f>(1/BC598+1/BD598+1/BE598-1)/3</f>
        <v>2.3803417914827058E-2</v>
      </c>
      <c r="BG598">
        <f>1/BC598-BF598</f>
        <v>0.62979135332700298</v>
      </c>
      <c r="BH598">
        <f>1/BD598-BF598</f>
        <v>0.2200990211095632</v>
      </c>
      <c r="BI598">
        <f>1/BE598-BF598</f>
        <v>0.1501096255634338</v>
      </c>
      <c r="BJ598">
        <f>MROUND(BG598*100,2)/100</f>
        <v>0.62</v>
      </c>
      <c r="BK598">
        <v>1.3</v>
      </c>
      <c r="BL598">
        <v>1.83</v>
      </c>
      <c r="BM598">
        <v>3.1</v>
      </c>
      <c r="BN598">
        <v>6</v>
      </c>
      <c r="BO598">
        <v>1.95</v>
      </c>
      <c r="BP598">
        <v>1.8</v>
      </c>
      <c r="BQ598" t="s">
        <v>708</v>
      </c>
      <c r="BR598">
        <f>VLOOKUP(Table2[[#This Row],[Reference]],metron,10,FALSE)</f>
        <v>2.7366666666666664</v>
      </c>
      <c r="BS598">
        <f>VLOOKUP(Table2[[#This Row],[Reference]],metron,11,FALSE)</f>
        <v>1.8681481481481479</v>
      </c>
      <c r="BT598">
        <f>VLOOKUP(Table2[[#This Row],[Reference]],metron,12,FALSE)</f>
        <v>0.86851851851851847</v>
      </c>
      <c r="BU598">
        <f>VLOOKUP(Table2[[#This Row],[Reference]],metron,13,FALSE)</f>
        <v>0.81333333333333335</v>
      </c>
      <c r="BV598">
        <f>VLOOKUP(Table2[[#This Row],[Reference]],metron,14,FALSE)</f>
        <v>0.38925925925925919</v>
      </c>
      <c r="BW598">
        <f>VLOOKUP(Table2[[#This Row],[Reference]],metron,15,FALSE)</f>
        <v>14.53422724064926</v>
      </c>
      <c r="BX598">
        <f>VLOOKUP(Table2[[#This Row],[Reference]],metron,16,FALSE)</f>
        <v>8.7882851093860275</v>
      </c>
      <c r="BY598">
        <f>VLOOKUP(Table2[[#This Row],[Reference]],metron,17,FALSE)</f>
        <v>6.3007953723788868</v>
      </c>
      <c r="BZ598">
        <f>VLOOKUP(Table2[[#This Row],[Reference]],metron,18,FALSE)</f>
        <v>3.681851048445409</v>
      </c>
      <c r="CA598">
        <f>VLOOKUP(Table2[[#This Row],[Reference]],metron,19,FALSE)</f>
        <v>8.2334318682703724</v>
      </c>
      <c r="CB598">
        <f>VLOOKUP(Table2[[#This Row],[Reference]],metron,20,FALSE)</f>
        <v>5.106434060940618</v>
      </c>
      <c r="CC598">
        <f>VLOOKUP(Table2[[#This Row],[Reference]],metron,21,FALSE)</f>
        <v>12.32150615496017</v>
      </c>
      <c r="CD598">
        <f>VLOOKUP(Table2[[#This Row],[Reference]],metron,22,FALSE)</f>
        <v>13.337436640115859</v>
      </c>
      <c r="CE598">
        <f>VLOOKUP(Table2[[#This Row],[Reference]],metron,23,FALSE)</f>
        <v>1.346101231190151</v>
      </c>
      <c r="CF598">
        <f>VLOOKUP(Table2[[#This Row],[Reference]],metron,24,FALSE)</f>
        <v>1.995212038303694</v>
      </c>
      <c r="CG598">
        <f>VLOOKUP(Table2[[#This Row],[Reference]],metron,25,FALSE)</f>
        <v>6.1559507523939808E-2</v>
      </c>
      <c r="CH598">
        <f>VLOOKUP(Table2[[#This Row],[Reference]],metron,26,FALSE)</f>
        <v>0.13201094391244869</v>
      </c>
    </row>
    <row r="599" spans="1:86" hidden="1" x14ac:dyDescent="0.45">
      <c r="A599">
        <v>1619224200</v>
      </c>
      <c r="B599" t="s">
        <v>1191</v>
      </c>
      <c r="C599" t="s">
        <v>64</v>
      </c>
      <c r="D599" t="s">
        <v>65</v>
      </c>
      <c r="E599" t="s">
        <v>700</v>
      </c>
      <c r="F599" t="s">
        <v>682</v>
      </c>
      <c r="G599" t="s">
        <v>684</v>
      </c>
      <c r="H599">
        <v>16</v>
      </c>
      <c r="I599">
        <v>1.35</v>
      </c>
      <c r="J599">
        <v>1.26</v>
      </c>
      <c r="K599">
        <v>1.5</v>
      </c>
      <c r="L599">
        <v>1.25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U599">
        <v>10</v>
      </c>
      <c r="V599">
        <v>3</v>
      </c>
      <c r="W599">
        <v>0</v>
      </c>
      <c r="X599">
        <v>0</v>
      </c>
      <c r="Y599">
        <v>3</v>
      </c>
      <c r="Z599">
        <v>0</v>
      </c>
      <c r="AA599">
        <v>0</v>
      </c>
      <c r="AB599">
        <v>0</v>
      </c>
      <c r="AC599">
        <v>2</v>
      </c>
      <c r="AD599">
        <v>1</v>
      </c>
      <c r="AE599">
        <v>18</v>
      </c>
      <c r="AF599">
        <v>15</v>
      </c>
      <c r="AG599">
        <v>3</v>
      </c>
      <c r="AH599">
        <v>6</v>
      </c>
      <c r="AI599">
        <v>15</v>
      </c>
      <c r="AJ599">
        <v>9</v>
      </c>
      <c r="AK599">
        <v>8</v>
      </c>
      <c r="AL599">
        <v>12</v>
      </c>
      <c r="AM599">
        <v>61</v>
      </c>
      <c r="AN599">
        <v>39</v>
      </c>
      <c r="AO599">
        <v>1.89</v>
      </c>
      <c r="AP599">
        <v>1.65</v>
      </c>
      <c r="AQ599">
        <v>2.2400000000000002</v>
      </c>
      <c r="AR599">
        <v>48</v>
      </c>
      <c r="AS599">
        <v>64</v>
      </c>
      <c r="AT599">
        <v>37</v>
      </c>
      <c r="AU599">
        <v>20</v>
      </c>
      <c r="AV599">
        <v>9</v>
      </c>
      <c r="AW599">
        <v>37</v>
      </c>
      <c r="AX599">
        <v>64</v>
      </c>
      <c r="AY599">
        <v>34</v>
      </c>
      <c r="AZ599">
        <v>64</v>
      </c>
      <c r="BA599">
        <v>8.89</v>
      </c>
      <c r="BB599">
        <v>4.4000000000000004</v>
      </c>
      <c r="BC599">
        <v>1.87</v>
      </c>
      <c r="BD599">
        <v>3.45</v>
      </c>
      <c r="BE599">
        <v>4.1500000000000004</v>
      </c>
      <c r="BF599">
        <f>(1/BC599+1/BD599+1/BE599-1)/3</f>
        <v>2.1859428724741559E-2</v>
      </c>
      <c r="BG599">
        <f>1/BC599-BF599</f>
        <v>0.51289992956402841</v>
      </c>
      <c r="BH599">
        <f>1/BD599-BF599</f>
        <v>0.26799564373902657</v>
      </c>
      <c r="BI599">
        <f>1/BE599-BF599</f>
        <v>0.21910442669694516</v>
      </c>
      <c r="BJ599">
        <f>MROUND(BG599*100,2)/100</f>
        <v>0.52</v>
      </c>
      <c r="BK599">
        <v>1.36</v>
      </c>
      <c r="BL599">
        <v>2.0499999999999998</v>
      </c>
      <c r="BM599">
        <v>3.45</v>
      </c>
      <c r="BN599">
        <v>6.75</v>
      </c>
      <c r="BO599">
        <v>1.95</v>
      </c>
      <c r="BP599">
        <v>1.8</v>
      </c>
      <c r="BQ599" t="s">
        <v>711</v>
      </c>
      <c r="BR599">
        <f>VLOOKUP(Table2[[#This Row],[Reference]],metron,10,FALSE)</f>
        <v>2.5967403582378576</v>
      </c>
      <c r="BS599">
        <f>VLOOKUP(Table2[[#This Row],[Reference]],metron,11,FALSE)</f>
        <v>1.625948039373891</v>
      </c>
      <c r="BT599">
        <f>VLOOKUP(Table2[[#This Row],[Reference]],metron,12,FALSE)</f>
        <v>0.97079231886396644</v>
      </c>
      <c r="BU599">
        <f>VLOOKUP(Table2[[#This Row],[Reference]],metron,13,FALSE)</f>
        <v>0.71433182698515174</v>
      </c>
      <c r="BV599">
        <f>VLOOKUP(Table2[[#This Row],[Reference]],metron,14,FALSE)</f>
        <v>0.43011620400258233</v>
      </c>
      <c r="BW599">
        <f>VLOOKUP(Table2[[#This Row],[Reference]],metron,15,FALSE)</f>
        <v>13.39951055368614</v>
      </c>
      <c r="BX599">
        <f>VLOOKUP(Table2[[#This Row],[Reference]],metron,16,FALSE)</f>
        <v>9.4252064851636579</v>
      </c>
      <c r="BY599">
        <f>VLOOKUP(Table2[[#This Row],[Reference]],metron,17,FALSE)</f>
        <v>5.7628422023992618</v>
      </c>
      <c r="BZ599">
        <f>VLOOKUP(Table2[[#This Row],[Reference]],metron,18,FALSE)</f>
        <v>3.9375576745616732</v>
      </c>
      <c r="CA599">
        <f>VLOOKUP(Table2[[#This Row],[Reference]],metron,19,FALSE)</f>
        <v>7.636668351286878</v>
      </c>
      <c r="CB599">
        <f>VLOOKUP(Table2[[#This Row],[Reference]],metron,20,FALSE)</f>
        <v>5.4876488106019847</v>
      </c>
      <c r="CC599">
        <f>VLOOKUP(Table2[[#This Row],[Reference]],metron,21,FALSE)</f>
        <v>12.460420531849101</v>
      </c>
      <c r="CD599">
        <f>VLOOKUP(Table2[[#This Row],[Reference]],metron,22,FALSE)</f>
        <v>13.44897959183673</v>
      </c>
      <c r="CE599">
        <f>VLOOKUP(Table2[[#This Row],[Reference]],metron,23,FALSE)</f>
        <v>1.462202380952381</v>
      </c>
      <c r="CF599">
        <f>VLOOKUP(Table2[[#This Row],[Reference]],metron,24,FALSE)</f>
        <v>2.01547619047619</v>
      </c>
      <c r="CG599">
        <f>VLOOKUP(Table2[[#This Row],[Reference]],metron,25,FALSE)</f>
        <v>7.7380952380952384E-2</v>
      </c>
      <c r="CH599">
        <f>VLOOKUP(Table2[[#This Row],[Reference]],metron,26,FALSE)</f>
        <v>0.13754093480202439</v>
      </c>
    </row>
    <row r="600" spans="1:86" hidden="1" x14ac:dyDescent="0.45">
      <c r="A600">
        <v>1619229960</v>
      </c>
      <c r="B600" t="s">
        <v>1192</v>
      </c>
      <c r="C600" t="s">
        <v>64</v>
      </c>
      <c r="D600" t="s">
        <v>65</v>
      </c>
      <c r="E600" t="s">
        <v>676</v>
      </c>
      <c r="F600" t="s">
        <v>660</v>
      </c>
      <c r="G600" t="s">
        <v>725</v>
      </c>
      <c r="H600">
        <v>16</v>
      </c>
      <c r="I600">
        <v>1.5</v>
      </c>
      <c r="J600">
        <v>0.76</v>
      </c>
      <c r="K600">
        <v>1.59</v>
      </c>
      <c r="L600">
        <v>0.72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0</v>
      </c>
      <c r="S600">
        <v>59</v>
      </c>
      <c r="U600">
        <v>5</v>
      </c>
      <c r="V600">
        <v>10</v>
      </c>
      <c r="W600">
        <v>2</v>
      </c>
      <c r="X600">
        <v>0</v>
      </c>
      <c r="Y600">
        <v>0</v>
      </c>
      <c r="Z600">
        <v>0</v>
      </c>
      <c r="AA600">
        <v>0</v>
      </c>
      <c r="AB600">
        <v>2</v>
      </c>
      <c r="AC600">
        <v>0</v>
      </c>
      <c r="AD600">
        <v>0</v>
      </c>
      <c r="AE600">
        <v>15</v>
      </c>
      <c r="AF600">
        <v>18</v>
      </c>
      <c r="AG600">
        <v>8</v>
      </c>
      <c r="AH600">
        <v>5</v>
      </c>
      <c r="AI600">
        <v>7</v>
      </c>
      <c r="AJ600">
        <v>13</v>
      </c>
      <c r="AK600">
        <v>6</v>
      </c>
      <c r="AL600">
        <v>10</v>
      </c>
      <c r="AM600">
        <v>57</v>
      </c>
      <c r="AN600">
        <v>43</v>
      </c>
      <c r="AO600">
        <v>1.77</v>
      </c>
      <c r="AP600">
        <v>1.91</v>
      </c>
      <c r="AQ600">
        <v>2.33</v>
      </c>
      <c r="AR600">
        <v>49</v>
      </c>
      <c r="AS600">
        <v>67</v>
      </c>
      <c r="AT600">
        <v>43</v>
      </c>
      <c r="AU600">
        <v>25</v>
      </c>
      <c r="AV600">
        <v>10</v>
      </c>
      <c r="AW600">
        <v>34</v>
      </c>
      <c r="AX600">
        <v>70</v>
      </c>
      <c r="AY600">
        <v>33</v>
      </c>
      <c r="AZ600">
        <v>76</v>
      </c>
      <c r="BA600">
        <v>7.23</v>
      </c>
      <c r="BB600">
        <v>5.25</v>
      </c>
      <c r="BC600">
        <v>1.77</v>
      </c>
      <c r="BD600">
        <v>3.7</v>
      </c>
      <c r="BE600">
        <v>4.25</v>
      </c>
      <c r="BF600">
        <f>(1/BC600+1/BD600+1/BE600-1)/3</f>
        <v>2.3512046443252849E-2</v>
      </c>
      <c r="BG600">
        <f>1/BC600-BF600</f>
        <v>0.5414597049691765</v>
      </c>
      <c r="BH600">
        <f>1/BD600-BF600</f>
        <v>0.24675822382701737</v>
      </c>
      <c r="BI600">
        <f>1/BE600-BF600</f>
        <v>0.21178207120380596</v>
      </c>
      <c r="BJ600">
        <f>MROUND(BG600*100,2)/100</f>
        <v>0.54</v>
      </c>
      <c r="BK600">
        <v>1.29</v>
      </c>
      <c r="BL600">
        <v>1.83</v>
      </c>
      <c r="BM600">
        <v>3</v>
      </c>
      <c r="BN600">
        <v>5.75</v>
      </c>
      <c r="BO600">
        <v>1.8</v>
      </c>
      <c r="BP600">
        <v>2</v>
      </c>
      <c r="BQ600" t="s">
        <v>680</v>
      </c>
      <c r="BR600">
        <f>VLOOKUP(Table2[[#This Row],[Reference]],metron,10,FALSE)</f>
        <v>2.6359702267612941</v>
      </c>
      <c r="BS600">
        <f>VLOOKUP(Table2[[#This Row],[Reference]],metron,11,FALSE)</f>
        <v>1.684957590444867</v>
      </c>
      <c r="BT600">
        <f>VLOOKUP(Table2[[#This Row],[Reference]],metron,12,FALSE)</f>
        <v>0.95101263631642718</v>
      </c>
      <c r="BU600">
        <f>VLOOKUP(Table2[[#This Row],[Reference]],metron,13,FALSE)</f>
        <v>0.72650164445213783</v>
      </c>
      <c r="BV600">
        <f>VLOOKUP(Table2[[#This Row],[Reference]],metron,14,FALSE)</f>
        <v>0.42097974727367138</v>
      </c>
      <c r="BW600">
        <f>VLOOKUP(Table2[[#This Row],[Reference]],metron,15,FALSE)</f>
        <v>13.338806970509379</v>
      </c>
      <c r="BX600">
        <f>VLOOKUP(Table2[[#This Row],[Reference]],metron,16,FALSE)</f>
        <v>9.2530160857908843</v>
      </c>
      <c r="BY600">
        <f>VLOOKUP(Table2[[#This Row],[Reference]],metron,17,FALSE)</f>
        <v>5.9915081521739131</v>
      </c>
      <c r="BZ600">
        <f>VLOOKUP(Table2[[#This Row],[Reference]],metron,18,FALSE)</f>
        <v>3.9772418478260869</v>
      </c>
      <c r="CA600">
        <f>VLOOKUP(Table2[[#This Row],[Reference]],metron,19,FALSE)</f>
        <v>7.3472988183354664</v>
      </c>
      <c r="CB600">
        <f>VLOOKUP(Table2[[#This Row],[Reference]],metron,20,FALSE)</f>
        <v>5.2757742379647974</v>
      </c>
      <c r="CC600">
        <f>VLOOKUP(Table2[[#This Row],[Reference]],metron,21,FALSE)</f>
        <v>12.59428182437032</v>
      </c>
      <c r="CD600">
        <f>VLOOKUP(Table2[[#This Row],[Reference]],metron,22,FALSE)</f>
        <v>13.577944179714089</v>
      </c>
      <c r="CE600">
        <f>VLOOKUP(Table2[[#This Row],[Reference]],metron,23,FALSE)</f>
        <v>1.4276913099870301</v>
      </c>
      <c r="CF600">
        <f>VLOOKUP(Table2[[#This Row],[Reference]],metron,24,FALSE)</f>
        <v>1.940985732814527</v>
      </c>
      <c r="CG600">
        <f>VLOOKUP(Table2[[#This Row],[Reference]],metron,25,FALSE)</f>
        <v>8.0739299610894946E-2</v>
      </c>
      <c r="CH600">
        <f>VLOOKUP(Table2[[#This Row],[Reference]],metron,26,FALSE)</f>
        <v>0.12743190661478601</v>
      </c>
    </row>
    <row r="601" spans="1:86" hidden="1" x14ac:dyDescent="0.45">
      <c r="A601">
        <v>1619231700</v>
      </c>
      <c r="B601" t="s">
        <v>1193</v>
      </c>
      <c r="C601" t="s">
        <v>64</v>
      </c>
      <c r="D601" t="s">
        <v>65</v>
      </c>
      <c r="E601" t="s">
        <v>699</v>
      </c>
      <c r="F601" t="s">
        <v>667</v>
      </c>
      <c r="G601" t="s">
        <v>678</v>
      </c>
      <c r="H601">
        <v>16</v>
      </c>
      <c r="I601">
        <v>1.44</v>
      </c>
      <c r="J601">
        <v>1.58</v>
      </c>
      <c r="K601">
        <v>1.53</v>
      </c>
      <c r="L601">
        <v>1.5</v>
      </c>
      <c r="M601">
        <v>4</v>
      </c>
      <c r="N601">
        <v>3</v>
      </c>
      <c r="O601">
        <v>7</v>
      </c>
      <c r="P601">
        <v>3</v>
      </c>
      <c r="Q601">
        <v>1</v>
      </c>
      <c r="R601">
        <v>2</v>
      </c>
      <c r="S601" t="s">
        <v>1194</v>
      </c>
      <c r="T601" t="s">
        <v>1195</v>
      </c>
      <c r="U601">
        <v>2</v>
      </c>
      <c r="V601">
        <v>6</v>
      </c>
      <c r="W601">
        <v>1</v>
      </c>
      <c r="X601">
        <v>0</v>
      </c>
      <c r="Y601">
        <v>2</v>
      </c>
      <c r="Z601">
        <v>1</v>
      </c>
      <c r="AA601">
        <v>0</v>
      </c>
      <c r="AB601">
        <v>1</v>
      </c>
      <c r="AC601">
        <v>2</v>
      </c>
      <c r="AD601">
        <v>1</v>
      </c>
      <c r="AE601">
        <v>6</v>
      </c>
      <c r="AF601">
        <v>8</v>
      </c>
      <c r="AG601">
        <v>2</v>
      </c>
      <c r="AH601">
        <v>3</v>
      </c>
      <c r="AI601">
        <v>4</v>
      </c>
      <c r="AJ601">
        <v>5</v>
      </c>
      <c r="AK601">
        <v>13</v>
      </c>
      <c r="AL601">
        <v>15</v>
      </c>
      <c r="AM601">
        <v>45</v>
      </c>
      <c r="AN601">
        <v>55</v>
      </c>
      <c r="AO601">
        <v>0.73</v>
      </c>
      <c r="AP601">
        <v>1.1499999999999999</v>
      </c>
      <c r="AQ601">
        <v>2.35</v>
      </c>
      <c r="AR601">
        <v>52</v>
      </c>
      <c r="AS601">
        <v>71</v>
      </c>
      <c r="AT601">
        <v>44</v>
      </c>
      <c r="AU601">
        <v>21</v>
      </c>
      <c r="AV601">
        <v>15</v>
      </c>
      <c r="AW601">
        <v>39</v>
      </c>
      <c r="AX601">
        <v>69</v>
      </c>
      <c r="AY601">
        <v>26</v>
      </c>
      <c r="AZ601">
        <v>70</v>
      </c>
      <c r="BA601">
        <v>7.76</v>
      </c>
      <c r="BB601">
        <v>4.57</v>
      </c>
      <c r="BC601">
        <v>3.8</v>
      </c>
      <c r="BD601">
        <v>3.65</v>
      </c>
      <c r="BE601">
        <v>1.87</v>
      </c>
      <c r="BF601">
        <f>(1/BC601+1/BD601+1/BE601-1)/3</f>
        <v>2.3963285255112671E-2</v>
      </c>
      <c r="BG601">
        <f>1/BC601-BF601</f>
        <v>0.23919460948172941</v>
      </c>
      <c r="BH601">
        <f>1/BD601-BF601</f>
        <v>0.25000931748461336</v>
      </c>
      <c r="BI601">
        <f>1/BE601-BF601</f>
        <v>0.51079607303365726</v>
      </c>
      <c r="BJ601">
        <f>MROUND(BG601*100,2)/100</f>
        <v>0.24</v>
      </c>
      <c r="BK601">
        <v>1.27</v>
      </c>
      <c r="BL601">
        <v>1.8</v>
      </c>
      <c r="BM601">
        <v>2.85</v>
      </c>
      <c r="BN601">
        <v>5.25</v>
      </c>
      <c r="BO601">
        <v>1.69</v>
      </c>
      <c r="BP601">
        <v>2.1</v>
      </c>
      <c r="BQ601" t="s">
        <v>702</v>
      </c>
      <c r="BR601">
        <f>VLOOKUP(Table2[[#This Row],[Reference]],metron,10,FALSE)</f>
        <v>2.6014437689969609</v>
      </c>
      <c r="BS601">
        <f>VLOOKUP(Table2[[#This Row],[Reference]],metron,11,FALSE)</f>
        <v>1.067249240121581</v>
      </c>
      <c r="BT601">
        <f>VLOOKUP(Table2[[#This Row],[Reference]],metron,12,FALSE)</f>
        <v>1.53419452887538</v>
      </c>
      <c r="BU601">
        <f>VLOOKUP(Table2[[#This Row],[Reference]],metron,13,FALSE)</f>
        <v>0.45589353612167299</v>
      </c>
      <c r="BV601">
        <f>VLOOKUP(Table2[[#This Row],[Reference]],metron,14,FALSE)</f>
        <v>0.65133079847908748</v>
      </c>
      <c r="BW601">
        <f>VLOOKUP(Table2[[#This Row],[Reference]],metron,15,FALSE)</f>
        <v>10.75886524822695</v>
      </c>
      <c r="BX601">
        <f>VLOOKUP(Table2[[#This Row],[Reference]],metron,16,FALSE)</f>
        <v>12.46679561573179</v>
      </c>
      <c r="BY601">
        <f>VLOOKUP(Table2[[#This Row],[Reference]],metron,17,FALSE)</f>
        <v>4.1157347204161248</v>
      </c>
      <c r="BZ601">
        <f>VLOOKUP(Table2[[#This Row],[Reference]],metron,18,FALSE)</f>
        <v>5.1072821846553964</v>
      </c>
      <c r="CA601">
        <f>VLOOKUP(Table2[[#This Row],[Reference]],metron,19,FALSE)</f>
        <v>6.6431305278108255</v>
      </c>
      <c r="CB601">
        <f>VLOOKUP(Table2[[#This Row],[Reference]],metron,20,FALSE)</f>
        <v>7.3595134310763939</v>
      </c>
      <c r="CC601">
        <f>VLOOKUP(Table2[[#This Row],[Reference]],metron,21,FALSE)</f>
        <v>13.11140235910878</v>
      </c>
      <c r="CD601">
        <f>VLOOKUP(Table2[[#This Row],[Reference]],metron,22,FALSE)</f>
        <v>12.93184796854522</v>
      </c>
      <c r="CE601">
        <f>VLOOKUP(Table2[[#This Row],[Reference]],metron,23,FALSE)</f>
        <v>1.8341677096370459</v>
      </c>
      <c r="CF601">
        <f>VLOOKUP(Table2[[#This Row],[Reference]],metron,24,FALSE)</f>
        <v>1.7903629536921151</v>
      </c>
      <c r="CG601">
        <f>VLOOKUP(Table2[[#This Row],[Reference]],metron,25,FALSE)</f>
        <v>0.1095118898623279</v>
      </c>
      <c r="CH601">
        <f>VLOOKUP(Table2[[#This Row],[Reference]],metron,26,FALSE)</f>
        <v>9.3241551939924908E-2</v>
      </c>
    </row>
    <row r="602" spans="1:86" hidden="1" x14ac:dyDescent="0.45">
      <c r="A602">
        <v>1619301600</v>
      </c>
      <c r="B602" t="s">
        <v>1196</v>
      </c>
      <c r="C602" t="s">
        <v>64</v>
      </c>
      <c r="D602" t="s">
        <v>65</v>
      </c>
      <c r="E602" t="s">
        <v>671</v>
      </c>
      <c r="F602" t="s">
        <v>688</v>
      </c>
      <c r="G602" t="s">
        <v>760</v>
      </c>
      <c r="H602">
        <v>16</v>
      </c>
      <c r="I602">
        <v>2.1800000000000002</v>
      </c>
      <c r="J602">
        <v>0.38</v>
      </c>
      <c r="K602">
        <v>2.1800000000000002</v>
      </c>
      <c r="L602">
        <v>0.35</v>
      </c>
      <c r="M602">
        <v>3</v>
      </c>
      <c r="N602">
        <v>2</v>
      </c>
      <c r="O602">
        <v>5</v>
      </c>
      <c r="P602">
        <v>3</v>
      </c>
      <c r="Q602">
        <v>2</v>
      </c>
      <c r="R602">
        <v>1</v>
      </c>
      <c r="S602" t="s">
        <v>1197</v>
      </c>
      <c r="T602" t="s">
        <v>136</v>
      </c>
      <c r="U602">
        <v>4</v>
      </c>
      <c r="V602">
        <v>13</v>
      </c>
      <c r="W602">
        <v>0</v>
      </c>
      <c r="X602">
        <v>0</v>
      </c>
      <c r="Y602">
        <v>2</v>
      </c>
      <c r="Z602">
        <v>0</v>
      </c>
      <c r="AA602">
        <v>0</v>
      </c>
      <c r="AB602">
        <v>0</v>
      </c>
      <c r="AC602">
        <v>1</v>
      </c>
      <c r="AD602">
        <v>1</v>
      </c>
      <c r="AE602">
        <v>17</v>
      </c>
      <c r="AF602">
        <v>16</v>
      </c>
      <c r="AG602">
        <v>7</v>
      </c>
      <c r="AH602">
        <v>4</v>
      </c>
      <c r="AI602">
        <v>10</v>
      </c>
      <c r="AJ602">
        <v>12</v>
      </c>
      <c r="AK602">
        <v>13</v>
      </c>
      <c r="AL602">
        <v>11</v>
      </c>
      <c r="AM602">
        <v>48</v>
      </c>
      <c r="AN602">
        <v>52</v>
      </c>
      <c r="AO602">
        <v>1.9</v>
      </c>
      <c r="AP602">
        <v>1.74</v>
      </c>
      <c r="AQ602">
        <v>2.71</v>
      </c>
      <c r="AR602">
        <v>43</v>
      </c>
      <c r="AS602">
        <v>74</v>
      </c>
      <c r="AT602">
        <v>58</v>
      </c>
      <c r="AU602">
        <v>27</v>
      </c>
      <c r="AV602">
        <v>15</v>
      </c>
      <c r="AW602">
        <v>34</v>
      </c>
      <c r="AX602">
        <v>64</v>
      </c>
      <c r="AY602">
        <v>46</v>
      </c>
      <c r="AZ602">
        <v>88</v>
      </c>
      <c r="BA602">
        <v>9.6999999999999993</v>
      </c>
      <c r="BB602">
        <v>4.1399999999999997</v>
      </c>
      <c r="BC602">
        <v>1.4</v>
      </c>
      <c r="BD602">
        <v>4.5</v>
      </c>
      <c r="BE602">
        <v>7.5</v>
      </c>
      <c r="BF602">
        <f>(1/BC602+1/BD602+1/BE602-1)/3</f>
        <v>2.3280423280423273E-2</v>
      </c>
      <c r="BG602">
        <f>1/BC602-BF602</f>
        <v>0.69100529100529107</v>
      </c>
      <c r="BH602">
        <f>1/BD602-BF602</f>
        <v>0.19894179894179895</v>
      </c>
      <c r="BI602">
        <f>1/BE602-BF602</f>
        <v>0.11005291005291006</v>
      </c>
      <c r="BJ602">
        <f>MROUND(BG602*100,2)/100</f>
        <v>0.7</v>
      </c>
      <c r="BK602">
        <v>1.27</v>
      </c>
      <c r="BL602">
        <v>2</v>
      </c>
      <c r="BM602">
        <v>3</v>
      </c>
      <c r="BN602">
        <v>5.5</v>
      </c>
      <c r="BO602">
        <v>1.95</v>
      </c>
      <c r="BP602">
        <v>1.83</v>
      </c>
      <c r="BQ602" t="s">
        <v>770</v>
      </c>
      <c r="BR602">
        <f>VLOOKUP(Table2[[#This Row],[Reference]],metron,10,FALSE)</f>
        <v>2.9925826028320968</v>
      </c>
      <c r="BS602">
        <f>VLOOKUP(Table2[[#This Row],[Reference]],metron,11,FALSE)</f>
        <v>2.224544841537424</v>
      </c>
      <c r="BT602">
        <f>VLOOKUP(Table2[[#This Row],[Reference]],metron,12,FALSE)</f>
        <v>0.76803776129467294</v>
      </c>
      <c r="BU602">
        <f>VLOOKUP(Table2[[#This Row],[Reference]],metron,13,FALSE)</f>
        <v>0.96561024949426832</v>
      </c>
      <c r="BV602">
        <f>VLOOKUP(Table2[[#This Row],[Reference]],metron,14,FALSE)</f>
        <v>0.34187457855697911</v>
      </c>
      <c r="BW602">
        <f>VLOOKUP(Table2[[#This Row],[Reference]],metron,15,FALSE)</f>
        <v>16.100000000000001</v>
      </c>
      <c r="BX602">
        <f>VLOOKUP(Table2[[#This Row],[Reference]],metron,16,FALSE)</f>
        <v>8.3493506493506491</v>
      </c>
      <c r="BY602">
        <f>VLOOKUP(Table2[[#This Row],[Reference]],metron,17,FALSE)</f>
        <v>7.2678100263852254</v>
      </c>
      <c r="BZ602">
        <f>VLOOKUP(Table2[[#This Row],[Reference]],metron,18,FALSE)</f>
        <v>3.2770448548812658</v>
      </c>
      <c r="CA602">
        <f>VLOOKUP(Table2[[#This Row],[Reference]],metron,19,FALSE)</f>
        <v>8.832189973614776</v>
      </c>
      <c r="CB602">
        <f>VLOOKUP(Table2[[#This Row],[Reference]],metron,20,FALSE)</f>
        <v>5.0723057944693828</v>
      </c>
      <c r="CC602">
        <f>VLOOKUP(Table2[[#This Row],[Reference]],metron,21,FALSE)</f>
        <v>11.95872170439414</v>
      </c>
      <c r="CD602">
        <f>VLOOKUP(Table2[[#This Row],[Reference]],metron,22,FALSE)</f>
        <v>13.450066577896139</v>
      </c>
      <c r="CE602">
        <f>VLOOKUP(Table2[[#This Row],[Reference]],metron,23,FALSE)</f>
        <v>1.301526717557252</v>
      </c>
      <c r="CF602">
        <f>VLOOKUP(Table2[[#This Row],[Reference]],metron,24,FALSE)</f>
        <v>1.9796437659033079</v>
      </c>
      <c r="CG602">
        <f>VLOOKUP(Table2[[#This Row],[Reference]],metron,25,FALSE)</f>
        <v>5.3435114503816793E-2</v>
      </c>
      <c r="CH602">
        <f>VLOOKUP(Table2[[#This Row],[Reference]],metron,26,FALSE)</f>
        <v>0.1183206106870229</v>
      </c>
    </row>
    <row r="603" spans="1:86" hidden="1" x14ac:dyDescent="0.45">
      <c r="A603">
        <v>1619308800</v>
      </c>
      <c r="B603" t="s">
        <v>1198</v>
      </c>
      <c r="C603" t="s">
        <v>64</v>
      </c>
      <c r="D603" t="s">
        <v>65</v>
      </c>
      <c r="E603" t="s">
        <v>677</v>
      </c>
      <c r="F603" t="s">
        <v>666</v>
      </c>
      <c r="G603" t="s">
        <v>673</v>
      </c>
      <c r="H603">
        <v>16</v>
      </c>
      <c r="I603">
        <v>1.06</v>
      </c>
      <c r="J603">
        <v>1.33</v>
      </c>
      <c r="K603">
        <v>1.21</v>
      </c>
      <c r="L603">
        <v>1.35</v>
      </c>
      <c r="M603">
        <v>0</v>
      </c>
      <c r="N603">
        <v>1</v>
      </c>
      <c r="O603">
        <v>1</v>
      </c>
      <c r="P603">
        <v>0</v>
      </c>
      <c r="Q603">
        <v>0</v>
      </c>
      <c r="R603">
        <v>0</v>
      </c>
      <c r="T603">
        <v>81</v>
      </c>
      <c r="U603">
        <v>3</v>
      </c>
      <c r="V603">
        <v>3</v>
      </c>
      <c r="W603">
        <v>2</v>
      </c>
      <c r="X603">
        <v>0</v>
      </c>
      <c r="Y603">
        <v>2</v>
      </c>
      <c r="Z603">
        <v>0</v>
      </c>
      <c r="AA603">
        <v>2</v>
      </c>
      <c r="AB603">
        <v>0</v>
      </c>
      <c r="AC603">
        <v>0</v>
      </c>
      <c r="AD603">
        <v>2</v>
      </c>
      <c r="AE603">
        <v>14</v>
      </c>
      <c r="AF603">
        <v>5</v>
      </c>
      <c r="AG603">
        <v>3</v>
      </c>
      <c r="AH603">
        <v>3</v>
      </c>
      <c r="AI603">
        <v>11</v>
      </c>
      <c r="AJ603">
        <v>2</v>
      </c>
      <c r="AK603">
        <v>10</v>
      </c>
      <c r="AL603">
        <v>10</v>
      </c>
      <c r="AM603">
        <v>49</v>
      </c>
      <c r="AN603">
        <v>51</v>
      </c>
      <c r="AO603">
        <v>1.33</v>
      </c>
      <c r="AP603">
        <v>0.75</v>
      </c>
      <c r="AQ603">
        <v>2.2000000000000002</v>
      </c>
      <c r="AR603">
        <v>50</v>
      </c>
      <c r="AS603">
        <v>68</v>
      </c>
      <c r="AT603">
        <v>35</v>
      </c>
      <c r="AU603">
        <v>21</v>
      </c>
      <c r="AV603">
        <v>0</v>
      </c>
      <c r="AW603">
        <v>24</v>
      </c>
      <c r="AX603">
        <v>74</v>
      </c>
      <c r="AY603">
        <v>35</v>
      </c>
      <c r="AZ603">
        <v>77</v>
      </c>
      <c r="BA603">
        <v>9.5500000000000007</v>
      </c>
      <c r="BB603">
        <v>4.8499999999999996</v>
      </c>
      <c r="BC603">
        <v>2.2000000000000002</v>
      </c>
      <c r="BD603">
        <v>3.05</v>
      </c>
      <c r="BE603">
        <v>3.15</v>
      </c>
      <c r="BF603">
        <f>(1/BC603+1/BD603+1/BE603-1)/3</f>
        <v>3.3291541488262778E-2</v>
      </c>
      <c r="BG603">
        <f>1/BC603-BF603</f>
        <v>0.42125391305719173</v>
      </c>
      <c r="BH603">
        <f>1/BD603-BF603</f>
        <v>0.29457731097075363</v>
      </c>
      <c r="BI603">
        <f>1/BE603-BF603</f>
        <v>0.28416877597205464</v>
      </c>
      <c r="BJ603">
        <f>MROUND(BG603*100,2)/100</f>
        <v>0.42</v>
      </c>
      <c r="BK603">
        <v>1.4</v>
      </c>
      <c r="BL603">
        <v>2.25</v>
      </c>
      <c r="BM603">
        <v>3.95</v>
      </c>
      <c r="BN603">
        <v>8</v>
      </c>
      <c r="BO603">
        <v>2.0499999999999998</v>
      </c>
      <c r="BP603">
        <v>1.71</v>
      </c>
      <c r="BQ603" t="s">
        <v>733</v>
      </c>
      <c r="BR603">
        <f>VLOOKUP(Table2[[#This Row],[Reference]],metron,10,FALSE)</f>
        <v>2.4884649511978703</v>
      </c>
      <c r="BS603">
        <f>VLOOKUP(Table2[[#This Row],[Reference]],metron,11,FALSE)</f>
        <v>1.396960958296362</v>
      </c>
      <c r="BT603">
        <f>VLOOKUP(Table2[[#This Row],[Reference]],metron,12,FALSE)</f>
        <v>1.091503992901508</v>
      </c>
      <c r="BU603">
        <f>VLOOKUP(Table2[[#This Row],[Reference]],metron,13,FALSE)</f>
        <v>0.60765391014975045</v>
      </c>
      <c r="BV603">
        <f>VLOOKUP(Table2[[#This Row],[Reference]],metron,14,FALSE)</f>
        <v>0.47276760953965608</v>
      </c>
      <c r="BW603">
        <f>VLOOKUP(Table2[[#This Row],[Reference]],metron,15,FALSE)</f>
        <v>12.29504785684561</v>
      </c>
      <c r="BX603">
        <f>VLOOKUP(Table2[[#This Row],[Reference]],metron,16,FALSE)</f>
        <v>10.047232625884311</v>
      </c>
      <c r="BY603">
        <f>VLOOKUP(Table2[[#This Row],[Reference]],metron,17,FALSE)</f>
        <v>5.2917192097519967</v>
      </c>
      <c r="BZ603">
        <f>VLOOKUP(Table2[[#This Row],[Reference]],metron,18,FALSE)</f>
        <v>4.2580916351408158</v>
      </c>
      <c r="CA603">
        <f>VLOOKUP(Table2[[#This Row],[Reference]],metron,19,FALSE)</f>
        <v>7.0033286470936131</v>
      </c>
      <c r="CB603">
        <f>VLOOKUP(Table2[[#This Row],[Reference]],metron,20,FALSE)</f>
        <v>5.789140990743495</v>
      </c>
      <c r="CC603">
        <f>VLOOKUP(Table2[[#This Row],[Reference]],metron,21,FALSE)</f>
        <v>12.77041895895049</v>
      </c>
      <c r="CD603">
        <f>VLOOKUP(Table2[[#This Row],[Reference]],metron,22,FALSE)</f>
        <v>13.411129919593741</v>
      </c>
      <c r="CE603">
        <f>VLOOKUP(Table2[[#This Row],[Reference]],metron,23,FALSE)</f>
        <v>1.556141062018646</v>
      </c>
      <c r="CF603">
        <f>VLOOKUP(Table2[[#This Row],[Reference]],metron,24,FALSE)</f>
        <v>1.9114308877178761</v>
      </c>
      <c r="CG603">
        <f>VLOOKUP(Table2[[#This Row],[Reference]],metron,25,FALSE)</f>
        <v>8.4920956627482766E-2</v>
      </c>
      <c r="CH603">
        <f>VLOOKUP(Table2[[#This Row],[Reference]],metron,26,FALSE)</f>
        <v>0.1323469801378192</v>
      </c>
    </row>
    <row r="604" spans="1:86" hidden="1" x14ac:dyDescent="0.45">
      <c r="A604">
        <v>1619316600</v>
      </c>
      <c r="B604" t="s">
        <v>1199</v>
      </c>
      <c r="C604" t="s">
        <v>64</v>
      </c>
      <c r="D604" t="s">
        <v>65</v>
      </c>
      <c r="E604" t="s">
        <v>661</v>
      </c>
      <c r="F604" t="s">
        <v>704</v>
      </c>
      <c r="G604" t="s">
        <v>743</v>
      </c>
      <c r="H604">
        <v>16</v>
      </c>
      <c r="I604">
        <v>1.44</v>
      </c>
      <c r="J604">
        <v>1.56</v>
      </c>
      <c r="K604">
        <v>1.53</v>
      </c>
      <c r="L604">
        <v>1.39</v>
      </c>
      <c r="M604">
        <v>2</v>
      </c>
      <c r="N604">
        <v>1</v>
      </c>
      <c r="O604">
        <v>3</v>
      </c>
      <c r="P604">
        <v>2</v>
      </c>
      <c r="Q604">
        <v>1</v>
      </c>
      <c r="R604">
        <v>1</v>
      </c>
      <c r="S604" t="s">
        <v>147</v>
      </c>
      <c r="T604">
        <v>18</v>
      </c>
      <c r="U604">
        <v>4</v>
      </c>
      <c r="V604">
        <v>6</v>
      </c>
      <c r="W604">
        <v>2</v>
      </c>
      <c r="X604">
        <v>1</v>
      </c>
      <c r="Y604">
        <v>5</v>
      </c>
      <c r="Z604">
        <v>1</v>
      </c>
      <c r="AA604">
        <v>0</v>
      </c>
      <c r="AB604">
        <v>3</v>
      </c>
      <c r="AC604">
        <v>1</v>
      </c>
      <c r="AD604">
        <v>5</v>
      </c>
      <c r="AE604">
        <v>11</v>
      </c>
      <c r="AF604">
        <v>10</v>
      </c>
      <c r="AG604">
        <v>7</v>
      </c>
      <c r="AH604">
        <v>4</v>
      </c>
      <c r="AI604">
        <v>4</v>
      </c>
      <c r="AJ604">
        <v>6</v>
      </c>
      <c r="AK604">
        <v>8</v>
      </c>
      <c r="AL604">
        <v>13</v>
      </c>
      <c r="AM604">
        <v>58</v>
      </c>
      <c r="AN604">
        <v>42</v>
      </c>
      <c r="AO604">
        <v>1.6</v>
      </c>
      <c r="AP604">
        <v>1.17</v>
      </c>
      <c r="AQ604">
        <v>2.64</v>
      </c>
      <c r="AR604">
        <v>68</v>
      </c>
      <c r="AS604">
        <v>85</v>
      </c>
      <c r="AT604">
        <v>50</v>
      </c>
      <c r="AU604">
        <v>21</v>
      </c>
      <c r="AV604">
        <v>6</v>
      </c>
      <c r="AW604">
        <v>30</v>
      </c>
      <c r="AX604">
        <v>68</v>
      </c>
      <c r="AY604">
        <v>44</v>
      </c>
      <c r="AZ604">
        <v>85</v>
      </c>
      <c r="BA604">
        <v>10.09</v>
      </c>
      <c r="BB604">
        <v>4.41</v>
      </c>
      <c r="BC604">
        <v>2.8</v>
      </c>
      <c r="BD604">
        <v>3.15</v>
      </c>
      <c r="BE604">
        <v>2.5</v>
      </c>
      <c r="BF604">
        <f>(1/BC604+1/BD604+1/BE604-1)/3</f>
        <v>2.4867724867724927E-2</v>
      </c>
      <c r="BG604">
        <f>1/BC604-BF604</f>
        <v>0.33227513227513222</v>
      </c>
      <c r="BH604">
        <f>1/BD604-BF604</f>
        <v>0.29259259259259252</v>
      </c>
      <c r="BI604">
        <f>1/BE604-BF604</f>
        <v>0.37513227513227509</v>
      </c>
      <c r="BJ604">
        <f>MROUND(BG604*100,2)/100</f>
        <v>0.34</v>
      </c>
      <c r="BK604">
        <v>1.36</v>
      </c>
      <c r="BL604">
        <v>2</v>
      </c>
      <c r="BM604">
        <v>3.35</v>
      </c>
      <c r="BN604">
        <v>6.75</v>
      </c>
      <c r="BO604">
        <v>1.8</v>
      </c>
      <c r="BP604">
        <v>1.95</v>
      </c>
      <c r="BQ604" t="s">
        <v>715</v>
      </c>
      <c r="BR604">
        <f>VLOOKUP(Table2[[#This Row],[Reference]],metron,10,FALSE)</f>
        <v>2.5229727551184897</v>
      </c>
      <c r="BS604">
        <f>VLOOKUP(Table2[[#This Row],[Reference]],metron,11,FALSE)</f>
        <v>1.228921489601805</v>
      </c>
      <c r="BT604">
        <f>VLOOKUP(Table2[[#This Row],[Reference]],metron,12,FALSE)</f>
        <v>1.2940512655166849</v>
      </c>
      <c r="BU604">
        <f>VLOOKUP(Table2[[#This Row],[Reference]],metron,13,FALSE)</f>
        <v>0.53240890035472432</v>
      </c>
      <c r="BV604">
        <f>VLOOKUP(Table2[[#This Row],[Reference]],metron,14,FALSE)</f>
        <v>0.56514027732989358</v>
      </c>
      <c r="BW604">
        <f>VLOOKUP(Table2[[#This Row],[Reference]],metron,15,FALSE)</f>
        <v>11.417888124439131</v>
      </c>
      <c r="BX604">
        <f>VLOOKUP(Table2[[#This Row],[Reference]],metron,16,FALSE)</f>
        <v>10.76308704756207</v>
      </c>
      <c r="BY604">
        <f>VLOOKUP(Table2[[#This Row],[Reference]],metron,17,FALSE)</f>
        <v>4.8317672021824798</v>
      </c>
      <c r="BZ604">
        <f>VLOOKUP(Table2[[#This Row],[Reference]],metron,18,FALSE)</f>
        <v>4.6698999696877843</v>
      </c>
      <c r="CA604">
        <f>VLOOKUP(Table2[[#This Row],[Reference]],metron,19,FALSE)</f>
        <v>6.5861209222566508</v>
      </c>
      <c r="CB604">
        <f>VLOOKUP(Table2[[#This Row],[Reference]],metron,20,FALSE)</f>
        <v>6.093187077874286</v>
      </c>
      <c r="CC604">
        <f>VLOOKUP(Table2[[#This Row],[Reference]],metron,21,FALSE)</f>
        <v>12.685679611650491</v>
      </c>
      <c r="CD604">
        <f>VLOOKUP(Table2[[#This Row],[Reference]],metron,22,FALSE)</f>
        <v>13.02639563106796</v>
      </c>
      <c r="CE604">
        <f>VLOOKUP(Table2[[#This Row],[Reference]],metron,23,FALSE)</f>
        <v>1.6481211768132831</v>
      </c>
      <c r="CF604">
        <f>VLOOKUP(Table2[[#This Row],[Reference]],metron,24,FALSE)</f>
        <v>1.8572676958928049</v>
      </c>
      <c r="CG604">
        <f>VLOOKUP(Table2[[#This Row],[Reference]],metron,25,FALSE)</f>
        <v>9.641712787649287E-2</v>
      </c>
      <c r="CH604">
        <f>VLOOKUP(Table2[[#This Row],[Reference]],metron,26,FALSE)</f>
        <v>0.11302068161957469</v>
      </c>
    </row>
    <row r="605" spans="1:86" hidden="1" x14ac:dyDescent="0.45">
      <c r="A605">
        <v>1619389800</v>
      </c>
      <c r="B605" t="s">
        <v>1200</v>
      </c>
      <c r="C605" t="s">
        <v>64</v>
      </c>
      <c r="D605" t="s">
        <v>65</v>
      </c>
      <c r="E605" t="s">
        <v>705</v>
      </c>
      <c r="F605" t="s">
        <v>694</v>
      </c>
      <c r="G605" t="s">
        <v>710</v>
      </c>
      <c r="H605">
        <v>16</v>
      </c>
      <c r="I605">
        <v>1.88</v>
      </c>
      <c r="J605">
        <v>1.75</v>
      </c>
      <c r="K605">
        <v>2</v>
      </c>
      <c r="L605">
        <v>1.63</v>
      </c>
      <c r="M605">
        <v>3</v>
      </c>
      <c r="N605">
        <v>1</v>
      </c>
      <c r="O605">
        <v>4</v>
      </c>
      <c r="P605">
        <v>2</v>
      </c>
      <c r="Q605">
        <v>2</v>
      </c>
      <c r="R605">
        <v>0</v>
      </c>
      <c r="S605" t="s">
        <v>1201</v>
      </c>
      <c r="T605">
        <v>51</v>
      </c>
      <c r="U605">
        <v>4</v>
      </c>
      <c r="V605">
        <v>4</v>
      </c>
      <c r="W605">
        <v>2</v>
      </c>
      <c r="X605">
        <v>0</v>
      </c>
      <c r="Y605">
        <v>2</v>
      </c>
      <c r="Z605">
        <v>0</v>
      </c>
      <c r="AA605">
        <v>2</v>
      </c>
      <c r="AB605">
        <v>0</v>
      </c>
      <c r="AC605">
        <v>1</v>
      </c>
      <c r="AD605">
        <v>1</v>
      </c>
      <c r="AE605">
        <v>12</v>
      </c>
      <c r="AF605">
        <v>12</v>
      </c>
      <c r="AG605">
        <v>5</v>
      </c>
      <c r="AH605">
        <v>4</v>
      </c>
      <c r="AI605">
        <v>7</v>
      </c>
      <c r="AJ605">
        <v>8</v>
      </c>
      <c r="AK605">
        <v>19</v>
      </c>
      <c r="AL605">
        <v>12</v>
      </c>
      <c r="AM605">
        <v>38</v>
      </c>
      <c r="AN605">
        <v>62</v>
      </c>
      <c r="AO605">
        <v>1.25</v>
      </c>
      <c r="AP605">
        <v>1.33</v>
      </c>
      <c r="AQ605">
        <v>2.78</v>
      </c>
      <c r="AR605">
        <v>53</v>
      </c>
      <c r="AS605">
        <v>75</v>
      </c>
      <c r="AT605">
        <v>47</v>
      </c>
      <c r="AU605">
        <v>32</v>
      </c>
      <c r="AV605">
        <v>22</v>
      </c>
      <c r="AW605">
        <v>29</v>
      </c>
      <c r="AX605">
        <v>66</v>
      </c>
      <c r="AY605">
        <v>44</v>
      </c>
      <c r="AZ605">
        <v>88</v>
      </c>
      <c r="BA605">
        <v>10.57</v>
      </c>
      <c r="BB605">
        <v>3.63</v>
      </c>
      <c r="BC605">
        <v>3.4</v>
      </c>
      <c r="BD605">
        <v>3.45</v>
      </c>
      <c r="BE605">
        <v>2.0499999999999998</v>
      </c>
      <c r="BF605">
        <f>(1/BC605+1/BD605+1/BE605-1)/3</f>
        <v>2.3925865857124046E-2</v>
      </c>
      <c r="BG605">
        <f>1/BC605-BF605</f>
        <v>0.27019178120169951</v>
      </c>
      <c r="BH605">
        <f>1/BD605-BF605</f>
        <v>0.2659292066066441</v>
      </c>
      <c r="BI605">
        <f>1/BE605-BF605</f>
        <v>0.4638790121916565</v>
      </c>
      <c r="BJ605">
        <f>MROUND(BG605*100,2)/100</f>
        <v>0.28000000000000003</v>
      </c>
      <c r="BK605">
        <v>1.32</v>
      </c>
      <c r="BL605">
        <v>1.91</v>
      </c>
      <c r="BM605">
        <v>3.15</v>
      </c>
      <c r="BN605">
        <v>6</v>
      </c>
      <c r="BO605">
        <v>1.8</v>
      </c>
      <c r="BP605">
        <v>1.95</v>
      </c>
      <c r="BQ605" t="s">
        <v>723</v>
      </c>
      <c r="BR605">
        <f>VLOOKUP(Table2[[#This Row],[Reference]],metron,10,FALSE)</f>
        <v>2.5445607358071678</v>
      </c>
      <c r="BS605">
        <f>VLOOKUP(Table2[[#This Row],[Reference]],metron,11,FALSE)</f>
        <v>1.128766254360926</v>
      </c>
      <c r="BT605">
        <f>VLOOKUP(Table2[[#This Row],[Reference]],metron,12,FALSE)</f>
        <v>1.415794481446242</v>
      </c>
      <c r="BU605">
        <f>VLOOKUP(Table2[[#This Row],[Reference]],metron,13,FALSE)</f>
        <v>0.49635267998731369</v>
      </c>
      <c r="BV605">
        <f>VLOOKUP(Table2[[#This Row],[Reference]],metron,14,FALSE)</f>
        <v>0.61084681255946716</v>
      </c>
      <c r="BW605">
        <f>VLOOKUP(Table2[[#This Row],[Reference]],metron,15,FALSE)</f>
        <v>11.04442036836403</v>
      </c>
      <c r="BX605">
        <f>VLOOKUP(Table2[[#This Row],[Reference]],metron,16,FALSE)</f>
        <v>11.38840736728061</v>
      </c>
      <c r="BY605">
        <f>VLOOKUP(Table2[[#This Row],[Reference]],metron,17,FALSE)</f>
        <v>4.5379574003276897</v>
      </c>
      <c r="BZ605">
        <f>VLOOKUP(Table2[[#This Row],[Reference]],metron,18,FALSE)</f>
        <v>4.8481703986892413</v>
      </c>
      <c r="CA605">
        <f>VLOOKUP(Table2[[#This Row],[Reference]],metron,19,FALSE)</f>
        <v>6.5064629680363399</v>
      </c>
      <c r="CB605">
        <f>VLOOKUP(Table2[[#This Row],[Reference]],metron,20,FALSE)</f>
        <v>6.540236968591369</v>
      </c>
      <c r="CC605">
        <f>VLOOKUP(Table2[[#This Row],[Reference]],metron,21,FALSE)</f>
        <v>13.117582417582421</v>
      </c>
      <c r="CD605">
        <f>VLOOKUP(Table2[[#This Row],[Reference]],metron,22,FALSE)</f>
        <v>13.28241758241758</v>
      </c>
      <c r="CE605">
        <f>VLOOKUP(Table2[[#This Row],[Reference]],metron,23,FALSE)</f>
        <v>1.792592592592593</v>
      </c>
      <c r="CF605">
        <f>VLOOKUP(Table2[[#This Row],[Reference]],metron,24,FALSE)</f>
        <v>1.806980433632998</v>
      </c>
      <c r="CG605">
        <f>VLOOKUP(Table2[[#This Row],[Reference]],metron,25,FALSE)</f>
        <v>0.1047065044949762</v>
      </c>
      <c r="CH605">
        <f>VLOOKUP(Table2[[#This Row],[Reference]],metron,26,FALSE)</f>
        <v>0.1073506081438392</v>
      </c>
    </row>
    <row r="606" spans="1:86" hidden="1" x14ac:dyDescent="0.45">
      <c r="A606">
        <v>1619397000</v>
      </c>
      <c r="B606" t="s">
        <v>1202</v>
      </c>
      <c r="C606" t="s">
        <v>64</v>
      </c>
      <c r="D606" t="s">
        <v>65</v>
      </c>
      <c r="E606" t="s">
        <v>683</v>
      </c>
      <c r="F606" t="s">
        <v>689</v>
      </c>
      <c r="G606" t="s">
        <v>735</v>
      </c>
      <c r="H606">
        <v>16</v>
      </c>
      <c r="I606">
        <v>1.75</v>
      </c>
      <c r="J606">
        <v>0.63</v>
      </c>
      <c r="K606">
        <v>1.82</v>
      </c>
      <c r="L606">
        <v>0.59</v>
      </c>
      <c r="M606">
        <v>1</v>
      </c>
      <c r="N606">
        <v>0</v>
      </c>
      <c r="O606">
        <v>1</v>
      </c>
      <c r="P606">
        <v>0</v>
      </c>
      <c r="Q606">
        <v>0</v>
      </c>
      <c r="R606">
        <v>0</v>
      </c>
      <c r="S606">
        <v>68</v>
      </c>
      <c r="U606">
        <v>6</v>
      </c>
      <c r="V606">
        <v>7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13</v>
      </c>
      <c r="AF606">
        <v>16</v>
      </c>
      <c r="AG606">
        <v>6</v>
      </c>
      <c r="AH606">
        <v>6</v>
      </c>
      <c r="AI606">
        <v>7</v>
      </c>
      <c r="AJ606">
        <v>10</v>
      </c>
      <c r="AK606">
        <v>11</v>
      </c>
      <c r="AL606">
        <v>6</v>
      </c>
      <c r="AM606">
        <v>41</v>
      </c>
      <c r="AN606">
        <v>59</v>
      </c>
      <c r="AO606">
        <v>1.54</v>
      </c>
      <c r="AP606">
        <v>1.8</v>
      </c>
      <c r="AQ606">
        <v>2.75</v>
      </c>
      <c r="AR606">
        <v>63</v>
      </c>
      <c r="AS606">
        <v>79</v>
      </c>
      <c r="AT606">
        <v>47</v>
      </c>
      <c r="AU606">
        <v>32</v>
      </c>
      <c r="AV606">
        <v>19</v>
      </c>
      <c r="AW606">
        <v>35</v>
      </c>
      <c r="AX606">
        <v>69</v>
      </c>
      <c r="AY606">
        <v>50</v>
      </c>
      <c r="AZ606">
        <v>88</v>
      </c>
      <c r="BA606">
        <v>8.1300000000000008</v>
      </c>
      <c r="BB606">
        <v>4.37</v>
      </c>
      <c r="BC606">
        <v>1.61</v>
      </c>
      <c r="BD606">
        <v>4.05</v>
      </c>
      <c r="BE606">
        <v>5</v>
      </c>
      <c r="BF606">
        <f>(1/BC606+1/BD606+1/BE606-1)/3</f>
        <v>2.2677197556424611E-2</v>
      </c>
      <c r="BG606">
        <f>1/BC606-BF606</f>
        <v>0.59844081486593559</v>
      </c>
      <c r="BH606">
        <f>1/BD606-BF606</f>
        <v>0.22423638269048898</v>
      </c>
      <c r="BI606">
        <f>1/BE606-BF606</f>
        <v>0.1773228024435754</v>
      </c>
      <c r="BJ606">
        <f>MROUND(BG606*100,2)/100</f>
        <v>0.6</v>
      </c>
      <c r="BK606">
        <v>1.32</v>
      </c>
      <c r="BL606">
        <v>1.95</v>
      </c>
      <c r="BM606">
        <v>3.25</v>
      </c>
      <c r="BN606">
        <v>6.5</v>
      </c>
      <c r="BO606">
        <v>2.0499999999999998</v>
      </c>
      <c r="BP606">
        <v>1.74</v>
      </c>
      <c r="BQ606" t="s">
        <v>726</v>
      </c>
      <c r="BR606">
        <f>VLOOKUP(Table2[[#This Row],[Reference]],metron,10,FALSE)</f>
        <v>2.7310090702947849</v>
      </c>
      <c r="BS606">
        <f>VLOOKUP(Table2[[#This Row],[Reference]],metron,11,FALSE)</f>
        <v>1.841836734693878</v>
      </c>
      <c r="BT606">
        <f>VLOOKUP(Table2[[#This Row],[Reference]],metron,12,FALSE)</f>
        <v>0.88917233560090703</v>
      </c>
      <c r="BU606">
        <f>VLOOKUP(Table2[[#This Row],[Reference]],metron,13,FALSE)</f>
        <v>0.804822695035461</v>
      </c>
      <c r="BV606">
        <f>VLOOKUP(Table2[[#This Row],[Reference]],metron,14,FALSE)</f>
        <v>0.38099290780141842</v>
      </c>
      <c r="BW606">
        <f>VLOOKUP(Table2[[#This Row],[Reference]],metron,15,FALSE)</f>
        <v>14.25174825174825</v>
      </c>
      <c r="BX606">
        <f>VLOOKUP(Table2[[#This Row],[Reference]],metron,16,FALSE)</f>
        <v>8.8316683316683324</v>
      </c>
      <c r="BY606">
        <f>VLOOKUP(Table2[[#This Row],[Reference]],metron,17,FALSE)</f>
        <v>6.2901265822784813</v>
      </c>
      <c r="BZ606">
        <f>VLOOKUP(Table2[[#This Row],[Reference]],metron,18,FALSE)</f>
        <v>3.6162025316455702</v>
      </c>
      <c r="CA606">
        <f>VLOOKUP(Table2[[#This Row],[Reference]],metron,19,FALSE)</f>
        <v>7.9616216694697686</v>
      </c>
      <c r="CB606">
        <f>VLOOKUP(Table2[[#This Row],[Reference]],metron,20,FALSE)</f>
        <v>5.2154658000227627</v>
      </c>
      <c r="CC606">
        <f>VLOOKUP(Table2[[#This Row],[Reference]],metron,21,FALSE)</f>
        <v>12.444895886236671</v>
      </c>
      <c r="CD606">
        <f>VLOOKUP(Table2[[#This Row],[Reference]],metron,22,FALSE)</f>
        <v>13.620619603859829</v>
      </c>
      <c r="CE606">
        <f>VLOOKUP(Table2[[#This Row],[Reference]],metron,23,FALSE)</f>
        <v>1.406084017382907</v>
      </c>
      <c r="CF606">
        <f>VLOOKUP(Table2[[#This Row],[Reference]],metron,24,FALSE)</f>
        <v>2.070980202800579</v>
      </c>
      <c r="CG606">
        <f>VLOOKUP(Table2[[#This Row],[Reference]],metron,25,FALSE)</f>
        <v>6.1323032351521013E-2</v>
      </c>
      <c r="CH606">
        <f>VLOOKUP(Table2[[#This Row],[Reference]],metron,26,FALSE)</f>
        <v>0.1313375181071946</v>
      </c>
    </row>
    <row r="607" spans="1:86" hidden="1" x14ac:dyDescent="0.45">
      <c r="A607">
        <v>1619488800</v>
      </c>
      <c r="B607" t="s">
        <v>1203</v>
      </c>
      <c r="C607" t="s">
        <v>64</v>
      </c>
      <c r="D607" t="s">
        <v>65</v>
      </c>
      <c r="E607" t="s">
        <v>693</v>
      </c>
      <c r="F607" t="s">
        <v>672</v>
      </c>
      <c r="G607" t="s">
        <v>720</v>
      </c>
      <c r="H607">
        <v>16</v>
      </c>
      <c r="I607">
        <v>1.18</v>
      </c>
      <c r="J607">
        <v>0.88</v>
      </c>
      <c r="K607">
        <v>1.43</v>
      </c>
      <c r="L607">
        <v>0.8</v>
      </c>
      <c r="M607">
        <v>1</v>
      </c>
      <c r="N607">
        <v>0</v>
      </c>
      <c r="O607">
        <v>1</v>
      </c>
      <c r="P607">
        <v>0</v>
      </c>
      <c r="Q607">
        <v>0</v>
      </c>
      <c r="R607">
        <v>0</v>
      </c>
      <c r="S607">
        <v>58</v>
      </c>
      <c r="U607">
        <v>6</v>
      </c>
      <c r="V607">
        <v>4</v>
      </c>
      <c r="W607">
        <v>1</v>
      </c>
      <c r="X607">
        <v>1</v>
      </c>
      <c r="Y607">
        <v>0</v>
      </c>
      <c r="Z607">
        <v>0</v>
      </c>
      <c r="AA607">
        <v>1</v>
      </c>
      <c r="AB607">
        <v>1</v>
      </c>
      <c r="AC607">
        <v>0</v>
      </c>
      <c r="AD607">
        <v>0</v>
      </c>
      <c r="AE607">
        <v>11</v>
      </c>
      <c r="AF607">
        <v>12</v>
      </c>
      <c r="AG607">
        <v>2</v>
      </c>
      <c r="AH607">
        <v>2</v>
      </c>
      <c r="AI607">
        <v>9</v>
      </c>
      <c r="AJ607">
        <v>10</v>
      </c>
      <c r="AK607">
        <v>14</v>
      </c>
      <c r="AL607">
        <v>12</v>
      </c>
      <c r="AM607">
        <v>39</v>
      </c>
      <c r="AN607">
        <v>61</v>
      </c>
      <c r="AO607">
        <v>1.07</v>
      </c>
      <c r="AP607">
        <v>1.28</v>
      </c>
      <c r="AQ607">
        <v>2.09</v>
      </c>
      <c r="AR607">
        <v>52</v>
      </c>
      <c r="AS607">
        <v>61</v>
      </c>
      <c r="AT607">
        <v>30</v>
      </c>
      <c r="AU607">
        <v>16</v>
      </c>
      <c r="AV607">
        <v>3</v>
      </c>
      <c r="AW607">
        <v>22</v>
      </c>
      <c r="AX607">
        <v>73</v>
      </c>
      <c r="AY607">
        <v>28</v>
      </c>
      <c r="AZ607">
        <v>67</v>
      </c>
      <c r="BA607">
        <v>10.47</v>
      </c>
      <c r="BB607">
        <v>4.4800000000000004</v>
      </c>
      <c r="BC607">
        <v>2.1</v>
      </c>
      <c r="BD607">
        <v>3.35</v>
      </c>
      <c r="BE607">
        <v>3.4</v>
      </c>
      <c r="BF607">
        <f>(1/BC607+1/BD607+1/BE607-1)/3</f>
        <v>2.293852864528893E-2</v>
      </c>
      <c r="BG607">
        <f>1/BC607-BF607</f>
        <v>0.45325194754518722</v>
      </c>
      <c r="BH607">
        <f>1/BD607-BF607</f>
        <v>0.27556893404127819</v>
      </c>
      <c r="BI607">
        <f>1/BE607-BF607</f>
        <v>0.27117911841353459</v>
      </c>
      <c r="BJ607">
        <f>MROUND(BG607*100,2)/100</f>
        <v>0.46</v>
      </c>
      <c r="BK607">
        <v>1.34</v>
      </c>
      <c r="BL607">
        <v>1.95</v>
      </c>
      <c r="BM607">
        <v>3.3</v>
      </c>
      <c r="BN607">
        <v>6.5</v>
      </c>
      <c r="BO607">
        <v>1.83</v>
      </c>
      <c r="BP607">
        <v>1.95</v>
      </c>
      <c r="BQ607" t="s">
        <v>698</v>
      </c>
      <c r="BR607">
        <f>VLOOKUP(Table2[[#This Row],[Reference]],metron,10,FALSE)</f>
        <v>2.5405629139072849</v>
      </c>
      <c r="BS607">
        <f>VLOOKUP(Table2[[#This Row],[Reference]],metron,11,FALSE)</f>
        <v>1.4888836329233679</v>
      </c>
      <c r="BT607">
        <f>VLOOKUP(Table2[[#This Row],[Reference]],metron,12,FALSE)</f>
        <v>1.0516792809839171</v>
      </c>
      <c r="BU607">
        <f>VLOOKUP(Table2[[#This Row],[Reference]],metron,13,FALSE)</f>
        <v>0.64581362346263005</v>
      </c>
      <c r="BV607">
        <f>VLOOKUP(Table2[[#This Row],[Reference]],metron,14,FALSE)</f>
        <v>0.45364238410596031</v>
      </c>
      <c r="BW607">
        <f>VLOOKUP(Table2[[#This Row],[Reference]],metron,15,FALSE)</f>
        <v>12.686892177589851</v>
      </c>
      <c r="BX607">
        <f>VLOOKUP(Table2[[#This Row],[Reference]],metron,16,FALSE)</f>
        <v>9.8059196617336148</v>
      </c>
      <c r="BY607">
        <f>VLOOKUP(Table2[[#This Row],[Reference]],metron,17,FALSE)</f>
        <v>5.3198121263877027</v>
      </c>
      <c r="BZ607">
        <f>VLOOKUP(Table2[[#This Row],[Reference]],metron,18,FALSE)</f>
        <v>4.0954312553373189</v>
      </c>
      <c r="CA607">
        <f>VLOOKUP(Table2[[#This Row],[Reference]],metron,19,FALSE)</f>
        <v>7.3670800512021479</v>
      </c>
      <c r="CB607">
        <f>VLOOKUP(Table2[[#This Row],[Reference]],metron,20,FALSE)</f>
        <v>5.710488406396296</v>
      </c>
      <c r="CC607">
        <f>VLOOKUP(Table2[[#This Row],[Reference]],metron,21,FALSE)</f>
        <v>13.0488908033599</v>
      </c>
      <c r="CD607">
        <f>VLOOKUP(Table2[[#This Row],[Reference]],metron,22,FALSE)</f>
        <v>13.714839543398661</v>
      </c>
      <c r="CE607">
        <f>VLOOKUP(Table2[[#This Row],[Reference]],metron,23,FALSE)</f>
        <v>1.567523459812322</v>
      </c>
      <c r="CF607">
        <f>VLOOKUP(Table2[[#This Row],[Reference]],metron,24,FALSE)</f>
        <v>1.951040391676867</v>
      </c>
      <c r="CG607">
        <f>VLOOKUP(Table2[[#This Row],[Reference]],metron,25,FALSE)</f>
        <v>8.3027335781313744E-2</v>
      </c>
      <c r="CH607">
        <f>VLOOKUP(Table2[[#This Row],[Reference]],metron,26,FALSE)</f>
        <v>0.13117095063239501</v>
      </c>
    </row>
    <row r="608" spans="1:86" x14ac:dyDescent="0.45">
      <c r="A608">
        <v>1619748000</v>
      </c>
      <c r="B608" t="s">
        <v>1204</v>
      </c>
      <c r="C608" t="s">
        <v>64</v>
      </c>
      <c r="D608" t="s">
        <v>65</v>
      </c>
      <c r="E608" t="s">
        <v>688</v>
      </c>
      <c r="F608" t="s">
        <v>693</v>
      </c>
      <c r="G608" t="s">
        <v>673</v>
      </c>
      <c r="H608">
        <v>17</v>
      </c>
      <c r="I608">
        <v>1.06</v>
      </c>
      <c r="J608">
        <v>1.44</v>
      </c>
      <c r="K608">
        <v>1</v>
      </c>
      <c r="L608">
        <v>1.38</v>
      </c>
      <c r="M608">
        <v>1</v>
      </c>
      <c r="N608">
        <v>5</v>
      </c>
      <c r="O608">
        <v>6</v>
      </c>
      <c r="P608">
        <v>3</v>
      </c>
      <c r="Q608">
        <v>1</v>
      </c>
      <c r="R608">
        <v>2</v>
      </c>
      <c r="S608">
        <v>26</v>
      </c>
      <c r="T608" t="s">
        <v>1205</v>
      </c>
      <c r="U608">
        <v>5</v>
      </c>
      <c r="V608">
        <v>2</v>
      </c>
      <c r="W608">
        <v>3</v>
      </c>
      <c r="X608">
        <v>0</v>
      </c>
      <c r="Y608">
        <v>2</v>
      </c>
      <c r="Z608">
        <v>0</v>
      </c>
      <c r="AA608">
        <v>0</v>
      </c>
      <c r="AB608">
        <v>3</v>
      </c>
      <c r="AC608">
        <v>0</v>
      </c>
      <c r="AD608">
        <v>2</v>
      </c>
      <c r="AE608">
        <v>16</v>
      </c>
      <c r="AF608">
        <v>10</v>
      </c>
      <c r="AG608">
        <v>5</v>
      </c>
      <c r="AH608">
        <v>7</v>
      </c>
      <c r="AI608">
        <v>11</v>
      </c>
      <c r="AJ608">
        <v>3</v>
      </c>
      <c r="AK608">
        <v>16</v>
      </c>
      <c r="AL608">
        <v>10</v>
      </c>
      <c r="AM608">
        <v>59</v>
      </c>
      <c r="AN608">
        <v>41</v>
      </c>
      <c r="AO608">
        <v>1.68</v>
      </c>
      <c r="AP608">
        <v>1.32</v>
      </c>
      <c r="AQ608">
        <v>2.33</v>
      </c>
      <c r="AR608">
        <v>51</v>
      </c>
      <c r="AS608">
        <v>69</v>
      </c>
      <c r="AT608">
        <v>43</v>
      </c>
      <c r="AU608">
        <v>28</v>
      </c>
      <c r="AV608">
        <v>7</v>
      </c>
      <c r="AW608">
        <v>36</v>
      </c>
      <c r="AX608">
        <v>69</v>
      </c>
      <c r="AY608">
        <v>32</v>
      </c>
      <c r="AZ608">
        <v>68</v>
      </c>
      <c r="BA608">
        <v>11</v>
      </c>
      <c r="BB608">
        <v>5.13</v>
      </c>
      <c r="BC608">
        <v>3.4</v>
      </c>
      <c r="BD608">
        <v>3.1</v>
      </c>
      <c r="BE608">
        <v>2</v>
      </c>
      <c r="BF608">
        <f>(1/BC608+1/BD608+1/BE608-1)/3</f>
        <v>3.8899430740037953E-2</v>
      </c>
      <c r="BG608">
        <f>1/BC608-BF608</f>
        <v>0.25521821631878561</v>
      </c>
      <c r="BH608">
        <f>1/BD608-BF608</f>
        <v>0.28368121442125238</v>
      </c>
      <c r="BI608">
        <f>1/BE608-BF608</f>
        <v>0.46110056925996207</v>
      </c>
      <c r="BJ608">
        <f>MROUND(BG608*100,2)/100</f>
        <v>0.26</v>
      </c>
      <c r="BK608">
        <v>1.33</v>
      </c>
      <c r="BL608">
        <v>2.0499999999999998</v>
      </c>
      <c r="BM608">
        <v>3.35</v>
      </c>
      <c r="BN608">
        <v>6.75</v>
      </c>
      <c r="BO608">
        <v>1.87</v>
      </c>
      <c r="BP608">
        <v>1.83</v>
      </c>
      <c r="BQ608" t="s">
        <v>691</v>
      </c>
      <c r="BR608">
        <f>VLOOKUP(Table2[[#This Row],[Reference]],metron,10,FALSE)</f>
        <v>2.569449507838133</v>
      </c>
      <c r="BS608">
        <f>VLOOKUP(Table2[[#This Row],[Reference]],metron,11,FALSE)</f>
        <v>1.0936930368209989</v>
      </c>
      <c r="BT608">
        <f>VLOOKUP(Table2[[#This Row],[Reference]],metron,12,FALSE)</f>
        <v>1.475756471017134</v>
      </c>
      <c r="BU608">
        <f>VLOOKUP(Table2[[#This Row],[Reference]],metron,13,FALSE)</f>
        <v>0.50018228217280347</v>
      </c>
      <c r="BV608">
        <f>VLOOKUP(Table2[[#This Row],[Reference]],metron,14,FALSE)</f>
        <v>0.65220561429092239</v>
      </c>
      <c r="BW608">
        <f>VLOOKUP(Table2[[#This Row],[Reference]],metron,15,FALSE)</f>
        <v>10.905576679340941</v>
      </c>
      <c r="BX608">
        <f>VLOOKUP(Table2[[#This Row],[Reference]],metron,16,FALSE)</f>
        <v>12.06463878326996</v>
      </c>
      <c r="BY608">
        <f>VLOOKUP(Table2[[#This Row],[Reference]],metron,17,FALSE)</f>
        <v>4.2920127795527154</v>
      </c>
      <c r="BZ608">
        <f>VLOOKUP(Table2[[#This Row],[Reference]],metron,18,FALSE)</f>
        <v>5.0095846645367406</v>
      </c>
      <c r="CA608">
        <f>VLOOKUP(Table2[[#This Row],[Reference]],metron,19,FALSE)</f>
        <v>6.6135638997882253</v>
      </c>
      <c r="CB608">
        <f>VLOOKUP(Table2[[#This Row],[Reference]],metron,20,FALSE)</f>
        <v>7.055054118733219</v>
      </c>
      <c r="CC608">
        <f>VLOOKUP(Table2[[#This Row],[Reference]],metron,21,FALSE)</f>
        <v>12.94865211810013</v>
      </c>
      <c r="CD608">
        <f>VLOOKUP(Table2[[#This Row],[Reference]],metron,22,FALSE)</f>
        <v>13.189345314505781</v>
      </c>
      <c r="CE608">
        <f>VLOOKUP(Table2[[#This Row],[Reference]],metron,23,FALSE)</f>
        <v>1.771446078431373</v>
      </c>
      <c r="CF608">
        <f>VLOOKUP(Table2[[#This Row],[Reference]],metron,24,FALSE)</f>
        <v>1.809436274509804</v>
      </c>
      <c r="CG608">
        <f>VLOOKUP(Table2[[#This Row],[Reference]],metron,25,FALSE)</f>
        <v>0.1060049019607843</v>
      </c>
      <c r="CH608">
        <f>VLOOKUP(Table2[[#This Row],[Reference]],metron,26,FALSE)</f>
        <v>9.6813725490196081E-2</v>
      </c>
    </row>
    <row r="609" spans="1:86" hidden="1" x14ac:dyDescent="0.45">
      <c r="A609">
        <v>1619829000</v>
      </c>
      <c r="B609" t="s">
        <v>1206</v>
      </c>
      <c r="C609" t="s">
        <v>64</v>
      </c>
      <c r="D609" t="s">
        <v>65</v>
      </c>
      <c r="E609" t="s">
        <v>660</v>
      </c>
      <c r="F609" t="s">
        <v>677</v>
      </c>
      <c r="G609" t="s">
        <v>735</v>
      </c>
      <c r="H609">
        <v>17</v>
      </c>
      <c r="I609">
        <v>1.38</v>
      </c>
      <c r="J609">
        <v>1</v>
      </c>
      <c r="K609">
        <v>1.29</v>
      </c>
      <c r="L609">
        <v>1.06</v>
      </c>
      <c r="M609">
        <v>1</v>
      </c>
      <c r="N609">
        <v>5</v>
      </c>
      <c r="O609">
        <v>6</v>
      </c>
      <c r="P609">
        <v>3</v>
      </c>
      <c r="Q609">
        <v>1</v>
      </c>
      <c r="R609">
        <v>2</v>
      </c>
      <c r="S609">
        <v>2</v>
      </c>
      <c r="T609" t="s">
        <v>1207</v>
      </c>
      <c r="U609">
        <v>4</v>
      </c>
      <c r="V609">
        <v>6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8</v>
      </c>
      <c r="AF609">
        <v>17</v>
      </c>
      <c r="AG609">
        <v>4</v>
      </c>
      <c r="AH609">
        <v>7</v>
      </c>
      <c r="AI609">
        <v>4</v>
      </c>
      <c r="AJ609">
        <v>10</v>
      </c>
      <c r="AK609">
        <v>9</v>
      </c>
      <c r="AL609">
        <v>6</v>
      </c>
      <c r="AM609">
        <v>39</v>
      </c>
      <c r="AN609">
        <v>61</v>
      </c>
      <c r="AO609">
        <v>1.02</v>
      </c>
      <c r="AP609">
        <v>1.85</v>
      </c>
      <c r="AQ609">
        <v>1.91</v>
      </c>
      <c r="AR609">
        <v>41</v>
      </c>
      <c r="AS609">
        <v>54</v>
      </c>
      <c r="AT609">
        <v>28</v>
      </c>
      <c r="AU609">
        <v>16</v>
      </c>
      <c r="AV609">
        <v>10</v>
      </c>
      <c r="AW609">
        <v>28</v>
      </c>
      <c r="AX609">
        <v>60</v>
      </c>
      <c r="AY609">
        <v>25</v>
      </c>
      <c r="AZ609">
        <v>63</v>
      </c>
      <c r="BA609">
        <v>9.57</v>
      </c>
      <c r="BB609">
        <v>4.88</v>
      </c>
      <c r="BC609">
        <v>3.96</v>
      </c>
      <c r="BD609">
        <v>3.14</v>
      </c>
      <c r="BE609">
        <v>2.14</v>
      </c>
      <c r="BF609">
        <f>(1/BC609+1/BD609+1/BE609-1)/3</f>
        <v>1.2762103243679546E-2</v>
      </c>
      <c r="BG609">
        <f>1/BC609-BF609</f>
        <v>0.239763149281573</v>
      </c>
      <c r="BH609">
        <f>1/BD609-BF609</f>
        <v>0.30570923433593827</v>
      </c>
      <c r="BI609">
        <f>1/BE609-BF609</f>
        <v>0.45452761638248868</v>
      </c>
      <c r="BJ609">
        <f>MROUND(BG609*100,2)/100</f>
        <v>0.24</v>
      </c>
      <c r="BK609">
        <v>1.41</v>
      </c>
      <c r="BL609">
        <v>2.31</v>
      </c>
      <c r="BM609">
        <v>4.0999999999999996</v>
      </c>
      <c r="BN609">
        <v>7.9</v>
      </c>
      <c r="BO609">
        <v>1.95</v>
      </c>
      <c r="BP609">
        <v>1.77</v>
      </c>
      <c r="BQ609" t="s">
        <v>664</v>
      </c>
      <c r="BR609">
        <f>VLOOKUP(Table2[[#This Row],[Reference]],metron,10,FALSE)</f>
        <v>2.6014437689969609</v>
      </c>
      <c r="BS609">
        <f>VLOOKUP(Table2[[#This Row],[Reference]],metron,11,FALSE)</f>
        <v>1.067249240121581</v>
      </c>
      <c r="BT609">
        <f>VLOOKUP(Table2[[#This Row],[Reference]],metron,12,FALSE)</f>
        <v>1.53419452887538</v>
      </c>
      <c r="BU609">
        <f>VLOOKUP(Table2[[#This Row],[Reference]],metron,13,FALSE)</f>
        <v>0.45589353612167299</v>
      </c>
      <c r="BV609">
        <f>VLOOKUP(Table2[[#This Row],[Reference]],metron,14,FALSE)</f>
        <v>0.65133079847908748</v>
      </c>
      <c r="BW609">
        <f>VLOOKUP(Table2[[#This Row],[Reference]],metron,15,FALSE)</f>
        <v>10.75886524822695</v>
      </c>
      <c r="BX609">
        <f>VLOOKUP(Table2[[#This Row],[Reference]],metron,16,FALSE)</f>
        <v>12.46679561573179</v>
      </c>
      <c r="BY609">
        <f>VLOOKUP(Table2[[#This Row],[Reference]],metron,17,FALSE)</f>
        <v>4.1157347204161248</v>
      </c>
      <c r="BZ609">
        <f>VLOOKUP(Table2[[#This Row],[Reference]],metron,18,FALSE)</f>
        <v>5.1072821846553964</v>
      </c>
      <c r="CA609">
        <f>VLOOKUP(Table2[[#This Row],[Reference]],metron,19,FALSE)</f>
        <v>6.6431305278108255</v>
      </c>
      <c r="CB609">
        <f>VLOOKUP(Table2[[#This Row],[Reference]],metron,20,FALSE)</f>
        <v>7.3595134310763939</v>
      </c>
      <c r="CC609">
        <f>VLOOKUP(Table2[[#This Row],[Reference]],metron,21,FALSE)</f>
        <v>13.11140235910878</v>
      </c>
      <c r="CD609">
        <f>VLOOKUP(Table2[[#This Row],[Reference]],metron,22,FALSE)</f>
        <v>12.93184796854522</v>
      </c>
      <c r="CE609">
        <f>VLOOKUP(Table2[[#This Row],[Reference]],metron,23,FALSE)</f>
        <v>1.8341677096370459</v>
      </c>
      <c r="CF609">
        <f>VLOOKUP(Table2[[#This Row],[Reference]],metron,24,FALSE)</f>
        <v>1.7903629536921151</v>
      </c>
      <c r="CG609">
        <f>VLOOKUP(Table2[[#This Row],[Reference]],metron,25,FALSE)</f>
        <v>0.1095118898623279</v>
      </c>
      <c r="CH609">
        <f>VLOOKUP(Table2[[#This Row],[Reference]],metron,26,FALSE)</f>
        <v>9.3241551939924908E-2</v>
      </c>
    </row>
    <row r="610" spans="1:86" hidden="1" x14ac:dyDescent="0.45">
      <c r="A610">
        <v>1619836200</v>
      </c>
      <c r="B610" t="s">
        <v>1208</v>
      </c>
      <c r="C610" t="s">
        <v>64</v>
      </c>
      <c r="D610" t="s">
        <v>65</v>
      </c>
      <c r="E610" t="s">
        <v>689</v>
      </c>
      <c r="F610" t="s">
        <v>705</v>
      </c>
      <c r="G610" t="s">
        <v>662</v>
      </c>
      <c r="H610">
        <v>17</v>
      </c>
      <c r="I610">
        <v>1.31</v>
      </c>
      <c r="J610">
        <v>0.59</v>
      </c>
      <c r="K610">
        <v>1.41</v>
      </c>
      <c r="L610">
        <v>0.55000000000000004</v>
      </c>
      <c r="M610">
        <v>1</v>
      </c>
      <c r="N610">
        <v>0</v>
      </c>
      <c r="O610">
        <v>1</v>
      </c>
      <c r="P610">
        <v>0</v>
      </c>
      <c r="Q610">
        <v>0</v>
      </c>
      <c r="R610">
        <v>0</v>
      </c>
      <c r="S610">
        <v>60</v>
      </c>
      <c r="U610">
        <v>3</v>
      </c>
      <c r="V610">
        <v>0</v>
      </c>
      <c r="W610">
        <v>5</v>
      </c>
      <c r="X610">
        <v>0</v>
      </c>
      <c r="Y610">
        <v>1</v>
      </c>
      <c r="Z610">
        <v>0</v>
      </c>
      <c r="AA610">
        <v>2</v>
      </c>
      <c r="AB610">
        <v>3</v>
      </c>
      <c r="AC610">
        <v>1</v>
      </c>
      <c r="AD610">
        <v>0</v>
      </c>
      <c r="AE610">
        <v>8</v>
      </c>
      <c r="AF610">
        <v>8</v>
      </c>
      <c r="AG610">
        <v>5</v>
      </c>
      <c r="AH610">
        <v>3</v>
      </c>
      <c r="AI610">
        <v>3</v>
      </c>
      <c r="AJ610">
        <v>5</v>
      </c>
      <c r="AK610">
        <v>14</v>
      </c>
      <c r="AL610">
        <v>11</v>
      </c>
      <c r="AM610">
        <v>49</v>
      </c>
      <c r="AN610">
        <v>51</v>
      </c>
      <c r="AO610">
        <v>0</v>
      </c>
      <c r="AP610">
        <v>0</v>
      </c>
      <c r="AQ610">
        <v>2.4700000000000002</v>
      </c>
      <c r="AR610">
        <v>60</v>
      </c>
      <c r="AS610">
        <v>63</v>
      </c>
      <c r="AT610">
        <v>42</v>
      </c>
      <c r="AU610">
        <v>27</v>
      </c>
      <c r="AV610">
        <v>21</v>
      </c>
      <c r="AW610">
        <v>39</v>
      </c>
      <c r="AX610">
        <v>60</v>
      </c>
      <c r="AY610">
        <v>33</v>
      </c>
      <c r="AZ610">
        <v>73</v>
      </c>
      <c r="BA610">
        <v>9</v>
      </c>
      <c r="BB610">
        <v>5.38</v>
      </c>
      <c r="BC610">
        <v>2.58</v>
      </c>
      <c r="BD610">
        <v>3.6</v>
      </c>
      <c r="BE610">
        <v>2.68</v>
      </c>
      <c r="BF610">
        <f>(1/BC610+1/BD610+1/BE610-1)/3</f>
        <v>1.2836335120264275E-2</v>
      </c>
      <c r="BG610">
        <f>1/BC610-BF610</f>
        <v>0.37476056410454189</v>
      </c>
      <c r="BH610">
        <f>1/BD610-BF610</f>
        <v>0.26494144265751352</v>
      </c>
      <c r="BI610">
        <f>1/BE610-BF610</f>
        <v>0.36029799323794465</v>
      </c>
      <c r="BJ610">
        <f>MROUND(BG610*100,2)/100</f>
        <v>0.38</v>
      </c>
      <c r="BK610">
        <v>1.21</v>
      </c>
      <c r="BL610">
        <v>1.72</v>
      </c>
      <c r="BM610">
        <v>2.64</v>
      </c>
      <c r="BN610">
        <v>4.5999999999999996</v>
      </c>
      <c r="BO610">
        <v>1.57</v>
      </c>
      <c r="BP610">
        <v>2.25</v>
      </c>
      <c r="BQ610" t="s">
        <v>713</v>
      </c>
      <c r="BR610">
        <f>VLOOKUP(Table2[[#This Row],[Reference]],metron,10,FALSE)</f>
        <v>2.4900895140664963</v>
      </c>
      <c r="BS610">
        <f>VLOOKUP(Table2[[#This Row],[Reference]],metron,11,FALSE)</f>
        <v>1.330562659846547</v>
      </c>
      <c r="BT610">
        <f>VLOOKUP(Table2[[#This Row],[Reference]],metron,12,FALSE)</f>
        <v>1.1595268542199491</v>
      </c>
      <c r="BU610">
        <f>VLOOKUP(Table2[[#This Row],[Reference]],metron,13,FALSE)</f>
        <v>0.59053607588191415</v>
      </c>
      <c r="BV610">
        <f>VLOOKUP(Table2[[#This Row],[Reference]],metron,14,FALSE)</f>
        <v>0.50069274219332838</v>
      </c>
      <c r="BW610">
        <f>VLOOKUP(Table2[[#This Row],[Reference]],metron,15,FALSE)</f>
        <v>11.79715236686391</v>
      </c>
      <c r="BX610">
        <f>VLOOKUP(Table2[[#This Row],[Reference]],metron,16,FALSE)</f>
        <v>10.317122781065089</v>
      </c>
      <c r="BY610">
        <f>VLOOKUP(Table2[[#This Row],[Reference]],metron,17,FALSE)</f>
        <v>5.0637025966747622</v>
      </c>
      <c r="BZ610">
        <f>VLOOKUP(Table2[[#This Row],[Reference]],metron,18,FALSE)</f>
        <v>4.4674014571268454</v>
      </c>
      <c r="CA610">
        <f>VLOOKUP(Table2[[#This Row],[Reference]],metron,19,FALSE)</f>
        <v>6.7334497701891483</v>
      </c>
      <c r="CB610">
        <f>VLOOKUP(Table2[[#This Row],[Reference]],metron,20,FALSE)</f>
        <v>5.849721323938244</v>
      </c>
      <c r="CC610">
        <f>VLOOKUP(Table2[[#This Row],[Reference]],metron,21,FALSE)</f>
        <v>12.89644194756554</v>
      </c>
      <c r="CD610">
        <f>VLOOKUP(Table2[[#This Row],[Reference]],metron,22,FALSE)</f>
        <v>13.3434456928839</v>
      </c>
      <c r="CE610">
        <f>VLOOKUP(Table2[[#This Row],[Reference]],metron,23,FALSE)</f>
        <v>1.6144382124117971</v>
      </c>
      <c r="CF610">
        <f>VLOOKUP(Table2[[#This Row],[Reference]],metron,24,FALSE)</f>
        <v>1.9032024606477289</v>
      </c>
      <c r="CG610">
        <f>VLOOKUP(Table2[[#This Row],[Reference]],metron,25,FALSE)</f>
        <v>9.372172969060974E-2</v>
      </c>
      <c r="CH610">
        <f>VLOOKUP(Table2[[#This Row],[Reference]],metron,26,FALSE)</f>
        <v>0.11669983716301791</v>
      </c>
    </row>
    <row r="611" spans="1:86" hidden="1" x14ac:dyDescent="0.45">
      <c r="A611">
        <v>1619906400</v>
      </c>
      <c r="B611" t="s">
        <v>1209</v>
      </c>
      <c r="C611" t="s">
        <v>64</v>
      </c>
      <c r="D611" t="s">
        <v>65</v>
      </c>
      <c r="E611" t="s">
        <v>666</v>
      </c>
      <c r="F611" t="s">
        <v>661</v>
      </c>
      <c r="G611" t="s">
        <v>710</v>
      </c>
      <c r="H611">
        <v>17</v>
      </c>
      <c r="I611">
        <v>1.63</v>
      </c>
      <c r="J611">
        <v>1.59</v>
      </c>
      <c r="K611">
        <v>1.6</v>
      </c>
      <c r="L611">
        <v>1.47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U611">
        <v>5</v>
      </c>
      <c r="V611">
        <v>4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12</v>
      </c>
      <c r="AF611">
        <v>16</v>
      </c>
      <c r="AG611">
        <v>7</v>
      </c>
      <c r="AH611">
        <v>4</v>
      </c>
      <c r="AI611">
        <v>5</v>
      </c>
      <c r="AJ611">
        <v>12</v>
      </c>
      <c r="AK611">
        <v>13</v>
      </c>
      <c r="AL611">
        <v>7</v>
      </c>
      <c r="AM611">
        <v>49</v>
      </c>
      <c r="AN611">
        <v>51</v>
      </c>
      <c r="AO611">
        <v>1.52</v>
      </c>
      <c r="AP611">
        <v>1.54</v>
      </c>
      <c r="AQ611">
        <v>2.25</v>
      </c>
      <c r="AR611">
        <v>50</v>
      </c>
      <c r="AS611">
        <v>73</v>
      </c>
      <c r="AT611">
        <v>36</v>
      </c>
      <c r="AU611">
        <v>20</v>
      </c>
      <c r="AV611">
        <v>9</v>
      </c>
      <c r="AW611">
        <v>28</v>
      </c>
      <c r="AX611">
        <v>55</v>
      </c>
      <c r="AY611">
        <v>37</v>
      </c>
      <c r="AZ611">
        <v>78</v>
      </c>
      <c r="BA611">
        <v>10.11</v>
      </c>
      <c r="BB611">
        <v>3.14</v>
      </c>
      <c r="BC611">
        <v>2.25</v>
      </c>
      <c r="BD611">
        <v>2.9</v>
      </c>
      <c r="BE611">
        <v>3.55</v>
      </c>
      <c r="BF611">
        <f>(1/BC611+1/BD611+1/BE611-1)/3</f>
        <v>2.3654057165470494E-2</v>
      </c>
      <c r="BG611">
        <f>1/BC611-BF611</f>
        <v>0.42079038727897394</v>
      </c>
      <c r="BH611">
        <f>1/BD611-BF611</f>
        <v>0.3211735290414261</v>
      </c>
      <c r="BI611">
        <f>1/BE611-BF611</f>
        <v>0.25803608367959996</v>
      </c>
      <c r="BJ611">
        <f>MROUND(BG611*100,2)/100</f>
        <v>0.42</v>
      </c>
      <c r="BK611">
        <v>1.48</v>
      </c>
      <c r="BL611">
        <v>2.25</v>
      </c>
      <c r="BM611">
        <v>3.95</v>
      </c>
      <c r="BN611">
        <v>7.75</v>
      </c>
      <c r="BO611">
        <v>1.95</v>
      </c>
      <c r="BP611">
        <v>1.8</v>
      </c>
      <c r="BQ611" t="s">
        <v>669</v>
      </c>
      <c r="BR611">
        <f>VLOOKUP(Table2[[#This Row],[Reference]],metron,10,FALSE)</f>
        <v>2.4884649511978703</v>
      </c>
      <c r="BS611">
        <f>VLOOKUP(Table2[[#This Row],[Reference]],metron,11,FALSE)</f>
        <v>1.396960958296362</v>
      </c>
      <c r="BT611">
        <f>VLOOKUP(Table2[[#This Row],[Reference]],metron,12,FALSE)</f>
        <v>1.091503992901508</v>
      </c>
      <c r="BU611">
        <f>VLOOKUP(Table2[[#This Row],[Reference]],metron,13,FALSE)</f>
        <v>0.60765391014975045</v>
      </c>
      <c r="BV611">
        <f>VLOOKUP(Table2[[#This Row],[Reference]],metron,14,FALSE)</f>
        <v>0.47276760953965608</v>
      </c>
      <c r="BW611">
        <f>VLOOKUP(Table2[[#This Row],[Reference]],metron,15,FALSE)</f>
        <v>12.29504785684561</v>
      </c>
      <c r="BX611">
        <f>VLOOKUP(Table2[[#This Row],[Reference]],metron,16,FALSE)</f>
        <v>10.047232625884311</v>
      </c>
      <c r="BY611">
        <f>VLOOKUP(Table2[[#This Row],[Reference]],metron,17,FALSE)</f>
        <v>5.2917192097519967</v>
      </c>
      <c r="BZ611">
        <f>VLOOKUP(Table2[[#This Row],[Reference]],metron,18,FALSE)</f>
        <v>4.2580916351408158</v>
      </c>
      <c r="CA611">
        <f>VLOOKUP(Table2[[#This Row],[Reference]],metron,19,FALSE)</f>
        <v>7.0033286470936131</v>
      </c>
      <c r="CB611">
        <f>VLOOKUP(Table2[[#This Row],[Reference]],metron,20,FALSE)</f>
        <v>5.789140990743495</v>
      </c>
      <c r="CC611">
        <f>VLOOKUP(Table2[[#This Row],[Reference]],metron,21,FALSE)</f>
        <v>12.77041895895049</v>
      </c>
      <c r="CD611">
        <f>VLOOKUP(Table2[[#This Row],[Reference]],metron,22,FALSE)</f>
        <v>13.411129919593741</v>
      </c>
      <c r="CE611">
        <f>VLOOKUP(Table2[[#This Row],[Reference]],metron,23,FALSE)</f>
        <v>1.556141062018646</v>
      </c>
      <c r="CF611">
        <f>VLOOKUP(Table2[[#This Row],[Reference]],metron,24,FALSE)</f>
        <v>1.9114308877178761</v>
      </c>
      <c r="CG611">
        <f>VLOOKUP(Table2[[#This Row],[Reference]],metron,25,FALSE)</f>
        <v>8.4920956627482766E-2</v>
      </c>
      <c r="CH611">
        <f>VLOOKUP(Table2[[#This Row],[Reference]],metron,26,FALSE)</f>
        <v>0.1323469801378192</v>
      </c>
    </row>
    <row r="612" spans="1:86" hidden="1" x14ac:dyDescent="0.45">
      <c r="A612">
        <v>1619906400</v>
      </c>
      <c r="B612" t="s">
        <v>1209</v>
      </c>
      <c r="C612" t="s">
        <v>64</v>
      </c>
      <c r="D612" t="s">
        <v>65</v>
      </c>
      <c r="E612" t="s">
        <v>667</v>
      </c>
      <c r="F612" t="s">
        <v>683</v>
      </c>
      <c r="G612" t="s">
        <v>668</v>
      </c>
      <c r="H612">
        <v>17</v>
      </c>
      <c r="I612">
        <v>2.3199999999999998</v>
      </c>
      <c r="J612">
        <v>0.19</v>
      </c>
      <c r="K612">
        <v>2.29</v>
      </c>
      <c r="L612">
        <v>0.17</v>
      </c>
      <c r="M612">
        <v>2</v>
      </c>
      <c r="N612">
        <v>1</v>
      </c>
      <c r="O612">
        <v>3</v>
      </c>
      <c r="P612">
        <v>1</v>
      </c>
      <c r="Q612">
        <v>1</v>
      </c>
      <c r="R612">
        <v>0</v>
      </c>
      <c r="S612" t="s">
        <v>1210</v>
      </c>
      <c r="T612">
        <v>67</v>
      </c>
      <c r="U612">
        <v>6</v>
      </c>
      <c r="V612">
        <v>7</v>
      </c>
      <c r="W612">
        <v>2</v>
      </c>
      <c r="X612">
        <v>0</v>
      </c>
      <c r="Y612">
        <v>3</v>
      </c>
      <c r="Z612">
        <v>0</v>
      </c>
      <c r="AA612">
        <v>0</v>
      </c>
      <c r="AB612">
        <v>2</v>
      </c>
      <c r="AC612">
        <v>1</v>
      </c>
      <c r="AD612">
        <v>2</v>
      </c>
      <c r="AE612">
        <v>17</v>
      </c>
      <c r="AF612">
        <v>13</v>
      </c>
      <c r="AG612">
        <v>4</v>
      </c>
      <c r="AH612">
        <v>3</v>
      </c>
      <c r="AI612">
        <v>13</v>
      </c>
      <c r="AJ612">
        <v>10</v>
      </c>
      <c r="AK612">
        <v>10</v>
      </c>
      <c r="AL612">
        <v>7</v>
      </c>
      <c r="AM612">
        <v>60</v>
      </c>
      <c r="AN612">
        <v>40</v>
      </c>
      <c r="AO612">
        <v>1.83</v>
      </c>
      <c r="AP612">
        <v>1.47</v>
      </c>
      <c r="AQ612">
        <v>2.74</v>
      </c>
      <c r="AR612">
        <v>61</v>
      </c>
      <c r="AS612">
        <v>77</v>
      </c>
      <c r="AT612">
        <v>61</v>
      </c>
      <c r="AU612">
        <v>26</v>
      </c>
      <c r="AV612">
        <v>12</v>
      </c>
      <c r="AW612">
        <v>38</v>
      </c>
      <c r="AX612">
        <v>75</v>
      </c>
      <c r="AY612">
        <v>36</v>
      </c>
      <c r="AZ612">
        <v>74</v>
      </c>
      <c r="BA612">
        <v>8.4700000000000006</v>
      </c>
      <c r="BB612">
        <v>4.83</v>
      </c>
      <c r="BC612">
        <v>1.77</v>
      </c>
      <c r="BD612">
        <v>3.65</v>
      </c>
      <c r="BE612">
        <v>4.25</v>
      </c>
      <c r="BF612">
        <f>(1/BC612+1/BD612+1/BE612-1)/3</f>
        <v>2.4746157266404722E-2</v>
      </c>
      <c r="BG612">
        <f>1/BC612-BF612</f>
        <v>0.54022559414602467</v>
      </c>
      <c r="BH612">
        <f>1/BD612-BF612</f>
        <v>0.24922644547332129</v>
      </c>
      <c r="BI612">
        <f>1/BE612-BF612</f>
        <v>0.2105479603806541</v>
      </c>
      <c r="BJ612">
        <f>MROUND(BG612*100,2)/100</f>
        <v>0.54</v>
      </c>
      <c r="BK612">
        <v>1.26</v>
      </c>
      <c r="BL612">
        <v>1.74</v>
      </c>
      <c r="BM612">
        <v>2.75</v>
      </c>
      <c r="BN612">
        <v>4.8499999999999996</v>
      </c>
      <c r="BO612">
        <v>1.69</v>
      </c>
      <c r="BP612">
        <v>2.1</v>
      </c>
      <c r="BQ612" t="s">
        <v>736</v>
      </c>
      <c r="BR612">
        <f>VLOOKUP(Table2[[#This Row],[Reference]],metron,10,FALSE)</f>
        <v>2.6359702267612941</v>
      </c>
      <c r="BS612">
        <f>VLOOKUP(Table2[[#This Row],[Reference]],metron,11,FALSE)</f>
        <v>1.684957590444867</v>
      </c>
      <c r="BT612">
        <f>VLOOKUP(Table2[[#This Row],[Reference]],metron,12,FALSE)</f>
        <v>0.95101263631642718</v>
      </c>
      <c r="BU612">
        <f>VLOOKUP(Table2[[#This Row],[Reference]],metron,13,FALSE)</f>
        <v>0.72650164445213783</v>
      </c>
      <c r="BV612">
        <f>VLOOKUP(Table2[[#This Row],[Reference]],metron,14,FALSE)</f>
        <v>0.42097974727367138</v>
      </c>
      <c r="BW612">
        <f>VLOOKUP(Table2[[#This Row],[Reference]],metron,15,FALSE)</f>
        <v>13.338806970509379</v>
      </c>
      <c r="BX612">
        <f>VLOOKUP(Table2[[#This Row],[Reference]],metron,16,FALSE)</f>
        <v>9.2530160857908843</v>
      </c>
      <c r="BY612">
        <f>VLOOKUP(Table2[[#This Row],[Reference]],metron,17,FALSE)</f>
        <v>5.9915081521739131</v>
      </c>
      <c r="BZ612">
        <f>VLOOKUP(Table2[[#This Row],[Reference]],metron,18,FALSE)</f>
        <v>3.9772418478260869</v>
      </c>
      <c r="CA612">
        <f>VLOOKUP(Table2[[#This Row],[Reference]],metron,19,FALSE)</f>
        <v>7.3472988183354664</v>
      </c>
      <c r="CB612">
        <f>VLOOKUP(Table2[[#This Row],[Reference]],metron,20,FALSE)</f>
        <v>5.2757742379647974</v>
      </c>
      <c r="CC612">
        <f>VLOOKUP(Table2[[#This Row],[Reference]],metron,21,FALSE)</f>
        <v>12.59428182437032</v>
      </c>
      <c r="CD612">
        <f>VLOOKUP(Table2[[#This Row],[Reference]],metron,22,FALSE)</f>
        <v>13.577944179714089</v>
      </c>
      <c r="CE612">
        <f>VLOOKUP(Table2[[#This Row],[Reference]],metron,23,FALSE)</f>
        <v>1.4276913099870301</v>
      </c>
      <c r="CF612">
        <f>VLOOKUP(Table2[[#This Row],[Reference]],metron,24,FALSE)</f>
        <v>1.940985732814527</v>
      </c>
      <c r="CG612">
        <f>VLOOKUP(Table2[[#This Row],[Reference]],metron,25,FALSE)</f>
        <v>8.0739299610894946E-2</v>
      </c>
      <c r="CH612">
        <f>VLOOKUP(Table2[[#This Row],[Reference]],metron,26,FALSE)</f>
        <v>0.12743190661478601</v>
      </c>
    </row>
    <row r="613" spans="1:86" hidden="1" x14ac:dyDescent="0.45">
      <c r="A613">
        <v>1619913600</v>
      </c>
      <c r="B613" t="s">
        <v>1211</v>
      </c>
      <c r="C613" t="s">
        <v>64</v>
      </c>
      <c r="D613" t="s">
        <v>65</v>
      </c>
      <c r="E613" t="s">
        <v>671</v>
      </c>
      <c r="F613" t="s">
        <v>676</v>
      </c>
      <c r="G613" t="s">
        <v>717</v>
      </c>
      <c r="H613">
        <v>17</v>
      </c>
      <c r="I613">
        <v>2.2200000000000002</v>
      </c>
      <c r="J613">
        <v>0.44</v>
      </c>
      <c r="K613">
        <v>2.1800000000000002</v>
      </c>
      <c r="L613">
        <v>0.47</v>
      </c>
      <c r="M613">
        <v>1</v>
      </c>
      <c r="N613">
        <v>1</v>
      </c>
      <c r="O613">
        <v>2</v>
      </c>
      <c r="P613">
        <v>1</v>
      </c>
      <c r="Q613">
        <v>1</v>
      </c>
      <c r="R613">
        <v>0</v>
      </c>
      <c r="S613" t="s">
        <v>142</v>
      </c>
      <c r="T613" t="s">
        <v>89</v>
      </c>
      <c r="U613">
        <v>6</v>
      </c>
      <c r="V613">
        <v>4</v>
      </c>
      <c r="W613">
        <v>1</v>
      </c>
      <c r="X613">
        <v>0</v>
      </c>
      <c r="Y613">
        <v>1</v>
      </c>
      <c r="Z613">
        <v>0</v>
      </c>
      <c r="AA613">
        <v>1</v>
      </c>
      <c r="AB613">
        <v>0</v>
      </c>
      <c r="AC613">
        <v>1</v>
      </c>
      <c r="AD613">
        <v>0</v>
      </c>
      <c r="AE613">
        <v>15</v>
      </c>
      <c r="AF613">
        <v>8</v>
      </c>
      <c r="AG613">
        <v>3</v>
      </c>
      <c r="AH613">
        <v>5</v>
      </c>
      <c r="AI613">
        <v>12</v>
      </c>
      <c r="AJ613">
        <v>3</v>
      </c>
      <c r="AK613">
        <v>4</v>
      </c>
      <c r="AL613">
        <v>12</v>
      </c>
      <c r="AM613">
        <v>48</v>
      </c>
      <c r="AN613">
        <v>52</v>
      </c>
      <c r="AO613">
        <v>1.41</v>
      </c>
      <c r="AP613">
        <v>1.24</v>
      </c>
      <c r="AQ613">
        <v>2.5299999999999998</v>
      </c>
      <c r="AR613">
        <v>36</v>
      </c>
      <c r="AS613">
        <v>68</v>
      </c>
      <c r="AT613">
        <v>44</v>
      </c>
      <c r="AU613">
        <v>29</v>
      </c>
      <c r="AV613">
        <v>17</v>
      </c>
      <c r="AW613">
        <v>32</v>
      </c>
      <c r="AX613">
        <v>75</v>
      </c>
      <c r="AY613">
        <v>36</v>
      </c>
      <c r="AZ613">
        <v>70</v>
      </c>
      <c r="BA613">
        <v>9.16</v>
      </c>
      <c r="BB613">
        <v>4.55</v>
      </c>
      <c r="BC613">
        <v>1.87</v>
      </c>
      <c r="BD613">
        <v>3.5</v>
      </c>
      <c r="BE613">
        <v>4</v>
      </c>
      <c r="BF613">
        <f>(1/BC613+1/BD613+1/BE613-1)/3</f>
        <v>2.3491214667685185E-2</v>
      </c>
      <c r="BG613">
        <f>1/BC613-BF613</f>
        <v>0.51126814362108475</v>
      </c>
      <c r="BH613">
        <f>1/BD613-BF613</f>
        <v>0.26222307104660053</v>
      </c>
      <c r="BI613">
        <f>1/BE613-BF613</f>
        <v>0.2265087853323148</v>
      </c>
      <c r="BJ613">
        <f>MROUND(BG613*100,2)/100</f>
        <v>0.52</v>
      </c>
      <c r="BK613">
        <v>1.3</v>
      </c>
      <c r="BL613">
        <v>1.83</v>
      </c>
      <c r="BM613">
        <v>3</v>
      </c>
      <c r="BN613">
        <v>5.75</v>
      </c>
      <c r="BO613">
        <v>1.77</v>
      </c>
      <c r="BP613">
        <v>2</v>
      </c>
      <c r="BQ613" t="s">
        <v>770</v>
      </c>
      <c r="BR613">
        <f>VLOOKUP(Table2[[#This Row],[Reference]],metron,10,FALSE)</f>
        <v>2.5967403582378576</v>
      </c>
      <c r="BS613">
        <f>VLOOKUP(Table2[[#This Row],[Reference]],metron,11,FALSE)</f>
        <v>1.625948039373891</v>
      </c>
      <c r="BT613">
        <f>VLOOKUP(Table2[[#This Row],[Reference]],metron,12,FALSE)</f>
        <v>0.97079231886396644</v>
      </c>
      <c r="BU613">
        <f>VLOOKUP(Table2[[#This Row],[Reference]],metron,13,FALSE)</f>
        <v>0.71433182698515174</v>
      </c>
      <c r="BV613">
        <f>VLOOKUP(Table2[[#This Row],[Reference]],metron,14,FALSE)</f>
        <v>0.43011620400258233</v>
      </c>
      <c r="BW613">
        <f>VLOOKUP(Table2[[#This Row],[Reference]],metron,15,FALSE)</f>
        <v>13.39951055368614</v>
      </c>
      <c r="BX613">
        <f>VLOOKUP(Table2[[#This Row],[Reference]],metron,16,FALSE)</f>
        <v>9.4252064851636579</v>
      </c>
      <c r="BY613">
        <f>VLOOKUP(Table2[[#This Row],[Reference]],metron,17,FALSE)</f>
        <v>5.7628422023992618</v>
      </c>
      <c r="BZ613">
        <f>VLOOKUP(Table2[[#This Row],[Reference]],metron,18,FALSE)</f>
        <v>3.9375576745616732</v>
      </c>
      <c r="CA613">
        <f>VLOOKUP(Table2[[#This Row],[Reference]],metron,19,FALSE)</f>
        <v>7.636668351286878</v>
      </c>
      <c r="CB613">
        <f>VLOOKUP(Table2[[#This Row],[Reference]],metron,20,FALSE)</f>
        <v>5.4876488106019847</v>
      </c>
      <c r="CC613">
        <f>VLOOKUP(Table2[[#This Row],[Reference]],metron,21,FALSE)</f>
        <v>12.460420531849101</v>
      </c>
      <c r="CD613">
        <f>VLOOKUP(Table2[[#This Row],[Reference]],metron,22,FALSE)</f>
        <v>13.44897959183673</v>
      </c>
      <c r="CE613">
        <f>VLOOKUP(Table2[[#This Row],[Reference]],metron,23,FALSE)</f>
        <v>1.462202380952381</v>
      </c>
      <c r="CF613">
        <f>VLOOKUP(Table2[[#This Row],[Reference]],metron,24,FALSE)</f>
        <v>2.01547619047619</v>
      </c>
      <c r="CG613">
        <f>VLOOKUP(Table2[[#This Row],[Reference]],metron,25,FALSE)</f>
        <v>7.7380952380952384E-2</v>
      </c>
      <c r="CH613">
        <f>VLOOKUP(Table2[[#This Row],[Reference]],metron,26,FALSE)</f>
        <v>0.13754093480202439</v>
      </c>
    </row>
    <row r="614" spans="1:86" hidden="1" x14ac:dyDescent="0.45">
      <c r="A614">
        <v>1619921160</v>
      </c>
      <c r="B614" t="s">
        <v>1212</v>
      </c>
      <c r="C614" t="s">
        <v>64</v>
      </c>
      <c r="D614" t="s">
        <v>65</v>
      </c>
      <c r="E614" t="s">
        <v>704</v>
      </c>
      <c r="F614" t="s">
        <v>699</v>
      </c>
      <c r="G614" t="s">
        <v>684</v>
      </c>
      <c r="H614">
        <v>17</v>
      </c>
      <c r="I614">
        <v>1.76</v>
      </c>
      <c r="J614">
        <v>0.69</v>
      </c>
      <c r="K614">
        <v>1.79</v>
      </c>
      <c r="L614">
        <v>0.65</v>
      </c>
      <c r="M614">
        <v>1</v>
      </c>
      <c r="N614">
        <v>0</v>
      </c>
      <c r="O614">
        <v>1</v>
      </c>
      <c r="P614">
        <v>1</v>
      </c>
      <c r="Q614">
        <v>1</v>
      </c>
      <c r="R614">
        <v>0</v>
      </c>
      <c r="S614">
        <v>16</v>
      </c>
      <c r="U614">
        <v>5</v>
      </c>
      <c r="V614">
        <v>5</v>
      </c>
      <c r="W614">
        <v>1</v>
      </c>
      <c r="X614">
        <v>0</v>
      </c>
      <c r="Y614">
        <v>3</v>
      </c>
      <c r="Z614">
        <v>1</v>
      </c>
      <c r="AA614">
        <v>1</v>
      </c>
      <c r="AB614">
        <v>0</v>
      </c>
      <c r="AC614">
        <v>1</v>
      </c>
      <c r="AD614">
        <v>3</v>
      </c>
      <c r="AE614">
        <v>18</v>
      </c>
      <c r="AF614">
        <v>7</v>
      </c>
      <c r="AG614">
        <v>7</v>
      </c>
      <c r="AH614">
        <v>3</v>
      </c>
      <c r="AI614">
        <v>11</v>
      </c>
      <c r="AJ614">
        <v>4</v>
      </c>
      <c r="AK614">
        <v>12</v>
      </c>
      <c r="AL614">
        <v>8</v>
      </c>
      <c r="AM614">
        <v>58</v>
      </c>
      <c r="AN614">
        <v>42</v>
      </c>
      <c r="AO614">
        <v>2.09</v>
      </c>
      <c r="AP614">
        <v>0.83</v>
      </c>
      <c r="AQ614">
        <v>2.86</v>
      </c>
      <c r="AR614">
        <v>64</v>
      </c>
      <c r="AS614">
        <v>79</v>
      </c>
      <c r="AT614">
        <v>55</v>
      </c>
      <c r="AU614">
        <v>34</v>
      </c>
      <c r="AV614">
        <v>13</v>
      </c>
      <c r="AW614">
        <v>31</v>
      </c>
      <c r="AX614">
        <v>64</v>
      </c>
      <c r="AY614">
        <v>61</v>
      </c>
      <c r="AZ614">
        <v>82</v>
      </c>
      <c r="BA614">
        <v>8.6</v>
      </c>
      <c r="BB614">
        <v>4.97</v>
      </c>
      <c r="BC614">
        <v>1.36</v>
      </c>
      <c r="BD614">
        <v>4.75</v>
      </c>
      <c r="BE614">
        <v>7.25</v>
      </c>
      <c r="BF614">
        <f>(1/BC614+1/BD614+1/BE614-1)/3</f>
        <v>2.7917155973097001E-2</v>
      </c>
      <c r="BG614">
        <f>1/BC614-BF614</f>
        <v>0.7073769616739618</v>
      </c>
      <c r="BH614">
        <f>1/BD614-BF614</f>
        <v>0.18260915981637668</v>
      </c>
      <c r="BI614">
        <f>1/BE614-BF614</f>
        <v>0.11001387850966161</v>
      </c>
      <c r="BJ614">
        <f>MROUND(BG614*100,2)/100</f>
        <v>0.7</v>
      </c>
      <c r="BK614">
        <v>1.24</v>
      </c>
      <c r="BL614">
        <v>1.62</v>
      </c>
      <c r="BM614">
        <v>2.5499999999999998</v>
      </c>
      <c r="BN614">
        <v>4.75</v>
      </c>
      <c r="BO614">
        <v>1.91</v>
      </c>
      <c r="BP614">
        <v>1.87</v>
      </c>
      <c r="BQ614" t="s">
        <v>708</v>
      </c>
      <c r="BR614">
        <f>VLOOKUP(Table2[[#This Row],[Reference]],metron,10,FALSE)</f>
        <v>2.9925826028320968</v>
      </c>
      <c r="BS614">
        <f>VLOOKUP(Table2[[#This Row],[Reference]],metron,11,FALSE)</f>
        <v>2.224544841537424</v>
      </c>
      <c r="BT614">
        <f>VLOOKUP(Table2[[#This Row],[Reference]],metron,12,FALSE)</f>
        <v>0.76803776129467294</v>
      </c>
      <c r="BU614">
        <f>VLOOKUP(Table2[[#This Row],[Reference]],metron,13,FALSE)</f>
        <v>0.96561024949426832</v>
      </c>
      <c r="BV614">
        <f>VLOOKUP(Table2[[#This Row],[Reference]],metron,14,FALSE)</f>
        <v>0.34187457855697911</v>
      </c>
      <c r="BW614">
        <f>VLOOKUP(Table2[[#This Row],[Reference]],metron,15,FALSE)</f>
        <v>16.100000000000001</v>
      </c>
      <c r="BX614">
        <f>VLOOKUP(Table2[[#This Row],[Reference]],metron,16,FALSE)</f>
        <v>8.3493506493506491</v>
      </c>
      <c r="BY614">
        <f>VLOOKUP(Table2[[#This Row],[Reference]],metron,17,FALSE)</f>
        <v>7.2678100263852254</v>
      </c>
      <c r="BZ614">
        <f>VLOOKUP(Table2[[#This Row],[Reference]],metron,18,FALSE)</f>
        <v>3.2770448548812658</v>
      </c>
      <c r="CA614">
        <f>VLOOKUP(Table2[[#This Row],[Reference]],metron,19,FALSE)</f>
        <v>8.832189973614776</v>
      </c>
      <c r="CB614">
        <f>VLOOKUP(Table2[[#This Row],[Reference]],metron,20,FALSE)</f>
        <v>5.0723057944693828</v>
      </c>
      <c r="CC614">
        <f>VLOOKUP(Table2[[#This Row],[Reference]],metron,21,FALSE)</f>
        <v>11.95872170439414</v>
      </c>
      <c r="CD614">
        <f>VLOOKUP(Table2[[#This Row],[Reference]],metron,22,FALSE)</f>
        <v>13.450066577896139</v>
      </c>
      <c r="CE614">
        <f>VLOOKUP(Table2[[#This Row],[Reference]],metron,23,FALSE)</f>
        <v>1.301526717557252</v>
      </c>
      <c r="CF614">
        <f>VLOOKUP(Table2[[#This Row],[Reference]],metron,24,FALSE)</f>
        <v>1.9796437659033079</v>
      </c>
      <c r="CG614">
        <f>VLOOKUP(Table2[[#This Row],[Reference]],metron,25,FALSE)</f>
        <v>5.3435114503816793E-2</v>
      </c>
      <c r="CH614">
        <f>VLOOKUP(Table2[[#This Row],[Reference]],metron,26,FALSE)</f>
        <v>0.1183206106870229</v>
      </c>
    </row>
    <row r="615" spans="1:86" hidden="1" x14ac:dyDescent="0.45">
      <c r="A615">
        <v>1620000360</v>
      </c>
      <c r="B615" t="s">
        <v>1213</v>
      </c>
      <c r="C615" t="s">
        <v>64</v>
      </c>
      <c r="D615" t="s">
        <v>65</v>
      </c>
      <c r="E615" t="s">
        <v>672</v>
      </c>
      <c r="F615" t="s">
        <v>700</v>
      </c>
      <c r="G615" t="s">
        <v>725</v>
      </c>
      <c r="H615">
        <v>17</v>
      </c>
      <c r="I615">
        <v>2.12</v>
      </c>
      <c r="J615">
        <v>1.5</v>
      </c>
      <c r="K615">
        <v>2.09</v>
      </c>
      <c r="L615">
        <v>1.33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U615">
        <v>6</v>
      </c>
      <c r="V615">
        <v>5</v>
      </c>
      <c r="W615">
        <v>1</v>
      </c>
      <c r="X615">
        <v>0</v>
      </c>
      <c r="Y615">
        <v>4</v>
      </c>
      <c r="Z615">
        <v>1</v>
      </c>
      <c r="AA615">
        <v>1</v>
      </c>
      <c r="AB615">
        <v>0</v>
      </c>
      <c r="AC615">
        <v>2</v>
      </c>
      <c r="AD615">
        <v>3</v>
      </c>
      <c r="AE615">
        <v>20</v>
      </c>
      <c r="AF615">
        <v>12</v>
      </c>
      <c r="AG615">
        <v>4</v>
      </c>
      <c r="AH615">
        <v>5</v>
      </c>
      <c r="AI615">
        <v>16</v>
      </c>
      <c r="AJ615">
        <v>7</v>
      </c>
      <c r="AK615">
        <v>13</v>
      </c>
      <c r="AL615">
        <v>14</v>
      </c>
      <c r="AM615">
        <v>61</v>
      </c>
      <c r="AN615">
        <v>39</v>
      </c>
      <c r="AO615">
        <v>2.04</v>
      </c>
      <c r="AP615">
        <v>1.42</v>
      </c>
      <c r="AQ615">
        <v>2.74</v>
      </c>
      <c r="AR615">
        <v>55</v>
      </c>
      <c r="AS615">
        <v>72</v>
      </c>
      <c r="AT615">
        <v>52</v>
      </c>
      <c r="AU615">
        <v>32</v>
      </c>
      <c r="AV615">
        <v>14</v>
      </c>
      <c r="AW615">
        <v>35</v>
      </c>
      <c r="AX615">
        <v>77</v>
      </c>
      <c r="AY615">
        <v>46</v>
      </c>
      <c r="AZ615">
        <v>75</v>
      </c>
      <c r="BA615">
        <v>10.81</v>
      </c>
      <c r="BB615">
        <v>3.57</v>
      </c>
      <c r="BC615">
        <v>1.91</v>
      </c>
      <c r="BD615">
        <v>3.4</v>
      </c>
      <c r="BE615">
        <v>4</v>
      </c>
      <c r="BF615">
        <f>(1/BC615+1/BD615+1/BE615-1)/3</f>
        <v>2.2559285494302417E-2</v>
      </c>
      <c r="BG615">
        <f>1/BC615-BF615</f>
        <v>0.50100092392978135</v>
      </c>
      <c r="BH615">
        <f>1/BD615-BF615</f>
        <v>0.27155836156452112</v>
      </c>
      <c r="BI615">
        <f>1/BE615-BF615</f>
        <v>0.22744071450569758</v>
      </c>
      <c r="BJ615">
        <f>MROUND(BG615*100,2)/100</f>
        <v>0.5</v>
      </c>
      <c r="BK615">
        <v>1.33</v>
      </c>
      <c r="BL615">
        <v>2</v>
      </c>
      <c r="BM615">
        <v>3.35</v>
      </c>
      <c r="BN615">
        <v>6.75</v>
      </c>
      <c r="BO615">
        <v>1.87</v>
      </c>
      <c r="BP615">
        <v>1.87</v>
      </c>
      <c r="BQ615" t="s">
        <v>729</v>
      </c>
      <c r="BR615">
        <f>VLOOKUP(Table2[[#This Row],[Reference]],metron,10,FALSE)</f>
        <v>2.5202079886551649</v>
      </c>
      <c r="BS615">
        <f>VLOOKUP(Table2[[#This Row],[Reference]],metron,11,FALSE)</f>
        <v>1.5342708579532029</v>
      </c>
      <c r="BT615">
        <f>VLOOKUP(Table2[[#This Row],[Reference]],metron,12,FALSE)</f>
        <v>0.98593713070196176</v>
      </c>
      <c r="BU615">
        <f>VLOOKUP(Table2[[#This Row],[Reference]],metron,13,FALSE)</f>
        <v>0.67513590167809023</v>
      </c>
      <c r="BV615">
        <f>VLOOKUP(Table2[[#This Row],[Reference]],metron,14,FALSE)</f>
        <v>0.4286727337194185</v>
      </c>
      <c r="BW615">
        <f>VLOOKUP(Table2[[#This Row],[Reference]],metron,15,FALSE)</f>
        <v>12.98669114272602</v>
      </c>
      <c r="BX615">
        <f>VLOOKUP(Table2[[#This Row],[Reference]],metron,16,FALSE)</f>
        <v>9.4167049105094076</v>
      </c>
      <c r="BY615">
        <f>VLOOKUP(Table2[[#This Row],[Reference]],metron,17,FALSE)</f>
        <v>5.6645716945996272</v>
      </c>
      <c r="BZ615">
        <f>VLOOKUP(Table2[[#This Row],[Reference]],metron,18,FALSE)</f>
        <v>4.0242085661080074</v>
      </c>
      <c r="CA615">
        <f>VLOOKUP(Table2[[#This Row],[Reference]],metron,19,FALSE)</f>
        <v>7.3221194481263927</v>
      </c>
      <c r="CB615">
        <f>VLOOKUP(Table2[[#This Row],[Reference]],metron,20,FALSE)</f>
        <v>5.3924963444014002</v>
      </c>
      <c r="CC615">
        <f>VLOOKUP(Table2[[#This Row],[Reference]],metron,21,FALSE)</f>
        <v>12.508162313432839</v>
      </c>
      <c r="CD615">
        <f>VLOOKUP(Table2[[#This Row],[Reference]],metron,22,FALSE)</f>
        <v>13.36963619402985</v>
      </c>
      <c r="CE615">
        <f>VLOOKUP(Table2[[#This Row],[Reference]],metron,23,FALSE)</f>
        <v>1.4438014689517029</v>
      </c>
      <c r="CF615">
        <f>VLOOKUP(Table2[[#This Row],[Reference]],metron,24,FALSE)</f>
        <v>1.9410193634542621</v>
      </c>
      <c r="CG615">
        <f>VLOOKUP(Table2[[#This Row],[Reference]],metron,25,FALSE)</f>
        <v>8.4130870242599604E-2</v>
      </c>
      <c r="CH615">
        <f>VLOOKUP(Table2[[#This Row],[Reference]],metron,26,FALSE)</f>
        <v>0.1275317160026708</v>
      </c>
    </row>
    <row r="616" spans="1:86" hidden="1" x14ac:dyDescent="0.45">
      <c r="A616">
        <v>1620007500</v>
      </c>
      <c r="B616" t="s">
        <v>1214</v>
      </c>
      <c r="C616" t="s">
        <v>64</v>
      </c>
      <c r="D616" t="s">
        <v>65</v>
      </c>
      <c r="E616" t="s">
        <v>682</v>
      </c>
      <c r="F616" t="s">
        <v>694</v>
      </c>
      <c r="G616" t="s">
        <v>678</v>
      </c>
      <c r="H616">
        <v>17</v>
      </c>
      <c r="I616">
        <v>1.74</v>
      </c>
      <c r="J616">
        <v>1.65</v>
      </c>
      <c r="K616">
        <v>1.65</v>
      </c>
      <c r="L616">
        <v>1.63</v>
      </c>
      <c r="M616">
        <v>0</v>
      </c>
      <c r="N616">
        <v>1</v>
      </c>
      <c r="O616">
        <v>1</v>
      </c>
      <c r="P616">
        <v>0</v>
      </c>
      <c r="Q616">
        <v>0</v>
      </c>
      <c r="R616">
        <v>0</v>
      </c>
      <c r="T616">
        <v>83</v>
      </c>
      <c r="U616">
        <v>6</v>
      </c>
      <c r="V616">
        <v>10</v>
      </c>
      <c r="W616">
        <v>1</v>
      </c>
      <c r="X616">
        <v>0</v>
      </c>
      <c r="Y616">
        <v>1</v>
      </c>
      <c r="Z616">
        <v>0</v>
      </c>
      <c r="AA616">
        <v>1</v>
      </c>
      <c r="AB616">
        <v>0</v>
      </c>
      <c r="AC616">
        <v>0</v>
      </c>
      <c r="AD616">
        <v>1</v>
      </c>
      <c r="AE616">
        <v>18</v>
      </c>
      <c r="AF616">
        <v>15</v>
      </c>
      <c r="AG616">
        <v>6</v>
      </c>
      <c r="AH616">
        <v>4</v>
      </c>
      <c r="AI616">
        <v>12</v>
      </c>
      <c r="AJ616">
        <v>11</v>
      </c>
      <c r="AK616">
        <v>11</v>
      </c>
      <c r="AL616">
        <v>9</v>
      </c>
      <c r="AM616">
        <v>52</v>
      </c>
      <c r="AN616">
        <v>48</v>
      </c>
      <c r="AO616">
        <v>1.85</v>
      </c>
      <c r="AP616">
        <v>1.48</v>
      </c>
      <c r="AQ616">
        <v>2.46</v>
      </c>
      <c r="AR616">
        <v>51</v>
      </c>
      <c r="AS616">
        <v>70</v>
      </c>
      <c r="AT616">
        <v>45</v>
      </c>
      <c r="AU616">
        <v>28</v>
      </c>
      <c r="AV616">
        <v>15</v>
      </c>
      <c r="AW616">
        <v>20</v>
      </c>
      <c r="AX616">
        <v>62</v>
      </c>
      <c r="AY616">
        <v>42</v>
      </c>
      <c r="AZ616">
        <v>86</v>
      </c>
      <c r="BA616">
        <v>10.95</v>
      </c>
      <c r="BB616">
        <v>4.18</v>
      </c>
      <c r="BC616">
        <v>3.1</v>
      </c>
      <c r="BD616">
        <v>3.1</v>
      </c>
      <c r="BE616">
        <v>2.2999999999999998</v>
      </c>
      <c r="BF616">
        <f>(1/BC616+1/BD616+1/BE616-1)/3</f>
        <v>2.6647966339410949E-2</v>
      </c>
      <c r="BG616">
        <f>1/BC616-BF616</f>
        <v>0.29593267882187935</v>
      </c>
      <c r="BH616">
        <f>1/BD616-BF616</f>
        <v>0.29593267882187935</v>
      </c>
      <c r="BI616">
        <f>1/BE616-BF616</f>
        <v>0.40813464235624125</v>
      </c>
      <c r="BJ616">
        <f>MROUND(BG616*100,2)/100</f>
        <v>0.3</v>
      </c>
      <c r="BK616">
        <v>1.36</v>
      </c>
      <c r="BL616">
        <v>2.1</v>
      </c>
      <c r="BM616">
        <v>3.65</v>
      </c>
      <c r="BN616">
        <v>7.25</v>
      </c>
      <c r="BO616">
        <v>1.83</v>
      </c>
      <c r="BP616">
        <v>1.91</v>
      </c>
      <c r="BQ616" t="s">
        <v>675</v>
      </c>
      <c r="BR616">
        <f>VLOOKUP(Table2[[#This Row],[Reference]],metron,10,FALSE)</f>
        <v>2.5726407816919519</v>
      </c>
      <c r="BS616">
        <f>VLOOKUP(Table2[[#This Row],[Reference]],metron,11,FALSE)</f>
        <v>1.1805091283106199</v>
      </c>
      <c r="BT616">
        <f>VLOOKUP(Table2[[#This Row],[Reference]],metron,12,FALSE)</f>
        <v>1.3921316533813319</v>
      </c>
      <c r="BU616">
        <f>VLOOKUP(Table2[[#This Row],[Reference]],metron,13,FALSE)</f>
        <v>0.5209673269873939</v>
      </c>
      <c r="BV616">
        <f>VLOOKUP(Table2[[#This Row],[Reference]],metron,14,FALSE)</f>
        <v>0.61847182917417032</v>
      </c>
      <c r="BW616">
        <f>VLOOKUP(Table2[[#This Row],[Reference]],metron,15,FALSE)</f>
        <v>11.149200710479571</v>
      </c>
      <c r="BX616">
        <f>VLOOKUP(Table2[[#This Row],[Reference]],metron,16,FALSE)</f>
        <v>11.444049733570161</v>
      </c>
      <c r="BY616">
        <f>VLOOKUP(Table2[[#This Row],[Reference]],metron,17,FALSE)</f>
        <v>4.5257270693512304</v>
      </c>
      <c r="BZ616">
        <f>VLOOKUP(Table2[[#This Row],[Reference]],metron,18,FALSE)</f>
        <v>4.8465324384787474</v>
      </c>
      <c r="CA616">
        <f>VLOOKUP(Table2[[#This Row],[Reference]],metron,19,FALSE)</f>
        <v>6.6234736411283404</v>
      </c>
      <c r="CB616">
        <f>VLOOKUP(Table2[[#This Row],[Reference]],metron,20,FALSE)</f>
        <v>6.5975172950914134</v>
      </c>
      <c r="CC616">
        <f>VLOOKUP(Table2[[#This Row],[Reference]],metron,21,FALSE)</f>
        <v>12.90081154192967</v>
      </c>
      <c r="CD616">
        <f>VLOOKUP(Table2[[#This Row],[Reference]],metron,22,FALSE)</f>
        <v>13.00360685302074</v>
      </c>
      <c r="CE616">
        <f>VLOOKUP(Table2[[#This Row],[Reference]],metron,23,FALSE)</f>
        <v>1.7502145922746779</v>
      </c>
      <c r="CF616">
        <f>VLOOKUP(Table2[[#This Row],[Reference]],metron,24,FALSE)</f>
        <v>1.831402831402831</v>
      </c>
      <c r="CG616">
        <f>VLOOKUP(Table2[[#This Row],[Reference]],metron,25,FALSE)</f>
        <v>9.6525096525096526E-2</v>
      </c>
      <c r="CH616">
        <f>VLOOKUP(Table2[[#This Row],[Reference]],metron,26,FALSE)</f>
        <v>0.1244101244101244</v>
      </c>
    </row>
    <row r="617" spans="1:86" hidden="1" x14ac:dyDescent="0.45">
      <c r="A617">
        <v>1620518400</v>
      </c>
      <c r="B617" t="s">
        <v>1215</v>
      </c>
      <c r="C617" t="s">
        <v>64</v>
      </c>
      <c r="D617" t="s">
        <v>65</v>
      </c>
      <c r="E617" t="s">
        <v>677</v>
      </c>
      <c r="F617" t="s">
        <v>661</v>
      </c>
      <c r="G617" t="s">
        <v>678</v>
      </c>
      <c r="H617" t="s">
        <v>65</v>
      </c>
      <c r="I617">
        <v>1.06</v>
      </c>
      <c r="J617">
        <v>1.54</v>
      </c>
      <c r="K617">
        <v>1.1399999999999999</v>
      </c>
      <c r="L617">
        <v>1.5</v>
      </c>
      <c r="M617">
        <v>1</v>
      </c>
      <c r="N617">
        <v>0</v>
      </c>
      <c r="O617">
        <v>1</v>
      </c>
      <c r="P617">
        <v>0</v>
      </c>
      <c r="Q617">
        <v>0</v>
      </c>
      <c r="R617">
        <v>0</v>
      </c>
      <c r="S617">
        <v>80</v>
      </c>
      <c r="U617">
        <v>6</v>
      </c>
      <c r="V617">
        <v>7</v>
      </c>
      <c r="W617">
        <v>2</v>
      </c>
      <c r="X617">
        <v>0</v>
      </c>
      <c r="Y617">
        <v>1</v>
      </c>
      <c r="Z617">
        <v>0</v>
      </c>
      <c r="AA617">
        <v>0</v>
      </c>
      <c r="AB617">
        <v>2</v>
      </c>
      <c r="AC617">
        <v>0</v>
      </c>
      <c r="AD617">
        <v>1</v>
      </c>
      <c r="AE617">
        <v>19</v>
      </c>
      <c r="AF617">
        <v>15</v>
      </c>
      <c r="AG617">
        <v>5</v>
      </c>
      <c r="AH617">
        <v>7</v>
      </c>
      <c r="AI617">
        <v>14</v>
      </c>
      <c r="AJ617">
        <v>8</v>
      </c>
      <c r="AK617">
        <v>14</v>
      </c>
      <c r="AL617">
        <v>12</v>
      </c>
      <c r="AM617">
        <v>51</v>
      </c>
      <c r="AN617">
        <v>49</v>
      </c>
      <c r="AO617">
        <v>1.87</v>
      </c>
      <c r="AP617">
        <v>1.68</v>
      </c>
      <c r="AQ617">
        <v>2.2000000000000002</v>
      </c>
      <c r="AR617">
        <v>48</v>
      </c>
      <c r="AS617">
        <v>67</v>
      </c>
      <c r="AT617">
        <v>34</v>
      </c>
      <c r="AU617">
        <v>20</v>
      </c>
      <c r="AV617">
        <v>9</v>
      </c>
      <c r="AW617">
        <v>25</v>
      </c>
      <c r="AX617">
        <v>60</v>
      </c>
      <c r="AY617">
        <v>36</v>
      </c>
      <c r="AZ617">
        <v>76</v>
      </c>
      <c r="BA617">
        <v>10.02</v>
      </c>
      <c r="BB617">
        <v>4.49</v>
      </c>
      <c r="BC617">
        <v>2.08</v>
      </c>
      <c r="BD617">
        <v>2.95</v>
      </c>
      <c r="BE617">
        <v>3.3</v>
      </c>
      <c r="BF617">
        <f>(1/BC617+1/BD617+1/BE617-1)/3</f>
        <v>4.0927528215663811E-2</v>
      </c>
      <c r="BG617">
        <f>1/BC617-BF617</f>
        <v>0.43984170255356692</v>
      </c>
      <c r="BH617">
        <f>1/BD617-BF617</f>
        <v>0.2980555226317938</v>
      </c>
      <c r="BI617">
        <f>1/BE617-BF617</f>
        <v>0.26210277481463923</v>
      </c>
      <c r="BJ617">
        <f>MROUND(BG617*100,2)/100</f>
        <v>0.44</v>
      </c>
      <c r="BK617">
        <v>1.42</v>
      </c>
      <c r="BL617">
        <v>2.2999999999999998</v>
      </c>
      <c r="BM617">
        <v>4.05</v>
      </c>
      <c r="BN617">
        <v>8.25</v>
      </c>
      <c r="BO617">
        <v>1.95</v>
      </c>
      <c r="BP617">
        <v>1.74</v>
      </c>
      <c r="BQ617" t="s">
        <v>733</v>
      </c>
      <c r="BR617">
        <f>VLOOKUP(Table2[[#This Row],[Reference]],metron,10,FALSE)</f>
        <v>2.4807646356033461</v>
      </c>
      <c r="BS617">
        <f>VLOOKUP(Table2[[#This Row],[Reference]],metron,11,FALSE)</f>
        <v>1.4140979689366791</v>
      </c>
      <c r="BT617">
        <f>VLOOKUP(Table2[[#This Row],[Reference]],metron,12,FALSE)</f>
        <v>1.0666666666666671</v>
      </c>
      <c r="BU617">
        <f>VLOOKUP(Table2[[#This Row],[Reference]],metron,13,FALSE)</f>
        <v>0.62712066905615294</v>
      </c>
      <c r="BV617">
        <f>VLOOKUP(Table2[[#This Row],[Reference]],metron,14,FALSE)</f>
        <v>0.46009557945041818</v>
      </c>
      <c r="BW617">
        <f>VLOOKUP(Table2[[#This Row],[Reference]],metron,15,FALSE)</f>
        <v>12.56969280146722</v>
      </c>
      <c r="BX617">
        <f>VLOOKUP(Table2[[#This Row],[Reference]],metron,16,FALSE)</f>
        <v>9.8695552498853729</v>
      </c>
      <c r="BY617">
        <f>VLOOKUP(Table2[[#This Row],[Reference]],metron,17,FALSE)</f>
        <v>5.2754256787850897</v>
      </c>
      <c r="BZ617">
        <f>VLOOKUP(Table2[[#This Row],[Reference]],metron,18,FALSE)</f>
        <v>4.1279337321675103</v>
      </c>
      <c r="CA617">
        <f>VLOOKUP(Table2[[#This Row],[Reference]],metron,19,FALSE)</f>
        <v>7.2942671226821298</v>
      </c>
      <c r="CB617">
        <f>VLOOKUP(Table2[[#This Row],[Reference]],metron,20,FALSE)</f>
        <v>5.7416215177178627</v>
      </c>
      <c r="CC617">
        <f>VLOOKUP(Table2[[#This Row],[Reference]],metron,21,FALSE)</f>
        <v>12.897246007868549</v>
      </c>
      <c r="CD617">
        <f>VLOOKUP(Table2[[#This Row],[Reference]],metron,22,FALSE)</f>
        <v>13.507058551261281</v>
      </c>
      <c r="CE617">
        <f>VLOOKUP(Table2[[#This Row],[Reference]],metron,23,FALSE)</f>
        <v>1.576522702104098</v>
      </c>
      <c r="CF617">
        <f>VLOOKUP(Table2[[#This Row],[Reference]],metron,24,FALSE)</f>
        <v>1.917165005537099</v>
      </c>
      <c r="CG617">
        <f>VLOOKUP(Table2[[#This Row],[Reference]],metron,25,FALSE)</f>
        <v>8.4385382059800659E-2</v>
      </c>
      <c r="CH617">
        <f>VLOOKUP(Table2[[#This Row],[Reference]],metron,26,FALSE)</f>
        <v>0.1233665559246955</v>
      </c>
    </row>
    <row r="618" spans="1:86" hidden="1" x14ac:dyDescent="0.45">
      <c r="A618">
        <v>1620526500</v>
      </c>
      <c r="B618" t="s">
        <v>1216</v>
      </c>
      <c r="C618" t="s">
        <v>64</v>
      </c>
      <c r="D618" t="s">
        <v>65</v>
      </c>
      <c r="E618" t="s">
        <v>672</v>
      </c>
      <c r="F618" t="s">
        <v>683</v>
      </c>
      <c r="G618" t="s">
        <v>673</v>
      </c>
      <c r="H618" t="s">
        <v>65</v>
      </c>
      <c r="I618">
        <v>1.46</v>
      </c>
      <c r="J618">
        <v>1</v>
      </c>
      <c r="K618">
        <v>1.48</v>
      </c>
      <c r="L618">
        <v>0.97</v>
      </c>
      <c r="M618">
        <v>5</v>
      </c>
      <c r="N618">
        <v>0</v>
      </c>
      <c r="O618">
        <v>5</v>
      </c>
      <c r="P618">
        <v>2</v>
      </c>
      <c r="Q618">
        <v>2</v>
      </c>
      <c r="R618">
        <v>0</v>
      </c>
      <c r="S618" t="s">
        <v>1217</v>
      </c>
      <c r="U618">
        <v>9</v>
      </c>
      <c r="V618">
        <v>5</v>
      </c>
      <c r="W618">
        <v>3</v>
      </c>
      <c r="X618">
        <v>0</v>
      </c>
      <c r="Y618">
        <v>3</v>
      </c>
      <c r="Z618">
        <v>0</v>
      </c>
      <c r="AA618">
        <v>1</v>
      </c>
      <c r="AB618">
        <v>2</v>
      </c>
      <c r="AC618">
        <v>2</v>
      </c>
      <c r="AD618">
        <v>1</v>
      </c>
      <c r="AE618">
        <v>15</v>
      </c>
      <c r="AF618">
        <v>13</v>
      </c>
      <c r="AG618">
        <v>9</v>
      </c>
      <c r="AH618">
        <v>4</v>
      </c>
      <c r="AI618">
        <v>6</v>
      </c>
      <c r="AJ618">
        <v>9</v>
      </c>
      <c r="AK618">
        <v>12</v>
      </c>
      <c r="AL618">
        <v>13</v>
      </c>
      <c r="AM618">
        <v>64</v>
      </c>
      <c r="AN618">
        <v>36</v>
      </c>
      <c r="AO618">
        <v>1.98</v>
      </c>
      <c r="AP618">
        <v>1.29</v>
      </c>
      <c r="AQ618">
        <v>2.5099999999999998</v>
      </c>
      <c r="AR618">
        <v>56</v>
      </c>
      <c r="AS618">
        <v>71</v>
      </c>
      <c r="AT618">
        <v>50</v>
      </c>
      <c r="AU618">
        <v>25</v>
      </c>
      <c r="AV618">
        <v>11</v>
      </c>
      <c r="AW618">
        <v>34</v>
      </c>
      <c r="AX618">
        <v>73</v>
      </c>
      <c r="AY618">
        <v>38</v>
      </c>
      <c r="AZ618">
        <v>74</v>
      </c>
      <c r="BA618">
        <v>10.39</v>
      </c>
      <c r="BB618">
        <v>3.86</v>
      </c>
      <c r="BC618">
        <v>1.62</v>
      </c>
      <c r="BD618">
        <v>3.45</v>
      </c>
      <c r="BE618">
        <v>4.5999999999999996</v>
      </c>
      <c r="BF618">
        <f>(1/BC618+1/BD618+1/BE618-1)/3</f>
        <v>4.1510109142959419E-2</v>
      </c>
      <c r="BG618">
        <f>1/BC618-BF618</f>
        <v>0.57577384147432453</v>
      </c>
      <c r="BH618">
        <f>1/BD618-BF618</f>
        <v>0.24834496332080871</v>
      </c>
      <c r="BI618">
        <f>1/BE618-BF618</f>
        <v>0.1758811952048667</v>
      </c>
      <c r="BJ618">
        <f>MROUND(BG618*100,2)/100</f>
        <v>0.57999999999999996</v>
      </c>
      <c r="BK618">
        <v>1.3</v>
      </c>
      <c r="BL618">
        <v>1.88</v>
      </c>
      <c r="BM618">
        <v>3.2</v>
      </c>
      <c r="BN618">
        <v>6</v>
      </c>
      <c r="BO618">
        <v>1.87</v>
      </c>
      <c r="BP618">
        <v>1.87</v>
      </c>
      <c r="BQ618" t="s">
        <v>729</v>
      </c>
      <c r="BR618">
        <f>VLOOKUP(Table2[[#This Row],[Reference]],metron,10,FALSE)</f>
        <v>2.6362999299229148</v>
      </c>
      <c r="BS618">
        <f>VLOOKUP(Table2[[#This Row],[Reference]],metron,11,FALSE)</f>
        <v>1.7619715019855171</v>
      </c>
      <c r="BT618">
        <f>VLOOKUP(Table2[[#This Row],[Reference]],metron,12,FALSE)</f>
        <v>0.87432842793739785</v>
      </c>
      <c r="BU618">
        <f>VLOOKUP(Table2[[#This Row],[Reference]],metron,13,FALSE)</f>
        <v>0.78411214953271025</v>
      </c>
      <c r="BV618">
        <f>VLOOKUP(Table2[[#This Row],[Reference]],metron,14,FALSE)</f>
        <v>0.38060747663551397</v>
      </c>
      <c r="BW618">
        <f>VLOOKUP(Table2[[#This Row],[Reference]],metron,15,FALSE)</f>
        <v>14.215499378367181</v>
      </c>
      <c r="BX618">
        <f>VLOOKUP(Table2[[#This Row],[Reference]],metron,16,FALSE)</f>
        <v>8.9523612261806136</v>
      </c>
      <c r="BY618">
        <f>VLOOKUP(Table2[[#This Row],[Reference]],metron,17,FALSE)</f>
        <v>6.3083121289228163</v>
      </c>
      <c r="BZ618">
        <f>VLOOKUP(Table2[[#This Row],[Reference]],metron,18,FALSE)</f>
        <v>3.7757524374735061</v>
      </c>
      <c r="CA618">
        <f>VLOOKUP(Table2[[#This Row],[Reference]],metron,19,FALSE)</f>
        <v>7.9071872494443642</v>
      </c>
      <c r="CB618">
        <f>VLOOKUP(Table2[[#This Row],[Reference]],metron,20,FALSE)</f>
        <v>5.1766087887071075</v>
      </c>
      <c r="CC618">
        <f>VLOOKUP(Table2[[#This Row],[Reference]],metron,21,FALSE)</f>
        <v>12.634239592183521</v>
      </c>
      <c r="CD618">
        <f>VLOOKUP(Table2[[#This Row],[Reference]],metron,22,FALSE)</f>
        <v>13.597706032285471</v>
      </c>
      <c r="CE618">
        <f>VLOOKUP(Table2[[#This Row],[Reference]],metron,23,FALSE)</f>
        <v>1.365400161681487</v>
      </c>
      <c r="CF618">
        <f>VLOOKUP(Table2[[#This Row],[Reference]],metron,24,FALSE)</f>
        <v>1.963621665319321</v>
      </c>
      <c r="CG618">
        <f>VLOOKUP(Table2[[#This Row],[Reference]],metron,25,FALSE)</f>
        <v>7.1544058205335492E-2</v>
      </c>
      <c r="CH618">
        <f>VLOOKUP(Table2[[#This Row],[Reference]],metron,26,FALSE)</f>
        <v>0.1216653193209378</v>
      </c>
    </row>
    <row r="619" spans="1:86" hidden="1" x14ac:dyDescent="0.45">
      <c r="A619">
        <v>1620604800</v>
      </c>
      <c r="B619" t="s">
        <v>1218</v>
      </c>
      <c r="C619" t="s">
        <v>64</v>
      </c>
      <c r="D619" t="s">
        <v>65</v>
      </c>
      <c r="E619" t="s">
        <v>667</v>
      </c>
      <c r="F619" t="s">
        <v>705</v>
      </c>
      <c r="G619" t="s">
        <v>760</v>
      </c>
      <c r="H619" t="s">
        <v>65</v>
      </c>
      <c r="I619">
        <v>1.93</v>
      </c>
      <c r="J619">
        <v>1.23</v>
      </c>
      <c r="K619">
        <v>1.9</v>
      </c>
      <c r="L619">
        <v>1.24</v>
      </c>
      <c r="M619">
        <v>2</v>
      </c>
      <c r="N619">
        <v>2</v>
      </c>
      <c r="O619">
        <v>4</v>
      </c>
      <c r="P619">
        <v>2</v>
      </c>
      <c r="Q619">
        <v>1</v>
      </c>
      <c r="R619">
        <v>1</v>
      </c>
      <c r="S619" t="s">
        <v>1219</v>
      </c>
      <c r="T619" t="s">
        <v>1220</v>
      </c>
      <c r="U619">
        <v>4</v>
      </c>
      <c r="V619">
        <v>1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17</v>
      </c>
      <c r="AF619">
        <v>8</v>
      </c>
      <c r="AG619">
        <v>8</v>
      </c>
      <c r="AH619">
        <v>4</v>
      </c>
      <c r="AI619">
        <v>9</v>
      </c>
      <c r="AJ619">
        <v>4</v>
      </c>
      <c r="AK619">
        <v>8</v>
      </c>
      <c r="AL619">
        <v>9</v>
      </c>
      <c r="AM619">
        <v>59</v>
      </c>
      <c r="AN619">
        <v>41</v>
      </c>
      <c r="AO619">
        <v>2.0099999999999998</v>
      </c>
      <c r="AP619">
        <v>1.05</v>
      </c>
      <c r="AQ619">
        <v>2.75</v>
      </c>
      <c r="AR619">
        <v>61</v>
      </c>
      <c r="AS619">
        <v>77</v>
      </c>
      <c r="AT619">
        <v>53</v>
      </c>
      <c r="AU619">
        <v>30</v>
      </c>
      <c r="AV619">
        <v>17</v>
      </c>
      <c r="AW619">
        <v>40</v>
      </c>
      <c r="AX619">
        <v>70</v>
      </c>
      <c r="AY619">
        <v>42</v>
      </c>
      <c r="AZ619">
        <v>82</v>
      </c>
      <c r="BA619">
        <v>8.86</v>
      </c>
      <c r="BB619">
        <v>4.58</v>
      </c>
      <c r="BC619">
        <v>1.59</v>
      </c>
      <c r="BD619">
        <v>3.5</v>
      </c>
      <c r="BE619">
        <v>5.25</v>
      </c>
      <c r="BF619">
        <f>(1/BC619+1/BD619+1/BE619-1)/3</f>
        <v>3.5040431266846341E-2</v>
      </c>
      <c r="BG619">
        <f>1/BC619-BF619</f>
        <v>0.59389038634321656</v>
      </c>
      <c r="BH619">
        <f>1/BD619-BF619</f>
        <v>0.25067385444743934</v>
      </c>
      <c r="BI619">
        <f>1/BE619-BF619</f>
        <v>0.15543575920934413</v>
      </c>
      <c r="BJ619">
        <f>MROUND(BG619*100,2)/100</f>
        <v>0.6</v>
      </c>
      <c r="BK619">
        <v>1.24</v>
      </c>
      <c r="BL619">
        <v>1.6</v>
      </c>
      <c r="BM619">
        <v>2.65</v>
      </c>
      <c r="BN619">
        <v>4.75</v>
      </c>
      <c r="BO619">
        <v>1.67</v>
      </c>
      <c r="BP619">
        <v>2.1</v>
      </c>
      <c r="BQ619" t="s">
        <v>736</v>
      </c>
      <c r="BR619">
        <f>VLOOKUP(Table2[[#This Row],[Reference]],metron,10,FALSE)</f>
        <v>2.7310090702947849</v>
      </c>
      <c r="BS619">
        <f>VLOOKUP(Table2[[#This Row],[Reference]],metron,11,FALSE)</f>
        <v>1.841836734693878</v>
      </c>
      <c r="BT619">
        <f>VLOOKUP(Table2[[#This Row],[Reference]],metron,12,FALSE)</f>
        <v>0.88917233560090703</v>
      </c>
      <c r="BU619">
        <f>VLOOKUP(Table2[[#This Row],[Reference]],metron,13,FALSE)</f>
        <v>0.804822695035461</v>
      </c>
      <c r="BV619">
        <f>VLOOKUP(Table2[[#This Row],[Reference]],metron,14,FALSE)</f>
        <v>0.38099290780141842</v>
      </c>
      <c r="BW619">
        <f>VLOOKUP(Table2[[#This Row],[Reference]],metron,15,FALSE)</f>
        <v>14.25174825174825</v>
      </c>
      <c r="BX619">
        <f>VLOOKUP(Table2[[#This Row],[Reference]],metron,16,FALSE)</f>
        <v>8.8316683316683324</v>
      </c>
      <c r="BY619">
        <f>VLOOKUP(Table2[[#This Row],[Reference]],metron,17,FALSE)</f>
        <v>6.2901265822784813</v>
      </c>
      <c r="BZ619">
        <f>VLOOKUP(Table2[[#This Row],[Reference]],metron,18,FALSE)</f>
        <v>3.6162025316455702</v>
      </c>
      <c r="CA619">
        <f>VLOOKUP(Table2[[#This Row],[Reference]],metron,19,FALSE)</f>
        <v>7.9616216694697686</v>
      </c>
      <c r="CB619">
        <f>VLOOKUP(Table2[[#This Row],[Reference]],metron,20,FALSE)</f>
        <v>5.2154658000227627</v>
      </c>
      <c r="CC619">
        <f>VLOOKUP(Table2[[#This Row],[Reference]],metron,21,FALSE)</f>
        <v>12.444895886236671</v>
      </c>
      <c r="CD619">
        <f>VLOOKUP(Table2[[#This Row],[Reference]],metron,22,FALSE)</f>
        <v>13.620619603859829</v>
      </c>
      <c r="CE619">
        <f>VLOOKUP(Table2[[#This Row],[Reference]],metron,23,FALSE)</f>
        <v>1.406084017382907</v>
      </c>
      <c r="CF619">
        <f>VLOOKUP(Table2[[#This Row],[Reference]],metron,24,FALSE)</f>
        <v>2.070980202800579</v>
      </c>
      <c r="CG619">
        <f>VLOOKUP(Table2[[#This Row],[Reference]],metron,25,FALSE)</f>
        <v>6.1323032351521013E-2</v>
      </c>
      <c r="CH619">
        <f>VLOOKUP(Table2[[#This Row],[Reference]],metron,26,FALSE)</f>
        <v>0.1313375181071946</v>
      </c>
    </row>
    <row r="620" spans="1:86" hidden="1" x14ac:dyDescent="0.45">
      <c r="A620">
        <v>1620612900</v>
      </c>
      <c r="B620" t="s">
        <v>1221</v>
      </c>
      <c r="C620" t="s">
        <v>64</v>
      </c>
      <c r="D620" t="s">
        <v>65</v>
      </c>
      <c r="E620" t="s">
        <v>693</v>
      </c>
      <c r="F620" t="s">
        <v>666</v>
      </c>
      <c r="G620" t="s">
        <v>743</v>
      </c>
      <c r="H620" t="s">
        <v>65</v>
      </c>
      <c r="I620">
        <v>1.41</v>
      </c>
      <c r="J620">
        <v>1.51</v>
      </c>
      <c r="K620">
        <v>1.4</v>
      </c>
      <c r="L620">
        <v>1.48</v>
      </c>
      <c r="M620">
        <v>4</v>
      </c>
      <c r="N620">
        <v>2</v>
      </c>
      <c r="O620">
        <v>6</v>
      </c>
      <c r="P620">
        <v>1</v>
      </c>
      <c r="Q620">
        <v>0</v>
      </c>
      <c r="R620">
        <v>1</v>
      </c>
      <c r="S620" t="s">
        <v>1222</v>
      </c>
      <c r="T620" t="s">
        <v>1223</v>
      </c>
      <c r="U620">
        <v>10</v>
      </c>
      <c r="V620">
        <v>4</v>
      </c>
      <c r="W620">
        <v>1</v>
      </c>
      <c r="X620">
        <v>0</v>
      </c>
      <c r="Y620">
        <v>3</v>
      </c>
      <c r="Z620">
        <v>0</v>
      </c>
      <c r="AA620">
        <v>1</v>
      </c>
      <c r="AB620">
        <v>0</v>
      </c>
      <c r="AC620">
        <v>1</v>
      </c>
      <c r="AD620">
        <v>2</v>
      </c>
      <c r="AE620">
        <v>24</v>
      </c>
      <c r="AF620">
        <v>15</v>
      </c>
      <c r="AG620">
        <v>8</v>
      </c>
      <c r="AH620">
        <v>7</v>
      </c>
      <c r="AI620">
        <v>16</v>
      </c>
      <c r="AJ620">
        <v>8</v>
      </c>
      <c r="AK620">
        <v>8</v>
      </c>
      <c r="AL620">
        <v>10</v>
      </c>
      <c r="AM620">
        <v>45</v>
      </c>
      <c r="AN620">
        <v>55</v>
      </c>
      <c r="AO620">
        <v>2.4300000000000002</v>
      </c>
      <c r="AP620">
        <v>1.78</v>
      </c>
      <c r="AQ620">
        <v>2.13</v>
      </c>
      <c r="AR620">
        <v>50</v>
      </c>
      <c r="AS620">
        <v>62</v>
      </c>
      <c r="AT620">
        <v>34</v>
      </c>
      <c r="AU620">
        <v>20</v>
      </c>
      <c r="AV620">
        <v>4</v>
      </c>
      <c r="AW620">
        <v>26</v>
      </c>
      <c r="AX620">
        <v>61</v>
      </c>
      <c r="AY620">
        <v>33</v>
      </c>
      <c r="AZ620">
        <v>71</v>
      </c>
      <c r="BA620">
        <v>10.050000000000001</v>
      </c>
      <c r="BB620">
        <v>3.91</v>
      </c>
      <c r="BC620">
        <v>2.1</v>
      </c>
      <c r="BD620">
        <v>3.15</v>
      </c>
      <c r="BE620">
        <v>3.2</v>
      </c>
      <c r="BF620">
        <f>(1/BC620+1/BD620+1/BE620-1)/3</f>
        <v>3.538359788359783E-2</v>
      </c>
      <c r="BG620">
        <f>1/BC620-BF620</f>
        <v>0.44080687830687831</v>
      </c>
      <c r="BH620">
        <f>1/BD620-BF620</f>
        <v>0.28207671957671959</v>
      </c>
      <c r="BI620">
        <f>1/BE620-BF620</f>
        <v>0.27711640211640215</v>
      </c>
      <c r="BJ620">
        <f>MROUND(BG620*100,2)/100</f>
        <v>0.44</v>
      </c>
      <c r="BK620">
        <v>1.36</v>
      </c>
      <c r="BL620">
        <v>2.1</v>
      </c>
      <c r="BM620">
        <v>3.65</v>
      </c>
      <c r="BN620">
        <v>7.5</v>
      </c>
      <c r="BO620">
        <v>1.95</v>
      </c>
      <c r="BP620">
        <v>1.77</v>
      </c>
      <c r="BQ620" t="s">
        <v>698</v>
      </c>
      <c r="BR620">
        <f>VLOOKUP(Table2[[#This Row],[Reference]],metron,10,FALSE)</f>
        <v>2.4807646356033461</v>
      </c>
      <c r="BS620">
        <f>VLOOKUP(Table2[[#This Row],[Reference]],metron,11,FALSE)</f>
        <v>1.4140979689366791</v>
      </c>
      <c r="BT620">
        <f>VLOOKUP(Table2[[#This Row],[Reference]],metron,12,FALSE)</f>
        <v>1.0666666666666671</v>
      </c>
      <c r="BU620">
        <f>VLOOKUP(Table2[[#This Row],[Reference]],metron,13,FALSE)</f>
        <v>0.62712066905615294</v>
      </c>
      <c r="BV620">
        <f>VLOOKUP(Table2[[#This Row],[Reference]],metron,14,FALSE)</f>
        <v>0.46009557945041818</v>
      </c>
      <c r="BW620">
        <f>VLOOKUP(Table2[[#This Row],[Reference]],metron,15,FALSE)</f>
        <v>12.56969280146722</v>
      </c>
      <c r="BX620">
        <f>VLOOKUP(Table2[[#This Row],[Reference]],metron,16,FALSE)</f>
        <v>9.8695552498853729</v>
      </c>
      <c r="BY620">
        <f>VLOOKUP(Table2[[#This Row],[Reference]],metron,17,FALSE)</f>
        <v>5.2754256787850897</v>
      </c>
      <c r="BZ620">
        <f>VLOOKUP(Table2[[#This Row],[Reference]],metron,18,FALSE)</f>
        <v>4.1279337321675103</v>
      </c>
      <c r="CA620">
        <f>VLOOKUP(Table2[[#This Row],[Reference]],metron,19,FALSE)</f>
        <v>7.2942671226821298</v>
      </c>
      <c r="CB620">
        <f>VLOOKUP(Table2[[#This Row],[Reference]],metron,20,FALSE)</f>
        <v>5.7416215177178627</v>
      </c>
      <c r="CC620">
        <f>VLOOKUP(Table2[[#This Row],[Reference]],metron,21,FALSE)</f>
        <v>12.897246007868549</v>
      </c>
      <c r="CD620">
        <f>VLOOKUP(Table2[[#This Row],[Reference]],metron,22,FALSE)</f>
        <v>13.507058551261281</v>
      </c>
      <c r="CE620">
        <f>VLOOKUP(Table2[[#This Row],[Reference]],metron,23,FALSE)</f>
        <v>1.576522702104098</v>
      </c>
      <c r="CF620">
        <f>VLOOKUP(Table2[[#This Row],[Reference]],metron,24,FALSE)</f>
        <v>1.917165005537099</v>
      </c>
      <c r="CG620">
        <f>VLOOKUP(Table2[[#This Row],[Reference]],metron,25,FALSE)</f>
        <v>8.4385382059800659E-2</v>
      </c>
      <c r="CH620">
        <f>VLOOKUP(Table2[[#This Row],[Reference]],metron,26,FALSE)</f>
        <v>0.1233665559246955</v>
      </c>
    </row>
    <row r="621" spans="1:86" hidden="1" x14ac:dyDescent="0.45">
      <c r="A621">
        <v>1620864000</v>
      </c>
      <c r="B621" t="s">
        <v>1224</v>
      </c>
      <c r="C621" t="s">
        <v>64</v>
      </c>
      <c r="D621" t="s">
        <v>65</v>
      </c>
      <c r="E621" t="s">
        <v>705</v>
      </c>
      <c r="F621" t="s">
        <v>671</v>
      </c>
      <c r="G621" t="s">
        <v>743</v>
      </c>
      <c r="H621" t="s">
        <v>65</v>
      </c>
      <c r="I621">
        <v>1.22</v>
      </c>
      <c r="J621">
        <v>2</v>
      </c>
      <c r="K621">
        <v>1.24</v>
      </c>
      <c r="L621">
        <v>1.98</v>
      </c>
      <c r="M621">
        <v>2</v>
      </c>
      <c r="N621">
        <v>1</v>
      </c>
      <c r="O621">
        <v>3</v>
      </c>
      <c r="P621">
        <v>2</v>
      </c>
      <c r="Q621">
        <v>1</v>
      </c>
      <c r="R621">
        <v>1</v>
      </c>
      <c r="S621" t="s">
        <v>1225</v>
      </c>
      <c r="T621">
        <v>34</v>
      </c>
      <c r="U621">
        <v>2</v>
      </c>
      <c r="V621">
        <v>5</v>
      </c>
      <c r="W621">
        <v>2</v>
      </c>
      <c r="X621">
        <v>0</v>
      </c>
      <c r="Y621">
        <v>1</v>
      </c>
      <c r="Z621">
        <v>0</v>
      </c>
      <c r="AA621">
        <v>1</v>
      </c>
      <c r="AB621">
        <v>1</v>
      </c>
      <c r="AC621">
        <v>1</v>
      </c>
      <c r="AD621">
        <v>0</v>
      </c>
      <c r="AE621">
        <v>8</v>
      </c>
      <c r="AF621">
        <v>15</v>
      </c>
      <c r="AG621">
        <v>4</v>
      </c>
      <c r="AH621">
        <v>6</v>
      </c>
      <c r="AI621">
        <v>4</v>
      </c>
      <c r="AJ621">
        <v>9</v>
      </c>
      <c r="AK621">
        <v>15</v>
      </c>
      <c r="AL621">
        <v>10</v>
      </c>
      <c r="AM621">
        <v>52</v>
      </c>
      <c r="AN621">
        <v>48</v>
      </c>
      <c r="AO621">
        <v>1.1100000000000001</v>
      </c>
      <c r="AP621">
        <v>1.84</v>
      </c>
      <c r="AQ621">
        <v>2.67</v>
      </c>
      <c r="AR621">
        <v>49</v>
      </c>
      <c r="AS621">
        <v>68</v>
      </c>
      <c r="AT621">
        <v>46</v>
      </c>
      <c r="AU621">
        <v>34</v>
      </c>
      <c r="AV621">
        <v>21</v>
      </c>
      <c r="AW621">
        <v>41</v>
      </c>
      <c r="AX621">
        <v>65</v>
      </c>
      <c r="AY621">
        <v>35</v>
      </c>
      <c r="AZ621">
        <v>84</v>
      </c>
      <c r="BA621">
        <v>10.36</v>
      </c>
      <c r="BB621">
        <v>4.0199999999999996</v>
      </c>
      <c r="BC621">
        <v>3.2</v>
      </c>
      <c r="BD621">
        <v>3.65</v>
      </c>
      <c r="BE621">
        <v>2.1</v>
      </c>
      <c r="BF621">
        <f>(1/BC621+1/BD621+1/BE621-1)/3</f>
        <v>2.0887692976734023E-2</v>
      </c>
      <c r="BG621">
        <f>1/BC621-BF621</f>
        <v>0.29161230702326596</v>
      </c>
      <c r="BH621">
        <f>1/BD621-BF621</f>
        <v>0.25308490976299197</v>
      </c>
      <c r="BI621">
        <f>1/BE621-BF621</f>
        <v>0.45530278321374212</v>
      </c>
      <c r="BJ621">
        <f>MROUND(BG621*100,2)/100</f>
        <v>0.3</v>
      </c>
      <c r="BK621">
        <v>1.3</v>
      </c>
      <c r="BL621">
        <v>1.98</v>
      </c>
      <c r="BM621">
        <v>3.6</v>
      </c>
      <c r="BN621">
        <v>7.5</v>
      </c>
      <c r="BO621">
        <v>1.83</v>
      </c>
      <c r="BP621">
        <v>1.98</v>
      </c>
      <c r="BQ621" t="s">
        <v>723</v>
      </c>
      <c r="BR621">
        <f>VLOOKUP(Table2[[#This Row],[Reference]],metron,10,FALSE)</f>
        <v>2.5726407816919519</v>
      </c>
      <c r="BS621">
        <f>VLOOKUP(Table2[[#This Row],[Reference]],metron,11,FALSE)</f>
        <v>1.1805091283106199</v>
      </c>
      <c r="BT621">
        <f>VLOOKUP(Table2[[#This Row],[Reference]],metron,12,FALSE)</f>
        <v>1.3921316533813319</v>
      </c>
      <c r="BU621">
        <f>VLOOKUP(Table2[[#This Row],[Reference]],metron,13,FALSE)</f>
        <v>0.5209673269873939</v>
      </c>
      <c r="BV621">
        <f>VLOOKUP(Table2[[#This Row],[Reference]],metron,14,FALSE)</f>
        <v>0.61847182917417032</v>
      </c>
      <c r="BW621">
        <f>VLOOKUP(Table2[[#This Row],[Reference]],metron,15,FALSE)</f>
        <v>11.149200710479571</v>
      </c>
      <c r="BX621">
        <f>VLOOKUP(Table2[[#This Row],[Reference]],metron,16,FALSE)</f>
        <v>11.444049733570161</v>
      </c>
      <c r="BY621">
        <f>VLOOKUP(Table2[[#This Row],[Reference]],metron,17,FALSE)</f>
        <v>4.5257270693512304</v>
      </c>
      <c r="BZ621">
        <f>VLOOKUP(Table2[[#This Row],[Reference]],metron,18,FALSE)</f>
        <v>4.8465324384787474</v>
      </c>
      <c r="CA621">
        <f>VLOOKUP(Table2[[#This Row],[Reference]],metron,19,FALSE)</f>
        <v>6.6234736411283404</v>
      </c>
      <c r="CB621">
        <f>VLOOKUP(Table2[[#This Row],[Reference]],metron,20,FALSE)</f>
        <v>6.5975172950914134</v>
      </c>
      <c r="CC621">
        <f>VLOOKUP(Table2[[#This Row],[Reference]],metron,21,FALSE)</f>
        <v>12.90081154192967</v>
      </c>
      <c r="CD621">
        <f>VLOOKUP(Table2[[#This Row],[Reference]],metron,22,FALSE)</f>
        <v>13.00360685302074</v>
      </c>
      <c r="CE621">
        <f>VLOOKUP(Table2[[#This Row],[Reference]],metron,23,FALSE)</f>
        <v>1.7502145922746779</v>
      </c>
      <c r="CF621">
        <f>VLOOKUP(Table2[[#This Row],[Reference]],metron,24,FALSE)</f>
        <v>1.831402831402831</v>
      </c>
      <c r="CG621">
        <f>VLOOKUP(Table2[[#This Row],[Reference]],metron,25,FALSE)</f>
        <v>9.6525096525096526E-2</v>
      </c>
      <c r="CH621">
        <f>VLOOKUP(Table2[[#This Row],[Reference]],metron,26,FALSE)</f>
        <v>0.1244101244101244</v>
      </c>
    </row>
    <row r="622" spans="1:86" hidden="1" x14ac:dyDescent="0.45">
      <c r="A622">
        <v>1620871500</v>
      </c>
      <c r="B622" t="s">
        <v>1226</v>
      </c>
      <c r="C622" t="s">
        <v>64</v>
      </c>
      <c r="D622" t="s">
        <v>65</v>
      </c>
      <c r="E622" t="s">
        <v>677</v>
      </c>
      <c r="F622" t="s">
        <v>700</v>
      </c>
      <c r="G622" t="s">
        <v>760</v>
      </c>
      <c r="H622" t="s">
        <v>65</v>
      </c>
      <c r="I622">
        <v>1.1100000000000001</v>
      </c>
      <c r="J622">
        <v>1.41</v>
      </c>
      <c r="K622">
        <v>1.1399999999999999</v>
      </c>
      <c r="L622">
        <v>1.41</v>
      </c>
      <c r="M622">
        <v>1</v>
      </c>
      <c r="N622">
        <v>0</v>
      </c>
      <c r="O622">
        <v>1</v>
      </c>
      <c r="P622">
        <v>0</v>
      </c>
      <c r="Q622">
        <v>0</v>
      </c>
      <c r="R622">
        <v>0</v>
      </c>
      <c r="S622">
        <v>59</v>
      </c>
      <c r="U622">
        <v>3</v>
      </c>
      <c r="V622">
        <v>3</v>
      </c>
      <c r="W622">
        <v>1</v>
      </c>
      <c r="X622">
        <v>0</v>
      </c>
      <c r="Y622">
        <v>1</v>
      </c>
      <c r="Z622">
        <v>0</v>
      </c>
      <c r="AA622">
        <v>0</v>
      </c>
      <c r="AB622">
        <v>1</v>
      </c>
      <c r="AC622">
        <v>1</v>
      </c>
      <c r="AD622">
        <v>0</v>
      </c>
      <c r="AE622">
        <v>14</v>
      </c>
      <c r="AF622">
        <v>5</v>
      </c>
      <c r="AG622">
        <v>3</v>
      </c>
      <c r="AH622">
        <v>2</v>
      </c>
      <c r="AI622">
        <v>11</v>
      </c>
      <c r="AJ622">
        <v>3</v>
      </c>
      <c r="AK622">
        <v>10</v>
      </c>
      <c r="AL622">
        <v>17</v>
      </c>
      <c r="AM622">
        <v>46</v>
      </c>
      <c r="AN622">
        <v>54</v>
      </c>
      <c r="AO622">
        <v>1.41</v>
      </c>
      <c r="AP622">
        <v>0.69</v>
      </c>
      <c r="AQ622">
        <v>2.2599999999999998</v>
      </c>
      <c r="AR622">
        <v>46</v>
      </c>
      <c r="AS622">
        <v>55</v>
      </c>
      <c r="AT622">
        <v>35</v>
      </c>
      <c r="AU622">
        <v>25</v>
      </c>
      <c r="AV622">
        <v>14</v>
      </c>
      <c r="AW622">
        <v>31</v>
      </c>
      <c r="AX622">
        <v>65</v>
      </c>
      <c r="AY622">
        <v>35</v>
      </c>
      <c r="AZ622">
        <v>64</v>
      </c>
      <c r="BA622">
        <v>9.99</v>
      </c>
      <c r="BB622">
        <v>4.57</v>
      </c>
      <c r="BC622">
        <v>1.75</v>
      </c>
      <c r="BD622">
        <v>3.5</v>
      </c>
      <c r="BE622">
        <v>4</v>
      </c>
      <c r="BF622">
        <f>(1/BC622+1/BD622+1/BE622-1)/3</f>
        <v>3.5714285714285733E-2</v>
      </c>
      <c r="BG622">
        <f>1/BC622-BF622</f>
        <v>0.5357142857142857</v>
      </c>
      <c r="BH622">
        <f>1/BD622-BF622</f>
        <v>0.24999999999999997</v>
      </c>
      <c r="BI622">
        <f>1/BE622-BF622</f>
        <v>0.21428571428571427</v>
      </c>
      <c r="BJ622">
        <f>MROUND(BG622*100,2)/100</f>
        <v>0.54</v>
      </c>
      <c r="BK622">
        <v>1.5</v>
      </c>
      <c r="BL622">
        <v>1.81</v>
      </c>
      <c r="BM622">
        <v>3.2</v>
      </c>
      <c r="BN622">
        <v>9.25</v>
      </c>
      <c r="BO622">
        <v>2.2999999999999998</v>
      </c>
      <c r="BP622">
        <v>1.57</v>
      </c>
      <c r="BQ622" t="s">
        <v>733</v>
      </c>
      <c r="BR622">
        <f>VLOOKUP(Table2[[#This Row],[Reference]],metron,10,FALSE)</f>
        <v>2.6359702267612941</v>
      </c>
      <c r="BS622">
        <f>VLOOKUP(Table2[[#This Row],[Reference]],metron,11,FALSE)</f>
        <v>1.684957590444867</v>
      </c>
      <c r="BT622">
        <f>VLOOKUP(Table2[[#This Row],[Reference]],metron,12,FALSE)</f>
        <v>0.95101263631642718</v>
      </c>
      <c r="BU622">
        <f>VLOOKUP(Table2[[#This Row],[Reference]],metron,13,FALSE)</f>
        <v>0.72650164445213783</v>
      </c>
      <c r="BV622">
        <f>VLOOKUP(Table2[[#This Row],[Reference]],metron,14,FALSE)</f>
        <v>0.42097974727367138</v>
      </c>
      <c r="BW622">
        <f>VLOOKUP(Table2[[#This Row],[Reference]],metron,15,FALSE)</f>
        <v>13.338806970509379</v>
      </c>
      <c r="BX622">
        <f>VLOOKUP(Table2[[#This Row],[Reference]],metron,16,FALSE)</f>
        <v>9.2530160857908843</v>
      </c>
      <c r="BY622">
        <f>VLOOKUP(Table2[[#This Row],[Reference]],metron,17,FALSE)</f>
        <v>5.9915081521739131</v>
      </c>
      <c r="BZ622">
        <f>VLOOKUP(Table2[[#This Row],[Reference]],metron,18,FALSE)</f>
        <v>3.9772418478260869</v>
      </c>
      <c r="CA622">
        <f>VLOOKUP(Table2[[#This Row],[Reference]],metron,19,FALSE)</f>
        <v>7.3472988183354664</v>
      </c>
      <c r="CB622">
        <f>VLOOKUP(Table2[[#This Row],[Reference]],metron,20,FALSE)</f>
        <v>5.2757742379647974</v>
      </c>
      <c r="CC622">
        <f>VLOOKUP(Table2[[#This Row],[Reference]],metron,21,FALSE)</f>
        <v>12.59428182437032</v>
      </c>
      <c r="CD622">
        <f>VLOOKUP(Table2[[#This Row],[Reference]],metron,22,FALSE)</f>
        <v>13.577944179714089</v>
      </c>
      <c r="CE622">
        <f>VLOOKUP(Table2[[#This Row],[Reference]],metron,23,FALSE)</f>
        <v>1.4276913099870301</v>
      </c>
      <c r="CF622">
        <f>VLOOKUP(Table2[[#This Row],[Reference]],metron,24,FALSE)</f>
        <v>1.940985732814527</v>
      </c>
      <c r="CG622">
        <f>VLOOKUP(Table2[[#This Row],[Reference]],metron,25,FALSE)</f>
        <v>8.0739299610894946E-2</v>
      </c>
      <c r="CH622">
        <f>VLOOKUP(Table2[[#This Row],[Reference]],metron,26,FALSE)</f>
        <v>0.12743190661478601</v>
      </c>
    </row>
    <row r="623" spans="1:86" hidden="1" x14ac:dyDescent="0.45">
      <c r="A623">
        <v>1620950400</v>
      </c>
      <c r="B623" t="s">
        <v>1227</v>
      </c>
      <c r="C623" t="s">
        <v>64</v>
      </c>
      <c r="D623" t="s">
        <v>65</v>
      </c>
      <c r="E623" t="s">
        <v>693</v>
      </c>
      <c r="F623" t="s">
        <v>694</v>
      </c>
      <c r="G623" t="s">
        <v>662</v>
      </c>
      <c r="H623" t="s">
        <v>65</v>
      </c>
      <c r="I623">
        <v>1.45</v>
      </c>
      <c r="J623">
        <v>2.0299999999999998</v>
      </c>
      <c r="K623">
        <v>1.4</v>
      </c>
      <c r="L623">
        <v>2</v>
      </c>
      <c r="M623">
        <v>3</v>
      </c>
      <c r="N623">
        <v>1</v>
      </c>
      <c r="O623">
        <v>4</v>
      </c>
      <c r="P623">
        <v>2</v>
      </c>
      <c r="Q623">
        <v>1</v>
      </c>
      <c r="R623">
        <v>1</v>
      </c>
      <c r="S623" t="s">
        <v>1228</v>
      </c>
      <c r="T623" t="s">
        <v>84</v>
      </c>
      <c r="U623">
        <v>3</v>
      </c>
      <c r="V623">
        <v>5</v>
      </c>
      <c r="W623">
        <v>0</v>
      </c>
      <c r="X623">
        <v>0</v>
      </c>
      <c r="Y623">
        <v>1</v>
      </c>
      <c r="Z623">
        <v>1</v>
      </c>
      <c r="AA623">
        <v>0</v>
      </c>
      <c r="AB623">
        <v>0</v>
      </c>
      <c r="AC623">
        <v>1</v>
      </c>
      <c r="AD623">
        <v>1</v>
      </c>
      <c r="AE623">
        <v>16</v>
      </c>
      <c r="AF623">
        <v>13</v>
      </c>
      <c r="AG623">
        <v>4</v>
      </c>
      <c r="AH623">
        <v>5</v>
      </c>
      <c r="AI623">
        <v>12</v>
      </c>
      <c r="AJ623">
        <v>8</v>
      </c>
      <c r="AK623">
        <v>8</v>
      </c>
      <c r="AL623">
        <v>12</v>
      </c>
      <c r="AM623">
        <v>42</v>
      </c>
      <c r="AN623">
        <v>58</v>
      </c>
      <c r="AO623">
        <v>1.55</v>
      </c>
      <c r="AP623">
        <v>1.45</v>
      </c>
      <c r="AQ623">
        <v>2.4</v>
      </c>
      <c r="AR623">
        <v>53</v>
      </c>
      <c r="AS623">
        <v>67</v>
      </c>
      <c r="AT623">
        <v>41</v>
      </c>
      <c r="AU623">
        <v>26</v>
      </c>
      <c r="AV623">
        <v>8</v>
      </c>
      <c r="AW623">
        <v>29</v>
      </c>
      <c r="AX623">
        <v>67</v>
      </c>
      <c r="AY623">
        <v>36</v>
      </c>
      <c r="AZ623">
        <v>77</v>
      </c>
      <c r="BA623">
        <v>10.47</v>
      </c>
      <c r="BB623">
        <v>3.74</v>
      </c>
      <c r="BC623">
        <v>2.5</v>
      </c>
      <c r="BD623">
        <v>3.15</v>
      </c>
      <c r="BE623">
        <v>2.85</v>
      </c>
      <c r="BF623">
        <f>(1/BC623+1/BD623+1/BE623-1)/3</f>
        <v>2.2779170147591159E-2</v>
      </c>
      <c r="BG623">
        <f>1/BC623-BF623</f>
        <v>0.37722082985240885</v>
      </c>
      <c r="BH623">
        <f>1/BD623-BF623</f>
        <v>0.29468114731272627</v>
      </c>
      <c r="BI623">
        <f>1/BE623-BF623</f>
        <v>0.32809802283486494</v>
      </c>
      <c r="BJ623">
        <f>MROUND(BG623*100,2)/100</f>
        <v>0.38</v>
      </c>
      <c r="BK623">
        <v>1.48</v>
      </c>
      <c r="BL623">
        <v>2.2999999999999998</v>
      </c>
      <c r="BM623">
        <v>4.1500000000000004</v>
      </c>
      <c r="BN623">
        <v>8.5</v>
      </c>
      <c r="BO623">
        <v>2.0499999999999998</v>
      </c>
      <c r="BP623">
        <v>1.71</v>
      </c>
      <c r="BQ623" t="s">
        <v>698</v>
      </c>
      <c r="BR623">
        <f>VLOOKUP(Table2[[#This Row],[Reference]],metron,10,FALSE)</f>
        <v>2.4900895140664963</v>
      </c>
      <c r="BS623">
        <f>VLOOKUP(Table2[[#This Row],[Reference]],metron,11,FALSE)</f>
        <v>1.330562659846547</v>
      </c>
      <c r="BT623">
        <f>VLOOKUP(Table2[[#This Row],[Reference]],metron,12,FALSE)</f>
        <v>1.1595268542199491</v>
      </c>
      <c r="BU623">
        <f>VLOOKUP(Table2[[#This Row],[Reference]],metron,13,FALSE)</f>
        <v>0.59053607588191415</v>
      </c>
      <c r="BV623">
        <f>VLOOKUP(Table2[[#This Row],[Reference]],metron,14,FALSE)</f>
        <v>0.50069274219332838</v>
      </c>
      <c r="BW623">
        <f>VLOOKUP(Table2[[#This Row],[Reference]],metron,15,FALSE)</f>
        <v>11.79715236686391</v>
      </c>
      <c r="BX623">
        <f>VLOOKUP(Table2[[#This Row],[Reference]],metron,16,FALSE)</f>
        <v>10.317122781065089</v>
      </c>
      <c r="BY623">
        <f>VLOOKUP(Table2[[#This Row],[Reference]],metron,17,FALSE)</f>
        <v>5.0637025966747622</v>
      </c>
      <c r="BZ623">
        <f>VLOOKUP(Table2[[#This Row],[Reference]],metron,18,FALSE)</f>
        <v>4.4674014571268454</v>
      </c>
      <c r="CA623">
        <f>VLOOKUP(Table2[[#This Row],[Reference]],metron,19,FALSE)</f>
        <v>6.7334497701891483</v>
      </c>
      <c r="CB623">
        <f>VLOOKUP(Table2[[#This Row],[Reference]],metron,20,FALSE)</f>
        <v>5.849721323938244</v>
      </c>
      <c r="CC623">
        <f>VLOOKUP(Table2[[#This Row],[Reference]],metron,21,FALSE)</f>
        <v>12.89644194756554</v>
      </c>
      <c r="CD623">
        <f>VLOOKUP(Table2[[#This Row],[Reference]],metron,22,FALSE)</f>
        <v>13.3434456928839</v>
      </c>
      <c r="CE623">
        <f>VLOOKUP(Table2[[#This Row],[Reference]],metron,23,FALSE)</f>
        <v>1.6144382124117971</v>
      </c>
      <c r="CF623">
        <f>VLOOKUP(Table2[[#This Row],[Reference]],metron,24,FALSE)</f>
        <v>1.9032024606477289</v>
      </c>
      <c r="CG623">
        <f>VLOOKUP(Table2[[#This Row],[Reference]],metron,25,FALSE)</f>
        <v>9.372172969060974E-2</v>
      </c>
      <c r="CH623">
        <f>VLOOKUP(Table2[[#This Row],[Reference]],metron,26,FALSE)</f>
        <v>0.11669983716301791</v>
      </c>
    </row>
    <row r="624" spans="1:86" hidden="1" x14ac:dyDescent="0.45">
      <c r="A624">
        <v>1620957900</v>
      </c>
      <c r="B624" t="s">
        <v>1229</v>
      </c>
      <c r="C624" t="s">
        <v>64</v>
      </c>
      <c r="D624" t="s">
        <v>65</v>
      </c>
      <c r="E624" t="s">
        <v>672</v>
      </c>
      <c r="F624" t="s">
        <v>704</v>
      </c>
      <c r="G624" t="s">
        <v>668</v>
      </c>
      <c r="H624" t="s">
        <v>65</v>
      </c>
      <c r="I624">
        <v>1.5</v>
      </c>
      <c r="J624">
        <v>1.66</v>
      </c>
      <c r="K624">
        <v>1.48</v>
      </c>
      <c r="L624">
        <v>1.59</v>
      </c>
      <c r="M624">
        <v>2</v>
      </c>
      <c r="N624">
        <v>1</v>
      </c>
      <c r="O624">
        <v>3</v>
      </c>
      <c r="P624">
        <v>1</v>
      </c>
      <c r="Q624">
        <v>0</v>
      </c>
      <c r="R624">
        <v>1</v>
      </c>
      <c r="S624" t="s">
        <v>158</v>
      </c>
      <c r="T624">
        <v>19</v>
      </c>
      <c r="U624">
        <v>10</v>
      </c>
      <c r="V624">
        <v>5</v>
      </c>
      <c r="W624">
        <v>2</v>
      </c>
      <c r="X624">
        <v>0</v>
      </c>
      <c r="Y624">
        <v>3</v>
      </c>
      <c r="Z624">
        <v>0</v>
      </c>
      <c r="AA624">
        <v>1</v>
      </c>
      <c r="AB624">
        <v>1</v>
      </c>
      <c r="AC624">
        <v>2</v>
      </c>
      <c r="AD624">
        <v>1</v>
      </c>
      <c r="AE624">
        <v>17</v>
      </c>
      <c r="AF624">
        <v>8</v>
      </c>
      <c r="AG624">
        <v>6</v>
      </c>
      <c r="AH624">
        <v>2</v>
      </c>
      <c r="AI624">
        <v>11</v>
      </c>
      <c r="AJ624">
        <v>6</v>
      </c>
      <c r="AK624">
        <v>3</v>
      </c>
      <c r="AL624">
        <v>9</v>
      </c>
      <c r="AM624">
        <v>50</v>
      </c>
      <c r="AN624">
        <v>50</v>
      </c>
      <c r="AO624">
        <v>0</v>
      </c>
      <c r="AP624">
        <v>0</v>
      </c>
      <c r="AQ624">
        <v>2.39</v>
      </c>
      <c r="AR624">
        <v>57</v>
      </c>
      <c r="AS624">
        <v>73</v>
      </c>
      <c r="AT624">
        <v>44</v>
      </c>
      <c r="AU624">
        <v>20</v>
      </c>
      <c r="AV624">
        <v>5</v>
      </c>
      <c r="AW624">
        <v>31</v>
      </c>
      <c r="AX624">
        <v>72</v>
      </c>
      <c r="AY624">
        <v>38</v>
      </c>
      <c r="AZ624">
        <v>76</v>
      </c>
      <c r="BA624">
        <v>11.29</v>
      </c>
      <c r="BB624">
        <v>3.95</v>
      </c>
      <c r="BC624">
        <v>2.68</v>
      </c>
      <c r="BD624">
        <v>2.88</v>
      </c>
      <c r="BE624">
        <v>2.44</v>
      </c>
      <c r="BF624">
        <f>(1/BC624+1/BD624+1/BE624-1)/3</f>
        <v>4.3397538718067175E-2</v>
      </c>
      <c r="BG624">
        <f>1/BC624-BF624</f>
        <v>0.32973678964014175</v>
      </c>
      <c r="BH624">
        <f>1/BD624-BF624</f>
        <v>0.30382468350415504</v>
      </c>
      <c r="BI624">
        <f>1/BE624-BF624</f>
        <v>0.36643852685570333</v>
      </c>
      <c r="BJ624">
        <f>MROUND(BG624*100,2)/100</f>
        <v>0.32</v>
      </c>
      <c r="BK624">
        <v>1.4</v>
      </c>
      <c r="BL624">
        <v>2.17</v>
      </c>
      <c r="BM624">
        <v>3.6</v>
      </c>
      <c r="BN624">
        <v>7.25</v>
      </c>
      <c r="BO624">
        <v>1.87</v>
      </c>
      <c r="BP624">
        <v>1.91</v>
      </c>
      <c r="BQ624" t="s">
        <v>729</v>
      </c>
      <c r="BR624">
        <f>VLOOKUP(Table2[[#This Row],[Reference]],metron,10,FALSE)</f>
        <v>2.5313454284174597</v>
      </c>
      <c r="BS624">
        <f>VLOOKUP(Table2[[#This Row],[Reference]],metron,11,FALSE)</f>
        <v>1.210167055864918</v>
      </c>
      <c r="BT624">
        <f>VLOOKUP(Table2[[#This Row],[Reference]],metron,12,FALSE)</f>
        <v>1.3211783725525419</v>
      </c>
      <c r="BU624">
        <f>VLOOKUP(Table2[[#This Row],[Reference]],metron,13,FALSE)</f>
        <v>0.53135669362084459</v>
      </c>
      <c r="BV624">
        <f>VLOOKUP(Table2[[#This Row],[Reference]],metron,14,FALSE)</f>
        <v>0.55633423180592989</v>
      </c>
      <c r="BW624">
        <f>VLOOKUP(Table2[[#This Row],[Reference]],metron,15,FALSE)</f>
        <v>11.21109010712035</v>
      </c>
      <c r="BX624">
        <f>VLOOKUP(Table2[[#This Row],[Reference]],metron,16,FALSE)</f>
        <v>11.01700787401575</v>
      </c>
      <c r="BY624">
        <f>VLOOKUP(Table2[[#This Row],[Reference]],metron,17,FALSE)</f>
        <v>4.6792332268370611</v>
      </c>
      <c r="BZ624">
        <f>VLOOKUP(Table2[[#This Row],[Reference]],metron,18,FALSE)</f>
        <v>4.7080804854679013</v>
      </c>
      <c r="CA624">
        <f>VLOOKUP(Table2[[#This Row],[Reference]],metron,19,FALSE)</f>
        <v>6.5318568802832893</v>
      </c>
      <c r="CB624">
        <f>VLOOKUP(Table2[[#This Row],[Reference]],metron,20,FALSE)</f>
        <v>6.3089273885478487</v>
      </c>
      <c r="CC624">
        <f>VLOOKUP(Table2[[#This Row],[Reference]],metron,21,FALSE)</f>
        <v>12.72547770700637</v>
      </c>
      <c r="CD624">
        <f>VLOOKUP(Table2[[#This Row],[Reference]],metron,22,FALSE)</f>
        <v>13.06847133757962</v>
      </c>
      <c r="CE624">
        <f>VLOOKUP(Table2[[#This Row],[Reference]],metron,23,FALSE)</f>
        <v>1.6902356902356901</v>
      </c>
      <c r="CF624">
        <f>VLOOKUP(Table2[[#This Row],[Reference]],metron,24,FALSE)</f>
        <v>1.8050198959289869</v>
      </c>
      <c r="CG624">
        <f>VLOOKUP(Table2[[#This Row],[Reference]],metron,25,FALSE)</f>
        <v>0.105907560453015</v>
      </c>
      <c r="CH624">
        <f>VLOOKUP(Table2[[#This Row],[Reference]],metron,26,FALSE)</f>
        <v>0.1141720232629324</v>
      </c>
    </row>
    <row r="625" spans="1:86" hidden="1" x14ac:dyDescent="0.45">
      <c r="A625">
        <v>1621119600</v>
      </c>
      <c r="B625" t="s">
        <v>1230</v>
      </c>
      <c r="C625" t="s">
        <v>64</v>
      </c>
      <c r="D625" t="s">
        <v>65</v>
      </c>
      <c r="E625" t="s">
        <v>700</v>
      </c>
      <c r="F625" t="s">
        <v>677</v>
      </c>
      <c r="G625" t="s">
        <v>720</v>
      </c>
      <c r="H625" t="s">
        <v>65</v>
      </c>
      <c r="I625">
        <v>1.37</v>
      </c>
      <c r="J625">
        <v>1.17</v>
      </c>
      <c r="K625">
        <v>1.41</v>
      </c>
      <c r="L625">
        <v>1.1399999999999999</v>
      </c>
      <c r="M625">
        <v>1</v>
      </c>
      <c r="N625">
        <v>0</v>
      </c>
      <c r="O625">
        <v>1</v>
      </c>
      <c r="P625">
        <v>0</v>
      </c>
      <c r="Q625">
        <v>0</v>
      </c>
      <c r="R625">
        <v>0</v>
      </c>
      <c r="S625">
        <v>70</v>
      </c>
      <c r="U625">
        <v>3</v>
      </c>
      <c r="V625">
        <v>5</v>
      </c>
      <c r="W625">
        <v>2</v>
      </c>
      <c r="X625">
        <v>0</v>
      </c>
      <c r="Y625">
        <v>3</v>
      </c>
      <c r="Z625">
        <v>0</v>
      </c>
      <c r="AA625">
        <v>0</v>
      </c>
      <c r="AB625">
        <v>2</v>
      </c>
      <c r="AC625">
        <v>1</v>
      </c>
      <c r="AD625">
        <v>2</v>
      </c>
      <c r="AE625">
        <v>16</v>
      </c>
      <c r="AF625">
        <v>15</v>
      </c>
      <c r="AG625">
        <v>3</v>
      </c>
      <c r="AH625">
        <v>5</v>
      </c>
      <c r="AI625">
        <v>13</v>
      </c>
      <c r="AJ625">
        <v>10</v>
      </c>
      <c r="AK625">
        <v>17</v>
      </c>
      <c r="AL625">
        <v>15</v>
      </c>
      <c r="AM625">
        <v>58</v>
      </c>
      <c r="AN625">
        <v>42</v>
      </c>
      <c r="AO625">
        <v>1.67</v>
      </c>
      <c r="AP625">
        <v>1.57</v>
      </c>
      <c r="AQ625">
        <v>2.23</v>
      </c>
      <c r="AR625">
        <v>45</v>
      </c>
      <c r="AS625">
        <v>54</v>
      </c>
      <c r="AT625">
        <v>34</v>
      </c>
      <c r="AU625">
        <v>25</v>
      </c>
      <c r="AV625">
        <v>13</v>
      </c>
      <c r="AW625">
        <v>30</v>
      </c>
      <c r="AX625">
        <v>63</v>
      </c>
      <c r="AY625">
        <v>34</v>
      </c>
      <c r="AZ625">
        <v>65</v>
      </c>
      <c r="BA625">
        <v>9.8699999999999992</v>
      </c>
      <c r="BB625">
        <v>4.5</v>
      </c>
      <c r="BC625">
        <v>2.75</v>
      </c>
      <c r="BD625">
        <v>2.9</v>
      </c>
      <c r="BE625">
        <v>2.8</v>
      </c>
      <c r="BF625">
        <f>(1/BC625+1/BD625+1/BE625-1)/3</f>
        <v>2.1868935662039107E-2</v>
      </c>
      <c r="BG625">
        <f>1/BC625-BF625</f>
        <v>0.34176742797432452</v>
      </c>
      <c r="BH625">
        <f>1/BD625-BF625</f>
        <v>0.32295865054485745</v>
      </c>
      <c r="BI625">
        <f>1/BE625-BF625</f>
        <v>0.33527392148081803</v>
      </c>
      <c r="BJ625">
        <f>MROUND(BG625*100,2)/100</f>
        <v>0.34</v>
      </c>
      <c r="BK625">
        <v>1.57</v>
      </c>
      <c r="BL625">
        <v>2.5</v>
      </c>
      <c r="BM625">
        <v>4.6500000000000004</v>
      </c>
      <c r="BN625">
        <v>9.75</v>
      </c>
      <c r="BO625">
        <v>2.15</v>
      </c>
      <c r="BP625">
        <v>1.65</v>
      </c>
      <c r="BQ625" t="s">
        <v>711</v>
      </c>
      <c r="BR625">
        <f>VLOOKUP(Table2[[#This Row],[Reference]],metron,10,FALSE)</f>
        <v>2.5229727551184897</v>
      </c>
      <c r="BS625">
        <f>VLOOKUP(Table2[[#This Row],[Reference]],metron,11,FALSE)</f>
        <v>1.228921489601805</v>
      </c>
      <c r="BT625">
        <f>VLOOKUP(Table2[[#This Row],[Reference]],metron,12,FALSE)</f>
        <v>1.2940512655166849</v>
      </c>
      <c r="BU625">
        <f>VLOOKUP(Table2[[#This Row],[Reference]],metron,13,FALSE)</f>
        <v>0.53240890035472432</v>
      </c>
      <c r="BV625">
        <f>VLOOKUP(Table2[[#This Row],[Reference]],metron,14,FALSE)</f>
        <v>0.56514027732989358</v>
      </c>
      <c r="BW625">
        <f>VLOOKUP(Table2[[#This Row],[Reference]],metron,15,FALSE)</f>
        <v>11.417888124439131</v>
      </c>
      <c r="BX625">
        <f>VLOOKUP(Table2[[#This Row],[Reference]],metron,16,FALSE)</f>
        <v>10.76308704756207</v>
      </c>
      <c r="BY625">
        <f>VLOOKUP(Table2[[#This Row],[Reference]],metron,17,FALSE)</f>
        <v>4.8317672021824798</v>
      </c>
      <c r="BZ625">
        <f>VLOOKUP(Table2[[#This Row],[Reference]],metron,18,FALSE)</f>
        <v>4.6698999696877843</v>
      </c>
      <c r="CA625">
        <f>VLOOKUP(Table2[[#This Row],[Reference]],metron,19,FALSE)</f>
        <v>6.5861209222566508</v>
      </c>
      <c r="CB625">
        <f>VLOOKUP(Table2[[#This Row],[Reference]],metron,20,FALSE)</f>
        <v>6.093187077874286</v>
      </c>
      <c r="CC625">
        <f>VLOOKUP(Table2[[#This Row],[Reference]],metron,21,FALSE)</f>
        <v>12.685679611650491</v>
      </c>
      <c r="CD625">
        <f>VLOOKUP(Table2[[#This Row],[Reference]],metron,22,FALSE)</f>
        <v>13.02639563106796</v>
      </c>
      <c r="CE625">
        <f>VLOOKUP(Table2[[#This Row],[Reference]],metron,23,FALSE)</f>
        <v>1.6481211768132831</v>
      </c>
      <c r="CF625">
        <f>VLOOKUP(Table2[[#This Row],[Reference]],metron,24,FALSE)</f>
        <v>1.8572676958928049</v>
      </c>
      <c r="CG625">
        <f>VLOOKUP(Table2[[#This Row],[Reference]],metron,25,FALSE)</f>
        <v>9.641712787649287E-2</v>
      </c>
      <c r="CH625">
        <f>VLOOKUP(Table2[[#This Row],[Reference]],metron,26,FALSE)</f>
        <v>0.11302068161957469</v>
      </c>
    </row>
    <row r="626" spans="1:86" hidden="1" x14ac:dyDescent="0.45">
      <c r="A626">
        <v>1621127100</v>
      </c>
      <c r="B626" t="s">
        <v>1231</v>
      </c>
      <c r="C626" t="s">
        <v>64</v>
      </c>
      <c r="D626" t="s">
        <v>65</v>
      </c>
      <c r="E626" t="s">
        <v>671</v>
      </c>
      <c r="F626" t="s">
        <v>705</v>
      </c>
      <c r="G626" t="s">
        <v>673</v>
      </c>
      <c r="H626" t="s">
        <v>65</v>
      </c>
      <c r="I626">
        <v>1.95</v>
      </c>
      <c r="J626">
        <v>1.27</v>
      </c>
      <c r="K626">
        <v>1.98</v>
      </c>
      <c r="L626">
        <v>1.24</v>
      </c>
      <c r="M626">
        <v>3</v>
      </c>
      <c r="N626">
        <v>1</v>
      </c>
      <c r="O626">
        <v>4</v>
      </c>
      <c r="P626">
        <v>2</v>
      </c>
      <c r="Q626">
        <v>1</v>
      </c>
      <c r="R626">
        <v>1</v>
      </c>
      <c r="S626" t="s">
        <v>1232</v>
      </c>
      <c r="T626">
        <v>14</v>
      </c>
      <c r="U626">
        <v>5</v>
      </c>
      <c r="V626">
        <v>4</v>
      </c>
      <c r="W626">
        <v>1</v>
      </c>
      <c r="X626">
        <v>0</v>
      </c>
      <c r="Y626">
        <v>2</v>
      </c>
      <c r="Z626">
        <v>0</v>
      </c>
      <c r="AA626">
        <v>0</v>
      </c>
      <c r="AB626">
        <v>1</v>
      </c>
      <c r="AC626">
        <v>2</v>
      </c>
      <c r="AD626">
        <v>0</v>
      </c>
      <c r="AE626">
        <v>20</v>
      </c>
      <c r="AF626">
        <v>12</v>
      </c>
      <c r="AG626">
        <v>7</v>
      </c>
      <c r="AH626">
        <v>3</v>
      </c>
      <c r="AI626">
        <v>13</v>
      </c>
      <c r="AJ626">
        <v>9</v>
      </c>
      <c r="AK626">
        <v>8</v>
      </c>
      <c r="AL626">
        <v>6</v>
      </c>
      <c r="AM626">
        <v>57</v>
      </c>
      <c r="AN626">
        <v>43</v>
      </c>
      <c r="AO626">
        <v>2.2799999999999998</v>
      </c>
      <c r="AP626">
        <v>1.25</v>
      </c>
      <c r="AQ626">
        <v>2.68</v>
      </c>
      <c r="AR626">
        <v>51</v>
      </c>
      <c r="AS626">
        <v>69</v>
      </c>
      <c r="AT626">
        <v>48</v>
      </c>
      <c r="AU626">
        <v>34</v>
      </c>
      <c r="AV626">
        <v>20</v>
      </c>
      <c r="AW626">
        <v>43</v>
      </c>
      <c r="AX626">
        <v>66</v>
      </c>
      <c r="AY626">
        <v>35</v>
      </c>
      <c r="AZ626">
        <v>84</v>
      </c>
      <c r="BA626">
        <v>10.27</v>
      </c>
      <c r="BB626">
        <v>3.99</v>
      </c>
      <c r="BC626">
        <v>1.37</v>
      </c>
      <c r="BD626">
        <v>4.45</v>
      </c>
      <c r="BE626">
        <v>8.25</v>
      </c>
      <c r="BF626">
        <f>(1/BC626+1/BD626+1/BE626-1)/3</f>
        <v>2.5286076544995595E-2</v>
      </c>
      <c r="BG626">
        <f>1/BC626-BF626</f>
        <v>0.70464093075427447</v>
      </c>
      <c r="BH626">
        <f>1/BD626-BF626</f>
        <v>0.1994330245785999</v>
      </c>
      <c r="BI626">
        <f>1/BE626-BF626</f>
        <v>9.5926044667125621E-2</v>
      </c>
      <c r="BJ626">
        <f>MROUND(BG626*100,2)/100</f>
        <v>0.7</v>
      </c>
      <c r="BK626">
        <v>1.26</v>
      </c>
      <c r="BL626">
        <v>1.71</v>
      </c>
      <c r="BM626">
        <v>2.8</v>
      </c>
      <c r="BN626">
        <v>5.25</v>
      </c>
      <c r="BO626">
        <v>2</v>
      </c>
      <c r="BP626">
        <v>1.77</v>
      </c>
      <c r="BQ626" t="s">
        <v>770</v>
      </c>
      <c r="BR626">
        <f>VLOOKUP(Table2[[#This Row],[Reference]],metron,10,FALSE)</f>
        <v>2.9925826028320968</v>
      </c>
      <c r="BS626">
        <f>VLOOKUP(Table2[[#This Row],[Reference]],metron,11,FALSE)</f>
        <v>2.224544841537424</v>
      </c>
      <c r="BT626">
        <f>VLOOKUP(Table2[[#This Row],[Reference]],metron,12,FALSE)</f>
        <v>0.76803776129467294</v>
      </c>
      <c r="BU626">
        <f>VLOOKUP(Table2[[#This Row],[Reference]],metron,13,FALSE)</f>
        <v>0.96561024949426832</v>
      </c>
      <c r="BV626">
        <f>VLOOKUP(Table2[[#This Row],[Reference]],metron,14,FALSE)</f>
        <v>0.34187457855697911</v>
      </c>
      <c r="BW626">
        <f>VLOOKUP(Table2[[#This Row],[Reference]],metron,15,FALSE)</f>
        <v>16.100000000000001</v>
      </c>
      <c r="BX626">
        <f>VLOOKUP(Table2[[#This Row],[Reference]],metron,16,FALSE)</f>
        <v>8.3493506493506491</v>
      </c>
      <c r="BY626">
        <f>VLOOKUP(Table2[[#This Row],[Reference]],metron,17,FALSE)</f>
        <v>7.2678100263852254</v>
      </c>
      <c r="BZ626">
        <f>VLOOKUP(Table2[[#This Row],[Reference]],metron,18,FALSE)</f>
        <v>3.2770448548812658</v>
      </c>
      <c r="CA626">
        <f>VLOOKUP(Table2[[#This Row],[Reference]],metron,19,FALSE)</f>
        <v>8.832189973614776</v>
      </c>
      <c r="CB626">
        <f>VLOOKUP(Table2[[#This Row],[Reference]],metron,20,FALSE)</f>
        <v>5.0723057944693828</v>
      </c>
      <c r="CC626">
        <f>VLOOKUP(Table2[[#This Row],[Reference]],metron,21,FALSE)</f>
        <v>11.95872170439414</v>
      </c>
      <c r="CD626">
        <f>VLOOKUP(Table2[[#This Row],[Reference]],metron,22,FALSE)</f>
        <v>13.450066577896139</v>
      </c>
      <c r="CE626">
        <f>VLOOKUP(Table2[[#This Row],[Reference]],metron,23,FALSE)</f>
        <v>1.301526717557252</v>
      </c>
      <c r="CF626">
        <f>VLOOKUP(Table2[[#This Row],[Reference]],metron,24,FALSE)</f>
        <v>1.9796437659033079</v>
      </c>
      <c r="CG626">
        <f>VLOOKUP(Table2[[#This Row],[Reference]],metron,25,FALSE)</f>
        <v>5.3435114503816793E-2</v>
      </c>
      <c r="CH626">
        <f>VLOOKUP(Table2[[#This Row],[Reference]],metron,26,FALSE)</f>
        <v>0.1183206106870229</v>
      </c>
    </row>
    <row r="627" spans="1:86" hidden="1" x14ac:dyDescent="0.45">
      <c r="A627">
        <v>1621206000</v>
      </c>
      <c r="B627" t="s">
        <v>1233</v>
      </c>
      <c r="C627" t="s">
        <v>64</v>
      </c>
      <c r="D627" t="s">
        <v>65</v>
      </c>
      <c r="E627" t="s">
        <v>704</v>
      </c>
      <c r="F627" t="s">
        <v>672</v>
      </c>
      <c r="G627" t="s">
        <v>678</v>
      </c>
      <c r="H627" t="s">
        <v>65</v>
      </c>
      <c r="I627">
        <v>1.61</v>
      </c>
      <c r="J627">
        <v>1.54</v>
      </c>
      <c r="K627">
        <v>1.59</v>
      </c>
      <c r="L627">
        <v>1.48</v>
      </c>
      <c r="M627">
        <v>1</v>
      </c>
      <c r="N627">
        <v>1</v>
      </c>
      <c r="O627">
        <v>2</v>
      </c>
      <c r="P627">
        <v>1</v>
      </c>
      <c r="Q627">
        <v>1</v>
      </c>
      <c r="R627">
        <v>0</v>
      </c>
      <c r="S627">
        <v>30</v>
      </c>
      <c r="T627" t="s">
        <v>91</v>
      </c>
      <c r="U627">
        <v>9</v>
      </c>
      <c r="V627">
        <v>5</v>
      </c>
      <c r="W627">
        <v>4</v>
      </c>
      <c r="X627">
        <v>0</v>
      </c>
      <c r="Y627">
        <v>2</v>
      </c>
      <c r="Z627">
        <v>0</v>
      </c>
      <c r="AA627">
        <v>1</v>
      </c>
      <c r="AB627">
        <v>3</v>
      </c>
      <c r="AC627">
        <v>0</v>
      </c>
      <c r="AD627">
        <v>2</v>
      </c>
      <c r="AE627">
        <v>18</v>
      </c>
      <c r="AF627">
        <v>8</v>
      </c>
      <c r="AG627">
        <v>7</v>
      </c>
      <c r="AH627">
        <v>2</v>
      </c>
      <c r="AI627">
        <v>11</v>
      </c>
      <c r="AJ627">
        <v>6</v>
      </c>
      <c r="AK627">
        <v>16</v>
      </c>
      <c r="AL627">
        <v>9</v>
      </c>
      <c r="AM627">
        <v>43</v>
      </c>
      <c r="AN627">
        <v>57</v>
      </c>
      <c r="AO627">
        <v>2.0299999999999998</v>
      </c>
      <c r="AP627">
        <v>1.19</v>
      </c>
      <c r="AQ627">
        <v>2.4</v>
      </c>
      <c r="AR627">
        <v>58</v>
      </c>
      <c r="AS627">
        <v>74</v>
      </c>
      <c r="AT627">
        <v>45</v>
      </c>
      <c r="AU627">
        <v>19</v>
      </c>
      <c r="AV627">
        <v>4</v>
      </c>
      <c r="AW627">
        <v>31</v>
      </c>
      <c r="AX627">
        <v>73</v>
      </c>
      <c r="AY627">
        <v>40</v>
      </c>
      <c r="AZ627">
        <v>77</v>
      </c>
      <c r="BA627">
        <v>11.39</v>
      </c>
      <c r="BB627">
        <v>3.98</v>
      </c>
      <c r="BC627">
        <v>1.61</v>
      </c>
      <c r="BD627">
        <v>3.95</v>
      </c>
      <c r="BE627">
        <v>5.25</v>
      </c>
      <c r="BF627">
        <f>(1/BC627+1/BD627+1/BE627-1)/3</f>
        <v>2.158625328685863E-2</v>
      </c>
      <c r="BG627">
        <f>1/BC627-BF627</f>
        <v>0.59953175913550161</v>
      </c>
      <c r="BH627">
        <f>1/BD627-BF627</f>
        <v>0.23157830367516666</v>
      </c>
      <c r="BI627">
        <f>1/BE627-BF627</f>
        <v>0.16888993718933185</v>
      </c>
      <c r="BJ627">
        <f>MROUND(BG627*100,2)/100</f>
        <v>0.6</v>
      </c>
      <c r="BK627">
        <v>1.29</v>
      </c>
      <c r="BL627">
        <v>1.87</v>
      </c>
      <c r="BM627">
        <v>3.1</v>
      </c>
      <c r="BN627">
        <v>6</v>
      </c>
      <c r="BO627">
        <v>1.91</v>
      </c>
      <c r="BP627">
        <v>1.83</v>
      </c>
      <c r="BQ627" t="s">
        <v>708</v>
      </c>
      <c r="BR627">
        <f>VLOOKUP(Table2[[#This Row],[Reference]],metron,10,FALSE)</f>
        <v>2.7310090702947849</v>
      </c>
      <c r="BS627">
        <f>VLOOKUP(Table2[[#This Row],[Reference]],metron,11,FALSE)</f>
        <v>1.841836734693878</v>
      </c>
      <c r="BT627">
        <f>VLOOKUP(Table2[[#This Row],[Reference]],metron,12,FALSE)</f>
        <v>0.88917233560090703</v>
      </c>
      <c r="BU627">
        <f>VLOOKUP(Table2[[#This Row],[Reference]],metron,13,FALSE)</f>
        <v>0.804822695035461</v>
      </c>
      <c r="BV627">
        <f>VLOOKUP(Table2[[#This Row],[Reference]],metron,14,FALSE)</f>
        <v>0.38099290780141842</v>
      </c>
      <c r="BW627">
        <f>VLOOKUP(Table2[[#This Row],[Reference]],metron,15,FALSE)</f>
        <v>14.25174825174825</v>
      </c>
      <c r="BX627">
        <f>VLOOKUP(Table2[[#This Row],[Reference]],metron,16,FALSE)</f>
        <v>8.8316683316683324</v>
      </c>
      <c r="BY627">
        <f>VLOOKUP(Table2[[#This Row],[Reference]],metron,17,FALSE)</f>
        <v>6.2901265822784813</v>
      </c>
      <c r="BZ627">
        <f>VLOOKUP(Table2[[#This Row],[Reference]],metron,18,FALSE)</f>
        <v>3.6162025316455702</v>
      </c>
      <c r="CA627">
        <f>VLOOKUP(Table2[[#This Row],[Reference]],metron,19,FALSE)</f>
        <v>7.9616216694697686</v>
      </c>
      <c r="CB627">
        <f>VLOOKUP(Table2[[#This Row],[Reference]],metron,20,FALSE)</f>
        <v>5.2154658000227627</v>
      </c>
      <c r="CC627">
        <f>VLOOKUP(Table2[[#This Row],[Reference]],metron,21,FALSE)</f>
        <v>12.444895886236671</v>
      </c>
      <c r="CD627">
        <f>VLOOKUP(Table2[[#This Row],[Reference]],metron,22,FALSE)</f>
        <v>13.620619603859829</v>
      </c>
      <c r="CE627">
        <f>VLOOKUP(Table2[[#This Row],[Reference]],metron,23,FALSE)</f>
        <v>1.406084017382907</v>
      </c>
      <c r="CF627">
        <f>VLOOKUP(Table2[[#This Row],[Reference]],metron,24,FALSE)</f>
        <v>2.070980202800579</v>
      </c>
      <c r="CG627">
        <f>VLOOKUP(Table2[[#This Row],[Reference]],metron,25,FALSE)</f>
        <v>6.1323032351521013E-2</v>
      </c>
      <c r="CH627">
        <f>VLOOKUP(Table2[[#This Row],[Reference]],metron,26,FALSE)</f>
        <v>0.1313375181071946</v>
      </c>
    </row>
    <row r="628" spans="1:86" x14ac:dyDescent="0.45">
      <c r="A628">
        <v>1621213500</v>
      </c>
      <c r="B628" t="s">
        <v>1234</v>
      </c>
      <c r="C628" t="s">
        <v>64</v>
      </c>
      <c r="D628" t="s">
        <v>65</v>
      </c>
      <c r="E628" t="s">
        <v>694</v>
      </c>
      <c r="F628" t="s">
        <v>693</v>
      </c>
      <c r="G628" t="s">
        <v>735</v>
      </c>
      <c r="H628" t="s">
        <v>65</v>
      </c>
      <c r="I628">
        <v>1.97</v>
      </c>
      <c r="J628">
        <v>1.49</v>
      </c>
      <c r="K628">
        <v>2</v>
      </c>
      <c r="L628">
        <v>1.4</v>
      </c>
      <c r="M628">
        <v>4</v>
      </c>
      <c r="N628">
        <v>2</v>
      </c>
      <c r="O628">
        <v>6</v>
      </c>
      <c r="P628">
        <v>3</v>
      </c>
      <c r="Q628">
        <v>2</v>
      </c>
      <c r="R628">
        <v>1</v>
      </c>
      <c r="S628" t="s">
        <v>1235</v>
      </c>
      <c r="T628" t="s">
        <v>1236</v>
      </c>
      <c r="U628">
        <v>8</v>
      </c>
      <c r="V628">
        <v>3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17</v>
      </c>
      <c r="AF628">
        <v>11</v>
      </c>
      <c r="AG628">
        <v>10</v>
      </c>
      <c r="AH628">
        <v>5</v>
      </c>
      <c r="AI628">
        <v>7</v>
      </c>
      <c r="AJ628">
        <v>6</v>
      </c>
      <c r="AK628">
        <v>8</v>
      </c>
      <c r="AL628">
        <v>10</v>
      </c>
      <c r="AM628">
        <v>62</v>
      </c>
      <c r="AN628">
        <v>38</v>
      </c>
      <c r="AO628">
        <v>2.08</v>
      </c>
      <c r="AP628">
        <v>1.25</v>
      </c>
      <c r="AQ628">
        <v>2.44</v>
      </c>
      <c r="AR628">
        <v>54</v>
      </c>
      <c r="AS628">
        <v>67</v>
      </c>
      <c r="AT628">
        <v>43</v>
      </c>
      <c r="AU628">
        <v>28</v>
      </c>
      <c r="AV628">
        <v>8</v>
      </c>
      <c r="AW628">
        <v>31</v>
      </c>
      <c r="AX628">
        <v>68</v>
      </c>
      <c r="AY628">
        <v>37</v>
      </c>
      <c r="AZ628">
        <v>78</v>
      </c>
      <c r="BA628">
        <v>10.41</v>
      </c>
      <c r="BB628">
        <v>3.72</v>
      </c>
      <c r="BC628">
        <v>1.91</v>
      </c>
      <c r="BD628">
        <v>3.5</v>
      </c>
      <c r="BE628">
        <v>3.95</v>
      </c>
      <c r="BF628">
        <f>(1/BC628+1/BD628+1/BE628-1)/3</f>
        <v>2.0813017366798265E-2</v>
      </c>
      <c r="BG628">
        <f>1/BC628-BF628</f>
        <v>0.50274719205728546</v>
      </c>
      <c r="BH628">
        <f>1/BD628-BF628</f>
        <v>0.26490126834748745</v>
      </c>
      <c r="BI628">
        <f>1/BE628-BF628</f>
        <v>0.232351539595227</v>
      </c>
      <c r="BJ628">
        <f>MROUND(BG628*100,2)/100</f>
        <v>0.5</v>
      </c>
      <c r="BK628">
        <v>1.34</v>
      </c>
      <c r="BL628">
        <v>2</v>
      </c>
      <c r="BM628">
        <v>3.35</v>
      </c>
      <c r="BN628">
        <v>6.5</v>
      </c>
      <c r="BO628">
        <v>1.91</v>
      </c>
      <c r="BP628">
        <v>1.83</v>
      </c>
      <c r="BQ628" t="s">
        <v>770</v>
      </c>
      <c r="BR628">
        <f>VLOOKUP(Table2[[#This Row],[Reference]],metron,10,FALSE)</f>
        <v>2.5202079886551649</v>
      </c>
      <c r="BS628">
        <f>VLOOKUP(Table2[[#This Row],[Reference]],metron,11,FALSE)</f>
        <v>1.5342708579532029</v>
      </c>
      <c r="BT628">
        <f>VLOOKUP(Table2[[#This Row],[Reference]],metron,12,FALSE)</f>
        <v>0.98593713070196176</v>
      </c>
      <c r="BU628">
        <f>VLOOKUP(Table2[[#This Row],[Reference]],metron,13,FALSE)</f>
        <v>0.67513590167809023</v>
      </c>
      <c r="BV628">
        <f>VLOOKUP(Table2[[#This Row],[Reference]],metron,14,FALSE)</f>
        <v>0.4286727337194185</v>
      </c>
      <c r="BW628">
        <f>VLOOKUP(Table2[[#This Row],[Reference]],metron,15,FALSE)</f>
        <v>12.98669114272602</v>
      </c>
      <c r="BX628">
        <f>VLOOKUP(Table2[[#This Row],[Reference]],metron,16,FALSE)</f>
        <v>9.4167049105094076</v>
      </c>
      <c r="BY628">
        <f>VLOOKUP(Table2[[#This Row],[Reference]],metron,17,FALSE)</f>
        <v>5.6645716945996272</v>
      </c>
      <c r="BZ628">
        <f>VLOOKUP(Table2[[#This Row],[Reference]],metron,18,FALSE)</f>
        <v>4.0242085661080074</v>
      </c>
      <c r="CA628">
        <f>VLOOKUP(Table2[[#This Row],[Reference]],metron,19,FALSE)</f>
        <v>7.3221194481263927</v>
      </c>
      <c r="CB628">
        <f>VLOOKUP(Table2[[#This Row],[Reference]],metron,20,FALSE)</f>
        <v>5.3924963444014002</v>
      </c>
      <c r="CC628">
        <f>VLOOKUP(Table2[[#This Row],[Reference]],metron,21,FALSE)</f>
        <v>12.508162313432839</v>
      </c>
      <c r="CD628">
        <f>VLOOKUP(Table2[[#This Row],[Reference]],metron,22,FALSE)</f>
        <v>13.36963619402985</v>
      </c>
      <c r="CE628">
        <f>VLOOKUP(Table2[[#This Row],[Reference]],metron,23,FALSE)</f>
        <v>1.4438014689517029</v>
      </c>
      <c r="CF628">
        <f>VLOOKUP(Table2[[#This Row],[Reference]],metron,24,FALSE)</f>
        <v>1.9410193634542621</v>
      </c>
      <c r="CG628">
        <f>VLOOKUP(Table2[[#This Row],[Reference]],metron,25,FALSE)</f>
        <v>8.4130870242599604E-2</v>
      </c>
      <c r="CH628">
        <f>VLOOKUP(Table2[[#This Row],[Reference]],metron,26,FALSE)</f>
        <v>0.1275317160026708</v>
      </c>
    </row>
    <row r="629" spans="1:86" hidden="1" x14ac:dyDescent="0.45">
      <c r="A629">
        <v>1621474200</v>
      </c>
      <c r="B629" t="s">
        <v>1237</v>
      </c>
      <c r="C629" t="s">
        <v>64</v>
      </c>
      <c r="D629" t="s">
        <v>65</v>
      </c>
      <c r="E629" t="s">
        <v>693</v>
      </c>
      <c r="F629" t="s">
        <v>671</v>
      </c>
      <c r="G629" t="s">
        <v>760</v>
      </c>
      <c r="H629" t="s">
        <v>65</v>
      </c>
      <c r="I629">
        <v>1.45</v>
      </c>
      <c r="J629">
        <v>1.98</v>
      </c>
      <c r="K629">
        <v>1.4</v>
      </c>
      <c r="L629">
        <v>1.98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U629">
        <v>7</v>
      </c>
      <c r="V629">
        <v>4</v>
      </c>
      <c r="W629">
        <v>0</v>
      </c>
      <c r="X629">
        <v>0</v>
      </c>
      <c r="Y629">
        <v>1</v>
      </c>
      <c r="Z629">
        <v>0</v>
      </c>
      <c r="AA629">
        <v>0</v>
      </c>
      <c r="AB629">
        <v>0</v>
      </c>
      <c r="AC629">
        <v>0</v>
      </c>
      <c r="AD629">
        <v>1</v>
      </c>
      <c r="AE629">
        <v>13</v>
      </c>
      <c r="AF629">
        <v>10</v>
      </c>
      <c r="AG629">
        <v>5</v>
      </c>
      <c r="AH629">
        <v>4</v>
      </c>
      <c r="AI629">
        <v>8</v>
      </c>
      <c r="AJ629">
        <v>6</v>
      </c>
      <c r="AK629">
        <v>6</v>
      </c>
      <c r="AL629">
        <v>9</v>
      </c>
      <c r="AM629">
        <v>56</v>
      </c>
      <c r="AN629">
        <v>44</v>
      </c>
      <c r="AO629">
        <v>1.52</v>
      </c>
      <c r="AP629">
        <v>1.1599999999999999</v>
      </c>
      <c r="AQ629">
        <v>2.34</v>
      </c>
      <c r="AR629">
        <v>43</v>
      </c>
      <c r="AS629">
        <v>61</v>
      </c>
      <c r="AT629">
        <v>36</v>
      </c>
      <c r="AU629">
        <v>27</v>
      </c>
      <c r="AV629">
        <v>13</v>
      </c>
      <c r="AW629">
        <v>29</v>
      </c>
      <c r="AX629">
        <v>62</v>
      </c>
      <c r="AY629">
        <v>32</v>
      </c>
      <c r="AZ629">
        <v>79</v>
      </c>
      <c r="BA629">
        <v>11.16</v>
      </c>
      <c r="BB629">
        <v>3.68</v>
      </c>
      <c r="BC629">
        <v>2.7</v>
      </c>
      <c r="BD629">
        <v>3.1</v>
      </c>
      <c r="BE629">
        <v>2.6</v>
      </c>
      <c r="BF629">
        <f>(1/BC629+1/BD629+1/BE629-1)/3</f>
        <v>2.5855466715681768E-2</v>
      </c>
      <c r="BG629">
        <f>1/BC629-BF629</f>
        <v>0.34451490365468856</v>
      </c>
      <c r="BH629">
        <f>1/BD629-BF629</f>
        <v>0.29672517844560853</v>
      </c>
      <c r="BI629">
        <f>1/BE629-BF629</f>
        <v>0.3587599178997028</v>
      </c>
      <c r="BJ629">
        <f>MROUND(BG629*100,2)/100</f>
        <v>0.34</v>
      </c>
      <c r="BK629">
        <v>1.48</v>
      </c>
      <c r="BL629">
        <v>2.25</v>
      </c>
      <c r="BM629">
        <v>4.0999999999999996</v>
      </c>
      <c r="BN629">
        <v>8</v>
      </c>
      <c r="BO629">
        <v>2.0499999999999998</v>
      </c>
      <c r="BP629">
        <v>1.74</v>
      </c>
      <c r="BQ629" t="s">
        <v>698</v>
      </c>
      <c r="BR629">
        <f>VLOOKUP(Table2[[#This Row],[Reference]],metron,10,FALSE)</f>
        <v>2.5229727551184897</v>
      </c>
      <c r="BS629">
        <f>VLOOKUP(Table2[[#This Row],[Reference]],metron,11,FALSE)</f>
        <v>1.228921489601805</v>
      </c>
      <c r="BT629">
        <f>VLOOKUP(Table2[[#This Row],[Reference]],metron,12,FALSE)</f>
        <v>1.2940512655166849</v>
      </c>
      <c r="BU629">
        <f>VLOOKUP(Table2[[#This Row],[Reference]],metron,13,FALSE)</f>
        <v>0.53240890035472432</v>
      </c>
      <c r="BV629">
        <f>VLOOKUP(Table2[[#This Row],[Reference]],metron,14,FALSE)</f>
        <v>0.56514027732989358</v>
      </c>
      <c r="BW629">
        <f>VLOOKUP(Table2[[#This Row],[Reference]],metron,15,FALSE)</f>
        <v>11.417888124439131</v>
      </c>
      <c r="BX629">
        <f>VLOOKUP(Table2[[#This Row],[Reference]],metron,16,FALSE)</f>
        <v>10.76308704756207</v>
      </c>
      <c r="BY629">
        <f>VLOOKUP(Table2[[#This Row],[Reference]],metron,17,FALSE)</f>
        <v>4.8317672021824798</v>
      </c>
      <c r="BZ629">
        <f>VLOOKUP(Table2[[#This Row],[Reference]],metron,18,FALSE)</f>
        <v>4.6698999696877843</v>
      </c>
      <c r="CA629">
        <f>VLOOKUP(Table2[[#This Row],[Reference]],metron,19,FALSE)</f>
        <v>6.5861209222566508</v>
      </c>
      <c r="CB629">
        <f>VLOOKUP(Table2[[#This Row],[Reference]],metron,20,FALSE)</f>
        <v>6.093187077874286</v>
      </c>
      <c r="CC629">
        <f>VLOOKUP(Table2[[#This Row],[Reference]],metron,21,FALSE)</f>
        <v>12.685679611650491</v>
      </c>
      <c r="CD629">
        <f>VLOOKUP(Table2[[#This Row],[Reference]],metron,22,FALSE)</f>
        <v>13.02639563106796</v>
      </c>
      <c r="CE629">
        <f>VLOOKUP(Table2[[#This Row],[Reference]],metron,23,FALSE)</f>
        <v>1.6481211768132831</v>
      </c>
      <c r="CF629">
        <f>VLOOKUP(Table2[[#This Row],[Reference]],metron,24,FALSE)</f>
        <v>1.8572676958928049</v>
      </c>
      <c r="CG629">
        <f>VLOOKUP(Table2[[#This Row],[Reference]],metron,25,FALSE)</f>
        <v>9.641712787649287E-2</v>
      </c>
      <c r="CH629">
        <f>VLOOKUP(Table2[[#This Row],[Reference]],metron,26,FALSE)</f>
        <v>0.11302068161957469</v>
      </c>
    </row>
    <row r="630" spans="1:86" hidden="1" x14ac:dyDescent="0.45">
      <c r="A630">
        <v>1621562400</v>
      </c>
      <c r="B630" t="s">
        <v>1238</v>
      </c>
      <c r="C630" t="s">
        <v>64</v>
      </c>
      <c r="D630" t="s">
        <v>65</v>
      </c>
      <c r="E630" t="s">
        <v>672</v>
      </c>
      <c r="F630" t="s">
        <v>700</v>
      </c>
      <c r="G630" t="s">
        <v>743</v>
      </c>
      <c r="H630" t="s">
        <v>65</v>
      </c>
      <c r="I630">
        <v>1.53</v>
      </c>
      <c r="J630">
        <v>1.41</v>
      </c>
      <c r="K630">
        <v>1.48</v>
      </c>
      <c r="L630">
        <v>1.41</v>
      </c>
      <c r="M630">
        <v>3</v>
      </c>
      <c r="N630">
        <v>0</v>
      </c>
      <c r="O630">
        <v>3</v>
      </c>
      <c r="P630">
        <v>2</v>
      </c>
      <c r="Q630">
        <v>2</v>
      </c>
      <c r="R630">
        <v>0</v>
      </c>
      <c r="S630" t="s">
        <v>1239</v>
      </c>
      <c r="U630">
        <v>8</v>
      </c>
      <c r="V630">
        <v>5</v>
      </c>
      <c r="W630">
        <v>1</v>
      </c>
      <c r="X630">
        <v>0</v>
      </c>
      <c r="Y630">
        <v>5</v>
      </c>
      <c r="Z630">
        <v>0</v>
      </c>
      <c r="AA630">
        <v>1</v>
      </c>
      <c r="AB630">
        <v>0</v>
      </c>
      <c r="AC630">
        <v>2</v>
      </c>
      <c r="AD630">
        <v>3</v>
      </c>
      <c r="AE630">
        <v>22</v>
      </c>
      <c r="AF630">
        <v>20</v>
      </c>
      <c r="AG630">
        <v>8</v>
      </c>
      <c r="AH630">
        <v>7</v>
      </c>
      <c r="AI630">
        <v>14</v>
      </c>
      <c r="AJ630">
        <v>13</v>
      </c>
      <c r="AK630">
        <v>9</v>
      </c>
      <c r="AL630">
        <v>15</v>
      </c>
      <c r="AM630">
        <v>51</v>
      </c>
      <c r="AN630">
        <v>49</v>
      </c>
      <c r="AO630">
        <v>2.25</v>
      </c>
      <c r="AP630">
        <v>2.0099999999999998</v>
      </c>
      <c r="AQ630">
        <v>2.41</v>
      </c>
      <c r="AR630">
        <v>50</v>
      </c>
      <c r="AS630">
        <v>65</v>
      </c>
      <c r="AT630">
        <v>42</v>
      </c>
      <c r="AU630">
        <v>25</v>
      </c>
      <c r="AV630">
        <v>12</v>
      </c>
      <c r="AW630">
        <v>31</v>
      </c>
      <c r="AX630">
        <v>71</v>
      </c>
      <c r="AY630">
        <v>39</v>
      </c>
      <c r="AZ630">
        <v>70</v>
      </c>
      <c r="BA630">
        <v>10.59</v>
      </c>
      <c r="BB630">
        <v>3.73</v>
      </c>
      <c r="BC630">
        <v>1.67</v>
      </c>
      <c r="BD630">
        <v>3.6</v>
      </c>
      <c r="BE630">
        <v>5.25</v>
      </c>
      <c r="BF630">
        <f>(1/BC630+1/BD630+1/BE630-1)/3</f>
        <v>2.2352121154516347E-2</v>
      </c>
      <c r="BG630">
        <f>1/BC630-BF630</f>
        <v>0.57645027405506455</v>
      </c>
      <c r="BH630">
        <f>1/BD630-BF630</f>
        <v>0.25542565662326144</v>
      </c>
      <c r="BI630">
        <f>1/BE630-BF630</f>
        <v>0.16812406932167412</v>
      </c>
      <c r="BJ630">
        <f>MROUND(BG630*100,2)/100</f>
        <v>0.57999999999999996</v>
      </c>
      <c r="BK630">
        <v>1.42</v>
      </c>
      <c r="BL630">
        <v>2.2000000000000002</v>
      </c>
      <c r="BM630">
        <v>3.85</v>
      </c>
      <c r="BN630">
        <v>8</v>
      </c>
      <c r="BO630">
        <v>2.2000000000000002</v>
      </c>
      <c r="BP630">
        <v>1.62</v>
      </c>
      <c r="BQ630" t="s">
        <v>729</v>
      </c>
      <c r="BR630">
        <f>VLOOKUP(Table2[[#This Row],[Reference]],metron,10,FALSE)</f>
        <v>2.6362999299229148</v>
      </c>
      <c r="BS630">
        <f>VLOOKUP(Table2[[#This Row],[Reference]],metron,11,FALSE)</f>
        <v>1.7619715019855171</v>
      </c>
      <c r="BT630">
        <f>VLOOKUP(Table2[[#This Row],[Reference]],metron,12,FALSE)</f>
        <v>0.87432842793739785</v>
      </c>
      <c r="BU630">
        <f>VLOOKUP(Table2[[#This Row],[Reference]],metron,13,FALSE)</f>
        <v>0.78411214953271025</v>
      </c>
      <c r="BV630">
        <f>VLOOKUP(Table2[[#This Row],[Reference]],metron,14,FALSE)</f>
        <v>0.38060747663551397</v>
      </c>
      <c r="BW630">
        <f>VLOOKUP(Table2[[#This Row],[Reference]],metron,15,FALSE)</f>
        <v>14.215499378367181</v>
      </c>
      <c r="BX630">
        <f>VLOOKUP(Table2[[#This Row],[Reference]],metron,16,FALSE)</f>
        <v>8.9523612261806136</v>
      </c>
      <c r="BY630">
        <f>VLOOKUP(Table2[[#This Row],[Reference]],metron,17,FALSE)</f>
        <v>6.3083121289228163</v>
      </c>
      <c r="BZ630">
        <f>VLOOKUP(Table2[[#This Row],[Reference]],metron,18,FALSE)</f>
        <v>3.7757524374735061</v>
      </c>
      <c r="CA630">
        <f>VLOOKUP(Table2[[#This Row],[Reference]],metron,19,FALSE)</f>
        <v>7.9071872494443642</v>
      </c>
      <c r="CB630">
        <f>VLOOKUP(Table2[[#This Row],[Reference]],metron,20,FALSE)</f>
        <v>5.1766087887071075</v>
      </c>
      <c r="CC630">
        <f>VLOOKUP(Table2[[#This Row],[Reference]],metron,21,FALSE)</f>
        <v>12.634239592183521</v>
      </c>
      <c r="CD630">
        <f>VLOOKUP(Table2[[#This Row],[Reference]],metron,22,FALSE)</f>
        <v>13.597706032285471</v>
      </c>
      <c r="CE630">
        <f>VLOOKUP(Table2[[#This Row],[Reference]],metron,23,FALSE)</f>
        <v>1.365400161681487</v>
      </c>
      <c r="CF630">
        <f>VLOOKUP(Table2[[#This Row],[Reference]],metron,24,FALSE)</f>
        <v>1.963621665319321</v>
      </c>
      <c r="CG630">
        <f>VLOOKUP(Table2[[#This Row],[Reference]],metron,25,FALSE)</f>
        <v>7.1544058205335492E-2</v>
      </c>
      <c r="CH630">
        <f>VLOOKUP(Table2[[#This Row],[Reference]],metron,26,FALSE)</f>
        <v>0.1216653193209378</v>
      </c>
    </row>
    <row r="631" spans="1:86" x14ac:dyDescent="0.45">
      <c r="A631">
        <v>1621731600</v>
      </c>
      <c r="B631" t="s">
        <v>1240</v>
      </c>
      <c r="C631" t="s">
        <v>64</v>
      </c>
      <c r="D631" t="s">
        <v>65</v>
      </c>
      <c r="E631" t="s">
        <v>671</v>
      </c>
      <c r="F631" t="s">
        <v>693</v>
      </c>
      <c r="G631" t="s">
        <v>678</v>
      </c>
      <c r="H631" t="s">
        <v>65</v>
      </c>
      <c r="I631">
        <v>1.95</v>
      </c>
      <c r="J631">
        <v>1.44</v>
      </c>
      <c r="K631">
        <v>1.98</v>
      </c>
      <c r="L631">
        <v>1.4</v>
      </c>
      <c r="M631">
        <v>1</v>
      </c>
      <c r="N631">
        <v>0</v>
      </c>
      <c r="O631">
        <v>1</v>
      </c>
      <c r="P631">
        <v>0</v>
      </c>
      <c r="Q631">
        <v>0</v>
      </c>
      <c r="R631">
        <v>0</v>
      </c>
      <c r="S631">
        <v>51</v>
      </c>
      <c r="U631">
        <v>5</v>
      </c>
      <c r="V631">
        <v>3</v>
      </c>
      <c r="W631">
        <v>2</v>
      </c>
      <c r="X631">
        <v>0</v>
      </c>
      <c r="Y631">
        <v>1</v>
      </c>
      <c r="Z631">
        <v>1</v>
      </c>
      <c r="AA631">
        <v>0</v>
      </c>
      <c r="AB631">
        <v>2</v>
      </c>
      <c r="AC631">
        <v>0</v>
      </c>
      <c r="AD631">
        <v>2</v>
      </c>
      <c r="AE631">
        <v>21</v>
      </c>
      <c r="AF631">
        <v>12</v>
      </c>
      <c r="AG631">
        <v>10</v>
      </c>
      <c r="AH631">
        <v>3</v>
      </c>
      <c r="AI631">
        <v>11</v>
      </c>
      <c r="AJ631">
        <v>9</v>
      </c>
      <c r="AK631">
        <v>10</v>
      </c>
      <c r="AL631">
        <v>11</v>
      </c>
      <c r="AM631">
        <v>47</v>
      </c>
      <c r="AN631">
        <v>53</v>
      </c>
      <c r="AO631">
        <v>2.2999999999999998</v>
      </c>
      <c r="AP631">
        <v>1.37</v>
      </c>
      <c r="AQ631">
        <v>2.2799999999999998</v>
      </c>
      <c r="AR631">
        <v>42</v>
      </c>
      <c r="AS631">
        <v>59</v>
      </c>
      <c r="AT631">
        <v>35</v>
      </c>
      <c r="AU631">
        <v>26</v>
      </c>
      <c r="AV631">
        <v>13</v>
      </c>
      <c r="AW631">
        <v>28</v>
      </c>
      <c r="AX631">
        <v>60</v>
      </c>
      <c r="AY631">
        <v>31</v>
      </c>
      <c r="AZ631">
        <v>77</v>
      </c>
      <c r="BA631">
        <v>11.14</v>
      </c>
      <c r="BB631">
        <v>3.61</v>
      </c>
      <c r="BC631">
        <v>1.83</v>
      </c>
      <c r="BD631">
        <v>3.35</v>
      </c>
      <c r="BE631">
        <v>4.45</v>
      </c>
      <c r="BF631">
        <f>(1/BC631+1/BD631+1/BE631-1)/3</f>
        <v>2.3224883747285485E-2</v>
      </c>
      <c r="BG631">
        <f>1/BC631-BF631</f>
        <v>0.52322320368440844</v>
      </c>
      <c r="BH631">
        <f>1/BD631-BF631</f>
        <v>0.27528257893928165</v>
      </c>
      <c r="BI631">
        <f>1/BE631-BF631</f>
        <v>0.20149421737631001</v>
      </c>
      <c r="BJ631">
        <f>MROUND(BG631*100,2)/100</f>
        <v>0.52</v>
      </c>
      <c r="BK631">
        <v>1.4</v>
      </c>
      <c r="BL631">
        <v>2.15</v>
      </c>
      <c r="BM631">
        <v>3.8</v>
      </c>
      <c r="BN631">
        <v>7.75</v>
      </c>
      <c r="BO631">
        <v>2.0499999999999998</v>
      </c>
      <c r="BP631">
        <v>1.71</v>
      </c>
      <c r="BQ631" t="s">
        <v>770</v>
      </c>
      <c r="BR631">
        <f>VLOOKUP(Table2[[#This Row],[Reference]],metron,10,FALSE)</f>
        <v>2.5967403582378576</v>
      </c>
      <c r="BS631">
        <f>VLOOKUP(Table2[[#This Row],[Reference]],metron,11,FALSE)</f>
        <v>1.625948039373891</v>
      </c>
      <c r="BT631">
        <f>VLOOKUP(Table2[[#This Row],[Reference]],metron,12,FALSE)</f>
        <v>0.97079231886396644</v>
      </c>
      <c r="BU631">
        <f>VLOOKUP(Table2[[#This Row],[Reference]],metron,13,FALSE)</f>
        <v>0.71433182698515174</v>
      </c>
      <c r="BV631">
        <f>VLOOKUP(Table2[[#This Row],[Reference]],metron,14,FALSE)</f>
        <v>0.43011620400258233</v>
      </c>
      <c r="BW631">
        <f>VLOOKUP(Table2[[#This Row],[Reference]],metron,15,FALSE)</f>
        <v>13.39951055368614</v>
      </c>
      <c r="BX631">
        <f>VLOOKUP(Table2[[#This Row],[Reference]],metron,16,FALSE)</f>
        <v>9.4252064851636579</v>
      </c>
      <c r="BY631">
        <f>VLOOKUP(Table2[[#This Row],[Reference]],metron,17,FALSE)</f>
        <v>5.7628422023992618</v>
      </c>
      <c r="BZ631">
        <f>VLOOKUP(Table2[[#This Row],[Reference]],metron,18,FALSE)</f>
        <v>3.9375576745616732</v>
      </c>
      <c r="CA631">
        <f>VLOOKUP(Table2[[#This Row],[Reference]],metron,19,FALSE)</f>
        <v>7.636668351286878</v>
      </c>
      <c r="CB631">
        <f>VLOOKUP(Table2[[#This Row],[Reference]],metron,20,FALSE)</f>
        <v>5.4876488106019847</v>
      </c>
      <c r="CC631">
        <f>VLOOKUP(Table2[[#This Row],[Reference]],metron,21,FALSE)</f>
        <v>12.460420531849101</v>
      </c>
      <c r="CD631">
        <f>VLOOKUP(Table2[[#This Row],[Reference]],metron,22,FALSE)</f>
        <v>13.44897959183673</v>
      </c>
      <c r="CE631">
        <f>VLOOKUP(Table2[[#This Row],[Reference]],metron,23,FALSE)</f>
        <v>1.462202380952381</v>
      </c>
      <c r="CF631">
        <f>VLOOKUP(Table2[[#This Row],[Reference]],metron,24,FALSE)</f>
        <v>2.01547619047619</v>
      </c>
      <c r="CG631">
        <f>VLOOKUP(Table2[[#This Row],[Reference]],metron,25,FALSE)</f>
        <v>7.7380952380952384E-2</v>
      </c>
      <c r="CH631">
        <f>VLOOKUP(Table2[[#This Row],[Reference]],metron,26,FALSE)</f>
        <v>0.13754093480202439</v>
      </c>
    </row>
    <row r="632" spans="1:86" hidden="1" x14ac:dyDescent="0.45">
      <c r="A632">
        <v>1621814400</v>
      </c>
      <c r="B632" t="s">
        <v>1241</v>
      </c>
      <c r="C632" t="s">
        <v>64</v>
      </c>
      <c r="D632" t="s">
        <v>65</v>
      </c>
      <c r="E632" t="s">
        <v>700</v>
      </c>
      <c r="F632" t="s">
        <v>672</v>
      </c>
      <c r="G632" t="s">
        <v>735</v>
      </c>
      <c r="H632" t="s">
        <v>65</v>
      </c>
      <c r="I632">
        <v>1.38</v>
      </c>
      <c r="J632">
        <v>1.56</v>
      </c>
      <c r="K632">
        <v>1.41</v>
      </c>
      <c r="L632">
        <v>1.48</v>
      </c>
      <c r="M632">
        <v>1</v>
      </c>
      <c r="N632">
        <v>0</v>
      </c>
      <c r="O632">
        <v>1</v>
      </c>
      <c r="P632">
        <v>0</v>
      </c>
      <c r="Q632">
        <v>0</v>
      </c>
      <c r="R632">
        <v>0</v>
      </c>
      <c r="S632">
        <v>54</v>
      </c>
      <c r="U632">
        <v>9</v>
      </c>
      <c r="V632">
        <v>1</v>
      </c>
      <c r="W632">
        <v>0</v>
      </c>
      <c r="X632">
        <v>1</v>
      </c>
      <c r="Y632">
        <v>2</v>
      </c>
      <c r="Z632">
        <v>0</v>
      </c>
      <c r="AA632">
        <v>0</v>
      </c>
      <c r="AB632">
        <v>1</v>
      </c>
      <c r="AC632">
        <v>0</v>
      </c>
      <c r="AD632">
        <v>2</v>
      </c>
      <c r="AE632">
        <v>18</v>
      </c>
      <c r="AF632">
        <v>8</v>
      </c>
      <c r="AG632">
        <v>5</v>
      </c>
      <c r="AH632">
        <v>4</v>
      </c>
      <c r="AI632">
        <v>13</v>
      </c>
      <c r="AJ632">
        <v>4</v>
      </c>
      <c r="AK632">
        <v>11</v>
      </c>
      <c r="AL632">
        <v>11</v>
      </c>
      <c r="AM632">
        <v>60</v>
      </c>
      <c r="AN632">
        <v>40</v>
      </c>
      <c r="AO632">
        <v>1.97</v>
      </c>
      <c r="AP632">
        <v>1.08</v>
      </c>
      <c r="AQ632">
        <v>2.42</v>
      </c>
      <c r="AR632">
        <v>49</v>
      </c>
      <c r="AS632">
        <v>66</v>
      </c>
      <c r="AT632">
        <v>44</v>
      </c>
      <c r="AU632">
        <v>24</v>
      </c>
      <c r="AV632">
        <v>12</v>
      </c>
      <c r="AW632">
        <v>33</v>
      </c>
      <c r="AX632">
        <v>71</v>
      </c>
      <c r="AY632">
        <v>38</v>
      </c>
      <c r="AZ632">
        <v>71</v>
      </c>
      <c r="BA632">
        <v>10.65</v>
      </c>
      <c r="BB632">
        <v>3.8</v>
      </c>
      <c r="BC632">
        <v>2.2999999999999998</v>
      </c>
      <c r="BD632">
        <v>3.35</v>
      </c>
      <c r="BE632">
        <v>3</v>
      </c>
      <c r="BF632">
        <f>(1/BC632+1/BD632+1/BE632-1)/3</f>
        <v>2.220780157185091E-2</v>
      </c>
      <c r="BG632">
        <f>1/BC632-BF632</f>
        <v>0.41257480712380129</v>
      </c>
      <c r="BH632">
        <f>1/BD632-BF632</f>
        <v>0.27629966111471621</v>
      </c>
      <c r="BI632">
        <f>1/BE632-BF632</f>
        <v>0.31112553176148239</v>
      </c>
      <c r="BJ632">
        <f>MROUND(BG632*100,2)/100</f>
        <v>0.42</v>
      </c>
      <c r="BK632">
        <v>1.38</v>
      </c>
      <c r="BL632">
        <v>2.0499999999999998</v>
      </c>
      <c r="BM632">
        <v>3.55</v>
      </c>
      <c r="BN632">
        <v>7</v>
      </c>
      <c r="BO632">
        <v>1.91</v>
      </c>
      <c r="BP632">
        <v>1.87</v>
      </c>
      <c r="BQ632" t="s">
        <v>711</v>
      </c>
      <c r="BR632">
        <f>VLOOKUP(Table2[[#This Row],[Reference]],metron,10,FALSE)</f>
        <v>2.4884649511978703</v>
      </c>
      <c r="BS632">
        <f>VLOOKUP(Table2[[#This Row],[Reference]],metron,11,FALSE)</f>
        <v>1.396960958296362</v>
      </c>
      <c r="BT632">
        <f>VLOOKUP(Table2[[#This Row],[Reference]],metron,12,FALSE)</f>
        <v>1.091503992901508</v>
      </c>
      <c r="BU632">
        <f>VLOOKUP(Table2[[#This Row],[Reference]],metron,13,FALSE)</f>
        <v>0.60765391014975045</v>
      </c>
      <c r="BV632">
        <f>VLOOKUP(Table2[[#This Row],[Reference]],metron,14,FALSE)</f>
        <v>0.47276760953965608</v>
      </c>
      <c r="BW632">
        <f>VLOOKUP(Table2[[#This Row],[Reference]],metron,15,FALSE)</f>
        <v>12.29504785684561</v>
      </c>
      <c r="BX632">
        <f>VLOOKUP(Table2[[#This Row],[Reference]],metron,16,FALSE)</f>
        <v>10.047232625884311</v>
      </c>
      <c r="BY632">
        <f>VLOOKUP(Table2[[#This Row],[Reference]],metron,17,FALSE)</f>
        <v>5.2917192097519967</v>
      </c>
      <c r="BZ632">
        <f>VLOOKUP(Table2[[#This Row],[Reference]],metron,18,FALSE)</f>
        <v>4.2580916351408158</v>
      </c>
      <c r="CA632">
        <f>VLOOKUP(Table2[[#This Row],[Reference]],metron,19,FALSE)</f>
        <v>7.0033286470936131</v>
      </c>
      <c r="CB632">
        <f>VLOOKUP(Table2[[#This Row],[Reference]],metron,20,FALSE)</f>
        <v>5.789140990743495</v>
      </c>
      <c r="CC632">
        <f>VLOOKUP(Table2[[#This Row],[Reference]],metron,21,FALSE)</f>
        <v>12.77041895895049</v>
      </c>
      <c r="CD632">
        <f>VLOOKUP(Table2[[#This Row],[Reference]],metron,22,FALSE)</f>
        <v>13.411129919593741</v>
      </c>
      <c r="CE632">
        <f>VLOOKUP(Table2[[#This Row],[Reference]],metron,23,FALSE)</f>
        <v>1.556141062018646</v>
      </c>
      <c r="CF632">
        <f>VLOOKUP(Table2[[#This Row],[Reference]],metron,24,FALSE)</f>
        <v>1.9114308877178761</v>
      </c>
      <c r="CG632">
        <f>VLOOKUP(Table2[[#This Row],[Reference]],metron,25,FALSE)</f>
        <v>8.4920956627482766E-2</v>
      </c>
      <c r="CH632">
        <f>VLOOKUP(Table2[[#This Row],[Reference]],metron,26,FALSE)</f>
        <v>0.1323469801378192</v>
      </c>
    </row>
    <row r="633" spans="1:86" hidden="1" x14ac:dyDescent="0.45">
      <c r="A633">
        <v>1622167200</v>
      </c>
      <c r="B633" t="s">
        <v>1242</v>
      </c>
      <c r="C633" t="s">
        <v>64</v>
      </c>
      <c r="D633" t="s">
        <v>65</v>
      </c>
      <c r="E633" t="s">
        <v>672</v>
      </c>
      <c r="F633" t="s">
        <v>671</v>
      </c>
      <c r="G633" t="s">
        <v>735</v>
      </c>
      <c r="H633" t="s">
        <v>65</v>
      </c>
      <c r="I633">
        <v>1.53</v>
      </c>
      <c r="J633">
        <v>1.98</v>
      </c>
      <c r="K633">
        <v>1.48</v>
      </c>
      <c r="L633">
        <v>1.98</v>
      </c>
      <c r="M633">
        <v>0</v>
      </c>
      <c r="N633">
        <v>1</v>
      </c>
      <c r="O633">
        <v>1</v>
      </c>
      <c r="P633">
        <v>0</v>
      </c>
      <c r="Q633">
        <v>0</v>
      </c>
      <c r="R633">
        <v>0</v>
      </c>
      <c r="T633">
        <v>71</v>
      </c>
      <c r="U633">
        <v>9</v>
      </c>
      <c r="V633">
        <v>8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17</v>
      </c>
      <c r="AF633">
        <v>9</v>
      </c>
      <c r="AG633">
        <v>5</v>
      </c>
      <c r="AH633">
        <v>4</v>
      </c>
      <c r="AI633">
        <v>12</v>
      </c>
      <c r="AJ633">
        <v>5</v>
      </c>
      <c r="AK633">
        <v>5</v>
      </c>
      <c r="AL633">
        <v>13</v>
      </c>
      <c r="AM633">
        <v>65</v>
      </c>
      <c r="AN633">
        <v>35</v>
      </c>
      <c r="AO633">
        <v>2</v>
      </c>
      <c r="AP633">
        <v>1.1499999999999999</v>
      </c>
      <c r="AQ633">
        <v>2.31</v>
      </c>
      <c r="AR633">
        <v>42</v>
      </c>
      <c r="AS633">
        <v>67</v>
      </c>
      <c r="AT633">
        <v>40</v>
      </c>
      <c r="AU633">
        <v>22</v>
      </c>
      <c r="AV633">
        <v>10</v>
      </c>
      <c r="AW633">
        <v>30</v>
      </c>
      <c r="AX633">
        <v>67</v>
      </c>
      <c r="AY633">
        <v>31</v>
      </c>
      <c r="AZ633">
        <v>82</v>
      </c>
      <c r="BA633">
        <v>11.55</v>
      </c>
      <c r="BB633">
        <v>3.25</v>
      </c>
      <c r="BC633">
        <v>2.4500000000000002</v>
      </c>
      <c r="BD633">
        <v>2.85</v>
      </c>
      <c r="BE633">
        <v>3.2</v>
      </c>
      <c r="BF633">
        <f>(1/BC633+1/BD633+1/BE633-1)/3</f>
        <v>2.3846819429526194E-2</v>
      </c>
      <c r="BG633">
        <f>1/BC633-BF633</f>
        <v>0.38431644587659619</v>
      </c>
      <c r="BH633">
        <f>1/BD633-BF633</f>
        <v>0.32703037355292991</v>
      </c>
      <c r="BI633">
        <f>1/BE633-BF633</f>
        <v>0.28865318057047379</v>
      </c>
      <c r="BJ633">
        <f>MROUND(BG633*100,2)/100</f>
        <v>0.38</v>
      </c>
      <c r="BK633">
        <v>1.54</v>
      </c>
      <c r="BL633">
        <v>2.4500000000000002</v>
      </c>
      <c r="BM633">
        <v>4.3</v>
      </c>
      <c r="BN633">
        <v>8.75</v>
      </c>
      <c r="BO633">
        <v>2.1</v>
      </c>
      <c r="BP633">
        <v>1.71</v>
      </c>
      <c r="BQ633" t="s">
        <v>729</v>
      </c>
      <c r="BR633">
        <f>VLOOKUP(Table2[[#This Row],[Reference]],metron,10,FALSE)</f>
        <v>2.4900895140664963</v>
      </c>
      <c r="BS633">
        <f>VLOOKUP(Table2[[#This Row],[Reference]],metron,11,FALSE)</f>
        <v>1.330562659846547</v>
      </c>
      <c r="BT633">
        <f>VLOOKUP(Table2[[#This Row],[Reference]],metron,12,FALSE)</f>
        <v>1.1595268542199491</v>
      </c>
      <c r="BU633">
        <f>VLOOKUP(Table2[[#This Row],[Reference]],metron,13,FALSE)</f>
        <v>0.59053607588191415</v>
      </c>
      <c r="BV633">
        <f>VLOOKUP(Table2[[#This Row],[Reference]],metron,14,FALSE)</f>
        <v>0.50069274219332838</v>
      </c>
      <c r="BW633">
        <f>VLOOKUP(Table2[[#This Row],[Reference]],metron,15,FALSE)</f>
        <v>11.79715236686391</v>
      </c>
      <c r="BX633">
        <f>VLOOKUP(Table2[[#This Row],[Reference]],metron,16,FALSE)</f>
        <v>10.317122781065089</v>
      </c>
      <c r="BY633">
        <f>VLOOKUP(Table2[[#This Row],[Reference]],metron,17,FALSE)</f>
        <v>5.0637025966747622</v>
      </c>
      <c r="BZ633">
        <f>VLOOKUP(Table2[[#This Row],[Reference]],metron,18,FALSE)</f>
        <v>4.4674014571268454</v>
      </c>
      <c r="CA633">
        <f>VLOOKUP(Table2[[#This Row],[Reference]],metron,19,FALSE)</f>
        <v>6.7334497701891483</v>
      </c>
      <c r="CB633">
        <f>VLOOKUP(Table2[[#This Row],[Reference]],metron,20,FALSE)</f>
        <v>5.849721323938244</v>
      </c>
      <c r="CC633">
        <f>VLOOKUP(Table2[[#This Row],[Reference]],metron,21,FALSE)</f>
        <v>12.89644194756554</v>
      </c>
      <c r="CD633">
        <f>VLOOKUP(Table2[[#This Row],[Reference]],metron,22,FALSE)</f>
        <v>13.3434456928839</v>
      </c>
      <c r="CE633">
        <f>VLOOKUP(Table2[[#This Row],[Reference]],metron,23,FALSE)</f>
        <v>1.6144382124117971</v>
      </c>
      <c r="CF633">
        <f>VLOOKUP(Table2[[#This Row],[Reference]],metron,24,FALSE)</f>
        <v>1.9032024606477289</v>
      </c>
      <c r="CG633">
        <f>VLOOKUP(Table2[[#This Row],[Reference]],metron,25,FALSE)</f>
        <v>9.372172969060974E-2</v>
      </c>
      <c r="CH633">
        <f>VLOOKUP(Table2[[#This Row],[Reference]],metron,26,FALSE)</f>
        <v>0.11669983716301791</v>
      </c>
    </row>
    <row r="634" spans="1:86" hidden="1" x14ac:dyDescent="0.45">
      <c r="A634">
        <v>1622423700</v>
      </c>
      <c r="B634" t="s">
        <v>1243</v>
      </c>
      <c r="C634" t="s">
        <v>64</v>
      </c>
      <c r="D634" t="s">
        <v>65</v>
      </c>
      <c r="E634" t="s">
        <v>671</v>
      </c>
      <c r="F634" t="s">
        <v>672</v>
      </c>
      <c r="G634" t="s">
        <v>673</v>
      </c>
      <c r="H634" t="s">
        <v>65</v>
      </c>
      <c r="I634">
        <v>2</v>
      </c>
      <c r="J634">
        <v>1.49</v>
      </c>
      <c r="K634">
        <v>1.98</v>
      </c>
      <c r="L634">
        <v>1.48</v>
      </c>
      <c r="M634">
        <v>1</v>
      </c>
      <c r="N634">
        <v>1</v>
      </c>
      <c r="O634">
        <v>2</v>
      </c>
      <c r="P634">
        <v>1</v>
      </c>
      <c r="Q634">
        <v>0</v>
      </c>
      <c r="R634">
        <v>1</v>
      </c>
      <c r="S634">
        <v>51</v>
      </c>
      <c r="T634">
        <v>37</v>
      </c>
      <c r="U634">
        <v>6</v>
      </c>
      <c r="V634">
        <v>8</v>
      </c>
      <c r="W634">
        <v>1</v>
      </c>
      <c r="X634">
        <v>0</v>
      </c>
      <c r="Y634">
        <v>1</v>
      </c>
      <c r="Z634">
        <v>0</v>
      </c>
      <c r="AA634">
        <v>0</v>
      </c>
      <c r="AB634">
        <v>1</v>
      </c>
      <c r="AC634">
        <v>0</v>
      </c>
      <c r="AD634">
        <v>1</v>
      </c>
      <c r="AE634">
        <v>10</v>
      </c>
      <c r="AF634">
        <v>12</v>
      </c>
      <c r="AG634">
        <v>4</v>
      </c>
      <c r="AH634">
        <v>2</v>
      </c>
      <c r="AI634">
        <v>6</v>
      </c>
      <c r="AJ634">
        <v>10</v>
      </c>
      <c r="AK634">
        <v>15</v>
      </c>
      <c r="AL634">
        <v>11</v>
      </c>
      <c r="AM634">
        <v>35</v>
      </c>
      <c r="AN634">
        <v>65</v>
      </c>
      <c r="AO634">
        <v>1.2</v>
      </c>
      <c r="AP634">
        <v>1.33</v>
      </c>
      <c r="AQ634">
        <v>2.2799999999999998</v>
      </c>
      <c r="AR634">
        <v>41</v>
      </c>
      <c r="AS634">
        <v>65</v>
      </c>
      <c r="AT634">
        <v>38</v>
      </c>
      <c r="AU634">
        <v>22</v>
      </c>
      <c r="AV634">
        <v>10</v>
      </c>
      <c r="AW634">
        <v>29</v>
      </c>
      <c r="AX634">
        <v>65</v>
      </c>
      <c r="AY634">
        <v>30</v>
      </c>
      <c r="AZ634">
        <v>82</v>
      </c>
      <c r="BA634">
        <v>11.67</v>
      </c>
      <c r="BB634">
        <v>3.17</v>
      </c>
      <c r="BC634">
        <v>1.91</v>
      </c>
      <c r="BD634">
        <v>3.45</v>
      </c>
      <c r="BE634">
        <v>3.9</v>
      </c>
      <c r="BF634">
        <f>(1/BC634+1/BD634+1/BE634-1)/3</f>
        <v>2.327517943270278E-2</v>
      </c>
      <c r="BG634">
        <f>1/BC634-BF634</f>
        <v>0.50028502999138103</v>
      </c>
      <c r="BH634">
        <f>1/BD634-BF634</f>
        <v>0.26657989303106533</v>
      </c>
      <c r="BI634">
        <f>1/BE634-BF634</f>
        <v>0.23313507697755367</v>
      </c>
      <c r="BJ634">
        <f>MROUND(BG634*100,2)/100</f>
        <v>0.5</v>
      </c>
      <c r="BK634">
        <v>1.44</v>
      </c>
      <c r="BL634">
        <v>2.25</v>
      </c>
      <c r="BM634">
        <v>3.95</v>
      </c>
      <c r="BN634">
        <v>7.75</v>
      </c>
      <c r="BO634">
        <v>2.1</v>
      </c>
      <c r="BP634">
        <v>1.69</v>
      </c>
      <c r="BQ634" t="s">
        <v>770</v>
      </c>
      <c r="BR634">
        <f>VLOOKUP(Table2[[#This Row],[Reference]],metron,10,FALSE)</f>
        <v>2.5202079886551649</v>
      </c>
      <c r="BS634">
        <f>VLOOKUP(Table2[[#This Row],[Reference]],metron,11,FALSE)</f>
        <v>1.5342708579532029</v>
      </c>
      <c r="BT634">
        <f>VLOOKUP(Table2[[#This Row],[Reference]],metron,12,FALSE)</f>
        <v>0.98593713070196176</v>
      </c>
      <c r="BU634">
        <f>VLOOKUP(Table2[[#This Row],[Reference]],metron,13,FALSE)</f>
        <v>0.67513590167809023</v>
      </c>
      <c r="BV634">
        <f>VLOOKUP(Table2[[#This Row],[Reference]],metron,14,FALSE)</f>
        <v>0.4286727337194185</v>
      </c>
      <c r="BW634">
        <f>VLOOKUP(Table2[[#This Row],[Reference]],metron,15,FALSE)</f>
        <v>12.98669114272602</v>
      </c>
      <c r="BX634">
        <f>VLOOKUP(Table2[[#This Row],[Reference]],metron,16,FALSE)</f>
        <v>9.4167049105094076</v>
      </c>
      <c r="BY634">
        <f>VLOOKUP(Table2[[#This Row],[Reference]],metron,17,FALSE)</f>
        <v>5.6645716945996272</v>
      </c>
      <c r="BZ634">
        <f>VLOOKUP(Table2[[#This Row],[Reference]],metron,18,FALSE)</f>
        <v>4.0242085661080074</v>
      </c>
      <c r="CA634">
        <f>VLOOKUP(Table2[[#This Row],[Reference]],metron,19,FALSE)</f>
        <v>7.3221194481263927</v>
      </c>
      <c r="CB634">
        <f>VLOOKUP(Table2[[#This Row],[Reference]],metron,20,FALSE)</f>
        <v>5.3924963444014002</v>
      </c>
      <c r="CC634">
        <f>VLOOKUP(Table2[[#This Row],[Reference]],metron,21,FALSE)</f>
        <v>12.508162313432839</v>
      </c>
      <c r="CD634">
        <f>VLOOKUP(Table2[[#This Row],[Reference]],metron,22,FALSE)</f>
        <v>13.36963619402985</v>
      </c>
      <c r="CE634">
        <f>VLOOKUP(Table2[[#This Row],[Reference]],metron,23,FALSE)</f>
        <v>1.4438014689517029</v>
      </c>
      <c r="CF634">
        <f>VLOOKUP(Table2[[#This Row],[Reference]],metron,24,FALSE)</f>
        <v>1.9410193634542621</v>
      </c>
      <c r="CG634">
        <f>VLOOKUP(Table2[[#This Row],[Reference]],metron,25,FALSE)</f>
        <v>8.4130870242599604E-2</v>
      </c>
      <c r="CH634">
        <f>VLOOKUP(Table2[[#This Row],[Reference]],metron,26,FALSE)</f>
        <v>0.1275317160026708</v>
      </c>
    </row>
    <row r="635" spans="1:86" hidden="1" x14ac:dyDescent="0.45">
      <c r="A635">
        <v>1627005600</v>
      </c>
      <c r="B635" t="s">
        <v>1244</v>
      </c>
      <c r="C635" t="s">
        <v>64</v>
      </c>
      <c r="D635" t="s">
        <v>65</v>
      </c>
      <c r="E635" t="s">
        <v>683</v>
      </c>
      <c r="F635" t="s">
        <v>694</v>
      </c>
      <c r="G635" t="s">
        <v>743</v>
      </c>
      <c r="H635">
        <v>1</v>
      </c>
      <c r="I635">
        <v>0</v>
      </c>
      <c r="J635">
        <v>0</v>
      </c>
      <c r="K635">
        <v>1.24</v>
      </c>
      <c r="L635">
        <v>1.53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U635">
        <v>0</v>
      </c>
      <c r="V635">
        <v>8</v>
      </c>
      <c r="W635">
        <v>2</v>
      </c>
      <c r="X635">
        <v>0</v>
      </c>
      <c r="Y635">
        <v>2</v>
      </c>
      <c r="Z635">
        <v>0</v>
      </c>
      <c r="AA635">
        <v>1</v>
      </c>
      <c r="AB635">
        <v>1</v>
      </c>
      <c r="AC635">
        <v>1</v>
      </c>
      <c r="AD635">
        <v>1</v>
      </c>
      <c r="AE635">
        <v>5</v>
      </c>
      <c r="AF635">
        <v>17</v>
      </c>
      <c r="AG635">
        <v>2</v>
      </c>
      <c r="AH635">
        <v>4</v>
      </c>
      <c r="AI635">
        <v>3</v>
      </c>
      <c r="AJ635">
        <v>13</v>
      </c>
      <c r="AK635">
        <v>11</v>
      </c>
      <c r="AL635">
        <v>16</v>
      </c>
      <c r="AM635">
        <v>43</v>
      </c>
      <c r="AN635">
        <v>57</v>
      </c>
      <c r="AO635">
        <v>0.61</v>
      </c>
      <c r="AP635">
        <v>1.7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3.75</v>
      </c>
      <c r="BD635">
        <v>3.3</v>
      </c>
      <c r="BE635">
        <v>2</v>
      </c>
      <c r="BF635">
        <f>(1/BC635+1/BD635+1/BE635-1)/3</f>
        <v>2.3232323232323271E-2</v>
      </c>
      <c r="BG635">
        <f>1/BC635-BF635</f>
        <v>0.24343434343434339</v>
      </c>
      <c r="BH635">
        <f>1/BD635-BF635</f>
        <v>0.27979797979797977</v>
      </c>
      <c r="BI635">
        <f>1/BE635-BF635</f>
        <v>0.47676767676767673</v>
      </c>
      <c r="BJ635">
        <f>MROUND(BG635*100,2)/100</f>
        <v>0.24</v>
      </c>
      <c r="BK635">
        <v>1.48</v>
      </c>
      <c r="BL635">
        <v>2.2999999999999998</v>
      </c>
      <c r="BM635">
        <v>4.05</v>
      </c>
      <c r="BN635">
        <v>8</v>
      </c>
      <c r="BO635">
        <v>2.1</v>
      </c>
      <c r="BP635">
        <v>1.69</v>
      </c>
      <c r="BQ635" t="s">
        <v>726</v>
      </c>
      <c r="BR635">
        <f>VLOOKUP(Table2[[#This Row],[Reference]],metron,10,FALSE)</f>
        <v>2.6014437689969609</v>
      </c>
      <c r="BS635">
        <f>VLOOKUP(Table2[[#This Row],[Reference]],metron,11,FALSE)</f>
        <v>1.067249240121581</v>
      </c>
      <c r="BT635">
        <f>VLOOKUP(Table2[[#This Row],[Reference]],metron,12,FALSE)</f>
        <v>1.53419452887538</v>
      </c>
      <c r="BU635">
        <f>VLOOKUP(Table2[[#This Row],[Reference]],metron,13,FALSE)</f>
        <v>0.45589353612167299</v>
      </c>
      <c r="BV635">
        <f>VLOOKUP(Table2[[#This Row],[Reference]],metron,14,FALSE)</f>
        <v>0.65133079847908748</v>
      </c>
      <c r="BW635">
        <f>VLOOKUP(Table2[[#This Row],[Reference]],metron,15,FALSE)</f>
        <v>10.75886524822695</v>
      </c>
      <c r="BX635">
        <f>VLOOKUP(Table2[[#This Row],[Reference]],metron,16,FALSE)</f>
        <v>12.46679561573179</v>
      </c>
      <c r="BY635">
        <f>VLOOKUP(Table2[[#This Row],[Reference]],metron,17,FALSE)</f>
        <v>4.1157347204161248</v>
      </c>
      <c r="BZ635">
        <f>VLOOKUP(Table2[[#This Row],[Reference]],metron,18,FALSE)</f>
        <v>5.1072821846553964</v>
      </c>
      <c r="CA635">
        <f>VLOOKUP(Table2[[#This Row],[Reference]],metron,19,FALSE)</f>
        <v>6.6431305278108255</v>
      </c>
      <c r="CB635">
        <f>VLOOKUP(Table2[[#This Row],[Reference]],metron,20,FALSE)</f>
        <v>7.3595134310763939</v>
      </c>
      <c r="CC635">
        <f>VLOOKUP(Table2[[#This Row],[Reference]],metron,21,FALSE)</f>
        <v>13.11140235910878</v>
      </c>
      <c r="CD635">
        <f>VLOOKUP(Table2[[#This Row],[Reference]],metron,22,FALSE)</f>
        <v>12.93184796854522</v>
      </c>
      <c r="CE635">
        <f>VLOOKUP(Table2[[#This Row],[Reference]],metron,23,FALSE)</f>
        <v>1.8341677096370459</v>
      </c>
      <c r="CF635">
        <f>VLOOKUP(Table2[[#This Row],[Reference]],metron,24,FALSE)</f>
        <v>1.7903629536921151</v>
      </c>
      <c r="CG635">
        <f>VLOOKUP(Table2[[#This Row],[Reference]],metron,25,FALSE)</f>
        <v>0.1095118898623279</v>
      </c>
      <c r="CH635">
        <f>VLOOKUP(Table2[[#This Row],[Reference]],metron,26,FALSE)</f>
        <v>9.3241551939924908E-2</v>
      </c>
    </row>
    <row r="636" spans="1:86" hidden="1" x14ac:dyDescent="0.45">
      <c r="A636">
        <v>1627084800</v>
      </c>
      <c r="B636" t="s">
        <v>1245</v>
      </c>
      <c r="C636" t="s">
        <v>64</v>
      </c>
      <c r="D636" t="s">
        <v>65</v>
      </c>
      <c r="E636" t="s">
        <v>660</v>
      </c>
      <c r="F636" t="s">
        <v>672</v>
      </c>
      <c r="G636" t="s">
        <v>731</v>
      </c>
      <c r="H636">
        <v>1</v>
      </c>
      <c r="I636">
        <v>0</v>
      </c>
      <c r="J636">
        <v>0</v>
      </c>
      <c r="K636">
        <v>1.24</v>
      </c>
      <c r="L636">
        <v>1.1100000000000001</v>
      </c>
      <c r="M636">
        <v>0</v>
      </c>
      <c r="N636">
        <v>3</v>
      </c>
      <c r="O636">
        <v>3</v>
      </c>
      <c r="P636">
        <v>2</v>
      </c>
      <c r="Q636">
        <v>0</v>
      </c>
      <c r="R636">
        <v>2</v>
      </c>
      <c r="T636" t="s">
        <v>1246</v>
      </c>
      <c r="U636">
        <v>6</v>
      </c>
      <c r="V636">
        <v>7</v>
      </c>
      <c r="W636">
        <v>2</v>
      </c>
      <c r="X636">
        <v>0</v>
      </c>
      <c r="Y636">
        <v>2</v>
      </c>
      <c r="Z636">
        <v>0</v>
      </c>
      <c r="AA636">
        <v>2</v>
      </c>
      <c r="AB636">
        <v>0</v>
      </c>
      <c r="AC636">
        <v>1</v>
      </c>
      <c r="AD636">
        <v>1</v>
      </c>
      <c r="AE636">
        <v>23</v>
      </c>
      <c r="AF636">
        <v>15</v>
      </c>
      <c r="AG636">
        <v>7</v>
      </c>
      <c r="AH636">
        <v>6</v>
      </c>
      <c r="AI636">
        <v>16</v>
      </c>
      <c r="AJ636">
        <v>9</v>
      </c>
      <c r="AK636">
        <v>13</v>
      </c>
      <c r="AL636">
        <v>16</v>
      </c>
      <c r="AM636">
        <v>54</v>
      </c>
      <c r="AN636">
        <v>46</v>
      </c>
      <c r="AO636">
        <v>2.27</v>
      </c>
      <c r="AP636">
        <v>1.62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2.65</v>
      </c>
      <c r="BD636">
        <v>3.15</v>
      </c>
      <c r="BE636">
        <v>2.65</v>
      </c>
      <c r="BF636">
        <f>(1/BC636+1/BD636+1/BE636-1)/3</f>
        <v>2.4059099530797656E-2</v>
      </c>
      <c r="BG636">
        <f>1/BC636-BF636</f>
        <v>0.35329939103524011</v>
      </c>
      <c r="BH636">
        <f>1/BD636-BF636</f>
        <v>0.29340121792951979</v>
      </c>
      <c r="BI636">
        <f>1/BE636-BF636</f>
        <v>0.35329939103524011</v>
      </c>
      <c r="BJ636">
        <f>MROUND(BG636*100,2)/100</f>
        <v>0.36</v>
      </c>
      <c r="BK636">
        <v>1.45</v>
      </c>
      <c r="BL636">
        <v>2.25</v>
      </c>
      <c r="BM636">
        <v>3.8</v>
      </c>
      <c r="BN636">
        <v>7.5</v>
      </c>
      <c r="BO636">
        <v>1.91</v>
      </c>
      <c r="BP636">
        <v>1.87</v>
      </c>
      <c r="BQ636" t="s">
        <v>664</v>
      </c>
      <c r="BR636">
        <f>VLOOKUP(Table2[[#This Row],[Reference]],metron,10,FALSE)</f>
        <v>2.5110350525197691</v>
      </c>
      <c r="BS636">
        <f>VLOOKUP(Table2[[#This Row],[Reference]],metron,11,FALSE)</f>
        <v>1.269326094653606</v>
      </c>
      <c r="BT636">
        <f>VLOOKUP(Table2[[#This Row],[Reference]],metron,12,FALSE)</f>
        <v>1.2417089578661631</v>
      </c>
      <c r="BU636">
        <f>VLOOKUP(Table2[[#This Row],[Reference]],metron,13,FALSE)</f>
        <v>0.56586402266288949</v>
      </c>
      <c r="BV636">
        <f>VLOOKUP(Table2[[#This Row],[Reference]],metron,14,FALSE)</f>
        <v>0.55158168083097259</v>
      </c>
      <c r="BW636">
        <f>VLOOKUP(Table2[[#This Row],[Reference]],metron,15,FALSE)</f>
        <v>11.49400826446281</v>
      </c>
      <c r="BX636">
        <f>VLOOKUP(Table2[[#This Row],[Reference]],metron,16,FALSE)</f>
        <v>10.507231404958681</v>
      </c>
      <c r="BY636">
        <f>VLOOKUP(Table2[[#This Row],[Reference]],metron,17,FALSE)</f>
        <v>4.9238790406673623</v>
      </c>
      <c r="BZ636">
        <f>VLOOKUP(Table2[[#This Row],[Reference]],metron,18,FALSE)</f>
        <v>4.6296141814389991</v>
      </c>
      <c r="CA636">
        <f>VLOOKUP(Table2[[#This Row],[Reference]],metron,19,FALSE)</f>
        <v>6.5701292237954476</v>
      </c>
      <c r="CB636">
        <f>VLOOKUP(Table2[[#This Row],[Reference]],metron,20,FALSE)</f>
        <v>5.8776172235196817</v>
      </c>
      <c r="CC636">
        <f>VLOOKUP(Table2[[#This Row],[Reference]],metron,21,FALSE)</f>
        <v>12.798739495798319</v>
      </c>
      <c r="CD636">
        <f>VLOOKUP(Table2[[#This Row],[Reference]],metron,22,FALSE)</f>
        <v>12.98844537815126</v>
      </c>
      <c r="CE636">
        <f>VLOOKUP(Table2[[#This Row],[Reference]],metron,23,FALSE)</f>
        <v>1.604928297313674</v>
      </c>
      <c r="CF636">
        <f>VLOOKUP(Table2[[#This Row],[Reference]],metron,24,FALSE)</f>
        <v>1.791961219955565</v>
      </c>
      <c r="CG636">
        <f>VLOOKUP(Table2[[#This Row],[Reference]],metron,25,FALSE)</f>
        <v>8.887093516461321E-2</v>
      </c>
      <c r="CH636">
        <f>VLOOKUP(Table2[[#This Row],[Reference]],metron,26,FALSE)</f>
        <v>0.11694607150070691</v>
      </c>
    </row>
    <row r="637" spans="1:86" hidden="1" x14ac:dyDescent="0.45">
      <c r="A637">
        <v>1627092000</v>
      </c>
      <c r="B637" t="s">
        <v>1247</v>
      </c>
      <c r="C637" t="s">
        <v>64</v>
      </c>
      <c r="D637" t="s">
        <v>65</v>
      </c>
      <c r="E637" t="s">
        <v>689</v>
      </c>
      <c r="F637" t="s">
        <v>705</v>
      </c>
      <c r="G637" t="s">
        <v>668</v>
      </c>
      <c r="H637">
        <v>1</v>
      </c>
      <c r="I637">
        <v>0</v>
      </c>
      <c r="J637">
        <v>0</v>
      </c>
      <c r="K637">
        <v>0.88</v>
      </c>
      <c r="L637">
        <v>1.29</v>
      </c>
      <c r="M637">
        <v>1</v>
      </c>
      <c r="N637">
        <v>3</v>
      </c>
      <c r="O637">
        <v>4</v>
      </c>
      <c r="P637">
        <v>2</v>
      </c>
      <c r="Q637">
        <v>1</v>
      </c>
      <c r="R637">
        <v>1</v>
      </c>
      <c r="S637">
        <v>35</v>
      </c>
      <c r="T637" t="s">
        <v>1248</v>
      </c>
      <c r="U637">
        <v>9</v>
      </c>
      <c r="V637">
        <v>8</v>
      </c>
      <c r="W637">
        <v>1</v>
      </c>
      <c r="X637">
        <v>0</v>
      </c>
      <c r="Y637">
        <v>1</v>
      </c>
      <c r="Z637">
        <v>0</v>
      </c>
      <c r="AA637">
        <v>1</v>
      </c>
      <c r="AB637">
        <v>0</v>
      </c>
      <c r="AC637">
        <v>0</v>
      </c>
      <c r="AD637">
        <v>1</v>
      </c>
      <c r="AE637">
        <v>8</v>
      </c>
      <c r="AF637">
        <v>17</v>
      </c>
      <c r="AG637">
        <v>2</v>
      </c>
      <c r="AH637">
        <v>6</v>
      </c>
      <c r="AI637">
        <v>6</v>
      </c>
      <c r="AJ637">
        <v>11</v>
      </c>
      <c r="AK637">
        <v>8</v>
      </c>
      <c r="AL637">
        <v>7</v>
      </c>
      <c r="AM637">
        <v>40</v>
      </c>
      <c r="AN637">
        <v>60</v>
      </c>
      <c r="AO637">
        <v>1.02</v>
      </c>
      <c r="AP637">
        <v>1.8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2.6</v>
      </c>
      <c r="BD637">
        <v>3.1</v>
      </c>
      <c r="BE637">
        <v>2.8</v>
      </c>
      <c r="BF637">
        <f>(1/BC637+1/BD637+1/BE637-1)/3</f>
        <v>2.1446295639844015E-2</v>
      </c>
      <c r="BG637">
        <f>1/BC637-BF637</f>
        <v>0.36316908897554057</v>
      </c>
      <c r="BH637">
        <f>1/BD637-BF637</f>
        <v>0.3011343495214463</v>
      </c>
      <c r="BI637">
        <f>1/BE637-BF637</f>
        <v>0.33569656150301314</v>
      </c>
      <c r="BJ637">
        <f>MROUND(BG637*100,2)/100</f>
        <v>0.36</v>
      </c>
      <c r="BK637">
        <v>1.43</v>
      </c>
      <c r="BL637">
        <v>2.15</v>
      </c>
      <c r="BM637">
        <v>3.65</v>
      </c>
      <c r="BN637">
        <v>7</v>
      </c>
      <c r="BO637">
        <v>1.91</v>
      </c>
      <c r="BP637">
        <v>1.83</v>
      </c>
      <c r="BQ637" t="s">
        <v>713</v>
      </c>
      <c r="BR637">
        <f>VLOOKUP(Table2[[#This Row],[Reference]],metron,10,FALSE)</f>
        <v>2.5110350525197691</v>
      </c>
      <c r="BS637">
        <f>VLOOKUP(Table2[[#This Row],[Reference]],metron,11,FALSE)</f>
        <v>1.269326094653606</v>
      </c>
      <c r="BT637">
        <f>VLOOKUP(Table2[[#This Row],[Reference]],metron,12,FALSE)</f>
        <v>1.2417089578661631</v>
      </c>
      <c r="BU637">
        <f>VLOOKUP(Table2[[#This Row],[Reference]],metron,13,FALSE)</f>
        <v>0.56586402266288949</v>
      </c>
      <c r="BV637">
        <f>VLOOKUP(Table2[[#This Row],[Reference]],metron,14,FALSE)</f>
        <v>0.55158168083097259</v>
      </c>
      <c r="BW637">
        <f>VLOOKUP(Table2[[#This Row],[Reference]],metron,15,FALSE)</f>
        <v>11.49400826446281</v>
      </c>
      <c r="BX637">
        <f>VLOOKUP(Table2[[#This Row],[Reference]],metron,16,FALSE)</f>
        <v>10.507231404958681</v>
      </c>
      <c r="BY637">
        <f>VLOOKUP(Table2[[#This Row],[Reference]],metron,17,FALSE)</f>
        <v>4.9238790406673623</v>
      </c>
      <c r="BZ637">
        <f>VLOOKUP(Table2[[#This Row],[Reference]],metron,18,FALSE)</f>
        <v>4.6296141814389991</v>
      </c>
      <c r="CA637">
        <f>VLOOKUP(Table2[[#This Row],[Reference]],metron,19,FALSE)</f>
        <v>6.5701292237954476</v>
      </c>
      <c r="CB637">
        <f>VLOOKUP(Table2[[#This Row],[Reference]],metron,20,FALSE)</f>
        <v>5.8776172235196817</v>
      </c>
      <c r="CC637">
        <f>VLOOKUP(Table2[[#This Row],[Reference]],metron,21,FALSE)</f>
        <v>12.798739495798319</v>
      </c>
      <c r="CD637">
        <f>VLOOKUP(Table2[[#This Row],[Reference]],metron,22,FALSE)</f>
        <v>12.98844537815126</v>
      </c>
      <c r="CE637">
        <f>VLOOKUP(Table2[[#This Row],[Reference]],metron,23,FALSE)</f>
        <v>1.604928297313674</v>
      </c>
      <c r="CF637">
        <f>VLOOKUP(Table2[[#This Row],[Reference]],metron,24,FALSE)</f>
        <v>1.791961219955565</v>
      </c>
      <c r="CG637">
        <f>VLOOKUP(Table2[[#This Row],[Reference]],metron,25,FALSE)</f>
        <v>8.887093516461321E-2</v>
      </c>
      <c r="CH637">
        <f>VLOOKUP(Table2[[#This Row],[Reference]],metron,26,FALSE)</f>
        <v>0.11694607150070691</v>
      </c>
    </row>
    <row r="638" spans="1:86" hidden="1" x14ac:dyDescent="0.45">
      <c r="A638">
        <v>1627160400</v>
      </c>
      <c r="B638" t="s">
        <v>1249</v>
      </c>
      <c r="C638" t="s">
        <v>64</v>
      </c>
      <c r="D638" t="s">
        <v>65</v>
      </c>
      <c r="E638" t="s">
        <v>693</v>
      </c>
      <c r="F638" t="s">
        <v>667</v>
      </c>
      <c r="G638" t="s">
        <v>706</v>
      </c>
      <c r="H638">
        <v>1</v>
      </c>
      <c r="I638">
        <v>0</v>
      </c>
      <c r="J638">
        <v>0</v>
      </c>
      <c r="K638">
        <v>1.89</v>
      </c>
      <c r="L638">
        <v>1.4</v>
      </c>
      <c r="M638">
        <v>4</v>
      </c>
      <c r="N638">
        <v>0</v>
      </c>
      <c r="O638">
        <v>4</v>
      </c>
      <c r="P638">
        <v>0</v>
      </c>
      <c r="Q638">
        <v>0</v>
      </c>
      <c r="R638">
        <v>0</v>
      </c>
      <c r="S638" t="s">
        <v>1250</v>
      </c>
      <c r="U638">
        <v>3</v>
      </c>
      <c r="V638">
        <v>3</v>
      </c>
      <c r="W638">
        <v>1</v>
      </c>
      <c r="X638">
        <v>0</v>
      </c>
      <c r="Y638">
        <v>1</v>
      </c>
      <c r="Z638">
        <v>0</v>
      </c>
      <c r="AA638">
        <v>1</v>
      </c>
      <c r="AB638">
        <v>0</v>
      </c>
      <c r="AC638">
        <v>0</v>
      </c>
      <c r="AD638">
        <v>1</v>
      </c>
      <c r="AE638">
        <v>19</v>
      </c>
      <c r="AF638">
        <v>9</v>
      </c>
      <c r="AG638">
        <v>9</v>
      </c>
      <c r="AH638">
        <v>2</v>
      </c>
      <c r="AI638">
        <v>10</v>
      </c>
      <c r="AJ638">
        <v>7</v>
      </c>
      <c r="AK638">
        <v>9</v>
      </c>
      <c r="AL638">
        <v>16</v>
      </c>
      <c r="AM638">
        <v>42</v>
      </c>
      <c r="AN638">
        <v>58</v>
      </c>
      <c r="AO638">
        <v>2.12</v>
      </c>
      <c r="AP638">
        <v>0.99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2.15</v>
      </c>
      <c r="BD638">
        <v>3.35</v>
      </c>
      <c r="BE638">
        <v>3.25</v>
      </c>
      <c r="BF638">
        <f>(1/BC638+1/BD638+1/BE638-1)/3</f>
        <v>2.3772016482880742E-2</v>
      </c>
      <c r="BG638">
        <f>1/BC638-BF638</f>
        <v>0.44134426258688669</v>
      </c>
      <c r="BH638">
        <f>1/BD638-BF638</f>
        <v>0.2747354462036864</v>
      </c>
      <c r="BI638">
        <f>1/BE638-BF638</f>
        <v>0.28392029120942697</v>
      </c>
      <c r="BJ638">
        <f>MROUND(BG638*100,2)/100</f>
        <v>0.44</v>
      </c>
      <c r="BK638">
        <v>1.29</v>
      </c>
      <c r="BL638">
        <v>1.8</v>
      </c>
      <c r="BM638">
        <v>2.9</v>
      </c>
      <c r="BN638">
        <v>5.25</v>
      </c>
      <c r="BO638">
        <v>1.69</v>
      </c>
      <c r="BP638">
        <v>2.1</v>
      </c>
      <c r="BQ638" t="s">
        <v>698</v>
      </c>
      <c r="BR638">
        <f>VLOOKUP(Table2[[#This Row],[Reference]],metron,10,FALSE)</f>
        <v>2.4807646356033461</v>
      </c>
      <c r="BS638">
        <f>VLOOKUP(Table2[[#This Row],[Reference]],metron,11,FALSE)</f>
        <v>1.4140979689366791</v>
      </c>
      <c r="BT638">
        <f>VLOOKUP(Table2[[#This Row],[Reference]],metron,12,FALSE)</f>
        <v>1.0666666666666671</v>
      </c>
      <c r="BU638">
        <f>VLOOKUP(Table2[[#This Row],[Reference]],metron,13,FALSE)</f>
        <v>0.62712066905615294</v>
      </c>
      <c r="BV638">
        <f>VLOOKUP(Table2[[#This Row],[Reference]],metron,14,FALSE)</f>
        <v>0.46009557945041818</v>
      </c>
      <c r="BW638">
        <f>VLOOKUP(Table2[[#This Row],[Reference]],metron,15,FALSE)</f>
        <v>12.56969280146722</v>
      </c>
      <c r="BX638">
        <f>VLOOKUP(Table2[[#This Row],[Reference]],metron,16,FALSE)</f>
        <v>9.8695552498853729</v>
      </c>
      <c r="BY638">
        <f>VLOOKUP(Table2[[#This Row],[Reference]],metron,17,FALSE)</f>
        <v>5.2754256787850897</v>
      </c>
      <c r="BZ638">
        <f>VLOOKUP(Table2[[#This Row],[Reference]],metron,18,FALSE)</f>
        <v>4.1279337321675103</v>
      </c>
      <c r="CA638">
        <f>VLOOKUP(Table2[[#This Row],[Reference]],metron,19,FALSE)</f>
        <v>7.2942671226821298</v>
      </c>
      <c r="CB638">
        <f>VLOOKUP(Table2[[#This Row],[Reference]],metron,20,FALSE)</f>
        <v>5.7416215177178627</v>
      </c>
      <c r="CC638">
        <f>VLOOKUP(Table2[[#This Row],[Reference]],metron,21,FALSE)</f>
        <v>12.897246007868549</v>
      </c>
      <c r="CD638">
        <f>VLOOKUP(Table2[[#This Row],[Reference]],metron,22,FALSE)</f>
        <v>13.507058551261281</v>
      </c>
      <c r="CE638">
        <f>VLOOKUP(Table2[[#This Row],[Reference]],metron,23,FALSE)</f>
        <v>1.576522702104098</v>
      </c>
      <c r="CF638">
        <f>VLOOKUP(Table2[[#This Row],[Reference]],metron,24,FALSE)</f>
        <v>1.917165005537099</v>
      </c>
      <c r="CG638">
        <f>VLOOKUP(Table2[[#This Row],[Reference]],metron,25,FALSE)</f>
        <v>8.4385382059800659E-2</v>
      </c>
      <c r="CH638">
        <f>VLOOKUP(Table2[[#This Row],[Reference]],metron,26,FALSE)</f>
        <v>0.1233665559246955</v>
      </c>
    </row>
    <row r="639" spans="1:86" hidden="1" x14ac:dyDescent="0.45">
      <c r="A639">
        <v>1627178400</v>
      </c>
      <c r="B639" t="s">
        <v>1251</v>
      </c>
      <c r="C639" t="s">
        <v>64</v>
      </c>
      <c r="D639" t="s">
        <v>65</v>
      </c>
      <c r="E639" t="s">
        <v>666</v>
      </c>
      <c r="F639" t="s">
        <v>688</v>
      </c>
      <c r="G639" t="s">
        <v>662</v>
      </c>
      <c r="H639">
        <v>1</v>
      </c>
      <c r="I639">
        <v>0</v>
      </c>
      <c r="J639">
        <v>0</v>
      </c>
      <c r="K639">
        <v>1.47</v>
      </c>
      <c r="L639">
        <v>1.25</v>
      </c>
      <c r="M639">
        <v>1</v>
      </c>
      <c r="N639">
        <v>2</v>
      </c>
      <c r="O639">
        <v>3</v>
      </c>
      <c r="P639">
        <v>1</v>
      </c>
      <c r="Q639">
        <v>0</v>
      </c>
      <c r="R639">
        <v>1</v>
      </c>
      <c r="S639">
        <v>78</v>
      </c>
      <c r="T639" t="s">
        <v>1252</v>
      </c>
      <c r="U639">
        <v>7</v>
      </c>
      <c r="V639">
        <v>3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17</v>
      </c>
      <c r="AF639">
        <v>9</v>
      </c>
      <c r="AG639">
        <v>9</v>
      </c>
      <c r="AH639">
        <v>5</v>
      </c>
      <c r="AI639">
        <v>8</v>
      </c>
      <c r="AJ639">
        <v>4</v>
      </c>
      <c r="AK639">
        <v>14</v>
      </c>
      <c r="AL639">
        <v>19</v>
      </c>
      <c r="AM639">
        <v>69</v>
      </c>
      <c r="AN639">
        <v>31</v>
      </c>
      <c r="AO639">
        <v>2.11</v>
      </c>
      <c r="AP639">
        <v>1.1200000000000001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1.71</v>
      </c>
      <c r="BD639">
        <v>3.4</v>
      </c>
      <c r="BE639">
        <v>5.25</v>
      </c>
      <c r="BF639">
        <f>(1/BC639+1/BD639+1/BE639-1)/3</f>
        <v>2.3129719724146975E-2</v>
      </c>
      <c r="BG639">
        <f>1/BC639-BF639</f>
        <v>0.56166560191327985</v>
      </c>
      <c r="BH639">
        <f>1/BD639-BF639</f>
        <v>0.27098792733467658</v>
      </c>
      <c r="BI639">
        <f>1/BE639-BF639</f>
        <v>0.16734647075204348</v>
      </c>
      <c r="BJ639">
        <f>MROUND(BG639*100,2)/100</f>
        <v>0.56000000000000005</v>
      </c>
      <c r="BK639">
        <v>1.43</v>
      </c>
      <c r="BL639">
        <v>2.2000000000000002</v>
      </c>
      <c r="BM639">
        <v>3.85</v>
      </c>
      <c r="BN639">
        <v>7.25</v>
      </c>
      <c r="BO639">
        <v>2.1</v>
      </c>
      <c r="BP639">
        <v>1.71</v>
      </c>
      <c r="BQ639" t="s">
        <v>669</v>
      </c>
      <c r="BR639">
        <f>VLOOKUP(Table2[[#This Row],[Reference]],metron,10,FALSE)</f>
        <v>2.6892488954344627</v>
      </c>
      <c r="BS639">
        <f>VLOOKUP(Table2[[#This Row],[Reference]],metron,11,FALSE)</f>
        <v>1.7546812539448771</v>
      </c>
      <c r="BT639">
        <f>VLOOKUP(Table2[[#This Row],[Reference]],metron,12,FALSE)</f>
        <v>0.93456764148958549</v>
      </c>
      <c r="BU639">
        <f>VLOOKUP(Table2[[#This Row],[Reference]],metron,13,FALSE)</f>
        <v>0.77824531874605507</v>
      </c>
      <c r="BV639">
        <f>VLOOKUP(Table2[[#This Row],[Reference]],metron,14,FALSE)</f>
        <v>0.41237113402061848</v>
      </c>
      <c r="BW639">
        <f>VLOOKUP(Table2[[#This Row],[Reference]],metron,15,FALSE)</f>
        <v>13.77153558052435</v>
      </c>
      <c r="BX639">
        <f>VLOOKUP(Table2[[#This Row],[Reference]],metron,16,FALSE)</f>
        <v>9.0445692883895124</v>
      </c>
      <c r="BY639">
        <f>VLOOKUP(Table2[[#This Row],[Reference]],metron,17,FALSE)</f>
        <v>6.0821292775665396</v>
      </c>
      <c r="BZ639">
        <f>VLOOKUP(Table2[[#This Row],[Reference]],metron,18,FALSE)</f>
        <v>3.8201520912547529</v>
      </c>
      <c r="CA639">
        <f>VLOOKUP(Table2[[#This Row],[Reference]],metron,19,FALSE)</f>
        <v>7.6894063029578108</v>
      </c>
      <c r="CB639">
        <f>VLOOKUP(Table2[[#This Row],[Reference]],metron,20,FALSE)</f>
        <v>5.224417197134759</v>
      </c>
      <c r="CC639">
        <f>VLOOKUP(Table2[[#This Row],[Reference]],metron,21,FALSE)</f>
        <v>12.297605473204101</v>
      </c>
      <c r="CD639">
        <f>VLOOKUP(Table2[[#This Row],[Reference]],metron,22,FALSE)</f>
        <v>13.310908399847969</v>
      </c>
      <c r="CE639">
        <f>VLOOKUP(Table2[[#This Row],[Reference]],metron,23,FALSE)</f>
        <v>1.3713126843657819</v>
      </c>
      <c r="CF639">
        <f>VLOOKUP(Table2[[#This Row],[Reference]],metron,24,FALSE)</f>
        <v>1.9516961651917399</v>
      </c>
      <c r="CG639">
        <f>VLOOKUP(Table2[[#This Row],[Reference]],metron,25,FALSE)</f>
        <v>6.6002949852507375E-2</v>
      </c>
      <c r="CH639">
        <f>VLOOKUP(Table2[[#This Row],[Reference]],metron,26,FALSE)</f>
        <v>0.1297935103244838</v>
      </c>
    </row>
    <row r="640" spans="1:86" hidden="1" x14ac:dyDescent="0.45">
      <c r="A640">
        <v>1627232400</v>
      </c>
      <c r="B640" t="s">
        <v>1253</v>
      </c>
      <c r="C640" t="s">
        <v>64</v>
      </c>
      <c r="D640" t="s">
        <v>65</v>
      </c>
      <c r="E640" t="s">
        <v>682</v>
      </c>
      <c r="F640" t="s">
        <v>677</v>
      </c>
      <c r="G640" t="s">
        <v>760</v>
      </c>
      <c r="H640">
        <v>1</v>
      </c>
      <c r="I640">
        <v>0</v>
      </c>
      <c r="J640">
        <v>0</v>
      </c>
      <c r="K640">
        <v>1.58</v>
      </c>
      <c r="L640">
        <v>1.68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U640">
        <v>2</v>
      </c>
      <c r="V640">
        <v>7</v>
      </c>
      <c r="W640">
        <v>0</v>
      </c>
      <c r="X640">
        <v>0</v>
      </c>
      <c r="Y640">
        <v>1</v>
      </c>
      <c r="Z640">
        <v>0</v>
      </c>
      <c r="AA640">
        <v>0</v>
      </c>
      <c r="AB640">
        <v>0</v>
      </c>
      <c r="AC640">
        <v>0</v>
      </c>
      <c r="AD640">
        <v>1</v>
      </c>
      <c r="AE640">
        <v>11</v>
      </c>
      <c r="AF640">
        <v>22</v>
      </c>
      <c r="AG640">
        <v>4</v>
      </c>
      <c r="AH640">
        <v>8</v>
      </c>
      <c r="AI640">
        <v>7</v>
      </c>
      <c r="AJ640">
        <v>14</v>
      </c>
      <c r="AK640">
        <v>10</v>
      </c>
      <c r="AL640">
        <v>11</v>
      </c>
      <c r="AM640">
        <v>43</v>
      </c>
      <c r="AN640">
        <v>57</v>
      </c>
      <c r="AO640">
        <v>1.1100000000000001</v>
      </c>
      <c r="AP640">
        <v>2.41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3.65</v>
      </c>
      <c r="BD640">
        <v>3.25</v>
      </c>
      <c r="BE640">
        <v>2.2000000000000002</v>
      </c>
      <c r="BF640">
        <f>(1/BC640+1/BD640+1/BE640-1)/3</f>
        <v>1.2070121659162769E-2</v>
      </c>
      <c r="BG640">
        <f>1/BC640-BF640</f>
        <v>0.26190248108056324</v>
      </c>
      <c r="BH640">
        <f>1/BD640-BF640</f>
        <v>0.29562218603314494</v>
      </c>
      <c r="BI640">
        <f>1/BE640-BF640</f>
        <v>0.44247533288629176</v>
      </c>
      <c r="BJ640">
        <f>MROUND(BG640*100,2)/100</f>
        <v>0.26</v>
      </c>
      <c r="BK640">
        <v>1.42</v>
      </c>
      <c r="BL640">
        <v>2.2200000000000002</v>
      </c>
      <c r="BM640">
        <v>4.2</v>
      </c>
      <c r="BN640">
        <v>8.5</v>
      </c>
      <c r="BO640">
        <v>2.1</v>
      </c>
      <c r="BP640">
        <v>1.69</v>
      </c>
      <c r="BQ640" t="s">
        <v>675</v>
      </c>
      <c r="BR640">
        <f>VLOOKUP(Table2[[#This Row],[Reference]],metron,10,FALSE)</f>
        <v>2.569449507838133</v>
      </c>
      <c r="BS640">
        <f>VLOOKUP(Table2[[#This Row],[Reference]],metron,11,FALSE)</f>
        <v>1.0936930368209989</v>
      </c>
      <c r="BT640">
        <f>VLOOKUP(Table2[[#This Row],[Reference]],metron,12,FALSE)</f>
        <v>1.475756471017134</v>
      </c>
      <c r="BU640">
        <f>VLOOKUP(Table2[[#This Row],[Reference]],metron,13,FALSE)</f>
        <v>0.50018228217280347</v>
      </c>
      <c r="BV640">
        <f>VLOOKUP(Table2[[#This Row],[Reference]],metron,14,FALSE)</f>
        <v>0.65220561429092239</v>
      </c>
      <c r="BW640">
        <f>VLOOKUP(Table2[[#This Row],[Reference]],metron,15,FALSE)</f>
        <v>10.905576679340941</v>
      </c>
      <c r="BX640">
        <f>VLOOKUP(Table2[[#This Row],[Reference]],metron,16,FALSE)</f>
        <v>12.06463878326996</v>
      </c>
      <c r="BY640">
        <f>VLOOKUP(Table2[[#This Row],[Reference]],metron,17,FALSE)</f>
        <v>4.2920127795527154</v>
      </c>
      <c r="BZ640">
        <f>VLOOKUP(Table2[[#This Row],[Reference]],metron,18,FALSE)</f>
        <v>5.0095846645367406</v>
      </c>
      <c r="CA640">
        <f>VLOOKUP(Table2[[#This Row],[Reference]],metron,19,FALSE)</f>
        <v>6.6135638997882253</v>
      </c>
      <c r="CB640">
        <f>VLOOKUP(Table2[[#This Row],[Reference]],metron,20,FALSE)</f>
        <v>7.055054118733219</v>
      </c>
      <c r="CC640">
        <f>VLOOKUP(Table2[[#This Row],[Reference]],metron,21,FALSE)</f>
        <v>12.94865211810013</v>
      </c>
      <c r="CD640">
        <f>VLOOKUP(Table2[[#This Row],[Reference]],metron,22,FALSE)</f>
        <v>13.189345314505781</v>
      </c>
      <c r="CE640">
        <f>VLOOKUP(Table2[[#This Row],[Reference]],metron,23,FALSE)</f>
        <v>1.771446078431373</v>
      </c>
      <c r="CF640">
        <f>VLOOKUP(Table2[[#This Row],[Reference]],metron,24,FALSE)</f>
        <v>1.809436274509804</v>
      </c>
      <c r="CG640">
        <f>VLOOKUP(Table2[[#This Row],[Reference]],metron,25,FALSE)</f>
        <v>0.1060049019607843</v>
      </c>
      <c r="CH640">
        <f>VLOOKUP(Table2[[#This Row],[Reference]],metron,26,FALSE)</f>
        <v>9.6813725490196081E-2</v>
      </c>
    </row>
    <row r="641" spans="1:86" hidden="1" x14ac:dyDescent="0.45">
      <c r="A641">
        <v>1627257960</v>
      </c>
      <c r="B641" t="s">
        <v>1254</v>
      </c>
      <c r="C641" t="s">
        <v>64</v>
      </c>
      <c r="D641" t="s">
        <v>65</v>
      </c>
      <c r="E641" t="s">
        <v>704</v>
      </c>
      <c r="F641" t="s">
        <v>700</v>
      </c>
      <c r="G641" t="s">
        <v>684</v>
      </c>
      <c r="H641">
        <v>1</v>
      </c>
      <c r="I641">
        <v>0</v>
      </c>
      <c r="J641">
        <v>0</v>
      </c>
      <c r="K641">
        <v>1.79</v>
      </c>
      <c r="L641">
        <v>1.42</v>
      </c>
      <c r="M641">
        <v>1</v>
      </c>
      <c r="N641">
        <v>1</v>
      </c>
      <c r="O641">
        <v>2</v>
      </c>
      <c r="P641">
        <v>0</v>
      </c>
      <c r="Q641">
        <v>0</v>
      </c>
      <c r="R641">
        <v>0</v>
      </c>
      <c r="S641">
        <v>88</v>
      </c>
      <c r="T641">
        <v>90</v>
      </c>
      <c r="U641">
        <v>9</v>
      </c>
      <c r="V641">
        <v>4</v>
      </c>
      <c r="W641">
        <v>2</v>
      </c>
      <c r="X641">
        <v>1</v>
      </c>
      <c r="Y641">
        <v>2</v>
      </c>
      <c r="Z641">
        <v>2</v>
      </c>
      <c r="AA641">
        <v>0</v>
      </c>
      <c r="AB641">
        <v>3</v>
      </c>
      <c r="AC641">
        <v>1</v>
      </c>
      <c r="AD641">
        <v>3</v>
      </c>
      <c r="AE641">
        <v>17</v>
      </c>
      <c r="AF641">
        <v>9</v>
      </c>
      <c r="AG641">
        <v>5</v>
      </c>
      <c r="AH641">
        <v>4</v>
      </c>
      <c r="AI641">
        <v>12</v>
      </c>
      <c r="AJ641">
        <v>5</v>
      </c>
      <c r="AK641">
        <v>11</v>
      </c>
      <c r="AL641">
        <v>9</v>
      </c>
      <c r="AM641">
        <v>53</v>
      </c>
      <c r="AN641">
        <v>47</v>
      </c>
      <c r="AO641">
        <v>1.88</v>
      </c>
      <c r="AP641">
        <v>1.1200000000000001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1.71</v>
      </c>
      <c r="BD641">
        <v>3.6</v>
      </c>
      <c r="BE641">
        <v>4.9000000000000004</v>
      </c>
      <c r="BF641">
        <f>(1/BC641+1/BD641+1/BE641-1)/3</f>
        <v>2.2218244022755258E-2</v>
      </c>
      <c r="BG641">
        <f>1/BC641-BF641</f>
        <v>0.56257707761467157</v>
      </c>
      <c r="BH641">
        <f>1/BD641-BF641</f>
        <v>0.25555953375502255</v>
      </c>
      <c r="BI641">
        <f>1/BE641-BF641</f>
        <v>0.18186338863030593</v>
      </c>
      <c r="BJ641">
        <f>MROUND(BG641*100,2)/100</f>
        <v>0.56000000000000005</v>
      </c>
      <c r="BK641">
        <v>1.33</v>
      </c>
      <c r="BL641">
        <v>1.95</v>
      </c>
      <c r="BM641">
        <v>3.2</v>
      </c>
      <c r="BN641">
        <v>6</v>
      </c>
      <c r="BO641">
        <v>1.91</v>
      </c>
      <c r="BP641">
        <v>1.83</v>
      </c>
      <c r="BQ641" t="s">
        <v>1255</v>
      </c>
      <c r="BR641">
        <f>VLOOKUP(Table2[[#This Row],[Reference]],metron,10,FALSE)</f>
        <v>2.6892488954344627</v>
      </c>
      <c r="BS641">
        <f>VLOOKUP(Table2[[#This Row],[Reference]],metron,11,FALSE)</f>
        <v>1.7546812539448771</v>
      </c>
      <c r="BT641">
        <f>VLOOKUP(Table2[[#This Row],[Reference]],metron,12,FALSE)</f>
        <v>0.93456764148958549</v>
      </c>
      <c r="BU641">
        <f>VLOOKUP(Table2[[#This Row],[Reference]],metron,13,FALSE)</f>
        <v>0.77824531874605507</v>
      </c>
      <c r="BV641">
        <f>VLOOKUP(Table2[[#This Row],[Reference]],metron,14,FALSE)</f>
        <v>0.41237113402061848</v>
      </c>
      <c r="BW641">
        <f>VLOOKUP(Table2[[#This Row],[Reference]],metron,15,FALSE)</f>
        <v>13.77153558052435</v>
      </c>
      <c r="BX641">
        <f>VLOOKUP(Table2[[#This Row],[Reference]],metron,16,FALSE)</f>
        <v>9.0445692883895124</v>
      </c>
      <c r="BY641">
        <f>VLOOKUP(Table2[[#This Row],[Reference]],metron,17,FALSE)</f>
        <v>6.0821292775665396</v>
      </c>
      <c r="BZ641">
        <f>VLOOKUP(Table2[[#This Row],[Reference]],metron,18,FALSE)</f>
        <v>3.8201520912547529</v>
      </c>
      <c r="CA641">
        <f>VLOOKUP(Table2[[#This Row],[Reference]],metron,19,FALSE)</f>
        <v>7.6894063029578108</v>
      </c>
      <c r="CB641">
        <f>VLOOKUP(Table2[[#This Row],[Reference]],metron,20,FALSE)</f>
        <v>5.224417197134759</v>
      </c>
      <c r="CC641">
        <f>VLOOKUP(Table2[[#This Row],[Reference]],metron,21,FALSE)</f>
        <v>12.297605473204101</v>
      </c>
      <c r="CD641">
        <f>VLOOKUP(Table2[[#This Row],[Reference]],metron,22,FALSE)</f>
        <v>13.310908399847969</v>
      </c>
      <c r="CE641">
        <f>VLOOKUP(Table2[[#This Row],[Reference]],metron,23,FALSE)</f>
        <v>1.3713126843657819</v>
      </c>
      <c r="CF641">
        <f>VLOOKUP(Table2[[#This Row],[Reference]],metron,24,FALSE)</f>
        <v>1.9516961651917399</v>
      </c>
      <c r="CG641">
        <f>VLOOKUP(Table2[[#This Row],[Reference]],metron,25,FALSE)</f>
        <v>6.6002949852507375E-2</v>
      </c>
      <c r="CH641">
        <f>VLOOKUP(Table2[[#This Row],[Reference]],metron,26,FALSE)</f>
        <v>0.1297935103244838</v>
      </c>
    </row>
    <row r="642" spans="1:86" hidden="1" x14ac:dyDescent="0.45">
      <c r="A642">
        <v>1627265160</v>
      </c>
      <c r="B642" t="s">
        <v>1256</v>
      </c>
      <c r="C642" t="s">
        <v>64</v>
      </c>
      <c r="D642" t="s">
        <v>65</v>
      </c>
      <c r="E642" t="s">
        <v>676</v>
      </c>
      <c r="F642" t="s">
        <v>661</v>
      </c>
      <c r="G642" t="s">
        <v>710</v>
      </c>
      <c r="H642">
        <v>1</v>
      </c>
      <c r="I642">
        <v>0</v>
      </c>
      <c r="J642">
        <v>0</v>
      </c>
      <c r="K642">
        <v>1.35</v>
      </c>
      <c r="L642">
        <v>1.48</v>
      </c>
      <c r="M642">
        <v>1</v>
      </c>
      <c r="N642">
        <v>2</v>
      </c>
      <c r="O642">
        <v>3</v>
      </c>
      <c r="P642">
        <v>1</v>
      </c>
      <c r="Q642">
        <v>0</v>
      </c>
      <c r="R642">
        <v>1</v>
      </c>
      <c r="S642">
        <v>74</v>
      </c>
      <c r="T642" t="s">
        <v>1257</v>
      </c>
      <c r="U642">
        <v>3</v>
      </c>
      <c r="V642">
        <v>1</v>
      </c>
      <c r="W642">
        <v>1</v>
      </c>
      <c r="X642">
        <v>0</v>
      </c>
      <c r="Y642">
        <v>1</v>
      </c>
      <c r="Z642">
        <v>0</v>
      </c>
      <c r="AA642">
        <v>0</v>
      </c>
      <c r="AB642">
        <v>1</v>
      </c>
      <c r="AC642">
        <v>0</v>
      </c>
      <c r="AD642">
        <v>1</v>
      </c>
      <c r="AE642">
        <v>11</v>
      </c>
      <c r="AF642">
        <v>6</v>
      </c>
      <c r="AG642">
        <v>5</v>
      </c>
      <c r="AH642">
        <v>4</v>
      </c>
      <c r="AI642">
        <v>6</v>
      </c>
      <c r="AJ642">
        <v>2</v>
      </c>
      <c r="AK642">
        <v>11</v>
      </c>
      <c r="AL642">
        <v>8</v>
      </c>
      <c r="AM642">
        <v>52</v>
      </c>
      <c r="AN642">
        <v>48</v>
      </c>
      <c r="AO642">
        <v>1.41</v>
      </c>
      <c r="AP642">
        <v>0.82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2.35</v>
      </c>
      <c r="BD642">
        <v>3.2</v>
      </c>
      <c r="BE642">
        <v>3</v>
      </c>
      <c r="BF642">
        <f>(1/BC642+1/BD642+1/BE642-1)/3</f>
        <v>2.3788416075650076E-2</v>
      </c>
      <c r="BG642">
        <f>1/BC642-BF642</f>
        <v>0.40174349881796695</v>
      </c>
      <c r="BH642">
        <f>1/BD642-BF642</f>
        <v>0.28871158392434992</v>
      </c>
      <c r="BI642">
        <f>1/BE642-BF642</f>
        <v>0.30954491725768324</v>
      </c>
      <c r="BJ642">
        <f>MROUND(BG642*100,2)/100</f>
        <v>0.4</v>
      </c>
      <c r="BK642">
        <v>1.36</v>
      </c>
      <c r="BL642">
        <v>2</v>
      </c>
      <c r="BM642">
        <v>3.3</v>
      </c>
      <c r="BN642">
        <v>6.25</v>
      </c>
      <c r="BO642">
        <v>1.8</v>
      </c>
      <c r="BP642">
        <v>1.95</v>
      </c>
      <c r="BQ642" t="s">
        <v>680</v>
      </c>
      <c r="BR642">
        <f>VLOOKUP(Table2[[#This Row],[Reference]],metron,10,FALSE)</f>
        <v>2.4956155335383219</v>
      </c>
      <c r="BS642">
        <f>VLOOKUP(Table2[[#This Row],[Reference]],metron,11,FALSE)</f>
        <v>1.344038264434575</v>
      </c>
      <c r="BT642">
        <f>VLOOKUP(Table2[[#This Row],[Reference]],metron,12,FALSE)</f>
        <v>1.1515772691037469</v>
      </c>
      <c r="BU642">
        <f>VLOOKUP(Table2[[#This Row],[Reference]],metron,13,FALSE)</f>
        <v>0.59936225942375587</v>
      </c>
      <c r="BV642">
        <f>VLOOKUP(Table2[[#This Row],[Reference]],metron,14,FALSE)</f>
        <v>0.50723152260562576</v>
      </c>
      <c r="BW642">
        <f>VLOOKUP(Table2[[#This Row],[Reference]],metron,15,FALSE)</f>
        <v>11.99278846153846</v>
      </c>
      <c r="BX642">
        <f>VLOOKUP(Table2[[#This Row],[Reference]],metron,16,FALSE)</f>
        <v>10.0277534965035</v>
      </c>
      <c r="BY642">
        <f>VLOOKUP(Table2[[#This Row],[Reference]],metron,17,FALSE)</f>
        <v>5.2857459543338514</v>
      </c>
      <c r="BZ642">
        <f>VLOOKUP(Table2[[#This Row],[Reference]],metron,18,FALSE)</f>
        <v>4.4067834183107957</v>
      </c>
      <c r="CA642">
        <f>VLOOKUP(Table2[[#This Row],[Reference]],metron,19,FALSE)</f>
        <v>6.7070425072046085</v>
      </c>
      <c r="CB642">
        <f>VLOOKUP(Table2[[#This Row],[Reference]],metron,20,FALSE)</f>
        <v>5.6209700781927046</v>
      </c>
      <c r="CC642">
        <f>VLOOKUP(Table2[[#This Row],[Reference]],metron,21,FALSE)</f>
        <v>13.04463690872752</v>
      </c>
      <c r="CD642">
        <f>VLOOKUP(Table2[[#This Row],[Reference]],metron,22,FALSE)</f>
        <v>13.49811236953142</v>
      </c>
      <c r="CE642">
        <f>VLOOKUP(Table2[[#This Row],[Reference]],metron,23,FALSE)</f>
        <v>1.5836526181353769</v>
      </c>
      <c r="CF642">
        <f>VLOOKUP(Table2[[#This Row],[Reference]],metron,24,FALSE)</f>
        <v>1.8744146445295871</v>
      </c>
      <c r="CG642">
        <f>VLOOKUP(Table2[[#This Row],[Reference]],metron,25,FALSE)</f>
        <v>8.5994040017028525E-2</v>
      </c>
      <c r="CH642">
        <f>VLOOKUP(Table2[[#This Row],[Reference]],metron,26,FALSE)</f>
        <v>0.13452532992762881</v>
      </c>
    </row>
    <row r="643" spans="1:86" hidden="1" x14ac:dyDescent="0.45">
      <c r="A643">
        <v>1627347600</v>
      </c>
      <c r="B643" t="s">
        <v>1258</v>
      </c>
      <c r="C643" t="s">
        <v>64</v>
      </c>
      <c r="D643" t="s">
        <v>65</v>
      </c>
      <c r="E643" t="s">
        <v>671</v>
      </c>
      <c r="F643" t="s">
        <v>699</v>
      </c>
      <c r="G643" t="s">
        <v>720</v>
      </c>
      <c r="H643">
        <v>1</v>
      </c>
      <c r="I643">
        <v>0</v>
      </c>
      <c r="J643">
        <v>0</v>
      </c>
      <c r="K643">
        <v>1.25</v>
      </c>
      <c r="L643">
        <v>0.72</v>
      </c>
      <c r="M643">
        <v>0</v>
      </c>
      <c r="N643">
        <v>2</v>
      </c>
      <c r="O643">
        <v>2</v>
      </c>
      <c r="P643">
        <v>1</v>
      </c>
      <c r="Q643">
        <v>0</v>
      </c>
      <c r="R643">
        <v>1</v>
      </c>
      <c r="T643" t="s">
        <v>1259</v>
      </c>
      <c r="U643">
        <v>4</v>
      </c>
      <c r="V643">
        <v>3</v>
      </c>
      <c r="W643">
        <v>1</v>
      </c>
      <c r="X643">
        <v>0</v>
      </c>
      <c r="Y643">
        <v>2</v>
      </c>
      <c r="Z643">
        <v>0</v>
      </c>
      <c r="AA643">
        <v>1</v>
      </c>
      <c r="AB643">
        <v>0</v>
      </c>
      <c r="AC643">
        <v>0</v>
      </c>
      <c r="AD643">
        <v>2</v>
      </c>
      <c r="AE643">
        <v>10</v>
      </c>
      <c r="AF643">
        <v>7</v>
      </c>
      <c r="AG643">
        <v>7</v>
      </c>
      <c r="AH643">
        <v>3</v>
      </c>
      <c r="AI643">
        <v>3</v>
      </c>
      <c r="AJ643">
        <v>4</v>
      </c>
      <c r="AK643">
        <v>12</v>
      </c>
      <c r="AL643">
        <v>10</v>
      </c>
      <c r="AM643">
        <v>62</v>
      </c>
      <c r="AN643">
        <v>38</v>
      </c>
      <c r="AO643">
        <v>1.57</v>
      </c>
      <c r="AP643">
        <v>0.89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1.49</v>
      </c>
      <c r="BD643">
        <v>3.95</v>
      </c>
      <c r="BE643">
        <v>6.75</v>
      </c>
      <c r="BF643">
        <f>(1/BC643+1/BD643+1/BE643-1)/3</f>
        <v>2.4151214902496276E-2</v>
      </c>
      <c r="BG643">
        <f>1/BC643-BF643</f>
        <v>0.64698972469481919</v>
      </c>
      <c r="BH643">
        <f>1/BD643-BF643</f>
        <v>0.229013342059529</v>
      </c>
      <c r="BI643">
        <f>1/BE643-BF643</f>
        <v>0.12399693324565186</v>
      </c>
      <c r="BJ643">
        <f>MROUND(BG643*100,2)/100</f>
        <v>0.64</v>
      </c>
      <c r="BK643">
        <v>1.36</v>
      </c>
      <c r="BL643">
        <v>1.95</v>
      </c>
      <c r="BM643">
        <v>3.35</v>
      </c>
      <c r="BN643">
        <v>6.5</v>
      </c>
      <c r="BO643">
        <v>2.0499999999999998</v>
      </c>
      <c r="BP643">
        <v>1.71</v>
      </c>
      <c r="BQ643" t="s">
        <v>770</v>
      </c>
      <c r="BR643">
        <f>VLOOKUP(Table2[[#This Row],[Reference]],metron,10,FALSE)</f>
        <v>2.8343749999999996</v>
      </c>
      <c r="BS643">
        <f>VLOOKUP(Table2[[#This Row],[Reference]],metron,11,FALSE)</f>
        <v>1.980803571428571</v>
      </c>
      <c r="BT643">
        <f>VLOOKUP(Table2[[#This Row],[Reference]],metron,12,FALSE)</f>
        <v>0.85357142857142854</v>
      </c>
      <c r="BU643">
        <f>VLOOKUP(Table2[[#This Row],[Reference]],metron,13,FALSE)</f>
        <v>0.8683035714285714</v>
      </c>
      <c r="BV643">
        <f>VLOOKUP(Table2[[#This Row],[Reference]],metron,14,FALSE)</f>
        <v>0.36607142857142849</v>
      </c>
      <c r="BW643">
        <f>VLOOKUP(Table2[[#This Row],[Reference]],metron,15,FALSE)</f>
        <v>15.03980099502488</v>
      </c>
      <c r="BX643">
        <f>VLOOKUP(Table2[[#This Row],[Reference]],metron,16,FALSE)</f>
        <v>8.6326699834162515</v>
      </c>
      <c r="BY643">
        <f>VLOOKUP(Table2[[#This Row],[Reference]],metron,17,FALSE)</f>
        <v>6.5189234650967203</v>
      </c>
      <c r="BZ643">
        <f>VLOOKUP(Table2[[#This Row],[Reference]],metron,18,FALSE)</f>
        <v>3.4507989907485279</v>
      </c>
      <c r="CA643">
        <f>VLOOKUP(Table2[[#This Row],[Reference]],metron,19,FALSE)</f>
        <v>8.5208775299281605</v>
      </c>
      <c r="CB643">
        <f>VLOOKUP(Table2[[#This Row],[Reference]],metron,20,FALSE)</f>
        <v>5.181870992667724</v>
      </c>
      <c r="CC643">
        <f>VLOOKUP(Table2[[#This Row],[Reference]],metron,21,FALSE)</f>
        <v>12.48566610455312</v>
      </c>
      <c r="CD643">
        <f>VLOOKUP(Table2[[#This Row],[Reference]],metron,22,FALSE)</f>
        <v>13.573355817875211</v>
      </c>
      <c r="CE643">
        <f>VLOOKUP(Table2[[#This Row],[Reference]],metron,23,FALSE)</f>
        <v>1.395273023634882</v>
      </c>
      <c r="CF643">
        <f>VLOOKUP(Table2[[#This Row],[Reference]],metron,24,FALSE)</f>
        <v>2.0586797066014668</v>
      </c>
      <c r="CG643">
        <f>VLOOKUP(Table2[[#This Row],[Reference]],metron,25,FALSE)</f>
        <v>6.8459657701711488E-2</v>
      </c>
      <c r="CH643">
        <f>VLOOKUP(Table2[[#This Row],[Reference]],metron,26,FALSE)</f>
        <v>0.12713936430317849</v>
      </c>
    </row>
    <row r="644" spans="1:86" x14ac:dyDescent="0.45">
      <c r="A644">
        <v>1627689600</v>
      </c>
      <c r="B644" t="s">
        <v>1260</v>
      </c>
      <c r="C644" t="s">
        <v>64</v>
      </c>
      <c r="D644" t="s">
        <v>65</v>
      </c>
      <c r="E644" t="s">
        <v>699</v>
      </c>
      <c r="F644" t="s">
        <v>693</v>
      </c>
      <c r="G644" t="s">
        <v>701</v>
      </c>
      <c r="H644">
        <v>2</v>
      </c>
      <c r="I644">
        <v>0</v>
      </c>
      <c r="J644">
        <v>0</v>
      </c>
      <c r="K644">
        <v>1.71</v>
      </c>
      <c r="L644">
        <v>1.42</v>
      </c>
      <c r="M644">
        <v>2</v>
      </c>
      <c r="N644">
        <v>1</v>
      </c>
      <c r="O644">
        <v>3</v>
      </c>
      <c r="P644">
        <v>2</v>
      </c>
      <c r="Q644">
        <v>1</v>
      </c>
      <c r="R644">
        <v>1</v>
      </c>
      <c r="S644" t="s">
        <v>1261</v>
      </c>
      <c r="T644">
        <v>20</v>
      </c>
      <c r="U644">
        <v>4</v>
      </c>
      <c r="V644">
        <v>6</v>
      </c>
      <c r="W644">
        <v>1</v>
      </c>
      <c r="X644">
        <v>0</v>
      </c>
      <c r="Y644">
        <v>1</v>
      </c>
      <c r="Z644">
        <v>0</v>
      </c>
      <c r="AA644">
        <v>0</v>
      </c>
      <c r="AB644">
        <v>1</v>
      </c>
      <c r="AC644">
        <v>1</v>
      </c>
      <c r="AD644">
        <v>0</v>
      </c>
      <c r="AE644">
        <v>9</v>
      </c>
      <c r="AF644">
        <v>9</v>
      </c>
      <c r="AG644">
        <v>2</v>
      </c>
      <c r="AH644">
        <v>4</v>
      </c>
      <c r="AI644">
        <v>7</v>
      </c>
      <c r="AJ644">
        <v>5</v>
      </c>
      <c r="AK644">
        <v>11</v>
      </c>
      <c r="AL644">
        <v>14</v>
      </c>
      <c r="AM644">
        <v>47</v>
      </c>
      <c r="AN644">
        <v>53</v>
      </c>
      <c r="AO644">
        <v>1.08</v>
      </c>
      <c r="AP644">
        <v>1.3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3.75</v>
      </c>
      <c r="BD644">
        <v>3.25</v>
      </c>
      <c r="BE644">
        <v>2.0499999999999998</v>
      </c>
      <c r="BF644">
        <f>(1/BC644+1/BD644+1/BE644-1)/3</f>
        <v>2.0721284135918266E-2</v>
      </c>
      <c r="BG644">
        <f>1/BC644-BF644</f>
        <v>0.24594538253074841</v>
      </c>
      <c r="BH644">
        <f>1/BD644-BF644</f>
        <v>0.28697102355638943</v>
      </c>
      <c r="BI644">
        <f>1/BE644-BF644</f>
        <v>0.46708359391286225</v>
      </c>
      <c r="BJ644">
        <f>MROUND(BG644*100,2)/100</f>
        <v>0.24</v>
      </c>
      <c r="BK644">
        <v>1.36</v>
      </c>
      <c r="BL644">
        <v>2</v>
      </c>
      <c r="BM644">
        <v>3.3</v>
      </c>
      <c r="BN644">
        <v>6</v>
      </c>
      <c r="BO644">
        <v>1.8</v>
      </c>
      <c r="BP644">
        <v>1.95</v>
      </c>
      <c r="BQ644" t="s">
        <v>702</v>
      </c>
      <c r="BR644">
        <f>VLOOKUP(Table2[[#This Row],[Reference]],metron,10,FALSE)</f>
        <v>2.6014437689969609</v>
      </c>
      <c r="BS644">
        <f>VLOOKUP(Table2[[#This Row],[Reference]],metron,11,FALSE)</f>
        <v>1.067249240121581</v>
      </c>
      <c r="BT644">
        <f>VLOOKUP(Table2[[#This Row],[Reference]],metron,12,FALSE)</f>
        <v>1.53419452887538</v>
      </c>
      <c r="BU644">
        <f>VLOOKUP(Table2[[#This Row],[Reference]],metron,13,FALSE)</f>
        <v>0.45589353612167299</v>
      </c>
      <c r="BV644">
        <f>VLOOKUP(Table2[[#This Row],[Reference]],metron,14,FALSE)</f>
        <v>0.65133079847908748</v>
      </c>
      <c r="BW644">
        <f>VLOOKUP(Table2[[#This Row],[Reference]],metron,15,FALSE)</f>
        <v>10.75886524822695</v>
      </c>
      <c r="BX644">
        <f>VLOOKUP(Table2[[#This Row],[Reference]],metron,16,FALSE)</f>
        <v>12.46679561573179</v>
      </c>
      <c r="BY644">
        <f>VLOOKUP(Table2[[#This Row],[Reference]],metron,17,FALSE)</f>
        <v>4.1157347204161248</v>
      </c>
      <c r="BZ644">
        <f>VLOOKUP(Table2[[#This Row],[Reference]],metron,18,FALSE)</f>
        <v>5.1072821846553964</v>
      </c>
      <c r="CA644">
        <f>VLOOKUP(Table2[[#This Row],[Reference]],metron,19,FALSE)</f>
        <v>6.6431305278108255</v>
      </c>
      <c r="CB644">
        <f>VLOOKUP(Table2[[#This Row],[Reference]],metron,20,FALSE)</f>
        <v>7.3595134310763939</v>
      </c>
      <c r="CC644">
        <f>VLOOKUP(Table2[[#This Row],[Reference]],metron,21,FALSE)</f>
        <v>13.11140235910878</v>
      </c>
      <c r="CD644">
        <f>VLOOKUP(Table2[[#This Row],[Reference]],metron,22,FALSE)</f>
        <v>12.93184796854522</v>
      </c>
      <c r="CE644">
        <f>VLOOKUP(Table2[[#This Row],[Reference]],metron,23,FALSE)</f>
        <v>1.8341677096370459</v>
      </c>
      <c r="CF644">
        <f>VLOOKUP(Table2[[#This Row],[Reference]],metron,24,FALSE)</f>
        <v>1.7903629536921151</v>
      </c>
      <c r="CG644">
        <f>VLOOKUP(Table2[[#This Row],[Reference]],metron,25,FALSE)</f>
        <v>0.1095118898623279</v>
      </c>
      <c r="CH644">
        <f>VLOOKUP(Table2[[#This Row],[Reference]],metron,26,FALSE)</f>
        <v>9.3241551939924908E-2</v>
      </c>
    </row>
    <row r="645" spans="1:86" hidden="1" x14ac:dyDescent="0.45">
      <c r="A645">
        <v>1627697100</v>
      </c>
      <c r="B645" t="s">
        <v>1262</v>
      </c>
      <c r="C645" t="s">
        <v>64</v>
      </c>
      <c r="D645" t="s">
        <v>65</v>
      </c>
      <c r="E645" t="s">
        <v>700</v>
      </c>
      <c r="F645" t="s">
        <v>666</v>
      </c>
      <c r="G645" t="s">
        <v>735</v>
      </c>
      <c r="H645">
        <v>2</v>
      </c>
      <c r="I645">
        <v>0</v>
      </c>
      <c r="J645">
        <v>0</v>
      </c>
      <c r="K645">
        <v>1.38</v>
      </c>
      <c r="L645">
        <v>1.32</v>
      </c>
      <c r="M645">
        <v>0</v>
      </c>
      <c r="N645">
        <v>2</v>
      </c>
      <c r="O645">
        <v>2</v>
      </c>
      <c r="P645">
        <v>0</v>
      </c>
      <c r="Q645">
        <v>0</v>
      </c>
      <c r="R645">
        <v>0</v>
      </c>
      <c r="T645" t="s">
        <v>1263</v>
      </c>
      <c r="U645">
        <v>4</v>
      </c>
      <c r="V645">
        <v>8</v>
      </c>
      <c r="W645">
        <v>0</v>
      </c>
      <c r="X645">
        <v>0</v>
      </c>
      <c r="Y645">
        <v>3</v>
      </c>
      <c r="Z645">
        <v>0</v>
      </c>
      <c r="AA645">
        <v>0</v>
      </c>
      <c r="AB645">
        <v>0</v>
      </c>
      <c r="AC645">
        <v>2</v>
      </c>
      <c r="AD645">
        <v>1</v>
      </c>
      <c r="AE645">
        <v>6</v>
      </c>
      <c r="AF645">
        <v>6</v>
      </c>
      <c r="AG645">
        <v>3</v>
      </c>
      <c r="AH645">
        <v>3</v>
      </c>
      <c r="AI645">
        <v>3</v>
      </c>
      <c r="AJ645">
        <v>3</v>
      </c>
      <c r="AK645">
        <v>13</v>
      </c>
      <c r="AL645">
        <v>17</v>
      </c>
      <c r="AM645">
        <v>54</v>
      </c>
      <c r="AN645">
        <v>46</v>
      </c>
      <c r="AO645">
        <v>1.1100000000000001</v>
      </c>
      <c r="AP645">
        <v>1.06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2.1</v>
      </c>
      <c r="BD645">
        <v>3.1</v>
      </c>
      <c r="BE645">
        <v>3.8</v>
      </c>
      <c r="BF645">
        <f>(1/BC645+1/BD645+1/BE645-1)/3</f>
        <v>2.0643005362869522E-2</v>
      </c>
      <c r="BG645">
        <f>1/BC645-BF645</f>
        <v>0.45554747082760666</v>
      </c>
      <c r="BH645">
        <f>1/BD645-BF645</f>
        <v>0.30193763979842081</v>
      </c>
      <c r="BI645">
        <f>1/BE645-BF645</f>
        <v>0.24251488937397256</v>
      </c>
      <c r="BJ645">
        <f>MROUND(BG645*100,2)/100</f>
        <v>0.46</v>
      </c>
      <c r="BK645">
        <v>1.53</v>
      </c>
      <c r="BL645">
        <v>2.4500000000000002</v>
      </c>
      <c r="BM645">
        <v>4.4000000000000004</v>
      </c>
      <c r="BN645">
        <v>8.75</v>
      </c>
      <c r="BO645">
        <v>2.15</v>
      </c>
      <c r="BP645">
        <v>1.65</v>
      </c>
      <c r="BQ645" t="s">
        <v>711</v>
      </c>
      <c r="BR645">
        <f>VLOOKUP(Table2[[#This Row],[Reference]],metron,10,FALSE)</f>
        <v>2.5405629139072849</v>
      </c>
      <c r="BS645">
        <f>VLOOKUP(Table2[[#This Row],[Reference]],metron,11,FALSE)</f>
        <v>1.4888836329233679</v>
      </c>
      <c r="BT645">
        <f>VLOOKUP(Table2[[#This Row],[Reference]],metron,12,FALSE)</f>
        <v>1.0516792809839171</v>
      </c>
      <c r="BU645">
        <f>VLOOKUP(Table2[[#This Row],[Reference]],metron,13,FALSE)</f>
        <v>0.64581362346263005</v>
      </c>
      <c r="BV645">
        <f>VLOOKUP(Table2[[#This Row],[Reference]],metron,14,FALSE)</f>
        <v>0.45364238410596031</v>
      </c>
      <c r="BW645">
        <f>VLOOKUP(Table2[[#This Row],[Reference]],metron,15,FALSE)</f>
        <v>12.686892177589851</v>
      </c>
      <c r="BX645">
        <f>VLOOKUP(Table2[[#This Row],[Reference]],metron,16,FALSE)</f>
        <v>9.8059196617336148</v>
      </c>
      <c r="BY645">
        <f>VLOOKUP(Table2[[#This Row],[Reference]],metron,17,FALSE)</f>
        <v>5.3198121263877027</v>
      </c>
      <c r="BZ645">
        <f>VLOOKUP(Table2[[#This Row],[Reference]],metron,18,FALSE)</f>
        <v>4.0954312553373189</v>
      </c>
      <c r="CA645">
        <f>VLOOKUP(Table2[[#This Row],[Reference]],metron,19,FALSE)</f>
        <v>7.3670800512021479</v>
      </c>
      <c r="CB645">
        <f>VLOOKUP(Table2[[#This Row],[Reference]],metron,20,FALSE)</f>
        <v>5.710488406396296</v>
      </c>
      <c r="CC645">
        <f>VLOOKUP(Table2[[#This Row],[Reference]],metron,21,FALSE)</f>
        <v>13.0488908033599</v>
      </c>
      <c r="CD645">
        <f>VLOOKUP(Table2[[#This Row],[Reference]],metron,22,FALSE)</f>
        <v>13.714839543398661</v>
      </c>
      <c r="CE645">
        <f>VLOOKUP(Table2[[#This Row],[Reference]],metron,23,FALSE)</f>
        <v>1.567523459812322</v>
      </c>
      <c r="CF645">
        <f>VLOOKUP(Table2[[#This Row],[Reference]],metron,24,FALSE)</f>
        <v>1.951040391676867</v>
      </c>
      <c r="CG645">
        <f>VLOOKUP(Table2[[#This Row],[Reference]],metron,25,FALSE)</f>
        <v>8.3027335781313744E-2</v>
      </c>
      <c r="CH645">
        <f>VLOOKUP(Table2[[#This Row],[Reference]],metron,26,FALSE)</f>
        <v>0.13117095063239501</v>
      </c>
    </row>
    <row r="646" spans="1:86" hidden="1" x14ac:dyDescent="0.45">
      <c r="A646">
        <v>1627768800</v>
      </c>
      <c r="B646" t="s">
        <v>1264</v>
      </c>
      <c r="C646" t="s">
        <v>64</v>
      </c>
      <c r="D646" t="s">
        <v>65</v>
      </c>
      <c r="E646" t="s">
        <v>667</v>
      </c>
      <c r="F646" t="s">
        <v>676</v>
      </c>
      <c r="G646" t="s">
        <v>731</v>
      </c>
      <c r="H646">
        <v>2</v>
      </c>
      <c r="I646">
        <v>0</v>
      </c>
      <c r="J646">
        <v>0</v>
      </c>
      <c r="K646">
        <v>1.55</v>
      </c>
      <c r="L646">
        <v>0.53</v>
      </c>
      <c r="M646">
        <v>2</v>
      </c>
      <c r="N646">
        <v>1</v>
      </c>
      <c r="O646">
        <v>3</v>
      </c>
      <c r="P646">
        <v>1</v>
      </c>
      <c r="Q646">
        <v>1</v>
      </c>
      <c r="R646">
        <v>0</v>
      </c>
      <c r="S646" t="s">
        <v>1265</v>
      </c>
      <c r="T646" t="s">
        <v>1266</v>
      </c>
      <c r="U646">
        <v>4</v>
      </c>
      <c r="V646">
        <v>4</v>
      </c>
      <c r="W646">
        <v>2</v>
      </c>
      <c r="X646">
        <v>0</v>
      </c>
      <c r="Y646">
        <v>1</v>
      </c>
      <c r="Z646">
        <v>0</v>
      </c>
      <c r="AA646">
        <v>0</v>
      </c>
      <c r="AB646">
        <v>2</v>
      </c>
      <c r="AC646">
        <v>0</v>
      </c>
      <c r="AD646">
        <v>1</v>
      </c>
      <c r="AE646">
        <v>15</v>
      </c>
      <c r="AF646">
        <v>10</v>
      </c>
      <c r="AG646">
        <v>6</v>
      </c>
      <c r="AH646">
        <v>6</v>
      </c>
      <c r="AI646">
        <v>9</v>
      </c>
      <c r="AJ646">
        <v>4</v>
      </c>
      <c r="AK646">
        <v>12</v>
      </c>
      <c r="AL646">
        <v>14</v>
      </c>
      <c r="AM646">
        <v>57</v>
      </c>
      <c r="AN646">
        <v>43</v>
      </c>
      <c r="AO646">
        <v>1.61</v>
      </c>
      <c r="AP646">
        <v>1.27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1.5</v>
      </c>
      <c r="BD646">
        <v>4.0999999999999996</v>
      </c>
      <c r="BE646">
        <v>6</v>
      </c>
      <c r="BF646">
        <f>(1/BC646+1/BD646+1/BE646-1)/3</f>
        <v>2.5745257452574499E-2</v>
      </c>
      <c r="BG646">
        <f>1/BC646-BF646</f>
        <v>0.64092140921409213</v>
      </c>
      <c r="BH646">
        <f>1/BD646-BF646</f>
        <v>0.21815718157181577</v>
      </c>
      <c r="BI646">
        <f>1/BE646-BF646</f>
        <v>0.14092140921409216</v>
      </c>
      <c r="BJ646">
        <f>MROUND(BG646*100,2)/100</f>
        <v>0.64</v>
      </c>
      <c r="BK646">
        <v>1.25</v>
      </c>
      <c r="BL646">
        <v>1.65</v>
      </c>
      <c r="BM646">
        <v>2.5499999999999998</v>
      </c>
      <c r="BN646">
        <v>4.45</v>
      </c>
      <c r="BO646">
        <v>1.74</v>
      </c>
      <c r="BP646">
        <v>2.0499999999999998</v>
      </c>
      <c r="BQ646" t="s">
        <v>736</v>
      </c>
      <c r="BR646">
        <f>VLOOKUP(Table2[[#This Row],[Reference]],metron,10,FALSE)</f>
        <v>2.8343749999999996</v>
      </c>
      <c r="BS646">
        <f>VLOOKUP(Table2[[#This Row],[Reference]],metron,11,FALSE)</f>
        <v>1.980803571428571</v>
      </c>
      <c r="BT646">
        <f>VLOOKUP(Table2[[#This Row],[Reference]],metron,12,FALSE)</f>
        <v>0.85357142857142854</v>
      </c>
      <c r="BU646">
        <f>VLOOKUP(Table2[[#This Row],[Reference]],metron,13,FALSE)</f>
        <v>0.8683035714285714</v>
      </c>
      <c r="BV646">
        <f>VLOOKUP(Table2[[#This Row],[Reference]],metron,14,FALSE)</f>
        <v>0.36607142857142849</v>
      </c>
      <c r="BW646">
        <f>VLOOKUP(Table2[[#This Row],[Reference]],metron,15,FALSE)</f>
        <v>15.03980099502488</v>
      </c>
      <c r="BX646">
        <f>VLOOKUP(Table2[[#This Row],[Reference]],metron,16,FALSE)</f>
        <v>8.6326699834162515</v>
      </c>
      <c r="BY646">
        <f>VLOOKUP(Table2[[#This Row],[Reference]],metron,17,FALSE)</f>
        <v>6.5189234650967203</v>
      </c>
      <c r="BZ646">
        <f>VLOOKUP(Table2[[#This Row],[Reference]],metron,18,FALSE)</f>
        <v>3.4507989907485279</v>
      </c>
      <c r="CA646">
        <f>VLOOKUP(Table2[[#This Row],[Reference]],metron,19,FALSE)</f>
        <v>8.5208775299281605</v>
      </c>
      <c r="CB646">
        <f>VLOOKUP(Table2[[#This Row],[Reference]],metron,20,FALSE)</f>
        <v>5.181870992667724</v>
      </c>
      <c r="CC646">
        <f>VLOOKUP(Table2[[#This Row],[Reference]],metron,21,FALSE)</f>
        <v>12.48566610455312</v>
      </c>
      <c r="CD646">
        <f>VLOOKUP(Table2[[#This Row],[Reference]],metron,22,FALSE)</f>
        <v>13.573355817875211</v>
      </c>
      <c r="CE646">
        <f>VLOOKUP(Table2[[#This Row],[Reference]],metron,23,FALSE)</f>
        <v>1.395273023634882</v>
      </c>
      <c r="CF646">
        <f>VLOOKUP(Table2[[#This Row],[Reference]],metron,24,FALSE)</f>
        <v>2.0586797066014668</v>
      </c>
      <c r="CG646">
        <f>VLOOKUP(Table2[[#This Row],[Reference]],metron,25,FALSE)</f>
        <v>6.8459657701711488E-2</v>
      </c>
      <c r="CH646">
        <f>VLOOKUP(Table2[[#This Row],[Reference]],metron,26,FALSE)</f>
        <v>0.12713936430317849</v>
      </c>
    </row>
    <row r="647" spans="1:86" hidden="1" x14ac:dyDescent="0.45">
      <c r="A647">
        <v>1627776000</v>
      </c>
      <c r="B647" t="s">
        <v>1267</v>
      </c>
      <c r="C647" t="s">
        <v>64</v>
      </c>
      <c r="D647" t="s">
        <v>65</v>
      </c>
      <c r="E647" t="s">
        <v>694</v>
      </c>
      <c r="F647" t="s">
        <v>660</v>
      </c>
      <c r="G647" t="s">
        <v>673</v>
      </c>
      <c r="H647">
        <v>2</v>
      </c>
      <c r="I647">
        <v>0</v>
      </c>
      <c r="J647">
        <v>0</v>
      </c>
      <c r="K647">
        <v>1.9</v>
      </c>
      <c r="L647">
        <v>1.28</v>
      </c>
      <c r="M647">
        <v>2</v>
      </c>
      <c r="N647">
        <v>1</v>
      </c>
      <c r="O647">
        <v>3</v>
      </c>
      <c r="P647">
        <v>1</v>
      </c>
      <c r="Q647">
        <v>1</v>
      </c>
      <c r="R647">
        <v>0</v>
      </c>
      <c r="S647" t="s">
        <v>1268</v>
      </c>
      <c r="T647">
        <v>68</v>
      </c>
      <c r="U647">
        <v>3</v>
      </c>
      <c r="V647">
        <v>4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16</v>
      </c>
      <c r="AF647">
        <v>13</v>
      </c>
      <c r="AG647">
        <v>6</v>
      </c>
      <c r="AH647">
        <v>9</v>
      </c>
      <c r="AI647">
        <v>10</v>
      </c>
      <c r="AJ647">
        <v>4</v>
      </c>
      <c r="AK647">
        <v>7</v>
      </c>
      <c r="AL647">
        <v>13</v>
      </c>
      <c r="AM647">
        <v>62</v>
      </c>
      <c r="AN647">
        <v>38</v>
      </c>
      <c r="AO647">
        <v>1.74</v>
      </c>
      <c r="AP647">
        <v>1.62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1.59</v>
      </c>
      <c r="BD647">
        <v>3.65</v>
      </c>
      <c r="BE647">
        <v>6</v>
      </c>
      <c r="BF647">
        <f>(1/BC647+1/BD647+1/BE647-1)/3</f>
        <v>2.3190029005485169E-2</v>
      </c>
      <c r="BG647">
        <f>1/BC647-BF647</f>
        <v>0.6057407886045777</v>
      </c>
      <c r="BH647">
        <f>1/BD647-BF647</f>
        <v>0.25078257373424084</v>
      </c>
      <c r="BI647">
        <f>1/BE647-BF647</f>
        <v>0.14347663766118149</v>
      </c>
      <c r="BJ647">
        <f>MROUND(BG647*100,2)/100</f>
        <v>0.6</v>
      </c>
      <c r="BK647">
        <v>1.36</v>
      </c>
      <c r="BL647">
        <v>2</v>
      </c>
      <c r="BM647">
        <v>3.4</v>
      </c>
      <c r="BN647">
        <v>6.5</v>
      </c>
      <c r="BO647">
        <v>2</v>
      </c>
      <c r="BP647">
        <v>1.74</v>
      </c>
      <c r="BQ647" t="s">
        <v>770</v>
      </c>
      <c r="BR647">
        <f>VLOOKUP(Table2[[#This Row],[Reference]],metron,10,FALSE)</f>
        <v>2.7310090702947849</v>
      </c>
      <c r="BS647">
        <f>VLOOKUP(Table2[[#This Row],[Reference]],metron,11,FALSE)</f>
        <v>1.841836734693878</v>
      </c>
      <c r="BT647">
        <f>VLOOKUP(Table2[[#This Row],[Reference]],metron,12,FALSE)</f>
        <v>0.88917233560090703</v>
      </c>
      <c r="BU647">
        <f>VLOOKUP(Table2[[#This Row],[Reference]],metron,13,FALSE)</f>
        <v>0.804822695035461</v>
      </c>
      <c r="BV647">
        <f>VLOOKUP(Table2[[#This Row],[Reference]],metron,14,FALSE)</f>
        <v>0.38099290780141842</v>
      </c>
      <c r="BW647">
        <f>VLOOKUP(Table2[[#This Row],[Reference]],metron,15,FALSE)</f>
        <v>14.25174825174825</v>
      </c>
      <c r="BX647">
        <f>VLOOKUP(Table2[[#This Row],[Reference]],metron,16,FALSE)</f>
        <v>8.8316683316683324</v>
      </c>
      <c r="BY647">
        <f>VLOOKUP(Table2[[#This Row],[Reference]],metron,17,FALSE)</f>
        <v>6.2901265822784813</v>
      </c>
      <c r="BZ647">
        <f>VLOOKUP(Table2[[#This Row],[Reference]],metron,18,FALSE)</f>
        <v>3.6162025316455702</v>
      </c>
      <c r="CA647">
        <f>VLOOKUP(Table2[[#This Row],[Reference]],metron,19,FALSE)</f>
        <v>7.9616216694697686</v>
      </c>
      <c r="CB647">
        <f>VLOOKUP(Table2[[#This Row],[Reference]],metron,20,FALSE)</f>
        <v>5.2154658000227627</v>
      </c>
      <c r="CC647">
        <f>VLOOKUP(Table2[[#This Row],[Reference]],metron,21,FALSE)</f>
        <v>12.444895886236671</v>
      </c>
      <c r="CD647">
        <f>VLOOKUP(Table2[[#This Row],[Reference]],metron,22,FALSE)</f>
        <v>13.620619603859829</v>
      </c>
      <c r="CE647">
        <f>VLOOKUP(Table2[[#This Row],[Reference]],metron,23,FALSE)</f>
        <v>1.406084017382907</v>
      </c>
      <c r="CF647">
        <f>VLOOKUP(Table2[[#This Row],[Reference]],metron,24,FALSE)</f>
        <v>2.070980202800579</v>
      </c>
      <c r="CG647">
        <f>VLOOKUP(Table2[[#This Row],[Reference]],metron,25,FALSE)</f>
        <v>6.1323032351521013E-2</v>
      </c>
      <c r="CH647">
        <f>VLOOKUP(Table2[[#This Row],[Reference]],metron,26,FALSE)</f>
        <v>0.1313375181071946</v>
      </c>
    </row>
    <row r="648" spans="1:86" hidden="1" x14ac:dyDescent="0.45">
      <c r="A648">
        <v>1627783200</v>
      </c>
      <c r="B648" t="s">
        <v>1269</v>
      </c>
      <c r="C648" t="s">
        <v>64</v>
      </c>
      <c r="D648" t="s">
        <v>65</v>
      </c>
      <c r="E648" t="s">
        <v>704</v>
      </c>
      <c r="F648" t="s">
        <v>682</v>
      </c>
      <c r="G648" t="s">
        <v>717</v>
      </c>
      <c r="H648">
        <v>2</v>
      </c>
      <c r="I648">
        <v>1</v>
      </c>
      <c r="J648">
        <v>0</v>
      </c>
      <c r="K648">
        <v>1.79</v>
      </c>
      <c r="L648">
        <v>1.1000000000000001</v>
      </c>
      <c r="M648">
        <v>2</v>
      </c>
      <c r="N648">
        <v>0</v>
      </c>
      <c r="O648">
        <v>2</v>
      </c>
      <c r="P648">
        <v>1</v>
      </c>
      <c r="Q648">
        <v>1</v>
      </c>
      <c r="R648">
        <v>0</v>
      </c>
      <c r="S648" t="s">
        <v>83</v>
      </c>
      <c r="U648">
        <v>1</v>
      </c>
      <c r="V648">
        <v>3</v>
      </c>
      <c r="W648">
        <v>0</v>
      </c>
      <c r="X648">
        <v>0</v>
      </c>
      <c r="Y648">
        <v>3</v>
      </c>
      <c r="Z648">
        <v>0</v>
      </c>
      <c r="AA648">
        <v>0</v>
      </c>
      <c r="AB648">
        <v>0</v>
      </c>
      <c r="AC648">
        <v>1</v>
      </c>
      <c r="AD648">
        <v>2</v>
      </c>
      <c r="AE648">
        <v>16</v>
      </c>
      <c r="AF648">
        <v>8</v>
      </c>
      <c r="AG648">
        <v>4</v>
      </c>
      <c r="AH648">
        <v>4</v>
      </c>
      <c r="AI648">
        <v>12</v>
      </c>
      <c r="AJ648">
        <v>4</v>
      </c>
      <c r="AK648">
        <v>11</v>
      </c>
      <c r="AL648">
        <v>16</v>
      </c>
      <c r="AM648">
        <v>49</v>
      </c>
      <c r="AN648">
        <v>51</v>
      </c>
      <c r="AO648">
        <v>1.55</v>
      </c>
      <c r="AP648">
        <v>1.18</v>
      </c>
      <c r="AQ648">
        <v>1</v>
      </c>
      <c r="AR648">
        <v>50</v>
      </c>
      <c r="AS648">
        <v>50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50</v>
      </c>
      <c r="AZ648">
        <v>50</v>
      </c>
      <c r="BA648">
        <v>9</v>
      </c>
      <c r="BB648">
        <v>3</v>
      </c>
      <c r="BC648">
        <v>1.38</v>
      </c>
      <c r="BD648">
        <v>4.5999999999999996</v>
      </c>
      <c r="BE648">
        <v>7.5</v>
      </c>
      <c r="BF648">
        <f>(1/BC648+1/BD648+1/BE648-1)/3</f>
        <v>2.5120772946859955E-2</v>
      </c>
      <c r="BG648">
        <f>1/BC648-BF648</f>
        <v>0.69951690821256041</v>
      </c>
      <c r="BH648">
        <f>1/BD648-BF648</f>
        <v>0.19227053140096614</v>
      </c>
      <c r="BI648">
        <f>1/BE648-BF648</f>
        <v>0.10821256038647338</v>
      </c>
      <c r="BJ648">
        <f>MROUND(BG648*100,2)/100</f>
        <v>0.7</v>
      </c>
      <c r="BK648">
        <v>1.26</v>
      </c>
      <c r="BL648">
        <v>1.71</v>
      </c>
      <c r="BM648">
        <v>2.7</v>
      </c>
      <c r="BN648">
        <v>4.8</v>
      </c>
      <c r="BO648">
        <v>1.95</v>
      </c>
      <c r="BP648">
        <v>1.8</v>
      </c>
      <c r="BQ648" t="s">
        <v>1255</v>
      </c>
      <c r="BR648">
        <f>VLOOKUP(Table2[[#This Row],[Reference]],metron,10,FALSE)</f>
        <v>2.9925826028320968</v>
      </c>
      <c r="BS648">
        <f>VLOOKUP(Table2[[#This Row],[Reference]],metron,11,FALSE)</f>
        <v>2.224544841537424</v>
      </c>
      <c r="BT648">
        <f>VLOOKUP(Table2[[#This Row],[Reference]],metron,12,FALSE)</f>
        <v>0.76803776129467294</v>
      </c>
      <c r="BU648">
        <f>VLOOKUP(Table2[[#This Row],[Reference]],metron,13,FALSE)</f>
        <v>0.96561024949426832</v>
      </c>
      <c r="BV648">
        <f>VLOOKUP(Table2[[#This Row],[Reference]],metron,14,FALSE)</f>
        <v>0.34187457855697911</v>
      </c>
      <c r="BW648">
        <f>VLOOKUP(Table2[[#This Row],[Reference]],metron,15,FALSE)</f>
        <v>16.100000000000001</v>
      </c>
      <c r="BX648">
        <f>VLOOKUP(Table2[[#This Row],[Reference]],metron,16,FALSE)</f>
        <v>8.3493506493506491</v>
      </c>
      <c r="BY648">
        <f>VLOOKUP(Table2[[#This Row],[Reference]],metron,17,FALSE)</f>
        <v>7.2678100263852254</v>
      </c>
      <c r="BZ648">
        <f>VLOOKUP(Table2[[#This Row],[Reference]],metron,18,FALSE)</f>
        <v>3.2770448548812658</v>
      </c>
      <c r="CA648">
        <f>VLOOKUP(Table2[[#This Row],[Reference]],metron,19,FALSE)</f>
        <v>8.832189973614776</v>
      </c>
      <c r="CB648">
        <f>VLOOKUP(Table2[[#This Row],[Reference]],metron,20,FALSE)</f>
        <v>5.0723057944693828</v>
      </c>
      <c r="CC648">
        <f>VLOOKUP(Table2[[#This Row],[Reference]],metron,21,FALSE)</f>
        <v>11.95872170439414</v>
      </c>
      <c r="CD648">
        <f>VLOOKUP(Table2[[#This Row],[Reference]],metron,22,FALSE)</f>
        <v>13.450066577896139</v>
      </c>
      <c r="CE648">
        <f>VLOOKUP(Table2[[#This Row],[Reference]],metron,23,FALSE)</f>
        <v>1.301526717557252</v>
      </c>
      <c r="CF648">
        <f>VLOOKUP(Table2[[#This Row],[Reference]],metron,24,FALSE)</f>
        <v>1.9796437659033079</v>
      </c>
      <c r="CG648">
        <f>VLOOKUP(Table2[[#This Row],[Reference]],metron,25,FALSE)</f>
        <v>5.3435114503816793E-2</v>
      </c>
      <c r="CH648">
        <f>VLOOKUP(Table2[[#This Row],[Reference]],metron,26,FALSE)</f>
        <v>0.1183206106870229</v>
      </c>
    </row>
    <row r="649" spans="1:86" hidden="1" x14ac:dyDescent="0.45">
      <c r="A649">
        <v>1627783200</v>
      </c>
      <c r="B649" t="s">
        <v>1269</v>
      </c>
      <c r="C649" t="s">
        <v>64</v>
      </c>
      <c r="D649" t="s">
        <v>65</v>
      </c>
      <c r="E649" t="s">
        <v>677</v>
      </c>
      <c r="F649" t="s">
        <v>689</v>
      </c>
      <c r="G649" t="s">
        <v>684</v>
      </c>
      <c r="H649">
        <v>2</v>
      </c>
      <c r="I649">
        <v>0</v>
      </c>
      <c r="J649">
        <v>0</v>
      </c>
      <c r="K649">
        <v>1.55</v>
      </c>
      <c r="L649">
        <v>0.71</v>
      </c>
      <c r="M649">
        <v>2</v>
      </c>
      <c r="N649">
        <v>0</v>
      </c>
      <c r="O649">
        <v>2</v>
      </c>
      <c r="P649">
        <v>0</v>
      </c>
      <c r="Q649">
        <v>0</v>
      </c>
      <c r="R649">
        <v>0</v>
      </c>
      <c r="S649" t="s">
        <v>1270</v>
      </c>
      <c r="U649">
        <v>6</v>
      </c>
      <c r="V649">
        <v>3</v>
      </c>
      <c r="W649">
        <v>2</v>
      </c>
      <c r="X649">
        <v>0</v>
      </c>
      <c r="Y649">
        <v>2</v>
      </c>
      <c r="Z649">
        <v>0</v>
      </c>
      <c r="AA649">
        <v>2</v>
      </c>
      <c r="AB649">
        <v>0</v>
      </c>
      <c r="AC649">
        <v>1</v>
      </c>
      <c r="AD649">
        <v>1</v>
      </c>
      <c r="AE649">
        <v>19</v>
      </c>
      <c r="AF649">
        <v>9</v>
      </c>
      <c r="AG649">
        <v>6</v>
      </c>
      <c r="AH649">
        <v>0</v>
      </c>
      <c r="AI649">
        <v>13</v>
      </c>
      <c r="AJ649">
        <v>9</v>
      </c>
      <c r="AK649">
        <v>9</v>
      </c>
      <c r="AL649">
        <v>10</v>
      </c>
      <c r="AM649">
        <v>59</v>
      </c>
      <c r="AN649">
        <v>41</v>
      </c>
      <c r="AO649">
        <v>1.97</v>
      </c>
      <c r="AP649">
        <v>0.76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1.42</v>
      </c>
      <c r="BD649">
        <v>4.25</v>
      </c>
      <c r="BE649">
        <v>7.25</v>
      </c>
      <c r="BF649">
        <f>(1/BC649+1/BD649+1/BE649-1)/3</f>
        <v>2.5816834747497852E-2</v>
      </c>
      <c r="BG649">
        <f>1/BC649-BF649</f>
        <v>0.67840851736517827</v>
      </c>
      <c r="BH649">
        <f>1/BD649-BF649</f>
        <v>0.20947728289956097</v>
      </c>
      <c r="BI649">
        <f>1/BE649-BF649</f>
        <v>0.11211419973526077</v>
      </c>
      <c r="BJ649">
        <f>MROUND(BG649*100,2)/100</f>
        <v>0.68</v>
      </c>
      <c r="BK649">
        <v>1.4</v>
      </c>
      <c r="BL649">
        <v>2.1</v>
      </c>
      <c r="BM649">
        <v>3.65</v>
      </c>
      <c r="BN649">
        <v>7.25</v>
      </c>
      <c r="BO649">
        <v>2.4</v>
      </c>
      <c r="BP649">
        <v>1.54</v>
      </c>
      <c r="BQ649" t="s">
        <v>733</v>
      </c>
      <c r="BR649">
        <f>VLOOKUP(Table2[[#This Row],[Reference]],metron,10,FALSE)</f>
        <v>2.9107565011820329</v>
      </c>
      <c r="BS649">
        <f>VLOOKUP(Table2[[#This Row],[Reference]],metron,11,FALSE)</f>
        <v>2.1359338061465718</v>
      </c>
      <c r="BT649">
        <f>VLOOKUP(Table2[[#This Row],[Reference]],metron,12,FALSE)</f>
        <v>0.77482269503546097</v>
      </c>
      <c r="BU649">
        <f>VLOOKUP(Table2[[#This Row],[Reference]],metron,13,FALSE)</f>
        <v>0.93380614657210403</v>
      </c>
      <c r="BV649">
        <f>VLOOKUP(Table2[[#This Row],[Reference]],metron,14,FALSE)</f>
        <v>0.33747044917257679</v>
      </c>
      <c r="BW649">
        <f>VLOOKUP(Table2[[#This Row],[Reference]],metron,15,FALSE)</f>
        <v>15.783723522853959</v>
      </c>
      <c r="BX649">
        <f>VLOOKUP(Table2[[#This Row],[Reference]],metron,16,FALSE)</f>
        <v>8.5830546265328866</v>
      </c>
      <c r="BY649">
        <f>VLOOKUP(Table2[[#This Row],[Reference]],metron,17,FALSE)</f>
        <v>6.7338618346545864</v>
      </c>
      <c r="BZ649">
        <f>VLOOKUP(Table2[[#This Row],[Reference]],metron,18,FALSE)</f>
        <v>3.2842582106455271</v>
      </c>
      <c r="CA649">
        <f>VLOOKUP(Table2[[#This Row],[Reference]],metron,19,FALSE)</f>
        <v>9.049861688199373</v>
      </c>
      <c r="CB649">
        <f>VLOOKUP(Table2[[#This Row],[Reference]],metron,20,FALSE)</f>
        <v>5.2987964158873595</v>
      </c>
      <c r="CC649">
        <f>VLOOKUP(Table2[[#This Row],[Reference]],metron,21,FALSE)</f>
        <v>12.362500000000001</v>
      </c>
      <c r="CD649">
        <f>VLOOKUP(Table2[[#This Row],[Reference]],metron,22,FALSE)</f>
        <v>13.904545454545451</v>
      </c>
      <c r="CE649">
        <f>VLOOKUP(Table2[[#This Row],[Reference]],metron,23,FALSE)</f>
        <v>1.353005464480874</v>
      </c>
      <c r="CF649">
        <f>VLOOKUP(Table2[[#This Row],[Reference]],metron,24,FALSE)</f>
        <v>2.0185792349726781</v>
      </c>
      <c r="CG649">
        <f>VLOOKUP(Table2[[#This Row],[Reference]],metron,25,FALSE)</f>
        <v>6.6666666666666666E-2</v>
      </c>
      <c r="CH649">
        <f>VLOOKUP(Table2[[#This Row],[Reference]],metron,26,FALSE)</f>
        <v>0.1213114754098361</v>
      </c>
    </row>
    <row r="650" spans="1:86" hidden="1" x14ac:dyDescent="0.45">
      <c r="A650">
        <v>1627837200</v>
      </c>
      <c r="B650" t="s">
        <v>1271</v>
      </c>
      <c r="C650" t="s">
        <v>64</v>
      </c>
      <c r="D650" t="s">
        <v>65</v>
      </c>
      <c r="E650" t="s">
        <v>705</v>
      </c>
      <c r="F650" t="s">
        <v>661</v>
      </c>
      <c r="G650" t="s">
        <v>983</v>
      </c>
      <c r="H650">
        <v>2</v>
      </c>
      <c r="I650">
        <v>0</v>
      </c>
      <c r="J650">
        <v>3</v>
      </c>
      <c r="K650">
        <v>1.17</v>
      </c>
      <c r="L650">
        <v>1.48</v>
      </c>
      <c r="M650">
        <v>3</v>
      </c>
      <c r="N650">
        <v>1</v>
      </c>
      <c r="O650">
        <v>4</v>
      </c>
      <c r="P650">
        <v>2</v>
      </c>
      <c r="Q650">
        <v>1</v>
      </c>
      <c r="R650">
        <v>1</v>
      </c>
      <c r="S650" t="s">
        <v>1272</v>
      </c>
      <c r="T650">
        <v>27</v>
      </c>
      <c r="U650">
        <v>6</v>
      </c>
      <c r="V650">
        <v>8</v>
      </c>
      <c r="W650">
        <v>1</v>
      </c>
      <c r="X650">
        <v>0</v>
      </c>
      <c r="Y650">
        <v>2</v>
      </c>
      <c r="Z650">
        <v>1</v>
      </c>
      <c r="AA650">
        <v>0</v>
      </c>
      <c r="AB650">
        <v>1</v>
      </c>
      <c r="AC650">
        <v>0</v>
      </c>
      <c r="AD650">
        <v>3</v>
      </c>
      <c r="AE650">
        <v>15</v>
      </c>
      <c r="AF650">
        <v>20</v>
      </c>
      <c r="AG650">
        <v>9</v>
      </c>
      <c r="AH650">
        <v>6</v>
      </c>
      <c r="AI650">
        <v>6</v>
      </c>
      <c r="AJ650">
        <v>14</v>
      </c>
      <c r="AK650">
        <v>15</v>
      </c>
      <c r="AL650">
        <v>14</v>
      </c>
      <c r="AM650">
        <v>58</v>
      </c>
      <c r="AN650">
        <v>42</v>
      </c>
      <c r="AO650">
        <v>1.88</v>
      </c>
      <c r="AP650">
        <v>1.96</v>
      </c>
      <c r="AQ650">
        <v>1.5</v>
      </c>
      <c r="AR650">
        <v>50</v>
      </c>
      <c r="AS650">
        <v>50</v>
      </c>
      <c r="AT650">
        <v>50</v>
      </c>
      <c r="AU650">
        <v>0</v>
      </c>
      <c r="AV650">
        <v>0</v>
      </c>
      <c r="AW650">
        <v>0</v>
      </c>
      <c r="AX650">
        <v>50</v>
      </c>
      <c r="AY650">
        <v>50</v>
      </c>
      <c r="AZ650">
        <v>50</v>
      </c>
      <c r="BA650">
        <v>1</v>
      </c>
      <c r="BB650">
        <v>1</v>
      </c>
      <c r="BC650">
        <v>2.2000000000000002</v>
      </c>
      <c r="BD650">
        <v>3.3</v>
      </c>
      <c r="BE650">
        <v>3.15</v>
      </c>
      <c r="BF650">
        <f>(1/BC650+1/BD650+1/BE650-1)/3</f>
        <v>2.5012025012025003E-2</v>
      </c>
      <c r="BG650">
        <f>1/BC650-BF650</f>
        <v>0.42953342953342954</v>
      </c>
      <c r="BH650">
        <f>1/BD650-BF650</f>
        <v>0.27801827801827805</v>
      </c>
      <c r="BI650">
        <f>1/BE650-BF650</f>
        <v>0.29244829244829246</v>
      </c>
      <c r="BJ650">
        <f>MROUND(BG650*100,2)/100</f>
        <v>0.42</v>
      </c>
      <c r="BK650">
        <v>1.36</v>
      </c>
      <c r="BL650">
        <v>2</v>
      </c>
      <c r="BM650">
        <v>3.3</v>
      </c>
      <c r="BN650">
        <v>6</v>
      </c>
      <c r="BO650">
        <v>1.83</v>
      </c>
      <c r="BP650">
        <v>1.91</v>
      </c>
      <c r="BQ650" t="s">
        <v>723</v>
      </c>
      <c r="BR650">
        <f>VLOOKUP(Table2[[#This Row],[Reference]],metron,10,FALSE)</f>
        <v>2.4884649511978703</v>
      </c>
      <c r="BS650">
        <f>VLOOKUP(Table2[[#This Row],[Reference]],metron,11,FALSE)</f>
        <v>1.396960958296362</v>
      </c>
      <c r="BT650">
        <f>VLOOKUP(Table2[[#This Row],[Reference]],metron,12,FALSE)</f>
        <v>1.091503992901508</v>
      </c>
      <c r="BU650">
        <f>VLOOKUP(Table2[[#This Row],[Reference]],metron,13,FALSE)</f>
        <v>0.60765391014975045</v>
      </c>
      <c r="BV650">
        <f>VLOOKUP(Table2[[#This Row],[Reference]],metron,14,FALSE)</f>
        <v>0.47276760953965608</v>
      </c>
      <c r="BW650">
        <f>VLOOKUP(Table2[[#This Row],[Reference]],metron,15,FALSE)</f>
        <v>12.29504785684561</v>
      </c>
      <c r="BX650">
        <f>VLOOKUP(Table2[[#This Row],[Reference]],metron,16,FALSE)</f>
        <v>10.047232625884311</v>
      </c>
      <c r="BY650">
        <f>VLOOKUP(Table2[[#This Row],[Reference]],metron,17,FALSE)</f>
        <v>5.2917192097519967</v>
      </c>
      <c r="BZ650">
        <f>VLOOKUP(Table2[[#This Row],[Reference]],metron,18,FALSE)</f>
        <v>4.2580916351408158</v>
      </c>
      <c r="CA650">
        <f>VLOOKUP(Table2[[#This Row],[Reference]],metron,19,FALSE)</f>
        <v>7.0033286470936131</v>
      </c>
      <c r="CB650">
        <f>VLOOKUP(Table2[[#This Row],[Reference]],metron,20,FALSE)</f>
        <v>5.789140990743495</v>
      </c>
      <c r="CC650">
        <f>VLOOKUP(Table2[[#This Row],[Reference]],metron,21,FALSE)</f>
        <v>12.77041895895049</v>
      </c>
      <c r="CD650">
        <f>VLOOKUP(Table2[[#This Row],[Reference]],metron,22,FALSE)</f>
        <v>13.411129919593741</v>
      </c>
      <c r="CE650">
        <f>VLOOKUP(Table2[[#This Row],[Reference]],metron,23,FALSE)</f>
        <v>1.556141062018646</v>
      </c>
      <c r="CF650">
        <f>VLOOKUP(Table2[[#This Row],[Reference]],metron,24,FALSE)</f>
        <v>1.9114308877178761</v>
      </c>
      <c r="CG650">
        <f>VLOOKUP(Table2[[#This Row],[Reference]],metron,25,FALSE)</f>
        <v>8.4920956627482766E-2</v>
      </c>
      <c r="CH650">
        <f>VLOOKUP(Table2[[#This Row],[Reference]],metron,26,FALSE)</f>
        <v>0.1323469801378192</v>
      </c>
    </row>
    <row r="651" spans="1:86" hidden="1" x14ac:dyDescent="0.45">
      <c r="A651">
        <v>1627858800</v>
      </c>
      <c r="B651" t="s">
        <v>1273</v>
      </c>
      <c r="C651" t="s">
        <v>64</v>
      </c>
      <c r="D651" t="s">
        <v>65</v>
      </c>
      <c r="E651" t="s">
        <v>672</v>
      </c>
      <c r="F651" t="s">
        <v>671</v>
      </c>
      <c r="G651" t="s">
        <v>668</v>
      </c>
      <c r="H651">
        <v>2</v>
      </c>
      <c r="I651">
        <v>0</v>
      </c>
      <c r="J651">
        <v>0</v>
      </c>
      <c r="K651">
        <v>1.58</v>
      </c>
      <c r="L651">
        <v>1.5</v>
      </c>
      <c r="M651">
        <v>1</v>
      </c>
      <c r="N651">
        <v>1</v>
      </c>
      <c r="O651">
        <v>2</v>
      </c>
      <c r="P651">
        <v>0</v>
      </c>
      <c r="Q651">
        <v>0</v>
      </c>
      <c r="R651">
        <v>0</v>
      </c>
      <c r="S651">
        <v>82</v>
      </c>
      <c r="T651">
        <v>64</v>
      </c>
      <c r="U651">
        <v>5</v>
      </c>
      <c r="V651">
        <v>0</v>
      </c>
      <c r="W651">
        <v>2</v>
      </c>
      <c r="X651">
        <v>0</v>
      </c>
      <c r="Y651">
        <v>6</v>
      </c>
      <c r="Z651">
        <v>0</v>
      </c>
      <c r="AA651">
        <v>0</v>
      </c>
      <c r="AB651">
        <v>2</v>
      </c>
      <c r="AC651">
        <v>3</v>
      </c>
      <c r="AD651">
        <v>3</v>
      </c>
      <c r="AE651">
        <v>10</v>
      </c>
      <c r="AF651">
        <v>7</v>
      </c>
      <c r="AG651">
        <v>4</v>
      </c>
      <c r="AH651">
        <v>3</v>
      </c>
      <c r="AI651">
        <v>6</v>
      </c>
      <c r="AJ651">
        <v>4</v>
      </c>
      <c r="AK651">
        <v>13</v>
      </c>
      <c r="AL651">
        <v>11</v>
      </c>
      <c r="AM651">
        <v>68</v>
      </c>
      <c r="AN651">
        <v>32</v>
      </c>
      <c r="AO651">
        <v>1.31</v>
      </c>
      <c r="AP651">
        <v>0.93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2.15</v>
      </c>
      <c r="BD651">
        <v>3.05</v>
      </c>
      <c r="BE651">
        <v>3.6</v>
      </c>
      <c r="BF651">
        <f>(1/BC651+1/BD651+1/BE651-1)/3</f>
        <v>2.3587636435520604E-2</v>
      </c>
      <c r="BG651">
        <f>1/BC651-BF651</f>
        <v>0.44152864263424685</v>
      </c>
      <c r="BH651">
        <f>1/BD651-BF651</f>
        <v>0.30428121602349584</v>
      </c>
      <c r="BI651">
        <f>1/BE651-BF651</f>
        <v>0.2541901413422572</v>
      </c>
      <c r="BJ651">
        <f>MROUND(BG651*100,2)/100</f>
        <v>0.44</v>
      </c>
      <c r="BK651">
        <v>1.5</v>
      </c>
      <c r="BL651">
        <v>2.4</v>
      </c>
      <c r="BM651">
        <v>4.25</v>
      </c>
      <c r="BN651">
        <v>8.75</v>
      </c>
      <c r="BO651">
        <v>2.15</v>
      </c>
      <c r="BP651">
        <v>1.67</v>
      </c>
      <c r="BQ651" t="s">
        <v>729</v>
      </c>
      <c r="BR651">
        <f>VLOOKUP(Table2[[#This Row],[Reference]],metron,10,FALSE)</f>
        <v>2.4807646356033461</v>
      </c>
      <c r="BS651">
        <f>VLOOKUP(Table2[[#This Row],[Reference]],metron,11,FALSE)</f>
        <v>1.4140979689366791</v>
      </c>
      <c r="BT651">
        <f>VLOOKUP(Table2[[#This Row],[Reference]],metron,12,FALSE)</f>
        <v>1.0666666666666671</v>
      </c>
      <c r="BU651">
        <f>VLOOKUP(Table2[[#This Row],[Reference]],metron,13,FALSE)</f>
        <v>0.62712066905615294</v>
      </c>
      <c r="BV651">
        <f>VLOOKUP(Table2[[#This Row],[Reference]],metron,14,FALSE)</f>
        <v>0.46009557945041818</v>
      </c>
      <c r="BW651">
        <f>VLOOKUP(Table2[[#This Row],[Reference]],metron,15,FALSE)</f>
        <v>12.56969280146722</v>
      </c>
      <c r="BX651">
        <f>VLOOKUP(Table2[[#This Row],[Reference]],metron,16,FALSE)</f>
        <v>9.8695552498853729</v>
      </c>
      <c r="BY651">
        <f>VLOOKUP(Table2[[#This Row],[Reference]],metron,17,FALSE)</f>
        <v>5.2754256787850897</v>
      </c>
      <c r="BZ651">
        <f>VLOOKUP(Table2[[#This Row],[Reference]],metron,18,FALSE)</f>
        <v>4.1279337321675103</v>
      </c>
      <c r="CA651">
        <f>VLOOKUP(Table2[[#This Row],[Reference]],metron,19,FALSE)</f>
        <v>7.2942671226821298</v>
      </c>
      <c r="CB651">
        <f>VLOOKUP(Table2[[#This Row],[Reference]],metron,20,FALSE)</f>
        <v>5.7416215177178627</v>
      </c>
      <c r="CC651">
        <f>VLOOKUP(Table2[[#This Row],[Reference]],metron,21,FALSE)</f>
        <v>12.897246007868549</v>
      </c>
      <c r="CD651">
        <f>VLOOKUP(Table2[[#This Row],[Reference]],metron,22,FALSE)</f>
        <v>13.507058551261281</v>
      </c>
      <c r="CE651">
        <f>VLOOKUP(Table2[[#This Row],[Reference]],metron,23,FALSE)</f>
        <v>1.576522702104098</v>
      </c>
      <c r="CF651">
        <f>VLOOKUP(Table2[[#This Row],[Reference]],metron,24,FALSE)</f>
        <v>1.917165005537099</v>
      </c>
      <c r="CG651">
        <f>VLOOKUP(Table2[[#This Row],[Reference]],metron,25,FALSE)</f>
        <v>8.4385382059800659E-2</v>
      </c>
      <c r="CH651">
        <f>VLOOKUP(Table2[[#This Row],[Reference]],metron,26,FALSE)</f>
        <v>0.1233665559246955</v>
      </c>
    </row>
    <row r="652" spans="1:86" hidden="1" x14ac:dyDescent="0.45">
      <c r="A652">
        <v>1627956000</v>
      </c>
      <c r="B652" t="s">
        <v>1274</v>
      </c>
      <c r="C652" t="s">
        <v>64</v>
      </c>
      <c r="D652" t="s">
        <v>65</v>
      </c>
      <c r="E652" t="s">
        <v>688</v>
      </c>
      <c r="F652" t="s">
        <v>683</v>
      </c>
      <c r="G652" t="s">
        <v>760</v>
      </c>
      <c r="H652">
        <v>2</v>
      </c>
      <c r="I652">
        <v>0</v>
      </c>
      <c r="J652">
        <v>0</v>
      </c>
      <c r="K652">
        <v>1.1100000000000001</v>
      </c>
      <c r="L652">
        <v>0.65</v>
      </c>
      <c r="M652">
        <v>1</v>
      </c>
      <c r="N652">
        <v>1</v>
      </c>
      <c r="O652">
        <v>2</v>
      </c>
      <c r="P652">
        <v>1</v>
      </c>
      <c r="Q652">
        <v>1</v>
      </c>
      <c r="R652">
        <v>0</v>
      </c>
      <c r="S652">
        <v>3</v>
      </c>
      <c r="T652">
        <v>62</v>
      </c>
      <c r="U652">
        <v>5</v>
      </c>
      <c r="V652">
        <v>6</v>
      </c>
      <c r="W652">
        <v>1</v>
      </c>
      <c r="X652">
        <v>0</v>
      </c>
      <c r="Y652">
        <v>2</v>
      </c>
      <c r="Z652">
        <v>1</v>
      </c>
      <c r="AA652">
        <v>1</v>
      </c>
      <c r="AB652">
        <v>0</v>
      </c>
      <c r="AC652">
        <v>1</v>
      </c>
      <c r="AD652">
        <v>2</v>
      </c>
      <c r="AE652">
        <v>16</v>
      </c>
      <c r="AF652">
        <v>8</v>
      </c>
      <c r="AG652">
        <v>5</v>
      </c>
      <c r="AH652">
        <v>3</v>
      </c>
      <c r="AI652">
        <v>11</v>
      </c>
      <c r="AJ652">
        <v>5</v>
      </c>
      <c r="AK652">
        <v>14</v>
      </c>
      <c r="AL652">
        <v>3</v>
      </c>
      <c r="AM652">
        <v>64</v>
      </c>
      <c r="AN652">
        <v>36</v>
      </c>
      <c r="AO652">
        <v>1.67</v>
      </c>
      <c r="AP652">
        <v>0.88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2.0499999999999998</v>
      </c>
      <c r="BD652">
        <v>3.1</v>
      </c>
      <c r="BE652">
        <v>3.6</v>
      </c>
      <c r="BF652">
        <f>(1/BC652+1/BD652+1/BE652-1)/3</f>
        <v>2.9387766995949544E-2</v>
      </c>
      <c r="BG652">
        <f>1/BC652-BF652</f>
        <v>0.45841711105283101</v>
      </c>
      <c r="BH652">
        <f>1/BD652-BF652</f>
        <v>0.29319287816534079</v>
      </c>
      <c r="BI652">
        <f>1/BE652-BF652</f>
        <v>0.24839001078182824</v>
      </c>
      <c r="BJ652">
        <f>MROUND(BG652*100,2)/100</f>
        <v>0.46</v>
      </c>
      <c r="BK652">
        <v>1.49</v>
      </c>
      <c r="BL652">
        <v>2.35</v>
      </c>
      <c r="BM652">
        <v>4.2</v>
      </c>
      <c r="BN652">
        <v>8.5</v>
      </c>
      <c r="BO652">
        <v>2.15</v>
      </c>
      <c r="BP652">
        <v>1.69</v>
      </c>
      <c r="BQ652" t="s">
        <v>691</v>
      </c>
      <c r="BR652">
        <f>VLOOKUP(Table2[[#This Row],[Reference]],metron,10,FALSE)</f>
        <v>2.5405629139072849</v>
      </c>
      <c r="BS652">
        <f>VLOOKUP(Table2[[#This Row],[Reference]],metron,11,FALSE)</f>
        <v>1.4888836329233679</v>
      </c>
      <c r="BT652">
        <f>VLOOKUP(Table2[[#This Row],[Reference]],metron,12,FALSE)</f>
        <v>1.0516792809839171</v>
      </c>
      <c r="BU652">
        <f>VLOOKUP(Table2[[#This Row],[Reference]],metron,13,FALSE)</f>
        <v>0.64581362346263005</v>
      </c>
      <c r="BV652">
        <f>VLOOKUP(Table2[[#This Row],[Reference]],metron,14,FALSE)</f>
        <v>0.45364238410596031</v>
      </c>
      <c r="BW652">
        <f>VLOOKUP(Table2[[#This Row],[Reference]],metron,15,FALSE)</f>
        <v>12.686892177589851</v>
      </c>
      <c r="BX652">
        <f>VLOOKUP(Table2[[#This Row],[Reference]],metron,16,FALSE)</f>
        <v>9.8059196617336148</v>
      </c>
      <c r="BY652">
        <f>VLOOKUP(Table2[[#This Row],[Reference]],metron,17,FALSE)</f>
        <v>5.3198121263877027</v>
      </c>
      <c r="BZ652">
        <f>VLOOKUP(Table2[[#This Row],[Reference]],metron,18,FALSE)</f>
        <v>4.0954312553373189</v>
      </c>
      <c r="CA652">
        <f>VLOOKUP(Table2[[#This Row],[Reference]],metron,19,FALSE)</f>
        <v>7.3670800512021479</v>
      </c>
      <c r="CB652">
        <f>VLOOKUP(Table2[[#This Row],[Reference]],metron,20,FALSE)</f>
        <v>5.710488406396296</v>
      </c>
      <c r="CC652">
        <f>VLOOKUP(Table2[[#This Row],[Reference]],metron,21,FALSE)</f>
        <v>13.0488908033599</v>
      </c>
      <c r="CD652">
        <f>VLOOKUP(Table2[[#This Row],[Reference]],metron,22,FALSE)</f>
        <v>13.714839543398661</v>
      </c>
      <c r="CE652">
        <f>VLOOKUP(Table2[[#This Row],[Reference]],metron,23,FALSE)</f>
        <v>1.567523459812322</v>
      </c>
      <c r="CF652">
        <f>VLOOKUP(Table2[[#This Row],[Reference]],metron,24,FALSE)</f>
        <v>1.951040391676867</v>
      </c>
      <c r="CG652">
        <f>VLOOKUP(Table2[[#This Row],[Reference]],metron,25,FALSE)</f>
        <v>8.3027335781313744E-2</v>
      </c>
      <c r="CH652">
        <f>VLOOKUP(Table2[[#This Row],[Reference]],metron,26,FALSE)</f>
        <v>0.13117095063239501</v>
      </c>
    </row>
    <row r="653" spans="1:86" hidden="1" x14ac:dyDescent="0.45">
      <c r="A653">
        <v>1628215500</v>
      </c>
      <c r="B653" t="s">
        <v>1275</v>
      </c>
      <c r="C653" t="s">
        <v>64</v>
      </c>
      <c r="D653" t="s">
        <v>65</v>
      </c>
      <c r="E653" t="s">
        <v>683</v>
      </c>
      <c r="F653" t="s">
        <v>667</v>
      </c>
      <c r="G653" t="s">
        <v>65</v>
      </c>
      <c r="H653">
        <v>3</v>
      </c>
      <c r="I653">
        <v>1</v>
      </c>
      <c r="J653">
        <v>0</v>
      </c>
      <c r="K653">
        <v>1.24</v>
      </c>
      <c r="L653">
        <v>1.4</v>
      </c>
      <c r="M653">
        <v>0</v>
      </c>
      <c r="N653">
        <v>1</v>
      </c>
      <c r="O653">
        <v>1</v>
      </c>
      <c r="P653">
        <v>1</v>
      </c>
      <c r="Q653">
        <v>0</v>
      </c>
      <c r="R653">
        <v>1</v>
      </c>
      <c r="T653">
        <v>28</v>
      </c>
      <c r="U653">
        <v>4</v>
      </c>
      <c r="V653">
        <v>4</v>
      </c>
      <c r="W653">
        <v>3</v>
      </c>
      <c r="X653">
        <v>0</v>
      </c>
      <c r="Y653">
        <v>1</v>
      </c>
      <c r="Z653">
        <v>0</v>
      </c>
      <c r="AA653">
        <v>1</v>
      </c>
      <c r="AB653">
        <v>2</v>
      </c>
      <c r="AC653">
        <v>1</v>
      </c>
      <c r="AD653">
        <v>0</v>
      </c>
      <c r="AE653">
        <v>13</v>
      </c>
      <c r="AF653">
        <v>15</v>
      </c>
      <c r="AG653">
        <v>3</v>
      </c>
      <c r="AH653">
        <v>2</v>
      </c>
      <c r="AI653">
        <v>10</v>
      </c>
      <c r="AJ653">
        <v>13</v>
      </c>
      <c r="AK653">
        <v>9</v>
      </c>
      <c r="AL653">
        <v>12</v>
      </c>
      <c r="AM653">
        <v>49</v>
      </c>
      <c r="AN653">
        <v>51</v>
      </c>
      <c r="AO653">
        <v>1.37</v>
      </c>
      <c r="AP653">
        <v>1.31</v>
      </c>
      <c r="AQ653">
        <v>2</v>
      </c>
      <c r="AR653">
        <v>0</v>
      </c>
      <c r="AS653">
        <v>50</v>
      </c>
      <c r="AT653">
        <v>50</v>
      </c>
      <c r="AU653">
        <v>50</v>
      </c>
      <c r="AV653">
        <v>0</v>
      </c>
      <c r="AW653">
        <v>0</v>
      </c>
      <c r="AX653">
        <v>0</v>
      </c>
      <c r="AY653">
        <v>50</v>
      </c>
      <c r="AZ653">
        <v>50</v>
      </c>
      <c r="BA653">
        <v>3</v>
      </c>
      <c r="BB653">
        <v>3</v>
      </c>
      <c r="BC653">
        <v>3.2</v>
      </c>
      <c r="BD653">
        <v>3.15</v>
      </c>
      <c r="BE653">
        <v>2.2000000000000002</v>
      </c>
      <c r="BF653">
        <f>(1/BC653+1/BD653+1/BE653-1)/3</f>
        <v>2.8168590668590676E-2</v>
      </c>
      <c r="BG653">
        <f>1/BC653-BF653</f>
        <v>0.28433140933140932</v>
      </c>
      <c r="BH653">
        <f>1/BD653-BF653</f>
        <v>0.28929172679172677</v>
      </c>
      <c r="BI653">
        <f>1/BE653-BF653</f>
        <v>0.42637686387686385</v>
      </c>
      <c r="BJ653">
        <f>MROUND(BG653*100,2)/100</f>
        <v>0.28000000000000003</v>
      </c>
      <c r="BK653">
        <v>1.35</v>
      </c>
      <c r="BL653">
        <v>1.95</v>
      </c>
      <c r="BM653">
        <v>3.15</v>
      </c>
      <c r="BN653">
        <v>5.75</v>
      </c>
      <c r="BO653">
        <v>1.77</v>
      </c>
      <c r="BP653">
        <v>2.0499999999999998</v>
      </c>
      <c r="BQ653" t="s">
        <v>726</v>
      </c>
      <c r="BR653">
        <f>VLOOKUP(Table2[[#This Row],[Reference]],metron,10,FALSE)</f>
        <v>2.5445607358071678</v>
      </c>
      <c r="BS653">
        <f>VLOOKUP(Table2[[#This Row],[Reference]],metron,11,FALSE)</f>
        <v>1.128766254360926</v>
      </c>
      <c r="BT653">
        <f>VLOOKUP(Table2[[#This Row],[Reference]],metron,12,FALSE)</f>
        <v>1.415794481446242</v>
      </c>
      <c r="BU653">
        <f>VLOOKUP(Table2[[#This Row],[Reference]],metron,13,FALSE)</f>
        <v>0.49635267998731369</v>
      </c>
      <c r="BV653">
        <f>VLOOKUP(Table2[[#This Row],[Reference]],metron,14,FALSE)</f>
        <v>0.61084681255946716</v>
      </c>
      <c r="BW653">
        <f>VLOOKUP(Table2[[#This Row],[Reference]],metron,15,FALSE)</f>
        <v>11.04442036836403</v>
      </c>
      <c r="BX653">
        <f>VLOOKUP(Table2[[#This Row],[Reference]],metron,16,FALSE)</f>
        <v>11.38840736728061</v>
      </c>
      <c r="BY653">
        <f>VLOOKUP(Table2[[#This Row],[Reference]],metron,17,FALSE)</f>
        <v>4.5379574003276897</v>
      </c>
      <c r="BZ653">
        <f>VLOOKUP(Table2[[#This Row],[Reference]],metron,18,FALSE)</f>
        <v>4.8481703986892413</v>
      </c>
      <c r="CA653">
        <f>VLOOKUP(Table2[[#This Row],[Reference]],metron,19,FALSE)</f>
        <v>6.5064629680363399</v>
      </c>
      <c r="CB653">
        <f>VLOOKUP(Table2[[#This Row],[Reference]],metron,20,FALSE)</f>
        <v>6.540236968591369</v>
      </c>
      <c r="CC653">
        <f>VLOOKUP(Table2[[#This Row],[Reference]],metron,21,FALSE)</f>
        <v>13.117582417582421</v>
      </c>
      <c r="CD653">
        <f>VLOOKUP(Table2[[#This Row],[Reference]],metron,22,FALSE)</f>
        <v>13.28241758241758</v>
      </c>
      <c r="CE653">
        <f>VLOOKUP(Table2[[#This Row],[Reference]],metron,23,FALSE)</f>
        <v>1.792592592592593</v>
      </c>
      <c r="CF653">
        <f>VLOOKUP(Table2[[#This Row],[Reference]],metron,24,FALSE)</f>
        <v>1.806980433632998</v>
      </c>
      <c r="CG653">
        <f>VLOOKUP(Table2[[#This Row],[Reference]],metron,25,FALSE)</f>
        <v>0.1047065044949762</v>
      </c>
      <c r="CH653">
        <f>VLOOKUP(Table2[[#This Row],[Reference]],metron,26,FALSE)</f>
        <v>0.1073506081438392</v>
      </c>
    </row>
    <row r="654" spans="1:86" hidden="1" x14ac:dyDescent="0.45">
      <c r="A654">
        <v>1628294400</v>
      </c>
      <c r="B654" t="s">
        <v>1276</v>
      </c>
      <c r="C654" t="s">
        <v>64</v>
      </c>
      <c r="D654" t="s">
        <v>65</v>
      </c>
      <c r="E654" t="s">
        <v>699</v>
      </c>
      <c r="F654" t="s">
        <v>704</v>
      </c>
      <c r="G654" t="s">
        <v>695</v>
      </c>
      <c r="H654">
        <v>3</v>
      </c>
      <c r="I654">
        <v>3</v>
      </c>
      <c r="J654">
        <v>0</v>
      </c>
      <c r="K654">
        <v>1.71</v>
      </c>
      <c r="L654">
        <v>1.05</v>
      </c>
      <c r="M654">
        <v>1</v>
      </c>
      <c r="N654">
        <v>1</v>
      </c>
      <c r="O654">
        <v>2</v>
      </c>
      <c r="P654">
        <v>2</v>
      </c>
      <c r="Q654">
        <v>1</v>
      </c>
      <c r="R654">
        <v>1</v>
      </c>
      <c r="S654" t="s">
        <v>92</v>
      </c>
      <c r="T654" t="s">
        <v>142</v>
      </c>
      <c r="U654">
        <v>2</v>
      </c>
      <c r="V654">
        <v>4</v>
      </c>
      <c r="W654">
        <v>3</v>
      </c>
      <c r="X654">
        <v>0</v>
      </c>
      <c r="Y654">
        <v>3</v>
      </c>
      <c r="Z654">
        <v>2</v>
      </c>
      <c r="AA654">
        <v>1</v>
      </c>
      <c r="AB654">
        <v>2</v>
      </c>
      <c r="AC654">
        <v>2</v>
      </c>
      <c r="AD654">
        <v>3</v>
      </c>
      <c r="AE654">
        <v>10</v>
      </c>
      <c r="AF654">
        <v>7</v>
      </c>
      <c r="AG654">
        <v>3</v>
      </c>
      <c r="AH654">
        <v>3</v>
      </c>
      <c r="AI654">
        <v>7</v>
      </c>
      <c r="AJ654">
        <v>4</v>
      </c>
      <c r="AK654">
        <v>13</v>
      </c>
      <c r="AL654">
        <v>13</v>
      </c>
      <c r="AM654">
        <v>53</v>
      </c>
      <c r="AN654">
        <v>47</v>
      </c>
      <c r="AO654">
        <v>1.32</v>
      </c>
      <c r="AP654">
        <v>0.91</v>
      </c>
      <c r="AQ654">
        <v>1.5</v>
      </c>
      <c r="AR654">
        <v>50</v>
      </c>
      <c r="AS654">
        <v>50</v>
      </c>
      <c r="AT654">
        <v>50</v>
      </c>
      <c r="AU654">
        <v>0</v>
      </c>
      <c r="AV654">
        <v>0</v>
      </c>
      <c r="AW654">
        <v>50</v>
      </c>
      <c r="AX654">
        <v>50</v>
      </c>
      <c r="AY654">
        <v>0</v>
      </c>
      <c r="AZ654">
        <v>50</v>
      </c>
      <c r="BA654">
        <v>4</v>
      </c>
      <c r="BB654">
        <v>1</v>
      </c>
      <c r="BC654">
        <v>3.25</v>
      </c>
      <c r="BD654">
        <v>3.15</v>
      </c>
      <c r="BE654">
        <v>2.15</v>
      </c>
      <c r="BF654">
        <f>(1/BC654+1/BD654+1/BE654-1)/3</f>
        <v>3.0089634740797511E-2</v>
      </c>
      <c r="BG654">
        <f>1/BC654-BF654</f>
        <v>0.2776026729515102</v>
      </c>
      <c r="BH654">
        <f>1/BD654-BF654</f>
        <v>0.28737068271951993</v>
      </c>
      <c r="BI654">
        <f>1/BE654-BF654</f>
        <v>0.43502664432896992</v>
      </c>
      <c r="BJ654">
        <f>MROUND(BG654*100,2)/100</f>
        <v>0.28000000000000003</v>
      </c>
      <c r="BK654">
        <v>1.36</v>
      </c>
      <c r="BL654">
        <v>2</v>
      </c>
      <c r="BM654">
        <v>3.3</v>
      </c>
      <c r="BN654">
        <v>6</v>
      </c>
      <c r="BO654">
        <v>1.8</v>
      </c>
      <c r="BP654">
        <v>1.95</v>
      </c>
      <c r="BQ654" t="s">
        <v>702</v>
      </c>
      <c r="BR654">
        <f>VLOOKUP(Table2[[#This Row],[Reference]],metron,10,FALSE)</f>
        <v>2.5445607358071678</v>
      </c>
      <c r="BS654">
        <f>VLOOKUP(Table2[[#This Row],[Reference]],metron,11,FALSE)</f>
        <v>1.128766254360926</v>
      </c>
      <c r="BT654">
        <f>VLOOKUP(Table2[[#This Row],[Reference]],metron,12,FALSE)</f>
        <v>1.415794481446242</v>
      </c>
      <c r="BU654">
        <f>VLOOKUP(Table2[[#This Row],[Reference]],metron,13,FALSE)</f>
        <v>0.49635267998731369</v>
      </c>
      <c r="BV654">
        <f>VLOOKUP(Table2[[#This Row],[Reference]],metron,14,FALSE)</f>
        <v>0.61084681255946716</v>
      </c>
      <c r="BW654">
        <f>VLOOKUP(Table2[[#This Row],[Reference]],metron,15,FALSE)</f>
        <v>11.04442036836403</v>
      </c>
      <c r="BX654">
        <f>VLOOKUP(Table2[[#This Row],[Reference]],metron,16,FALSE)</f>
        <v>11.38840736728061</v>
      </c>
      <c r="BY654">
        <f>VLOOKUP(Table2[[#This Row],[Reference]],metron,17,FALSE)</f>
        <v>4.5379574003276897</v>
      </c>
      <c r="BZ654">
        <f>VLOOKUP(Table2[[#This Row],[Reference]],metron,18,FALSE)</f>
        <v>4.8481703986892413</v>
      </c>
      <c r="CA654">
        <f>VLOOKUP(Table2[[#This Row],[Reference]],metron,19,FALSE)</f>
        <v>6.5064629680363399</v>
      </c>
      <c r="CB654">
        <f>VLOOKUP(Table2[[#This Row],[Reference]],metron,20,FALSE)</f>
        <v>6.540236968591369</v>
      </c>
      <c r="CC654">
        <f>VLOOKUP(Table2[[#This Row],[Reference]],metron,21,FALSE)</f>
        <v>13.117582417582421</v>
      </c>
      <c r="CD654">
        <f>VLOOKUP(Table2[[#This Row],[Reference]],metron,22,FALSE)</f>
        <v>13.28241758241758</v>
      </c>
      <c r="CE654">
        <f>VLOOKUP(Table2[[#This Row],[Reference]],metron,23,FALSE)</f>
        <v>1.792592592592593</v>
      </c>
      <c r="CF654">
        <f>VLOOKUP(Table2[[#This Row],[Reference]],metron,24,FALSE)</f>
        <v>1.806980433632998</v>
      </c>
      <c r="CG654">
        <f>VLOOKUP(Table2[[#This Row],[Reference]],metron,25,FALSE)</f>
        <v>0.1047065044949762</v>
      </c>
      <c r="CH654">
        <f>VLOOKUP(Table2[[#This Row],[Reference]],metron,26,FALSE)</f>
        <v>0.1073506081438392</v>
      </c>
    </row>
    <row r="655" spans="1:86" hidden="1" x14ac:dyDescent="0.45">
      <c r="A655">
        <v>1628301900</v>
      </c>
      <c r="B655" t="s">
        <v>1277</v>
      </c>
      <c r="C655" t="s">
        <v>64</v>
      </c>
      <c r="D655" t="s">
        <v>65</v>
      </c>
      <c r="E655" t="s">
        <v>660</v>
      </c>
      <c r="F655" t="s">
        <v>671</v>
      </c>
      <c r="G655" t="s">
        <v>717</v>
      </c>
      <c r="H655">
        <v>3</v>
      </c>
      <c r="I655">
        <v>0</v>
      </c>
      <c r="J655">
        <v>1</v>
      </c>
      <c r="K655">
        <v>1.24</v>
      </c>
      <c r="L655">
        <v>1.5</v>
      </c>
      <c r="M655">
        <v>1</v>
      </c>
      <c r="N655">
        <v>2</v>
      </c>
      <c r="O655">
        <v>3</v>
      </c>
      <c r="P655">
        <v>2</v>
      </c>
      <c r="Q655">
        <v>1</v>
      </c>
      <c r="R655">
        <v>1</v>
      </c>
      <c r="S655">
        <v>28</v>
      </c>
      <c r="T655" t="s">
        <v>875</v>
      </c>
      <c r="U655">
        <v>4</v>
      </c>
      <c r="V655">
        <v>6</v>
      </c>
      <c r="W655">
        <v>0</v>
      </c>
      <c r="X655">
        <v>0</v>
      </c>
      <c r="Y655">
        <v>3</v>
      </c>
      <c r="Z655">
        <v>0</v>
      </c>
      <c r="AA655">
        <v>0</v>
      </c>
      <c r="AB655">
        <v>0</v>
      </c>
      <c r="AC655">
        <v>1</v>
      </c>
      <c r="AD655">
        <v>2</v>
      </c>
      <c r="AE655">
        <v>18</v>
      </c>
      <c r="AF655">
        <v>7</v>
      </c>
      <c r="AG655">
        <v>5</v>
      </c>
      <c r="AH655">
        <v>4</v>
      </c>
      <c r="AI655">
        <v>13</v>
      </c>
      <c r="AJ655">
        <v>3</v>
      </c>
      <c r="AK655">
        <v>12</v>
      </c>
      <c r="AL655">
        <v>13</v>
      </c>
      <c r="AM655">
        <v>47</v>
      </c>
      <c r="AN655">
        <v>53</v>
      </c>
      <c r="AO655">
        <v>1.79</v>
      </c>
      <c r="AP655">
        <v>1.02</v>
      </c>
      <c r="AQ655">
        <v>2.5</v>
      </c>
      <c r="AR655">
        <v>50</v>
      </c>
      <c r="AS655">
        <v>100</v>
      </c>
      <c r="AT655">
        <v>50</v>
      </c>
      <c r="AU655">
        <v>0</v>
      </c>
      <c r="AV655">
        <v>0</v>
      </c>
      <c r="AW655">
        <v>50</v>
      </c>
      <c r="AX655">
        <v>50</v>
      </c>
      <c r="AY655">
        <v>50</v>
      </c>
      <c r="AZ655">
        <v>100</v>
      </c>
      <c r="BA655">
        <v>6</v>
      </c>
      <c r="BB655">
        <v>8</v>
      </c>
      <c r="BC655">
        <v>2.9</v>
      </c>
      <c r="BD655">
        <v>3</v>
      </c>
      <c r="BE655">
        <v>2.4500000000000002</v>
      </c>
      <c r="BF655">
        <f>(1/BC655+1/BD655+1/BE655-1)/3</f>
        <v>2.877472828211743E-2</v>
      </c>
      <c r="BG655">
        <f>1/BC655-BF655</f>
        <v>0.31605285792477916</v>
      </c>
      <c r="BH655">
        <f>1/BD655-BF655</f>
        <v>0.3045586050512159</v>
      </c>
      <c r="BI655">
        <f>1/BE655-BF655</f>
        <v>0.37938853702400499</v>
      </c>
      <c r="BJ655">
        <f>MROUND(BG655*100,2)/100</f>
        <v>0.32</v>
      </c>
      <c r="BK655">
        <v>1.45</v>
      </c>
      <c r="BL655">
        <v>2.2000000000000002</v>
      </c>
      <c r="BM655">
        <v>3.75</v>
      </c>
      <c r="BN655">
        <v>7.25</v>
      </c>
      <c r="BO655">
        <v>1.95</v>
      </c>
      <c r="BP655">
        <v>1.8</v>
      </c>
      <c r="BQ655" t="s">
        <v>664</v>
      </c>
      <c r="BR655">
        <f>VLOOKUP(Table2[[#This Row],[Reference]],metron,10,FALSE)</f>
        <v>2.5313454284174597</v>
      </c>
      <c r="BS655">
        <f>VLOOKUP(Table2[[#This Row],[Reference]],metron,11,FALSE)</f>
        <v>1.210167055864918</v>
      </c>
      <c r="BT655">
        <f>VLOOKUP(Table2[[#This Row],[Reference]],metron,12,FALSE)</f>
        <v>1.3211783725525419</v>
      </c>
      <c r="BU655">
        <f>VLOOKUP(Table2[[#This Row],[Reference]],metron,13,FALSE)</f>
        <v>0.53135669362084459</v>
      </c>
      <c r="BV655">
        <f>VLOOKUP(Table2[[#This Row],[Reference]],metron,14,FALSE)</f>
        <v>0.55633423180592989</v>
      </c>
      <c r="BW655">
        <f>VLOOKUP(Table2[[#This Row],[Reference]],metron,15,FALSE)</f>
        <v>11.21109010712035</v>
      </c>
      <c r="BX655">
        <f>VLOOKUP(Table2[[#This Row],[Reference]],metron,16,FALSE)</f>
        <v>11.01700787401575</v>
      </c>
      <c r="BY655">
        <f>VLOOKUP(Table2[[#This Row],[Reference]],metron,17,FALSE)</f>
        <v>4.6792332268370611</v>
      </c>
      <c r="BZ655">
        <f>VLOOKUP(Table2[[#This Row],[Reference]],metron,18,FALSE)</f>
        <v>4.7080804854679013</v>
      </c>
      <c r="CA655">
        <f>VLOOKUP(Table2[[#This Row],[Reference]],metron,19,FALSE)</f>
        <v>6.5318568802832893</v>
      </c>
      <c r="CB655">
        <f>VLOOKUP(Table2[[#This Row],[Reference]],metron,20,FALSE)</f>
        <v>6.3089273885478487</v>
      </c>
      <c r="CC655">
        <f>VLOOKUP(Table2[[#This Row],[Reference]],metron,21,FALSE)</f>
        <v>12.72547770700637</v>
      </c>
      <c r="CD655">
        <f>VLOOKUP(Table2[[#This Row],[Reference]],metron,22,FALSE)</f>
        <v>13.06847133757962</v>
      </c>
      <c r="CE655">
        <f>VLOOKUP(Table2[[#This Row],[Reference]],metron,23,FALSE)</f>
        <v>1.6902356902356901</v>
      </c>
      <c r="CF655">
        <f>VLOOKUP(Table2[[#This Row],[Reference]],metron,24,FALSE)</f>
        <v>1.8050198959289869</v>
      </c>
      <c r="CG655">
        <f>VLOOKUP(Table2[[#This Row],[Reference]],metron,25,FALSE)</f>
        <v>0.105907560453015</v>
      </c>
      <c r="CH655">
        <f>VLOOKUP(Table2[[#This Row],[Reference]],metron,26,FALSE)</f>
        <v>0.1141720232629324</v>
      </c>
    </row>
    <row r="656" spans="1:86" hidden="1" x14ac:dyDescent="0.45">
      <c r="A656">
        <v>1628301960</v>
      </c>
      <c r="B656" t="s">
        <v>1278</v>
      </c>
      <c r="C656" t="s">
        <v>64</v>
      </c>
      <c r="D656" t="s">
        <v>65</v>
      </c>
      <c r="E656" t="s">
        <v>676</v>
      </c>
      <c r="F656" t="s">
        <v>705</v>
      </c>
      <c r="G656" t="s">
        <v>720</v>
      </c>
      <c r="H656">
        <v>3</v>
      </c>
      <c r="I656">
        <v>0</v>
      </c>
      <c r="J656">
        <v>3</v>
      </c>
      <c r="K656">
        <v>1.35</v>
      </c>
      <c r="L656">
        <v>1.29</v>
      </c>
      <c r="M656">
        <v>0</v>
      </c>
      <c r="N656">
        <v>2</v>
      </c>
      <c r="O656">
        <v>2</v>
      </c>
      <c r="P656">
        <v>1</v>
      </c>
      <c r="Q656">
        <v>0</v>
      </c>
      <c r="R656">
        <v>1</v>
      </c>
      <c r="T656" t="s">
        <v>1279</v>
      </c>
      <c r="U656">
        <v>7</v>
      </c>
      <c r="V656">
        <v>3</v>
      </c>
      <c r="W656">
        <v>3</v>
      </c>
      <c r="X656">
        <v>0</v>
      </c>
      <c r="Y656">
        <v>3</v>
      </c>
      <c r="Z656">
        <v>0</v>
      </c>
      <c r="AA656">
        <v>1</v>
      </c>
      <c r="AB656">
        <v>2</v>
      </c>
      <c r="AC656">
        <v>0</v>
      </c>
      <c r="AD656">
        <v>3</v>
      </c>
      <c r="AE656">
        <v>17</v>
      </c>
      <c r="AF656">
        <v>10</v>
      </c>
      <c r="AG656">
        <v>4</v>
      </c>
      <c r="AH656">
        <v>7</v>
      </c>
      <c r="AI656">
        <v>13</v>
      </c>
      <c r="AJ656">
        <v>3</v>
      </c>
      <c r="AK656">
        <v>11</v>
      </c>
      <c r="AL656">
        <v>18</v>
      </c>
      <c r="AM656">
        <v>61</v>
      </c>
      <c r="AN656">
        <v>39</v>
      </c>
      <c r="AO656">
        <v>1.69</v>
      </c>
      <c r="AP656">
        <v>1.41</v>
      </c>
      <c r="AQ656">
        <v>3.5</v>
      </c>
      <c r="AR656">
        <v>100</v>
      </c>
      <c r="AS656">
        <v>100</v>
      </c>
      <c r="AT656">
        <v>100</v>
      </c>
      <c r="AU656">
        <v>50</v>
      </c>
      <c r="AV656">
        <v>0</v>
      </c>
      <c r="AW656">
        <v>50</v>
      </c>
      <c r="AX656">
        <v>100</v>
      </c>
      <c r="AY656">
        <v>100</v>
      </c>
      <c r="AZ656">
        <v>100</v>
      </c>
      <c r="BA656">
        <v>11</v>
      </c>
      <c r="BB656">
        <v>2</v>
      </c>
      <c r="BC656">
        <v>1.91</v>
      </c>
      <c r="BD656">
        <v>3.5</v>
      </c>
      <c r="BE656">
        <v>3.6</v>
      </c>
      <c r="BF656">
        <f>(1/BC656+1/BD656+1/BE656-1)/3</f>
        <v>2.9017424305382455E-2</v>
      </c>
      <c r="BG656">
        <f>1/BC656-BF656</f>
        <v>0.49454278511870131</v>
      </c>
      <c r="BH656">
        <f>1/BD656-BF656</f>
        <v>0.25669686140890324</v>
      </c>
      <c r="BI656">
        <f>1/BE656-BF656</f>
        <v>0.24876035347239533</v>
      </c>
      <c r="BJ656">
        <f>MROUND(BG656*100,2)/100</f>
        <v>0.5</v>
      </c>
      <c r="BK656">
        <v>1.31</v>
      </c>
      <c r="BL656">
        <v>1.87</v>
      </c>
      <c r="BM656">
        <v>3.05</v>
      </c>
      <c r="BN656">
        <v>5.75</v>
      </c>
      <c r="BO656">
        <v>1.83</v>
      </c>
      <c r="BP656">
        <v>1.95</v>
      </c>
      <c r="BQ656" t="s">
        <v>680</v>
      </c>
      <c r="BR656">
        <f>VLOOKUP(Table2[[#This Row],[Reference]],metron,10,FALSE)</f>
        <v>2.5202079886551649</v>
      </c>
      <c r="BS656">
        <f>VLOOKUP(Table2[[#This Row],[Reference]],metron,11,FALSE)</f>
        <v>1.5342708579532029</v>
      </c>
      <c r="BT656">
        <f>VLOOKUP(Table2[[#This Row],[Reference]],metron,12,FALSE)</f>
        <v>0.98593713070196176</v>
      </c>
      <c r="BU656">
        <f>VLOOKUP(Table2[[#This Row],[Reference]],metron,13,FALSE)</f>
        <v>0.67513590167809023</v>
      </c>
      <c r="BV656">
        <f>VLOOKUP(Table2[[#This Row],[Reference]],metron,14,FALSE)</f>
        <v>0.4286727337194185</v>
      </c>
      <c r="BW656">
        <f>VLOOKUP(Table2[[#This Row],[Reference]],metron,15,FALSE)</f>
        <v>12.98669114272602</v>
      </c>
      <c r="BX656">
        <f>VLOOKUP(Table2[[#This Row],[Reference]],metron,16,FALSE)</f>
        <v>9.4167049105094076</v>
      </c>
      <c r="BY656">
        <f>VLOOKUP(Table2[[#This Row],[Reference]],metron,17,FALSE)</f>
        <v>5.6645716945996272</v>
      </c>
      <c r="BZ656">
        <f>VLOOKUP(Table2[[#This Row],[Reference]],metron,18,FALSE)</f>
        <v>4.0242085661080074</v>
      </c>
      <c r="CA656">
        <f>VLOOKUP(Table2[[#This Row],[Reference]],metron,19,FALSE)</f>
        <v>7.3221194481263927</v>
      </c>
      <c r="CB656">
        <f>VLOOKUP(Table2[[#This Row],[Reference]],metron,20,FALSE)</f>
        <v>5.3924963444014002</v>
      </c>
      <c r="CC656">
        <f>VLOOKUP(Table2[[#This Row],[Reference]],metron,21,FALSE)</f>
        <v>12.508162313432839</v>
      </c>
      <c r="CD656">
        <f>VLOOKUP(Table2[[#This Row],[Reference]],metron,22,FALSE)</f>
        <v>13.36963619402985</v>
      </c>
      <c r="CE656">
        <f>VLOOKUP(Table2[[#This Row],[Reference]],metron,23,FALSE)</f>
        <v>1.4438014689517029</v>
      </c>
      <c r="CF656">
        <f>VLOOKUP(Table2[[#This Row],[Reference]],metron,24,FALSE)</f>
        <v>1.9410193634542621</v>
      </c>
      <c r="CG656">
        <f>VLOOKUP(Table2[[#This Row],[Reference]],metron,25,FALSE)</f>
        <v>8.4130870242599604E-2</v>
      </c>
      <c r="CH656">
        <f>VLOOKUP(Table2[[#This Row],[Reference]],metron,26,FALSE)</f>
        <v>0.1275317160026708</v>
      </c>
    </row>
    <row r="657" spans="1:86" hidden="1" x14ac:dyDescent="0.45">
      <c r="A657">
        <v>1628373600</v>
      </c>
      <c r="B657" t="s">
        <v>1280</v>
      </c>
      <c r="C657" t="s">
        <v>64</v>
      </c>
      <c r="D657" t="s">
        <v>65</v>
      </c>
      <c r="E657" t="s">
        <v>666</v>
      </c>
      <c r="F657" t="s">
        <v>689</v>
      </c>
      <c r="G657" t="s">
        <v>673</v>
      </c>
      <c r="H657">
        <v>3</v>
      </c>
      <c r="I657">
        <v>0</v>
      </c>
      <c r="J657">
        <v>0</v>
      </c>
      <c r="K657">
        <v>1.47</v>
      </c>
      <c r="L657">
        <v>0.71</v>
      </c>
      <c r="M657">
        <v>2</v>
      </c>
      <c r="N657">
        <v>2</v>
      </c>
      <c r="O657">
        <v>4</v>
      </c>
      <c r="P657">
        <v>2</v>
      </c>
      <c r="Q657">
        <v>1</v>
      </c>
      <c r="R657">
        <v>1</v>
      </c>
      <c r="S657" t="s">
        <v>1281</v>
      </c>
      <c r="T657" t="s">
        <v>1282</v>
      </c>
      <c r="U657">
        <v>8</v>
      </c>
      <c r="V657">
        <v>3</v>
      </c>
      <c r="W657">
        <v>0</v>
      </c>
      <c r="X657">
        <v>0</v>
      </c>
      <c r="Y657">
        <v>2</v>
      </c>
      <c r="Z657">
        <v>0</v>
      </c>
      <c r="AA657">
        <v>0</v>
      </c>
      <c r="AB657">
        <v>0</v>
      </c>
      <c r="AC657">
        <v>0</v>
      </c>
      <c r="AD657">
        <v>2</v>
      </c>
      <c r="AE657">
        <v>19</v>
      </c>
      <c r="AF657">
        <v>9</v>
      </c>
      <c r="AG657">
        <v>8</v>
      </c>
      <c r="AH657">
        <v>4</v>
      </c>
      <c r="AI657">
        <v>11</v>
      </c>
      <c r="AJ657">
        <v>5</v>
      </c>
      <c r="AK657">
        <v>14</v>
      </c>
      <c r="AL657">
        <v>9</v>
      </c>
      <c r="AM657">
        <v>65</v>
      </c>
      <c r="AN657">
        <v>35</v>
      </c>
      <c r="AO657">
        <v>2.16</v>
      </c>
      <c r="AP657">
        <v>1.03</v>
      </c>
      <c r="AQ657">
        <v>2.5</v>
      </c>
      <c r="AR657">
        <v>50</v>
      </c>
      <c r="AS657">
        <v>100</v>
      </c>
      <c r="AT657">
        <v>50</v>
      </c>
      <c r="AU657">
        <v>0</v>
      </c>
      <c r="AV657">
        <v>0</v>
      </c>
      <c r="AW657">
        <v>0</v>
      </c>
      <c r="AX657">
        <v>50</v>
      </c>
      <c r="AY657">
        <v>100</v>
      </c>
      <c r="AZ657">
        <v>100</v>
      </c>
      <c r="BA657">
        <v>10</v>
      </c>
      <c r="BB657">
        <v>2</v>
      </c>
      <c r="BC657">
        <v>1.7</v>
      </c>
      <c r="BD657">
        <v>3.5</v>
      </c>
      <c r="BE657">
        <v>5</v>
      </c>
      <c r="BF657">
        <f>(1/BC657+1/BD657+1/BE657-1)/3</f>
        <v>2.4649859943977576E-2</v>
      </c>
      <c r="BG657">
        <f>1/BC657-BF657</f>
        <v>0.56358543417366946</v>
      </c>
      <c r="BH657">
        <f>1/BD657-BF657</f>
        <v>0.26106442577030814</v>
      </c>
      <c r="BI657">
        <f>1/BE657-BF657</f>
        <v>0.17535014005602242</v>
      </c>
      <c r="BJ657">
        <f>MROUND(BG657*100,2)/100</f>
        <v>0.56000000000000005</v>
      </c>
      <c r="BK657">
        <v>1.38</v>
      </c>
      <c r="BL657">
        <v>2.1</v>
      </c>
      <c r="BM657">
        <v>3.95</v>
      </c>
      <c r="BN657">
        <v>7.75</v>
      </c>
      <c r="BO657">
        <v>2.2000000000000002</v>
      </c>
      <c r="BP657">
        <v>1.67</v>
      </c>
      <c r="BQ657" t="s">
        <v>669</v>
      </c>
      <c r="BR657">
        <f>VLOOKUP(Table2[[#This Row],[Reference]],metron,10,FALSE)</f>
        <v>2.6892488954344627</v>
      </c>
      <c r="BS657">
        <f>VLOOKUP(Table2[[#This Row],[Reference]],metron,11,FALSE)</f>
        <v>1.7546812539448771</v>
      </c>
      <c r="BT657">
        <f>VLOOKUP(Table2[[#This Row],[Reference]],metron,12,FALSE)</f>
        <v>0.93456764148958549</v>
      </c>
      <c r="BU657">
        <f>VLOOKUP(Table2[[#This Row],[Reference]],metron,13,FALSE)</f>
        <v>0.77824531874605507</v>
      </c>
      <c r="BV657">
        <f>VLOOKUP(Table2[[#This Row],[Reference]],metron,14,FALSE)</f>
        <v>0.41237113402061848</v>
      </c>
      <c r="BW657">
        <f>VLOOKUP(Table2[[#This Row],[Reference]],metron,15,FALSE)</f>
        <v>13.77153558052435</v>
      </c>
      <c r="BX657">
        <f>VLOOKUP(Table2[[#This Row],[Reference]],metron,16,FALSE)</f>
        <v>9.0445692883895124</v>
      </c>
      <c r="BY657">
        <f>VLOOKUP(Table2[[#This Row],[Reference]],metron,17,FALSE)</f>
        <v>6.0821292775665396</v>
      </c>
      <c r="BZ657">
        <f>VLOOKUP(Table2[[#This Row],[Reference]],metron,18,FALSE)</f>
        <v>3.8201520912547529</v>
      </c>
      <c r="CA657">
        <f>VLOOKUP(Table2[[#This Row],[Reference]],metron,19,FALSE)</f>
        <v>7.6894063029578108</v>
      </c>
      <c r="CB657">
        <f>VLOOKUP(Table2[[#This Row],[Reference]],metron,20,FALSE)</f>
        <v>5.224417197134759</v>
      </c>
      <c r="CC657">
        <f>VLOOKUP(Table2[[#This Row],[Reference]],metron,21,FALSE)</f>
        <v>12.297605473204101</v>
      </c>
      <c r="CD657">
        <f>VLOOKUP(Table2[[#This Row],[Reference]],metron,22,FALSE)</f>
        <v>13.310908399847969</v>
      </c>
      <c r="CE657">
        <f>VLOOKUP(Table2[[#This Row],[Reference]],metron,23,FALSE)</f>
        <v>1.3713126843657819</v>
      </c>
      <c r="CF657">
        <f>VLOOKUP(Table2[[#This Row],[Reference]],metron,24,FALSE)</f>
        <v>1.9516961651917399</v>
      </c>
      <c r="CG657">
        <f>VLOOKUP(Table2[[#This Row],[Reference]],metron,25,FALSE)</f>
        <v>6.6002949852507375E-2</v>
      </c>
      <c r="CH657">
        <f>VLOOKUP(Table2[[#This Row],[Reference]],metron,26,FALSE)</f>
        <v>0.1297935103244838</v>
      </c>
    </row>
    <row r="658" spans="1:86" hidden="1" x14ac:dyDescent="0.45">
      <c r="A658">
        <v>1628380800</v>
      </c>
      <c r="B658" t="s">
        <v>1283</v>
      </c>
      <c r="C658" t="s">
        <v>64</v>
      </c>
      <c r="D658" t="s">
        <v>65</v>
      </c>
      <c r="E658" t="s">
        <v>694</v>
      </c>
      <c r="F658" t="s">
        <v>700</v>
      </c>
      <c r="G658" t="s">
        <v>678</v>
      </c>
      <c r="H658">
        <v>3</v>
      </c>
      <c r="I658">
        <v>3</v>
      </c>
      <c r="J658">
        <v>1</v>
      </c>
      <c r="K658">
        <v>1.9</v>
      </c>
      <c r="L658">
        <v>1.42</v>
      </c>
      <c r="M658">
        <v>2</v>
      </c>
      <c r="N658">
        <v>0</v>
      </c>
      <c r="O658">
        <v>2</v>
      </c>
      <c r="P658">
        <v>1</v>
      </c>
      <c r="Q658">
        <v>1</v>
      </c>
      <c r="R658">
        <v>0</v>
      </c>
      <c r="S658" t="s">
        <v>1284</v>
      </c>
      <c r="U658">
        <v>3</v>
      </c>
      <c r="V658">
        <v>5</v>
      </c>
      <c r="W658">
        <v>2</v>
      </c>
      <c r="X658">
        <v>0</v>
      </c>
      <c r="Y658">
        <v>2</v>
      </c>
      <c r="Z658">
        <v>0</v>
      </c>
      <c r="AA658">
        <v>0</v>
      </c>
      <c r="AB658">
        <v>2</v>
      </c>
      <c r="AC658">
        <v>0</v>
      </c>
      <c r="AD658">
        <v>2</v>
      </c>
      <c r="AE658">
        <v>11</v>
      </c>
      <c r="AF658">
        <v>13</v>
      </c>
      <c r="AG658">
        <v>6</v>
      </c>
      <c r="AH658">
        <v>4</v>
      </c>
      <c r="AI658">
        <v>5</v>
      </c>
      <c r="AJ658">
        <v>9</v>
      </c>
      <c r="AK658">
        <v>13</v>
      </c>
      <c r="AL658">
        <v>17</v>
      </c>
      <c r="AM658">
        <v>46</v>
      </c>
      <c r="AN658">
        <v>54</v>
      </c>
      <c r="AO658">
        <v>1.32</v>
      </c>
      <c r="AP658">
        <v>1.35</v>
      </c>
      <c r="AQ658">
        <v>2.5</v>
      </c>
      <c r="AR658">
        <v>100</v>
      </c>
      <c r="AS658">
        <v>100</v>
      </c>
      <c r="AT658">
        <v>50</v>
      </c>
      <c r="AU658">
        <v>0</v>
      </c>
      <c r="AV658">
        <v>0</v>
      </c>
      <c r="AW658">
        <v>0</v>
      </c>
      <c r="AX658">
        <v>50</v>
      </c>
      <c r="AY658">
        <v>100</v>
      </c>
      <c r="AZ658">
        <v>100</v>
      </c>
      <c r="BA658">
        <v>7</v>
      </c>
      <c r="BB658">
        <v>6</v>
      </c>
      <c r="BC658">
        <v>1.91</v>
      </c>
      <c r="BD658">
        <v>3.25</v>
      </c>
      <c r="BE658">
        <v>4.05</v>
      </c>
      <c r="BF658">
        <f>(1/BC658+1/BD658+1/BE658-1)/3</f>
        <v>2.6055365787768386E-2</v>
      </c>
      <c r="BG658">
        <f>1/BC658-BF658</f>
        <v>0.49750484363631536</v>
      </c>
      <c r="BH658">
        <f>1/BD658-BF658</f>
        <v>0.28163694190453931</v>
      </c>
      <c r="BI658">
        <f>1/BE658-BF658</f>
        <v>0.22085821445914522</v>
      </c>
      <c r="BJ658">
        <f>MROUND(BG658*100,2)/100</f>
        <v>0.5</v>
      </c>
      <c r="BK658">
        <v>1.43</v>
      </c>
      <c r="BL658">
        <v>2.2000000000000002</v>
      </c>
      <c r="BM658">
        <v>3.8</v>
      </c>
      <c r="BN658">
        <v>7.5</v>
      </c>
      <c r="BO658">
        <v>2.0499999999999998</v>
      </c>
      <c r="BP658">
        <v>1.74</v>
      </c>
      <c r="BQ658" t="s">
        <v>770</v>
      </c>
      <c r="BR658">
        <f>VLOOKUP(Table2[[#This Row],[Reference]],metron,10,FALSE)</f>
        <v>2.5202079886551649</v>
      </c>
      <c r="BS658">
        <f>VLOOKUP(Table2[[#This Row],[Reference]],metron,11,FALSE)</f>
        <v>1.5342708579532029</v>
      </c>
      <c r="BT658">
        <f>VLOOKUP(Table2[[#This Row],[Reference]],metron,12,FALSE)</f>
        <v>0.98593713070196176</v>
      </c>
      <c r="BU658">
        <f>VLOOKUP(Table2[[#This Row],[Reference]],metron,13,FALSE)</f>
        <v>0.67513590167809023</v>
      </c>
      <c r="BV658">
        <f>VLOOKUP(Table2[[#This Row],[Reference]],metron,14,FALSE)</f>
        <v>0.4286727337194185</v>
      </c>
      <c r="BW658">
        <f>VLOOKUP(Table2[[#This Row],[Reference]],metron,15,FALSE)</f>
        <v>12.98669114272602</v>
      </c>
      <c r="BX658">
        <f>VLOOKUP(Table2[[#This Row],[Reference]],metron,16,FALSE)</f>
        <v>9.4167049105094076</v>
      </c>
      <c r="BY658">
        <f>VLOOKUP(Table2[[#This Row],[Reference]],metron,17,FALSE)</f>
        <v>5.6645716945996272</v>
      </c>
      <c r="BZ658">
        <f>VLOOKUP(Table2[[#This Row],[Reference]],metron,18,FALSE)</f>
        <v>4.0242085661080074</v>
      </c>
      <c r="CA658">
        <f>VLOOKUP(Table2[[#This Row],[Reference]],metron,19,FALSE)</f>
        <v>7.3221194481263927</v>
      </c>
      <c r="CB658">
        <f>VLOOKUP(Table2[[#This Row],[Reference]],metron,20,FALSE)</f>
        <v>5.3924963444014002</v>
      </c>
      <c r="CC658">
        <f>VLOOKUP(Table2[[#This Row],[Reference]],metron,21,FALSE)</f>
        <v>12.508162313432839</v>
      </c>
      <c r="CD658">
        <f>VLOOKUP(Table2[[#This Row],[Reference]],metron,22,FALSE)</f>
        <v>13.36963619402985</v>
      </c>
      <c r="CE658">
        <f>VLOOKUP(Table2[[#This Row],[Reference]],metron,23,FALSE)</f>
        <v>1.4438014689517029</v>
      </c>
      <c r="CF658">
        <f>VLOOKUP(Table2[[#This Row],[Reference]],metron,24,FALSE)</f>
        <v>1.9410193634542621</v>
      </c>
      <c r="CG658">
        <f>VLOOKUP(Table2[[#This Row],[Reference]],metron,25,FALSE)</f>
        <v>8.4130870242599604E-2</v>
      </c>
      <c r="CH658">
        <f>VLOOKUP(Table2[[#This Row],[Reference]],metron,26,FALSE)</f>
        <v>0.1275317160026708</v>
      </c>
    </row>
    <row r="659" spans="1:86" hidden="1" x14ac:dyDescent="0.45">
      <c r="A659">
        <v>1628388000</v>
      </c>
      <c r="B659" t="s">
        <v>1285</v>
      </c>
      <c r="C659" t="s">
        <v>64</v>
      </c>
      <c r="D659" t="s">
        <v>65</v>
      </c>
      <c r="E659" t="s">
        <v>661</v>
      </c>
      <c r="F659" t="s">
        <v>672</v>
      </c>
      <c r="G659" t="s">
        <v>743</v>
      </c>
      <c r="H659">
        <v>3</v>
      </c>
      <c r="I659">
        <v>0</v>
      </c>
      <c r="J659">
        <v>3</v>
      </c>
      <c r="K659">
        <v>2</v>
      </c>
      <c r="L659">
        <v>1.1100000000000001</v>
      </c>
      <c r="M659">
        <v>1</v>
      </c>
      <c r="N659">
        <v>1</v>
      </c>
      <c r="O659">
        <v>2</v>
      </c>
      <c r="P659">
        <v>1</v>
      </c>
      <c r="Q659">
        <v>0</v>
      </c>
      <c r="R659">
        <v>1</v>
      </c>
      <c r="S659">
        <v>89</v>
      </c>
      <c r="T659">
        <v>8</v>
      </c>
      <c r="U659">
        <v>4</v>
      </c>
      <c r="V659">
        <v>7</v>
      </c>
      <c r="W659">
        <v>1</v>
      </c>
      <c r="X659">
        <v>1</v>
      </c>
      <c r="Y659">
        <v>3</v>
      </c>
      <c r="Z659">
        <v>0</v>
      </c>
      <c r="AA659">
        <v>2</v>
      </c>
      <c r="AB659">
        <v>0</v>
      </c>
      <c r="AC659">
        <v>2</v>
      </c>
      <c r="AD659">
        <v>1</v>
      </c>
      <c r="AE659">
        <v>13</v>
      </c>
      <c r="AF659">
        <v>13</v>
      </c>
      <c r="AG659">
        <v>5</v>
      </c>
      <c r="AH659">
        <v>5</v>
      </c>
      <c r="AI659">
        <v>8</v>
      </c>
      <c r="AJ659">
        <v>8</v>
      </c>
      <c r="AK659">
        <v>17</v>
      </c>
      <c r="AL659">
        <v>15</v>
      </c>
      <c r="AM659">
        <v>51</v>
      </c>
      <c r="AN659">
        <v>49</v>
      </c>
      <c r="AO659">
        <v>1.58</v>
      </c>
      <c r="AP659">
        <v>1.47</v>
      </c>
      <c r="AQ659">
        <v>1.5</v>
      </c>
      <c r="AR659">
        <v>0</v>
      </c>
      <c r="AS659">
        <v>50</v>
      </c>
      <c r="AT659">
        <v>50</v>
      </c>
      <c r="AU659">
        <v>0</v>
      </c>
      <c r="AV659">
        <v>0</v>
      </c>
      <c r="AW659">
        <v>50</v>
      </c>
      <c r="AX659">
        <v>50</v>
      </c>
      <c r="AY659">
        <v>0</v>
      </c>
      <c r="AZ659">
        <v>50</v>
      </c>
      <c r="BA659">
        <v>7</v>
      </c>
      <c r="BB659">
        <v>2</v>
      </c>
      <c r="BC659">
        <v>2.0499999999999998</v>
      </c>
      <c r="BD659">
        <v>3.15</v>
      </c>
      <c r="BE659">
        <v>3.55</v>
      </c>
      <c r="BF659">
        <f>(1/BC659+1/BD659+1/BE659-1)/3</f>
        <v>2.8985112118056138E-2</v>
      </c>
      <c r="BG659">
        <f>1/BC659-BF659</f>
        <v>0.45881976593072438</v>
      </c>
      <c r="BH659">
        <f>1/BD659-BF659</f>
        <v>0.28847520534226129</v>
      </c>
      <c r="BI659">
        <f>1/BE659-BF659</f>
        <v>0.25270502872701428</v>
      </c>
      <c r="BJ659">
        <f>MROUND(BG659*100,2)/100</f>
        <v>0.46</v>
      </c>
      <c r="BK659">
        <v>1.45</v>
      </c>
      <c r="BL659">
        <v>2.25</v>
      </c>
      <c r="BM659">
        <v>3.9</v>
      </c>
      <c r="BN659">
        <v>7.75</v>
      </c>
      <c r="BO659">
        <v>2.1</v>
      </c>
      <c r="BP659">
        <v>1.71</v>
      </c>
      <c r="BQ659" t="s">
        <v>715</v>
      </c>
      <c r="BR659">
        <f>VLOOKUP(Table2[[#This Row],[Reference]],metron,10,FALSE)</f>
        <v>2.5405629139072849</v>
      </c>
      <c r="BS659">
        <f>VLOOKUP(Table2[[#This Row],[Reference]],metron,11,FALSE)</f>
        <v>1.4888836329233679</v>
      </c>
      <c r="BT659">
        <f>VLOOKUP(Table2[[#This Row],[Reference]],metron,12,FALSE)</f>
        <v>1.0516792809839171</v>
      </c>
      <c r="BU659">
        <f>VLOOKUP(Table2[[#This Row],[Reference]],metron,13,FALSE)</f>
        <v>0.64581362346263005</v>
      </c>
      <c r="BV659">
        <f>VLOOKUP(Table2[[#This Row],[Reference]],metron,14,FALSE)</f>
        <v>0.45364238410596031</v>
      </c>
      <c r="BW659">
        <f>VLOOKUP(Table2[[#This Row],[Reference]],metron,15,FALSE)</f>
        <v>12.686892177589851</v>
      </c>
      <c r="BX659">
        <f>VLOOKUP(Table2[[#This Row],[Reference]],metron,16,FALSE)</f>
        <v>9.8059196617336148</v>
      </c>
      <c r="BY659">
        <f>VLOOKUP(Table2[[#This Row],[Reference]],metron,17,FALSE)</f>
        <v>5.3198121263877027</v>
      </c>
      <c r="BZ659">
        <f>VLOOKUP(Table2[[#This Row],[Reference]],metron,18,FALSE)</f>
        <v>4.0954312553373189</v>
      </c>
      <c r="CA659">
        <f>VLOOKUP(Table2[[#This Row],[Reference]],metron,19,FALSE)</f>
        <v>7.3670800512021479</v>
      </c>
      <c r="CB659">
        <f>VLOOKUP(Table2[[#This Row],[Reference]],metron,20,FALSE)</f>
        <v>5.710488406396296</v>
      </c>
      <c r="CC659">
        <f>VLOOKUP(Table2[[#This Row],[Reference]],metron,21,FALSE)</f>
        <v>13.0488908033599</v>
      </c>
      <c r="CD659">
        <f>VLOOKUP(Table2[[#This Row],[Reference]],metron,22,FALSE)</f>
        <v>13.714839543398661</v>
      </c>
      <c r="CE659">
        <f>VLOOKUP(Table2[[#This Row],[Reference]],metron,23,FALSE)</f>
        <v>1.567523459812322</v>
      </c>
      <c r="CF659">
        <f>VLOOKUP(Table2[[#This Row],[Reference]],metron,24,FALSE)</f>
        <v>1.951040391676867</v>
      </c>
      <c r="CG659">
        <f>VLOOKUP(Table2[[#This Row],[Reference]],metron,25,FALSE)</f>
        <v>8.3027335781313744E-2</v>
      </c>
      <c r="CH659">
        <f>VLOOKUP(Table2[[#This Row],[Reference]],metron,26,FALSE)</f>
        <v>0.13117095063239501</v>
      </c>
    </row>
    <row r="660" spans="1:86" hidden="1" x14ac:dyDescent="0.45">
      <c r="A660">
        <v>1628442000</v>
      </c>
      <c r="B660" t="s">
        <v>1286</v>
      </c>
      <c r="C660" t="s">
        <v>64</v>
      </c>
      <c r="D660" t="s">
        <v>65</v>
      </c>
      <c r="E660" t="s">
        <v>682</v>
      </c>
      <c r="F660" t="s">
        <v>688</v>
      </c>
      <c r="G660" t="s">
        <v>710</v>
      </c>
      <c r="H660">
        <v>3</v>
      </c>
      <c r="I660">
        <v>1</v>
      </c>
      <c r="J660">
        <v>3</v>
      </c>
      <c r="K660">
        <v>1.58</v>
      </c>
      <c r="L660">
        <v>1.25</v>
      </c>
      <c r="M660">
        <v>1</v>
      </c>
      <c r="N660">
        <v>3</v>
      </c>
      <c r="O660">
        <v>4</v>
      </c>
      <c r="P660">
        <v>3</v>
      </c>
      <c r="Q660">
        <v>1</v>
      </c>
      <c r="R660">
        <v>2</v>
      </c>
      <c r="S660">
        <v>39</v>
      </c>
      <c r="T660" t="s">
        <v>1287</v>
      </c>
      <c r="U660">
        <v>5</v>
      </c>
      <c r="V660">
        <v>0</v>
      </c>
      <c r="W660">
        <v>3</v>
      </c>
      <c r="X660">
        <v>0</v>
      </c>
      <c r="Y660">
        <v>0</v>
      </c>
      <c r="Z660">
        <v>0</v>
      </c>
      <c r="AA660">
        <v>1</v>
      </c>
      <c r="AB660">
        <v>2</v>
      </c>
      <c r="AC660">
        <v>0</v>
      </c>
      <c r="AD660">
        <v>0</v>
      </c>
      <c r="AE660">
        <v>12</v>
      </c>
      <c r="AF660">
        <v>11</v>
      </c>
      <c r="AG660">
        <v>4</v>
      </c>
      <c r="AH660">
        <v>6</v>
      </c>
      <c r="AI660">
        <v>8</v>
      </c>
      <c r="AJ660">
        <v>5</v>
      </c>
      <c r="AK660">
        <v>14</v>
      </c>
      <c r="AL660">
        <v>11</v>
      </c>
      <c r="AM660">
        <v>63</v>
      </c>
      <c r="AN660">
        <v>37</v>
      </c>
      <c r="AO660">
        <v>1.36</v>
      </c>
      <c r="AP660">
        <v>1.33</v>
      </c>
      <c r="AQ660">
        <v>1.5</v>
      </c>
      <c r="AR660">
        <v>50</v>
      </c>
      <c r="AS660">
        <v>50</v>
      </c>
      <c r="AT660">
        <v>50</v>
      </c>
      <c r="AU660">
        <v>0</v>
      </c>
      <c r="AV660">
        <v>0</v>
      </c>
      <c r="AW660">
        <v>0</v>
      </c>
      <c r="AX660">
        <v>50</v>
      </c>
      <c r="AY660">
        <v>50</v>
      </c>
      <c r="AZ660">
        <v>50</v>
      </c>
      <c r="BA660">
        <v>5</v>
      </c>
      <c r="BB660">
        <v>0</v>
      </c>
      <c r="BC660">
        <v>2.35</v>
      </c>
      <c r="BD660">
        <v>3</v>
      </c>
      <c r="BE660">
        <v>3</v>
      </c>
      <c r="BF660">
        <f>(1/BC660+1/BD660+1/BE660-1)/3</f>
        <v>3.0732860520094569E-2</v>
      </c>
      <c r="BG660">
        <f>1/BC660-BF660</f>
        <v>0.39479905437352247</v>
      </c>
      <c r="BH660">
        <f>1/BD660-BF660</f>
        <v>0.30260047281323876</v>
      </c>
      <c r="BI660">
        <f>1/BE660-BF660</f>
        <v>0.30260047281323876</v>
      </c>
      <c r="BJ660">
        <f>MROUND(BG660*100,2)/100</f>
        <v>0.4</v>
      </c>
      <c r="BK660">
        <v>1.44</v>
      </c>
      <c r="BL660">
        <v>2.2000000000000002</v>
      </c>
      <c r="BM660">
        <v>3.75</v>
      </c>
      <c r="BN660">
        <v>7.25</v>
      </c>
      <c r="BO660">
        <v>1.95</v>
      </c>
      <c r="BP660">
        <v>1.8</v>
      </c>
      <c r="BQ660" t="s">
        <v>675</v>
      </c>
      <c r="BR660">
        <f>VLOOKUP(Table2[[#This Row],[Reference]],metron,10,FALSE)</f>
        <v>2.4956155335383219</v>
      </c>
      <c r="BS660">
        <f>VLOOKUP(Table2[[#This Row],[Reference]],metron,11,FALSE)</f>
        <v>1.344038264434575</v>
      </c>
      <c r="BT660">
        <f>VLOOKUP(Table2[[#This Row],[Reference]],metron,12,FALSE)</f>
        <v>1.1515772691037469</v>
      </c>
      <c r="BU660">
        <f>VLOOKUP(Table2[[#This Row],[Reference]],metron,13,FALSE)</f>
        <v>0.59936225942375587</v>
      </c>
      <c r="BV660">
        <f>VLOOKUP(Table2[[#This Row],[Reference]],metron,14,FALSE)</f>
        <v>0.50723152260562576</v>
      </c>
      <c r="BW660">
        <f>VLOOKUP(Table2[[#This Row],[Reference]],metron,15,FALSE)</f>
        <v>11.99278846153846</v>
      </c>
      <c r="BX660">
        <f>VLOOKUP(Table2[[#This Row],[Reference]],metron,16,FALSE)</f>
        <v>10.0277534965035</v>
      </c>
      <c r="BY660">
        <f>VLOOKUP(Table2[[#This Row],[Reference]],metron,17,FALSE)</f>
        <v>5.2857459543338514</v>
      </c>
      <c r="BZ660">
        <f>VLOOKUP(Table2[[#This Row],[Reference]],metron,18,FALSE)</f>
        <v>4.4067834183107957</v>
      </c>
      <c r="CA660">
        <f>VLOOKUP(Table2[[#This Row],[Reference]],metron,19,FALSE)</f>
        <v>6.7070425072046085</v>
      </c>
      <c r="CB660">
        <f>VLOOKUP(Table2[[#This Row],[Reference]],metron,20,FALSE)</f>
        <v>5.6209700781927046</v>
      </c>
      <c r="CC660">
        <f>VLOOKUP(Table2[[#This Row],[Reference]],metron,21,FALSE)</f>
        <v>13.04463690872752</v>
      </c>
      <c r="CD660">
        <f>VLOOKUP(Table2[[#This Row],[Reference]],metron,22,FALSE)</f>
        <v>13.49811236953142</v>
      </c>
      <c r="CE660">
        <f>VLOOKUP(Table2[[#This Row],[Reference]],metron,23,FALSE)</f>
        <v>1.5836526181353769</v>
      </c>
      <c r="CF660">
        <f>VLOOKUP(Table2[[#This Row],[Reference]],metron,24,FALSE)</f>
        <v>1.8744146445295871</v>
      </c>
      <c r="CG660">
        <f>VLOOKUP(Table2[[#This Row],[Reference]],metron,25,FALSE)</f>
        <v>8.5994040017028525E-2</v>
      </c>
      <c r="CH660">
        <f>VLOOKUP(Table2[[#This Row],[Reference]],metron,26,FALSE)</f>
        <v>0.13452532992762881</v>
      </c>
    </row>
    <row r="661" spans="1:86" hidden="1" x14ac:dyDescent="0.45">
      <c r="A661">
        <v>1628560800</v>
      </c>
      <c r="B661" t="s">
        <v>1288</v>
      </c>
      <c r="C661" t="s">
        <v>64</v>
      </c>
      <c r="D661" t="s">
        <v>65</v>
      </c>
      <c r="E661" t="s">
        <v>693</v>
      </c>
      <c r="F661" t="s">
        <v>677</v>
      </c>
      <c r="G661" t="s">
        <v>1289</v>
      </c>
      <c r="H661">
        <v>3</v>
      </c>
      <c r="I661">
        <v>3</v>
      </c>
      <c r="J661">
        <v>1</v>
      </c>
      <c r="K661">
        <v>1.89</v>
      </c>
      <c r="L661">
        <v>1.68</v>
      </c>
      <c r="M661">
        <v>0</v>
      </c>
      <c r="N661">
        <v>1</v>
      </c>
      <c r="O661">
        <v>1</v>
      </c>
      <c r="P661">
        <v>1</v>
      </c>
      <c r="Q661">
        <v>0</v>
      </c>
      <c r="R661">
        <v>1</v>
      </c>
      <c r="T661">
        <v>5</v>
      </c>
      <c r="U661">
        <v>4</v>
      </c>
      <c r="V661">
        <v>6</v>
      </c>
      <c r="W661">
        <v>4</v>
      </c>
      <c r="X661">
        <v>0</v>
      </c>
      <c r="Y661">
        <v>1</v>
      </c>
      <c r="Z661">
        <v>0</v>
      </c>
      <c r="AA661">
        <v>2</v>
      </c>
      <c r="AB661">
        <v>2</v>
      </c>
      <c r="AC661">
        <v>0</v>
      </c>
      <c r="AD661">
        <v>1</v>
      </c>
      <c r="AE661">
        <v>15</v>
      </c>
      <c r="AF661">
        <v>12</v>
      </c>
      <c r="AG661">
        <v>6</v>
      </c>
      <c r="AH661">
        <v>6</v>
      </c>
      <c r="AI661">
        <v>9</v>
      </c>
      <c r="AJ661">
        <v>6</v>
      </c>
      <c r="AK661">
        <v>11</v>
      </c>
      <c r="AL661">
        <v>10</v>
      </c>
      <c r="AM661">
        <v>64</v>
      </c>
      <c r="AN661">
        <v>36</v>
      </c>
      <c r="AO661">
        <v>1.74</v>
      </c>
      <c r="AP661">
        <v>1.41</v>
      </c>
      <c r="AQ661">
        <v>2</v>
      </c>
      <c r="AR661">
        <v>0</v>
      </c>
      <c r="AS661">
        <v>50</v>
      </c>
      <c r="AT661">
        <v>50</v>
      </c>
      <c r="AU661">
        <v>50</v>
      </c>
      <c r="AV661">
        <v>0</v>
      </c>
      <c r="AW661">
        <v>0</v>
      </c>
      <c r="AX661">
        <v>0</v>
      </c>
      <c r="AY661">
        <v>50</v>
      </c>
      <c r="AZ661">
        <v>50</v>
      </c>
      <c r="BA661">
        <v>10</v>
      </c>
      <c r="BB661">
        <v>2</v>
      </c>
      <c r="BC661">
        <v>2.5499999999999998</v>
      </c>
      <c r="BD661">
        <v>2.9</v>
      </c>
      <c r="BE661">
        <v>2.9</v>
      </c>
      <c r="BF661">
        <f>(1/BC661+1/BD661+1/BE661-1)/3</f>
        <v>2.7270678386297043E-2</v>
      </c>
      <c r="BG661">
        <f>1/BC661-BF661</f>
        <v>0.36488618435880105</v>
      </c>
      <c r="BH661">
        <f>1/BD661-BF661</f>
        <v>0.31755690782059953</v>
      </c>
      <c r="BI661">
        <f>1/BE661-BF661</f>
        <v>0.31755690782059953</v>
      </c>
      <c r="BJ661">
        <f>MROUND(BG661*100,2)/100</f>
        <v>0.36</v>
      </c>
      <c r="BK661">
        <v>1.56</v>
      </c>
      <c r="BL661">
        <v>2.5</v>
      </c>
      <c r="BM661">
        <v>4.45</v>
      </c>
      <c r="BN661">
        <v>9</v>
      </c>
      <c r="BO661">
        <v>2.2000000000000002</v>
      </c>
      <c r="BP661">
        <v>1.67</v>
      </c>
      <c r="BQ661" t="s">
        <v>698</v>
      </c>
      <c r="BR661">
        <f>VLOOKUP(Table2[[#This Row],[Reference]],metron,10,FALSE)</f>
        <v>2.5110350525197691</v>
      </c>
      <c r="BS661">
        <f>VLOOKUP(Table2[[#This Row],[Reference]],metron,11,FALSE)</f>
        <v>1.269326094653606</v>
      </c>
      <c r="BT661">
        <f>VLOOKUP(Table2[[#This Row],[Reference]],metron,12,FALSE)</f>
        <v>1.2417089578661631</v>
      </c>
      <c r="BU661">
        <f>VLOOKUP(Table2[[#This Row],[Reference]],metron,13,FALSE)</f>
        <v>0.56586402266288949</v>
      </c>
      <c r="BV661">
        <f>VLOOKUP(Table2[[#This Row],[Reference]],metron,14,FALSE)</f>
        <v>0.55158168083097259</v>
      </c>
      <c r="BW661">
        <f>VLOOKUP(Table2[[#This Row],[Reference]],metron,15,FALSE)</f>
        <v>11.49400826446281</v>
      </c>
      <c r="BX661">
        <f>VLOOKUP(Table2[[#This Row],[Reference]],metron,16,FALSE)</f>
        <v>10.507231404958681</v>
      </c>
      <c r="BY661">
        <f>VLOOKUP(Table2[[#This Row],[Reference]],metron,17,FALSE)</f>
        <v>4.9238790406673623</v>
      </c>
      <c r="BZ661">
        <f>VLOOKUP(Table2[[#This Row],[Reference]],metron,18,FALSE)</f>
        <v>4.6296141814389991</v>
      </c>
      <c r="CA661">
        <f>VLOOKUP(Table2[[#This Row],[Reference]],metron,19,FALSE)</f>
        <v>6.5701292237954476</v>
      </c>
      <c r="CB661">
        <f>VLOOKUP(Table2[[#This Row],[Reference]],metron,20,FALSE)</f>
        <v>5.8776172235196817</v>
      </c>
      <c r="CC661">
        <f>VLOOKUP(Table2[[#This Row],[Reference]],metron,21,FALSE)</f>
        <v>12.798739495798319</v>
      </c>
      <c r="CD661">
        <f>VLOOKUP(Table2[[#This Row],[Reference]],metron,22,FALSE)</f>
        <v>12.98844537815126</v>
      </c>
      <c r="CE661">
        <f>VLOOKUP(Table2[[#This Row],[Reference]],metron,23,FALSE)</f>
        <v>1.604928297313674</v>
      </c>
      <c r="CF661">
        <f>VLOOKUP(Table2[[#This Row],[Reference]],metron,24,FALSE)</f>
        <v>1.791961219955565</v>
      </c>
      <c r="CG661">
        <f>VLOOKUP(Table2[[#This Row],[Reference]],metron,25,FALSE)</f>
        <v>8.887093516461321E-2</v>
      </c>
      <c r="CH661">
        <f>VLOOKUP(Table2[[#This Row],[Reference]],metron,26,FALSE)</f>
        <v>0.11694607150070691</v>
      </c>
    </row>
    <row r="662" spans="1:86" hidden="1" x14ac:dyDescent="0.45">
      <c r="A662">
        <v>1628820000</v>
      </c>
      <c r="B662" t="s">
        <v>1290</v>
      </c>
      <c r="C662" t="s">
        <v>64</v>
      </c>
      <c r="D662" t="s">
        <v>65</v>
      </c>
      <c r="E662" t="s">
        <v>688</v>
      </c>
      <c r="F662" t="s">
        <v>660</v>
      </c>
      <c r="G662" t="s">
        <v>678</v>
      </c>
      <c r="H662">
        <v>4</v>
      </c>
      <c r="I662">
        <v>1</v>
      </c>
      <c r="J662">
        <v>0</v>
      </c>
      <c r="K662">
        <v>1.1100000000000001</v>
      </c>
      <c r="L662">
        <v>1.28</v>
      </c>
      <c r="M662">
        <v>0</v>
      </c>
      <c r="N662">
        <v>2</v>
      </c>
      <c r="O662">
        <v>2</v>
      </c>
      <c r="P662">
        <v>1</v>
      </c>
      <c r="Q662">
        <v>0</v>
      </c>
      <c r="R662">
        <v>1</v>
      </c>
      <c r="T662" t="s">
        <v>1291</v>
      </c>
      <c r="U662">
        <v>8</v>
      </c>
      <c r="V662">
        <v>1</v>
      </c>
      <c r="W662">
        <v>1</v>
      </c>
      <c r="X662">
        <v>0</v>
      </c>
      <c r="Y662">
        <v>4</v>
      </c>
      <c r="Z662">
        <v>1</v>
      </c>
      <c r="AA662">
        <v>1</v>
      </c>
      <c r="AB662">
        <v>0</v>
      </c>
      <c r="AC662">
        <v>1</v>
      </c>
      <c r="AD662">
        <v>4</v>
      </c>
      <c r="AE662">
        <v>14</v>
      </c>
      <c r="AF662">
        <v>13</v>
      </c>
      <c r="AG662">
        <v>4</v>
      </c>
      <c r="AH662">
        <v>6</v>
      </c>
      <c r="AI662">
        <v>10</v>
      </c>
      <c r="AJ662">
        <v>7</v>
      </c>
      <c r="AK662">
        <v>8</v>
      </c>
      <c r="AL662">
        <v>18</v>
      </c>
      <c r="AM662">
        <v>63</v>
      </c>
      <c r="AN662">
        <v>37</v>
      </c>
      <c r="AO662">
        <v>1.49</v>
      </c>
      <c r="AP662">
        <v>1.41</v>
      </c>
      <c r="AQ662">
        <v>2.5</v>
      </c>
      <c r="AR662">
        <v>100</v>
      </c>
      <c r="AS662">
        <v>100</v>
      </c>
      <c r="AT662">
        <v>50</v>
      </c>
      <c r="AU662">
        <v>0</v>
      </c>
      <c r="AV662">
        <v>0</v>
      </c>
      <c r="AW662">
        <v>0</v>
      </c>
      <c r="AX662">
        <v>100</v>
      </c>
      <c r="AY662">
        <v>50</v>
      </c>
      <c r="AZ662">
        <v>100</v>
      </c>
      <c r="BA662">
        <v>9</v>
      </c>
      <c r="BB662">
        <v>1</v>
      </c>
      <c r="BC662">
        <v>2.75</v>
      </c>
      <c r="BD662">
        <v>3.25</v>
      </c>
      <c r="BE662">
        <v>2.4</v>
      </c>
      <c r="BF662">
        <f>(1/BC662+1/BD662+1/BE662-1)/3</f>
        <v>2.9331779331779329E-2</v>
      </c>
      <c r="BG662">
        <f>1/BC662-BF662</f>
        <v>0.33430458430458432</v>
      </c>
      <c r="BH662">
        <f>1/BD662-BF662</f>
        <v>0.27836052836052838</v>
      </c>
      <c r="BI662">
        <f>1/BE662-BF662</f>
        <v>0.38733488733488736</v>
      </c>
      <c r="BJ662">
        <f>MROUND(BG662*100,2)/100</f>
        <v>0.34</v>
      </c>
      <c r="BK662">
        <v>1.36</v>
      </c>
      <c r="BL662">
        <v>2</v>
      </c>
      <c r="BM662">
        <v>3.3</v>
      </c>
      <c r="BN662">
        <v>6.25</v>
      </c>
      <c r="BO662">
        <v>1.83</v>
      </c>
      <c r="BP662">
        <v>1.95</v>
      </c>
      <c r="BQ662" t="s">
        <v>691</v>
      </c>
      <c r="BR662">
        <f>VLOOKUP(Table2[[#This Row],[Reference]],metron,10,FALSE)</f>
        <v>2.5229727551184897</v>
      </c>
      <c r="BS662">
        <f>VLOOKUP(Table2[[#This Row],[Reference]],metron,11,FALSE)</f>
        <v>1.228921489601805</v>
      </c>
      <c r="BT662">
        <f>VLOOKUP(Table2[[#This Row],[Reference]],metron,12,FALSE)</f>
        <v>1.2940512655166849</v>
      </c>
      <c r="BU662">
        <f>VLOOKUP(Table2[[#This Row],[Reference]],metron,13,FALSE)</f>
        <v>0.53240890035472432</v>
      </c>
      <c r="BV662">
        <f>VLOOKUP(Table2[[#This Row],[Reference]],metron,14,FALSE)</f>
        <v>0.56514027732989358</v>
      </c>
      <c r="BW662">
        <f>VLOOKUP(Table2[[#This Row],[Reference]],metron,15,FALSE)</f>
        <v>11.417888124439131</v>
      </c>
      <c r="BX662">
        <f>VLOOKUP(Table2[[#This Row],[Reference]],metron,16,FALSE)</f>
        <v>10.76308704756207</v>
      </c>
      <c r="BY662">
        <f>VLOOKUP(Table2[[#This Row],[Reference]],metron,17,FALSE)</f>
        <v>4.8317672021824798</v>
      </c>
      <c r="BZ662">
        <f>VLOOKUP(Table2[[#This Row],[Reference]],metron,18,FALSE)</f>
        <v>4.6698999696877843</v>
      </c>
      <c r="CA662">
        <f>VLOOKUP(Table2[[#This Row],[Reference]],metron,19,FALSE)</f>
        <v>6.5861209222566508</v>
      </c>
      <c r="CB662">
        <f>VLOOKUP(Table2[[#This Row],[Reference]],metron,20,FALSE)</f>
        <v>6.093187077874286</v>
      </c>
      <c r="CC662">
        <f>VLOOKUP(Table2[[#This Row],[Reference]],metron,21,FALSE)</f>
        <v>12.685679611650491</v>
      </c>
      <c r="CD662">
        <f>VLOOKUP(Table2[[#This Row],[Reference]],metron,22,FALSE)</f>
        <v>13.02639563106796</v>
      </c>
      <c r="CE662">
        <f>VLOOKUP(Table2[[#This Row],[Reference]],metron,23,FALSE)</f>
        <v>1.6481211768132831</v>
      </c>
      <c r="CF662">
        <f>VLOOKUP(Table2[[#This Row],[Reference]],metron,24,FALSE)</f>
        <v>1.8572676958928049</v>
      </c>
      <c r="CG662">
        <f>VLOOKUP(Table2[[#This Row],[Reference]],metron,25,FALSE)</f>
        <v>9.641712787649287E-2</v>
      </c>
      <c r="CH662">
        <f>VLOOKUP(Table2[[#This Row],[Reference]],metron,26,FALSE)</f>
        <v>0.11302068161957469</v>
      </c>
    </row>
    <row r="663" spans="1:86" hidden="1" x14ac:dyDescent="0.45">
      <c r="A663">
        <v>1628899200</v>
      </c>
      <c r="B663" t="s">
        <v>1292</v>
      </c>
      <c r="C663" t="s">
        <v>64</v>
      </c>
      <c r="D663" t="s">
        <v>65</v>
      </c>
      <c r="E663" t="s">
        <v>700</v>
      </c>
      <c r="F663" t="s">
        <v>661</v>
      </c>
      <c r="G663" t="s">
        <v>668</v>
      </c>
      <c r="H663">
        <v>4</v>
      </c>
      <c r="I663">
        <v>0</v>
      </c>
      <c r="J663">
        <v>1.5</v>
      </c>
      <c r="K663">
        <v>1.38</v>
      </c>
      <c r="L663">
        <v>1.48</v>
      </c>
      <c r="M663">
        <v>1</v>
      </c>
      <c r="N663">
        <v>1</v>
      </c>
      <c r="O663">
        <v>2</v>
      </c>
      <c r="P663">
        <v>1</v>
      </c>
      <c r="Q663">
        <v>1</v>
      </c>
      <c r="R663">
        <v>0</v>
      </c>
      <c r="S663" t="s">
        <v>1293</v>
      </c>
      <c r="T663">
        <v>56</v>
      </c>
      <c r="U663">
        <v>9</v>
      </c>
      <c r="V663">
        <v>3</v>
      </c>
      <c r="W663">
        <v>1</v>
      </c>
      <c r="X663">
        <v>0</v>
      </c>
      <c r="Y663">
        <v>1</v>
      </c>
      <c r="Z663">
        <v>1</v>
      </c>
      <c r="AA663">
        <v>0</v>
      </c>
      <c r="AB663">
        <v>1</v>
      </c>
      <c r="AC663">
        <v>0</v>
      </c>
      <c r="AD663">
        <v>2</v>
      </c>
      <c r="AE663">
        <v>18</v>
      </c>
      <c r="AF663">
        <v>14</v>
      </c>
      <c r="AG663">
        <v>9</v>
      </c>
      <c r="AH663">
        <v>4</v>
      </c>
      <c r="AI663">
        <v>9</v>
      </c>
      <c r="AJ663">
        <v>10</v>
      </c>
      <c r="AK663">
        <v>10</v>
      </c>
      <c r="AL663">
        <v>12</v>
      </c>
      <c r="AM663">
        <v>45</v>
      </c>
      <c r="AN663">
        <v>55</v>
      </c>
      <c r="AO663">
        <v>2.02</v>
      </c>
      <c r="AP663">
        <v>1.5</v>
      </c>
      <c r="AQ663">
        <v>2.75</v>
      </c>
      <c r="AR663">
        <v>50</v>
      </c>
      <c r="AS663">
        <v>100</v>
      </c>
      <c r="AT663">
        <v>50</v>
      </c>
      <c r="AU663">
        <v>25</v>
      </c>
      <c r="AV663">
        <v>0</v>
      </c>
      <c r="AW663">
        <v>25</v>
      </c>
      <c r="AX663">
        <v>50</v>
      </c>
      <c r="AY663">
        <v>100</v>
      </c>
      <c r="AZ663">
        <v>100</v>
      </c>
      <c r="BA663">
        <v>8.5</v>
      </c>
      <c r="BB663">
        <v>2</v>
      </c>
      <c r="BC663">
        <v>2.5</v>
      </c>
      <c r="BD663">
        <v>3</v>
      </c>
      <c r="BE663">
        <v>2.85</v>
      </c>
      <c r="BF663">
        <f>(1/BC663+1/BD663+1/BE663-1)/3</f>
        <v>2.8070175438596506E-2</v>
      </c>
      <c r="BG663">
        <f>1/BC663-BF663</f>
        <v>0.3719298245614035</v>
      </c>
      <c r="BH663">
        <f>1/BD663-BF663</f>
        <v>0.30526315789473679</v>
      </c>
      <c r="BI663">
        <f>1/BE663-BF663</f>
        <v>0.3228070175438596</v>
      </c>
      <c r="BJ663">
        <f>MROUND(BG663*100,2)/100</f>
        <v>0.38</v>
      </c>
      <c r="BK663">
        <v>1.5</v>
      </c>
      <c r="BL663">
        <v>2.4</v>
      </c>
      <c r="BM663">
        <v>4.0999999999999996</v>
      </c>
      <c r="BN663">
        <v>8.25</v>
      </c>
      <c r="BO663">
        <v>2.1</v>
      </c>
      <c r="BP663">
        <v>1.71</v>
      </c>
      <c r="BQ663" t="s">
        <v>711</v>
      </c>
      <c r="BR663">
        <f>VLOOKUP(Table2[[#This Row],[Reference]],metron,10,FALSE)</f>
        <v>2.4900895140664963</v>
      </c>
      <c r="BS663">
        <f>VLOOKUP(Table2[[#This Row],[Reference]],metron,11,FALSE)</f>
        <v>1.330562659846547</v>
      </c>
      <c r="BT663">
        <f>VLOOKUP(Table2[[#This Row],[Reference]],metron,12,FALSE)</f>
        <v>1.1595268542199491</v>
      </c>
      <c r="BU663">
        <f>VLOOKUP(Table2[[#This Row],[Reference]],metron,13,FALSE)</f>
        <v>0.59053607588191415</v>
      </c>
      <c r="BV663">
        <f>VLOOKUP(Table2[[#This Row],[Reference]],metron,14,FALSE)</f>
        <v>0.50069274219332838</v>
      </c>
      <c r="BW663">
        <f>VLOOKUP(Table2[[#This Row],[Reference]],metron,15,FALSE)</f>
        <v>11.79715236686391</v>
      </c>
      <c r="BX663">
        <f>VLOOKUP(Table2[[#This Row],[Reference]],metron,16,FALSE)</f>
        <v>10.317122781065089</v>
      </c>
      <c r="BY663">
        <f>VLOOKUP(Table2[[#This Row],[Reference]],metron,17,FALSE)</f>
        <v>5.0637025966747622</v>
      </c>
      <c r="BZ663">
        <f>VLOOKUP(Table2[[#This Row],[Reference]],metron,18,FALSE)</f>
        <v>4.4674014571268454</v>
      </c>
      <c r="CA663">
        <f>VLOOKUP(Table2[[#This Row],[Reference]],metron,19,FALSE)</f>
        <v>6.7334497701891483</v>
      </c>
      <c r="CB663">
        <f>VLOOKUP(Table2[[#This Row],[Reference]],metron,20,FALSE)</f>
        <v>5.849721323938244</v>
      </c>
      <c r="CC663">
        <f>VLOOKUP(Table2[[#This Row],[Reference]],metron,21,FALSE)</f>
        <v>12.89644194756554</v>
      </c>
      <c r="CD663">
        <f>VLOOKUP(Table2[[#This Row],[Reference]],metron,22,FALSE)</f>
        <v>13.3434456928839</v>
      </c>
      <c r="CE663">
        <f>VLOOKUP(Table2[[#This Row],[Reference]],metron,23,FALSE)</f>
        <v>1.6144382124117971</v>
      </c>
      <c r="CF663">
        <f>VLOOKUP(Table2[[#This Row],[Reference]],metron,24,FALSE)</f>
        <v>1.9032024606477289</v>
      </c>
      <c r="CG663">
        <f>VLOOKUP(Table2[[#This Row],[Reference]],metron,25,FALSE)</f>
        <v>9.372172969060974E-2</v>
      </c>
      <c r="CH663">
        <f>VLOOKUP(Table2[[#This Row],[Reference]],metron,26,FALSE)</f>
        <v>0.11669983716301791</v>
      </c>
    </row>
    <row r="664" spans="1:86" hidden="1" x14ac:dyDescent="0.45">
      <c r="A664">
        <v>1628906400</v>
      </c>
      <c r="B664" t="s">
        <v>1294</v>
      </c>
      <c r="C664" t="s">
        <v>64</v>
      </c>
      <c r="D664" t="s">
        <v>65</v>
      </c>
      <c r="E664" t="s">
        <v>689</v>
      </c>
      <c r="F664" t="s">
        <v>676</v>
      </c>
      <c r="G664" t="s">
        <v>1016</v>
      </c>
      <c r="H664">
        <v>4</v>
      </c>
      <c r="I664">
        <v>0</v>
      </c>
      <c r="J664">
        <v>0</v>
      </c>
      <c r="K664">
        <v>0.88</v>
      </c>
      <c r="L664">
        <v>0.53</v>
      </c>
      <c r="M664">
        <v>1</v>
      </c>
      <c r="N664">
        <v>1</v>
      </c>
      <c r="O664">
        <v>2</v>
      </c>
      <c r="P664">
        <v>2</v>
      </c>
      <c r="Q664">
        <v>1</v>
      </c>
      <c r="R664">
        <v>1</v>
      </c>
      <c r="S664" t="s">
        <v>910</v>
      </c>
      <c r="T664">
        <v>8</v>
      </c>
      <c r="U664">
        <v>3</v>
      </c>
      <c r="V664">
        <v>4</v>
      </c>
      <c r="W664">
        <v>2</v>
      </c>
      <c r="X664">
        <v>0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18</v>
      </c>
      <c r="AF664">
        <v>9</v>
      </c>
      <c r="AG664">
        <v>6</v>
      </c>
      <c r="AH664">
        <v>4</v>
      </c>
      <c r="AI664">
        <v>12</v>
      </c>
      <c r="AJ664">
        <v>5</v>
      </c>
      <c r="AK664">
        <v>11</v>
      </c>
      <c r="AL664">
        <v>17</v>
      </c>
      <c r="AM664">
        <v>69</v>
      </c>
      <c r="AN664">
        <v>31</v>
      </c>
      <c r="AO664">
        <v>2</v>
      </c>
      <c r="AP664">
        <v>1.04</v>
      </c>
      <c r="AQ664">
        <v>3.5</v>
      </c>
      <c r="AR664">
        <v>100</v>
      </c>
      <c r="AS664">
        <v>100</v>
      </c>
      <c r="AT664">
        <v>100</v>
      </c>
      <c r="AU664">
        <v>50</v>
      </c>
      <c r="AV664">
        <v>0</v>
      </c>
      <c r="AW664">
        <v>50</v>
      </c>
      <c r="AX664">
        <v>100</v>
      </c>
      <c r="AY664">
        <v>100</v>
      </c>
      <c r="AZ664">
        <v>100</v>
      </c>
      <c r="BA664">
        <v>13</v>
      </c>
      <c r="BB664">
        <v>2</v>
      </c>
      <c r="BC664">
        <v>2.7</v>
      </c>
      <c r="BD664">
        <v>3</v>
      </c>
      <c r="BE664">
        <v>2.65</v>
      </c>
      <c r="BF664">
        <f>(1/BC664+1/BD664+1/BE664-1)/3</f>
        <v>2.7020731423247124E-2</v>
      </c>
      <c r="BG664">
        <f>1/BC664-BF664</f>
        <v>0.34334963894712323</v>
      </c>
      <c r="BH664">
        <f>1/BD664-BF664</f>
        <v>0.30631260191008619</v>
      </c>
      <c r="BI664">
        <f>1/BE664-BF664</f>
        <v>0.35033775914279064</v>
      </c>
      <c r="BJ664">
        <f>MROUND(BG664*100,2)/100</f>
        <v>0.34</v>
      </c>
      <c r="BK664">
        <v>1.47</v>
      </c>
      <c r="BL664">
        <v>2.25</v>
      </c>
      <c r="BM664">
        <v>3.9</v>
      </c>
      <c r="BN664">
        <v>7.5</v>
      </c>
      <c r="BO664">
        <v>2</v>
      </c>
      <c r="BP664">
        <v>1.77</v>
      </c>
      <c r="BQ664" t="s">
        <v>713</v>
      </c>
      <c r="BR664">
        <f>VLOOKUP(Table2[[#This Row],[Reference]],metron,10,FALSE)</f>
        <v>2.5229727551184897</v>
      </c>
      <c r="BS664">
        <f>VLOOKUP(Table2[[#This Row],[Reference]],metron,11,FALSE)</f>
        <v>1.228921489601805</v>
      </c>
      <c r="BT664">
        <f>VLOOKUP(Table2[[#This Row],[Reference]],metron,12,FALSE)</f>
        <v>1.2940512655166849</v>
      </c>
      <c r="BU664">
        <f>VLOOKUP(Table2[[#This Row],[Reference]],metron,13,FALSE)</f>
        <v>0.53240890035472432</v>
      </c>
      <c r="BV664">
        <f>VLOOKUP(Table2[[#This Row],[Reference]],metron,14,FALSE)</f>
        <v>0.56514027732989358</v>
      </c>
      <c r="BW664">
        <f>VLOOKUP(Table2[[#This Row],[Reference]],metron,15,FALSE)</f>
        <v>11.417888124439131</v>
      </c>
      <c r="BX664">
        <f>VLOOKUP(Table2[[#This Row],[Reference]],metron,16,FALSE)</f>
        <v>10.76308704756207</v>
      </c>
      <c r="BY664">
        <f>VLOOKUP(Table2[[#This Row],[Reference]],metron,17,FALSE)</f>
        <v>4.8317672021824798</v>
      </c>
      <c r="BZ664">
        <f>VLOOKUP(Table2[[#This Row],[Reference]],metron,18,FALSE)</f>
        <v>4.6698999696877843</v>
      </c>
      <c r="CA664">
        <f>VLOOKUP(Table2[[#This Row],[Reference]],metron,19,FALSE)</f>
        <v>6.5861209222566508</v>
      </c>
      <c r="CB664">
        <f>VLOOKUP(Table2[[#This Row],[Reference]],metron,20,FALSE)</f>
        <v>6.093187077874286</v>
      </c>
      <c r="CC664">
        <f>VLOOKUP(Table2[[#This Row],[Reference]],metron,21,FALSE)</f>
        <v>12.685679611650491</v>
      </c>
      <c r="CD664">
        <f>VLOOKUP(Table2[[#This Row],[Reference]],metron,22,FALSE)</f>
        <v>13.02639563106796</v>
      </c>
      <c r="CE664">
        <f>VLOOKUP(Table2[[#This Row],[Reference]],metron,23,FALSE)</f>
        <v>1.6481211768132831</v>
      </c>
      <c r="CF664">
        <f>VLOOKUP(Table2[[#This Row],[Reference]],metron,24,FALSE)</f>
        <v>1.8572676958928049</v>
      </c>
      <c r="CG664">
        <f>VLOOKUP(Table2[[#This Row],[Reference]],metron,25,FALSE)</f>
        <v>9.641712787649287E-2</v>
      </c>
      <c r="CH664">
        <f>VLOOKUP(Table2[[#This Row],[Reference]],metron,26,FALSE)</f>
        <v>0.11302068161957469</v>
      </c>
    </row>
    <row r="665" spans="1:86" hidden="1" x14ac:dyDescent="0.45">
      <c r="A665">
        <v>1628978400</v>
      </c>
      <c r="B665" t="s">
        <v>1295</v>
      </c>
      <c r="C665" t="s">
        <v>64</v>
      </c>
      <c r="D665" t="s">
        <v>65</v>
      </c>
      <c r="E665" t="s">
        <v>682</v>
      </c>
      <c r="F665" t="s">
        <v>683</v>
      </c>
      <c r="G665" t="s">
        <v>684</v>
      </c>
      <c r="H665">
        <v>4</v>
      </c>
      <c r="I665">
        <v>0.5</v>
      </c>
      <c r="J665">
        <v>1</v>
      </c>
      <c r="K665">
        <v>1.58</v>
      </c>
      <c r="L665">
        <v>0.65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U665">
        <v>2</v>
      </c>
      <c r="V665">
        <v>6</v>
      </c>
      <c r="W665">
        <v>3</v>
      </c>
      <c r="X665">
        <v>1</v>
      </c>
      <c r="Y665">
        <v>1</v>
      </c>
      <c r="Z665">
        <v>0</v>
      </c>
      <c r="AA665">
        <v>2</v>
      </c>
      <c r="AB665">
        <v>2</v>
      </c>
      <c r="AC665">
        <v>0</v>
      </c>
      <c r="AD665">
        <v>1</v>
      </c>
      <c r="AE665">
        <v>17</v>
      </c>
      <c r="AF665">
        <v>13</v>
      </c>
      <c r="AG665">
        <v>4</v>
      </c>
      <c r="AH665">
        <v>7</v>
      </c>
      <c r="AI665">
        <v>13</v>
      </c>
      <c r="AJ665">
        <v>6</v>
      </c>
      <c r="AK665">
        <v>12</v>
      </c>
      <c r="AL665">
        <v>10</v>
      </c>
      <c r="AM665">
        <v>41</v>
      </c>
      <c r="AN665">
        <v>59</v>
      </c>
      <c r="AO665">
        <v>1.54</v>
      </c>
      <c r="AP665">
        <v>1.7</v>
      </c>
      <c r="AQ665">
        <v>2</v>
      </c>
      <c r="AR665">
        <v>75</v>
      </c>
      <c r="AS665">
        <v>75</v>
      </c>
      <c r="AT665">
        <v>25</v>
      </c>
      <c r="AU665">
        <v>25</v>
      </c>
      <c r="AV665">
        <v>0</v>
      </c>
      <c r="AW665">
        <v>25</v>
      </c>
      <c r="AX665">
        <v>75</v>
      </c>
      <c r="AY665">
        <v>0</v>
      </c>
      <c r="AZ665">
        <v>75</v>
      </c>
      <c r="BA665">
        <v>9.5</v>
      </c>
      <c r="BB665">
        <v>5.5</v>
      </c>
      <c r="BC665">
        <v>2</v>
      </c>
      <c r="BD665">
        <v>3.4</v>
      </c>
      <c r="BE665">
        <v>3.6</v>
      </c>
      <c r="BF665">
        <f>(1/BC665+1/BD665+1/BE665-1)/3</f>
        <v>2.3965141612200497E-2</v>
      </c>
      <c r="BG665">
        <f>1/BC665-BF665</f>
        <v>0.47603485838779952</v>
      </c>
      <c r="BH665">
        <f>1/BD665-BF665</f>
        <v>0.27015250544662306</v>
      </c>
      <c r="BI665">
        <f>1/BE665-BF665</f>
        <v>0.25381263616557731</v>
      </c>
      <c r="BJ665">
        <f>MROUND(BG665*100,2)/100</f>
        <v>0.48</v>
      </c>
      <c r="BK665">
        <v>1.33</v>
      </c>
      <c r="BL665">
        <v>2.1</v>
      </c>
      <c r="BM665">
        <v>3.9</v>
      </c>
      <c r="BN665">
        <v>7.5</v>
      </c>
      <c r="BO665">
        <v>2</v>
      </c>
      <c r="BP665">
        <v>1.77</v>
      </c>
      <c r="BQ665" t="s">
        <v>675</v>
      </c>
      <c r="BR665">
        <f>VLOOKUP(Table2[[#This Row],[Reference]],metron,10,FALSE)</f>
        <v>2.5271929824561399</v>
      </c>
      <c r="BS665">
        <f>VLOOKUP(Table2[[#This Row],[Reference]],metron,11,FALSE)</f>
        <v>1.510877192982456</v>
      </c>
      <c r="BT665">
        <f>VLOOKUP(Table2[[#This Row],[Reference]],metron,12,FALSE)</f>
        <v>1.0163157894736841</v>
      </c>
      <c r="BU665">
        <f>VLOOKUP(Table2[[#This Row],[Reference]],metron,13,FALSE)</f>
        <v>0.67350877192982461</v>
      </c>
      <c r="BV665">
        <f>VLOOKUP(Table2[[#This Row],[Reference]],metron,14,FALSE)</f>
        <v>0.4442105263157895</v>
      </c>
      <c r="BW665">
        <f>VLOOKUP(Table2[[#This Row],[Reference]],metron,15,FALSE)</f>
        <v>12.80980392156863</v>
      </c>
      <c r="BX665">
        <f>VLOOKUP(Table2[[#This Row],[Reference]],metron,16,FALSE)</f>
        <v>9.6872549019607845</v>
      </c>
      <c r="BY665">
        <f>VLOOKUP(Table2[[#This Row],[Reference]],metron,17,FALSE)</f>
        <v>5.6491169610129957</v>
      </c>
      <c r="BZ665">
        <f>VLOOKUP(Table2[[#This Row],[Reference]],metron,18,FALSE)</f>
        <v>4.1379540153282237</v>
      </c>
      <c r="CA665">
        <f>VLOOKUP(Table2[[#This Row],[Reference]],metron,19,FALSE)</f>
        <v>7.1606869605556343</v>
      </c>
      <c r="CB665">
        <f>VLOOKUP(Table2[[#This Row],[Reference]],metron,20,FALSE)</f>
        <v>5.5493008866325608</v>
      </c>
      <c r="CC665">
        <f>VLOOKUP(Table2[[#This Row],[Reference]],metron,21,FALSE)</f>
        <v>12.9029029029029</v>
      </c>
      <c r="CD665">
        <f>VLOOKUP(Table2[[#This Row],[Reference]],metron,22,FALSE)</f>
        <v>13.75508842175509</v>
      </c>
      <c r="CE665">
        <f>VLOOKUP(Table2[[#This Row],[Reference]],metron,23,FALSE)</f>
        <v>1.5287356321839081</v>
      </c>
      <c r="CF665">
        <f>VLOOKUP(Table2[[#This Row],[Reference]],metron,24,FALSE)</f>
        <v>1.9664750957854411</v>
      </c>
      <c r="CG665">
        <f>VLOOKUP(Table2[[#This Row],[Reference]],metron,25,FALSE)</f>
        <v>8.8441890166028103E-2</v>
      </c>
      <c r="CH665">
        <f>VLOOKUP(Table2[[#This Row],[Reference]],metron,26,FALSE)</f>
        <v>0.13409961685823751</v>
      </c>
    </row>
    <row r="666" spans="1:86" hidden="1" x14ac:dyDescent="0.45">
      <c r="A666">
        <v>1628985600</v>
      </c>
      <c r="B666" t="s">
        <v>1296</v>
      </c>
      <c r="C666" t="s">
        <v>64</v>
      </c>
      <c r="D666" t="s">
        <v>65</v>
      </c>
      <c r="E666" t="s">
        <v>667</v>
      </c>
      <c r="F666" t="s">
        <v>699</v>
      </c>
      <c r="G666" t="s">
        <v>996</v>
      </c>
      <c r="H666">
        <v>4</v>
      </c>
      <c r="I666">
        <v>3</v>
      </c>
      <c r="J666">
        <v>3</v>
      </c>
      <c r="K666">
        <v>1.55</v>
      </c>
      <c r="L666">
        <v>0.72</v>
      </c>
      <c r="M666">
        <v>3</v>
      </c>
      <c r="N666">
        <v>0</v>
      </c>
      <c r="O666">
        <v>3</v>
      </c>
      <c r="P666">
        <v>1</v>
      </c>
      <c r="Q666">
        <v>1</v>
      </c>
      <c r="R666">
        <v>0</v>
      </c>
      <c r="S666" t="s">
        <v>1297</v>
      </c>
      <c r="U666">
        <v>4</v>
      </c>
      <c r="V666">
        <v>3</v>
      </c>
      <c r="W666">
        <v>0</v>
      </c>
      <c r="X666">
        <v>0</v>
      </c>
      <c r="Y666">
        <v>3</v>
      </c>
      <c r="Z666">
        <v>0</v>
      </c>
      <c r="AA666">
        <v>0</v>
      </c>
      <c r="AB666">
        <v>0</v>
      </c>
      <c r="AC666">
        <v>1</v>
      </c>
      <c r="AD666">
        <v>2</v>
      </c>
      <c r="AE666">
        <v>6</v>
      </c>
      <c r="AF666">
        <v>6</v>
      </c>
      <c r="AG666">
        <v>5</v>
      </c>
      <c r="AH666">
        <v>3</v>
      </c>
      <c r="AI666">
        <v>1</v>
      </c>
      <c r="AJ666">
        <v>3</v>
      </c>
      <c r="AK666">
        <v>11</v>
      </c>
      <c r="AL666">
        <v>8</v>
      </c>
      <c r="AM666">
        <v>59</v>
      </c>
      <c r="AN666">
        <v>41</v>
      </c>
      <c r="AO666">
        <v>1.07</v>
      </c>
      <c r="AP666">
        <v>0.77</v>
      </c>
      <c r="AQ666">
        <v>2.5</v>
      </c>
      <c r="AR666">
        <v>50</v>
      </c>
      <c r="AS666">
        <v>100</v>
      </c>
      <c r="AT666">
        <v>50</v>
      </c>
      <c r="AU666">
        <v>0</v>
      </c>
      <c r="AV666">
        <v>0</v>
      </c>
      <c r="AW666">
        <v>0</v>
      </c>
      <c r="AX666">
        <v>100</v>
      </c>
      <c r="AY666">
        <v>50</v>
      </c>
      <c r="AZ666">
        <v>100</v>
      </c>
      <c r="BA666">
        <v>7</v>
      </c>
      <c r="BB666">
        <v>4</v>
      </c>
      <c r="BC666">
        <v>1.61</v>
      </c>
      <c r="BD666">
        <v>3.75</v>
      </c>
      <c r="BE666">
        <v>5.25</v>
      </c>
      <c r="BF666">
        <f>(1/BC666+1/BD666+1/BE666-1)/3</f>
        <v>2.6086956521739129E-2</v>
      </c>
      <c r="BG666">
        <f>1/BC666-BF666</f>
        <v>0.59503105590062111</v>
      </c>
      <c r="BH666">
        <f>1/BD666-BF666</f>
        <v>0.24057971014492754</v>
      </c>
      <c r="BI666">
        <f>1/BE666-BF666</f>
        <v>0.16438923395445135</v>
      </c>
      <c r="BJ666">
        <f>MROUND(BG666*100,2)/100</f>
        <v>0.6</v>
      </c>
      <c r="BK666">
        <v>1.25</v>
      </c>
      <c r="BL666">
        <v>1.71</v>
      </c>
      <c r="BM666">
        <v>2.65</v>
      </c>
      <c r="BN666">
        <v>4.7</v>
      </c>
      <c r="BO666">
        <v>1.77</v>
      </c>
      <c r="BP666">
        <v>2.0499999999999998</v>
      </c>
      <c r="BQ666" t="s">
        <v>736</v>
      </c>
      <c r="BR666">
        <f>VLOOKUP(Table2[[#This Row],[Reference]],metron,10,FALSE)</f>
        <v>2.7310090702947849</v>
      </c>
      <c r="BS666">
        <f>VLOOKUP(Table2[[#This Row],[Reference]],metron,11,FALSE)</f>
        <v>1.841836734693878</v>
      </c>
      <c r="BT666">
        <f>VLOOKUP(Table2[[#This Row],[Reference]],metron,12,FALSE)</f>
        <v>0.88917233560090703</v>
      </c>
      <c r="BU666">
        <f>VLOOKUP(Table2[[#This Row],[Reference]],metron,13,FALSE)</f>
        <v>0.804822695035461</v>
      </c>
      <c r="BV666">
        <f>VLOOKUP(Table2[[#This Row],[Reference]],metron,14,FALSE)</f>
        <v>0.38099290780141842</v>
      </c>
      <c r="BW666">
        <f>VLOOKUP(Table2[[#This Row],[Reference]],metron,15,FALSE)</f>
        <v>14.25174825174825</v>
      </c>
      <c r="BX666">
        <f>VLOOKUP(Table2[[#This Row],[Reference]],metron,16,FALSE)</f>
        <v>8.8316683316683324</v>
      </c>
      <c r="BY666">
        <f>VLOOKUP(Table2[[#This Row],[Reference]],metron,17,FALSE)</f>
        <v>6.2901265822784813</v>
      </c>
      <c r="BZ666">
        <f>VLOOKUP(Table2[[#This Row],[Reference]],metron,18,FALSE)</f>
        <v>3.6162025316455702</v>
      </c>
      <c r="CA666">
        <f>VLOOKUP(Table2[[#This Row],[Reference]],metron,19,FALSE)</f>
        <v>7.9616216694697686</v>
      </c>
      <c r="CB666">
        <f>VLOOKUP(Table2[[#This Row],[Reference]],metron,20,FALSE)</f>
        <v>5.2154658000227627</v>
      </c>
      <c r="CC666">
        <f>VLOOKUP(Table2[[#This Row],[Reference]],metron,21,FALSE)</f>
        <v>12.444895886236671</v>
      </c>
      <c r="CD666">
        <f>VLOOKUP(Table2[[#This Row],[Reference]],metron,22,FALSE)</f>
        <v>13.620619603859829</v>
      </c>
      <c r="CE666">
        <f>VLOOKUP(Table2[[#This Row],[Reference]],metron,23,FALSE)</f>
        <v>1.406084017382907</v>
      </c>
      <c r="CF666">
        <f>VLOOKUP(Table2[[#This Row],[Reference]],metron,24,FALSE)</f>
        <v>2.070980202800579</v>
      </c>
      <c r="CG666">
        <f>VLOOKUP(Table2[[#This Row],[Reference]],metron,25,FALSE)</f>
        <v>6.1323032351521013E-2</v>
      </c>
      <c r="CH666">
        <f>VLOOKUP(Table2[[#This Row],[Reference]],metron,26,FALSE)</f>
        <v>0.1313375181071946</v>
      </c>
    </row>
    <row r="667" spans="1:86" hidden="1" x14ac:dyDescent="0.45">
      <c r="A667">
        <v>1628992800</v>
      </c>
      <c r="B667" t="s">
        <v>1298</v>
      </c>
      <c r="C667" t="s">
        <v>64</v>
      </c>
      <c r="D667" t="s">
        <v>65</v>
      </c>
      <c r="E667" t="s">
        <v>671</v>
      </c>
      <c r="F667" t="s">
        <v>705</v>
      </c>
      <c r="G667" t="s">
        <v>735</v>
      </c>
      <c r="H667">
        <v>4</v>
      </c>
      <c r="I667">
        <v>0</v>
      </c>
      <c r="J667">
        <v>3</v>
      </c>
      <c r="K667">
        <v>1.25</v>
      </c>
      <c r="L667">
        <v>1.29</v>
      </c>
      <c r="M667">
        <v>4</v>
      </c>
      <c r="N667">
        <v>0</v>
      </c>
      <c r="O667">
        <v>4</v>
      </c>
      <c r="P667">
        <v>3</v>
      </c>
      <c r="Q667">
        <v>3</v>
      </c>
      <c r="R667">
        <v>0</v>
      </c>
      <c r="S667" t="s">
        <v>1299</v>
      </c>
      <c r="U667">
        <v>0</v>
      </c>
      <c r="V667">
        <v>4</v>
      </c>
      <c r="W667">
        <v>2</v>
      </c>
      <c r="X667">
        <v>0</v>
      </c>
      <c r="Y667">
        <v>3</v>
      </c>
      <c r="Z667">
        <v>1</v>
      </c>
      <c r="AA667">
        <v>1</v>
      </c>
      <c r="AB667">
        <v>1</v>
      </c>
      <c r="AC667">
        <v>2</v>
      </c>
      <c r="AD667">
        <v>2</v>
      </c>
      <c r="AE667">
        <v>12</v>
      </c>
      <c r="AF667">
        <v>16</v>
      </c>
      <c r="AG667">
        <v>6</v>
      </c>
      <c r="AH667">
        <v>6</v>
      </c>
      <c r="AI667">
        <v>6</v>
      </c>
      <c r="AJ667">
        <v>10</v>
      </c>
      <c r="AK667">
        <v>16</v>
      </c>
      <c r="AL667">
        <v>8</v>
      </c>
      <c r="AM667">
        <v>55</v>
      </c>
      <c r="AN667">
        <v>45</v>
      </c>
      <c r="AO667">
        <v>1.43</v>
      </c>
      <c r="AP667">
        <v>1.74</v>
      </c>
      <c r="AQ667">
        <v>2.5</v>
      </c>
      <c r="AR667">
        <v>25</v>
      </c>
      <c r="AS667">
        <v>100</v>
      </c>
      <c r="AT667">
        <v>25</v>
      </c>
      <c r="AU667">
        <v>25</v>
      </c>
      <c r="AV667">
        <v>0</v>
      </c>
      <c r="AW667">
        <v>25</v>
      </c>
      <c r="AX667">
        <v>100</v>
      </c>
      <c r="AY667">
        <v>25</v>
      </c>
      <c r="AZ667">
        <v>100</v>
      </c>
      <c r="BA667">
        <v>9.5</v>
      </c>
      <c r="BB667">
        <v>3</v>
      </c>
      <c r="BC667">
        <v>1.74</v>
      </c>
      <c r="BD667">
        <v>3.25</v>
      </c>
      <c r="BE667">
        <v>5</v>
      </c>
      <c r="BF667">
        <f>(1/BC667+1/BD667+1/BE667-1)/3</f>
        <v>2.7468317123489516E-2</v>
      </c>
      <c r="BG667">
        <f>1/BC667-BF667</f>
        <v>0.54724432655467137</v>
      </c>
      <c r="BH667">
        <f>1/BD667-BF667</f>
        <v>0.28022399056881819</v>
      </c>
      <c r="BI667">
        <f>1/BE667-BF667</f>
        <v>0.17253168287651049</v>
      </c>
      <c r="BJ667">
        <f>MROUND(BG667*100,2)/100</f>
        <v>0.54</v>
      </c>
      <c r="BK667">
        <v>1.36</v>
      </c>
      <c r="BL667">
        <v>2</v>
      </c>
      <c r="BM667">
        <v>3.25</v>
      </c>
      <c r="BN667">
        <v>6</v>
      </c>
      <c r="BO667">
        <v>1.91</v>
      </c>
      <c r="BP667">
        <v>1.87</v>
      </c>
      <c r="BQ667" t="s">
        <v>770</v>
      </c>
      <c r="BR667">
        <f>VLOOKUP(Table2[[#This Row],[Reference]],metron,10,FALSE)</f>
        <v>2.6359702267612941</v>
      </c>
      <c r="BS667">
        <f>VLOOKUP(Table2[[#This Row],[Reference]],metron,11,FALSE)</f>
        <v>1.684957590444867</v>
      </c>
      <c r="BT667">
        <f>VLOOKUP(Table2[[#This Row],[Reference]],metron,12,FALSE)</f>
        <v>0.95101263631642718</v>
      </c>
      <c r="BU667">
        <f>VLOOKUP(Table2[[#This Row],[Reference]],metron,13,FALSE)</f>
        <v>0.72650164445213783</v>
      </c>
      <c r="BV667">
        <f>VLOOKUP(Table2[[#This Row],[Reference]],metron,14,FALSE)</f>
        <v>0.42097974727367138</v>
      </c>
      <c r="BW667">
        <f>VLOOKUP(Table2[[#This Row],[Reference]],metron,15,FALSE)</f>
        <v>13.338806970509379</v>
      </c>
      <c r="BX667">
        <f>VLOOKUP(Table2[[#This Row],[Reference]],metron,16,FALSE)</f>
        <v>9.2530160857908843</v>
      </c>
      <c r="BY667">
        <f>VLOOKUP(Table2[[#This Row],[Reference]],metron,17,FALSE)</f>
        <v>5.9915081521739131</v>
      </c>
      <c r="BZ667">
        <f>VLOOKUP(Table2[[#This Row],[Reference]],metron,18,FALSE)</f>
        <v>3.9772418478260869</v>
      </c>
      <c r="CA667">
        <f>VLOOKUP(Table2[[#This Row],[Reference]],metron,19,FALSE)</f>
        <v>7.3472988183354664</v>
      </c>
      <c r="CB667">
        <f>VLOOKUP(Table2[[#This Row],[Reference]],metron,20,FALSE)</f>
        <v>5.2757742379647974</v>
      </c>
      <c r="CC667">
        <f>VLOOKUP(Table2[[#This Row],[Reference]],metron,21,FALSE)</f>
        <v>12.59428182437032</v>
      </c>
      <c r="CD667">
        <f>VLOOKUP(Table2[[#This Row],[Reference]],metron,22,FALSE)</f>
        <v>13.577944179714089</v>
      </c>
      <c r="CE667">
        <f>VLOOKUP(Table2[[#This Row],[Reference]],metron,23,FALSE)</f>
        <v>1.4276913099870301</v>
      </c>
      <c r="CF667">
        <f>VLOOKUP(Table2[[#This Row],[Reference]],metron,24,FALSE)</f>
        <v>1.940985732814527</v>
      </c>
      <c r="CG667">
        <f>VLOOKUP(Table2[[#This Row],[Reference]],metron,25,FALSE)</f>
        <v>8.0739299610894946E-2</v>
      </c>
      <c r="CH667">
        <f>VLOOKUP(Table2[[#This Row],[Reference]],metron,26,FALSE)</f>
        <v>0.12743190661478601</v>
      </c>
    </row>
    <row r="668" spans="1:86" x14ac:dyDescent="0.45">
      <c r="A668">
        <v>1628993160</v>
      </c>
      <c r="B668" t="s">
        <v>1300</v>
      </c>
      <c r="C668" t="s">
        <v>64</v>
      </c>
      <c r="D668" t="s">
        <v>65</v>
      </c>
      <c r="E668" t="s">
        <v>704</v>
      </c>
      <c r="F668" t="s">
        <v>693</v>
      </c>
      <c r="G668" t="s">
        <v>710</v>
      </c>
      <c r="H668">
        <v>4</v>
      </c>
      <c r="I668">
        <v>2</v>
      </c>
      <c r="J668">
        <v>0</v>
      </c>
      <c r="K668">
        <v>1.79</v>
      </c>
      <c r="L668">
        <v>1.42</v>
      </c>
      <c r="M668">
        <v>3</v>
      </c>
      <c r="N668">
        <v>1</v>
      </c>
      <c r="O668">
        <v>4</v>
      </c>
      <c r="P668">
        <v>1</v>
      </c>
      <c r="Q668">
        <v>1</v>
      </c>
      <c r="R668">
        <v>0</v>
      </c>
      <c r="S668" t="s">
        <v>1301</v>
      </c>
      <c r="T668">
        <v>52</v>
      </c>
      <c r="U668">
        <v>0</v>
      </c>
      <c r="V668">
        <v>6</v>
      </c>
      <c r="W668">
        <v>0</v>
      </c>
      <c r="X668">
        <v>1</v>
      </c>
      <c r="Y668">
        <v>0</v>
      </c>
      <c r="Z668">
        <v>0</v>
      </c>
      <c r="AA668">
        <v>0</v>
      </c>
      <c r="AB668">
        <v>1</v>
      </c>
      <c r="AC668">
        <v>0</v>
      </c>
      <c r="AD668">
        <v>0</v>
      </c>
      <c r="AE668">
        <v>9</v>
      </c>
      <c r="AF668">
        <v>13</v>
      </c>
      <c r="AG668">
        <v>7</v>
      </c>
      <c r="AH668">
        <v>5</v>
      </c>
      <c r="AI668">
        <v>2</v>
      </c>
      <c r="AJ668">
        <v>8</v>
      </c>
      <c r="AK668">
        <v>12</v>
      </c>
      <c r="AL668">
        <v>6</v>
      </c>
      <c r="AM668">
        <v>49</v>
      </c>
      <c r="AN668">
        <v>51</v>
      </c>
      <c r="AO668">
        <v>1.29</v>
      </c>
      <c r="AP668">
        <v>1.53</v>
      </c>
      <c r="AQ668">
        <v>2.5</v>
      </c>
      <c r="AR668">
        <v>75</v>
      </c>
      <c r="AS668">
        <v>100</v>
      </c>
      <c r="AT668">
        <v>50</v>
      </c>
      <c r="AU668">
        <v>0</v>
      </c>
      <c r="AV668">
        <v>0</v>
      </c>
      <c r="AW668">
        <v>50</v>
      </c>
      <c r="AX668">
        <v>75</v>
      </c>
      <c r="AY668">
        <v>25</v>
      </c>
      <c r="AZ668">
        <v>100</v>
      </c>
      <c r="BA668">
        <v>11</v>
      </c>
      <c r="BB668">
        <v>2.5</v>
      </c>
      <c r="BC668">
        <v>1.8</v>
      </c>
      <c r="BD668">
        <v>3.3</v>
      </c>
      <c r="BE668">
        <v>4.3499999999999996</v>
      </c>
      <c r="BF668">
        <f>(1/BC668+1/BD668+1/BE668-1)/3</f>
        <v>2.9490305352374291E-2</v>
      </c>
      <c r="BG668">
        <f>1/BC668-BF668</f>
        <v>0.52606525020318129</v>
      </c>
      <c r="BH668">
        <f>1/BD668-BF668</f>
        <v>0.27353999767792875</v>
      </c>
      <c r="BI668">
        <f>1/BE668-BF668</f>
        <v>0.2003947521188901</v>
      </c>
      <c r="BJ668">
        <f>MROUND(BG668*100,2)/100</f>
        <v>0.52</v>
      </c>
      <c r="BK668">
        <v>1.36</v>
      </c>
      <c r="BL668">
        <v>2</v>
      </c>
      <c r="BM668">
        <v>3.3</v>
      </c>
      <c r="BN668">
        <v>6.25</v>
      </c>
      <c r="BO668">
        <v>0</v>
      </c>
      <c r="BP668">
        <v>0</v>
      </c>
      <c r="BQ668" t="s">
        <v>1255</v>
      </c>
      <c r="BR668">
        <f>VLOOKUP(Table2[[#This Row],[Reference]],metron,10,FALSE)</f>
        <v>2.5967403582378576</v>
      </c>
      <c r="BS668">
        <f>VLOOKUP(Table2[[#This Row],[Reference]],metron,11,FALSE)</f>
        <v>1.625948039373891</v>
      </c>
      <c r="BT668">
        <f>VLOOKUP(Table2[[#This Row],[Reference]],metron,12,FALSE)</f>
        <v>0.97079231886396644</v>
      </c>
      <c r="BU668">
        <f>VLOOKUP(Table2[[#This Row],[Reference]],metron,13,FALSE)</f>
        <v>0.71433182698515174</v>
      </c>
      <c r="BV668">
        <f>VLOOKUP(Table2[[#This Row],[Reference]],metron,14,FALSE)</f>
        <v>0.43011620400258233</v>
      </c>
      <c r="BW668">
        <f>VLOOKUP(Table2[[#This Row],[Reference]],metron,15,FALSE)</f>
        <v>13.39951055368614</v>
      </c>
      <c r="BX668">
        <f>VLOOKUP(Table2[[#This Row],[Reference]],metron,16,FALSE)</f>
        <v>9.4252064851636579</v>
      </c>
      <c r="BY668">
        <f>VLOOKUP(Table2[[#This Row],[Reference]],metron,17,FALSE)</f>
        <v>5.7628422023992618</v>
      </c>
      <c r="BZ668">
        <f>VLOOKUP(Table2[[#This Row],[Reference]],metron,18,FALSE)</f>
        <v>3.9375576745616732</v>
      </c>
      <c r="CA668">
        <f>VLOOKUP(Table2[[#This Row],[Reference]],metron,19,FALSE)</f>
        <v>7.636668351286878</v>
      </c>
      <c r="CB668">
        <f>VLOOKUP(Table2[[#This Row],[Reference]],metron,20,FALSE)</f>
        <v>5.4876488106019847</v>
      </c>
      <c r="CC668">
        <f>VLOOKUP(Table2[[#This Row],[Reference]],metron,21,FALSE)</f>
        <v>12.460420531849101</v>
      </c>
      <c r="CD668">
        <f>VLOOKUP(Table2[[#This Row],[Reference]],metron,22,FALSE)</f>
        <v>13.44897959183673</v>
      </c>
      <c r="CE668">
        <f>VLOOKUP(Table2[[#This Row],[Reference]],metron,23,FALSE)</f>
        <v>1.462202380952381</v>
      </c>
      <c r="CF668">
        <f>VLOOKUP(Table2[[#This Row],[Reference]],metron,24,FALSE)</f>
        <v>2.01547619047619</v>
      </c>
      <c r="CG668">
        <f>VLOOKUP(Table2[[#This Row],[Reference]],metron,25,FALSE)</f>
        <v>7.7380952380952384E-2</v>
      </c>
      <c r="CH668">
        <f>VLOOKUP(Table2[[#This Row],[Reference]],metron,26,FALSE)</f>
        <v>0.13754093480202439</v>
      </c>
    </row>
    <row r="669" spans="1:86" hidden="1" x14ac:dyDescent="0.45">
      <c r="A669">
        <v>1629064800</v>
      </c>
      <c r="B669" t="s">
        <v>1302</v>
      </c>
      <c r="C669" t="s">
        <v>64</v>
      </c>
      <c r="D669" t="s">
        <v>65</v>
      </c>
      <c r="E669" t="s">
        <v>677</v>
      </c>
      <c r="F669" t="s">
        <v>694</v>
      </c>
      <c r="G669" t="s">
        <v>731</v>
      </c>
      <c r="H669">
        <v>4</v>
      </c>
      <c r="I669">
        <v>3</v>
      </c>
      <c r="J669">
        <v>1</v>
      </c>
      <c r="K669">
        <v>1.55</v>
      </c>
      <c r="L669">
        <v>1.53</v>
      </c>
      <c r="M669">
        <v>0</v>
      </c>
      <c r="N669">
        <v>1</v>
      </c>
      <c r="O669">
        <v>1</v>
      </c>
      <c r="P669">
        <v>0</v>
      </c>
      <c r="Q669">
        <v>0</v>
      </c>
      <c r="R669">
        <v>0</v>
      </c>
      <c r="T669">
        <v>77</v>
      </c>
      <c r="U669">
        <v>1</v>
      </c>
      <c r="V669">
        <v>4</v>
      </c>
      <c r="W669">
        <v>1</v>
      </c>
      <c r="X669">
        <v>0</v>
      </c>
      <c r="Y669">
        <v>0</v>
      </c>
      <c r="Z669">
        <v>1</v>
      </c>
      <c r="AA669">
        <v>0</v>
      </c>
      <c r="AB669">
        <v>1</v>
      </c>
      <c r="AC669">
        <v>0</v>
      </c>
      <c r="AD669">
        <v>1</v>
      </c>
      <c r="AE669">
        <v>10</v>
      </c>
      <c r="AF669">
        <v>11</v>
      </c>
      <c r="AG669">
        <v>4</v>
      </c>
      <c r="AH669">
        <v>5</v>
      </c>
      <c r="AI669">
        <v>6</v>
      </c>
      <c r="AJ669">
        <v>6</v>
      </c>
      <c r="AK669">
        <v>13</v>
      </c>
      <c r="AL669">
        <v>12</v>
      </c>
      <c r="AM669">
        <v>56</v>
      </c>
      <c r="AN669">
        <v>44</v>
      </c>
      <c r="AO669">
        <v>1.23</v>
      </c>
      <c r="AP669">
        <v>1.29</v>
      </c>
      <c r="AQ669">
        <v>1</v>
      </c>
      <c r="AR669">
        <v>0</v>
      </c>
      <c r="AS669">
        <v>50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50</v>
      </c>
      <c r="AZ669">
        <v>50</v>
      </c>
      <c r="BA669">
        <v>14</v>
      </c>
      <c r="BB669">
        <v>4</v>
      </c>
      <c r="BC669">
        <v>2.84</v>
      </c>
      <c r="BD669">
        <v>3.28</v>
      </c>
      <c r="BE669">
        <v>2.56</v>
      </c>
      <c r="BF669">
        <f>(1/BC669+1/BD669+1/BE669-1)/3</f>
        <v>1.5871908278941953E-2</v>
      </c>
      <c r="BG669">
        <f>1/BC669-BF669</f>
        <v>0.33624076777739609</v>
      </c>
      <c r="BH669">
        <f>1/BD669-BF669</f>
        <v>0.28900614050154583</v>
      </c>
      <c r="BI669">
        <f>1/BE669-BF669</f>
        <v>0.37475309172105803</v>
      </c>
      <c r="BJ669">
        <f>MROUND(BG669*100,2)/100</f>
        <v>0.34</v>
      </c>
      <c r="BK669">
        <v>1.42</v>
      </c>
      <c r="BL669">
        <v>2.2200000000000002</v>
      </c>
      <c r="BM669">
        <v>4.25</v>
      </c>
      <c r="BN669">
        <v>8.5</v>
      </c>
      <c r="BO669">
        <v>2.1</v>
      </c>
      <c r="BP669">
        <v>1.71</v>
      </c>
      <c r="BQ669" t="s">
        <v>733</v>
      </c>
      <c r="BR669">
        <f>VLOOKUP(Table2[[#This Row],[Reference]],metron,10,FALSE)</f>
        <v>2.5229727551184897</v>
      </c>
      <c r="BS669">
        <f>VLOOKUP(Table2[[#This Row],[Reference]],metron,11,FALSE)</f>
        <v>1.228921489601805</v>
      </c>
      <c r="BT669">
        <f>VLOOKUP(Table2[[#This Row],[Reference]],metron,12,FALSE)</f>
        <v>1.2940512655166849</v>
      </c>
      <c r="BU669">
        <f>VLOOKUP(Table2[[#This Row],[Reference]],metron,13,FALSE)</f>
        <v>0.53240890035472432</v>
      </c>
      <c r="BV669">
        <f>VLOOKUP(Table2[[#This Row],[Reference]],metron,14,FALSE)</f>
        <v>0.56514027732989358</v>
      </c>
      <c r="BW669">
        <f>VLOOKUP(Table2[[#This Row],[Reference]],metron,15,FALSE)</f>
        <v>11.417888124439131</v>
      </c>
      <c r="BX669">
        <f>VLOOKUP(Table2[[#This Row],[Reference]],metron,16,FALSE)</f>
        <v>10.76308704756207</v>
      </c>
      <c r="BY669">
        <f>VLOOKUP(Table2[[#This Row],[Reference]],metron,17,FALSE)</f>
        <v>4.8317672021824798</v>
      </c>
      <c r="BZ669">
        <f>VLOOKUP(Table2[[#This Row],[Reference]],metron,18,FALSE)</f>
        <v>4.6698999696877843</v>
      </c>
      <c r="CA669">
        <f>VLOOKUP(Table2[[#This Row],[Reference]],metron,19,FALSE)</f>
        <v>6.5861209222566508</v>
      </c>
      <c r="CB669">
        <f>VLOOKUP(Table2[[#This Row],[Reference]],metron,20,FALSE)</f>
        <v>6.093187077874286</v>
      </c>
      <c r="CC669">
        <f>VLOOKUP(Table2[[#This Row],[Reference]],metron,21,FALSE)</f>
        <v>12.685679611650491</v>
      </c>
      <c r="CD669">
        <f>VLOOKUP(Table2[[#This Row],[Reference]],metron,22,FALSE)</f>
        <v>13.02639563106796</v>
      </c>
      <c r="CE669">
        <f>VLOOKUP(Table2[[#This Row],[Reference]],metron,23,FALSE)</f>
        <v>1.6481211768132831</v>
      </c>
      <c r="CF669">
        <f>VLOOKUP(Table2[[#This Row],[Reference]],metron,24,FALSE)</f>
        <v>1.8572676958928049</v>
      </c>
      <c r="CG669">
        <f>VLOOKUP(Table2[[#This Row],[Reference]],metron,25,FALSE)</f>
        <v>9.641712787649287E-2</v>
      </c>
      <c r="CH669">
        <f>VLOOKUP(Table2[[#This Row],[Reference]],metron,26,FALSE)</f>
        <v>0.11302068161957469</v>
      </c>
    </row>
    <row r="670" spans="1:86" hidden="1" x14ac:dyDescent="0.45">
      <c r="A670">
        <v>1629072360</v>
      </c>
      <c r="B670" t="s">
        <v>1303</v>
      </c>
      <c r="C670" t="s">
        <v>64</v>
      </c>
      <c r="D670" t="s">
        <v>65</v>
      </c>
      <c r="E670" t="s">
        <v>672</v>
      </c>
      <c r="F670" t="s">
        <v>666</v>
      </c>
      <c r="G670" t="s">
        <v>760</v>
      </c>
      <c r="H670">
        <v>4</v>
      </c>
      <c r="I670">
        <v>1</v>
      </c>
      <c r="J670">
        <v>3</v>
      </c>
      <c r="K670">
        <v>1.58</v>
      </c>
      <c r="L670">
        <v>1.32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U670">
        <v>4</v>
      </c>
      <c r="V670">
        <v>3</v>
      </c>
      <c r="W670">
        <v>1</v>
      </c>
      <c r="X670">
        <v>0</v>
      </c>
      <c r="Y670">
        <v>3</v>
      </c>
      <c r="Z670">
        <v>0</v>
      </c>
      <c r="AA670">
        <v>1</v>
      </c>
      <c r="AB670">
        <v>0</v>
      </c>
      <c r="AC670">
        <v>1</v>
      </c>
      <c r="AD670">
        <v>2</v>
      </c>
      <c r="AE670">
        <v>10</v>
      </c>
      <c r="AF670">
        <v>18</v>
      </c>
      <c r="AG670">
        <v>0</v>
      </c>
      <c r="AH670">
        <v>7</v>
      </c>
      <c r="AI670">
        <v>10</v>
      </c>
      <c r="AJ670">
        <v>11</v>
      </c>
      <c r="AK670">
        <v>14</v>
      </c>
      <c r="AL670">
        <v>17</v>
      </c>
      <c r="AM670">
        <v>53</v>
      </c>
      <c r="AN670">
        <v>47</v>
      </c>
      <c r="AO670">
        <v>1.04</v>
      </c>
      <c r="AP670">
        <v>1.88</v>
      </c>
      <c r="AQ670">
        <v>2</v>
      </c>
      <c r="AR670">
        <v>50</v>
      </c>
      <c r="AS670">
        <v>100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100</v>
      </c>
      <c r="AZ670">
        <v>100</v>
      </c>
      <c r="BA670">
        <v>13</v>
      </c>
      <c r="BB670">
        <v>5</v>
      </c>
      <c r="BC670">
        <v>2.0499999999999998</v>
      </c>
      <c r="BD670">
        <v>3.1</v>
      </c>
      <c r="BE670">
        <v>3.7</v>
      </c>
      <c r="BF670">
        <f>(1/BC670+1/BD670+1/BE670-1)/3</f>
        <v>2.6885264493447043E-2</v>
      </c>
      <c r="BG670">
        <f>1/BC670-BF670</f>
        <v>0.46091961355533351</v>
      </c>
      <c r="BH670">
        <f>1/BD670-BF670</f>
        <v>0.29569538066784329</v>
      </c>
      <c r="BI670">
        <f>1/BE670-BF670</f>
        <v>0.24338500577682318</v>
      </c>
      <c r="BJ670">
        <f>MROUND(BG670*100,2)/100</f>
        <v>0.46</v>
      </c>
      <c r="BK670">
        <v>1.38</v>
      </c>
      <c r="BL670">
        <v>2.0499999999999998</v>
      </c>
      <c r="BM670">
        <v>3.45</v>
      </c>
      <c r="BN670">
        <v>6.75</v>
      </c>
      <c r="BO670">
        <v>1.91</v>
      </c>
      <c r="BP670">
        <v>1.87</v>
      </c>
      <c r="BQ670" t="s">
        <v>729</v>
      </c>
      <c r="BR670">
        <f>VLOOKUP(Table2[[#This Row],[Reference]],metron,10,FALSE)</f>
        <v>2.5405629139072849</v>
      </c>
      <c r="BS670">
        <f>VLOOKUP(Table2[[#This Row],[Reference]],metron,11,FALSE)</f>
        <v>1.4888836329233679</v>
      </c>
      <c r="BT670">
        <f>VLOOKUP(Table2[[#This Row],[Reference]],metron,12,FALSE)</f>
        <v>1.0516792809839171</v>
      </c>
      <c r="BU670">
        <f>VLOOKUP(Table2[[#This Row],[Reference]],metron,13,FALSE)</f>
        <v>0.64581362346263005</v>
      </c>
      <c r="BV670">
        <f>VLOOKUP(Table2[[#This Row],[Reference]],metron,14,FALSE)</f>
        <v>0.45364238410596031</v>
      </c>
      <c r="BW670">
        <f>VLOOKUP(Table2[[#This Row],[Reference]],metron,15,FALSE)</f>
        <v>12.686892177589851</v>
      </c>
      <c r="BX670">
        <f>VLOOKUP(Table2[[#This Row],[Reference]],metron,16,FALSE)</f>
        <v>9.8059196617336148</v>
      </c>
      <c r="BY670">
        <f>VLOOKUP(Table2[[#This Row],[Reference]],metron,17,FALSE)</f>
        <v>5.3198121263877027</v>
      </c>
      <c r="BZ670">
        <f>VLOOKUP(Table2[[#This Row],[Reference]],metron,18,FALSE)</f>
        <v>4.0954312553373189</v>
      </c>
      <c r="CA670">
        <f>VLOOKUP(Table2[[#This Row],[Reference]],metron,19,FALSE)</f>
        <v>7.3670800512021479</v>
      </c>
      <c r="CB670">
        <f>VLOOKUP(Table2[[#This Row],[Reference]],metron,20,FALSE)</f>
        <v>5.710488406396296</v>
      </c>
      <c r="CC670">
        <f>VLOOKUP(Table2[[#This Row],[Reference]],metron,21,FALSE)</f>
        <v>13.0488908033599</v>
      </c>
      <c r="CD670">
        <f>VLOOKUP(Table2[[#This Row],[Reference]],metron,22,FALSE)</f>
        <v>13.714839543398661</v>
      </c>
      <c r="CE670">
        <f>VLOOKUP(Table2[[#This Row],[Reference]],metron,23,FALSE)</f>
        <v>1.567523459812322</v>
      </c>
      <c r="CF670">
        <f>VLOOKUP(Table2[[#This Row],[Reference]],metron,24,FALSE)</f>
        <v>1.951040391676867</v>
      </c>
      <c r="CG670">
        <f>VLOOKUP(Table2[[#This Row],[Reference]],metron,25,FALSE)</f>
        <v>8.3027335781313744E-2</v>
      </c>
      <c r="CH670">
        <f>VLOOKUP(Table2[[#This Row],[Reference]],metron,26,FALSE)</f>
        <v>0.13117095063239501</v>
      </c>
    </row>
    <row r="671" spans="1:86" hidden="1" x14ac:dyDescent="0.45">
      <c r="A671">
        <v>1629237600</v>
      </c>
      <c r="B671" t="s">
        <v>1304</v>
      </c>
      <c r="C671" t="s">
        <v>64</v>
      </c>
      <c r="D671" t="s">
        <v>65</v>
      </c>
      <c r="E671" t="s">
        <v>705</v>
      </c>
      <c r="F671" t="s">
        <v>699</v>
      </c>
      <c r="G671" t="s">
        <v>690</v>
      </c>
      <c r="H671">
        <v>5</v>
      </c>
      <c r="I671">
        <v>3</v>
      </c>
      <c r="J671">
        <v>1.5</v>
      </c>
      <c r="K671">
        <v>1.17</v>
      </c>
      <c r="L671">
        <v>0.72</v>
      </c>
      <c r="M671">
        <v>2</v>
      </c>
      <c r="N671">
        <v>2</v>
      </c>
      <c r="O671">
        <v>4</v>
      </c>
      <c r="P671">
        <v>4</v>
      </c>
      <c r="Q671">
        <v>2</v>
      </c>
      <c r="R671">
        <v>2</v>
      </c>
      <c r="S671" t="s">
        <v>1305</v>
      </c>
      <c r="T671" t="s">
        <v>1306</v>
      </c>
      <c r="U671">
        <v>9</v>
      </c>
      <c r="V671">
        <v>3</v>
      </c>
      <c r="W671">
        <v>1</v>
      </c>
      <c r="X671">
        <v>0</v>
      </c>
      <c r="Y671">
        <v>2</v>
      </c>
      <c r="Z671">
        <v>0</v>
      </c>
      <c r="AA671">
        <v>1</v>
      </c>
      <c r="AB671">
        <v>0</v>
      </c>
      <c r="AC671">
        <v>0</v>
      </c>
      <c r="AD671">
        <v>2</v>
      </c>
      <c r="AE671">
        <v>4</v>
      </c>
      <c r="AF671">
        <v>4</v>
      </c>
      <c r="AG671">
        <v>4</v>
      </c>
      <c r="AH671">
        <v>0</v>
      </c>
      <c r="AI671">
        <v>0</v>
      </c>
      <c r="AJ671">
        <v>4</v>
      </c>
      <c r="AK671">
        <v>14</v>
      </c>
      <c r="AL671">
        <v>13</v>
      </c>
      <c r="AM671">
        <v>65</v>
      </c>
      <c r="AN671">
        <v>35</v>
      </c>
      <c r="AO671">
        <v>0.9</v>
      </c>
      <c r="AP671">
        <v>0.4</v>
      </c>
      <c r="AQ671">
        <v>3.25</v>
      </c>
      <c r="AR671">
        <v>50</v>
      </c>
      <c r="AS671">
        <v>100</v>
      </c>
      <c r="AT671">
        <v>75</v>
      </c>
      <c r="AU671">
        <v>50</v>
      </c>
      <c r="AV671">
        <v>0</v>
      </c>
      <c r="AW671">
        <v>50</v>
      </c>
      <c r="AX671">
        <v>100</v>
      </c>
      <c r="AY671">
        <v>75</v>
      </c>
      <c r="AZ671">
        <v>100</v>
      </c>
      <c r="BA671">
        <v>9</v>
      </c>
      <c r="BB671">
        <v>3.5</v>
      </c>
      <c r="BC671">
        <v>1.65</v>
      </c>
      <c r="BD671">
        <v>3.8</v>
      </c>
      <c r="BE671">
        <v>4.75</v>
      </c>
      <c r="BF671">
        <f>(1/BC671+1/BD671+1/BE671-1)/3</f>
        <v>2.6581605528973967E-2</v>
      </c>
      <c r="BG671">
        <f>1/BC671-BF671</f>
        <v>0.57947900053163215</v>
      </c>
      <c r="BH671">
        <f>1/BD671-BF671</f>
        <v>0.23657628920786813</v>
      </c>
      <c r="BI671">
        <f>1/BE671-BF671</f>
        <v>0.18394471026049972</v>
      </c>
      <c r="BJ671">
        <f>MROUND(BG671*100,2)/100</f>
        <v>0.57999999999999996</v>
      </c>
      <c r="BK671">
        <v>1.29</v>
      </c>
      <c r="BL671">
        <v>1.8</v>
      </c>
      <c r="BM671">
        <v>2.95</v>
      </c>
      <c r="BN671">
        <v>5.5</v>
      </c>
      <c r="BO671">
        <v>1.87</v>
      </c>
      <c r="BP671">
        <v>1.91</v>
      </c>
      <c r="BQ671" t="s">
        <v>723</v>
      </c>
      <c r="BR671">
        <f>VLOOKUP(Table2[[#This Row],[Reference]],metron,10,FALSE)</f>
        <v>2.6362999299229148</v>
      </c>
      <c r="BS671">
        <f>VLOOKUP(Table2[[#This Row],[Reference]],metron,11,FALSE)</f>
        <v>1.7619715019855171</v>
      </c>
      <c r="BT671">
        <f>VLOOKUP(Table2[[#This Row],[Reference]],metron,12,FALSE)</f>
        <v>0.87432842793739785</v>
      </c>
      <c r="BU671">
        <f>VLOOKUP(Table2[[#This Row],[Reference]],metron,13,FALSE)</f>
        <v>0.78411214953271025</v>
      </c>
      <c r="BV671">
        <f>VLOOKUP(Table2[[#This Row],[Reference]],metron,14,FALSE)</f>
        <v>0.38060747663551397</v>
      </c>
      <c r="BW671">
        <f>VLOOKUP(Table2[[#This Row],[Reference]],metron,15,FALSE)</f>
        <v>14.215499378367181</v>
      </c>
      <c r="BX671">
        <f>VLOOKUP(Table2[[#This Row],[Reference]],metron,16,FALSE)</f>
        <v>8.9523612261806136</v>
      </c>
      <c r="BY671">
        <f>VLOOKUP(Table2[[#This Row],[Reference]],metron,17,FALSE)</f>
        <v>6.3083121289228163</v>
      </c>
      <c r="BZ671">
        <f>VLOOKUP(Table2[[#This Row],[Reference]],metron,18,FALSE)</f>
        <v>3.7757524374735061</v>
      </c>
      <c r="CA671">
        <f>VLOOKUP(Table2[[#This Row],[Reference]],metron,19,FALSE)</f>
        <v>7.9071872494443642</v>
      </c>
      <c r="CB671">
        <f>VLOOKUP(Table2[[#This Row],[Reference]],metron,20,FALSE)</f>
        <v>5.1766087887071075</v>
      </c>
      <c r="CC671">
        <f>VLOOKUP(Table2[[#This Row],[Reference]],metron,21,FALSE)</f>
        <v>12.634239592183521</v>
      </c>
      <c r="CD671">
        <f>VLOOKUP(Table2[[#This Row],[Reference]],metron,22,FALSE)</f>
        <v>13.597706032285471</v>
      </c>
      <c r="CE671">
        <f>VLOOKUP(Table2[[#This Row],[Reference]],metron,23,FALSE)</f>
        <v>1.365400161681487</v>
      </c>
      <c r="CF671">
        <f>VLOOKUP(Table2[[#This Row],[Reference]],metron,24,FALSE)</f>
        <v>1.963621665319321</v>
      </c>
      <c r="CG671">
        <f>VLOOKUP(Table2[[#This Row],[Reference]],metron,25,FALSE)</f>
        <v>7.1544058205335492E-2</v>
      </c>
      <c r="CH671">
        <f>VLOOKUP(Table2[[#This Row],[Reference]],metron,26,FALSE)</f>
        <v>0.1216653193209378</v>
      </c>
    </row>
    <row r="672" spans="1:86" hidden="1" x14ac:dyDescent="0.45">
      <c r="A672">
        <v>1629244800</v>
      </c>
      <c r="B672" t="s">
        <v>1307</v>
      </c>
      <c r="C672" t="s">
        <v>64</v>
      </c>
      <c r="D672" t="s">
        <v>65</v>
      </c>
      <c r="E672" t="s">
        <v>661</v>
      </c>
      <c r="F672" t="s">
        <v>683</v>
      </c>
      <c r="G672" t="s">
        <v>720</v>
      </c>
      <c r="H672">
        <v>5</v>
      </c>
      <c r="I672">
        <v>1</v>
      </c>
      <c r="J672">
        <v>1</v>
      </c>
      <c r="K672">
        <v>2</v>
      </c>
      <c r="L672">
        <v>0.65</v>
      </c>
      <c r="M672">
        <v>3</v>
      </c>
      <c r="N672">
        <v>0</v>
      </c>
      <c r="O672">
        <v>3</v>
      </c>
      <c r="P672">
        <v>1</v>
      </c>
      <c r="Q672">
        <v>1</v>
      </c>
      <c r="R672">
        <v>0</v>
      </c>
      <c r="S672" t="s">
        <v>1308</v>
      </c>
      <c r="U672">
        <v>2</v>
      </c>
      <c r="V672">
        <v>6</v>
      </c>
      <c r="W672">
        <v>1</v>
      </c>
      <c r="X672">
        <v>0</v>
      </c>
      <c r="Y672">
        <v>4</v>
      </c>
      <c r="Z672">
        <v>1</v>
      </c>
      <c r="AA672">
        <v>1</v>
      </c>
      <c r="AB672">
        <v>0</v>
      </c>
      <c r="AC672">
        <v>3</v>
      </c>
      <c r="AD672">
        <v>2</v>
      </c>
      <c r="AE672">
        <v>7</v>
      </c>
      <c r="AF672">
        <v>6</v>
      </c>
      <c r="AG672">
        <v>4</v>
      </c>
      <c r="AH672">
        <v>2</v>
      </c>
      <c r="AI672">
        <v>3</v>
      </c>
      <c r="AJ672">
        <v>4</v>
      </c>
      <c r="AK672">
        <v>16</v>
      </c>
      <c r="AL672">
        <v>12</v>
      </c>
      <c r="AM672">
        <v>57</v>
      </c>
      <c r="AN672">
        <v>43</v>
      </c>
      <c r="AO672">
        <v>0.85</v>
      </c>
      <c r="AP672">
        <v>0.66</v>
      </c>
      <c r="AQ672">
        <v>1.5</v>
      </c>
      <c r="AR672">
        <v>75</v>
      </c>
      <c r="AS672">
        <v>75</v>
      </c>
      <c r="AT672">
        <v>0</v>
      </c>
      <c r="AU672">
        <v>0</v>
      </c>
      <c r="AV672">
        <v>0</v>
      </c>
      <c r="AW672">
        <v>0</v>
      </c>
      <c r="AX672">
        <v>75</v>
      </c>
      <c r="AY672">
        <v>0</v>
      </c>
      <c r="AZ672">
        <v>75</v>
      </c>
      <c r="BA672">
        <v>10</v>
      </c>
      <c r="BB672">
        <v>5.5</v>
      </c>
      <c r="BC672">
        <v>1.77</v>
      </c>
      <c r="BD672">
        <v>3.35</v>
      </c>
      <c r="BE672">
        <v>4.5999999999999996</v>
      </c>
      <c r="BF672">
        <f>(1/BC672+1/BD672+1/BE672-1)/3</f>
        <v>2.6956839482274193E-2</v>
      </c>
      <c r="BG672">
        <f>1/BC672-BF672</f>
        <v>0.53801491193015516</v>
      </c>
      <c r="BH672">
        <f>1/BD672-BF672</f>
        <v>0.27155062320429296</v>
      </c>
      <c r="BI672">
        <f>1/BE672-BF672</f>
        <v>0.19043446486555191</v>
      </c>
      <c r="BJ672">
        <f>MROUND(BG672*100,2)/100</f>
        <v>0.54</v>
      </c>
      <c r="BK672">
        <v>1.44</v>
      </c>
      <c r="BL672">
        <v>2.25</v>
      </c>
      <c r="BM672">
        <v>3.9</v>
      </c>
      <c r="BN672">
        <v>7.5</v>
      </c>
      <c r="BO672">
        <v>2.15</v>
      </c>
      <c r="BP672">
        <v>1.69</v>
      </c>
      <c r="BQ672" t="s">
        <v>715</v>
      </c>
      <c r="BR672">
        <f>VLOOKUP(Table2[[#This Row],[Reference]],metron,10,FALSE)</f>
        <v>2.6359702267612941</v>
      </c>
      <c r="BS672">
        <f>VLOOKUP(Table2[[#This Row],[Reference]],metron,11,FALSE)</f>
        <v>1.684957590444867</v>
      </c>
      <c r="BT672">
        <f>VLOOKUP(Table2[[#This Row],[Reference]],metron,12,FALSE)</f>
        <v>0.95101263631642718</v>
      </c>
      <c r="BU672">
        <f>VLOOKUP(Table2[[#This Row],[Reference]],metron,13,FALSE)</f>
        <v>0.72650164445213783</v>
      </c>
      <c r="BV672">
        <f>VLOOKUP(Table2[[#This Row],[Reference]],metron,14,FALSE)</f>
        <v>0.42097974727367138</v>
      </c>
      <c r="BW672">
        <f>VLOOKUP(Table2[[#This Row],[Reference]],metron,15,FALSE)</f>
        <v>13.338806970509379</v>
      </c>
      <c r="BX672">
        <f>VLOOKUP(Table2[[#This Row],[Reference]],metron,16,FALSE)</f>
        <v>9.2530160857908843</v>
      </c>
      <c r="BY672">
        <f>VLOOKUP(Table2[[#This Row],[Reference]],metron,17,FALSE)</f>
        <v>5.9915081521739131</v>
      </c>
      <c r="BZ672">
        <f>VLOOKUP(Table2[[#This Row],[Reference]],metron,18,FALSE)</f>
        <v>3.9772418478260869</v>
      </c>
      <c r="CA672">
        <f>VLOOKUP(Table2[[#This Row],[Reference]],metron,19,FALSE)</f>
        <v>7.3472988183354664</v>
      </c>
      <c r="CB672">
        <f>VLOOKUP(Table2[[#This Row],[Reference]],metron,20,FALSE)</f>
        <v>5.2757742379647974</v>
      </c>
      <c r="CC672">
        <f>VLOOKUP(Table2[[#This Row],[Reference]],metron,21,FALSE)</f>
        <v>12.59428182437032</v>
      </c>
      <c r="CD672">
        <f>VLOOKUP(Table2[[#This Row],[Reference]],metron,22,FALSE)</f>
        <v>13.577944179714089</v>
      </c>
      <c r="CE672">
        <f>VLOOKUP(Table2[[#This Row],[Reference]],metron,23,FALSE)</f>
        <v>1.4276913099870301</v>
      </c>
      <c r="CF672">
        <f>VLOOKUP(Table2[[#This Row],[Reference]],metron,24,FALSE)</f>
        <v>1.940985732814527</v>
      </c>
      <c r="CG672">
        <f>VLOOKUP(Table2[[#This Row],[Reference]],metron,25,FALSE)</f>
        <v>8.0739299610894946E-2</v>
      </c>
      <c r="CH672">
        <f>VLOOKUP(Table2[[#This Row],[Reference]],metron,26,FALSE)</f>
        <v>0.12743190661478601</v>
      </c>
    </row>
    <row r="673" spans="1:86" hidden="1" x14ac:dyDescent="0.45">
      <c r="A673">
        <v>1629252000</v>
      </c>
      <c r="B673" t="s">
        <v>1309</v>
      </c>
      <c r="C673" t="s">
        <v>64</v>
      </c>
      <c r="D673" t="s">
        <v>65</v>
      </c>
      <c r="E673" t="s">
        <v>660</v>
      </c>
      <c r="F673" t="s">
        <v>682</v>
      </c>
      <c r="G673" t="s">
        <v>662</v>
      </c>
      <c r="H673">
        <v>5</v>
      </c>
      <c r="I673">
        <v>0</v>
      </c>
      <c r="J673">
        <v>0</v>
      </c>
      <c r="K673">
        <v>1.24</v>
      </c>
      <c r="L673">
        <v>1.1000000000000001</v>
      </c>
      <c r="M673">
        <v>3</v>
      </c>
      <c r="N673">
        <v>0</v>
      </c>
      <c r="O673">
        <v>3</v>
      </c>
      <c r="P673">
        <v>1</v>
      </c>
      <c r="Q673">
        <v>1</v>
      </c>
      <c r="R673">
        <v>0</v>
      </c>
      <c r="S673" t="s">
        <v>1310</v>
      </c>
      <c r="U673">
        <v>3</v>
      </c>
      <c r="V673">
        <v>8</v>
      </c>
      <c r="W673">
        <v>0</v>
      </c>
      <c r="X673">
        <v>0</v>
      </c>
      <c r="Y673">
        <v>2</v>
      </c>
      <c r="Z673">
        <v>0</v>
      </c>
      <c r="AA673">
        <v>0</v>
      </c>
      <c r="AB673">
        <v>0</v>
      </c>
      <c r="AC673">
        <v>0</v>
      </c>
      <c r="AD673">
        <v>2</v>
      </c>
      <c r="AE673">
        <v>17</v>
      </c>
      <c r="AF673">
        <v>13</v>
      </c>
      <c r="AG673">
        <v>8</v>
      </c>
      <c r="AH673">
        <v>4</v>
      </c>
      <c r="AI673">
        <v>9</v>
      </c>
      <c r="AJ673">
        <v>9</v>
      </c>
      <c r="AK673">
        <v>7</v>
      </c>
      <c r="AL673">
        <v>3</v>
      </c>
      <c r="AM673">
        <v>34</v>
      </c>
      <c r="AN673">
        <v>66</v>
      </c>
      <c r="AO673">
        <v>1.9</v>
      </c>
      <c r="AP673">
        <v>1.31</v>
      </c>
      <c r="AQ673">
        <v>2.5</v>
      </c>
      <c r="AR673">
        <v>25</v>
      </c>
      <c r="AS673">
        <v>100</v>
      </c>
      <c r="AT673">
        <v>50</v>
      </c>
      <c r="AU673">
        <v>0</v>
      </c>
      <c r="AV673">
        <v>0</v>
      </c>
      <c r="AW673">
        <v>50</v>
      </c>
      <c r="AX673">
        <v>100</v>
      </c>
      <c r="AY673">
        <v>0</v>
      </c>
      <c r="AZ673">
        <v>100</v>
      </c>
      <c r="BA673">
        <v>8</v>
      </c>
      <c r="BB673">
        <v>4</v>
      </c>
      <c r="BC673">
        <v>1.8</v>
      </c>
      <c r="BD673">
        <v>3.55</v>
      </c>
      <c r="BE673">
        <v>4.1500000000000004</v>
      </c>
      <c r="BF673">
        <f>(1/BC673+1/BD673+1/BE673-1)/3</f>
        <v>2.6069850607437568E-2</v>
      </c>
      <c r="BG673">
        <f>1/BC673-BF673</f>
        <v>0.52948570494811797</v>
      </c>
      <c r="BH673">
        <f>1/BD673-BF673</f>
        <v>0.25562029023763289</v>
      </c>
      <c r="BI673">
        <f>1/BE673-BF673</f>
        <v>0.21489400481424914</v>
      </c>
      <c r="BJ673">
        <f>MROUND(BG673*100,2)/100</f>
        <v>0.52</v>
      </c>
      <c r="BK673">
        <v>1.33</v>
      </c>
      <c r="BL673">
        <v>1.91</v>
      </c>
      <c r="BM673">
        <v>3.1</v>
      </c>
      <c r="BN673">
        <v>6</v>
      </c>
      <c r="BO673">
        <v>1.87</v>
      </c>
      <c r="BP673">
        <v>1.91</v>
      </c>
      <c r="BQ673" t="s">
        <v>664</v>
      </c>
      <c r="BR673">
        <f>VLOOKUP(Table2[[#This Row],[Reference]],metron,10,FALSE)</f>
        <v>2.5967403582378576</v>
      </c>
      <c r="BS673">
        <f>VLOOKUP(Table2[[#This Row],[Reference]],metron,11,FALSE)</f>
        <v>1.625948039373891</v>
      </c>
      <c r="BT673">
        <f>VLOOKUP(Table2[[#This Row],[Reference]],metron,12,FALSE)</f>
        <v>0.97079231886396644</v>
      </c>
      <c r="BU673">
        <f>VLOOKUP(Table2[[#This Row],[Reference]],metron,13,FALSE)</f>
        <v>0.71433182698515174</v>
      </c>
      <c r="BV673">
        <f>VLOOKUP(Table2[[#This Row],[Reference]],metron,14,FALSE)</f>
        <v>0.43011620400258233</v>
      </c>
      <c r="BW673">
        <f>VLOOKUP(Table2[[#This Row],[Reference]],metron,15,FALSE)</f>
        <v>13.39951055368614</v>
      </c>
      <c r="BX673">
        <f>VLOOKUP(Table2[[#This Row],[Reference]],metron,16,FALSE)</f>
        <v>9.4252064851636579</v>
      </c>
      <c r="BY673">
        <f>VLOOKUP(Table2[[#This Row],[Reference]],metron,17,FALSE)</f>
        <v>5.7628422023992618</v>
      </c>
      <c r="BZ673">
        <f>VLOOKUP(Table2[[#This Row],[Reference]],metron,18,FALSE)</f>
        <v>3.9375576745616732</v>
      </c>
      <c r="CA673">
        <f>VLOOKUP(Table2[[#This Row],[Reference]],metron,19,FALSE)</f>
        <v>7.636668351286878</v>
      </c>
      <c r="CB673">
        <f>VLOOKUP(Table2[[#This Row],[Reference]],metron,20,FALSE)</f>
        <v>5.4876488106019847</v>
      </c>
      <c r="CC673">
        <f>VLOOKUP(Table2[[#This Row],[Reference]],metron,21,FALSE)</f>
        <v>12.460420531849101</v>
      </c>
      <c r="CD673">
        <f>VLOOKUP(Table2[[#This Row],[Reference]],metron,22,FALSE)</f>
        <v>13.44897959183673</v>
      </c>
      <c r="CE673">
        <f>VLOOKUP(Table2[[#This Row],[Reference]],metron,23,FALSE)</f>
        <v>1.462202380952381</v>
      </c>
      <c r="CF673">
        <f>VLOOKUP(Table2[[#This Row],[Reference]],metron,24,FALSE)</f>
        <v>2.01547619047619</v>
      </c>
      <c r="CG673">
        <f>VLOOKUP(Table2[[#This Row],[Reference]],metron,25,FALSE)</f>
        <v>7.7380952380952384E-2</v>
      </c>
      <c r="CH673">
        <f>VLOOKUP(Table2[[#This Row],[Reference]],metron,26,FALSE)</f>
        <v>0.13754093480202439</v>
      </c>
    </row>
    <row r="674" spans="1:86" hidden="1" x14ac:dyDescent="0.45">
      <c r="A674">
        <v>1629252360</v>
      </c>
      <c r="B674" t="s">
        <v>1311</v>
      </c>
      <c r="C674" t="s">
        <v>64</v>
      </c>
      <c r="D674" t="s">
        <v>65</v>
      </c>
      <c r="E674" t="s">
        <v>676</v>
      </c>
      <c r="F674" t="s">
        <v>700</v>
      </c>
      <c r="G674" t="s">
        <v>673</v>
      </c>
      <c r="H674">
        <v>5</v>
      </c>
      <c r="I674">
        <v>0</v>
      </c>
      <c r="J674">
        <v>0.5</v>
      </c>
      <c r="K674">
        <v>1.35</v>
      </c>
      <c r="L674">
        <v>1.42</v>
      </c>
      <c r="M674">
        <v>1</v>
      </c>
      <c r="N674">
        <v>1</v>
      </c>
      <c r="O674">
        <v>2</v>
      </c>
      <c r="P674">
        <v>1</v>
      </c>
      <c r="Q674">
        <v>1</v>
      </c>
      <c r="R674">
        <v>0</v>
      </c>
      <c r="S674">
        <v>4</v>
      </c>
      <c r="T674">
        <v>71</v>
      </c>
      <c r="U674">
        <v>10</v>
      </c>
      <c r="V674">
        <v>1</v>
      </c>
      <c r="W674">
        <v>1</v>
      </c>
      <c r="X674">
        <v>0</v>
      </c>
      <c r="Y674">
        <v>3</v>
      </c>
      <c r="Z674">
        <v>0</v>
      </c>
      <c r="AA674">
        <v>0</v>
      </c>
      <c r="AB674">
        <v>1</v>
      </c>
      <c r="AC674">
        <v>0</v>
      </c>
      <c r="AD674">
        <v>3</v>
      </c>
      <c r="AE674">
        <v>23</v>
      </c>
      <c r="AF674">
        <v>10</v>
      </c>
      <c r="AG674">
        <v>7</v>
      </c>
      <c r="AH674">
        <v>3</v>
      </c>
      <c r="AI674">
        <v>16</v>
      </c>
      <c r="AJ674">
        <v>7</v>
      </c>
      <c r="AK674">
        <v>15</v>
      </c>
      <c r="AL674">
        <v>19</v>
      </c>
      <c r="AM674">
        <v>51</v>
      </c>
      <c r="AN674">
        <v>49</v>
      </c>
      <c r="AO674">
        <v>2.2999999999999998</v>
      </c>
      <c r="AP674">
        <v>1.05</v>
      </c>
      <c r="AQ674">
        <v>2.25</v>
      </c>
      <c r="AR674">
        <v>50</v>
      </c>
      <c r="AS674">
        <v>100</v>
      </c>
      <c r="AT674">
        <v>25</v>
      </c>
      <c r="AU674">
        <v>0</v>
      </c>
      <c r="AV674">
        <v>0</v>
      </c>
      <c r="AW674">
        <v>0</v>
      </c>
      <c r="AX674">
        <v>75</v>
      </c>
      <c r="AY674">
        <v>50</v>
      </c>
      <c r="AZ674">
        <v>100</v>
      </c>
      <c r="BA674">
        <v>9.5</v>
      </c>
      <c r="BB674">
        <v>6</v>
      </c>
      <c r="BC674">
        <v>2.25</v>
      </c>
      <c r="BD674">
        <v>3.05</v>
      </c>
      <c r="BE674">
        <v>3.15</v>
      </c>
      <c r="BF674">
        <f>(1/BC674+1/BD674+1/BE674-1)/3</f>
        <v>2.9924538121259392E-2</v>
      </c>
      <c r="BG674">
        <f>1/BC674-BF674</f>
        <v>0.41451990632318503</v>
      </c>
      <c r="BH674">
        <f>1/BD674-BF674</f>
        <v>0.29794431433775703</v>
      </c>
      <c r="BI674">
        <f>1/BE674-BF674</f>
        <v>0.28753577933905805</v>
      </c>
      <c r="BJ674">
        <f>MROUND(BG674*100,2)/100</f>
        <v>0.42</v>
      </c>
      <c r="BK674">
        <v>1.4</v>
      </c>
      <c r="BL674">
        <v>2.1</v>
      </c>
      <c r="BM674">
        <v>3.45</v>
      </c>
      <c r="BN674">
        <v>6.75</v>
      </c>
      <c r="BO674">
        <v>1.87</v>
      </c>
      <c r="BP674">
        <v>1.91</v>
      </c>
      <c r="BQ674" t="s">
        <v>680</v>
      </c>
      <c r="BR674">
        <f>VLOOKUP(Table2[[#This Row],[Reference]],metron,10,FALSE)</f>
        <v>2.4884649511978703</v>
      </c>
      <c r="BS674">
        <f>VLOOKUP(Table2[[#This Row],[Reference]],metron,11,FALSE)</f>
        <v>1.396960958296362</v>
      </c>
      <c r="BT674">
        <f>VLOOKUP(Table2[[#This Row],[Reference]],metron,12,FALSE)</f>
        <v>1.091503992901508</v>
      </c>
      <c r="BU674">
        <f>VLOOKUP(Table2[[#This Row],[Reference]],metron,13,FALSE)</f>
        <v>0.60765391014975045</v>
      </c>
      <c r="BV674">
        <f>VLOOKUP(Table2[[#This Row],[Reference]],metron,14,FALSE)</f>
        <v>0.47276760953965608</v>
      </c>
      <c r="BW674">
        <f>VLOOKUP(Table2[[#This Row],[Reference]],metron,15,FALSE)</f>
        <v>12.29504785684561</v>
      </c>
      <c r="BX674">
        <f>VLOOKUP(Table2[[#This Row],[Reference]],metron,16,FALSE)</f>
        <v>10.047232625884311</v>
      </c>
      <c r="BY674">
        <f>VLOOKUP(Table2[[#This Row],[Reference]],metron,17,FALSE)</f>
        <v>5.2917192097519967</v>
      </c>
      <c r="BZ674">
        <f>VLOOKUP(Table2[[#This Row],[Reference]],metron,18,FALSE)</f>
        <v>4.2580916351408158</v>
      </c>
      <c r="CA674">
        <f>VLOOKUP(Table2[[#This Row],[Reference]],metron,19,FALSE)</f>
        <v>7.0033286470936131</v>
      </c>
      <c r="CB674">
        <f>VLOOKUP(Table2[[#This Row],[Reference]],metron,20,FALSE)</f>
        <v>5.789140990743495</v>
      </c>
      <c r="CC674">
        <f>VLOOKUP(Table2[[#This Row],[Reference]],metron,21,FALSE)</f>
        <v>12.77041895895049</v>
      </c>
      <c r="CD674">
        <f>VLOOKUP(Table2[[#This Row],[Reference]],metron,22,FALSE)</f>
        <v>13.411129919593741</v>
      </c>
      <c r="CE674">
        <f>VLOOKUP(Table2[[#This Row],[Reference]],metron,23,FALSE)</f>
        <v>1.556141062018646</v>
      </c>
      <c r="CF674">
        <f>VLOOKUP(Table2[[#This Row],[Reference]],metron,24,FALSE)</f>
        <v>1.9114308877178761</v>
      </c>
      <c r="CG674">
        <f>VLOOKUP(Table2[[#This Row],[Reference]],metron,25,FALSE)</f>
        <v>8.4920956627482766E-2</v>
      </c>
      <c r="CH674">
        <f>VLOOKUP(Table2[[#This Row],[Reference]],metron,26,FALSE)</f>
        <v>0.1323469801378192</v>
      </c>
    </row>
    <row r="675" spans="1:86" hidden="1" x14ac:dyDescent="0.45">
      <c r="A675">
        <v>1629331200</v>
      </c>
      <c r="B675" t="s">
        <v>1312</v>
      </c>
      <c r="C675" t="s">
        <v>64</v>
      </c>
      <c r="D675" t="s">
        <v>65</v>
      </c>
      <c r="E675" t="s">
        <v>671</v>
      </c>
      <c r="F675" t="s">
        <v>704</v>
      </c>
      <c r="G675" t="s">
        <v>731</v>
      </c>
      <c r="H675">
        <v>5</v>
      </c>
      <c r="I675">
        <v>1.5</v>
      </c>
      <c r="J675">
        <v>1</v>
      </c>
      <c r="K675">
        <v>1.25</v>
      </c>
      <c r="L675">
        <v>1.05</v>
      </c>
      <c r="M675">
        <v>1</v>
      </c>
      <c r="N675">
        <v>1</v>
      </c>
      <c r="O675">
        <v>2</v>
      </c>
      <c r="P675">
        <v>0</v>
      </c>
      <c r="Q675">
        <v>0</v>
      </c>
      <c r="R675">
        <v>0</v>
      </c>
      <c r="S675">
        <v>67</v>
      </c>
      <c r="T675" t="s">
        <v>91</v>
      </c>
      <c r="U675">
        <v>2</v>
      </c>
      <c r="V675">
        <v>10</v>
      </c>
      <c r="W675">
        <v>2</v>
      </c>
      <c r="X675">
        <v>1</v>
      </c>
      <c r="Y675">
        <v>2</v>
      </c>
      <c r="Z675">
        <v>0</v>
      </c>
      <c r="AA675">
        <v>0</v>
      </c>
      <c r="AB675">
        <v>3</v>
      </c>
      <c r="AC675">
        <v>2</v>
      </c>
      <c r="AD675">
        <v>0</v>
      </c>
      <c r="AE675">
        <v>8</v>
      </c>
      <c r="AF675">
        <v>15</v>
      </c>
      <c r="AG675">
        <v>5</v>
      </c>
      <c r="AH675">
        <v>6</v>
      </c>
      <c r="AI675">
        <v>3</v>
      </c>
      <c r="AJ675">
        <v>9</v>
      </c>
      <c r="AK675">
        <v>14</v>
      </c>
      <c r="AL675">
        <v>10</v>
      </c>
      <c r="AM675">
        <v>54</v>
      </c>
      <c r="AN675">
        <v>46</v>
      </c>
      <c r="AO675">
        <v>1.03</v>
      </c>
      <c r="AP675">
        <v>1.65</v>
      </c>
      <c r="AQ675">
        <v>2.5</v>
      </c>
      <c r="AR675">
        <v>50</v>
      </c>
      <c r="AS675">
        <v>100</v>
      </c>
      <c r="AT675">
        <v>25</v>
      </c>
      <c r="AU675">
        <v>25</v>
      </c>
      <c r="AV675">
        <v>0</v>
      </c>
      <c r="AW675">
        <v>75</v>
      </c>
      <c r="AX675">
        <v>100</v>
      </c>
      <c r="AY675">
        <v>0</v>
      </c>
      <c r="AZ675">
        <v>50</v>
      </c>
      <c r="BA675">
        <v>6</v>
      </c>
      <c r="BB675">
        <v>7.5</v>
      </c>
      <c r="BC675">
        <v>2.25</v>
      </c>
      <c r="BD675">
        <v>3.1</v>
      </c>
      <c r="BE675">
        <v>3.25</v>
      </c>
      <c r="BF675">
        <f>(1/BC675+1/BD675+1/BE675-1)/3</f>
        <v>2.4905799099347464E-2</v>
      </c>
      <c r="BG675">
        <f>1/BC675-BF675</f>
        <v>0.41953864534509694</v>
      </c>
      <c r="BH675">
        <f>1/BD675-BF675</f>
        <v>0.29767484606194283</v>
      </c>
      <c r="BI675">
        <f>1/BE675-BF675</f>
        <v>0.28278650859296023</v>
      </c>
      <c r="BJ675">
        <f>MROUND(BG675*100,2)/100</f>
        <v>0.42</v>
      </c>
      <c r="BK675">
        <v>1.47</v>
      </c>
      <c r="BL675">
        <v>2.25</v>
      </c>
      <c r="BM675">
        <v>3.95</v>
      </c>
      <c r="BN675">
        <v>7.75</v>
      </c>
      <c r="BO675">
        <v>2</v>
      </c>
      <c r="BP675">
        <v>1.77</v>
      </c>
      <c r="BQ675" t="s">
        <v>770</v>
      </c>
      <c r="BR675">
        <f>VLOOKUP(Table2[[#This Row],[Reference]],metron,10,FALSE)</f>
        <v>2.4884649511978703</v>
      </c>
      <c r="BS675">
        <f>VLOOKUP(Table2[[#This Row],[Reference]],metron,11,FALSE)</f>
        <v>1.396960958296362</v>
      </c>
      <c r="BT675">
        <f>VLOOKUP(Table2[[#This Row],[Reference]],metron,12,FALSE)</f>
        <v>1.091503992901508</v>
      </c>
      <c r="BU675">
        <f>VLOOKUP(Table2[[#This Row],[Reference]],metron,13,FALSE)</f>
        <v>0.60765391014975045</v>
      </c>
      <c r="BV675">
        <f>VLOOKUP(Table2[[#This Row],[Reference]],metron,14,FALSE)</f>
        <v>0.47276760953965608</v>
      </c>
      <c r="BW675">
        <f>VLOOKUP(Table2[[#This Row],[Reference]],metron,15,FALSE)</f>
        <v>12.29504785684561</v>
      </c>
      <c r="BX675">
        <f>VLOOKUP(Table2[[#This Row],[Reference]],metron,16,FALSE)</f>
        <v>10.047232625884311</v>
      </c>
      <c r="BY675">
        <f>VLOOKUP(Table2[[#This Row],[Reference]],metron,17,FALSE)</f>
        <v>5.2917192097519967</v>
      </c>
      <c r="BZ675">
        <f>VLOOKUP(Table2[[#This Row],[Reference]],metron,18,FALSE)</f>
        <v>4.2580916351408158</v>
      </c>
      <c r="CA675">
        <f>VLOOKUP(Table2[[#This Row],[Reference]],metron,19,FALSE)</f>
        <v>7.0033286470936131</v>
      </c>
      <c r="CB675">
        <f>VLOOKUP(Table2[[#This Row],[Reference]],metron,20,FALSE)</f>
        <v>5.789140990743495</v>
      </c>
      <c r="CC675">
        <f>VLOOKUP(Table2[[#This Row],[Reference]],metron,21,FALSE)</f>
        <v>12.77041895895049</v>
      </c>
      <c r="CD675">
        <f>VLOOKUP(Table2[[#This Row],[Reference]],metron,22,FALSE)</f>
        <v>13.411129919593741</v>
      </c>
      <c r="CE675">
        <f>VLOOKUP(Table2[[#This Row],[Reference]],metron,23,FALSE)</f>
        <v>1.556141062018646</v>
      </c>
      <c r="CF675">
        <f>VLOOKUP(Table2[[#This Row],[Reference]],metron,24,FALSE)</f>
        <v>1.9114308877178761</v>
      </c>
      <c r="CG675">
        <f>VLOOKUP(Table2[[#This Row],[Reference]],metron,25,FALSE)</f>
        <v>8.4920956627482766E-2</v>
      </c>
      <c r="CH675">
        <f>VLOOKUP(Table2[[#This Row],[Reference]],metron,26,FALSE)</f>
        <v>0.1323469801378192</v>
      </c>
    </row>
    <row r="676" spans="1:86" hidden="1" x14ac:dyDescent="0.45">
      <c r="A676">
        <v>1629331200</v>
      </c>
      <c r="B676" t="s">
        <v>1312</v>
      </c>
      <c r="C676" t="s">
        <v>64</v>
      </c>
      <c r="D676" t="s">
        <v>65</v>
      </c>
      <c r="E676" t="s">
        <v>672</v>
      </c>
      <c r="F676" t="s">
        <v>677</v>
      </c>
      <c r="G676" t="s">
        <v>735</v>
      </c>
      <c r="H676">
        <v>5</v>
      </c>
      <c r="I676">
        <v>1</v>
      </c>
      <c r="J676">
        <v>2</v>
      </c>
      <c r="K676">
        <v>1.58</v>
      </c>
      <c r="L676">
        <v>1.68</v>
      </c>
      <c r="M676">
        <v>1</v>
      </c>
      <c r="N676">
        <v>1</v>
      </c>
      <c r="O676">
        <v>2</v>
      </c>
      <c r="P676">
        <v>1</v>
      </c>
      <c r="Q676">
        <v>0</v>
      </c>
      <c r="R676">
        <v>1</v>
      </c>
      <c r="S676">
        <v>69</v>
      </c>
      <c r="T676">
        <v>25</v>
      </c>
      <c r="U676">
        <v>4</v>
      </c>
      <c r="V676">
        <v>5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15</v>
      </c>
      <c r="AF676">
        <v>12</v>
      </c>
      <c r="AG676">
        <v>6</v>
      </c>
      <c r="AH676">
        <v>4</v>
      </c>
      <c r="AI676">
        <v>9</v>
      </c>
      <c r="AJ676">
        <v>8</v>
      </c>
      <c r="AK676">
        <v>11</v>
      </c>
      <c r="AL676">
        <v>12</v>
      </c>
      <c r="AM676">
        <v>58</v>
      </c>
      <c r="AN676">
        <v>42</v>
      </c>
      <c r="AO676">
        <v>1.61</v>
      </c>
      <c r="AP676">
        <v>1.26</v>
      </c>
      <c r="AQ676">
        <v>0.75</v>
      </c>
      <c r="AR676">
        <v>25</v>
      </c>
      <c r="AS676">
        <v>25</v>
      </c>
      <c r="AT676">
        <v>0</v>
      </c>
      <c r="AU676">
        <v>0</v>
      </c>
      <c r="AV676">
        <v>0</v>
      </c>
      <c r="AW676">
        <v>0</v>
      </c>
      <c r="AX676">
        <v>25</v>
      </c>
      <c r="AY676">
        <v>25</v>
      </c>
      <c r="AZ676">
        <v>25</v>
      </c>
      <c r="BA676">
        <v>11</v>
      </c>
      <c r="BB676">
        <v>2.5</v>
      </c>
      <c r="BC676">
        <v>2.4500000000000002</v>
      </c>
      <c r="BD676">
        <v>2.9</v>
      </c>
      <c r="BE676">
        <v>3</v>
      </c>
      <c r="BF676">
        <f>(1/BC676+1/BD676+1/BE676-1)/3</f>
        <v>2.877472828211743E-2</v>
      </c>
      <c r="BG676">
        <f>1/BC676-BF676</f>
        <v>0.37938853702400499</v>
      </c>
      <c r="BH676">
        <f>1/BD676-BF676</f>
        <v>0.31605285792477916</v>
      </c>
      <c r="BI676">
        <f>1/BE676-BF676</f>
        <v>0.3045586050512159</v>
      </c>
      <c r="BJ676">
        <f>MROUND(BG676*100,2)/100</f>
        <v>0.38</v>
      </c>
      <c r="BK676">
        <v>1.49</v>
      </c>
      <c r="BL676">
        <v>2.2999999999999998</v>
      </c>
      <c r="BM676">
        <v>3.95</v>
      </c>
      <c r="BN676">
        <v>7.75</v>
      </c>
      <c r="BO676">
        <v>2.0499999999999998</v>
      </c>
      <c r="BP676">
        <v>1.77</v>
      </c>
      <c r="BQ676" t="s">
        <v>729</v>
      </c>
      <c r="BR676">
        <f>VLOOKUP(Table2[[#This Row],[Reference]],metron,10,FALSE)</f>
        <v>2.4900895140664963</v>
      </c>
      <c r="BS676">
        <f>VLOOKUP(Table2[[#This Row],[Reference]],metron,11,FALSE)</f>
        <v>1.330562659846547</v>
      </c>
      <c r="BT676">
        <f>VLOOKUP(Table2[[#This Row],[Reference]],metron,12,FALSE)</f>
        <v>1.1595268542199491</v>
      </c>
      <c r="BU676">
        <f>VLOOKUP(Table2[[#This Row],[Reference]],metron,13,FALSE)</f>
        <v>0.59053607588191415</v>
      </c>
      <c r="BV676">
        <f>VLOOKUP(Table2[[#This Row],[Reference]],metron,14,FALSE)</f>
        <v>0.50069274219332838</v>
      </c>
      <c r="BW676">
        <f>VLOOKUP(Table2[[#This Row],[Reference]],metron,15,FALSE)</f>
        <v>11.79715236686391</v>
      </c>
      <c r="BX676">
        <f>VLOOKUP(Table2[[#This Row],[Reference]],metron,16,FALSE)</f>
        <v>10.317122781065089</v>
      </c>
      <c r="BY676">
        <f>VLOOKUP(Table2[[#This Row],[Reference]],metron,17,FALSE)</f>
        <v>5.0637025966747622</v>
      </c>
      <c r="BZ676">
        <f>VLOOKUP(Table2[[#This Row],[Reference]],metron,18,FALSE)</f>
        <v>4.4674014571268454</v>
      </c>
      <c r="CA676">
        <f>VLOOKUP(Table2[[#This Row],[Reference]],metron,19,FALSE)</f>
        <v>6.7334497701891483</v>
      </c>
      <c r="CB676">
        <f>VLOOKUP(Table2[[#This Row],[Reference]],metron,20,FALSE)</f>
        <v>5.849721323938244</v>
      </c>
      <c r="CC676">
        <f>VLOOKUP(Table2[[#This Row],[Reference]],metron,21,FALSE)</f>
        <v>12.89644194756554</v>
      </c>
      <c r="CD676">
        <f>VLOOKUP(Table2[[#This Row],[Reference]],metron,22,FALSE)</f>
        <v>13.3434456928839</v>
      </c>
      <c r="CE676">
        <f>VLOOKUP(Table2[[#This Row],[Reference]],metron,23,FALSE)</f>
        <v>1.6144382124117971</v>
      </c>
      <c r="CF676">
        <f>VLOOKUP(Table2[[#This Row],[Reference]],metron,24,FALSE)</f>
        <v>1.9032024606477289</v>
      </c>
      <c r="CG676">
        <f>VLOOKUP(Table2[[#This Row],[Reference]],metron,25,FALSE)</f>
        <v>9.372172969060974E-2</v>
      </c>
      <c r="CH676">
        <f>VLOOKUP(Table2[[#This Row],[Reference]],metron,26,FALSE)</f>
        <v>0.11669983716301791</v>
      </c>
    </row>
    <row r="677" spans="1:86" hidden="1" x14ac:dyDescent="0.45">
      <c r="A677">
        <v>1629338400</v>
      </c>
      <c r="B677" t="s">
        <v>1313</v>
      </c>
      <c r="C677" t="s">
        <v>64</v>
      </c>
      <c r="D677" t="s">
        <v>65</v>
      </c>
      <c r="E677" t="s">
        <v>666</v>
      </c>
      <c r="F677" t="s">
        <v>667</v>
      </c>
      <c r="G677" t="s">
        <v>717</v>
      </c>
      <c r="H677">
        <v>5</v>
      </c>
      <c r="I677">
        <v>0.5</v>
      </c>
      <c r="J677">
        <v>1.5</v>
      </c>
      <c r="K677">
        <v>1.47</v>
      </c>
      <c r="L677">
        <v>1.4</v>
      </c>
      <c r="M677">
        <v>0</v>
      </c>
      <c r="N677">
        <v>3</v>
      </c>
      <c r="O677">
        <v>3</v>
      </c>
      <c r="P677">
        <v>1</v>
      </c>
      <c r="Q677">
        <v>0</v>
      </c>
      <c r="R677">
        <v>1</v>
      </c>
      <c r="T677" t="s">
        <v>1314</v>
      </c>
      <c r="U677">
        <v>12</v>
      </c>
      <c r="V677">
        <v>5</v>
      </c>
      <c r="W677">
        <v>4</v>
      </c>
      <c r="X677">
        <v>0</v>
      </c>
      <c r="Y677">
        <v>2</v>
      </c>
      <c r="Z677">
        <v>1</v>
      </c>
      <c r="AA677">
        <v>0</v>
      </c>
      <c r="AB677">
        <v>4</v>
      </c>
      <c r="AC677">
        <v>0</v>
      </c>
      <c r="AD677">
        <v>3</v>
      </c>
      <c r="AE677">
        <v>19</v>
      </c>
      <c r="AF677">
        <v>15</v>
      </c>
      <c r="AG677">
        <v>4</v>
      </c>
      <c r="AH677">
        <v>5</v>
      </c>
      <c r="AI677">
        <v>15</v>
      </c>
      <c r="AJ677">
        <v>10</v>
      </c>
      <c r="AK677">
        <v>14</v>
      </c>
      <c r="AL677">
        <v>13</v>
      </c>
      <c r="AM677">
        <v>51</v>
      </c>
      <c r="AN677">
        <v>49</v>
      </c>
      <c r="AO677">
        <v>1.88</v>
      </c>
      <c r="AP677">
        <v>1.5</v>
      </c>
      <c r="AQ677">
        <v>3</v>
      </c>
      <c r="AR677">
        <v>50</v>
      </c>
      <c r="AS677">
        <v>75</v>
      </c>
      <c r="AT677">
        <v>75</v>
      </c>
      <c r="AU677">
        <v>50</v>
      </c>
      <c r="AV677">
        <v>0</v>
      </c>
      <c r="AW677">
        <v>25</v>
      </c>
      <c r="AX677">
        <v>75</v>
      </c>
      <c r="AY677">
        <v>75</v>
      </c>
      <c r="AZ677">
        <v>75</v>
      </c>
      <c r="BA677">
        <v>11</v>
      </c>
      <c r="BB677">
        <v>1</v>
      </c>
      <c r="BC677">
        <v>2.4500000000000002</v>
      </c>
      <c r="BD677">
        <v>3.25</v>
      </c>
      <c r="BE677">
        <v>2.7</v>
      </c>
      <c r="BF677">
        <f>(1/BC677+1/BD677+1/BE677-1)/3</f>
        <v>2.8741981122933542E-2</v>
      </c>
      <c r="BG677">
        <f>1/BC677-BF677</f>
        <v>0.37942128418318888</v>
      </c>
      <c r="BH677">
        <f>1/BD677-BF677</f>
        <v>0.27895032656937419</v>
      </c>
      <c r="BI677">
        <f>1/BE677-BF677</f>
        <v>0.34162838924743683</v>
      </c>
      <c r="BJ677">
        <f>MROUND(BG677*100,2)/100</f>
        <v>0.38</v>
      </c>
      <c r="BK677">
        <v>1.36</v>
      </c>
      <c r="BL677">
        <v>2</v>
      </c>
      <c r="BM677">
        <v>3.2</v>
      </c>
      <c r="BN677">
        <v>6</v>
      </c>
      <c r="BO677">
        <v>1.83</v>
      </c>
      <c r="BP677">
        <v>1.95</v>
      </c>
      <c r="BQ677" t="s">
        <v>669</v>
      </c>
      <c r="BR677">
        <f>VLOOKUP(Table2[[#This Row],[Reference]],metron,10,FALSE)</f>
        <v>2.4900895140664963</v>
      </c>
      <c r="BS677">
        <f>VLOOKUP(Table2[[#This Row],[Reference]],metron,11,FALSE)</f>
        <v>1.330562659846547</v>
      </c>
      <c r="BT677">
        <f>VLOOKUP(Table2[[#This Row],[Reference]],metron,12,FALSE)</f>
        <v>1.1595268542199491</v>
      </c>
      <c r="BU677">
        <f>VLOOKUP(Table2[[#This Row],[Reference]],metron,13,FALSE)</f>
        <v>0.59053607588191415</v>
      </c>
      <c r="BV677">
        <f>VLOOKUP(Table2[[#This Row],[Reference]],metron,14,FALSE)</f>
        <v>0.50069274219332838</v>
      </c>
      <c r="BW677">
        <f>VLOOKUP(Table2[[#This Row],[Reference]],metron,15,FALSE)</f>
        <v>11.79715236686391</v>
      </c>
      <c r="BX677">
        <f>VLOOKUP(Table2[[#This Row],[Reference]],metron,16,FALSE)</f>
        <v>10.317122781065089</v>
      </c>
      <c r="BY677">
        <f>VLOOKUP(Table2[[#This Row],[Reference]],metron,17,FALSE)</f>
        <v>5.0637025966747622</v>
      </c>
      <c r="BZ677">
        <f>VLOOKUP(Table2[[#This Row],[Reference]],metron,18,FALSE)</f>
        <v>4.4674014571268454</v>
      </c>
      <c r="CA677">
        <f>VLOOKUP(Table2[[#This Row],[Reference]],metron,19,FALSE)</f>
        <v>6.7334497701891483</v>
      </c>
      <c r="CB677">
        <f>VLOOKUP(Table2[[#This Row],[Reference]],metron,20,FALSE)</f>
        <v>5.849721323938244</v>
      </c>
      <c r="CC677">
        <f>VLOOKUP(Table2[[#This Row],[Reference]],metron,21,FALSE)</f>
        <v>12.89644194756554</v>
      </c>
      <c r="CD677">
        <f>VLOOKUP(Table2[[#This Row],[Reference]],metron,22,FALSE)</f>
        <v>13.3434456928839</v>
      </c>
      <c r="CE677">
        <f>VLOOKUP(Table2[[#This Row],[Reference]],metron,23,FALSE)</f>
        <v>1.6144382124117971</v>
      </c>
      <c r="CF677">
        <f>VLOOKUP(Table2[[#This Row],[Reference]],metron,24,FALSE)</f>
        <v>1.9032024606477289</v>
      </c>
      <c r="CG677">
        <f>VLOOKUP(Table2[[#This Row],[Reference]],metron,25,FALSE)</f>
        <v>9.372172969060974E-2</v>
      </c>
      <c r="CH677">
        <f>VLOOKUP(Table2[[#This Row],[Reference]],metron,26,FALSE)</f>
        <v>0.11669983716301791</v>
      </c>
    </row>
    <row r="678" spans="1:86" hidden="1" x14ac:dyDescent="0.45">
      <c r="A678">
        <v>1629338400</v>
      </c>
      <c r="B678" t="s">
        <v>1313</v>
      </c>
      <c r="C678" t="s">
        <v>64</v>
      </c>
      <c r="D678" t="s">
        <v>65</v>
      </c>
      <c r="E678" t="s">
        <v>689</v>
      </c>
      <c r="F678" t="s">
        <v>694</v>
      </c>
      <c r="G678" t="s">
        <v>760</v>
      </c>
      <c r="H678">
        <v>5</v>
      </c>
      <c r="I678">
        <v>0.5</v>
      </c>
      <c r="J678">
        <v>2</v>
      </c>
      <c r="K678">
        <v>0.88</v>
      </c>
      <c r="L678">
        <v>1.53</v>
      </c>
      <c r="M678">
        <v>1</v>
      </c>
      <c r="N678">
        <v>2</v>
      </c>
      <c r="O678">
        <v>3</v>
      </c>
      <c r="P678">
        <v>2</v>
      </c>
      <c r="Q678">
        <v>1</v>
      </c>
      <c r="R678">
        <v>1</v>
      </c>
      <c r="S678">
        <v>31</v>
      </c>
      <c r="T678" t="s">
        <v>1315</v>
      </c>
      <c r="U678">
        <v>1</v>
      </c>
      <c r="V678">
        <v>5</v>
      </c>
      <c r="W678">
        <v>1</v>
      </c>
      <c r="X678">
        <v>1</v>
      </c>
      <c r="Y678">
        <v>1</v>
      </c>
      <c r="Z678">
        <v>0</v>
      </c>
      <c r="AA678">
        <v>1</v>
      </c>
      <c r="AB678">
        <v>1</v>
      </c>
      <c r="AC678">
        <v>1</v>
      </c>
      <c r="AD678">
        <v>0</v>
      </c>
      <c r="AE678">
        <v>10</v>
      </c>
      <c r="AF678">
        <v>18</v>
      </c>
      <c r="AG678">
        <v>6</v>
      </c>
      <c r="AH678">
        <v>8</v>
      </c>
      <c r="AI678">
        <v>4</v>
      </c>
      <c r="AJ678">
        <v>10</v>
      </c>
      <c r="AK678">
        <v>15</v>
      </c>
      <c r="AL678">
        <v>11</v>
      </c>
      <c r="AM678">
        <v>52</v>
      </c>
      <c r="AN678">
        <v>48</v>
      </c>
      <c r="AO678">
        <v>1.26</v>
      </c>
      <c r="AP678">
        <v>2.0299999999999998</v>
      </c>
      <c r="AQ678">
        <v>1.75</v>
      </c>
      <c r="AR678">
        <v>50</v>
      </c>
      <c r="AS678">
        <v>50</v>
      </c>
      <c r="AT678">
        <v>25</v>
      </c>
      <c r="AU678">
        <v>25</v>
      </c>
      <c r="AV678">
        <v>0</v>
      </c>
      <c r="AW678">
        <v>50</v>
      </c>
      <c r="AX678">
        <v>50</v>
      </c>
      <c r="AY678">
        <v>25</v>
      </c>
      <c r="AZ678">
        <v>50</v>
      </c>
      <c r="BA678">
        <v>12</v>
      </c>
      <c r="BB678">
        <v>3.5</v>
      </c>
      <c r="BC678">
        <v>3.85</v>
      </c>
      <c r="BD678">
        <v>3.2</v>
      </c>
      <c r="BE678">
        <v>1.95</v>
      </c>
      <c r="BF678">
        <f>(1/BC678+1/BD678+1/BE678-1)/3</f>
        <v>2.8353590853590866E-2</v>
      </c>
      <c r="BG678">
        <f>1/BC678-BF678</f>
        <v>0.23138666888666884</v>
      </c>
      <c r="BH678">
        <f>1/BD678-BF678</f>
        <v>0.28414640914640915</v>
      </c>
      <c r="BI678">
        <f>1/BE678-BF678</f>
        <v>0.48446692196692204</v>
      </c>
      <c r="BJ678">
        <f>MROUND(BG678*100,2)/100</f>
        <v>0.24</v>
      </c>
      <c r="BK678">
        <v>1.45</v>
      </c>
      <c r="BL678">
        <v>2.25</v>
      </c>
      <c r="BM678">
        <v>3.9</v>
      </c>
      <c r="BN678">
        <v>7.75</v>
      </c>
      <c r="BO678">
        <v>2.1</v>
      </c>
      <c r="BP678">
        <v>1.71</v>
      </c>
      <c r="BQ678" t="s">
        <v>713</v>
      </c>
      <c r="BR678">
        <f>VLOOKUP(Table2[[#This Row],[Reference]],metron,10,FALSE)</f>
        <v>2.6014437689969609</v>
      </c>
      <c r="BS678">
        <f>VLOOKUP(Table2[[#This Row],[Reference]],metron,11,FALSE)</f>
        <v>1.067249240121581</v>
      </c>
      <c r="BT678">
        <f>VLOOKUP(Table2[[#This Row],[Reference]],metron,12,FALSE)</f>
        <v>1.53419452887538</v>
      </c>
      <c r="BU678">
        <f>VLOOKUP(Table2[[#This Row],[Reference]],metron,13,FALSE)</f>
        <v>0.45589353612167299</v>
      </c>
      <c r="BV678">
        <f>VLOOKUP(Table2[[#This Row],[Reference]],metron,14,FALSE)</f>
        <v>0.65133079847908748</v>
      </c>
      <c r="BW678">
        <f>VLOOKUP(Table2[[#This Row],[Reference]],metron,15,FALSE)</f>
        <v>10.75886524822695</v>
      </c>
      <c r="BX678">
        <f>VLOOKUP(Table2[[#This Row],[Reference]],metron,16,FALSE)</f>
        <v>12.46679561573179</v>
      </c>
      <c r="BY678">
        <f>VLOOKUP(Table2[[#This Row],[Reference]],metron,17,FALSE)</f>
        <v>4.1157347204161248</v>
      </c>
      <c r="BZ678">
        <f>VLOOKUP(Table2[[#This Row],[Reference]],metron,18,FALSE)</f>
        <v>5.1072821846553964</v>
      </c>
      <c r="CA678">
        <f>VLOOKUP(Table2[[#This Row],[Reference]],metron,19,FALSE)</f>
        <v>6.6431305278108255</v>
      </c>
      <c r="CB678">
        <f>VLOOKUP(Table2[[#This Row],[Reference]],metron,20,FALSE)</f>
        <v>7.3595134310763939</v>
      </c>
      <c r="CC678">
        <f>VLOOKUP(Table2[[#This Row],[Reference]],metron,21,FALSE)</f>
        <v>13.11140235910878</v>
      </c>
      <c r="CD678">
        <f>VLOOKUP(Table2[[#This Row],[Reference]],metron,22,FALSE)</f>
        <v>12.93184796854522</v>
      </c>
      <c r="CE678">
        <f>VLOOKUP(Table2[[#This Row],[Reference]],metron,23,FALSE)</f>
        <v>1.8341677096370459</v>
      </c>
      <c r="CF678">
        <f>VLOOKUP(Table2[[#This Row],[Reference]],metron,24,FALSE)</f>
        <v>1.7903629536921151</v>
      </c>
      <c r="CG678">
        <f>VLOOKUP(Table2[[#This Row],[Reference]],metron,25,FALSE)</f>
        <v>0.1095118898623279</v>
      </c>
      <c r="CH678">
        <f>VLOOKUP(Table2[[#This Row],[Reference]],metron,26,FALSE)</f>
        <v>9.3241551939924908E-2</v>
      </c>
    </row>
    <row r="679" spans="1:86" hidden="1" x14ac:dyDescent="0.45">
      <c r="A679">
        <v>1629511200</v>
      </c>
      <c r="B679" t="s">
        <v>1316</v>
      </c>
      <c r="C679" t="s">
        <v>64</v>
      </c>
      <c r="D679" t="s">
        <v>65</v>
      </c>
      <c r="E679" t="s">
        <v>699</v>
      </c>
      <c r="F679" t="s">
        <v>661</v>
      </c>
      <c r="G679" t="s">
        <v>662</v>
      </c>
      <c r="H679">
        <v>6</v>
      </c>
      <c r="I679">
        <v>2</v>
      </c>
      <c r="J679">
        <v>1.33</v>
      </c>
      <c r="K679">
        <v>1.71</v>
      </c>
      <c r="L679">
        <v>1.48</v>
      </c>
      <c r="M679">
        <v>0</v>
      </c>
      <c r="N679">
        <v>3</v>
      </c>
      <c r="O679">
        <v>3</v>
      </c>
      <c r="P679">
        <v>0</v>
      </c>
      <c r="Q679">
        <v>0</v>
      </c>
      <c r="R679">
        <v>0</v>
      </c>
      <c r="T679" t="s">
        <v>1317</v>
      </c>
      <c r="U679">
        <v>3</v>
      </c>
      <c r="V679">
        <v>2</v>
      </c>
      <c r="W679">
        <v>1</v>
      </c>
      <c r="X679">
        <v>2</v>
      </c>
      <c r="Y679">
        <v>1</v>
      </c>
      <c r="Z679">
        <v>0</v>
      </c>
      <c r="AA679">
        <v>1</v>
      </c>
      <c r="AB679">
        <v>2</v>
      </c>
      <c r="AC679">
        <v>0</v>
      </c>
      <c r="AD679">
        <v>1</v>
      </c>
      <c r="AE679">
        <v>4</v>
      </c>
      <c r="AF679">
        <v>8</v>
      </c>
      <c r="AG679">
        <v>0</v>
      </c>
      <c r="AH679">
        <v>4</v>
      </c>
      <c r="AI679">
        <v>4</v>
      </c>
      <c r="AJ679">
        <v>4</v>
      </c>
      <c r="AK679">
        <v>6</v>
      </c>
      <c r="AL679">
        <v>11</v>
      </c>
      <c r="AM679">
        <v>42</v>
      </c>
      <c r="AN679">
        <v>58</v>
      </c>
      <c r="AO679">
        <v>0.43</v>
      </c>
      <c r="AP679">
        <v>1.29</v>
      </c>
      <c r="AQ679">
        <v>2.75</v>
      </c>
      <c r="AR679">
        <v>100</v>
      </c>
      <c r="AS679">
        <v>100</v>
      </c>
      <c r="AT679">
        <v>59</v>
      </c>
      <c r="AU679">
        <v>17</v>
      </c>
      <c r="AV679">
        <v>0</v>
      </c>
      <c r="AW679">
        <v>67</v>
      </c>
      <c r="AX679">
        <v>100</v>
      </c>
      <c r="AY679">
        <v>34</v>
      </c>
      <c r="AZ679">
        <v>75</v>
      </c>
      <c r="BA679">
        <v>7</v>
      </c>
      <c r="BB679">
        <v>4</v>
      </c>
      <c r="BC679">
        <v>3</v>
      </c>
      <c r="BD679">
        <v>3.05</v>
      </c>
      <c r="BE679">
        <v>2.4</v>
      </c>
      <c r="BF679">
        <f>(1/BC679+1/BD679+1/BE679-1)/3</f>
        <v>2.5956284153005511E-2</v>
      </c>
      <c r="BG679">
        <f>1/BC679-BF679</f>
        <v>0.30737704918032782</v>
      </c>
      <c r="BH679">
        <f>1/BD679-BF679</f>
        <v>0.30191256830601093</v>
      </c>
      <c r="BI679">
        <f>1/BE679-BF679</f>
        <v>0.39071038251366119</v>
      </c>
      <c r="BJ679">
        <f>MROUND(BG679*100,2)/100</f>
        <v>0.3</v>
      </c>
      <c r="BK679">
        <v>1.43</v>
      </c>
      <c r="BL679">
        <v>2.2000000000000002</v>
      </c>
      <c r="BM679">
        <v>3.7</v>
      </c>
      <c r="BN679">
        <v>7</v>
      </c>
      <c r="BO679">
        <v>1.95</v>
      </c>
      <c r="BP679">
        <v>1.83</v>
      </c>
      <c r="BQ679" t="s">
        <v>702</v>
      </c>
      <c r="BR679">
        <f>VLOOKUP(Table2[[#This Row],[Reference]],metron,10,FALSE)</f>
        <v>2.5726407816919519</v>
      </c>
      <c r="BS679">
        <f>VLOOKUP(Table2[[#This Row],[Reference]],metron,11,FALSE)</f>
        <v>1.1805091283106199</v>
      </c>
      <c r="BT679">
        <f>VLOOKUP(Table2[[#This Row],[Reference]],metron,12,FALSE)</f>
        <v>1.3921316533813319</v>
      </c>
      <c r="BU679">
        <f>VLOOKUP(Table2[[#This Row],[Reference]],metron,13,FALSE)</f>
        <v>0.5209673269873939</v>
      </c>
      <c r="BV679">
        <f>VLOOKUP(Table2[[#This Row],[Reference]],metron,14,FALSE)</f>
        <v>0.61847182917417032</v>
      </c>
      <c r="BW679">
        <f>VLOOKUP(Table2[[#This Row],[Reference]],metron,15,FALSE)</f>
        <v>11.149200710479571</v>
      </c>
      <c r="BX679">
        <f>VLOOKUP(Table2[[#This Row],[Reference]],metron,16,FALSE)</f>
        <v>11.444049733570161</v>
      </c>
      <c r="BY679">
        <f>VLOOKUP(Table2[[#This Row],[Reference]],metron,17,FALSE)</f>
        <v>4.5257270693512304</v>
      </c>
      <c r="BZ679">
        <f>VLOOKUP(Table2[[#This Row],[Reference]],metron,18,FALSE)</f>
        <v>4.8465324384787474</v>
      </c>
      <c r="CA679">
        <f>VLOOKUP(Table2[[#This Row],[Reference]],metron,19,FALSE)</f>
        <v>6.6234736411283404</v>
      </c>
      <c r="CB679">
        <f>VLOOKUP(Table2[[#This Row],[Reference]],metron,20,FALSE)</f>
        <v>6.5975172950914134</v>
      </c>
      <c r="CC679">
        <f>VLOOKUP(Table2[[#This Row],[Reference]],metron,21,FALSE)</f>
        <v>12.90081154192967</v>
      </c>
      <c r="CD679">
        <f>VLOOKUP(Table2[[#This Row],[Reference]],metron,22,FALSE)</f>
        <v>13.00360685302074</v>
      </c>
      <c r="CE679">
        <f>VLOOKUP(Table2[[#This Row],[Reference]],metron,23,FALSE)</f>
        <v>1.7502145922746779</v>
      </c>
      <c r="CF679">
        <f>VLOOKUP(Table2[[#This Row],[Reference]],metron,24,FALSE)</f>
        <v>1.831402831402831</v>
      </c>
      <c r="CG679">
        <f>VLOOKUP(Table2[[#This Row],[Reference]],metron,25,FALSE)</f>
        <v>9.6525096525096526E-2</v>
      </c>
      <c r="CH679">
        <f>VLOOKUP(Table2[[#This Row],[Reference]],metron,26,FALSE)</f>
        <v>0.1244101244101244</v>
      </c>
    </row>
    <row r="680" spans="1:86" hidden="1" x14ac:dyDescent="0.45">
      <c r="A680">
        <v>1629583200</v>
      </c>
      <c r="B680" t="s">
        <v>1318</v>
      </c>
      <c r="C680" t="s">
        <v>64</v>
      </c>
      <c r="D680" t="s">
        <v>65</v>
      </c>
      <c r="E680" t="s">
        <v>677</v>
      </c>
      <c r="F680" t="s">
        <v>705</v>
      </c>
      <c r="G680" t="s">
        <v>743</v>
      </c>
      <c r="H680">
        <v>6</v>
      </c>
      <c r="I680">
        <v>1.5</v>
      </c>
      <c r="J680">
        <v>2</v>
      </c>
      <c r="K680">
        <v>1.55</v>
      </c>
      <c r="L680">
        <v>1.29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U680">
        <v>8</v>
      </c>
      <c r="V680">
        <v>2</v>
      </c>
      <c r="W680">
        <v>1</v>
      </c>
      <c r="X680">
        <v>0</v>
      </c>
      <c r="Y680">
        <v>1</v>
      </c>
      <c r="Z680">
        <v>0</v>
      </c>
      <c r="AA680">
        <v>1</v>
      </c>
      <c r="AB680">
        <v>0</v>
      </c>
      <c r="AC680">
        <v>0</v>
      </c>
      <c r="AD680">
        <v>1</v>
      </c>
      <c r="AE680">
        <v>14</v>
      </c>
      <c r="AF680">
        <v>15</v>
      </c>
      <c r="AG680">
        <v>4</v>
      </c>
      <c r="AH680">
        <v>2</v>
      </c>
      <c r="AI680">
        <v>10</v>
      </c>
      <c r="AJ680">
        <v>13</v>
      </c>
      <c r="AK680">
        <v>10</v>
      </c>
      <c r="AL680">
        <v>7</v>
      </c>
      <c r="AM680">
        <v>58</v>
      </c>
      <c r="AN680">
        <v>42</v>
      </c>
      <c r="AO680">
        <v>1.65</v>
      </c>
      <c r="AP680">
        <v>1.35</v>
      </c>
      <c r="AQ680">
        <v>2.42</v>
      </c>
      <c r="AR680">
        <v>17</v>
      </c>
      <c r="AS680">
        <v>75</v>
      </c>
      <c r="AT680">
        <v>34</v>
      </c>
      <c r="AU680">
        <v>34</v>
      </c>
      <c r="AV680">
        <v>0</v>
      </c>
      <c r="AW680">
        <v>34</v>
      </c>
      <c r="AX680">
        <v>50</v>
      </c>
      <c r="AY680">
        <v>42</v>
      </c>
      <c r="AZ680">
        <v>100</v>
      </c>
      <c r="BA680">
        <v>8.5</v>
      </c>
      <c r="BB680">
        <v>4.17</v>
      </c>
      <c r="BC680">
        <v>1.8</v>
      </c>
      <c r="BD680">
        <v>3.4</v>
      </c>
      <c r="BE680">
        <v>4.3</v>
      </c>
      <c r="BF680">
        <f>(1/BC680+1/BD680+1/BE680-1)/3</f>
        <v>2.7410447383087622E-2</v>
      </c>
      <c r="BG680">
        <f>1/BC680-BF680</f>
        <v>0.52814510817246796</v>
      </c>
      <c r="BH680">
        <f>1/BD680-BF680</f>
        <v>0.26670719967573592</v>
      </c>
      <c r="BI680">
        <f>1/BE680-BF680</f>
        <v>0.2051476921517961</v>
      </c>
      <c r="BJ680">
        <f>MROUND(BG680*100,2)/100</f>
        <v>0.52</v>
      </c>
      <c r="BK680">
        <v>1.36</v>
      </c>
      <c r="BL680">
        <v>2.0499999999999998</v>
      </c>
      <c r="BM680">
        <v>3.4</v>
      </c>
      <c r="BN680">
        <v>6.5</v>
      </c>
      <c r="BO680">
        <v>1.95</v>
      </c>
      <c r="BP680">
        <v>1.83</v>
      </c>
      <c r="BQ680" t="s">
        <v>733</v>
      </c>
      <c r="BR680">
        <f>VLOOKUP(Table2[[#This Row],[Reference]],metron,10,FALSE)</f>
        <v>2.5967403582378576</v>
      </c>
      <c r="BS680">
        <f>VLOOKUP(Table2[[#This Row],[Reference]],metron,11,FALSE)</f>
        <v>1.625948039373891</v>
      </c>
      <c r="BT680">
        <f>VLOOKUP(Table2[[#This Row],[Reference]],metron,12,FALSE)</f>
        <v>0.97079231886396644</v>
      </c>
      <c r="BU680">
        <f>VLOOKUP(Table2[[#This Row],[Reference]],metron,13,FALSE)</f>
        <v>0.71433182698515174</v>
      </c>
      <c r="BV680">
        <f>VLOOKUP(Table2[[#This Row],[Reference]],metron,14,FALSE)</f>
        <v>0.43011620400258233</v>
      </c>
      <c r="BW680">
        <f>VLOOKUP(Table2[[#This Row],[Reference]],metron,15,FALSE)</f>
        <v>13.39951055368614</v>
      </c>
      <c r="BX680">
        <f>VLOOKUP(Table2[[#This Row],[Reference]],metron,16,FALSE)</f>
        <v>9.4252064851636579</v>
      </c>
      <c r="BY680">
        <f>VLOOKUP(Table2[[#This Row],[Reference]],metron,17,FALSE)</f>
        <v>5.7628422023992618</v>
      </c>
      <c r="BZ680">
        <f>VLOOKUP(Table2[[#This Row],[Reference]],metron,18,FALSE)</f>
        <v>3.9375576745616732</v>
      </c>
      <c r="CA680">
        <f>VLOOKUP(Table2[[#This Row],[Reference]],metron,19,FALSE)</f>
        <v>7.636668351286878</v>
      </c>
      <c r="CB680">
        <f>VLOOKUP(Table2[[#This Row],[Reference]],metron,20,FALSE)</f>
        <v>5.4876488106019847</v>
      </c>
      <c r="CC680">
        <f>VLOOKUP(Table2[[#This Row],[Reference]],metron,21,FALSE)</f>
        <v>12.460420531849101</v>
      </c>
      <c r="CD680">
        <f>VLOOKUP(Table2[[#This Row],[Reference]],metron,22,FALSE)</f>
        <v>13.44897959183673</v>
      </c>
      <c r="CE680">
        <f>VLOOKUP(Table2[[#This Row],[Reference]],metron,23,FALSE)</f>
        <v>1.462202380952381</v>
      </c>
      <c r="CF680">
        <f>VLOOKUP(Table2[[#This Row],[Reference]],metron,24,FALSE)</f>
        <v>2.01547619047619</v>
      </c>
      <c r="CG680">
        <f>VLOOKUP(Table2[[#This Row],[Reference]],metron,25,FALSE)</f>
        <v>7.7380952380952384E-2</v>
      </c>
      <c r="CH680">
        <f>VLOOKUP(Table2[[#This Row],[Reference]],metron,26,FALSE)</f>
        <v>0.13754093480202439</v>
      </c>
    </row>
    <row r="681" spans="1:86" hidden="1" x14ac:dyDescent="0.45">
      <c r="A681">
        <v>1629590400</v>
      </c>
      <c r="B681" t="s">
        <v>1319</v>
      </c>
      <c r="C681" t="s">
        <v>64</v>
      </c>
      <c r="D681" t="s">
        <v>65</v>
      </c>
      <c r="E681" t="s">
        <v>667</v>
      </c>
      <c r="F681" t="s">
        <v>672</v>
      </c>
      <c r="G681" t="s">
        <v>673</v>
      </c>
      <c r="H681">
        <v>6</v>
      </c>
      <c r="I681">
        <v>3</v>
      </c>
      <c r="J681">
        <v>2</v>
      </c>
      <c r="K681">
        <v>1.55</v>
      </c>
      <c r="L681">
        <v>1.1100000000000001</v>
      </c>
      <c r="M681">
        <v>1</v>
      </c>
      <c r="N681">
        <v>1</v>
      </c>
      <c r="O681">
        <v>2</v>
      </c>
      <c r="P681">
        <v>1</v>
      </c>
      <c r="Q681">
        <v>0</v>
      </c>
      <c r="R681">
        <v>1</v>
      </c>
      <c r="S681" t="s">
        <v>1320</v>
      </c>
      <c r="T681">
        <v>44</v>
      </c>
      <c r="U681">
        <v>5</v>
      </c>
      <c r="V681">
        <v>6</v>
      </c>
      <c r="W681">
        <v>4</v>
      </c>
      <c r="X681">
        <v>0</v>
      </c>
      <c r="Y681">
        <v>2</v>
      </c>
      <c r="Z681">
        <v>0</v>
      </c>
      <c r="AA681">
        <v>1</v>
      </c>
      <c r="AB681">
        <v>3</v>
      </c>
      <c r="AC681">
        <v>1</v>
      </c>
      <c r="AD681">
        <v>1</v>
      </c>
      <c r="AE681">
        <v>20</v>
      </c>
      <c r="AF681">
        <v>13</v>
      </c>
      <c r="AG681">
        <v>7</v>
      </c>
      <c r="AH681">
        <v>4</v>
      </c>
      <c r="AI681">
        <v>13</v>
      </c>
      <c r="AJ681">
        <v>9</v>
      </c>
      <c r="AK681">
        <v>17</v>
      </c>
      <c r="AL681">
        <v>16</v>
      </c>
      <c r="AM681">
        <v>62</v>
      </c>
      <c r="AN681">
        <v>38</v>
      </c>
      <c r="AO681">
        <v>2.12</v>
      </c>
      <c r="AP681">
        <v>1.39</v>
      </c>
      <c r="AQ681">
        <v>2.75</v>
      </c>
      <c r="AR681">
        <v>50</v>
      </c>
      <c r="AS681">
        <v>100</v>
      </c>
      <c r="AT681">
        <v>75</v>
      </c>
      <c r="AU681">
        <v>0</v>
      </c>
      <c r="AV681">
        <v>0</v>
      </c>
      <c r="AW681">
        <v>25</v>
      </c>
      <c r="AX681">
        <v>100</v>
      </c>
      <c r="AY681">
        <v>50</v>
      </c>
      <c r="AZ681">
        <v>100</v>
      </c>
      <c r="BA681">
        <v>11</v>
      </c>
      <c r="BB681">
        <v>3.5</v>
      </c>
      <c r="BC681">
        <v>2</v>
      </c>
      <c r="BD681">
        <v>3.5</v>
      </c>
      <c r="BE681">
        <v>3.4</v>
      </c>
      <c r="BF681">
        <f>(1/BC681+1/BD681+1/BE681-1)/3</f>
        <v>2.661064425770306E-2</v>
      </c>
      <c r="BG681">
        <f>1/BC681-BF681</f>
        <v>0.47338935574229696</v>
      </c>
      <c r="BH681">
        <f>1/BD681-BF681</f>
        <v>0.25910364145658266</v>
      </c>
      <c r="BI681">
        <f>1/BE681-BF681</f>
        <v>0.2675070028011205</v>
      </c>
      <c r="BJ681">
        <f>MROUND(BG681*100,2)/100</f>
        <v>0.48</v>
      </c>
      <c r="BK681">
        <v>1.3</v>
      </c>
      <c r="BL681">
        <v>1.8</v>
      </c>
      <c r="BM681">
        <v>2.95</v>
      </c>
      <c r="BN681">
        <v>5.25</v>
      </c>
      <c r="BO681">
        <v>1.74</v>
      </c>
      <c r="BP681">
        <v>2.0499999999999998</v>
      </c>
      <c r="BQ681" t="s">
        <v>736</v>
      </c>
      <c r="BR681">
        <f>VLOOKUP(Table2[[#This Row],[Reference]],metron,10,FALSE)</f>
        <v>2.5271929824561399</v>
      </c>
      <c r="BS681">
        <f>VLOOKUP(Table2[[#This Row],[Reference]],metron,11,FALSE)</f>
        <v>1.510877192982456</v>
      </c>
      <c r="BT681">
        <f>VLOOKUP(Table2[[#This Row],[Reference]],metron,12,FALSE)</f>
        <v>1.0163157894736841</v>
      </c>
      <c r="BU681">
        <f>VLOOKUP(Table2[[#This Row],[Reference]],metron,13,FALSE)</f>
        <v>0.67350877192982461</v>
      </c>
      <c r="BV681">
        <f>VLOOKUP(Table2[[#This Row],[Reference]],metron,14,FALSE)</f>
        <v>0.4442105263157895</v>
      </c>
      <c r="BW681">
        <f>VLOOKUP(Table2[[#This Row],[Reference]],metron,15,FALSE)</f>
        <v>12.80980392156863</v>
      </c>
      <c r="BX681">
        <f>VLOOKUP(Table2[[#This Row],[Reference]],metron,16,FALSE)</f>
        <v>9.6872549019607845</v>
      </c>
      <c r="BY681">
        <f>VLOOKUP(Table2[[#This Row],[Reference]],metron,17,FALSE)</f>
        <v>5.6491169610129957</v>
      </c>
      <c r="BZ681">
        <f>VLOOKUP(Table2[[#This Row],[Reference]],metron,18,FALSE)</f>
        <v>4.1379540153282237</v>
      </c>
      <c r="CA681">
        <f>VLOOKUP(Table2[[#This Row],[Reference]],metron,19,FALSE)</f>
        <v>7.1606869605556343</v>
      </c>
      <c r="CB681">
        <f>VLOOKUP(Table2[[#This Row],[Reference]],metron,20,FALSE)</f>
        <v>5.5493008866325608</v>
      </c>
      <c r="CC681">
        <f>VLOOKUP(Table2[[#This Row],[Reference]],metron,21,FALSE)</f>
        <v>12.9029029029029</v>
      </c>
      <c r="CD681">
        <f>VLOOKUP(Table2[[#This Row],[Reference]],metron,22,FALSE)</f>
        <v>13.75508842175509</v>
      </c>
      <c r="CE681">
        <f>VLOOKUP(Table2[[#This Row],[Reference]],metron,23,FALSE)</f>
        <v>1.5287356321839081</v>
      </c>
      <c r="CF681">
        <f>VLOOKUP(Table2[[#This Row],[Reference]],metron,24,FALSE)</f>
        <v>1.9664750957854411</v>
      </c>
      <c r="CG681">
        <f>VLOOKUP(Table2[[#This Row],[Reference]],metron,25,FALSE)</f>
        <v>8.8441890166028103E-2</v>
      </c>
      <c r="CH681">
        <f>VLOOKUP(Table2[[#This Row],[Reference]],metron,26,FALSE)</f>
        <v>0.13409961685823751</v>
      </c>
    </row>
    <row r="682" spans="1:86" hidden="1" x14ac:dyDescent="0.45">
      <c r="A682">
        <v>1629597600</v>
      </c>
      <c r="B682" t="s">
        <v>1321</v>
      </c>
      <c r="C682" t="s">
        <v>64</v>
      </c>
      <c r="D682" t="s">
        <v>65</v>
      </c>
      <c r="E682" t="s">
        <v>688</v>
      </c>
      <c r="F682" t="s">
        <v>671</v>
      </c>
      <c r="G682" t="s">
        <v>684</v>
      </c>
      <c r="H682">
        <v>6</v>
      </c>
      <c r="I682">
        <v>0.5</v>
      </c>
      <c r="J682">
        <v>2</v>
      </c>
      <c r="K682">
        <v>1.1100000000000001</v>
      </c>
      <c r="L682">
        <v>1.5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U682">
        <v>4</v>
      </c>
      <c r="V682">
        <v>2</v>
      </c>
      <c r="W682">
        <v>4</v>
      </c>
      <c r="X682">
        <v>0</v>
      </c>
      <c r="Y682">
        <v>2</v>
      </c>
      <c r="Z682">
        <v>0</v>
      </c>
      <c r="AA682">
        <v>1</v>
      </c>
      <c r="AB682">
        <v>3</v>
      </c>
      <c r="AC682">
        <v>2</v>
      </c>
      <c r="AD682">
        <v>0</v>
      </c>
      <c r="AE682">
        <v>14</v>
      </c>
      <c r="AF682">
        <v>7</v>
      </c>
      <c r="AG682">
        <v>3</v>
      </c>
      <c r="AH682">
        <v>4</v>
      </c>
      <c r="AI682">
        <v>11</v>
      </c>
      <c r="AJ682">
        <v>3</v>
      </c>
      <c r="AK682">
        <v>17</v>
      </c>
      <c r="AL682">
        <v>9</v>
      </c>
      <c r="AM682">
        <v>49</v>
      </c>
      <c r="AN682">
        <v>51</v>
      </c>
      <c r="AO682">
        <v>1.37</v>
      </c>
      <c r="AP682">
        <v>0.97</v>
      </c>
      <c r="AQ682">
        <v>2.25</v>
      </c>
      <c r="AR682">
        <v>75</v>
      </c>
      <c r="AS682">
        <v>100</v>
      </c>
      <c r="AT682">
        <v>25</v>
      </c>
      <c r="AU682">
        <v>0</v>
      </c>
      <c r="AV682">
        <v>0</v>
      </c>
      <c r="AW682">
        <v>25</v>
      </c>
      <c r="AX682">
        <v>75</v>
      </c>
      <c r="AY682">
        <v>25</v>
      </c>
      <c r="AZ682">
        <v>100</v>
      </c>
      <c r="BA682">
        <v>9.5</v>
      </c>
      <c r="BB682">
        <v>5.5</v>
      </c>
      <c r="BC682">
        <v>3.5</v>
      </c>
      <c r="BD682">
        <v>3.25</v>
      </c>
      <c r="BE682">
        <v>2.0499999999999998</v>
      </c>
      <c r="BF682">
        <f>(1/BC682+1/BD682+1/BE682-1)/3</f>
        <v>2.7070490485124665E-2</v>
      </c>
      <c r="BG682">
        <f>1/BC682-BF682</f>
        <v>0.25864379522916103</v>
      </c>
      <c r="BH682">
        <f>1/BD682-BF682</f>
        <v>0.28062181720718304</v>
      </c>
      <c r="BI682">
        <f>1/BE682-BF682</f>
        <v>0.46073438756365587</v>
      </c>
      <c r="BJ682">
        <f>MROUND(BG682*100,2)/100</f>
        <v>0.26</v>
      </c>
      <c r="BK682">
        <v>1.39</v>
      </c>
      <c r="BL682">
        <v>2.1</v>
      </c>
      <c r="BM682">
        <v>3.5</v>
      </c>
      <c r="BN682">
        <v>6.75</v>
      </c>
      <c r="BO682">
        <v>1.95</v>
      </c>
      <c r="BP682">
        <v>1.83</v>
      </c>
      <c r="BQ682" t="s">
        <v>691</v>
      </c>
      <c r="BR682">
        <f>VLOOKUP(Table2[[#This Row],[Reference]],metron,10,FALSE)</f>
        <v>2.569449507838133</v>
      </c>
      <c r="BS682">
        <f>VLOOKUP(Table2[[#This Row],[Reference]],metron,11,FALSE)</f>
        <v>1.0936930368209989</v>
      </c>
      <c r="BT682">
        <f>VLOOKUP(Table2[[#This Row],[Reference]],metron,12,FALSE)</f>
        <v>1.475756471017134</v>
      </c>
      <c r="BU682">
        <f>VLOOKUP(Table2[[#This Row],[Reference]],metron,13,FALSE)</f>
        <v>0.50018228217280347</v>
      </c>
      <c r="BV682">
        <f>VLOOKUP(Table2[[#This Row],[Reference]],metron,14,FALSE)</f>
        <v>0.65220561429092239</v>
      </c>
      <c r="BW682">
        <f>VLOOKUP(Table2[[#This Row],[Reference]],metron,15,FALSE)</f>
        <v>10.905576679340941</v>
      </c>
      <c r="BX682">
        <f>VLOOKUP(Table2[[#This Row],[Reference]],metron,16,FALSE)</f>
        <v>12.06463878326996</v>
      </c>
      <c r="BY682">
        <f>VLOOKUP(Table2[[#This Row],[Reference]],metron,17,FALSE)</f>
        <v>4.2920127795527154</v>
      </c>
      <c r="BZ682">
        <f>VLOOKUP(Table2[[#This Row],[Reference]],metron,18,FALSE)</f>
        <v>5.0095846645367406</v>
      </c>
      <c r="CA682">
        <f>VLOOKUP(Table2[[#This Row],[Reference]],metron,19,FALSE)</f>
        <v>6.6135638997882253</v>
      </c>
      <c r="CB682">
        <f>VLOOKUP(Table2[[#This Row],[Reference]],metron,20,FALSE)</f>
        <v>7.055054118733219</v>
      </c>
      <c r="CC682">
        <f>VLOOKUP(Table2[[#This Row],[Reference]],metron,21,FALSE)</f>
        <v>12.94865211810013</v>
      </c>
      <c r="CD682">
        <f>VLOOKUP(Table2[[#This Row],[Reference]],metron,22,FALSE)</f>
        <v>13.189345314505781</v>
      </c>
      <c r="CE682">
        <f>VLOOKUP(Table2[[#This Row],[Reference]],metron,23,FALSE)</f>
        <v>1.771446078431373</v>
      </c>
      <c r="CF682">
        <f>VLOOKUP(Table2[[#This Row],[Reference]],metron,24,FALSE)</f>
        <v>1.809436274509804</v>
      </c>
      <c r="CG682">
        <f>VLOOKUP(Table2[[#This Row],[Reference]],metron,25,FALSE)</f>
        <v>0.1060049019607843</v>
      </c>
      <c r="CH682">
        <f>VLOOKUP(Table2[[#This Row],[Reference]],metron,26,FALSE)</f>
        <v>9.6813725490196081E-2</v>
      </c>
    </row>
    <row r="683" spans="1:86" hidden="1" x14ac:dyDescent="0.45">
      <c r="A683">
        <v>1629599760</v>
      </c>
      <c r="B683" t="s">
        <v>1322</v>
      </c>
      <c r="C683" t="s">
        <v>64</v>
      </c>
      <c r="D683" t="s">
        <v>65</v>
      </c>
      <c r="E683" t="s">
        <v>704</v>
      </c>
      <c r="F683" t="s">
        <v>666</v>
      </c>
      <c r="G683" t="s">
        <v>720</v>
      </c>
      <c r="H683">
        <v>6</v>
      </c>
      <c r="I683">
        <v>2.33</v>
      </c>
      <c r="J683">
        <v>2</v>
      </c>
      <c r="K683">
        <v>1.79</v>
      </c>
      <c r="L683">
        <v>1.32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U683">
        <v>4</v>
      </c>
      <c r="V683">
        <v>4</v>
      </c>
      <c r="W683">
        <v>1</v>
      </c>
      <c r="X683">
        <v>1</v>
      </c>
      <c r="Y683">
        <v>3</v>
      </c>
      <c r="Z683">
        <v>0</v>
      </c>
      <c r="AA683">
        <v>0</v>
      </c>
      <c r="AB683">
        <v>2</v>
      </c>
      <c r="AC683">
        <v>2</v>
      </c>
      <c r="AD683">
        <v>1</v>
      </c>
      <c r="AE683">
        <v>9</v>
      </c>
      <c r="AF683">
        <v>12</v>
      </c>
      <c r="AG683">
        <v>0</v>
      </c>
      <c r="AH683">
        <v>5</v>
      </c>
      <c r="AI683">
        <v>9</v>
      </c>
      <c r="AJ683">
        <v>7</v>
      </c>
      <c r="AK683">
        <v>14</v>
      </c>
      <c r="AL683">
        <v>17</v>
      </c>
      <c r="AM683">
        <v>49</v>
      </c>
      <c r="AN683">
        <v>51</v>
      </c>
      <c r="AO683">
        <v>0.91</v>
      </c>
      <c r="AP683">
        <v>1.34</v>
      </c>
      <c r="AQ683">
        <v>1.84</v>
      </c>
      <c r="AR683">
        <v>34</v>
      </c>
      <c r="AS683">
        <v>75</v>
      </c>
      <c r="AT683">
        <v>17</v>
      </c>
      <c r="AU683">
        <v>17</v>
      </c>
      <c r="AV683">
        <v>0</v>
      </c>
      <c r="AW683">
        <v>0</v>
      </c>
      <c r="AX683">
        <v>34</v>
      </c>
      <c r="AY683">
        <v>59</v>
      </c>
      <c r="AZ683">
        <v>75</v>
      </c>
      <c r="BA683">
        <v>8.83</v>
      </c>
      <c r="BB683">
        <v>4.67</v>
      </c>
      <c r="BC683">
        <v>1.65</v>
      </c>
      <c r="BD683">
        <v>3.6</v>
      </c>
      <c r="BE683">
        <v>5.25</v>
      </c>
      <c r="BF683">
        <f>(1/BC683+1/BD683+1/BE683-1)/3</f>
        <v>2.4771524771524778E-2</v>
      </c>
      <c r="BG683">
        <f>1/BC683-BF683</f>
        <v>0.5812890812890813</v>
      </c>
      <c r="BH683">
        <f>1/BD683-BF683</f>
        <v>0.25300625300625301</v>
      </c>
      <c r="BI683">
        <f>1/BE683-BF683</f>
        <v>0.16570466570466569</v>
      </c>
      <c r="BJ683">
        <f>MROUND(BG683*100,2)/100</f>
        <v>0.57999999999999996</v>
      </c>
      <c r="BK683">
        <v>1.32</v>
      </c>
      <c r="BL683">
        <v>1.91</v>
      </c>
      <c r="BM683">
        <v>3.1</v>
      </c>
      <c r="BN683">
        <v>6</v>
      </c>
      <c r="BO683">
        <v>1.91</v>
      </c>
      <c r="BP683">
        <v>1.87</v>
      </c>
      <c r="BQ683" t="s">
        <v>1255</v>
      </c>
      <c r="BR683">
        <f>VLOOKUP(Table2[[#This Row],[Reference]],metron,10,FALSE)</f>
        <v>2.6362999299229148</v>
      </c>
      <c r="BS683">
        <f>VLOOKUP(Table2[[#This Row],[Reference]],metron,11,FALSE)</f>
        <v>1.7619715019855171</v>
      </c>
      <c r="BT683">
        <f>VLOOKUP(Table2[[#This Row],[Reference]],metron,12,FALSE)</f>
        <v>0.87432842793739785</v>
      </c>
      <c r="BU683">
        <f>VLOOKUP(Table2[[#This Row],[Reference]],metron,13,FALSE)</f>
        <v>0.78411214953271025</v>
      </c>
      <c r="BV683">
        <f>VLOOKUP(Table2[[#This Row],[Reference]],metron,14,FALSE)</f>
        <v>0.38060747663551397</v>
      </c>
      <c r="BW683">
        <f>VLOOKUP(Table2[[#This Row],[Reference]],metron,15,FALSE)</f>
        <v>14.215499378367181</v>
      </c>
      <c r="BX683">
        <f>VLOOKUP(Table2[[#This Row],[Reference]],metron,16,FALSE)</f>
        <v>8.9523612261806136</v>
      </c>
      <c r="BY683">
        <f>VLOOKUP(Table2[[#This Row],[Reference]],metron,17,FALSE)</f>
        <v>6.3083121289228163</v>
      </c>
      <c r="BZ683">
        <f>VLOOKUP(Table2[[#This Row],[Reference]],metron,18,FALSE)</f>
        <v>3.7757524374735061</v>
      </c>
      <c r="CA683">
        <f>VLOOKUP(Table2[[#This Row],[Reference]],metron,19,FALSE)</f>
        <v>7.9071872494443642</v>
      </c>
      <c r="CB683">
        <f>VLOOKUP(Table2[[#This Row],[Reference]],metron,20,FALSE)</f>
        <v>5.1766087887071075</v>
      </c>
      <c r="CC683">
        <f>VLOOKUP(Table2[[#This Row],[Reference]],metron,21,FALSE)</f>
        <v>12.634239592183521</v>
      </c>
      <c r="CD683">
        <f>VLOOKUP(Table2[[#This Row],[Reference]],metron,22,FALSE)</f>
        <v>13.597706032285471</v>
      </c>
      <c r="CE683">
        <f>VLOOKUP(Table2[[#This Row],[Reference]],metron,23,FALSE)</f>
        <v>1.365400161681487</v>
      </c>
      <c r="CF683">
        <f>VLOOKUP(Table2[[#This Row],[Reference]],metron,24,FALSE)</f>
        <v>1.963621665319321</v>
      </c>
      <c r="CG683">
        <f>VLOOKUP(Table2[[#This Row],[Reference]],metron,25,FALSE)</f>
        <v>7.1544058205335492E-2</v>
      </c>
      <c r="CH683">
        <f>VLOOKUP(Table2[[#This Row],[Reference]],metron,26,FALSE)</f>
        <v>0.1216653193209378</v>
      </c>
    </row>
    <row r="684" spans="1:86" hidden="1" x14ac:dyDescent="0.45">
      <c r="A684">
        <v>1629651600</v>
      </c>
      <c r="B684" t="s">
        <v>1323</v>
      </c>
      <c r="C684" t="s">
        <v>64</v>
      </c>
      <c r="D684" t="s">
        <v>65</v>
      </c>
      <c r="E684" t="s">
        <v>682</v>
      </c>
      <c r="F684" t="s">
        <v>700</v>
      </c>
      <c r="G684" t="s">
        <v>996</v>
      </c>
      <c r="H684">
        <v>6</v>
      </c>
      <c r="I684">
        <v>0.67</v>
      </c>
      <c r="J684">
        <v>0.67</v>
      </c>
      <c r="K684">
        <v>1.58</v>
      </c>
      <c r="L684">
        <v>1.42</v>
      </c>
      <c r="M684">
        <v>2</v>
      </c>
      <c r="N684">
        <v>0</v>
      </c>
      <c r="O684">
        <v>2</v>
      </c>
      <c r="P684">
        <v>0</v>
      </c>
      <c r="Q684">
        <v>0</v>
      </c>
      <c r="R684">
        <v>0</v>
      </c>
      <c r="S684" t="s">
        <v>1324</v>
      </c>
      <c r="U684">
        <v>8</v>
      </c>
      <c r="V684">
        <v>4</v>
      </c>
      <c r="W684">
        <v>2</v>
      </c>
      <c r="X684">
        <v>0</v>
      </c>
      <c r="Y684">
        <v>1</v>
      </c>
      <c r="Z684">
        <v>0</v>
      </c>
      <c r="AA684">
        <v>2</v>
      </c>
      <c r="AB684">
        <v>0</v>
      </c>
      <c r="AC684">
        <v>0</v>
      </c>
      <c r="AD684">
        <v>1</v>
      </c>
      <c r="AE684">
        <v>24</v>
      </c>
      <c r="AF684">
        <v>15</v>
      </c>
      <c r="AG684">
        <v>8</v>
      </c>
      <c r="AH684">
        <v>3</v>
      </c>
      <c r="AI684">
        <v>16</v>
      </c>
      <c r="AJ684">
        <v>12</v>
      </c>
      <c r="AK684">
        <v>13</v>
      </c>
      <c r="AL684">
        <v>13</v>
      </c>
      <c r="AM684">
        <v>49</v>
      </c>
      <c r="AN684">
        <v>51</v>
      </c>
      <c r="AO684">
        <v>2.48</v>
      </c>
      <c r="AP684">
        <v>1.31</v>
      </c>
      <c r="AQ684">
        <v>1.67</v>
      </c>
      <c r="AR684">
        <v>50</v>
      </c>
      <c r="AS684">
        <v>67</v>
      </c>
      <c r="AT684">
        <v>17</v>
      </c>
      <c r="AU684">
        <v>17</v>
      </c>
      <c r="AV684">
        <v>0</v>
      </c>
      <c r="AW684">
        <v>17</v>
      </c>
      <c r="AX684">
        <v>50</v>
      </c>
      <c r="AY684">
        <v>17</v>
      </c>
      <c r="AZ684">
        <v>67</v>
      </c>
      <c r="BA684">
        <v>6.33</v>
      </c>
      <c r="BB684">
        <v>6.34</v>
      </c>
      <c r="BC684">
        <v>2.85</v>
      </c>
      <c r="BD684">
        <v>3</v>
      </c>
      <c r="BE684">
        <v>2.5</v>
      </c>
      <c r="BF684">
        <f>(1/BC684+1/BD684+1/BE684-1)/3</f>
        <v>2.8070175438596429E-2</v>
      </c>
      <c r="BG684">
        <f>1/BC684-BF684</f>
        <v>0.32280701754385971</v>
      </c>
      <c r="BH684">
        <f>1/BD684-BF684</f>
        <v>0.3052631578947369</v>
      </c>
      <c r="BI684">
        <f>1/BE684-BF684</f>
        <v>0.37192982456140361</v>
      </c>
      <c r="BJ684">
        <f>MROUND(BG684*100,2)/100</f>
        <v>0.32</v>
      </c>
      <c r="BK684">
        <v>1.43</v>
      </c>
      <c r="BL684">
        <v>2.15</v>
      </c>
      <c r="BM684">
        <v>3.65</v>
      </c>
      <c r="BN684">
        <v>7</v>
      </c>
      <c r="BO684">
        <v>1.95</v>
      </c>
      <c r="BP684">
        <v>1.83</v>
      </c>
      <c r="BQ684" t="s">
        <v>675</v>
      </c>
      <c r="BR684">
        <f>VLOOKUP(Table2[[#This Row],[Reference]],metron,10,FALSE)</f>
        <v>2.5313454284174597</v>
      </c>
      <c r="BS684">
        <f>VLOOKUP(Table2[[#This Row],[Reference]],metron,11,FALSE)</f>
        <v>1.210167055864918</v>
      </c>
      <c r="BT684">
        <f>VLOOKUP(Table2[[#This Row],[Reference]],metron,12,FALSE)</f>
        <v>1.3211783725525419</v>
      </c>
      <c r="BU684">
        <f>VLOOKUP(Table2[[#This Row],[Reference]],metron,13,FALSE)</f>
        <v>0.53135669362084459</v>
      </c>
      <c r="BV684">
        <f>VLOOKUP(Table2[[#This Row],[Reference]],metron,14,FALSE)</f>
        <v>0.55633423180592989</v>
      </c>
      <c r="BW684">
        <f>VLOOKUP(Table2[[#This Row],[Reference]],metron,15,FALSE)</f>
        <v>11.21109010712035</v>
      </c>
      <c r="BX684">
        <f>VLOOKUP(Table2[[#This Row],[Reference]],metron,16,FALSE)</f>
        <v>11.01700787401575</v>
      </c>
      <c r="BY684">
        <f>VLOOKUP(Table2[[#This Row],[Reference]],metron,17,FALSE)</f>
        <v>4.6792332268370611</v>
      </c>
      <c r="BZ684">
        <f>VLOOKUP(Table2[[#This Row],[Reference]],metron,18,FALSE)</f>
        <v>4.7080804854679013</v>
      </c>
      <c r="CA684">
        <f>VLOOKUP(Table2[[#This Row],[Reference]],metron,19,FALSE)</f>
        <v>6.5318568802832893</v>
      </c>
      <c r="CB684">
        <f>VLOOKUP(Table2[[#This Row],[Reference]],metron,20,FALSE)</f>
        <v>6.3089273885478487</v>
      </c>
      <c r="CC684">
        <f>VLOOKUP(Table2[[#This Row],[Reference]],metron,21,FALSE)</f>
        <v>12.72547770700637</v>
      </c>
      <c r="CD684">
        <f>VLOOKUP(Table2[[#This Row],[Reference]],metron,22,FALSE)</f>
        <v>13.06847133757962</v>
      </c>
      <c r="CE684">
        <f>VLOOKUP(Table2[[#This Row],[Reference]],metron,23,FALSE)</f>
        <v>1.6902356902356901</v>
      </c>
      <c r="CF684">
        <f>VLOOKUP(Table2[[#This Row],[Reference]],metron,24,FALSE)</f>
        <v>1.8050198959289869</v>
      </c>
      <c r="CG684">
        <f>VLOOKUP(Table2[[#This Row],[Reference]],metron,25,FALSE)</f>
        <v>0.105907560453015</v>
      </c>
      <c r="CH684">
        <f>VLOOKUP(Table2[[#This Row],[Reference]],metron,26,FALSE)</f>
        <v>0.1141720232629324</v>
      </c>
    </row>
    <row r="685" spans="1:86" hidden="1" x14ac:dyDescent="0.45">
      <c r="A685">
        <v>1629669600</v>
      </c>
      <c r="B685" t="s">
        <v>1325</v>
      </c>
      <c r="C685" t="s">
        <v>64</v>
      </c>
      <c r="D685" t="s">
        <v>65</v>
      </c>
      <c r="E685" t="s">
        <v>694</v>
      </c>
      <c r="F685" t="s">
        <v>676</v>
      </c>
      <c r="G685" t="s">
        <v>668</v>
      </c>
      <c r="H685">
        <v>6</v>
      </c>
      <c r="I685">
        <v>3</v>
      </c>
      <c r="J685">
        <v>0.5</v>
      </c>
      <c r="K685">
        <v>1.9</v>
      </c>
      <c r="L685">
        <v>0.53</v>
      </c>
      <c r="M685">
        <v>2</v>
      </c>
      <c r="N685">
        <v>0</v>
      </c>
      <c r="O685">
        <v>2</v>
      </c>
      <c r="P685">
        <v>0</v>
      </c>
      <c r="Q685">
        <v>0</v>
      </c>
      <c r="R685">
        <v>0</v>
      </c>
      <c r="S685" t="s">
        <v>1326</v>
      </c>
      <c r="U685">
        <v>3</v>
      </c>
      <c r="V685">
        <v>2</v>
      </c>
      <c r="W685">
        <v>0</v>
      </c>
      <c r="X685">
        <v>0</v>
      </c>
      <c r="Y685">
        <v>3</v>
      </c>
      <c r="Z685">
        <v>1</v>
      </c>
      <c r="AA685">
        <v>0</v>
      </c>
      <c r="AB685">
        <v>0</v>
      </c>
      <c r="AC685">
        <v>2</v>
      </c>
      <c r="AD685">
        <v>2</v>
      </c>
      <c r="AE685">
        <v>16</v>
      </c>
      <c r="AF685">
        <v>6</v>
      </c>
      <c r="AG685">
        <v>7</v>
      </c>
      <c r="AH685">
        <v>2</v>
      </c>
      <c r="AI685">
        <v>9</v>
      </c>
      <c r="AJ685">
        <v>4</v>
      </c>
      <c r="AK685">
        <v>7</v>
      </c>
      <c r="AL685">
        <v>12</v>
      </c>
      <c r="AM685">
        <v>63</v>
      </c>
      <c r="AN685">
        <v>37</v>
      </c>
      <c r="AO685">
        <v>1.98</v>
      </c>
      <c r="AP685">
        <v>0.91</v>
      </c>
      <c r="AQ685">
        <v>2.5</v>
      </c>
      <c r="AR685">
        <v>75</v>
      </c>
      <c r="AS685">
        <v>100</v>
      </c>
      <c r="AT685">
        <v>50</v>
      </c>
      <c r="AU685">
        <v>0</v>
      </c>
      <c r="AV685">
        <v>0</v>
      </c>
      <c r="AW685">
        <v>25</v>
      </c>
      <c r="AX685">
        <v>100</v>
      </c>
      <c r="AY685">
        <v>50</v>
      </c>
      <c r="AZ685">
        <v>75</v>
      </c>
      <c r="BA685">
        <v>7</v>
      </c>
      <c r="BB685">
        <v>2.5</v>
      </c>
      <c r="BC685">
        <v>1.5</v>
      </c>
      <c r="BD685">
        <v>3.8</v>
      </c>
      <c r="BE685">
        <v>5.75</v>
      </c>
      <c r="BF685">
        <f>(1/BC685+1/BD685+1/BE685-1)/3</f>
        <v>3.4579201627256584E-2</v>
      </c>
      <c r="BG685">
        <f>1/BC685-BF685</f>
        <v>0.63208746503941005</v>
      </c>
      <c r="BH685">
        <f>1/BD685-BF685</f>
        <v>0.22857869310958551</v>
      </c>
      <c r="BI685">
        <f>1/BE685-BF685</f>
        <v>0.13933384185100428</v>
      </c>
      <c r="BJ685">
        <f>MROUND(BG685*100,2)/100</f>
        <v>0.64</v>
      </c>
      <c r="BK685">
        <v>1.32</v>
      </c>
      <c r="BL685">
        <v>1.8</v>
      </c>
      <c r="BM685">
        <v>3.1</v>
      </c>
      <c r="BN685">
        <v>5.75</v>
      </c>
      <c r="BO685">
        <v>2</v>
      </c>
      <c r="BP685">
        <v>1.77</v>
      </c>
      <c r="BQ685" t="s">
        <v>770</v>
      </c>
      <c r="BR685">
        <f>VLOOKUP(Table2[[#This Row],[Reference]],metron,10,FALSE)</f>
        <v>2.8343749999999996</v>
      </c>
      <c r="BS685">
        <f>VLOOKUP(Table2[[#This Row],[Reference]],metron,11,FALSE)</f>
        <v>1.980803571428571</v>
      </c>
      <c r="BT685">
        <f>VLOOKUP(Table2[[#This Row],[Reference]],metron,12,FALSE)</f>
        <v>0.85357142857142854</v>
      </c>
      <c r="BU685">
        <f>VLOOKUP(Table2[[#This Row],[Reference]],metron,13,FALSE)</f>
        <v>0.8683035714285714</v>
      </c>
      <c r="BV685">
        <f>VLOOKUP(Table2[[#This Row],[Reference]],metron,14,FALSE)</f>
        <v>0.36607142857142849</v>
      </c>
      <c r="BW685">
        <f>VLOOKUP(Table2[[#This Row],[Reference]],metron,15,FALSE)</f>
        <v>15.03980099502488</v>
      </c>
      <c r="BX685">
        <f>VLOOKUP(Table2[[#This Row],[Reference]],metron,16,FALSE)</f>
        <v>8.6326699834162515</v>
      </c>
      <c r="BY685">
        <f>VLOOKUP(Table2[[#This Row],[Reference]],metron,17,FALSE)</f>
        <v>6.5189234650967203</v>
      </c>
      <c r="BZ685">
        <f>VLOOKUP(Table2[[#This Row],[Reference]],metron,18,FALSE)</f>
        <v>3.4507989907485279</v>
      </c>
      <c r="CA685">
        <f>VLOOKUP(Table2[[#This Row],[Reference]],metron,19,FALSE)</f>
        <v>8.5208775299281605</v>
      </c>
      <c r="CB685">
        <f>VLOOKUP(Table2[[#This Row],[Reference]],metron,20,FALSE)</f>
        <v>5.181870992667724</v>
      </c>
      <c r="CC685">
        <f>VLOOKUP(Table2[[#This Row],[Reference]],metron,21,FALSE)</f>
        <v>12.48566610455312</v>
      </c>
      <c r="CD685">
        <f>VLOOKUP(Table2[[#This Row],[Reference]],metron,22,FALSE)</f>
        <v>13.573355817875211</v>
      </c>
      <c r="CE685">
        <f>VLOOKUP(Table2[[#This Row],[Reference]],metron,23,FALSE)</f>
        <v>1.395273023634882</v>
      </c>
      <c r="CF685">
        <f>VLOOKUP(Table2[[#This Row],[Reference]],metron,24,FALSE)</f>
        <v>2.0586797066014668</v>
      </c>
      <c r="CG685">
        <f>VLOOKUP(Table2[[#This Row],[Reference]],metron,25,FALSE)</f>
        <v>6.8459657701711488E-2</v>
      </c>
      <c r="CH685">
        <f>VLOOKUP(Table2[[#This Row],[Reference]],metron,26,FALSE)</f>
        <v>0.12713936430317849</v>
      </c>
    </row>
    <row r="686" spans="1:86" hidden="1" x14ac:dyDescent="0.45">
      <c r="A686">
        <v>1629676800</v>
      </c>
      <c r="B686" t="s">
        <v>1327</v>
      </c>
      <c r="C686" t="s">
        <v>64</v>
      </c>
      <c r="D686" t="s">
        <v>65</v>
      </c>
      <c r="E686" t="s">
        <v>660</v>
      </c>
      <c r="F686" t="s">
        <v>689</v>
      </c>
      <c r="G686" t="s">
        <v>65</v>
      </c>
      <c r="H686">
        <v>6</v>
      </c>
      <c r="I686">
        <v>1</v>
      </c>
      <c r="J686">
        <v>0.5</v>
      </c>
      <c r="K686">
        <v>1.24</v>
      </c>
      <c r="L686">
        <v>0.71</v>
      </c>
      <c r="M686">
        <v>1</v>
      </c>
      <c r="N686">
        <v>0</v>
      </c>
      <c r="O686">
        <v>1</v>
      </c>
      <c r="P686">
        <v>0</v>
      </c>
      <c r="Q686">
        <v>0</v>
      </c>
      <c r="R686">
        <v>0</v>
      </c>
      <c r="S686">
        <v>84</v>
      </c>
      <c r="U686">
        <v>2</v>
      </c>
      <c r="V686">
        <v>3</v>
      </c>
      <c r="W686">
        <v>0</v>
      </c>
      <c r="X686">
        <v>0</v>
      </c>
      <c r="Y686">
        <v>1</v>
      </c>
      <c r="Z686">
        <v>0</v>
      </c>
      <c r="AA686">
        <v>0</v>
      </c>
      <c r="AB686">
        <v>0</v>
      </c>
      <c r="AC686">
        <v>0</v>
      </c>
      <c r="AD686">
        <v>1</v>
      </c>
      <c r="AE686">
        <v>10</v>
      </c>
      <c r="AF686">
        <v>13</v>
      </c>
      <c r="AG686">
        <v>6</v>
      </c>
      <c r="AH686">
        <v>3</v>
      </c>
      <c r="AI686">
        <v>4</v>
      </c>
      <c r="AJ686">
        <v>10</v>
      </c>
      <c r="AK686">
        <v>14</v>
      </c>
      <c r="AL686">
        <v>7</v>
      </c>
      <c r="AM686">
        <v>36</v>
      </c>
      <c r="AN686">
        <v>64</v>
      </c>
      <c r="AO686">
        <v>1.3</v>
      </c>
      <c r="AP686">
        <v>1.22</v>
      </c>
      <c r="AQ686">
        <v>3</v>
      </c>
      <c r="AR686">
        <v>42</v>
      </c>
      <c r="AS686">
        <v>100</v>
      </c>
      <c r="AT686">
        <v>75</v>
      </c>
      <c r="AU686">
        <v>25</v>
      </c>
      <c r="AV686">
        <v>0</v>
      </c>
      <c r="AW686">
        <v>59</v>
      </c>
      <c r="AX686">
        <v>75</v>
      </c>
      <c r="AY686">
        <v>67</v>
      </c>
      <c r="AZ686">
        <v>100</v>
      </c>
      <c r="BA686">
        <v>7.33</v>
      </c>
      <c r="BB686">
        <v>2.67</v>
      </c>
      <c r="BC686">
        <v>1.8</v>
      </c>
      <c r="BD686">
        <v>3.55</v>
      </c>
      <c r="BE686">
        <v>4.1500000000000004</v>
      </c>
      <c r="BF686">
        <f>(1/BC686+1/BD686+1/BE686-1)/3</f>
        <v>2.6069850607437568E-2</v>
      </c>
      <c r="BG686">
        <f>1/BC686-BF686</f>
        <v>0.52948570494811797</v>
      </c>
      <c r="BH686">
        <f>1/BD686-BF686</f>
        <v>0.25562029023763289</v>
      </c>
      <c r="BI686">
        <f>1/BE686-BF686</f>
        <v>0.21489400481424914</v>
      </c>
      <c r="BJ686">
        <f>MROUND(BG686*100,2)/100</f>
        <v>0.52</v>
      </c>
      <c r="BK686">
        <v>1.37</v>
      </c>
      <c r="BL686">
        <v>2</v>
      </c>
      <c r="BM686">
        <v>3.4</v>
      </c>
      <c r="BN686">
        <v>6.5</v>
      </c>
      <c r="BO686">
        <v>1.95</v>
      </c>
      <c r="BP686">
        <v>1.8</v>
      </c>
      <c r="BQ686" t="s">
        <v>664</v>
      </c>
      <c r="BR686">
        <f>VLOOKUP(Table2[[#This Row],[Reference]],metron,10,FALSE)</f>
        <v>2.5967403582378576</v>
      </c>
      <c r="BS686">
        <f>VLOOKUP(Table2[[#This Row],[Reference]],metron,11,FALSE)</f>
        <v>1.625948039373891</v>
      </c>
      <c r="BT686">
        <f>VLOOKUP(Table2[[#This Row],[Reference]],metron,12,FALSE)</f>
        <v>0.97079231886396644</v>
      </c>
      <c r="BU686">
        <f>VLOOKUP(Table2[[#This Row],[Reference]],metron,13,FALSE)</f>
        <v>0.71433182698515174</v>
      </c>
      <c r="BV686">
        <f>VLOOKUP(Table2[[#This Row],[Reference]],metron,14,FALSE)</f>
        <v>0.43011620400258233</v>
      </c>
      <c r="BW686">
        <f>VLOOKUP(Table2[[#This Row],[Reference]],metron,15,FALSE)</f>
        <v>13.39951055368614</v>
      </c>
      <c r="BX686">
        <f>VLOOKUP(Table2[[#This Row],[Reference]],metron,16,FALSE)</f>
        <v>9.4252064851636579</v>
      </c>
      <c r="BY686">
        <f>VLOOKUP(Table2[[#This Row],[Reference]],metron,17,FALSE)</f>
        <v>5.7628422023992618</v>
      </c>
      <c r="BZ686">
        <f>VLOOKUP(Table2[[#This Row],[Reference]],metron,18,FALSE)</f>
        <v>3.9375576745616732</v>
      </c>
      <c r="CA686">
        <f>VLOOKUP(Table2[[#This Row],[Reference]],metron,19,FALSE)</f>
        <v>7.636668351286878</v>
      </c>
      <c r="CB686">
        <f>VLOOKUP(Table2[[#This Row],[Reference]],metron,20,FALSE)</f>
        <v>5.4876488106019847</v>
      </c>
      <c r="CC686">
        <f>VLOOKUP(Table2[[#This Row],[Reference]],metron,21,FALSE)</f>
        <v>12.460420531849101</v>
      </c>
      <c r="CD686">
        <f>VLOOKUP(Table2[[#This Row],[Reference]],metron,22,FALSE)</f>
        <v>13.44897959183673</v>
      </c>
      <c r="CE686">
        <f>VLOOKUP(Table2[[#This Row],[Reference]],metron,23,FALSE)</f>
        <v>1.462202380952381</v>
      </c>
      <c r="CF686">
        <f>VLOOKUP(Table2[[#This Row],[Reference]],metron,24,FALSE)</f>
        <v>2.01547619047619</v>
      </c>
      <c r="CG686">
        <f>VLOOKUP(Table2[[#This Row],[Reference]],metron,25,FALSE)</f>
        <v>7.7380952380952384E-2</v>
      </c>
      <c r="CH686">
        <f>VLOOKUP(Table2[[#This Row],[Reference]],metron,26,FALSE)</f>
        <v>0.13754093480202439</v>
      </c>
    </row>
    <row r="687" spans="1:86" x14ac:dyDescent="0.45">
      <c r="A687">
        <v>1629684000</v>
      </c>
      <c r="B687" t="s">
        <v>1328</v>
      </c>
      <c r="C687" t="s">
        <v>64</v>
      </c>
      <c r="D687" t="s">
        <v>65</v>
      </c>
      <c r="E687" t="s">
        <v>683</v>
      </c>
      <c r="F687" t="s">
        <v>693</v>
      </c>
      <c r="G687" t="s">
        <v>678</v>
      </c>
      <c r="H687">
        <v>6</v>
      </c>
      <c r="I687">
        <v>0.5</v>
      </c>
      <c r="J687">
        <v>0</v>
      </c>
      <c r="K687">
        <v>1.24</v>
      </c>
      <c r="L687">
        <v>1.42</v>
      </c>
      <c r="M687">
        <v>0</v>
      </c>
      <c r="N687">
        <v>2</v>
      </c>
      <c r="O687">
        <v>2</v>
      </c>
      <c r="P687">
        <v>1</v>
      </c>
      <c r="Q687">
        <v>0</v>
      </c>
      <c r="R687">
        <v>1</v>
      </c>
      <c r="T687" t="s">
        <v>1329</v>
      </c>
      <c r="U687">
        <v>4</v>
      </c>
      <c r="V687">
        <v>2</v>
      </c>
      <c r="W687">
        <v>2</v>
      </c>
      <c r="X687">
        <v>0</v>
      </c>
      <c r="Y687">
        <v>2</v>
      </c>
      <c r="Z687">
        <v>0</v>
      </c>
      <c r="AA687">
        <v>0</v>
      </c>
      <c r="AB687">
        <v>2</v>
      </c>
      <c r="AC687">
        <v>1</v>
      </c>
      <c r="AD687">
        <v>1</v>
      </c>
      <c r="AE687">
        <v>19</v>
      </c>
      <c r="AF687">
        <v>13</v>
      </c>
      <c r="AG687">
        <v>3</v>
      </c>
      <c r="AH687">
        <v>6</v>
      </c>
      <c r="AI687">
        <v>16</v>
      </c>
      <c r="AJ687">
        <v>7</v>
      </c>
      <c r="AK687">
        <v>10</v>
      </c>
      <c r="AL687">
        <v>13</v>
      </c>
      <c r="AM687">
        <v>57</v>
      </c>
      <c r="AN687">
        <v>43</v>
      </c>
      <c r="AO687">
        <v>1.79</v>
      </c>
      <c r="AP687">
        <v>1.5</v>
      </c>
      <c r="AQ687">
        <v>2</v>
      </c>
      <c r="AR687">
        <v>50</v>
      </c>
      <c r="AS687">
        <v>50</v>
      </c>
      <c r="AT687">
        <v>50</v>
      </c>
      <c r="AU687">
        <v>25</v>
      </c>
      <c r="AV687">
        <v>0</v>
      </c>
      <c r="AW687">
        <v>25</v>
      </c>
      <c r="AX687">
        <v>75</v>
      </c>
      <c r="AY687">
        <v>25</v>
      </c>
      <c r="AZ687">
        <v>50</v>
      </c>
      <c r="BA687">
        <v>8</v>
      </c>
      <c r="BB687">
        <v>3</v>
      </c>
      <c r="BC687">
        <v>3.3</v>
      </c>
      <c r="BD687">
        <v>3.1</v>
      </c>
      <c r="BE687">
        <v>2.15</v>
      </c>
      <c r="BF687">
        <f>(1/BC687+1/BD687+1/BE687-1)/3</f>
        <v>3.0242409087120281E-2</v>
      </c>
      <c r="BG687">
        <f>1/BC687-BF687</f>
        <v>0.27278789394318276</v>
      </c>
      <c r="BH687">
        <f>1/BD687-BF687</f>
        <v>0.29233823607417003</v>
      </c>
      <c r="BI687">
        <f>1/BE687-BF687</f>
        <v>0.43487386998264715</v>
      </c>
      <c r="BJ687">
        <f>MROUND(BG687*100,2)/100</f>
        <v>0.28000000000000003</v>
      </c>
      <c r="BK687">
        <v>1.47</v>
      </c>
      <c r="BL687">
        <v>2.25</v>
      </c>
      <c r="BM687">
        <v>3.9</v>
      </c>
      <c r="BN687">
        <v>7.5</v>
      </c>
      <c r="BO687">
        <v>2.0499999999999998</v>
      </c>
      <c r="BP687">
        <v>1.74</v>
      </c>
      <c r="BQ687" t="s">
        <v>726</v>
      </c>
      <c r="BR687">
        <f>VLOOKUP(Table2[[#This Row],[Reference]],metron,10,FALSE)</f>
        <v>2.5445607358071678</v>
      </c>
      <c r="BS687">
        <f>VLOOKUP(Table2[[#This Row],[Reference]],metron,11,FALSE)</f>
        <v>1.128766254360926</v>
      </c>
      <c r="BT687">
        <f>VLOOKUP(Table2[[#This Row],[Reference]],metron,12,FALSE)</f>
        <v>1.415794481446242</v>
      </c>
      <c r="BU687">
        <f>VLOOKUP(Table2[[#This Row],[Reference]],metron,13,FALSE)</f>
        <v>0.49635267998731369</v>
      </c>
      <c r="BV687">
        <f>VLOOKUP(Table2[[#This Row],[Reference]],metron,14,FALSE)</f>
        <v>0.61084681255946716</v>
      </c>
      <c r="BW687">
        <f>VLOOKUP(Table2[[#This Row],[Reference]],metron,15,FALSE)</f>
        <v>11.04442036836403</v>
      </c>
      <c r="BX687">
        <f>VLOOKUP(Table2[[#This Row],[Reference]],metron,16,FALSE)</f>
        <v>11.38840736728061</v>
      </c>
      <c r="BY687">
        <f>VLOOKUP(Table2[[#This Row],[Reference]],metron,17,FALSE)</f>
        <v>4.5379574003276897</v>
      </c>
      <c r="BZ687">
        <f>VLOOKUP(Table2[[#This Row],[Reference]],metron,18,FALSE)</f>
        <v>4.8481703986892413</v>
      </c>
      <c r="CA687">
        <f>VLOOKUP(Table2[[#This Row],[Reference]],metron,19,FALSE)</f>
        <v>6.5064629680363399</v>
      </c>
      <c r="CB687">
        <f>VLOOKUP(Table2[[#This Row],[Reference]],metron,20,FALSE)</f>
        <v>6.540236968591369</v>
      </c>
      <c r="CC687">
        <f>VLOOKUP(Table2[[#This Row],[Reference]],metron,21,FALSE)</f>
        <v>13.117582417582421</v>
      </c>
      <c r="CD687">
        <f>VLOOKUP(Table2[[#This Row],[Reference]],metron,22,FALSE)</f>
        <v>13.28241758241758</v>
      </c>
      <c r="CE687">
        <f>VLOOKUP(Table2[[#This Row],[Reference]],metron,23,FALSE)</f>
        <v>1.792592592592593</v>
      </c>
      <c r="CF687">
        <f>VLOOKUP(Table2[[#This Row],[Reference]],metron,24,FALSE)</f>
        <v>1.806980433632998</v>
      </c>
      <c r="CG687">
        <f>VLOOKUP(Table2[[#This Row],[Reference]],metron,25,FALSE)</f>
        <v>0.1047065044949762</v>
      </c>
      <c r="CH687">
        <f>VLOOKUP(Table2[[#This Row],[Reference]],metron,26,FALSE)</f>
        <v>0.1073506081438392</v>
      </c>
    </row>
    <row r="688" spans="1:86" hidden="1" x14ac:dyDescent="0.45">
      <c r="A688">
        <v>1630108800</v>
      </c>
      <c r="B688" t="s">
        <v>1330</v>
      </c>
      <c r="C688" t="s">
        <v>64</v>
      </c>
      <c r="D688" t="s">
        <v>65</v>
      </c>
      <c r="E688" t="s">
        <v>699</v>
      </c>
      <c r="F688" t="s">
        <v>688</v>
      </c>
      <c r="G688" t="s">
        <v>717</v>
      </c>
      <c r="H688">
        <v>7</v>
      </c>
      <c r="I688">
        <v>1.33</v>
      </c>
      <c r="J688">
        <v>3</v>
      </c>
      <c r="K688">
        <v>1.71</v>
      </c>
      <c r="L688">
        <v>1.25</v>
      </c>
      <c r="M688">
        <v>2</v>
      </c>
      <c r="N688">
        <v>2</v>
      </c>
      <c r="O688">
        <v>4</v>
      </c>
      <c r="P688">
        <v>2</v>
      </c>
      <c r="Q688">
        <v>1</v>
      </c>
      <c r="R688">
        <v>1</v>
      </c>
      <c r="S688" t="s">
        <v>1331</v>
      </c>
      <c r="T688" t="s">
        <v>1332</v>
      </c>
      <c r="U688">
        <v>2</v>
      </c>
      <c r="V688">
        <v>6</v>
      </c>
      <c r="W688">
        <v>2</v>
      </c>
      <c r="X688">
        <v>0</v>
      </c>
      <c r="Y688">
        <v>2</v>
      </c>
      <c r="Z688">
        <v>0</v>
      </c>
      <c r="AA688">
        <v>0</v>
      </c>
      <c r="AB688">
        <v>2</v>
      </c>
      <c r="AC688">
        <v>1</v>
      </c>
      <c r="AD688">
        <v>1</v>
      </c>
      <c r="AE688">
        <v>3</v>
      </c>
      <c r="AF688">
        <v>7</v>
      </c>
      <c r="AG688">
        <v>2</v>
      </c>
      <c r="AH688">
        <v>6</v>
      </c>
      <c r="AI688">
        <v>1</v>
      </c>
      <c r="AJ688">
        <v>1</v>
      </c>
      <c r="AK688">
        <v>13</v>
      </c>
      <c r="AL688">
        <v>17</v>
      </c>
      <c r="AM688">
        <v>49</v>
      </c>
      <c r="AN688">
        <v>51</v>
      </c>
      <c r="AO688">
        <v>0.56000000000000005</v>
      </c>
      <c r="AP688">
        <v>1.1599999999999999</v>
      </c>
      <c r="AQ688">
        <v>3.09</v>
      </c>
      <c r="AR688">
        <v>84</v>
      </c>
      <c r="AS688">
        <v>100</v>
      </c>
      <c r="AT688">
        <v>84</v>
      </c>
      <c r="AU688">
        <v>25</v>
      </c>
      <c r="AV688">
        <v>0</v>
      </c>
      <c r="AW688">
        <v>59</v>
      </c>
      <c r="AX688">
        <v>84</v>
      </c>
      <c r="AY688">
        <v>42</v>
      </c>
      <c r="AZ688">
        <v>84</v>
      </c>
      <c r="BA688">
        <v>4.5</v>
      </c>
      <c r="BB688">
        <v>3</v>
      </c>
      <c r="BC688">
        <v>2.2999999999999998</v>
      </c>
      <c r="BD688">
        <v>3</v>
      </c>
      <c r="BE688">
        <v>3.2</v>
      </c>
      <c r="BF688">
        <f>(1/BC688+1/BD688+1/BE688-1)/3</f>
        <v>2.6871980676328528E-2</v>
      </c>
      <c r="BG688">
        <f>1/BC688-BF688</f>
        <v>0.40791062801932371</v>
      </c>
      <c r="BH688">
        <f>1/BD688-BF688</f>
        <v>0.3064613526570048</v>
      </c>
      <c r="BI688">
        <f>1/BE688-BF688</f>
        <v>0.28562801932367149</v>
      </c>
      <c r="BJ688">
        <f>MROUND(BG688*100,2)/100</f>
        <v>0.4</v>
      </c>
      <c r="BK688">
        <v>1.5</v>
      </c>
      <c r="BL688">
        <v>2.35</v>
      </c>
      <c r="BM688">
        <v>4.25</v>
      </c>
      <c r="BN688">
        <v>8.25</v>
      </c>
      <c r="BO688">
        <v>2.1</v>
      </c>
      <c r="BP688">
        <v>1.71</v>
      </c>
      <c r="BQ688" t="s">
        <v>702</v>
      </c>
      <c r="BR688">
        <f>VLOOKUP(Table2[[#This Row],[Reference]],metron,10,FALSE)</f>
        <v>2.4956155335383219</v>
      </c>
      <c r="BS688">
        <f>VLOOKUP(Table2[[#This Row],[Reference]],metron,11,FALSE)</f>
        <v>1.344038264434575</v>
      </c>
      <c r="BT688">
        <f>VLOOKUP(Table2[[#This Row],[Reference]],metron,12,FALSE)</f>
        <v>1.1515772691037469</v>
      </c>
      <c r="BU688">
        <f>VLOOKUP(Table2[[#This Row],[Reference]],metron,13,FALSE)</f>
        <v>0.59936225942375587</v>
      </c>
      <c r="BV688">
        <f>VLOOKUP(Table2[[#This Row],[Reference]],metron,14,FALSE)</f>
        <v>0.50723152260562576</v>
      </c>
      <c r="BW688">
        <f>VLOOKUP(Table2[[#This Row],[Reference]],metron,15,FALSE)</f>
        <v>11.99278846153846</v>
      </c>
      <c r="BX688">
        <f>VLOOKUP(Table2[[#This Row],[Reference]],metron,16,FALSE)</f>
        <v>10.0277534965035</v>
      </c>
      <c r="BY688">
        <f>VLOOKUP(Table2[[#This Row],[Reference]],metron,17,FALSE)</f>
        <v>5.2857459543338514</v>
      </c>
      <c r="BZ688">
        <f>VLOOKUP(Table2[[#This Row],[Reference]],metron,18,FALSE)</f>
        <v>4.4067834183107957</v>
      </c>
      <c r="CA688">
        <f>VLOOKUP(Table2[[#This Row],[Reference]],metron,19,FALSE)</f>
        <v>6.7070425072046085</v>
      </c>
      <c r="CB688">
        <f>VLOOKUP(Table2[[#This Row],[Reference]],metron,20,FALSE)</f>
        <v>5.6209700781927046</v>
      </c>
      <c r="CC688">
        <f>VLOOKUP(Table2[[#This Row],[Reference]],metron,21,FALSE)</f>
        <v>13.04463690872752</v>
      </c>
      <c r="CD688">
        <f>VLOOKUP(Table2[[#This Row],[Reference]],metron,22,FALSE)</f>
        <v>13.49811236953142</v>
      </c>
      <c r="CE688">
        <f>VLOOKUP(Table2[[#This Row],[Reference]],metron,23,FALSE)</f>
        <v>1.5836526181353769</v>
      </c>
      <c r="CF688">
        <f>VLOOKUP(Table2[[#This Row],[Reference]],metron,24,FALSE)</f>
        <v>1.8744146445295871</v>
      </c>
      <c r="CG688">
        <f>VLOOKUP(Table2[[#This Row],[Reference]],metron,25,FALSE)</f>
        <v>8.5994040017028525E-2</v>
      </c>
      <c r="CH688">
        <f>VLOOKUP(Table2[[#This Row],[Reference]],metron,26,FALSE)</f>
        <v>0.13452532992762881</v>
      </c>
    </row>
    <row r="689" spans="1:86" hidden="1" x14ac:dyDescent="0.45">
      <c r="A689">
        <v>1630116000</v>
      </c>
      <c r="B689" t="s">
        <v>1333</v>
      </c>
      <c r="C689" t="s">
        <v>64</v>
      </c>
      <c r="D689" t="s">
        <v>65</v>
      </c>
      <c r="E689" t="s">
        <v>700</v>
      </c>
      <c r="F689" t="s">
        <v>683</v>
      </c>
      <c r="G689" t="s">
        <v>725</v>
      </c>
      <c r="H689">
        <v>7</v>
      </c>
      <c r="I689">
        <v>0.5</v>
      </c>
      <c r="J689">
        <v>0.67</v>
      </c>
      <c r="K689">
        <v>1.38</v>
      </c>
      <c r="L689">
        <v>0.65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0</v>
      </c>
      <c r="S689">
        <v>56</v>
      </c>
      <c r="U689">
        <v>6</v>
      </c>
      <c r="V689">
        <v>4</v>
      </c>
      <c r="W689">
        <v>1</v>
      </c>
      <c r="X689">
        <v>0</v>
      </c>
      <c r="Y689">
        <v>3</v>
      </c>
      <c r="Z689">
        <v>1</v>
      </c>
      <c r="AA689">
        <v>1</v>
      </c>
      <c r="AB689">
        <v>0</v>
      </c>
      <c r="AC689">
        <v>2</v>
      </c>
      <c r="AD689">
        <v>2</v>
      </c>
      <c r="AE689">
        <v>13</v>
      </c>
      <c r="AF689">
        <v>14</v>
      </c>
      <c r="AG689">
        <v>6</v>
      </c>
      <c r="AH689">
        <v>6</v>
      </c>
      <c r="AI689">
        <v>7</v>
      </c>
      <c r="AJ689">
        <v>8</v>
      </c>
      <c r="AK689">
        <v>14</v>
      </c>
      <c r="AL689">
        <v>11</v>
      </c>
      <c r="AM689">
        <v>48</v>
      </c>
      <c r="AN689">
        <v>52</v>
      </c>
      <c r="AO689">
        <v>1.54</v>
      </c>
      <c r="AP689">
        <v>1.6</v>
      </c>
      <c r="AQ689">
        <v>1.84</v>
      </c>
      <c r="AR689">
        <v>42</v>
      </c>
      <c r="AS689">
        <v>84</v>
      </c>
      <c r="AT689">
        <v>17</v>
      </c>
      <c r="AU689">
        <v>0</v>
      </c>
      <c r="AV689">
        <v>0</v>
      </c>
      <c r="AW689">
        <v>0</v>
      </c>
      <c r="AX689">
        <v>59</v>
      </c>
      <c r="AY689">
        <v>42</v>
      </c>
      <c r="AZ689">
        <v>84</v>
      </c>
      <c r="BA689">
        <v>12.5</v>
      </c>
      <c r="BB689">
        <v>4.17</v>
      </c>
      <c r="BC689">
        <v>2.1</v>
      </c>
      <c r="BD689">
        <v>3.1</v>
      </c>
      <c r="BE689">
        <v>3.55</v>
      </c>
      <c r="BF689">
        <f>(1/BC689+1/BD689+1/BE689-1)/3</f>
        <v>2.6820420732279009E-2</v>
      </c>
      <c r="BG689">
        <f>1/BC689-BF689</f>
        <v>0.44937005545819714</v>
      </c>
      <c r="BH689">
        <f>1/BD689-BF689</f>
        <v>0.29576022442901129</v>
      </c>
      <c r="BI689">
        <f>1/BE689-BF689</f>
        <v>0.25486972011279141</v>
      </c>
      <c r="BJ689">
        <f>MROUND(BG689*100,2)/100</f>
        <v>0.44</v>
      </c>
      <c r="BK689">
        <v>1.45</v>
      </c>
      <c r="BL689">
        <v>2.25</v>
      </c>
      <c r="BM689">
        <v>3.95</v>
      </c>
      <c r="BN689">
        <v>8</v>
      </c>
      <c r="BO689">
        <v>2.0499999999999998</v>
      </c>
      <c r="BP689">
        <v>1.77</v>
      </c>
      <c r="BQ689" t="s">
        <v>711</v>
      </c>
      <c r="BR689">
        <f>VLOOKUP(Table2[[#This Row],[Reference]],metron,10,FALSE)</f>
        <v>2.4807646356033461</v>
      </c>
      <c r="BS689">
        <f>VLOOKUP(Table2[[#This Row],[Reference]],metron,11,FALSE)</f>
        <v>1.4140979689366791</v>
      </c>
      <c r="BT689">
        <f>VLOOKUP(Table2[[#This Row],[Reference]],metron,12,FALSE)</f>
        <v>1.0666666666666671</v>
      </c>
      <c r="BU689">
        <f>VLOOKUP(Table2[[#This Row],[Reference]],metron,13,FALSE)</f>
        <v>0.62712066905615294</v>
      </c>
      <c r="BV689">
        <f>VLOOKUP(Table2[[#This Row],[Reference]],metron,14,FALSE)</f>
        <v>0.46009557945041818</v>
      </c>
      <c r="BW689">
        <f>VLOOKUP(Table2[[#This Row],[Reference]],metron,15,FALSE)</f>
        <v>12.56969280146722</v>
      </c>
      <c r="BX689">
        <f>VLOOKUP(Table2[[#This Row],[Reference]],metron,16,FALSE)</f>
        <v>9.8695552498853729</v>
      </c>
      <c r="BY689">
        <f>VLOOKUP(Table2[[#This Row],[Reference]],metron,17,FALSE)</f>
        <v>5.2754256787850897</v>
      </c>
      <c r="BZ689">
        <f>VLOOKUP(Table2[[#This Row],[Reference]],metron,18,FALSE)</f>
        <v>4.1279337321675103</v>
      </c>
      <c r="CA689">
        <f>VLOOKUP(Table2[[#This Row],[Reference]],metron,19,FALSE)</f>
        <v>7.2942671226821298</v>
      </c>
      <c r="CB689">
        <f>VLOOKUP(Table2[[#This Row],[Reference]],metron,20,FALSE)</f>
        <v>5.7416215177178627</v>
      </c>
      <c r="CC689">
        <f>VLOOKUP(Table2[[#This Row],[Reference]],metron,21,FALSE)</f>
        <v>12.897246007868549</v>
      </c>
      <c r="CD689">
        <f>VLOOKUP(Table2[[#This Row],[Reference]],metron,22,FALSE)</f>
        <v>13.507058551261281</v>
      </c>
      <c r="CE689">
        <f>VLOOKUP(Table2[[#This Row],[Reference]],metron,23,FALSE)</f>
        <v>1.576522702104098</v>
      </c>
      <c r="CF689">
        <f>VLOOKUP(Table2[[#This Row],[Reference]],metron,24,FALSE)</f>
        <v>1.917165005537099</v>
      </c>
      <c r="CG689">
        <f>VLOOKUP(Table2[[#This Row],[Reference]],metron,25,FALSE)</f>
        <v>8.4385382059800659E-2</v>
      </c>
      <c r="CH689">
        <f>VLOOKUP(Table2[[#This Row],[Reference]],metron,26,FALSE)</f>
        <v>0.1233665559246955</v>
      </c>
    </row>
    <row r="690" spans="1:86" hidden="1" x14ac:dyDescent="0.45">
      <c r="A690">
        <v>1630116360</v>
      </c>
      <c r="B690" t="s">
        <v>1334</v>
      </c>
      <c r="C690" t="s">
        <v>64</v>
      </c>
      <c r="D690" t="s">
        <v>65</v>
      </c>
      <c r="E690" t="s">
        <v>676</v>
      </c>
      <c r="F690" t="s">
        <v>704</v>
      </c>
      <c r="G690" t="s">
        <v>735</v>
      </c>
      <c r="H690">
        <v>7</v>
      </c>
      <c r="I690">
        <v>0.33</v>
      </c>
      <c r="J690">
        <v>1</v>
      </c>
      <c r="K690">
        <v>1.35</v>
      </c>
      <c r="L690">
        <v>1.05</v>
      </c>
      <c r="M690">
        <v>2</v>
      </c>
      <c r="N690">
        <v>2</v>
      </c>
      <c r="O690">
        <v>4</v>
      </c>
      <c r="P690">
        <v>3</v>
      </c>
      <c r="Q690">
        <v>1</v>
      </c>
      <c r="R690">
        <v>2</v>
      </c>
      <c r="S690" t="s">
        <v>151</v>
      </c>
      <c r="T690" t="s">
        <v>1335</v>
      </c>
      <c r="U690">
        <v>11</v>
      </c>
      <c r="V690">
        <v>1</v>
      </c>
      <c r="W690">
        <v>3</v>
      </c>
      <c r="X690">
        <v>0</v>
      </c>
      <c r="Y690">
        <v>3</v>
      </c>
      <c r="Z690">
        <v>0</v>
      </c>
      <c r="AA690">
        <v>1</v>
      </c>
      <c r="AB690">
        <v>2</v>
      </c>
      <c r="AC690">
        <v>2</v>
      </c>
      <c r="AD690">
        <v>1</v>
      </c>
      <c r="AE690">
        <v>18</v>
      </c>
      <c r="AF690">
        <v>10</v>
      </c>
      <c r="AG690">
        <v>4</v>
      </c>
      <c r="AH690">
        <v>4</v>
      </c>
      <c r="AI690">
        <v>14</v>
      </c>
      <c r="AJ690">
        <v>6</v>
      </c>
      <c r="AK690">
        <v>13</v>
      </c>
      <c r="AL690">
        <v>9</v>
      </c>
      <c r="AM690">
        <v>49</v>
      </c>
      <c r="AN690">
        <v>51</v>
      </c>
      <c r="AO690">
        <v>1.78</v>
      </c>
      <c r="AP690">
        <v>1.17</v>
      </c>
      <c r="AQ690">
        <v>2.17</v>
      </c>
      <c r="AR690">
        <v>84</v>
      </c>
      <c r="AS690">
        <v>100</v>
      </c>
      <c r="AT690">
        <v>17</v>
      </c>
      <c r="AU690">
        <v>0</v>
      </c>
      <c r="AV690">
        <v>0</v>
      </c>
      <c r="AW690">
        <v>25</v>
      </c>
      <c r="AX690">
        <v>75</v>
      </c>
      <c r="AY690">
        <v>42</v>
      </c>
      <c r="AZ690">
        <v>75</v>
      </c>
      <c r="BA690">
        <v>13.67</v>
      </c>
      <c r="BB690">
        <v>5.67</v>
      </c>
      <c r="BC690">
        <v>3.6</v>
      </c>
      <c r="BD690">
        <v>3.15</v>
      </c>
      <c r="BE690">
        <v>2.0499999999999998</v>
      </c>
      <c r="BF690">
        <f>(1/BC690+1/BD690+1/BE690-1)/3</f>
        <v>2.7680991095625274E-2</v>
      </c>
      <c r="BG690">
        <f>1/BC690-BF690</f>
        <v>0.25009678668215252</v>
      </c>
      <c r="BH690">
        <f>1/BD690-BF690</f>
        <v>0.28977932636469217</v>
      </c>
      <c r="BI690">
        <f>1/BE690-BF690</f>
        <v>0.46012388695315526</v>
      </c>
      <c r="BJ690">
        <f>MROUND(BG690*100,2)/100</f>
        <v>0.26</v>
      </c>
      <c r="BK690">
        <v>1.45</v>
      </c>
      <c r="BL690">
        <v>2.25</v>
      </c>
      <c r="BM690">
        <v>3.9</v>
      </c>
      <c r="BN690">
        <v>7.75</v>
      </c>
      <c r="BO690">
        <v>2.1</v>
      </c>
      <c r="BP690">
        <v>1.74</v>
      </c>
      <c r="BQ690" t="s">
        <v>680</v>
      </c>
      <c r="BR690">
        <f>VLOOKUP(Table2[[#This Row],[Reference]],metron,10,FALSE)</f>
        <v>2.569449507838133</v>
      </c>
      <c r="BS690">
        <f>VLOOKUP(Table2[[#This Row],[Reference]],metron,11,FALSE)</f>
        <v>1.0936930368209989</v>
      </c>
      <c r="BT690">
        <f>VLOOKUP(Table2[[#This Row],[Reference]],metron,12,FALSE)</f>
        <v>1.475756471017134</v>
      </c>
      <c r="BU690">
        <f>VLOOKUP(Table2[[#This Row],[Reference]],metron,13,FALSE)</f>
        <v>0.50018228217280347</v>
      </c>
      <c r="BV690">
        <f>VLOOKUP(Table2[[#This Row],[Reference]],metron,14,FALSE)</f>
        <v>0.65220561429092239</v>
      </c>
      <c r="BW690">
        <f>VLOOKUP(Table2[[#This Row],[Reference]],metron,15,FALSE)</f>
        <v>10.905576679340941</v>
      </c>
      <c r="BX690">
        <f>VLOOKUP(Table2[[#This Row],[Reference]],metron,16,FALSE)</f>
        <v>12.06463878326996</v>
      </c>
      <c r="BY690">
        <f>VLOOKUP(Table2[[#This Row],[Reference]],metron,17,FALSE)</f>
        <v>4.2920127795527154</v>
      </c>
      <c r="BZ690">
        <f>VLOOKUP(Table2[[#This Row],[Reference]],metron,18,FALSE)</f>
        <v>5.0095846645367406</v>
      </c>
      <c r="CA690">
        <f>VLOOKUP(Table2[[#This Row],[Reference]],metron,19,FALSE)</f>
        <v>6.6135638997882253</v>
      </c>
      <c r="CB690">
        <f>VLOOKUP(Table2[[#This Row],[Reference]],metron,20,FALSE)</f>
        <v>7.055054118733219</v>
      </c>
      <c r="CC690">
        <f>VLOOKUP(Table2[[#This Row],[Reference]],metron,21,FALSE)</f>
        <v>12.94865211810013</v>
      </c>
      <c r="CD690">
        <f>VLOOKUP(Table2[[#This Row],[Reference]],metron,22,FALSE)</f>
        <v>13.189345314505781</v>
      </c>
      <c r="CE690">
        <f>VLOOKUP(Table2[[#This Row],[Reference]],metron,23,FALSE)</f>
        <v>1.771446078431373</v>
      </c>
      <c r="CF690">
        <f>VLOOKUP(Table2[[#This Row],[Reference]],metron,24,FALSE)</f>
        <v>1.809436274509804</v>
      </c>
      <c r="CG690">
        <f>VLOOKUP(Table2[[#This Row],[Reference]],metron,25,FALSE)</f>
        <v>0.1060049019607843</v>
      </c>
      <c r="CH690">
        <f>VLOOKUP(Table2[[#This Row],[Reference]],metron,26,FALSE)</f>
        <v>9.6813725490196081E-2</v>
      </c>
    </row>
    <row r="691" spans="1:86" hidden="1" x14ac:dyDescent="0.45">
      <c r="A691">
        <v>1630188000</v>
      </c>
      <c r="B691" t="s">
        <v>1336</v>
      </c>
      <c r="C691" t="s">
        <v>64</v>
      </c>
      <c r="D691" t="s">
        <v>65</v>
      </c>
      <c r="E691" t="s">
        <v>666</v>
      </c>
      <c r="F691" t="s">
        <v>660</v>
      </c>
      <c r="G691" t="s">
        <v>668</v>
      </c>
      <c r="H691">
        <v>7</v>
      </c>
      <c r="I691">
        <v>0.33</v>
      </c>
      <c r="J691">
        <v>1.5</v>
      </c>
      <c r="K691">
        <v>1.47</v>
      </c>
      <c r="L691">
        <v>1.28</v>
      </c>
      <c r="M691">
        <v>2</v>
      </c>
      <c r="N691">
        <v>1</v>
      </c>
      <c r="O691">
        <v>3</v>
      </c>
      <c r="P691">
        <v>1</v>
      </c>
      <c r="Q691">
        <v>1</v>
      </c>
      <c r="R691">
        <v>0</v>
      </c>
      <c r="S691" t="s">
        <v>1337</v>
      </c>
      <c r="T691">
        <v>53</v>
      </c>
      <c r="U691">
        <v>6</v>
      </c>
      <c r="V691">
        <v>2</v>
      </c>
      <c r="W691">
        <v>3</v>
      </c>
      <c r="X691">
        <v>0</v>
      </c>
      <c r="Y691">
        <v>2</v>
      </c>
      <c r="Z691">
        <v>0</v>
      </c>
      <c r="AA691">
        <v>1</v>
      </c>
      <c r="AB691">
        <v>2</v>
      </c>
      <c r="AC691">
        <v>0</v>
      </c>
      <c r="AD691">
        <v>2</v>
      </c>
      <c r="AE691">
        <v>16</v>
      </c>
      <c r="AF691">
        <v>11</v>
      </c>
      <c r="AG691">
        <v>7</v>
      </c>
      <c r="AH691">
        <v>5</v>
      </c>
      <c r="AI691">
        <v>9</v>
      </c>
      <c r="AJ691">
        <v>6</v>
      </c>
      <c r="AK691">
        <v>12</v>
      </c>
      <c r="AL691">
        <v>8</v>
      </c>
      <c r="AM691">
        <v>65</v>
      </c>
      <c r="AN691">
        <v>35</v>
      </c>
      <c r="AO691">
        <v>1.82</v>
      </c>
      <c r="AP691">
        <v>1.23</v>
      </c>
      <c r="AQ691">
        <v>2.92</v>
      </c>
      <c r="AR691">
        <v>59</v>
      </c>
      <c r="AS691">
        <v>100</v>
      </c>
      <c r="AT691">
        <v>75</v>
      </c>
      <c r="AU691">
        <v>17</v>
      </c>
      <c r="AV691">
        <v>0</v>
      </c>
      <c r="AW691">
        <v>17</v>
      </c>
      <c r="AX691">
        <v>100</v>
      </c>
      <c r="AY691">
        <v>75</v>
      </c>
      <c r="AZ691">
        <v>100</v>
      </c>
      <c r="BA691">
        <v>11.5</v>
      </c>
      <c r="BB691">
        <v>4.33</v>
      </c>
      <c r="BC691">
        <v>2</v>
      </c>
      <c r="BD691">
        <v>3.2</v>
      </c>
      <c r="BE691">
        <v>3.65</v>
      </c>
      <c r="BF691">
        <f>(1/BC691+1/BD691+1/BE691-1)/3</f>
        <v>2.8824200913242004E-2</v>
      </c>
      <c r="BG691">
        <f>1/BC691-BF691</f>
        <v>0.471175799086758</v>
      </c>
      <c r="BH691">
        <f>1/BD691-BF691</f>
        <v>0.283675799086758</v>
      </c>
      <c r="BI691">
        <f>1/BE691-BF691</f>
        <v>0.24514840182648401</v>
      </c>
      <c r="BJ691">
        <f>MROUND(BG691*100,2)/100</f>
        <v>0.48</v>
      </c>
      <c r="BK691">
        <v>1.41</v>
      </c>
      <c r="BL691">
        <v>2.15</v>
      </c>
      <c r="BM691">
        <v>3.6</v>
      </c>
      <c r="BN691">
        <v>7</v>
      </c>
      <c r="BO691">
        <v>1.95</v>
      </c>
      <c r="BP691">
        <v>1.83</v>
      </c>
      <c r="BQ691" t="s">
        <v>669</v>
      </c>
      <c r="BR691">
        <f>VLOOKUP(Table2[[#This Row],[Reference]],metron,10,FALSE)</f>
        <v>2.5271929824561399</v>
      </c>
      <c r="BS691">
        <f>VLOOKUP(Table2[[#This Row],[Reference]],metron,11,FALSE)</f>
        <v>1.510877192982456</v>
      </c>
      <c r="BT691">
        <f>VLOOKUP(Table2[[#This Row],[Reference]],metron,12,FALSE)</f>
        <v>1.0163157894736841</v>
      </c>
      <c r="BU691">
        <f>VLOOKUP(Table2[[#This Row],[Reference]],metron,13,FALSE)</f>
        <v>0.67350877192982461</v>
      </c>
      <c r="BV691">
        <f>VLOOKUP(Table2[[#This Row],[Reference]],metron,14,FALSE)</f>
        <v>0.4442105263157895</v>
      </c>
      <c r="BW691">
        <f>VLOOKUP(Table2[[#This Row],[Reference]],metron,15,FALSE)</f>
        <v>12.80980392156863</v>
      </c>
      <c r="BX691">
        <f>VLOOKUP(Table2[[#This Row],[Reference]],metron,16,FALSE)</f>
        <v>9.6872549019607845</v>
      </c>
      <c r="BY691">
        <f>VLOOKUP(Table2[[#This Row],[Reference]],metron,17,FALSE)</f>
        <v>5.6491169610129957</v>
      </c>
      <c r="BZ691">
        <f>VLOOKUP(Table2[[#This Row],[Reference]],metron,18,FALSE)</f>
        <v>4.1379540153282237</v>
      </c>
      <c r="CA691">
        <f>VLOOKUP(Table2[[#This Row],[Reference]],metron,19,FALSE)</f>
        <v>7.1606869605556343</v>
      </c>
      <c r="CB691">
        <f>VLOOKUP(Table2[[#This Row],[Reference]],metron,20,FALSE)</f>
        <v>5.5493008866325608</v>
      </c>
      <c r="CC691">
        <f>VLOOKUP(Table2[[#This Row],[Reference]],metron,21,FALSE)</f>
        <v>12.9029029029029</v>
      </c>
      <c r="CD691">
        <f>VLOOKUP(Table2[[#This Row],[Reference]],metron,22,FALSE)</f>
        <v>13.75508842175509</v>
      </c>
      <c r="CE691">
        <f>VLOOKUP(Table2[[#This Row],[Reference]],metron,23,FALSE)</f>
        <v>1.5287356321839081</v>
      </c>
      <c r="CF691">
        <f>VLOOKUP(Table2[[#This Row],[Reference]],metron,24,FALSE)</f>
        <v>1.9664750957854411</v>
      </c>
      <c r="CG691">
        <f>VLOOKUP(Table2[[#This Row],[Reference]],metron,25,FALSE)</f>
        <v>8.8441890166028103E-2</v>
      </c>
      <c r="CH691">
        <f>VLOOKUP(Table2[[#This Row],[Reference]],metron,26,FALSE)</f>
        <v>0.13409961685823751</v>
      </c>
    </row>
    <row r="692" spans="1:86" hidden="1" x14ac:dyDescent="0.45">
      <c r="A692">
        <v>1630195200</v>
      </c>
      <c r="B692" t="s">
        <v>1338</v>
      </c>
      <c r="C692" t="s">
        <v>64</v>
      </c>
      <c r="D692" t="s">
        <v>65</v>
      </c>
      <c r="E692" t="s">
        <v>661</v>
      </c>
      <c r="F692" t="s">
        <v>677</v>
      </c>
      <c r="G692" t="s">
        <v>760</v>
      </c>
      <c r="H692">
        <v>7</v>
      </c>
      <c r="I692">
        <v>2</v>
      </c>
      <c r="J692">
        <v>1.67</v>
      </c>
      <c r="K692">
        <v>2</v>
      </c>
      <c r="L692">
        <v>1.68</v>
      </c>
      <c r="M692">
        <v>1</v>
      </c>
      <c r="N692">
        <v>1</v>
      </c>
      <c r="O692">
        <v>2</v>
      </c>
      <c r="P692">
        <v>1</v>
      </c>
      <c r="Q692">
        <v>1</v>
      </c>
      <c r="R692">
        <v>0</v>
      </c>
      <c r="S692">
        <v>32</v>
      </c>
      <c r="T692">
        <v>53</v>
      </c>
      <c r="U692">
        <v>4</v>
      </c>
      <c r="V692">
        <v>1</v>
      </c>
      <c r="W692">
        <v>3</v>
      </c>
      <c r="X692">
        <v>0</v>
      </c>
      <c r="Y692">
        <v>2</v>
      </c>
      <c r="Z692">
        <v>0</v>
      </c>
      <c r="AA692">
        <v>1</v>
      </c>
      <c r="AB692">
        <v>2</v>
      </c>
      <c r="AC692">
        <v>1</v>
      </c>
      <c r="AD692">
        <v>1</v>
      </c>
      <c r="AE692">
        <v>15</v>
      </c>
      <c r="AF692">
        <v>13</v>
      </c>
      <c r="AG692">
        <v>5</v>
      </c>
      <c r="AH692">
        <v>6</v>
      </c>
      <c r="AI692">
        <v>10</v>
      </c>
      <c r="AJ692">
        <v>7</v>
      </c>
      <c r="AK692">
        <v>12</v>
      </c>
      <c r="AL692">
        <v>7</v>
      </c>
      <c r="AM692">
        <v>54</v>
      </c>
      <c r="AN692">
        <v>46</v>
      </c>
      <c r="AO692">
        <v>1.54</v>
      </c>
      <c r="AP692">
        <v>1.62</v>
      </c>
      <c r="AQ692">
        <v>1.75</v>
      </c>
      <c r="AR692">
        <v>42</v>
      </c>
      <c r="AS692">
        <v>67</v>
      </c>
      <c r="AT692">
        <v>25</v>
      </c>
      <c r="AU692">
        <v>0</v>
      </c>
      <c r="AV692">
        <v>0</v>
      </c>
      <c r="AW692">
        <v>0</v>
      </c>
      <c r="AX692">
        <v>84</v>
      </c>
      <c r="AY692">
        <v>25</v>
      </c>
      <c r="AZ692">
        <v>67</v>
      </c>
      <c r="BA692">
        <v>9</v>
      </c>
      <c r="BB692">
        <v>2.67</v>
      </c>
      <c r="BC692">
        <v>2.4</v>
      </c>
      <c r="BD692">
        <v>2.95</v>
      </c>
      <c r="BE692">
        <v>3</v>
      </c>
      <c r="BF692">
        <f>(1/BC692+1/BD692+1/BE692-1)/3</f>
        <v>2.9661016949152536E-2</v>
      </c>
      <c r="BG692">
        <f>1/BC692-BF692</f>
        <v>0.38700564971751417</v>
      </c>
      <c r="BH692">
        <f>1/BD692-BF692</f>
        <v>0.30932203389830509</v>
      </c>
      <c r="BI692">
        <f>1/BE692-BF692</f>
        <v>0.3036723163841808</v>
      </c>
      <c r="BJ692">
        <f>MROUND(BG692*100,2)/100</f>
        <v>0.38</v>
      </c>
      <c r="BK692">
        <v>1.54</v>
      </c>
      <c r="BL692">
        <v>2.4500000000000002</v>
      </c>
      <c r="BM692">
        <v>4.4000000000000004</v>
      </c>
      <c r="BN692">
        <v>9</v>
      </c>
      <c r="BO692">
        <v>2.15</v>
      </c>
      <c r="BP692">
        <v>1.67</v>
      </c>
      <c r="BQ692" t="s">
        <v>715</v>
      </c>
      <c r="BR692">
        <f>VLOOKUP(Table2[[#This Row],[Reference]],metron,10,FALSE)</f>
        <v>2.4900895140664963</v>
      </c>
      <c r="BS692">
        <f>VLOOKUP(Table2[[#This Row],[Reference]],metron,11,FALSE)</f>
        <v>1.330562659846547</v>
      </c>
      <c r="BT692">
        <f>VLOOKUP(Table2[[#This Row],[Reference]],metron,12,FALSE)</f>
        <v>1.1595268542199491</v>
      </c>
      <c r="BU692">
        <f>VLOOKUP(Table2[[#This Row],[Reference]],metron,13,FALSE)</f>
        <v>0.59053607588191415</v>
      </c>
      <c r="BV692">
        <f>VLOOKUP(Table2[[#This Row],[Reference]],metron,14,FALSE)</f>
        <v>0.50069274219332838</v>
      </c>
      <c r="BW692">
        <f>VLOOKUP(Table2[[#This Row],[Reference]],metron,15,FALSE)</f>
        <v>11.79715236686391</v>
      </c>
      <c r="BX692">
        <f>VLOOKUP(Table2[[#This Row],[Reference]],metron,16,FALSE)</f>
        <v>10.317122781065089</v>
      </c>
      <c r="BY692">
        <f>VLOOKUP(Table2[[#This Row],[Reference]],metron,17,FALSE)</f>
        <v>5.0637025966747622</v>
      </c>
      <c r="BZ692">
        <f>VLOOKUP(Table2[[#This Row],[Reference]],metron,18,FALSE)</f>
        <v>4.4674014571268454</v>
      </c>
      <c r="CA692">
        <f>VLOOKUP(Table2[[#This Row],[Reference]],metron,19,FALSE)</f>
        <v>6.7334497701891483</v>
      </c>
      <c r="CB692">
        <f>VLOOKUP(Table2[[#This Row],[Reference]],metron,20,FALSE)</f>
        <v>5.849721323938244</v>
      </c>
      <c r="CC692">
        <f>VLOOKUP(Table2[[#This Row],[Reference]],metron,21,FALSE)</f>
        <v>12.89644194756554</v>
      </c>
      <c r="CD692">
        <f>VLOOKUP(Table2[[#This Row],[Reference]],metron,22,FALSE)</f>
        <v>13.3434456928839</v>
      </c>
      <c r="CE692">
        <f>VLOOKUP(Table2[[#This Row],[Reference]],metron,23,FALSE)</f>
        <v>1.6144382124117971</v>
      </c>
      <c r="CF692">
        <f>VLOOKUP(Table2[[#This Row],[Reference]],metron,24,FALSE)</f>
        <v>1.9032024606477289</v>
      </c>
      <c r="CG692">
        <f>VLOOKUP(Table2[[#This Row],[Reference]],metron,25,FALSE)</f>
        <v>9.372172969060974E-2</v>
      </c>
      <c r="CH692">
        <f>VLOOKUP(Table2[[#This Row],[Reference]],metron,26,FALSE)</f>
        <v>0.11669983716301791</v>
      </c>
    </row>
    <row r="693" spans="1:86" hidden="1" x14ac:dyDescent="0.45">
      <c r="A693">
        <v>1630202400</v>
      </c>
      <c r="B693" t="s">
        <v>1339</v>
      </c>
      <c r="C693" t="s">
        <v>64</v>
      </c>
      <c r="D693" t="s">
        <v>65</v>
      </c>
      <c r="E693" t="s">
        <v>667</v>
      </c>
      <c r="F693" t="s">
        <v>694</v>
      </c>
      <c r="G693" t="s">
        <v>743</v>
      </c>
      <c r="H693">
        <v>7</v>
      </c>
      <c r="I693">
        <v>2.33</v>
      </c>
      <c r="J693">
        <v>2.33</v>
      </c>
      <c r="K693">
        <v>1.55</v>
      </c>
      <c r="L693">
        <v>1.53</v>
      </c>
      <c r="M693">
        <v>1</v>
      </c>
      <c r="N693">
        <v>1</v>
      </c>
      <c r="O693">
        <v>2</v>
      </c>
      <c r="P693">
        <v>2</v>
      </c>
      <c r="Q693">
        <v>1</v>
      </c>
      <c r="R693">
        <v>1</v>
      </c>
      <c r="S693">
        <v>26</v>
      </c>
      <c r="T693">
        <v>10</v>
      </c>
      <c r="U693">
        <v>7</v>
      </c>
      <c r="V693">
        <v>3</v>
      </c>
      <c r="W693">
        <v>3</v>
      </c>
      <c r="X693">
        <v>0</v>
      </c>
      <c r="Y693">
        <v>3</v>
      </c>
      <c r="Z693">
        <v>1</v>
      </c>
      <c r="AA693">
        <v>1</v>
      </c>
      <c r="AB693">
        <v>2</v>
      </c>
      <c r="AC693">
        <v>2</v>
      </c>
      <c r="AD693">
        <v>2</v>
      </c>
      <c r="AE693">
        <v>10</v>
      </c>
      <c r="AF693">
        <v>6</v>
      </c>
      <c r="AG693">
        <v>4</v>
      </c>
      <c r="AH693">
        <v>3</v>
      </c>
      <c r="AI693">
        <v>6</v>
      </c>
      <c r="AJ693">
        <v>3</v>
      </c>
      <c r="AK693">
        <v>22</v>
      </c>
      <c r="AL693">
        <v>16</v>
      </c>
      <c r="AM693">
        <v>66</v>
      </c>
      <c r="AN693">
        <v>34</v>
      </c>
      <c r="AO693">
        <v>1.33</v>
      </c>
      <c r="AP693">
        <v>0.83</v>
      </c>
      <c r="AQ693">
        <v>2</v>
      </c>
      <c r="AR693">
        <v>50</v>
      </c>
      <c r="AS693">
        <v>67</v>
      </c>
      <c r="AT693">
        <v>50</v>
      </c>
      <c r="AU693">
        <v>0</v>
      </c>
      <c r="AV693">
        <v>0</v>
      </c>
      <c r="AW693">
        <v>17</v>
      </c>
      <c r="AX693">
        <v>67</v>
      </c>
      <c r="AY693">
        <v>34</v>
      </c>
      <c r="AZ693">
        <v>84</v>
      </c>
      <c r="BA693">
        <v>10</v>
      </c>
      <c r="BB693">
        <v>3.67</v>
      </c>
      <c r="BC693">
        <v>2.4</v>
      </c>
      <c r="BD693">
        <v>3.25</v>
      </c>
      <c r="BE693">
        <v>2.8</v>
      </c>
      <c r="BF693">
        <f>(1/BC693+1/BD693+1/BE693-1)/3</f>
        <v>2.716727716727722E-2</v>
      </c>
      <c r="BG693">
        <f>1/BC693-BF693</f>
        <v>0.38949938949938945</v>
      </c>
      <c r="BH693">
        <f>1/BD693-BF693</f>
        <v>0.28052503052503047</v>
      </c>
      <c r="BI693">
        <f>1/BE693-BF693</f>
        <v>0.32997557997557991</v>
      </c>
      <c r="BJ693">
        <f>MROUND(BG693*100,2)/100</f>
        <v>0.38</v>
      </c>
      <c r="BK693">
        <v>1.31</v>
      </c>
      <c r="BL693">
        <v>1.87</v>
      </c>
      <c r="BM693">
        <v>2.95</v>
      </c>
      <c r="BN693">
        <v>5.5</v>
      </c>
      <c r="BO693">
        <v>1.71</v>
      </c>
      <c r="BP693">
        <v>2.1</v>
      </c>
      <c r="BQ693" t="s">
        <v>736</v>
      </c>
      <c r="BR693">
        <f>VLOOKUP(Table2[[#This Row],[Reference]],metron,10,FALSE)</f>
        <v>2.4900895140664963</v>
      </c>
      <c r="BS693">
        <f>VLOOKUP(Table2[[#This Row],[Reference]],metron,11,FALSE)</f>
        <v>1.330562659846547</v>
      </c>
      <c r="BT693">
        <f>VLOOKUP(Table2[[#This Row],[Reference]],metron,12,FALSE)</f>
        <v>1.1595268542199491</v>
      </c>
      <c r="BU693">
        <f>VLOOKUP(Table2[[#This Row],[Reference]],metron,13,FALSE)</f>
        <v>0.59053607588191415</v>
      </c>
      <c r="BV693">
        <f>VLOOKUP(Table2[[#This Row],[Reference]],metron,14,FALSE)</f>
        <v>0.50069274219332838</v>
      </c>
      <c r="BW693">
        <f>VLOOKUP(Table2[[#This Row],[Reference]],metron,15,FALSE)</f>
        <v>11.79715236686391</v>
      </c>
      <c r="BX693">
        <f>VLOOKUP(Table2[[#This Row],[Reference]],metron,16,FALSE)</f>
        <v>10.317122781065089</v>
      </c>
      <c r="BY693">
        <f>VLOOKUP(Table2[[#This Row],[Reference]],metron,17,FALSE)</f>
        <v>5.0637025966747622</v>
      </c>
      <c r="BZ693">
        <f>VLOOKUP(Table2[[#This Row],[Reference]],metron,18,FALSE)</f>
        <v>4.4674014571268454</v>
      </c>
      <c r="CA693">
        <f>VLOOKUP(Table2[[#This Row],[Reference]],metron,19,FALSE)</f>
        <v>6.7334497701891483</v>
      </c>
      <c r="CB693">
        <f>VLOOKUP(Table2[[#This Row],[Reference]],metron,20,FALSE)</f>
        <v>5.849721323938244</v>
      </c>
      <c r="CC693">
        <f>VLOOKUP(Table2[[#This Row],[Reference]],metron,21,FALSE)</f>
        <v>12.89644194756554</v>
      </c>
      <c r="CD693">
        <f>VLOOKUP(Table2[[#This Row],[Reference]],metron,22,FALSE)</f>
        <v>13.3434456928839</v>
      </c>
      <c r="CE693">
        <f>VLOOKUP(Table2[[#This Row],[Reference]],metron,23,FALSE)</f>
        <v>1.6144382124117971</v>
      </c>
      <c r="CF693">
        <f>VLOOKUP(Table2[[#This Row],[Reference]],metron,24,FALSE)</f>
        <v>1.9032024606477289</v>
      </c>
      <c r="CG693">
        <f>VLOOKUP(Table2[[#This Row],[Reference]],metron,25,FALSE)</f>
        <v>9.372172969060974E-2</v>
      </c>
      <c r="CH693">
        <f>VLOOKUP(Table2[[#This Row],[Reference]],metron,26,FALSE)</f>
        <v>0.11669983716301791</v>
      </c>
    </row>
    <row r="694" spans="1:86" hidden="1" x14ac:dyDescent="0.45">
      <c r="A694">
        <v>1630256400</v>
      </c>
      <c r="B694" t="s">
        <v>1340</v>
      </c>
      <c r="C694" t="s">
        <v>64</v>
      </c>
      <c r="D694" t="s">
        <v>65</v>
      </c>
      <c r="E694" t="s">
        <v>705</v>
      </c>
      <c r="F694" t="s">
        <v>682</v>
      </c>
      <c r="G694" t="s">
        <v>678</v>
      </c>
      <c r="H694">
        <v>7</v>
      </c>
      <c r="I694">
        <v>2</v>
      </c>
      <c r="J694">
        <v>0</v>
      </c>
      <c r="K694">
        <v>1.17</v>
      </c>
      <c r="L694">
        <v>1.1000000000000001</v>
      </c>
      <c r="M694">
        <v>2</v>
      </c>
      <c r="N694">
        <v>1</v>
      </c>
      <c r="O694">
        <v>3</v>
      </c>
      <c r="P694">
        <v>2</v>
      </c>
      <c r="Q694">
        <v>1</v>
      </c>
      <c r="R694">
        <v>1</v>
      </c>
      <c r="S694" t="s">
        <v>1341</v>
      </c>
      <c r="T694">
        <v>8</v>
      </c>
      <c r="U694">
        <v>5</v>
      </c>
      <c r="V694">
        <v>2</v>
      </c>
      <c r="W694">
        <v>4</v>
      </c>
      <c r="X694">
        <v>0</v>
      </c>
      <c r="Y694">
        <v>2</v>
      </c>
      <c r="Z694">
        <v>3</v>
      </c>
      <c r="AA694">
        <v>1</v>
      </c>
      <c r="AB694">
        <v>3</v>
      </c>
      <c r="AC694">
        <v>1</v>
      </c>
      <c r="AD694">
        <v>4</v>
      </c>
      <c r="AE694">
        <v>21</v>
      </c>
      <c r="AF694">
        <v>10</v>
      </c>
      <c r="AG694">
        <v>6</v>
      </c>
      <c r="AH694">
        <v>5</v>
      </c>
      <c r="AI694">
        <v>15</v>
      </c>
      <c r="AJ694">
        <v>5</v>
      </c>
      <c r="AK694">
        <v>7</v>
      </c>
      <c r="AL694">
        <v>13</v>
      </c>
      <c r="AM694">
        <v>67</v>
      </c>
      <c r="AN694">
        <v>33</v>
      </c>
      <c r="AO694">
        <v>2.1800000000000002</v>
      </c>
      <c r="AP694">
        <v>1.2</v>
      </c>
      <c r="AQ694">
        <v>3.25</v>
      </c>
      <c r="AR694">
        <v>50</v>
      </c>
      <c r="AS694">
        <v>100</v>
      </c>
      <c r="AT694">
        <v>75</v>
      </c>
      <c r="AU694">
        <v>50</v>
      </c>
      <c r="AV694">
        <v>0</v>
      </c>
      <c r="AW694">
        <v>50</v>
      </c>
      <c r="AX694">
        <v>100</v>
      </c>
      <c r="AY694">
        <v>50</v>
      </c>
      <c r="AZ694">
        <v>75</v>
      </c>
      <c r="BA694">
        <v>13</v>
      </c>
      <c r="BB694">
        <v>3.5</v>
      </c>
      <c r="BC694">
        <v>1.74</v>
      </c>
      <c r="BD694">
        <v>3.65</v>
      </c>
      <c r="BE694">
        <v>4.3499999999999996</v>
      </c>
      <c r="BF694">
        <f>(1/BC694+1/BD694+1/BE694-1)/3</f>
        <v>2.6190101296383734E-2</v>
      </c>
      <c r="BG694">
        <f>1/BC694-BF694</f>
        <v>0.54852254238177711</v>
      </c>
      <c r="BH694">
        <f>1/BD694-BF694</f>
        <v>0.24778250144334227</v>
      </c>
      <c r="BI694">
        <f>1/BE694-BF694</f>
        <v>0.20369495617488065</v>
      </c>
      <c r="BJ694">
        <f>MROUND(BG694*100,2)/100</f>
        <v>0.54</v>
      </c>
      <c r="BK694">
        <v>1.32</v>
      </c>
      <c r="BL694">
        <v>1.87</v>
      </c>
      <c r="BM694">
        <v>3</v>
      </c>
      <c r="BN694">
        <v>5.5</v>
      </c>
      <c r="BO694">
        <v>1.83</v>
      </c>
      <c r="BP694">
        <v>1.95</v>
      </c>
      <c r="BQ694" t="s">
        <v>723</v>
      </c>
      <c r="BR694">
        <f>VLOOKUP(Table2[[#This Row],[Reference]],metron,10,FALSE)</f>
        <v>2.6359702267612941</v>
      </c>
      <c r="BS694">
        <f>VLOOKUP(Table2[[#This Row],[Reference]],metron,11,FALSE)</f>
        <v>1.684957590444867</v>
      </c>
      <c r="BT694">
        <f>VLOOKUP(Table2[[#This Row],[Reference]],metron,12,FALSE)</f>
        <v>0.95101263631642718</v>
      </c>
      <c r="BU694">
        <f>VLOOKUP(Table2[[#This Row],[Reference]],metron,13,FALSE)</f>
        <v>0.72650164445213783</v>
      </c>
      <c r="BV694">
        <f>VLOOKUP(Table2[[#This Row],[Reference]],metron,14,FALSE)</f>
        <v>0.42097974727367138</v>
      </c>
      <c r="BW694">
        <f>VLOOKUP(Table2[[#This Row],[Reference]],metron,15,FALSE)</f>
        <v>13.338806970509379</v>
      </c>
      <c r="BX694">
        <f>VLOOKUP(Table2[[#This Row],[Reference]],metron,16,FALSE)</f>
        <v>9.2530160857908843</v>
      </c>
      <c r="BY694">
        <f>VLOOKUP(Table2[[#This Row],[Reference]],metron,17,FALSE)</f>
        <v>5.9915081521739131</v>
      </c>
      <c r="BZ694">
        <f>VLOOKUP(Table2[[#This Row],[Reference]],metron,18,FALSE)</f>
        <v>3.9772418478260869</v>
      </c>
      <c r="CA694">
        <f>VLOOKUP(Table2[[#This Row],[Reference]],metron,19,FALSE)</f>
        <v>7.3472988183354664</v>
      </c>
      <c r="CB694">
        <f>VLOOKUP(Table2[[#This Row],[Reference]],metron,20,FALSE)</f>
        <v>5.2757742379647974</v>
      </c>
      <c r="CC694">
        <f>VLOOKUP(Table2[[#This Row],[Reference]],metron,21,FALSE)</f>
        <v>12.59428182437032</v>
      </c>
      <c r="CD694">
        <f>VLOOKUP(Table2[[#This Row],[Reference]],metron,22,FALSE)</f>
        <v>13.577944179714089</v>
      </c>
      <c r="CE694">
        <f>VLOOKUP(Table2[[#This Row],[Reference]],metron,23,FALSE)</f>
        <v>1.4276913099870301</v>
      </c>
      <c r="CF694">
        <f>VLOOKUP(Table2[[#This Row],[Reference]],metron,24,FALSE)</f>
        <v>1.940985732814527</v>
      </c>
      <c r="CG694">
        <f>VLOOKUP(Table2[[#This Row],[Reference]],metron,25,FALSE)</f>
        <v>8.0739299610894946E-2</v>
      </c>
      <c r="CH694">
        <f>VLOOKUP(Table2[[#This Row],[Reference]],metron,26,FALSE)</f>
        <v>0.12743190661478601</v>
      </c>
    </row>
    <row r="695" spans="1:86" hidden="1" x14ac:dyDescent="0.45">
      <c r="A695">
        <v>1630278000</v>
      </c>
      <c r="B695" t="s">
        <v>1342</v>
      </c>
      <c r="C695" t="s">
        <v>64</v>
      </c>
      <c r="D695" t="s">
        <v>65</v>
      </c>
      <c r="E695" t="s">
        <v>672</v>
      </c>
      <c r="F695" t="s">
        <v>689</v>
      </c>
      <c r="G695" t="s">
        <v>710</v>
      </c>
      <c r="H695">
        <v>7</v>
      </c>
      <c r="I695">
        <v>1</v>
      </c>
      <c r="J695">
        <v>0.33</v>
      </c>
      <c r="K695">
        <v>1.58</v>
      </c>
      <c r="L695">
        <v>0.71</v>
      </c>
      <c r="M695">
        <v>2</v>
      </c>
      <c r="N695">
        <v>0</v>
      </c>
      <c r="O695">
        <v>2</v>
      </c>
      <c r="P695">
        <v>0</v>
      </c>
      <c r="Q695">
        <v>0</v>
      </c>
      <c r="R695">
        <v>0</v>
      </c>
      <c r="S695" t="s">
        <v>1343</v>
      </c>
      <c r="U695">
        <v>4</v>
      </c>
      <c r="V695">
        <v>3</v>
      </c>
      <c r="W695">
        <v>1</v>
      </c>
      <c r="X695">
        <v>0</v>
      </c>
      <c r="Y695">
        <v>2</v>
      </c>
      <c r="Z695">
        <v>1</v>
      </c>
      <c r="AA695">
        <v>1</v>
      </c>
      <c r="AB695">
        <v>0</v>
      </c>
      <c r="AC695">
        <v>1</v>
      </c>
      <c r="AD695">
        <v>2</v>
      </c>
      <c r="AE695">
        <v>17</v>
      </c>
      <c r="AF695">
        <v>6</v>
      </c>
      <c r="AG695">
        <v>7</v>
      </c>
      <c r="AH695">
        <v>2</v>
      </c>
      <c r="AI695">
        <v>10</v>
      </c>
      <c r="AJ695">
        <v>4</v>
      </c>
      <c r="AK695">
        <v>12</v>
      </c>
      <c r="AL695">
        <v>12</v>
      </c>
      <c r="AM695">
        <v>70</v>
      </c>
      <c r="AN695">
        <v>30</v>
      </c>
      <c r="AO695">
        <v>1.95</v>
      </c>
      <c r="AP695">
        <v>0.65</v>
      </c>
      <c r="AQ695">
        <v>1.83</v>
      </c>
      <c r="AR695">
        <v>50</v>
      </c>
      <c r="AS695">
        <v>67</v>
      </c>
      <c r="AT695">
        <v>17</v>
      </c>
      <c r="AU695">
        <v>17</v>
      </c>
      <c r="AV695">
        <v>0</v>
      </c>
      <c r="AW695">
        <v>17</v>
      </c>
      <c r="AX695">
        <v>33</v>
      </c>
      <c r="AY695">
        <v>50</v>
      </c>
      <c r="AZ695">
        <v>84</v>
      </c>
      <c r="BA695">
        <v>7.33</v>
      </c>
      <c r="BB695">
        <v>2.67</v>
      </c>
      <c r="BC695">
        <v>1.45</v>
      </c>
      <c r="BD695">
        <v>3.7</v>
      </c>
      <c r="BE695">
        <v>5.9</v>
      </c>
      <c r="BF695">
        <f>(1/BC695+1/BD695+1/BE695-1)/3</f>
        <v>4.3138989369264046E-2</v>
      </c>
      <c r="BG695">
        <f>1/BC695-BF695</f>
        <v>0.64651618304452907</v>
      </c>
      <c r="BH695">
        <f>1/BD695-BF695</f>
        <v>0.22713128090100618</v>
      </c>
      <c r="BI695">
        <f>1/BE695-BF695</f>
        <v>0.12635253605446475</v>
      </c>
      <c r="BJ695">
        <f>MROUND(BG695*100,2)/100</f>
        <v>0.64</v>
      </c>
      <c r="BK695">
        <v>1.33</v>
      </c>
      <c r="BL695">
        <v>1.9</v>
      </c>
      <c r="BM695">
        <v>3.5</v>
      </c>
      <c r="BN695">
        <v>6.75</v>
      </c>
      <c r="BO695">
        <v>2.15</v>
      </c>
      <c r="BP695">
        <v>1.67</v>
      </c>
      <c r="BQ695" t="s">
        <v>729</v>
      </c>
      <c r="BR695">
        <f>VLOOKUP(Table2[[#This Row],[Reference]],metron,10,FALSE)</f>
        <v>2.8343749999999996</v>
      </c>
      <c r="BS695">
        <f>VLOOKUP(Table2[[#This Row],[Reference]],metron,11,FALSE)</f>
        <v>1.980803571428571</v>
      </c>
      <c r="BT695">
        <f>VLOOKUP(Table2[[#This Row],[Reference]],metron,12,FALSE)</f>
        <v>0.85357142857142854</v>
      </c>
      <c r="BU695">
        <f>VLOOKUP(Table2[[#This Row],[Reference]],metron,13,FALSE)</f>
        <v>0.8683035714285714</v>
      </c>
      <c r="BV695">
        <f>VLOOKUP(Table2[[#This Row],[Reference]],metron,14,FALSE)</f>
        <v>0.36607142857142849</v>
      </c>
      <c r="BW695">
        <f>VLOOKUP(Table2[[#This Row],[Reference]],metron,15,FALSE)</f>
        <v>15.03980099502488</v>
      </c>
      <c r="BX695">
        <f>VLOOKUP(Table2[[#This Row],[Reference]],metron,16,FALSE)</f>
        <v>8.6326699834162515</v>
      </c>
      <c r="BY695">
        <f>VLOOKUP(Table2[[#This Row],[Reference]],metron,17,FALSE)</f>
        <v>6.5189234650967203</v>
      </c>
      <c r="BZ695">
        <f>VLOOKUP(Table2[[#This Row],[Reference]],metron,18,FALSE)</f>
        <v>3.4507989907485279</v>
      </c>
      <c r="CA695">
        <f>VLOOKUP(Table2[[#This Row],[Reference]],metron,19,FALSE)</f>
        <v>8.5208775299281605</v>
      </c>
      <c r="CB695">
        <f>VLOOKUP(Table2[[#This Row],[Reference]],metron,20,FALSE)</f>
        <v>5.181870992667724</v>
      </c>
      <c r="CC695">
        <f>VLOOKUP(Table2[[#This Row],[Reference]],metron,21,FALSE)</f>
        <v>12.48566610455312</v>
      </c>
      <c r="CD695">
        <f>VLOOKUP(Table2[[#This Row],[Reference]],metron,22,FALSE)</f>
        <v>13.573355817875211</v>
      </c>
      <c r="CE695">
        <f>VLOOKUP(Table2[[#This Row],[Reference]],metron,23,FALSE)</f>
        <v>1.395273023634882</v>
      </c>
      <c r="CF695">
        <f>VLOOKUP(Table2[[#This Row],[Reference]],metron,24,FALSE)</f>
        <v>2.0586797066014668</v>
      </c>
      <c r="CG695">
        <f>VLOOKUP(Table2[[#This Row],[Reference]],metron,25,FALSE)</f>
        <v>6.8459657701711488E-2</v>
      </c>
      <c r="CH695">
        <f>VLOOKUP(Table2[[#This Row],[Reference]],metron,26,FALSE)</f>
        <v>0.12713936430317849</v>
      </c>
    </row>
    <row r="696" spans="1:86" x14ac:dyDescent="0.45">
      <c r="A696">
        <v>1630285200</v>
      </c>
      <c r="B696" t="s">
        <v>1344</v>
      </c>
      <c r="C696" t="s">
        <v>64</v>
      </c>
      <c r="D696" t="s">
        <v>65</v>
      </c>
      <c r="E696" t="s">
        <v>671</v>
      </c>
      <c r="F696" t="s">
        <v>693</v>
      </c>
      <c r="G696" t="s">
        <v>706</v>
      </c>
      <c r="H696">
        <v>7</v>
      </c>
      <c r="I696">
        <v>1.33</v>
      </c>
      <c r="J696">
        <v>1</v>
      </c>
      <c r="K696">
        <v>1.25</v>
      </c>
      <c r="L696">
        <v>1.42</v>
      </c>
      <c r="M696">
        <v>1</v>
      </c>
      <c r="N696">
        <v>1</v>
      </c>
      <c r="O696">
        <v>2</v>
      </c>
      <c r="P696">
        <v>1</v>
      </c>
      <c r="Q696">
        <v>0</v>
      </c>
      <c r="R696">
        <v>1</v>
      </c>
      <c r="S696">
        <v>59</v>
      </c>
      <c r="T696">
        <v>23</v>
      </c>
      <c r="U696">
        <v>3</v>
      </c>
      <c r="V696">
        <v>3</v>
      </c>
      <c r="W696">
        <v>1</v>
      </c>
      <c r="X696">
        <v>0</v>
      </c>
      <c r="Y696">
        <v>4</v>
      </c>
      <c r="Z696">
        <v>0</v>
      </c>
      <c r="AA696">
        <v>1</v>
      </c>
      <c r="AB696">
        <v>0</v>
      </c>
      <c r="AC696">
        <v>2</v>
      </c>
      <c r="AD696">
        <v>2</v>
      </c>
      <c r="AE696">
        <v>14</v>
      </c>
      <c r="AF696">
        <v>15</v>
      </c>
      <c r="AG696">
        <v>5</v>
      </c>
      <c r="AH696">
        <v>6</v>
      </c>
      <c r="AI696">
        <v>9</v>
      </c>
      <c r="AJ696">
        <v>9</v>
      </c>
      <c r="AK696">
        <v>11</v>
      </c>
      <c r="AL696">
        <v>10</v>
      </c>
      <c r="AM696">
        <v>59</v>
      </c>
      <c r="AN696">
        <v>41</v>
      </c>
      <c r="AO696">
        <v>1.55</v>
      </c>
      <c r="AP696">
        <v>1.62</v>
      </c>
      <c r="AQ696">
        <v>2.84</v>
      </c>
      <c r="AR696">
        <v>50</v>
      </c>
      <c r="AS696">
        <v>100</v>
      </c>
      <c r="AT696">
        <v>50</v>
      </c>
      <c r="AU696">
        <v>33</v>
      </c>
      <c r="AV696">
        <v>0</v>
      </c>
      <c r="AW696">
        <v>33</v>
      </c>
      <c r="AX696">
        <v>84</v>
      </c>
      <c r="AY696">
        <v>33</v>
      </c>
      <c r="AZ696">
        <v>100</v>
      </c>
      <c r="BA696">
        <v>6.67</v>
      </c>
      <c r="BB696">
        <v>3.33</v>
      </c>
      <c r="BC696">
        <v>2.4500000000000002</v>
      </c>
      <c r="BD696">
        <v>3.2</v>
      </c>
      <c r="BE696">
        <v>2.5</v>
      </c>
      <c r="BF696">
        <f>(1/BC696+1/BD696+1/BE696-1)/3</f>
        <v>4.0221088435374121E-2</v>
      </c>
      <c r="BG696">
        <f>1/BC696-BF696</f>
        <v>0.36794217687074826</v>
      </c>
      <c r="BH696">
        <f>1/BD696-BF696</f>
        <v>0.27227891156462586</v>
      </c>
      <c r="BI696">
        <f>1/BE696-BF696</f>
        <v>0.35977891156462588</v>
      </c>
      <c r="BJ696">
        <f>MROUND(BG696*100,2)/100</f>
        <v>0.36</v>
      </c>
      <c r="BK696">
        <v>1.43</v>
      </c>
      <c r="BL696">
        <v>2.2000000000000002</v>
      </c>
      <c r="BM696">
        <v>3.75</v>
      </c>
      <c r="BN696">
        <v>7.25</v>
      </c>
      <c r="BO696">
        <v>2</v>
      </c>
      <c r="BP696">
        <v>1.8</v>
      </c>
      <c r="BQ696" t="s">
        <v>770</v>
      </c>
      <c r="BR696">
        <f>VLOOKUP(Table2[[#This Row],[Reference]],metron,10,FALSE)</f>
        <v>2.5110350525197691</v>
      </c>
      <c r="BS696">
        <f>VLOOKUP(Table2[[#This Row],[Reference]],metron,11,FALSE)</f>
        <v>1.269326094653606</v>
      </c>
      <c r="BT696">
        <f>VLOOKUP(Table2[[#This Row],[Reference]],metron,12,FALSE)</f>
        <v>1.2417089578661631</v>
      </c>
      <c r="BU696">
        <f>VLOOKUP(Table2[[#This Row],[Reference]],metron,13,FALSE)</f>
        <v>0.56586402266288949</v>
      </c>
      <c r="BV696">
        <f>VLOOKUP(Table2[[#This Row],[Reference]],metron,14,FALSE)</f>
        <v>0.55158168083097259</v>
      </c>
      <c r="BW696">
        <f>VLOOKUP(Table2[[#This Row],[Reference]],metron,15,FALSE)</f>
        <v>11.49400826446281</v>
      </c>
      <c r="BX696">
        <f>VLOOKUP(Table2[[#This Row],[Reference]],metron,16,FALSE)</f>
        <v>10.507231404958681</v>
      </c>
      <c r="BY696">
        <f>VLOOKUP(Table2[[#This Row],[Reference]],metron,17,FALSE)</f>
        <v>4.9238790406673623</v>
      </c>
      <c r="BZ696">
        <f>VLOOKUP(Table2[[#This Row],[Reference]],metron,18,FALSE)</f>
        <v>4.6296141814389991</v>
      </c>
      <c r="CA696">
        <f>VLOOKUP(Table2[[#This Row],[Reference]],metron,19,FALSE)</f>
        <v>6.5701292237954476</v>
      </c>
      <c r="CB696">
        <f>VLOOKUP(Table2[[#This Row],[Reference]],metron,20,FALSE)</f>
        <v>5.8776172235196817</v>
      </c>
      <c r="CC696">
        <f>VLOOKUP(Table2[[#This Row],[Reference]],metron,21,FALSE)</f>
        <v>12.798739495798319</v>
      </c>
      <c r="CD696">
        <f>VLOOKUP(Table2[[#This Row],[Reference]],metron,22,FALSE)</f>
        <v>12.98844537815126</v>
      </c>
      <c r="CE696">
        <f>VLOOKUP(Table2[[#This Row],[Reference]],metron,23,FALSE)</f>
        <v>1.604928297313674</v>
      </c>
      <c r="CF696">
        <f>VLOOKUP(Table2[[#This Row],[Reference]],metron,24,FALSE)</f>
        <v>1.791961219955565</v>
      </c>
      <c r="CG696">
        <f>VLOOKUP(Table2[[#This Row],[Reference]],metron,25,FALSE)</f>
        <v>8.887093516461321E-2</v>
      </c>
      <c r="CH696">
        <f>VLOOKUP(Table2[[#This Row],[Reference]],metron,26,FALSE)</f>
        <v>0.11694607150070691</v>
      </c>
    </row>
    <row r="697" spans="1:86" hidden="1" x14ac:dyDescent="0.45">
      <c r="A697">
        <v>1631318400</v>
      </c>
      <c r="B697" t="s">
        <v>1345</v>
      </c>
      <c r="C697" t="s">
        <v>64</v>
      </c>
      <c r="D697" t="s">
        <v>65</v>
      </c>
      <c r="E697" t="s">
        <v>700</v>
      </c>
      <c r="F697" t="s">
        <v>688</v>
      </c>
      <c r="G697" t="s">
        <v>987</v>
      </c>
      <c r="H697">
        <v>8</v>
      </c>
      <c r="I697">
        <v>1.33</v>
      </c>
      <c r="J697">
        <v>2.33</v>
      </c>
      <c r="K697">
        <v>1.38</v>
      </c>
      <c r="L697">
        <v>1.25</v>
      </c>
      <c r="M697">
        <v>2</v>
      </c>
      <c r="N697">
        <v>2</v>
      </c>
      <c r="O697">
        <v>4</v>
      </c>
      <c r="P697">
        <v>1</v>
      </c>
      <c r="Q697">
        <v>0</v>
      </c>
      <c r="R697">
        <v>1</v>
      </c>
      <c r="S697" t="s">
        <v>1346</v>
      </c>
      <c r="T697" t="s">
        <v>1347</v>
      </c>
      <c r="U697">
        <v>6</v>
      </c>
      <c r="V697">
        <v>8</v>
      </c>
      <c r="W697">
        <v>1</v>
      </c>
      <c r="X697">
        <v>0</v>
      </c>
      <c r="Y697">
        <v>3</v>
      </c>
      <c r="Z697">
        <v>0</v>
      </c>
      <c r="AA697">
        <v>1</v>
      </c>
      <c r="AB697">
        <v>0</v>
      </c>
      <c r="AC697">
        <v>2</v>
      </c>
      <c r="AD697">
        <v>1</v>
      </c>
      <c r="AE697">
        <v>13</v>
      </c>
      <c r="AF697">
        <v>6</v>
      </c>
      <c r="AG697">
        <v>6</v>
      </c>
      <c r="AH697">
        <v>5</v>
      </c>
      <c r="AI697">
        <v>7</v>
      </c>
      <c r="AJ697">
        <v>1</v>
      </c>
      <c r="AK697">
        <v>13</v>
      </c>
      <c r="AL697">
        <v>16</v>
      </c>
      <c r="AM697">
        <v>50</v>
      </c>
      <c r="AN697">
        <v>50</v>
      </c>
      <c r="AO697">
        <v>1.62</v>
      </c>
      <c r="AP697">
        <v>1.1200000000000001</v>
      </c>
      <c r="AQ697">
        <v>2.67</v>
      </c>
      <c r="AR697">
        <v>67</v>
      </c>
      <c r="AS697">
        <v>84</v>
      </c>
      <c r="AT697">
        <v>50</v>
      </c>
      <c r="AU697">
        <v>34</v>
      </c>
      <c r="AV697">
        <v>0</v>
      </c>
      <c r="AW697">
        <v>34</v>
      </c>
      <c r="AX697">
        <v>67</v>
      </c>
      <c r="AY697">
        <v>50</v>
      </c>
      <c r="AZ697">
        <v>100</v>
      </c>
      <c r="BA697">
        <v>9.33</v>
      </c>
      <c r="BB697">
        <v>1.34</v>
      </c>
      <c r="BC697">
        <v>2.5499999999999998</v>
      </c>
      <c r="BD697">
        <v>3</v>
      </c>
      <c r="BE697">
        <v>2.8</v>
      </c>
      <c r="BF697">
        <f>(1/BC697+1/BD697+1/BE697-1)/3</f>
        <v>2.754435107376289E-2</v>
      </c>
      <c r="BG697">
        <f>1/BC697-BF697</f>
        <v>0.36461251167133518</v>
      </c>
      <c r="BH697">
        <f>1/BD697-BF697</f>
        <v>0.30578898225957041</v>
      </c>
      <c r="BI697">
        <f>1/BE697-BF697</f>
        <v>0.32959850606909424</v>
      </c>
      <c r="BJ697">
        <f>MROUND(BG697*100,2)/100</f>
        <v>0.36</v>
      </c>
      <c r="BK697">
        <v>1.45</v>
      </c>
      <c r="BL697">
        <v>2.25</v>
      </c>
      <c r="BM697">
        <v>3.8</v>
      </c>
      <c r="BN697">
        <v>7.25</v>
      </c>
      <c r="BO697">
        <v>2</v>
      </c>
      <c r="BP697">
        <v>1.8</v>
      </c>
      <c r="BQ697" t="s">
        <v>711</v>
      </c>
      <c r="BR697">
        <f>VLOOKUP(Table2[[#This Row],[Reference]],metron,10,FALSE)</f>
        <v>2.5110350525197691</v>
      </c>
      <c r="BS697">
        <f>VLOOKUP(Table2[[#This Row],[Reference]],metron,11,FALSE)</f>
        <v>1.269326094653606</v>
      </c>
      <c r="BT697">
        <f>VLOOKUP(Table2[[#This Row],[Reference]],metron,12,FALSE)</f>
        <v>1.2417089578661631</v>
      </c>
      <c r="BU697">
        <f>VLOOKUP(Table2[[#This Row],[Reference]],metron,13,FALSE)</f>
        <v>0.56586402266288949</v>
      </c>
      <c r="BV697">
        <f>VLOOKUP(Table2[[#This Row],[Reference]],metron,14,FALSE)</f>
        <v>0.55158168083097259</v>
      </c>
      <c r="BW697">
        <f>VLOOKUP(Table2[[#This Row],[Reference]],metron,15,FALSE)</f>
        <v>11.49400826446281</v>
      </c>
      <c r="BX697">
        <f>VLOOKUP(Table2[[#This Row],[Reference]],metron,16,FALSE)</f>
        <v>10.507231404958681</v>
      </c>
      <c r="BY697">
        <f>VLOOKUP(Table2[[#This Row],[Reference]],metron,17,FALSE)</f>
        <v>4.9238790406673623</v>
      </c>
      <c r="BZ697">
        <f>VLOOKUP(Table2[[#This Row],[Reference]],metron,18,FALSE)</f>
        <v>4.6296141814389991</v>
      </c>
      <c r="CA697">
        <f>VLOOKUP(Table2[[#This Row],[Reference]],metron,19,FALSE)</f>
        <v>6.5701292237954476</v>
      </c>
      <c r="CB697">
        <f>VLOOKUP(Table2[[#This Row],[Reference]],metron,20,FALSE)</f>
        <v>5.8776172235196817</v>
      </c>
      <c r="CC697">
        <f>VLOOKUP(Table2[[#This Row],[Reference]],metron,21,FALSE)</f>
        <v>12.798739495798319</v>
      </c>
      <c r="CD697">
        <f>VLOOKUP(Table2[[#This Row],[Reference]],metron,22,FALSE)</f>
        <v>12.98844537815126</v>
      </c>
      <c r="CE697">
        <f>VLOOKUP(Table2[[#This Row],[Reference]],metron,23,FALSE)</f>
        <v>1.604928297313674</v>
      </c>
      <c r="CF697">
        <f>VLOOKUP(Table2[[#This Row],[Reference]],metron,24,FALSE)</f>
        <v>1.791961219955565</v>
      </c>
      <c r="CG697">
        <f>VLOOKUP(Table2[[#This Row],[Reference]],metron,25,FALSE)</f>
        <v>8.887093516461321E-2</v>
      </c>
      <c r="CH697">
        <f>VLOOKUP(Table2[[#This Row],[Reference]],metron,26,FALSE)</f>
        <v>0.11694607150070691</v>
      </c>
    </row>
    <row r="698" spans="1:86" hidden="1" x14ac:dyDescent="0.45">
      <c r="A698">
        <v>1631325600</v>
      </c>
      <c r="B698" t="s">
        <v>1348</v>
      </c>
      <c r="C698" t="s">
        <v>64</v>
      </c>
      <c r="D698" t="s">
        <v>65</v>
      </c>
      <c r="E698" t="s">
        <v>689</v>
      </c>
      <c r="F698" t="s">
        <v>671</v>
      </c>
      <c r="G698" t="s">
        <v>743</v>
      </c>
      <c r="H698">
        <v>8</v>
      </c>
      <c r="I698">
        <v>0.33</v>
      </c>
      <c r="J698">
        <v>1.67</v>
      </c>
      <c r="K698">
        <v>0.88</v>
      </c>
      <c r="L698">
        <v>1.5</v>
      </c>
      <c r="M698">
        <v>2</v>
      </c>
      <c r="N698">
        <v>1</v>
      </c>
      <c r="O698">
        <v>3</v>
      </c>
      <c r="P698">
        <v>3</v>
      </c>
      <c r="Q698">
        <v>2</v>
      </c>
      <c r="R698">
        <v>1</v>
      </c>
      <c r="S698" t="s">
        <v>1349</v>
      </c>
      <c r="T698">
        <v>4</v>
      </c>
      <c r="U698">
        <v>2</v>
      </c>
      <c r="V698">
        <v>3</v>
      </c>
      <c r="W698">
        <v>4</v>
      </c>
      <c r="X698">
        <v>0</v>
      </c>
      <c r="Y698">
        <v>4</v>
      </c>
      <c r="Z698">
        <v>0</v>
      </c>
      <c r="AA698">
        <v>1</v>
      </c>
      <c r="AB698">
        <v>3</v>
      </c>
      <c r="AC698">
        <v>2</v>
      </c>
      <c r="AD698">
        <v>2</v>
      </c>
      <c r="AE698">
        <v>10</v>
      </c>
      <c r="AF698">
        <v>15</v>
      </c>
      <c r="AG698">
        <v>4</v>
      </c>
      <c r="AH698">
        <v>2</v>
      </c>
      <c r="AI698">
        <v>6</v>
      </c>
      <c r="AJ698">
        <v>13</v>
      </c>
      <c r="AK698">
        <v>6</v>
      </c>
      <c r="AL698">
        <v>9</v>
      </c>
      <c r="AM698">
        <v>45</v>
      </c>
      <c r="AN698">
        <v>55</v>
      </c>
      <c r="AO698">
        <v>1.1100000000000001</v>
      </c>
      <c r="AP698">
        <v>1.47</v>
      </c>
      <c r="AQ698">
        <v>2.34</v>
      </c>
      <c r="AR698">
        <v>84</v>
      </c>
      <c r="AS698">
        <v>84</v>
      </c>
      <c r="AT698">
        <v>50</v>
      </c>
      <c r="AU698">
        <v>17</v>
      </c>
      <c r="AV698">
        <v>0</v>
      </c>
      <c r="AW698">
        <v>67</v>
      </c>
      <c r="AX698">
        <v>67</v>
      </c>
      <c r="AY698">
        <v>33</v>
      </c>
      <c r="AZ698">
        <v>67</v>
      </c>
      <c r="BA698">
        <v>7</v>
      </c>
      <c r="BB698">
        <v>5.67</v>
      </c>
      <c r="BC698">
        <v>3.05</v>
      </c>
      <c r="BD698">
        <v>2.8</v>
      </c>
      <c r="BE698">
        <v>2.5</v>
      </c>
      <c r="BF698">
        <f>(1/BC698+1/BD698+1/BE698-1)/3</f>
        <v>2.833723653395781E-2</v>
      </c>
      <c r="BG698">
        <f>1/BC698-BF698</f>
        <v>0.29953161592505861</v>
      </c>
      <c r="BH698">
        <f>1/BD698-BF698</f>
        <v>0.32880562060889934</v>
      </c>
      <c r="BI698">
        <f>1/BE698-BF698</f>
        <v>0.37166276346604221</v>
      </c>
      <c r="BJ698">
        <f>MROUND(BG698*100,2)/100</f>
        <v>0.3</v>
      </c>
      <c r="BK698">
        <v>1.59</v>
      </c>
      <c r="BL698">
        <v>2.5499999999999998</v>
      </c>
      <c r="BM698">
        <v>4.5999999999999996</v>
      </c>
      <c r="BN698">
        <v>9.5</v>
      </c>
      <c r="BO698">
        <v>2.2000000000000002</v>
      </c>
      <c r="BP698">
        <v>1.67</v>
      </c>
      <c r="BQ698" t="s">
        <v>713</v>
      </c>
      <c r="BR698">
        <f>VLOOKUP(Table2[[#This Row],[Reference]],metron,10,FALSE)</f>
        <v>2.5726407816919519</v>
      </c>
      <c r="BS698">
        <f>VLOOKUP(Table2[[#This Row],[Reference]],metron,11,FALSE)</f>
        <v>1.1805091283106199</v>
      </c>
      <c r="BT698">
        <f>VLOOKUP(Table2[[#This Row],[Reference]],metron,12,FALSE)</f>
        <v>1.3921316533813319</v>
      </c>
      <c r="BU698">
        <f>VLOOKUP(Table2[[#This Row],[Reference]],metron,13,FALSE)</f>
        <v>0.5209673269873939</v>
      </c>
      <c r="BV698">
        <f>VLOOKUP(Table2[[#This Row],[Reference]],metron,14,FALSE)</f>
        <v>0.61847182917417032</v>
      </c>
      <c r="BW698">
        <f>VLOOKUP(Table2[[#This Row],[Reference]],metron,15,FALSE)</f>
        <v>11.149200710479571</v>
      </c>
      <c r="BX698">
        <f>VLOOKUP(Table2[[#This Row],[Reference]],metron,16,FALSE)</f>
        <v>11.444049733570161</v>
      </c>
      <c r="BY698">
        <f>VLOOKUP(Table2[[#This Row],[Reference]],metron,17,FALSE)</f>
        <v>4.5257270693512304</v>
      </c>
      <c r="BZ698">
        <f>VLOOKUP(Table2[[#This Row],[Reference]],metron,18,FALSE)</f>
        <v>4.8465324384787474</v>
      </c>
      <c r="CA698">
        <f>VLOOKUP(Table2[[#This Row],[Reference]],metron,19,FALSE)</f>
        <v>6.6234736411283404</v>
      </c>
      <c r="CB698">
        <f>VLOOKUP(Table2[[#This Row],[Reference]],metron,20,FALSE)</f>
        <v>6.5975172950914134</v>
      </c>
      <c r="CC698">
        <f>VLOOKUP(Table2[[#This Row],[Reference]],metron,21,FALSE)</f>
        <v>12.90081154192967</v>
      </c>
      <c r="CD698">
        <f>VLOOKUP(Table2[[#This Row],[Reference]],metron,22,FALSE)</f>
        <v>13.00360685302074</v>
      </c>
      <c r="CE698">
        <f>VLOOKUP(Table2[[#This Row],[Reference]],metron,23,FALSE)</f>
        <v>1.7502145922746779</v>
      </c>
      <c r="CF698">
        <f>VLOOKUP(Table2[[#This Row],[Reference]],metron,24,FALSE)</f>
        <v>1.831402831402831</v>
      </c>
      <c r="CG698">
        <f>VLOOKUP(Table2[[#This Row],[Reference]],metron,25,FALSE)</f>
        <v>9.6525096525096526E-2</v>
      </c>
      <c r="CH698">
        <f>VLOOKUP(Table2[[#This Row],[Reference]],metron,26,FALSE)</f>
        <v>0.1244101244101244</v>
      </c>
    </row>
    <row r="699" spans="1:86" hidden="1" x14ac:dyDescent="0.45">
      <c r="A699">
        <v>1631325960</v>
      </c>
      <c r="B699" t="s">
        <v>1350</v>
      </c>
      <c r="C699" t="s">
        <v>64</v>
      </c>
      <c r="D699" t="s">
        <v>65</v>
      </c>
      <c r="E699" t="s">
        <v>676</v>
      </c>
      <c r="F699" t="s">
        <v>672</v>
      </c>
      <c r="G699" t="s">
        <v>760</v>
      </c>
      <c r="H699">
        <v>8</v>
      </c>
      <c r="I699">
        <v>0.5</v>
      </c>
      <c r="J699">
        <v>1.67</v>
      </c>
      <c r="K699">
        <v>1.35</v>
      </c>
      <c r="L699">
        <v>1.1100000000000001</v>
      </c>
      <c r="M699">
        <v>2</v>
      </c>
      <c r="N699">
        <v>1</v>
      </c>
      <c r="O699">
        <v>3</v>
      </c>
      <c r="P699">
        <v>1</v>
      </c>
      <c r="Q699">
        <v>1</v>
      </c>
      <c r="R699">
        <v>0</v>
      </c>
      <c r="S699" t="s">
        <v>1351</v>
      </c>
      <c r="T699">
        <v>87</v>
      </c>
      <c r="U699">
        <v>4</v>
      </c>
      <c r="V699">
        <v>14</v>
      </c>
      <c r="W699">
        <v>3</v>
      </c>
      <c r="X699">
        <v>0</v>
      </c>
      <c r="Y699">
        <v>3</v>
      </c>
      <c r="Z699">
        <v>0</v>
      </c>
      <c r="AA699">
        <v>1</v>
      </c>
      <c r="AB699">
        <v>2</v>
      </c>
      <c r="AC699">
        <v>0</v>
      </c>
      <c r="AD699">
        <v>3</v>
      </c>
      <c r="AE699">
        <v>22</v>
      </c>
      <c r="AF699">
        <v>19</v>
      </c>
      <c r="AG699">
        <v>6</v>
      </c>
      <c r="AH699">
        <v>6</v>
      </c>
      <c r="AI699">
        <v>16</v>
      </c>
      <c r="AJ699">
        <v>13</v>
      </c>
      <c r="AK699">
        <v>14</v>
      </c>
      <c r="AL699">
        <v>11</v>
      </c>
      <c r="AM699">
        <v>48</v>
      </c>
      <c r="AN699">
        <v>52</v>
      </c>
      <c r="AO699">
        <v>2.15</v>
      </c>
      <c r="AP699">
        <v>1.99</v>
      </c>
      <c r="AQ699">
        <v>2.54</v>
      </c>
      <c r="AR699">
        <v>71</v>
      </c>
      <c r="AS699">
        <v>100</v>
      </c>
      <c r="AT699">
        <v>42</v>
      </c>
      <c r="AU699">
        <v>13</v>
      </c>
      <c r="AV699">
        <v>0</v>
      </c>
      <c r="AW699">
        <v>29</v>
      </c>
      <c r="AX699">
        <v>100</v>
      </c>
      <c r="AY699">
        <v>13</v>
      </c>
      <c r="AZ699">
        <v>100</v>
      </c>
      <c r="BA699">
        <v>14.42</v>
      </c>
      <c r="BB699">
        <v>4.33</v>
      </c>
      <c r="BC699">
        <v>2.4</v>
      </c>
      <c r="BD699">
        <v>3.25</v>
      </c>
      <c r="BE699">
        <v>2.8</v>
      </c>
      <c r="BF699">
        <f>(1/BC699+1/BD699+1/BE699-1)/3</f>
        <v>2.716727716727722E-2</v>
      </c>
      <c r="BG699">
        <f>1/BC699-BF699</f>
        <v>0.38949938949938945</v>
      </c>
      <c r="BH699">
        <f>1/BD699-BF699</f>
        <v>0.28052503052503047</v>
      </c>
      <c r="BI699">
        <f>1/BE699-BF699</f>
        <v>0.32997557997557991</v>
      </c>
      <c r="BJ699">
        <f>MROUND(BG699*100,2)/100</f>
        <v>0.38</v>
      </c>
      <c r="BK699">
        <v>1.33</v>
      </c>
      <c r="BL699">
        <v>1.91</v>
      </c>
      <c r="BM699">
        <v>3</v>
      </c>
      <c r="BN699">
        <v>5.75</v>
      </c>
      <c r="BO699">
        <v>1.74</v>
      </c>
      <c r="BP699">
        <v>2.0499999999999998</v>
      </c>
      <c r="BQ699" t="s">
        <v>680</v>
      </c>
      <c r="BR699">
        <f>VLOOKUP(Table2[[#This Row],[Reference]],metron,10,FALSE)</f>
        <v>2.4900895140664963</v>
      </c>
      <c r="BS699">
        <f>VLOOKUP(Table2[[#This Row],[Reference]],metron,11,FALSE)</f>
        <v>1.330562659846547</v>
      </c>
      <c r="BT699">
        <f>VLOOKUP(Table2[[#This Row],[Reference]],metron,12,FALSE)</f>
        <v>1.1595268542199491</v>
      </c>
      <c r="BU699">
        <f>VLOOKUP(Table2[[#This Row],[Reference]],metron,13,FALSE)</f>
        <v>0.59053607588191415</v>
      </c>
      <c r="BV699">
        <f>VLOOKUP(Table2[[#This Row],[Reference]],metron,14,FALSE)</f>
        <v>0.50069274219332838</v>
      </c>
      <c r="BW699">
        <f>VLOOKUP(Table2[[#This Row],[Reference]],metron,15,FALSE)</f>
        <v>11.79715236686391</v>
      </c>
      <c r="BX699">
        <f>VLOOKUP(Table2[[#This Row],[Reference]],metron,16,FALSE)</f>
        <v>10.317122781065089</v>
      </c>
      <c r="BY699">
        <f>VLOOKUP(Table2[[#This Row],[Reference]],metron,17,FALSE)</f>
        <v>5.0637025966747622</v>
      </c>
      <c r="BZ699">
        <f>VLOOKUP(Table2[[#This Row],[Reference]],metron,18,FALSE)</f>
        <v>4.4674014571268454</v>
      </c>
      <c r="CA699">
        <f>VLOOKUP(Table2[[#This Row],[Reference]],metron,19,FALSE)</f>
        <v>6.7334497701891483</v>
      </c>
      <c r="CB699">
        <f>VLOOKUP(Table2[[#This Row],[Reference]],metron,20,FALSE)</f>
        <v>5.849721323938244</v>
      </c>
      <c r="CC699">
        <f>VLOOKUP(Table2[[#This Row],[Reference]],metron,21,FALSE)</f>
        <v>12.89644194756554</v>
      </c>
      <c r="CD699">
        <f>VLOOKUP(Table2[[#This Row],[Reference]],metron,22,FALSE)</f>
        <v>13.3434456928839</v>
      </c>
      <c r="CE699">
        <f>VLOOKUP(Table2[[#This Row],[Reference]],metron,23,FALSE)</f>
        <v>1.6144382124117971</v>
      </c>
      <c r="CF699">
        <f>VLOOKUP(Table2[[#This Row],[Reference]],metron,24,FALSE)</f>
        <v>1.9032024606477289</v>
      </c>
      <c r="CG699">
        <f>VLOOKUP(Table2[[#This Row],[Reference]],metron,25,FALSE)</f>
        <v>9.372172969060974E-2</v>
      </c>
      <c r="CH699">
        <f>VLOOKUP(Table2[[#This Row],[Reference]],metron,26,FALSE)</f>
        <v>0.11669983716301791</v>
      </c>
    </row>
    <row r="700" spans="1:86" hidden="1" x14ac:dyDescent="0.45">
      <c r="A700">
        <v>1631397600</v>
      </c>
      <c r="B700" t="s">
        <v>1352</v>
      </c>
      <c r="C700" t="s">
        <v>64</v>
      </c>
      <c r="D700" t="s">
        <v>65</v>
      </c>
      <c r="E700" t="s">
        <v>677</v>
      </c>
      <c r="F700" t="s">
        <v>704</v>
      </c>
      <c r="G700" t="s">
        <v>710</v>
      </c>
      <c r="H700">
        <v>8</v>
      </c>
      <c r="I700">
        <v>1.33</v>
      </c>
      <c r="J700">
        <v>1</v>
      </c>
      <c r="K700">
        <v>1.55</v>
      </c>
      <c r="L700">
        <v>1.05</v>
      </c>
      <c r="M700">
        <v>2</v>
      </c>
      <c r="N700">
        <v>1</v>
      </c>
      <c r="O700">
        <v>3</v>
      </c>
      <c r="P700">
        <v>1</v>
      </c>
      <c r="Q700">
        <v>0</v>
      </c>
      <c r="R700">
        <v>1</v>
      </c>
      <c r="S700" t="s">
        <v>1353</v>
      </c>
      <c r="T700">
        <v>14</v>
      </c>
      <c r="U700">
        <v>3</v>
      </c>
      <c r="V700">
        <v>2</v>
      </c>
      <c r="W700">
        <v>0</v>
      </c>
      <c r="X700">
        <v>0</v>
      </c>
      <c r="Y700">
        <v>2</v>
      </c>
      <c r="Z700">
        <v>0</v>
      </c>
      <c r="AA700">
        <v>0</v>
      </c>
      <c r="AB700">
        <v>0</v>
      </c>
      <c r="AC700">
        <v>2</v>
      </c>
      <c r="AD700">
        <v>0</v>
      </c>
      <c r="AE700">
        <v>19</v>
      </c>
      <c r="AF700">
        <v>5</v>
      </c>
      <c r="AG700">
        <v>7</v>
      </c>
      <c r="AH700">
        <v>4</v>
      </c>
      <c r="AI700">
        <v>12</v>
      </c>
      <c r="AJ700">
        <v>1</v>
      </c>
      <c r="AK700">
        <v>15</v>
      </c>
      <c r="AL700">
        <v>12</v>
      </c>
      <c r="AM700">
        <v>55</v>
      </c>
      <c r="AN700">
        <v>45</v>
      </c>
      <c r="AO700">
        <v>1.9</v>
      </c>
      <c r="AP700">
        <v>0.78</v>
      </c>
      <c r="AQ700">
        <v>1.84</v>
      </c>
      <c r="AR700">
        <v>50</v>
      </c>
      <c r="AS700">
        <v>67</v>
      </c>
      <c r="AT700">
        <v>17</v>
      </c>
      <c r="AU700">
        <v>17</v>
      </c>
      <c r="AV700">
        <v>0</v>
      </c>
      <c r="AW700">
        <v>34</v>
      </c>
      <c r="AX700">
        <v>34</v>
      </c>
      <c r="AY700">
        <v>33</v>
      </c>
      <c r="AZ700">
        <v>67</v>
      </c>
      <c r="BA700">
        <v>10</v>
      </c>
      <c r="BB700">
        <v>5</v>
      </c>
      <c r="BC700">
        <v>2.2999999999999998</v>
      </c>
      <c r="BD700">
        <v>3</v>
      </c>
      <c r="BE700">
        <v>3.15</v>
      </c>
      <c r="BF700">
        <f>(1/BC700+1/BD700+1/BE700-1)/3</f>
        <v>2.8525419829767678E-2</v>
      </c>
      <c r="BG700">
        <f>1/BC700-BF700</f>
        <v>0.40625718886588452</v>
      </c>
      <c r="BH700">
        <f>1/BD700-BF700</f>
        <v>0.30480791350356562</v>
      </c>
      <c r="BI700">
        <f>1/BE700-BF700</f>
        <v>0.28893489763054975</v>
      </c>
      <c r="BJ700">
        <f>MROUND(BG700*100,2)/100</f>
        <v>0.4</v>
      </c>
      <c r="BK700">
        <v>1.49</v>
      </c>
      <c r="BL700">
        <v>2.35</v>
      </c>
      <c r="BM700">
        <v>4.05</v>
      </c>
      <c r="BN700">
        <v>8</v>
      </c>
      <c r="BO700">
        <v>2.0499999999999998</v>
      </c>
      <c r="BP700">
        <v>1.74</v>
      </c>
      <c r="BQ700" t="s">
        <v>733</v>
      </c>
      <c r="BR700">
        <f>VLOOKUP(Table2[[#This Row],[Reference]],metron,10,FALSE)</f>
        <v>2.4956155335383219</v>
      </c>
      <c r="BS700">
        <f>VLOOKUP(Table2[[#This Row],[Reference]],metron,11,FALSE)</f>
        <v>1.344038264434575</v>
      </c>
      <c r="BT700">
        <f>VLOOKUP(Table2[[#This Row],[Reference]],metron,12,FALSE)</f>
        <v>1.1515772691037469</v>
      </c>
      <c r="BU700">
        <f>VLOOKUP(Table2[[#This Row],[Reference]],metron,13,FALSE)</f>
        <v>0.59936225942375587</v>
      </c>
      <c r="BV700">
        <f>VLOOKUP(Table2[[#This Row],[Reference]],metron,14,FALSE)</f>
        <v>0.50723152260562576</v>
      </c>
      <c r="BW700">
        <f>VLOOKUP(Table2[[#This Row],[Reference]],metron,15,FALSE)</f>
        <v>11.99278846153846</v>
      </c>
      <c r="BX700">
        <f>VLOOKUP(Table2[[#This Row],[Reference]],metron,16,FALSE)</f>
        <v>10.0277534965035</v>
      </c>
      <c r="BY700">
        <f>VLOOKUP(Table2[[#This Row],[Reference]],metron,17,FALSE)</f>
        <v>5.2857459543338514</v>
      </c>
      <c r="BZ700">
        <f>VLOOKUP(Table2[[#This Row],[Reference]],metron,18,FALSE)</f>
        <v>4.4067834183107957</v>
      </c>
      <c r="CA700">
        <f>VLOOKUP(Table2[[#This Row],[Reference]],metron,19,FALSE)</f>
        <v>6.7070425072046085</v>
      </c>
      <c r="CB700">
        <f>VLOOKUP(Table2[[#This Row],[Reference]],metron,20,FALSE)</f>
        <v>5.6209700781927046</v>
      </c>
      <c r="CC700">
        <f>VLOOKUP(Table2[[#This Row],[Reference]],metron,21,FALSE)</f>
        <v>13.04463690872752</v>
      </c>
      <c r="CD700">
        <f>VLOOKUP(Table2[[#This Row],[Reference]],metron,22,FALSE)</f>
        <v>13.49811236953142</v>
      </c>
      <c r="CE700">
        <f>VLOOKUP(Table2[[#This Row],[Reference]],metron,23,FALSE)</f>
        <v>1.5836526181353769</v>
      </c>
      <c r="CF700">
        <f>VLOOKUP(Table2[[#This Row],[Reference]],metron,24,FALSE)</f>
        <v>1.8744146445295871</v>
      </c>
      <c r="CG700">
        <f>VLOOKUP(Table2[[#This Row],[Reference]],metron,25,FALSE)</f>
        <v>8.5994040017028525E-2</v>
      </c>
      <c r="CH700">
        <f>VLOOKUP(Table2[[#This Row],[Reference]],metron,26,FALSE)</f>
        <v>0.13452532992762881</v>
      </c>
    </row>
    <row r="701" spans="1:86" hidden="1" x14ac:dyDescent="0.45">
      <c r="A701">
        <v>1631404800</v>
      </c>
      <c r="B701" t="s">
        <v>1354</v>
      </c>
      <c r="C701" t="s">
        <v>64</v>
      </c>
      <c r="D701" t="s">
        <v>65</v>
      </c>
      <c r="E701" t="s">
        <v>661</v>
      </c>
      <c r="F701" t="s">
        <v>667</v>
      </c>
      <c r="G701" t="s">
        <v>731</v>
      </c>
      <c r="H701">
        <v>8</v>
      </c>
      <c r="I701">
        <v>1.67</v>
      </c>
      <c r="J701">
        <v>2</v>
      </c>
      <c r="K701">
        <v>2</v>
      </c>
      <c r="L701">
        <v>1.4</v>
      </c>
      <c r="M701">
        <v>2</v>
      </c>
      <c r="N701">
        <v>2</v>
      </c>
      <c r="O701">
        <v>4</v>
      </c>
      <c r="P701">
        <v>3</v>
      </c>
      <c r="Q701">
        <v>1</v>
      </c>
      <c r="R701">
        <v>2</v>
      </c>
      <c r="S701" t="s">
        <v>1355</v>
      </c>
      <c r="T701" t="s">
        <v>1356</v>
      </c>
      <c r="U701">
        <v>9</v>
      </c>
      <c r="V701">
        <v>2</v>
      </c>
      <c r="W701">
        <v>3</v>
      </c>
      <c r="X701">
        <v>0</v>
      </c>
      <c r="Y701">
        <v>3</v>
      </c>
      <c r="Z701">
        <v>0</v>
      </c>
      <c r="AA701">
        <v>2</v>
      </c>
      <c r="AB701">
        <v>1</v>
      </c>
      <c r="AC701">
        <v>0</v>
      </c>
      <c r="AD701">
        <v>3</v>
      </c>
      <c r="AE701">
        <v>10</v>
      </c>
      <c r="AF701">
        <v>12</v>
      </c>
      <c r="AG701">
        <v>6</v>
      </c>
      <c r="AH701">
        <v>7</v>
      </c>
      <c r="AI701">
        <v>4</v>
      </c>
      <c r="AJ701">
        <v>5</v>
      </c>
      <c r="AK701">
        <v>9</v>
      </c>
      <c r="AL701">
        <v>13</v>
      </c>
      <c r="AM701">
        <v>54</v>
      </c>
      <c r="AN701">
        <v>46</v>
      </c>
      <c r="AO701">
        <v>1.4</v>
      </c>
      <c r="AP701">
        <v>1.38</v>
      </c>
      <c r="AQ701">
        <v>2.5</v>
      </c>
      <c r="AR701">
        <v>34</v>
      </c>
      <c r="AS701">
        <v>84</v>
      </c>
      <c r="AT701">
        <v>50</v>
      </c>
      <c r="AU701">
        <v>17</v>
      </c>
      <c r="AV701">
        <v>0</v>
      </c>
      <c r="AW701">
        <v>0</v>
      </c>
      <c r="AX701">
        <v>84</v>
      </c>
      <c r="AY701">
        <v>50</v>
      </c>
      <c r="AZ701">
        <v>84</v>
      </c>
      <c r="BA701">
        <v>7.33</v>
      </c>
      <c r="BB701">
        <v>4.33</v>
      </c>
      <c r="BC701">
        <v>2.15</v>
      </c>
      <c r="BD701">
        <v>3.35</v>
      </c>
      <c r="BE701">
        <v>3.15</v>
      </c>
      <c r="BF701">
        <f>(1/BC701+1/BD701+1/BE701-1)/3</f>
        <v>2.7028019738883986E-2</v>
      </c>
      <c r="BG701">
        <f>1/BC701-BF701</f>
        <v>0.43808825933088347</v>
      </c>
      <c r="BH701">
        <f>1/BD701-BF701</f>
        <v>0.27147944294768317</v>
      </c>
      <c r="BI701">
        <f>1/BE701-BF701</f>
        <v>0.29043229772143347</v>
      </c>
      <c r="BJ701">
        <f>MROUND(BG701*100,2)/100</f>
        <v>0.44</v>
      </c>
      <c r="BK701">
        <v>1.34</v>
      </c>
      <c r="BL701">
        <v>1.91</v>
      </c>
      <c r="BM701">
        <v>3.1</v>
      </c>
      <c r="BN701">
        <v>5.75</v>
      </c>
      <c r="BO701">
        <v>1.8</v>
      </c>
      <c r="BP701">
        <v>2</v>
      </c>
      <c r="BQ701" t="s">
        <v>715</v>
      </c>
      <c r="BR701">
        <f>VLOOKUP(Table2[[#This Row],[Reference]],metron,10,FALSE)</f>
        <v>2.4807646356033461</v>
      </c>
      <c r="BS701">
        <f>VLOOKUP(Table2[[#This Row],[Reference]],metron,11,FALSE)</f>
        <v>1.4140979689366791</v>
      </c>
      <c r="BT701">
        <f>VLOOKUP(Table2[[#This Row],[Reference]],metron,12,FALSE)</f>
        <v>1.0666666666666671</v>
      </c>
      <c r="BU701">
        <f>VLOOKUP(Table2[[#This Row],[Reference]],metron,13,FALSE)</f>
        <v>0.62712066905615294</v>
      </c>
      <c r="BV701">
        <f>VLOOKUP(Table2[[#This Row],[Reference]],metron,14,FALSE)</f>
        <v>0.46009557945041818</v>
      </c>
      <c r="BW701">
        <f>VLOOKUP(Table2[[#This Row],[Reference]],metron,15,FALSE)</f>
        <v>12.56969280146722</v>
      </c>
      <c r="BX701">
        <f>VLOOKUP(Table2[[#This Row],[Reference]],metron,16,FALSE)</f>
        <v>9.8695552498853729</v>
      </c>
      <c r="BY701">
        <f>VLOOKUP(Table2[[#This Row],[Reference]],metron,17,FALSE)</f>
        <v>5.2754256787850897</v>
      </c>
      <c r="BZ701">
        <f>VLOOKUP(Table2[[#This Row],[Reference]],metron,18,FALSE)</f>
        <v>4.1279337321675103</v>
      </c>
      <c r="CA701">
        <f>VLOOKUP(Table2[[#This Row],[Reference]],metron,19,FALSE)</f>
        <v>7.2942671226821298</v>
      </c>
      <c r="CB701">
        <f>VLOOKUP(Table2[[#This Row],[Reference]],metron,20,FALSE)</f>
        <v>5.7416215177178627</v>
      </c>
      <c r="CC701">
        <f>VLOOKUP(Table2[[#This Row],[Reference]],metron,21,FALSE)</f>
        <v>12.897246007868549</v>
      </c>
      <c r="CD701">
        <f>VLOOKUP(Table2[[#This Row],[Reference]],metron,22,FALSE)</f>
        <v>13.507058551261281</v>
      </c>
      <c r="CE701">
        <f>VLOOKUP(Table2[[#This Row],[Reference]],metron,23,FALSE)</f>
        <v>1.576522702104098</v>
      </c>
      <c r="CF701">
        <f>VLOOKUP(Table2[[#This Row],[Reference]],metron,24,FALSE)</f>
        <v>1.917165005537099</v>
      </c>
      <c r="CG701">
        <f>VLOOKUP(Table2[[#This Row],[Reference]],metron,25,FALSE)</f>
        <v>8.4385382059800659E-2</v>
      </c>
      <c r="CH701">
        <f>VLOOKUP(Table2[[#This Row],[Reference]],metron,26,FALSE)</f>
        <v>0.1233665559246955</v>
      </c>
    </row>
    <row r="702" spans="1:86" hidden="1" x14ac:dyDescent="0.45">
      <c r="A702">
        <v>1631412000</v>
      </c>
      <c r="B702" t="s">
        <v>1357</v>
      </c>
      <c r="C702" t="s">
        <v>64</v>
      </c>
      <c r="D702" t="s">
        <v>65</v>
      </c>
      <c r="E702" t="s">
        <v>694</v>
      </c>
      <c r="F702" t="s">
        <v>699</v>
      </c>
      <c r="G702" t="s">
        <v>720</v>
      </c>
      <c r="H702">
        <v>8</v>
      </c>
      <c r="I702">
        <v>3</v>
      </c>
      <c r="J702">
        <v>1.33</v>
      </c>
      <c r="K702">
        <v>1.9</v>
      </c>
      <c r="L702">
        <v>0.72</v>
      </c>
      <c r="M702">
        <v>2</v>
      </c>
      <c r="N702">
        <v>0</v>
      </c>
      <c r="O702">
        <v>2</v>
      </c>
      <c r="P702">
        <v>1</v>
      </c>
      <c r="Q702">
        <v>1</v>
      </c>
      <c r="R702">
        <v>0</v>
      </c>
      <c r="S702" t="s">
        <v>1358</v>
      </c>
      <c r="U702">
        <v>7</v>
      </c>
      <c r="V702">
        <v>0</v>
      </c>
      <c r="W702">
        <v>1</v>
      </c>
      <c r="X702">
        <v>0</v>
      </c>
      <c r="Y702">
        <v>3</v>
      </c>
      <c r="Z702">
        <v>0</v>
      </c>
      <c r="AA702">
        <v>1</v>
      </c>
      <c r="AB702">
        <v>0</v>
      </c>
      <c r="AC702">
        <v>2</v>
      </c>
      <c r="AD702">
        <v>1</v>
      </c>
      <c r="AE702">
        <v>13</v>
      </c>
      <c r="AF702">
        <v>0</v>
      </c>
      <c r="AG702">
        <v>6</v>
      </c>
      <c r="AH702">
        <v>0</v>
      </c>
      <c r="AI702">
        <v>7</v>
      </c>
      <c r="AJ702">
        <v>0</v>
      </c>
      <c r="AK702">
        <v>14</v>
      </c>
      <c r="AL702">
        <v>12</v>
      </c>
      <c r="AM702">
        <v>58</v>
      </c>
      <c r="AN702">
        <v>42</v>
      </c>
      <c r="AO702">
        <v>1.57</v>
      </c>
      <c r="AP702">
        <v>0.15</v>
      </c>
      <c r="AQ702">
        <v>2.67</v>
      </c>
      <c r="AR702">
        <v>33</v>
      </c>
      <c r="AS702">
        <v>100</v>
      </c>
      <c r="AT702">
        <v>50</v>
      </c>
      <c r="AU702">
        <v>17</v>
      </c>
      <c r="AV702">
        <v>0</v>
      </c>
      <c r="AW702">
        <v>17</v>
      </c>
      <c r="AX702">
        <v>84</v>
      </c>
      <c r="AY702">
        <v>50</v>
      </c>
      <c r="AZ702">
        <v>84</v>
      </c>
      <c r="BA702">
        <v>6</v>
      </c>
      <c r="BB702">
        <v>3</v>
      </c>
      <c r="BC702">
        <v>1.39</v>
      </c>
      <c r="BD702">
        <v>4.3499999999999996</v>
      </c>
      <c r="BE702">
        <v>8</v>
      </c>
      <c r="BF702">
        <f>(1/BC702+1/BD702+1/BE702-1)/3</f>
        <v>2.4769839300973057E-2</v>
      </c>
      <c r="BG702">
        <f>1/BC702-BF702</f>
        <v>0.69465462113068166</v>
      </c>
      <c r="BH702">
        <f>1/BD702-BF702</f>
        <v>0.20511521817029132</v>
      </c>
      <c r="BI702">
        <f>1/BE702-BF702</f>
        <v>0.10023016069902695</v>
      </c>
      <c r="BJ702">
        <f>MROUND(BG702*100,2)/100</f>
        <v>0.7</v>
      </c>
      <c r="BK702">
        <v>1.33</v>
      </c>
      <c r="BL702">
        <v>1.91</v>
      </c>
      <c r="BM702">
        <v>3.2</v>
      </c>
      <c r="BN702">
        <v>6</v>
      </c>
      <c r="BO702">
        <v>2.25</v>
      </c>
      <c r="BP702">
        <v>1.62</v>
      </c>
      <c r="BQ702" t="s">
        <v>770</v>
      </c>
      <c r="BR702">
        <f>VLOOKUP(Table2[[#This Row],[Reference]],metron,10,FALSE)</f>
        <v>2.9925826028320968</v>
      </c>
      <c r="BS702">
        <f>VLOOKUP(Table2[[#This Row],[Reference]],metron,11,FALSE)</f>
        <v>2.224544841537424</v>
      </c>
      <c r="BT702">
        <f>VLOOKUP(Table2[[#This Row],[Reference]],metron,12,FALSE)</f>
        <v>0.76803776129467294</v>
      </c>
      <c r="BU702">
        <f>VLOOKUP(Table2[[#This Row],[Reference]],metron,13,FALSE)</f>
        <v>0.96561024949426832</v>
      </c>
      <c r="BV702">
        <f>VLOOKUP(Table2[[#This Row],[Reference]],metron,14,FALSE)</f>
        <v>0.34187457855697911</v>
      </c>
      <c r="BW702">
        <f>VLOOKUP(Table2[[#This Row],[Reference]],metron,15,FALSE)</f>
        <v>16.100000000000001</v>
      </c>
      <c r="BX702">
        <f>VLOOKUP(Table2[[#This Row],[Reference]],metron,16,FALSE)</f>
        <v>8.3493506493506491</v>
      </c>
      <c r="BY702">
        <f>VLOOKUP(Table2[[#This Row],[Reference]],metron,17,FALSE)</f>
        <v>7.2678100263852254</v>
      </c>
      <c r="BZ702">
        <f>VLOOKUP(Table2[[#This Row],[Reference]],metron,18,FALSE)</f>
        <v>3.2770448548812658</v>
      </c>
      <c r="CA702">
        <f>VLOOKUP(Table2[[#This Row],[Reference]],metron,19,FALSE)</f>
        <v>8.832189973614776</v>
      </c>
      <c r="CB702">
        <f>VLOOKUP(Table2[[#This Row],[Reference]],metron,20,FALSE)</f>
        <v>5.0723057944693828</v>
      </c>
      <c r="CC702">
        <f>VLOOKUP(Table2[[#This Row],[Reference]],metron,21,FALSE)</f>
        <v>11.95872170439414</v>
      </c>
      <c r="CD702">
        <f>VLOOKUP(Table2[[#This Row],[Reference]],metron,22,FALSE)</f>
        <v>13.450066577896139</v>
      </c>
      <c r="CE702">
        <f>VLOOKUP(Table2[[#This Row],[Reference]],metron,23,FALSE)</f>
        <v>1.301526717557252</v>
      </c>
      <c r="CF702">
        <f>VLOOKUP(Table2[[#This Row],[Reference]],metron,24,FALSE)</f>
        <v>1.9796437659033079</v>
      </c>
      <c r="CG702">
        <f>VLOOKUP(Table2[[#This Row],[Reference]],metron,25,FALSE)</f>
        <v>5.3435114503816793E-2</v>
      </c>
      <c r="CH702">
        <f>VLOOKUP(Table2[[#This Row],[Reference]],metron,26,FALSE)</f>
        <v>0.1183206106870229</v>
      </c>
    </row>
    <row r="703" spans="1:86" hidden="1" x14ac:dyDescent="0.45">
      <c r="A703">
        <v>1631484000</v>
      </c>
      <c r="B703" t="s">
        <v>1359</v>
      </c>
      <c r="C703" t="s">
        <v>64</v>
      </c>
      <c r="D703" t="s">
        <v>65</v>
      </c>
      <c r="E703" t="s">
        <v>682</v>
      </c>
      <c r="F703" t="s">
        <v>666</v>
      </c>
      <c r="G703" t="s">
        <v>735</v>
      </c>
      <c r="H703">
        <v>8</v>
      </c>
      <c r="I703">
        <v>1.25</v>
      </c>
      <c r="J703">
        <v>1.67</v>
      </c>
      <c r="K703">
        <v>1.58</v>
      </c>
      <c r="L703">
        <v>1.32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U703">
        <v>4</v>
      </c>
      <c r="V703">
        <v>4</v>
      </c>
      <c r="W703">
        <v>1</v>
      </c>
      <c r="X703">
        <v>0</v>
      </c>
      <c r="Y703">
        <v>2</v>
      </c>
      <c r="Z703">
        <v>0</v>
      </c>
      <c r="AA703">
        <v>0</v>
      </c>
      <c r="AB703">
        <v>1</v>
      </c>
      <c r="AC703">
        <v>0</v>
      </c>
      <c r="AD703">
        <v>2</v>
      </c>
      <c r="AE703">
        <v>10</v>
      </c>
      <c r="AF703">
        <v>11</v>
      </c>
      <c r="AG703">
        <v>4</v>
      </c>
      <c r="AH703">
        <v>4</v>
      </c>
      <c r="AI703">
        <v>6</v>
      </c>
      <c r="AJ703">
        <v>7</v>
      </c>
      <c r="AK703">
        <v>13</v>
      </c>
      <c r="AL703">
        <v>8</v>
      </c>
      <c r="AM703">
        <v>46</v>
      </c>
      <c r="AN703">
        <v>54</v>
      </c>
      <c r="AO703">
        <v>1.36</v>
      </c>
      <c r="AP703">
        <v>1.48</v>
      </c>
      <c r="AQ703">
        <v>1.0900000000000001</v>
      </c>
      <c r="AR703">
        <v>13</v>
      </c>
      <c r="AS703">
        <v>42</v>
      </c>
      <c r="AT703">
        <v>13</v>
      </c>
      <c r="AU703">
        <v>13</v>
      </c>
      <c r="AV703">
        <v>0</v>
      </c>
      <c r="AW703">
        <v>13</v>
      </c>
      <c r="AX703">
        <v>13</v>
      </c>
      <c r="AY703">
        <v>29</v>
      </c>
      <c r="AZ703">
        <v>42</v>
      </c>
      <c r="BA703">
        <v>9.25</v>
      </c>
      <c r="BB703">
        <v>5.5</v>
      </c>
      <c r="BC703">
        <v>3.35</v>
      </c>
      <c r="BD703">
        <v>3.15</v>
      </c>
      <c r="BE703">
        <v>2.15</v>
      </c>
      <c r="BF703">
        <f>(1/BC703+1/BD703+1/BE703-1)/3</f>
        <v>2.7028019738883986E-2</v>
      </c>
      <c r="BG703">
        <f>1/BC703-BF703</f>
        <v>0.27147944294768317</v>
      </c>
      <c r="BH703">
        <f>1/BD703-BF703</f>
        <v>0.29043229772143347</v>
      </c>
      <c r="BI703">
        <f>1/BE703-BF703</f>
        <v>0.43808825933088347</v>
      </c>
      <c r="BJ703">
        <f>MROUND(BG703*100,2)/100</f>
        <v>0.28000000000000003</v>
      </c>
      <c r="BK703">
        <v>1.48</v>
      </c>
      <c r="BL703">
        <v>2.25</v>
      </c>
      <c r="BM703">
        <v>3.95</v>
      </c>
      <c r="BN703">
        <v>7.75</v>
      </c>
      <c r="BO703">
        <v>2.1</v>
      </c>
      <c r="BP703">
        <v>1.71</v>
      </c>
      <c r="BQ703" t="s">
        <v>675</v>
      </c>
      <c r="BR703">
        <f>VLOOKUP(Table2[[#This Row],[Reference]],metron,10,FALSE)</f>
        <v>2.5445607358071678</v>
      </c>
      <c r="BS703">
        <f>VLOOKUP(Table2[[#This Row],[Reference]],metron,11,FALSE)</f>
        <v>1.128766254360926</v>
      </c>
      <c r="BT703">
        <f>VLOOKUP(Table2[[#This Row],[Reference]],metron,12,FALSE)</f>
        <v>1.415794481446242</v>
      </c>
      <c r="BU703">
        <f>VLOOKUP(Table2[[#This Row],[Reference]],metron,13,FALSE)</f>
        <v>0.49635267998731369</v>
      </c>
      <c r="BV703">
        <f>VLOOKUP(Table2[[#This Row],[Reference]],metron,14,FALSE)</f>
        <v>0.61084681255946716</v>
      </c>
      <c r="BW703">
        <f>VLOOKUP(Table2[[#This Row],[Reference]],metron,15,FALSE)</f>
        <v>11.04442036836403</v>
      </c>
      <c r="BX703">
        <f>VLOOKUP(Table2[[#This Row],[Reference]],metron,16,FALSE)</f>
        <v>11.38840736728061</v>
      </c>
      <c r="BY703">
        <f>VLOOKUP(Table2[[#This Row],[Reference]],metron,17,FALSE)</f>
        <v>4.5379574003276897</v>
      </c>
      <c r="BZ703">
        <f>VLOOKUP(Table2[[#This Row],[Reference]],metron,18,FALSE)</f>
        <v>4.8481703986892413</v>
      </c>
      <c r="CA703">
        <f>VLOOKUP(Table2[[#This Row],[Reference]],metron,19,FALSE)</f>
        <v>6.5064629680363399</v>
      </c>
      <c r="CB703">
        <f>VLOOKUP(Table2[[#This Row],[Reference]],metron,20,FALSE)</f>
        <v>6.540236968591369</v>
      </c>
      <c r="CC703">
        <f>VLOOKUP(Table2[[#This Row],[Reference]],metron,21,FALSE)</f>
        <v>13.117582417582421</v>
      </c>
      <c r="CD703">
        <f>VLOOKUP(Table2[[#This Row],[Reference]],metron,22,FALSE)</f>
        <v>13.28241758241758</v>
      </c>
      <c r="CE703">
        <f>VLOOKUP(Table2[[#This Row],[Reference]],metron,23,FALSE)</f>
        <v>1.792592592592593</v>
      </c>
      <c r="CF703">
        <f>VLOOKUP(Table2[[#This Row],[Reference]],metron,24,FALSE)</f>
        <v>1.806980433632998</v>
      </c>
      <c r="CG703">
        <f>VLOOKUP(Table2[[#This Row],[Reference]],metron,25,FALSE)</f>
        <v>0.1047065044949762</v>
      </c>
      <c r="CH703">
        <f>VLOOKUP(Table2[[#This Row],[Reference]],metron,26,FALSE)</f>
        <v>0.1073506081438392</v>
      </c>
    </row>
    <row r="704" spans="1:86" hidden="1" x14ac:dyDescent="0.45">
      <c r="A704">
        <v>1631491200</v>
      </c>
      <c r="B704" t="s">
        <v>1360</v>
      </c>
      <c r="C704" t="s">
        <v>64</v>
      </c>
      <c r="D704" t="s">
        <v>65</v>
      </c>
      <c r="E704" t="s">
        <v>683</v>
      </c>
      <c r="F704" t="s">
        <v>660</v>
      </c>
      <c r="G704" t="s">
        <v>673</v>
      </c>
      <c r="H704">
        <v>8</v>
      </c>
      <c r="I704">
        <v>0.33</v>
      </c>
      <c r="J704">
        <v>1</v>
      </c>
      <c r="K704">
        <v>1.24</v>
      </c>
      <c r="L704">
        <v>1.28</v>
      </c>
      <c r="M704">
        <v>3</v>
      </c>
      <c r="N704">
        <v>0</v>
      </c>
      <c r="O704">
        <v>3</v>
      </c>
      <c r="P704">
        <v>2</v>
      </c>
      <c r="Q704">
        <v>2</v>
      </c>
      <c r="R704">
        <v>0</v>
      </c>
      <c r="S704" t="s">
        <v>1361</v>
      </c>
      <c r="U704">
        <v>1</v>
      </c>
      <c r="V704">
        <v>6</v>
      </c>
      <c r="W704">
        <v>3</v>
      </c>
      <c r="X704">
        <v>0</v>
      </c>
      <c r="Y704">
        <v>2</v>
      </c>
      <c r="Z704">
        <v>0</v>
      </c>
      <c r="AA704">
        <v>1</v>
      </c>
      <c r="AB704">
        <v>2</v>
      </c>
      <c r="AC704">
        <v>0</v>
      </c>
      <c r="AD704">
        <v>2</v>
      </c>
      <c r="AE704">
        <v>9</v>
      </c>
      <c r="AF704">
        <v>14</v>
      </c>
      <c r="AG704">
        <v>5</v>
      </c>
      <c r="AH704">
        <v>6</v>
      </c>
      <c r="AI704">
        <v>4</v>
      </c>
      <c r="AJ704">
        <v>8</v>
      </c>
      <c r="AK704">
        <v>15</v>
      </c>
      <c r="AL704">
        <v>8</v>
      </c>
      <c r="AM704">
        <v>36</v>
      </c>
      <c r="AN704">
        <v>64</v>
      </c>
      <c r="AO704">
        <v>1.19</v>
      </c>
      <c r="AP704">
        <v>1.91</v>
      </c>
      <c r="AQ704">
        <v>1.84</v>
      </c>
      <c r="AR704">
        <v>34</v>
      </c>
      <c r="AS704">
        <v>67</v>
      </c>
      <c r="AT704">
        <v>34</v>
      </c>
      <c r="AU704">
        <v>0</v>
      </c>
      <c r="AV704">
        <v>0</v>
      </c>
      <c r="AW704">
        <v>0</v>
      </c>
      <c r="AX704">
        <v>84</v>
      </c>
      <c r="AY704">
        <v>34</v>
      </c>
      <c r="AZ704">
        <v>67</v>
      </c>
      <c r="BA704">
        <v>5</v>
      </c>
      <c r="BB704">
        <v>5</v>
      </c>
      <c r="BC704">
        <v>2.65</v>
      </c>
      <c r="BD704">
        <v>2.85</v>
      </c>
      <c r="BE704">
        <v>2.8</v>
      </c>
      <c r="BF704">
        <f>(1/BC704+1/BD704+1/BE704-1)/3</f>
        <v>2.8459513563783661E-2</v>
      </c>
      <c r="BG704">
        <f>1/BC704-BF704</f>
        <v>0.34889897700225408</v>
      </c>
      <c r="BH704">
        <f>1/BD704-BF704</f>
        <v>0.32241767941867244</v>
      </c>
      <c r="BI704">
        <f>1/BE704-BF704</f>
        <v>0.32868334357907347</v>
      </c>
      <c r="BJ704">
        <f>MROUND(BG704*100,2)/100</f>
        <v>0.34</v>
      </c>
      <c r="BK704">
        <v>1.5</v>
      </c>
      <c r="BL704">
        <v>2.4</v>
      </c>
      <c r="BM704">
        <v>4.0999999999999996</v>
      </c>
      <c r="BN704">
        <v>8.25</v>
      </c>
      <c r="BO704">
        <v>2.0499999999999998</v>
      </c>
      <c r="BP704">
        <v>1.74</v>
      </c>
      <c r="BQ704" t="s">
        <v>726</v>
      </c>
      <c r="BR704">
        <f>VLOOKUP(Table2[[#This Row],[Reference]],metron,10,FALSE)</f>
        <v>2.5229727551184897</v>
      </c>
      <c r="BS704">
        <f>VLOOKUP(Table2[[#This Row],[Reference]],metron,11,FALSE)</f>
        <v>1.228921489601805</v>
      </c>
      <c r="BT704">
        <f>VLOOKUP(Table2[[#This Row],[Reference]],metron,12,FALSE)</f>
        <v>1.2940512655166849</v>
      </c>
      <c r="BU704">
        <f>VLOOKUP(Table2[[#This Row],[Reference]],metron,13,FALSE)</f>
        <v>0.53240890035472432</v>
      </c>
      <c r="BV704">
        <f>VLOOKUP(Table2[[#This Row],[Reference]],metron,14,FALSE)</f>
        <v>0.56514027732989358</v>
      </c>
      <c r="BW704">
        <f>VLOOKUP(Table2[[#This Row],[Reference]],metron,15,FALSE)</f>
        <v>11.417888124439131</v>
      </c>
      <c r="BX704">
        <f>VLOOKUP(Table2[[#This Row],[Reference]],metron,16,FALSE)</f>
        <v>10.76308704756207</v>
      </c>
      <c r="BY704">
        <f>VLOOKUP(Table2[[#This Row],[Reference]],metron,17,FALSE)</f>
        <v>4.8317672021824798</v>
      </c>
      <c r="BZ704">
        <f>VLOOKUP(Table2[[#This Row],[Reference]],metron,18,FALSE)</f>
        <v>4.6698999696877843</v>
      </c>
      <c r="CA704">
        <f>VLOOKUP(Table2[[#This Row],[Reference]],metron,19,FALSE)</f>
        <v>6.5861209222566508</v>
      </c>
      <c r="CB704">
        <f>VLOOKUP(Table2[[#This Row],[Reference]],metron,20,FALSE)</f>
        <v>6.093187077874286</v>
      </c>
      <c r="CC704">
        <f>VLOOKUP(Table2[[#This Row],[Reference]],metron,21,FALSE)</f>
        <v>12.685679611650491</v>
      </c>
      <c r="CD704">
        <f>VLOOKUP(Table2[[#This Row],[Reference]],metron,22,FALSE)</f>
        <v>13.02639563106796</v>
      </c>
      <c r="CE704">
        <f>VLOOKUP(Table2[[#This Row],[Reference]],metron,23,FALSE)</f>
        <v>1.6481211768132831</v>
      </c>
      <c r="CF704">
        <f>VLOOKUP(Table2[[#This Row],[Reference]],metron,24,FALSE)</f>
        <v>1.8572676958928049</v>
      </c>
      <c r="CG704">
        <f>VLOOKUP(Table2[[#This Row],[Reference]],metron,25,FALSE)</f>
        <v>9.641712787649287E-2</v>
      </c>
      <c r="CH704">
        <f>VLOOKUP(Table2[[#This Row],[Reference]],metron,26,FALSE)</f>
        <v>0.11302068161957469</v>
      </c>
    </row>
    <row r="705" spans="1:86" hidden="1" x14ac:dyDescent="0.45">
      <c r="A705">
        <v>1631584800</v>
      </c>
      <c r="B705" t="s">
        <v>1362</v>
      </c>
      <c r="C705" t="s">
        <v>64</v>
      </c>
      <c r="D705" t="s">
        <v>65</v>
      </c>
      <c r="E705" t="s">
        <v>693</v>
      </c>
      <c r="F705" t="s">
        <v>705</v>
      </c>
      <c r="G705" t="s">
        <v>684</v>
      </c>
      <c r="H705">
        <v>8</v>
      </c>
      <c r="I705">
        <v>1.5</v>
      </c>
      <c r="J705">
        <v>1.75</v>
      </c>
      <c r="K705">
        <v>1.89</v>
      </c>
      <c r="L705">
        <v>1.29</v>
      </c>
      <c r="M705">
        <v>1</v>
      </c>
      <c r="N705">
        <v>2</v>
      </c>
      <c r="O705">
        <v>3</v>
      </c>
      <c r="P705">
        <v>2</v>
      </c>
      <c r="Q705">
        <v>1</v>
      </c>
      <c r="R705">
        <v>1</v>
      </c>
      <c r="S705">
        <v>14</v>
      </c>
      <c r="T705" t="s">
        <v>81</v>
      </c>
      <c r="U705">
        <v>6</v>
      </c>
      <c r="V705">
        <v>3</v>
      </c>
      <c r="W705">
        <v>2</v>
      </c>
      <c r="X705">
        <v>0</v>
      </c>
      <c r="Y705">
        <v>1</v>
      </c>
      <c r="Z705">
        <v>0</v>
      </c>
      <c r="AA705">
        <v>1</v>
      </c>
      <c r="AB705">
        <v>1</v>
      </c>
      <c r="AC705">
        <v>1</v>
      </c>
      <c r="AD705">
        <v>0</v>
      </c>
      <c r="AE705">
        <v>16</v>
      </c>
      <c r="AF705">
        <v>15</v>
      </c>
      <c r="AG705">
        <v>6</v>
      </c>
      <c r="AH705">
        <v>5</v>
      </c>
      <c r="AI705">
        <v>10</v>
      </c>
      <c r="AJ705">
        <v>10</v>
      </c>
      <c r="AK705">
        <v>13</v>
      </c>
      <c r="AL705">
        <v>3</v>
      </c>
      <c r="AM705">
        <v>49</v>
      </c>
      <c r="AN705">
        <v>51</v>
      </c>
      <c r="AO705">
        <v>1.84</v>
      </c>
      <c r="AP705">
        <v>1.58</v>
      </c>
      <c r="AQ705">
        <v>2.5</v>
      </c>
      <c r="AR705">
        <v>13</v>
      </c>
      <c r="AS705">
        <v>63</v>
      </c>
      <c r="AT705">
        <v>50</v>
      </c>
      <c r="AU705">
        <v>50</v>
      </c>
      <c r="AV705">
        <v>0</v>
      </c>
      <c r="AW705">
        <v>25</v>
      </c>
      <c r="AX705">
        <v>63</v>
      </c>
      <c r="AY705">
        <v>38</v>
      </c>
      <c r="AZ705">
        <v>63</v>
      </c>
      <c r="BA705">
        <v>7.75</v>
      </c>
      <c r="BB705">
        <v>4.75</v>
      </c>
      <c r="BC705">
        <v>1.77</v>
      </c>
      <c r="BD705">
        <v>3.6</v>
      </c>
      <c r="BE705">
        <v>4.2</v>
      </c>
      <c r="BF705">
        <f>(1/BC705+1/BD705+1/BE705-1)/3</f>
        <v>2.6948255761815105E-2</v>
      </c>
      <c r="BG705">
        <f>1/BC705-BF705</f>
        <v>0.53802349565061425</v>
      </c>
      <c r="BH705">
        <f>1/BD705-BF705</f>
        <v>0.2508295220159627</v>
      </c>
      <c r="BI705">
        <f>1/BE705-BF705</f>
        <v>0.21114698233342297</v>
      </c>
      <c r="BJ705">
        <f>MROUND(BG705*100,2)/100</f>
        <v>0.54</v>
      </c>
      <c r="BK705">
        <v>1.31</v>
      </c>
      <c r="BL705">
        <v>1.87</v>
      </c>
      <c r="BM705">
        <v>3</v>
      </c>
      <c r="BN705">
        <v>5.5</v>
      </c>
      <c r="BO705">
        <v>1.83</v>
      </c>
      <c r="BP705">
        <v>1.95</v>
      </c>
      <c r="BQ705" t="s">
        <v>698</v>
      </c>
      <c r="BR705">
        <f>VLOOKUP(Table2[[#This Row],[Reference]],metron,10,FALSE)</f>
        <v>2.6359702267612941</v>
      </c>
      <c r="BS705">
        <f>VLOOKUP(Table2[[#This Row],[Reference]],metron,11,FALSE)</f>
        <v>1.684957590444867</v>
      </c>
      <c r="BT705">
        <f>VLOOKUP(Table2[[#This Row],[Reference]],metron,12,FALSE)</f>
        <v>0.95101263631642718</v>
      </c>
      <c r="BU705">
        <f>VLOOKUP(Table2[[#This Row],[Reference]],metron,13,FALSE)</f>
        <v>0.72650164445213783</v>
      </c>
      <c r="BV705">
        <f>VLOOKUP(Table2[[#This Row],[Reference]],metron,14,FALSE)</f>
        <v>0.42097974727367138</v>
      </c>
      <c r="BW705">
        <f>VLOOKUP(Table2[[#This Row],[Reference]],metron,15,FALSE)</f>
        <v>13.338806970509379</v>
      </c>
      <c r="BX705">
        <f>VLOOKUP(Table2[[#This Row],[Reference]],metron,16,FALSE)</f>
        <v>9.2530160857908843</v>
      </c>
      <c r="BY705">
        <f>VLOOKUP(Table2[[#This Row],[Reference]],metron,17,FALSE)</f>
        <v>5.9915081521739131</v>
      </c>
      <c r="BZ705">
        <f>VLOOKUP(Table2[[#This Row],[Reference]],metron,18,FALSE)</f>
        <v>3.9772418478260869</v>
      </c>
      <c r="CA705">
        <f>VLOOKUP(Table2[[#This Row],[Reference]],metron,19,FALSE)</f>
        <v>7.3472988183354664</v>
      </c>
      <c r="CB705">
        <f>VLOOKUP(Table2[[#This Row],[Reference]],metron,20,FALSE)</f>
        <v>5.2757742379647974</v>
      </c>
      <c r="CC705">
        <f>VLOOKUP(Table2[[#This Row],[Reference]],metron,21,FALSE)</f>
        <v>12.59428182437032</v>
      </c>
      <c r="CD705">
        <f>VLOOKUP(Table2[[#This Row],[Reference]],metron,22,FALSE)</f>
        <v>13.577944179714089</v>
      </c>
      <c r="CE705">
        <f>VLOOKUP(Table2[[#This Row],[Reference]],metron,23,FALSE)</f>
        <v>1.4276913099870301</v>
      </c>
      <c r="CF705">
        <f>VLOOKUP(Table2[[#This Row],[Reference]],metron,24,FALSE)</f>
        <v>1.940985732814527</v>
      </c>
      <c r="CG705">
        <f>VLOOKUP(Table2[[#This Row],[Reference]],metron,25,FALSE)</f>
        <v>8.0739299610894946E-2</v>
      </c>
      <c r="CH705">
        <f>VLOOKUP(Table2[[#This Row],[Reference]],metron,26,FALSE)</f>
        <v>0.12743190661478601</v>
      </c>
    </row>
    <row r="706" spans="1:86" hidden="1" x14ac:dyDescent="0.45">
      <c r="A706">
        <v>1631840400</v>
      </c>
      <c r="B706" t="s">
        <v>1363</v>
      </c>
      <c r="C706" t="s">
        <v>64</v>
      </c>
      <c r="D706" t="s">
        <v>65</v>
      </c>
      <c r="E706" t="s">
        <v>688</v>
      </c>
      <c r="F706" t="s">
        <v>676</v>
      </c>
      <c r="G706" t="s">
        <v>684</v>
      </c>
      <c r="H706">
        <v>9</v>
      </c>
      <c r="I706">
        <v>0.67</v>
      </c>
      <c r="J706">
        <v>0.33</v>
      </c>
      <c r="K706">
        <v>1.1100000000000001</v>
      </c>
      <c r="L706">
        <v>0.53</v>
      </c>
      <c r="M706">
        <v>4</v>
      </c>
      <c r="N706">
        <v>1</v>
      </c>
      <c r="O706">
        <v>5</v>
      </c>
      <c r="P706">
        <v>4</v>
      </c>
      <c r="Q706">
        <v>3</v>
      </c>
      <c r="R706">
        <v>1</v>
      </c>
      <c r="S706" t="s">
        <v>1364</v>
      </c>
      <c r="T706" t="s">
        <v>910</v>
      </c>
      <c r="U706">
        <v>5</v>
      </c>
      <c r="V706">
        <v>3</v>
      </c>
      <c r="W706">
        <v>2</v>
      </c>
      <c r="X706">
        <v>0</v>
      </c>
      <c r="Y706">
        <v>3</v>
      </c>
      <c r="Z706">
        <v>0</v>
      </c>
      <c r="AA706">
        <v>1</v>
      </c>
      <c r="AB706">
        <v>1</v>
      </c>
      <c r="AC706">
        <v>2</v>
      </c>
      <c r="AD706">
        <v>1</v>
      </c>
      <c r="AE706">
        <v>12</v>
      </c>
      <c r="AF706">
        <v>11</v>
      </c>
      <c r="AG706">
        <v>7</v>
      </c>
      <c r="AH706">
        <v>4</v>
      </c>
      <c r="AI706">
        <v>5</v>
      </c>
      <c r="AJ706">
        <v>7</v>
      </c>
      <c r="AK706">
        <v>18</v>
      </c>
      <c r="AL706">
        <v>12</v>
      </c>
      <c r="AM706">
        <v>42</v>
      </c>
      <c r="AN706">
        <v>58</v>
      </c>
      <c r="AO706">
        <v>1.44</v>
      </c>
      <c r="AP706">
        <v>1.23</v>
      </c>
      <c r="AQ706">
        <v>1.83</v>
      </c>
      <c r="AR706">
        <v>50</v>
      </c>
      <c r="AS706">
        <v>84</v>
      </c>
      <c r="AT706">
        <v>17</v>
      </c>
      <c r="AU706">
        <v>0</v>
      </c>
      <c r="AV706">
        <v>0</v>
      </c>
      <c r="AW706">
        <v>17</v>
      </c>
      <c r="AX706">
        <v>67</v>
      </c>
      <c r="AY706">
        <v>34</v>
      </c>
      <c r="AZ706">
        <v>67</v>
      </c>
      <c r="BA706">
        <v>9</v>
      </c>
      <c r="BB706">
        <v>4.67</v>
      </c>
      <c r="BC706">
        <v>2.0499999999999998</v>
      </c>
      <c r="BD706">
        <v>3.15</v>
      </c>
      <c r="BE706">
        <v>3.6</v>
      </c>
      <c r="BF706">
        <f>(1/BC706+1/BD706+1/BE706-1)/3</f>
        <v>2.7680991095625274E-2</v>
      </c>
      <c r="BG706">
        <f>1/BC706-BF706</f>
        <v>0.46012388695315526</v>
      </c>
      <c r="BH706">
        <f>1/BD706-BF706</f>
        <v>0.28977932636469217</v>
      </c>
      <c r="BI706">
        <f>1/BE706-BF706</f>
        <v>0.25009678668215252</v>
      </c>
      <c r="BJ706">
        <f>MROUND(BG706*100,2)/100</f>
        <v>0.46</v>
      </c>
      <c r="BK706">
        <v>1.45</v>
      </c>
      <c r="BL706">
        <v>2.2999999999999998</v>
      </c>
      <c r="BM706">
        <v>4</v>
      </c>
      <c r="BN706">
        <v>7.75</v>
      </c>
      <c r="BO706">
        <v>2.0499999999999998</v>
      </c>
      <c r="BP706">
        <v>1.74</v>
      </c>
      <c r="BQ706" t="s">
        <v>691</v>
      </c>
      <c r="BR706">
        <f>VLOOKUP(Table2[[#This Row],[Reference]],metron,10,FALSE)</f>
        <v>2.5405629139072849</v>
      </c>
      <c r="BS706">
        <f>VLOOKUP(Table2[[#This Row],[Reference]],metron,11,FALSE)</f>
        <v>1.4888836329233679</v>
      </c>
      <c r="BT706">
        <f>VLOOKUP(Table2[[#This Row],[Reference]],metron,12,FALSE)</f>
        <v>1.0516792809839171</v>
      </c>
      <c r="BU706">
        <f>VLOOKUP(Table2[[#This Row],[Reference]],metron,13,FALSE)</f>
        <v>0.64581362346263005</v>
      </c>
      <c r="BV706">
        <f>VLOOKUP(Table2[[#This Row],[Reference]],metron,14,FALSE)</f>
        <v>0.45364238410596031</v>
      </c>
      <c r="BW706">
        <f>VLOOKUP(Table2[[#This Row],[Reference]],metron,15,FALSE)</f>
        <v>12.686892177589851</v>
      </c>
      <c r="BX706">
        <f>VLOOKUP(Table2[[#This Row],[Reference]],metron,16,FALSE)</f>
        <v>9.8059196617336148</v>
      </c>
      <c r="BY706">
        <f>VLOOKUP(Table2[[#This Row],[Reference]],metron,17,FALSE)</f>
        <v>5.3198121263877027</v>
      </c>
      <c r="BZ706">
        <f>VLOOKUP(Table2[[#This Row],[Reference]],metron,18,FALSE)</f>
        <v>4.0954312553373189</v>
      </c>
      <c r="CA706">
        <f>VLOOKUP(Table2[[#This Row],[Reference]],metron,19,FALSE)</f>
        <v>7.3670800512021479</v>
      </c>
      <c r="CB706">
        <f>VLOOKUP(Table2[[#This Row],[Reference]],metron,20,FALSE)</f>
        <v>5.710488406396296</v>
      </c>
      <c r="CC706">
        <f>VLOOKUP(Table2[[#This Row],[Reference]],metron,21,FALSE)</f>
        <v>13.0488908033599</v>
      </c>
      <c r="CD706">
        <f>VLOOKUP(Table2[[#This Row],[Reference]],metron,22,FALSE)</f>
        <v>13.714839543398661</v>
      </c>
      <c r="CE706">
        <f>VLOOKUP(Table2[[#This Row],[Reference]],metron,23,FALSE)</f>
        <v>1.567523459812322</v>
      </c>
      <c r="CF706">
        <f>VLOOKUP(Table2[[#This Row],[Reference]],metron,24,FALSE)</f>
        <v>1.951040391676867</v>
      </c>
      <c r="CG706">
        <f>VLOOKUP(Table2[[#This Row],[Reference]],metron,25,FALSE)</f>
        <v>8.3027335781313744E-2</v>
      </c>
      <c r="CH706">
        <f>VLOOKUP(Table2[[#This Row],[Reference]],metron,26,FALSE)</f>
        <v>0.13117095063239501</v>
      </c>
    </row>
    <row r="707" spans="1:86" hidden="1" x14ac:dyDescent="0.45">
      <c r="A707">
        <v>1631930400</v>
      </c>
      <c r="B707" t="s">
        <v>1365</v>
      </c>
      <c r="C707" t="s">
        <v>64</v>
      </c>
      <c r="D707" t="s">
        <v>65</v>
      </c>
      <c r="E707" t="s">
        <v>660</v>
      </c>
      <c r="F707" t="s">
        <v>677</v>
      </c>
      <c r="G707" t="s">
        <v>735</v>
      </c>
      <c r="H707">
        <v>9</v>
      </c>
      <c r="I707">
        <v>1.5</v>
      </c>
      <c r="J707">
        <v>1.5</v>
      </c>
      <c r="K707">
        <v>1.24</v>
      </c>
      <c r="L707">
        <v>1.68</v>
      </c>
      <c r="M707">
        <v>0</v>
      </c>
      <c r="N707">
        <v>3</v>
      </c>
      <c r="O707">
        <v>3</v>
      </c>
      <c r="P707">
        <v>2</v>
      </c>
      <c r="Q707">
        <v>0</v>
      </c>
      <c r="R707">
        <v>2</v>
      </c>
      <c r="T707" t="s">
        <v>1366</v>
      </c>
      <c r="U707">
        <v>8</v>
      </c>
      <c r="V707">
        <v>8</v>
      </c>
      <c r="W707">
        <v>1</v>
      </c>
      <c r="X707">
        <v>0</v>
      </c>
      <c r="Y707">
        <v>1</v>
      </c>
      <c r="Z707">
        <v>0</v>
      </c>
      <c r="AA707">
        <v>0</v>
      </c>
      <c r="AB707">
        <v>1</v>
      </c>
      <c r="AC707">
        <v>0</v>
      </c>
      <c r="AD707">
        <v>1</v>
      </c>
      <c r="AE707">
        <v>15</v>
      </c>
      <c r="AF707">
        <v>10</v>
      </c>
      <c r="AG707">
        <v>0</v>
      </c>
      <c r="AH707">
        <v>6</v>
      </c>
      <c r="AI707">
        <v>15</v>
      </c>
      <c r="AJ707">
        <v>4</v>
      </c>
      <c r="AK707">
        <v>14</v>
      </c>
      <c r="AL707">
        <v>10</v>
      </c>
      <c r="AM707">
        <v>60</v>
      </c>
      <c r="AN707">
        <v>40</v>
      </c>
      <c r="AO707">
        <v>1.37</v>
      </c>
      <c r="AP707">
        <v>1.24</v>
      </c>
      <c r="AQ707">
        <v>1.88</v>
      </c>
      <c r="AR707">
        <v>38</v>
      </c>
      <c r="AS707">
        <v>63</v>
      </c>
      <c r="AT707">
        <v>38</v>
      </c>
      <c r="AU707">
        <v>0</v>
      </c>
      <c r="AV707">
        <v>0</v>
      </c>
      <c r="AW707">
        <v>25</v>
      </c>
      <c r="AX707">
        <v>75</v>
      </c>
      <c r="AY707">
        <v>13</v>
      </c>
      <c r="AZ707">
        <v>75</v>
      </c>
      <c r="BA707">
        <v>8.5</v>
      </c>
      <c r="BB707">
        <v>1.5</v>
      </c>
      <c r="BC707">
        <v>3</v>
      </c>
      <c r="BD707">
        <v>2.9</v>
      </c>
      <c r="BE707">
        <v>2.5499999999999998</v>
      </c>
      <c r="BF707">
        <f>(1/BC707+1/BD707+1/BE707-1)/3</f>
        <v>2.3439260761775937E-2</v>
      </c>
      <c r="BG707">
        <f>1/BC707-BF707</f>
        <v>0.30989407257155738</v>
      </c>
      <c r="BH707">
        <f>1/BD707-BF707</f>
        <v>0.32138832544512064</v>
      </c>
      <c r="BI707">
        <f>1/BE707-BF707</f>
        <v>0.36871760198332215</v>
      </c>
      <c r="BJ707">
        <f>MROUND(BG707*100,2)/100</f>
        <v>0.3</v>
      </c>
      <c r="BK707">
        <v>2.5499999999999998</v>
      </c>
      <c r="BL707">
        <v>2.25</v>
      </c>
      <c r="BM707">
        <v>4.6500000000000004</v>
      </c>
      <c r="BN707">
        <v>9.5</v>
      </c>
      <c r="BO707">
        <v>2.25</v>
      </c>
      <c r="BP707">
        <v>1.62</v>
      </c>
      <c r="BQ707" t="s">
        <v>664</v>
      </c>
      <c r="BR707">
        <f>VLOOKUP(Table2[[#This Row],[Reference]],metron,10,FALSE)</f>
        <v>2.5726407816919519</v>
      </c>
      <c r="BS707">
        <f>VLOOKUP(Table2[[#This Row],[Reference]],metron,11,FALSE)</f>
        <v>1.1805091283106199</v>
      </c>
      <c r="BT707">
        <f>VLOOKUP(Table2[[#This Row],[Reference]],metron,12,FALSE)</f>
        <v>1.3921316533813319</v>
      </c>
      <c r="BU707">
        <f>VLOOKUP(Table2[[#This Row],[Reference]],metron,13,FALSE)</f>
        <v>0.5209673269873939</v>
      </c>
      <c r="BV707">
        <f>VLOOKUP(Table2[[#This Row],[Reference]],metron,14,FALSE)</f>
        <v>0.61847182917417032</v>
      </c>
      <c r="BW707">
        <f>VLOOKUP(Table2[[#This Row],[Reference]],metron,15,FALSE)</f>
        <v>11.149200710479571</v>
      </c>
      <c r="BX707">
        <f>VLOOKUP(Table2[[#This Row],[Reference]],metron,16,FALSE)</f>
        <v>11.444049733570161</v>
      </c>
      <c r="BY707">
        <f>VLOOKUP(Table2[[#This Row],[Reference]],metron,17,FALSE)</f>
        <v>4.5257270693512304</v>
      </c>
      <c r="BZ707">
        <f>VLOOKUP(Table2[[#This Row],[Reference]],metron,18,FALSE)</f>
        <v>4.8465324384787474</v>
      </c>
      <c r="CA707">
        <f>VLOOKUP(Table2[[#This Row],[Reference]],metron,19,FALSE)</f>
        <v>6.6234736411283404</v>
      </c>
      <c r="CB707">
        <f>VLOOKUP(Table2[[#This Row],[Reference]],metron,20,FALSE)</f>
        <v>6.5975172950914134</v>
      </c>
      <c r="CC707">
        <f>VLOOKUP(Table2[[#This Row],[Reference]],metron,21,FALSE)</f>
        <v>12.90081154192967</v>
      </c>
      <c r="CD707">
        <f>VLOOKUP(Table2[[#This Row],[Reference]],metron,22,FALSE)</f>
        <v>13.00360685302074</v>
      </c>
      <c r="CE707">
        <f>VLOOKUP(Table2[[#This Row],[Reference]],metron,23,FALSE)</f>
        <v>1.7502145922746779</v>
      </c>
      <c r="CF707">
        <f>VLOOKUP(Table2[[#This Row],[Reference]],metron,24,FALSE)</f>
        <v>1.831402831402831</v>
      </c>
      <c r="CG707">
        <f>VLOOKUP(Table2[[#This Row],[Reference]],metron,25,FALSE)</f>
        <v>9.6525096525096526E-2</v>
      </c>
      <c r="CH707">
        <f>VLOOKUP(Table2[[#This Row],[Reference]],metron,26,FALSE)</f>
        <v>0.1244101244101244</v>
      </c>
    </row>
    <row r="708" spans="1:86" hidden="1" x14ac:dyDescent="0.45">
      <c r="A708">
        <v>1632002400</v>
      </c>
      <c r="B708" t="s">
        <v>1367</v>
      </c>
      <c r="C708" t="s">
        <v>64</v>
      </c>
      <c r="D708" t="s">
        <v>65</v>
      </c>
      <c r="E708" t="s">
        <v>667</v>
      </c>
      <c r="F708" t="s">
        <v>689</v>
      </c>
      <c r="G708" t="s">
        <v>717</v>
      </c>
      <c r="H708">
        <v>9</v>
      </c>
      <c r="I708">
        <v>2</v>
      </c>
      <c r="J708">
        <v>0.25</v>
      </c>
      <c r="K708">
        <v>1.55</v>
      </c>
      <c r="L708">
        <v>0.71</v>
      </c>
      <c r="M708">
        <v>0</v>
      </c>
      <c r="N708">
        <v>1</v>
      </c>
      <c r="O708">
        <v>1</v>
      </c>
      <c r="P708">
        <v>0</v>
      </c>
      <c r="Q708">
        <v>0</v>
      </c>
      <c r="R708">
        <v>0</v>
      </c>
      <c r="T708">
        <v>70</v>
      </c>
      <c r="U708">
        <v>8</v>
      </c>
      <c r="V708">
        <v>4</v>
      </c>
      <c r="W708">
        <v>1</v>
      </c>
      <c r="X708">
        <v>0</v>
      </c>
      <c r="Y708">
        <v>2</v>
      </c>
      <c r="Z708">
        <v>0</v>
      </c>
      <c r="AA708">
        <v>0</v>
      </c>
      <c r="AB708">
        <v>1</v>
      </c>
      <c r="AC708">
        <v>1</v>
      </c>
      <c r="AD708">
        <v>1</v>
      </c>
      <c r="AE708">
        <v>14</v>
      </c>
      <c r="AF708">
        <v>12</v>
      </c>
      <c r="AG708">
        <v>4</v>
      </c>
      <c r="AH708">
        <v>6</v>
      </c>
      <c r="AI708">
        <v>10</v>
      </c>
      <c r="AJ708">
        <v>6</v>
      </c>
      <c r="AK708">
        <v>6</v>
      </c>
      <c r="AL708">
        <v>9</v>
      </c>
      <c r="AM708">
        <v>71</v>
      </c>
      <c r="AN708">
        <v>29</v>
      </c>
      <c r="AO708">
        <v>1.73</v>
      </c>
      <c r="AP708">
        <v>1.35</v>
      </c>
      <c r="AQ708">
        <v>2.38</v>
      </c>
      <c r="AR708">
        <v>50</v>
      </c>
      <c r="AS708">
        <v>88</v>
      </c>
      <c r="AT708">
        <v>38</v>
      </c>
      <c r="AU708">
        <v>13</v>
      </c>
      <c r="AV708">
        <v>0</v>
      </c>
      <c r="AW708">
        <v>25</v>
      </c>
      <c r="AX708">
        <v>63</v>
      </c>
      <c r="AY708">
        <v>63</v>
      </c>
      <c r="AZ708">
        <v>88</v>
      </c>
      <c r="BA708">
        <v>8</v>
      </c>
      <c r="BB708">
        <v>4.5</v>
      </c>
      <c r="BC708">
        <v>1.44</v>
      </c>
      <c r="BD708">
        <v>4.25</v>
      </c>
      <c r="BE708">
        <v>6.75</v>
      </c>
      <c r="BF708">
        <f>(1/BC708+1/BD708+1/BE708-1)/3</f>
        <v>2.5962236746550477E-2</v>
      </c>
      <c r="BG708">
        <f>1/BC708-BF708</f>
        <v>0.6684822076978939</v>
      </c>
      <c r="BH708">
        <f>1/BD708-BF708</f>
        <v>0.20933188090050833</v>
      </c>
      <c r="BI708">
        <f>1/BE708-BF708</f>
        <v>0.12218591140159767</v>
      </c>
      <c r="BJ708">
        <f>MROUND(BG708*100,2)/100</f>
        <v>0.66</v>
      </c>
      <c r="BK708">
        <v>1.29</v>
      </c>
      <c r="BL708">
        <v>1.8</v>
      </c>
      <c r="BM708">
        <v>2.95</v>
      </c>
      <c r="BN708">
        <v>5.5</v>
      </c>
      <c r="BO708">
        <v>1.95</v>
      </c>
      <c r="BP708">
        <v>1.8</v>
      </c>
      <c r="BQ708" t="s">
        <v>736</v>
      </c>
      <c r="BR708">
        <f>VLOOKUP(Table2[[#This Row],[Reference]],metron,10,FALSE)</f>
        <v>2.9251336898395728</v>
      </c>
      <c r="BS708">
        <f>VLOOKUP(Table2[[#This Row],[Reference]],metron,11,FALSE)</f>
        <v>2.089675030851502</v>
      </c>
      <c r="BT708">
        <f>VLOOKUP(Table2[[#This Row],[Reference]],metron,12,FALSE)</f>
        <v>0.8354586589880707</v>
      </c>
      <c r="BU708">
        <f>VLOOKUP(Table2[[#This Row],[Reference]],metron,13,FALSE)</f>
        <v>0.92472233648704238</v>
      </c>
      <c r="BV708">
        <f>VLOOKUP(Table2[[#This Row],[Reference]],metron,14,FALSE)</f>
        <v>0.35252982311805842</v>
      </c>
      <c r="BW708">
        <f>VLOOKUP(Table2[[#This Row],[Reference]],metron,15,FALSE)</f>
        <v>15.366666666666671</v>
      </c>
      <c r="BX708">
        <f>VLOOKUP(Table2[[#This Row],[Reference]],metron,16,FALSE)</f>
        <v>8.5234848484848484</v>
      </c>
      <c r="BY708">
        <f>VLOOKUP(Table2[[#This Row],[Reference]],metron,17,FALSE)</f>
        <v>6.6873065015479876</v>
      </c>
      <c r="BZ708">
        <f>VLOOKUP(Table2[[#This Row],[Reference]],metron,18,FALSE)</f>
        <v>3.3490712074303399</v>
      </c>
      <c r="CA708">
        <f>VLOOKUP(Table2[[#This Row],[Reference]],metron,19,FALSE)</f>
        <v>8.679360165118684</v>
      </c>
      <c r="CB708">
        <f>VLOOKUP(Table2[[#This Row],[Reference]],metron,20,FALSE)</f>
        <v>5.1744136410545085</v>
      </c>
      <c r="CC708">
        <f>VLOOKUP(Table2[[#This Row],[Reference]],metron,21,FALSE)</f>
        <v>12.62384615384615</v>
      </c>
      <c r="CD708">
        <f>VLOOKUP(Table2[[#This Row],[Reference]],metron,22,FALSE)</f>
        <v>13.844615384615381</v>
      </c>
      <c r="CE708">
        <f>VLOOKUP(Table2[[#This Row],[Reference]],metron,23,FALSE)</f>
        <v>1.369710467706013</v>
      </c>
      <c r="CF708">
        <f>VLOOKUP(Table2[[#This Row],[Reference]],metron,24,FALSE)</f>
        <v>2.0920564216778019</v>
      </c>
      <c r="CG708">
        <f>VLOOKUP(Table2[[#This Row],[Reference]],metron,25,FALSE)</f>
        <v>7.126948775055679E-2</v>
      </c>
      <c r="CH708">
        <f>VLOOKUP(Table2[[#This Row],[Reference]],metron,26,FALSE)</f>
        <v>0.13214550853749071</v>
      </c>
    </row>
    <row r="709" spans="1:86" hidden="1" x14ac:dyDescent="0.45">
      <c r="A709">
        <v>1632009600</v>
      </c>
      <c r="B709" t="s">
        <v>1368</v>
      </c>
      <c r="C709" t="s">
        <v>64</v>
      </c>
      <c r="D709" t="s">
        <v>65</v>
      </c>
      <c r="E709" t="s">
        <v>705</v>
      </c>
      <c r="F709" t="s">
        <v>694</v>
      </c>
      <c r="G709" t="s">
        <v>668</v>
      </c>
      <c r="H709">
        <v>9</v>
      </c>
      <c r="I709">
        <v>2.33</v>
      </c>
      <c r="J709">
        <v>2</v>
      </c>
      <c r="K709">
        <v>1.17</v>
      </c>
      <c r="L709">
        <v>1.53</v>
      </c>
      <c r="M709">
        <v>3</v>
      </c>
      <c r="N709">
        <v>1</v>
      </c>
      <c r="O709">
        <v>4</v>
      </c>
      <c r="P709">
        <v>3</v>
      </c>
      <c r="Q709">
        <v>2</v>
      </c>
      <c r="R709">
        <v>1</v>
      </c>
      <c r="S709" t="s">
        <v>1369</v>
      </c>
      <c r="T709">
        <v>6</v>
      </c>
      <c r="U709">
        <v>4</v>
      </c>
      <c r="V709">
        <v>5</v>
      </c>
      <c r="W709">
        <v>4</v>
      </c>
      <c r="X709">
        <v>1</v>
      </c>
      <c r="Y709">
        <v>6</v>
      </c>
      <c r="Z709">
        <v>1</v>
      </c>
      <c r="AA709">
        <v>1</v>
      </c>
      <c r="AB709">
        <v>4</v>
      </c>
      <c r="AC709">
        <v>2</v>
      </c>
      <c r="AD709">
        <v>5</v>
      </c>
      <c r="AE709">
        <v>11</v>
      </c>
      <c r="AF709">
        <v>18</v>
      </c>
      <c r="AG709">
        <v>4</v>
      </c>
      <c r="AH709">
        <v>8</v>
      </c>
      <c r="AI709">
        <v>7</v>
      </c>
      <c r="AJ709">
        <v>10</v>
      </c>
      <c r="AK709">
        <v>11</v>
      </c>
      <c r="AL709">
        <v>14</v>
      </c>
      <c r="AM709">
        <v>44</v>
      </c>
      <c r="AN709">
        <v>56</v>
      </c>
      <c r="AO709">
        <v>1.1399999999999999</v>
      </c>
      <c r="AP709">
        <v>2.0299999999999998</v>
      </c>
      <c r="AQ709">
        <v>2.59</v>
      </c>
      <c r="AR709">
        <v>75</v>
      </c>
      <c r="AS709">
        <v>75</v>
      </c>
      <c r="AT709">
        <v>63</v>
      </c>
      <c r="AU709">
        <v>34</v>
      </c>
      <c r="AV709">
        <v>0</v>
      </c>
      <c r="AW709">
        <v>75</v>
      </c>
      <c r="AX709">
        <v>75</v>
      </c>
      <c r="AY709">
        <v>17</v>
      </c>
      <c r="AZ709">
        <v>59</v>
      </c>
      <c r="BA709">
        <v>11.67</v>
      </c>
      <c r="BB709">
        <v>4.5</v>
      </c>
      <c r="BC709">
        <v>3.32</v>
      </c>
      <c r="BD709">
        <v>3.38</v>
      </c>
      <c r="BE709">
        <v>2.2200000000000002</v>
      </c>
      <c r="BF709">
        <f>(1/BC709+1/BD709+1/BE709-1)/3</f>
        <v>1.5837752631079782E-2</v>
      </c>
      <c r="BG709">
        <f>1/BC709-BF709</f>
        <v>0.28536706664602868</v>
      </c>
      <c r="BH709">
        <f>1/BD709-BF709</f>
        <v>0.2800202355346007</v>
      </c>
      <c r="BI709">
        <f>1/BE709-BF709</f>
        <v>0.43461269781937062</v>
      </c>
      <c r="BJ709">
        <f>MROUND(BG709*100,2)/100</f>
        <v>0.28000000000000003</v>
      </c>
      <c r="BK709">
        <v>1.3</v>
      </c>
      <c r="BL709">
        <v>2.12</v>
      </c>
      <c r="BM709">
        <v>3.25</v>
      </c>
      <c r="BN709">
        <v>6</v>
      </c>
      <c r="BO709">
        <v>1.77</v>
      </c>
      <c r="BP709">
        <v>2</v>
      </c>
      <c r="BQ709" t="s">
        <v>723</v>
      </c>
      <c r="BR709">
        <f>VLOOKUP(Table2[[#This Row],[Reference]],metron,10,FALSE)</f>
        <v>2.5445607358071678</v>
      </c>
      <c r="BS709">
        <f>VLOOKUP(Table2[[#This Row],[Reference]],metron,11,FALSE)</f>
        <v>1.128766254360926</v>
      </c>
      <c r="BT709">
        <f>VLOOKUP(Table2[[#This Row],[Reference]],metron,12,FALSE)</f>
        <v>1.415794481446242</v>
      </c>
      <c r="BU709">
        <f>VLOOKUP(Table2[[#This Row],[Reference]],metron,13,FALSE)</f>
        <v>0.49635267998731369</v>
      </c>
      <c r="BV709">
        <f>VLOOKUP(Table2[[#This Row],[Reference]],metron,14,FALSE)</f>
        <v>0.61084681255946716</v>
      </c>
      <c r="BW709">
        <f>VLOOKUP(Table2[[#This Row],[Reference]],metron,15,FALSE)</f>
        <v>11.04442036836403</v>
      </c>
      <c r="BX709">
        <f>VLOOKUP(Table2[[#This Row],[Reference]],metron,16,FALSE)</f>
        <v>11.38840736728061</v>
      </c>
      <c r="BY709">
        <f>VLOOKUP(Table2[[#This Row],[Reference]],metron,17,FALSE)</f>
        <v>4.5379574003276897</v>
      </c>
      <c r="BZ709">
        <f>VLOOKUP(Table2[[#This Row],[Reference]],metron,18,FALSE)</f>
        <v>4.8481703986892413</v>
      </c>
      <c r="CA709">
        <f>VLOOKUP(Table2[[#This Row],[Reference]],metron,19,FALSE)</f>
        <v>6.5064629680363399</v>
      </c>
      <c r="CB709">
        <f>VLOOKUP(Table2[[#This Row],[Reference]],metron,20,FALSE)</f>
        <v>6.540236968591369</v>
      </c>
      <c r="CC709">
        <f>VLOOKUP(Table2[[#This Row],[Reference]],metron,21,FALSE)</f>
        <v>13.117582417582421</v>
      </c>
      <c r="CD709">
        <f>VLOOKUP(Table2[[#This Row],[Reference]],metron,22,FALSE)</f>
        <v>13.28241758241758</v>
      </c>
      <c r="CE709">
        <f>VLOOKUP(Table2[[#This Row],[Reference]],metron,23,FALSE)</f>
        <v>1.792592592592593</v>
      </c>
      <c r="CF709">
        <f>VLOOKUP(Table2[[#This Row],[Reference]],metron,24,FALSE)</f>
        <v>1.806980433632998</v>
      </c>
      <c r="CG709">
        <f>VLOOKUP(Table2[[#This Row],[Reference]],metron,25,FALSE)</f>
        <v>0.1047065044949762</v>
      </c>
      <c r="CH709">
        <f>VLOOKUP(Table2[[#This Row],[Reference]],metron,26,FALSE)</f>
        <v>0.1073506081438392</v>
      </c>
    </row>
    <row r="710" spans="1:86" hidden="1" x14ac:dyDescent="0.45">
      <c r="A710">
        <v>1632016800</v>
      </c>
      <c r="B710" t="s">
        <v>1370</v>
      </c>
      <c r="C710" t="s">
        <v>64</v>
      </c>
      <c r="D710" t="s">
        <v>65</v>
      </c>
      <c r="E710" t="s">
        <v>699</v>
      </c>
      <c r="F710" t="s">
        <v>682</v>
      </c>
      <c r="G710" t="s">
        <v>725</v>
      </c>
      <c r="H710">
        <v>9</v>
      </c>
      <c r="I710">
        <v>1.25</v>
      </c>
      <c r="J710">
        <v>0</v>
      </c>
      <c r="K710">
        <v>1.71</v>
      </c>
      <c r="L710">
        <v>1.1000000000000001</v>
      </c>
      <c r="M710">
        <v>2</v>
      </c>
      <c r="N710">
        <v>2</v>
      </c>
      <c r="O710">
        <v>4</v>
      </c>
      <c r="P710">
        <v>1</v>
      </c>
      <c r="Q710">
        <v>1</v>
      </c>
      <c r="R710">
        <v>0</v>
      </c>
      <c r="S710" t="s">
        <v>98</v>
      </c>
      <c r="T710" t="s">
        <v>1371</v>
      </c>
      <c r="U710">
        <v>1</v>
      </c>
      <c r="V710">
        <v>7</v>
      </c>
      <c r="W710">
        <v>1</v>
      </c>
      <c r="X710">
        <v>0</v>
      </c>
      <c r="Y710">
        <v>2</v>
      </c>
      <c r="Z710">
        <v>0</v>
      </c>
      <c r="AA710">
        <v>1</v>
      </c>
      <c r="AB710">
        <v>0</v>
      </c>
      <c r="AC710">
        <v>2</v>
      </c>
      <c r="AD710">
        <v>0</v>
      </c>
      <c r="AE710">
        <v>5</v>
      </c>
      <c r="AF710">
        <v>15</v>
      </c>
      <c r="AG710">
        <v>0</v>
      </c>
      <c r="AH710">
        <v>6</v>
      </c>
      <c r="AI710">
        <v>5</v>
      </c>
      <c r="AJ710">
        <v>9</v>
      </c>
      <c r="AK710">
        <v>4</v>
      </c>
      <c r="AL710">
        <v>6</v>
      </c>
      <c r="AM710">
        <v>53</v>
      </c>
      <c r="AN710">
        <v>47</v>
      </c>
      <c r="AO710">
        <v>0.56000000000000005</v>
      </c>
      <c r="AP710">
        <v>1.74</v>
      </c>
      <c r="AQ710">
        <v>2.84</v>
      </c>
      <c r="AR710">
        <v>54</v>
      </c>
      <c r="AS710">
        <v>100</v>
      </c>
      <c r="AT710">
        <v>71</v>
      </c>
      <c r="AU710">
        <v>13</v>
      </c>
      <c r="AV710">
        <v>0</v>
      </c>
      <c r="AW710">
        <v>54</v>
      </c>
      <c r="AX710">
        <v>88</v>
      </c>
      <c r="AY710">
        <v>42</v>
      </c>
      <c r="AZ710">
        <v>88</v>
      </c>
      <c r="BA710">
        <v>7.08</v>
      </c>
      <c r="BB710">
        <v>6.75</v>
      </c>
      <c r="BC710">
        <v>2.23</v>
      </c>
      <c r="BD710">
        <v>3.34</v>
      </c>
      <c r="BE710">
        <v>3.34</v>
      </c>
      <c r="BF710">
        <f>(1/BC710+1/BD710+1/BE710-1)/3</f>
        <v>1.5744296161041227E-2</v>
      </c>
      <c r="BG710">
        <f>1/BC710-BF710</f>
        <v>0.43268619711250139</v>
      </c>
      <c r="BH710">
        <f>1/BD710-BF710</f>
        <v>0.28365690144374922</v>
      </c>
      <c r="BI710">
        <f>1/BE710-BF710</f>
        <v>0.28365690144374922</v>
      </c>
      <c r="BJ710">
        <f>MROUND(BG710*100,2)/100</f>
        <v>0.44</v>
      </c>
      <c r="BK710">
        <v>1.35</v>
      </c>
      <c r="BL710">
        <v>2.2000000000000002</v>
      </c>
      <c r="BM710">
        <v>4.0999999999999996</v>
      </c>
      <c r="BN710">
        <v>8.25</v>
      </c>
      <c r="BO710">
        <v>2.15</v>
      </c>
      <c r="BP710">
        <v>1.69</v>
      </c>
      <c r="BQ710" t="s">
        <v>702</v>
      </c>
      <c r="BR710">
        <f>VLOOKUP(Table2[[#This Row],[Reference]],metron,10,FALSE)</f>
        <v>2.4807646356033461</v>
      </c>
      <c r="BS710">
        <f>VLOOKUP(Table2[[#This Row],[Reference]],metron,11,FALSE)</f>
        <v>1.4140979689366791</v>
      </c>
      <c r="BT710">
        <f>VLOOKUP(Table2[[#This Row],[Reference]],metron,12,FALSE)</f>
        <v>1.0666666666666671</v>
      </c>
      <c r="BU710">
        <f>VLOOKUP(Table2[[#This Row],[Reference]],metron,13,FALSE)</f>
        <v>0.62712066905615294</v>
      </c>
      <c r="BV710">
        <f>VLOOKUP(Table2[[#This Row],[Reference]],metron,14,FALSE)</f>
        <v>0.46009557945041818</v>
      </c>
      <c r="BW710">
        <f>VLOOKUP(Table2[[#This Row],[Reference]],metron,15,FALSE)</f>
        <v>12.56969280146722</v>
      </c>
      <c r="BX710">
        <f>VLOOKUP(Table2[[#This Row],[Reference]],metron,16,FALSE)</f>
        <v>9.8695552498853729</v>
      </c>
      <c r="BY710">
        <f>VLOOKUP(Table2[[#This Row],[Reference]],metron,17,FALSE)</f>
        <v>5.2754256787850897</v>
      </c>
      <c r="BZ710">
        <f>VLOOKUP(Table2[[#This Row],[Reference]],metron,18,FALSE)</f>
        <v>4.1279337321675103</v>
      </c>
      <c r="CA710">
        <f>VLOOKUP(Table2[[#This Row],[Reference]],metron,19,FALSE)</f>
        <v>7.2942671226821298</v>
      </c>
      <c r="CB710">
        <f>VLOOKUP(Table2[[#This Row],[Reference]],metron,20,FALSE)</f>
        <v>5.7416215177178627</v>
      </c>
      <c r="CC710">
        <f>VLOOKUP(Table2[[#This Row],[Reference]],metron,21,FALSE)</f>
        <v>12.897246007868549</v>
      </c>
      <c r="CD710">
        <f>VLOOKUP(Table2[[#This Row],[Reference]],metron,22,FALSE)</f>
        <v>13.507058551261281</v>
      </c>
      <c r="CE710">
        <f>VLOOKUP(Table2[[#This Row],[Reference]],metron,23,FALSE)</f>
        <v>1.576522702104098</v>
      </c>
      <c r="CF710">
        <f>VLOOKUP(Table2[[#This Row],[Reference]],metron,24,FALSE)</f>
        <v>1.917165005537099</v>
      </c>
      <c r="CG710">
        <f>VLOOKUP(Table2[[#This Row],[Reference]],metron,25,FALSE)</f>
        <v>8.4385382059800659E-2</v>
      </c>
      <c r="CH710">
        <f>VLOOKUP(Table2[[#This Row],[Reference]],metron,26,FALSE)</f>
        <v>0.1233665559246955</v>
      </c>
    </row>
    <row r="711" spans="1:86" x14ac:dyDescent="0.45">
      <c r="A711">
        <v>1632016800</v>
      </c>
      <c r="B711" t="s">
        <v>1370</v>
      </c>
      <c r="C711" t="s">
        <v>64</v>
      </c>
      <c r="D711" t="s">
        <v>65</v>
      </c>
      <c r="E711" t="s">
        <v>666</v>
      </c>
      <c r="F711" t="s">
        <v>693</v>
      </c>
      <c r="G711" t="s">
        <v>720</v>
      </c>
      <c r="H711">
        <v>9</v>
      </c>
      <c r="I711">
        <v>1</v>
      </c>
      <c r="J711">
        <v>1</v>
      </c>
      <c r="K711">
        <v>1.47</v>
      </c>
      <c r="L711">
        <v>1.42</v>
      </c>
      <c r="M711">
        <v>1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89</v>
      </c>
      <c r="U711">
        <v>1</v>
      </c>
      <c r="V711">
        <v>8</v>
      </c>
      <c r="W711">
        <v>1</v>
      </c>
      <c r="X711">
        <v>0</v>
      </c>
      <c r="Y711">
        <v>2</v>
      </c>
      <c r="Z711">
        <v>0</v>
      </c>
      <c r="AA711">
        <v>0</v>
      </c>
      <c r="AB711">
        <v>1</v>
      </c>
      <c r="AC711">
        <v>1</v>
      </c>
      <c r="AD711">
        <v>1</v>
      </c>
      <c r="AE711">
        <v>9</v>
      </c>
      <c r="AF711">
        <v>18</v>
      </c>
      <c r="AG711">
        <v>3</v>
      </c>
      <c r="AH711">
        <v>6</v>
      </c>
      <c r="AI711">
        <v>6</v>
      </c>
      <c r="AJ711">
        <v>12</v>
      </c>
      <c r="AK711">
        <v>9</v>
      </c>
      <c r="AL711">
        <v>7</v>
      </c>
      <c r="AM711">
        <v>48</v>
      </c>
      <c r="AN711">
        <v>52</v>
      </c>
      <c r="AO711">
        <v>1.03</v>
      </c>
      <c r="AP711">
        <v>1.91</v>
      </c>
      <c r="AQ711">
        <v>3</v>
      </c>
      <c r="AR711">
        <v>75</v>
      </c>
      <c r="AS711">
        <v>100</v>
      </c>
      <c r="AT711">
        <v>75</v>
      </c>
      <c r="AU711">
        <v>25</v>
      </c>
      <c r="AV711">
        <v>0</v>
      </c>
      <c r="AW711">
        <v>25</v>
      </c>
      <c r="AX711">
        <v>100</v>
      </c>
      <c r="AY711">
        <v>63</v>
      </c>
      <c r="AZ711">
        <v>100</v>
      </c>
      <c r="BA711">
        <v>12.5</v>
      </c>
      <c r="BB711">
        <v>3.5</v>
      </c>
      <c r="BC711">
        <v>2.4</v>
      </c>
      <c r="BD711">
        <v>3.26</v>
      </c>
      <c r="BE711">
        <v>3.09</v>
      </c>
      <c r="BF711">
        <f>(1/BC711+1/BD711+1/BE711-1)/3</f>
        <v>1.5679909464530351E-2</v>
      </c>
      <c r="BG711">
        <f>1/BC711-BF711</f>
        <v>0.40098675720213633</v>
      </c>
      <c r="BH711">
        <f>1/BD711-BF711</f>
        <v>0.29106855679313837</v>
      </c>
      <c r="BI711">
        <f>1/BE711-BF711</f>
        <v>0.30794468600472535</v>
      </c>
      <c r="BJ711">
        <f>MROUND(BG711*100,2)/100</f>
        <v>0.4</v>
      </c>
      <c r="BK711">
        <v>1.44</v>
      </c>
      <c r="BL711">
        <v>2.35</v>
      </c>
      <c r="BM711">
        <v>3.6</v>
      </c>
      <c r="BN711">
        <v>7</v>
      </c>
      <c r="BO711">
        <v>1.83</v>
      </c>
      <c r="BP711">
        <v>1.95</v>
      </c>
      <c r="BQ711" t="s">
        <v>669</v>
      </c>
      <c r="BR711">
        <f>VLOOKUP(Table2[[#This Row],[Reference]],metron,10,FALSE)</f>
        <v>2.4956155335383219</v>
      </c>
      <c r="BS711">
        <f>VLOOKUP(Table2[[#This Row],[Reference]],metron,11,FALSE)</f>
        <v>1.344038264434575</v>
      </c>
      <c r="BT711">
        <f>VLOOKUP(Table2[[#This Row],[Reference]],metron,12,FALSE)</f>
        <v>1.1515772691037469</v>
      </c>
      <c r="BU711">
        <f>VLOOKUP(Table2[[#This Row],[Reference]],metron,13,FALSE)</f>
        <v>0.59936225942375587</v>
      </c>
      <c r="BV711">
        <f>VLOOKUP(Table2[[#This Row],[Reference]],metron,14,FALSE)</f>
        <v>0.50723152260562576</v>
      </c>
      <c r="BW711">
        <f>VLOOKUP(Table2[[#This Row],[Reference]],metron,15,FALSE)</f>
        <v>11.99278846153846</v>
      </c>
      <c r="BX711">
        <f>VLOOKUP(Table2[[#This Row],[Reference]],metron,16,FALSE)</f>
        <v>10.0277534965035</v>
      </c>
      <c r="BY711">
        <f>VLOOKUP(Table2[[#This Row],[Reference]],metron,17,FALSE)</f>
        <v>5.2857459543338514</v>
      </c>
      <c r="BZ711">
        <f>VLOOKUP(Table2[[#This Row],[Reference]],metron,18,FALSE)</f>
        <v>4.4067834183107957</v>
      </c>
      <c r="CA711">
        <f>VLOOKUP(Table2[[#This Row],[Reference]],metron,19,FALSE)</f>
        <v>6.7070425072046085</v>
      </c>
      <c r="CB711">
        <f>VLOOKUP(Table2[[#This Row],[Reference]],metron,20,FALSE)</f>
        <v>5.6209700781927046</v>
      </c>
      <c r="CC711">
        <f>VLOOKUP(Table2[[#This Row],[Reference]],metron,21,FALSE)</f>
        <v>13.04463690872752</v>
      </c>
      <c r="CD711">
        <f>VLOOKUP(Table2[[#This Row],[Reference]],metron,22,FALSE)</f>
        <v>13.49811236953142</v>
      </c>
      <c r="CE711">
        <f>VLOOKUP(Table2[[#This Row],[Reference]],metron,23,FALSE)</f>
        <v>1.5836526181353769</v>
      </c>
      <c r="CF711">
        <f>VLOOKUP(Table2[[#This Row],[Reference]],metron,24,FALSE)</f>
        <v>1.8744146445295871</v>
      </c>
      <c r="CG711">
        <f>VLOOKUP(Table2[[#This Row],[Reference]],metron,25,FALSE)</f>
        <v>8.5994040017028525E-2</v>
      </c>
      <c r="CH711">
        <f>VLOOKUP(Table2[[#This Row],[Reference]],metron,26,FALSE)</f>
        <v>0.13452532992762881</v>
      </c>
    </row>
    <row r="712" spans="1:86" hidden="1" x14ac:dyDescent="0.45">
      <c r="A712">
        <v>1632096000</v>
      </c>
      <c r="B712" t="s">
        <v>1372</v>
      </c>
      <c r="C712" t="s">
        <v>64</v>
      </c>
      <c r="D712" t="s">
        <v>65</v>
      </c>
      <c r="E712" t="s">
        <v>671</v>
      </c>
      <c r="F712" t="s">
        <v>683</v>
      </c>
      <c r="G712" t="s">
        <v>1016</v>
      </c>
      <c r="H712">
        <v>9</v>
      </c>
      <c r="I712">
        <v>1.25</v>
      </c>
      <c r="J712">
        <v>0.5</v>
      </c>
      <c r="K712">
        <v>1.25</v>
      </c>
      <c r="L712">
        <v>0.65</v>
      </c>
      <c r="M712">
        <v>2</v>
      </c>
      <c r="N712">
        <v>0</v>
      </c>
      <c r="O712">
        <v>2</v>
      </c>
      <c r="P712">
        <v>1</v>
      </c>
      <c r="Q712">
        <v>1</v>
      </c>
      <c r="R712">
        <v>0</v>
      </c>
      <c r="S712" t="s">
        <v>1373</v>
      </c>
      <c r="U712">
        <v>5</v>
      </c>
      <c r="V712">
        <v>5</v>
      </c>
      <c r="W712">
        <v>1</v>
      </c>
      <c r="X712">
        <v>0</v>
      </c>
      <c r="Y712">
        <v>0</v>
      </c>
      <c r="Z712">
        <v>0</v>
      </c>
      <c r="AA712">
        <v>0</v>
      </c>
      <c r="AB712">
        <v>1</v>
      </c>
      <c r="AC712">
        <v>0</v>
      </c>
      <c r="AD712">
        <v>0</v>
      </c>
      <c r="AE712">
        <v>12</v>
      </c>
      <c r="AF712">
        <v>8</v>
      </c>
      <c r="AG712">
        <v>4</v>
      </c>
      <c r="AH712">
        <v>4</v>
      </c>
      <c r="AI712">
        <v>8</v>
      </c>
      <c r="AJ712">
        <v>4</v>
      </c>
      <c r="AK712">
        <v>16</v>
      </c>
      <c r="AL712">
        <v>16</v>
      </c>
      <c r="AM712">
        <v>56</v>
      </c>
      <c r="AN712">
        <v>44</v>
      </c>
      <c r="AO712">
        <v>1.29</v>
      </c>
      <c r="AP712">
        <v>1.01</v>
      </c>
      <c r="AQ712">
        <v>2</v>
      </c>
      <c r="AR712">
        <v>38</v>
      </c>
      <c r="AS712">
        <v>75</v>
      </c>
      <c r="AT712">
        <v>25</v>
      </c>
      <c r="AU712">
        <v>13</v>
      </c>
      <c r="AV712">
        <v>0</v>
      </c>
      <c r="AW712">
        <v>13</v>
      </c>
      <c r="AX712">
        <v>63</v>
      </c>
      <c r="AY712">
        <v>25</v>
      </c>
      <c r="AZ712">
        <v>88</v>
      </c>
      <c r="BA712">
        <v>7.75</v>
      </c>
      <c r="BB712">
        <v>6</v>
      </c>
      <c r="BC712">
        <v>1.56</v>
      </c>
      <c r="BD712">
        <v>3.8</v>
      </c>
      <c r="BE712">
        <v>6</v>
      </c>
      <c r="BF712">
        <f>(1/BC712+1/BD712+1/BE712-1)/3</f>
        <v>2.3616734143049916E-2</v>
      </c>
      <c r="BG712">
        <f>1/BC712-BF712</f>
        <v>0.61740890688259109</v>
      </c>
      <c r="BH712">
        <f>1/BD712-BF712</f>
        <v>0.23954116059379219</v>
      </c>
      <c r="BI712">
        <f>1/BE712-BF712</f>
        <v>0.14304993252361675</v>
      </c>
      <c r="BJ712">
        <f>MROUND(BG712*100,2)/100</f>
        <v>0.62</v>
      </c>
      <c r="BK712">
        <v>1.42</v>
      </c>
      <c r="BL712">
        <v>2.1</v>
      </c>
      <c r="BM712">
        <v>3.75</v>
      </c>
      <c r="BN712">
        <v>7.25</v>
      </c>
      <c r="BO712">
        <v>2.25</v>
      </c>
      <c r="BP712">
        <v>1.62</v>
      </c>
      <c r="BQ712" t="s">
        <v>770</v>
      </c>
      <c r="BR712">
        <f>VLOOKUP(Table2[[#This Row],[Reference]],metron,10,FALSE)</f>
        <v>2.7366666666666664</v>
      </c>
      <c r="BS712">
        <f>VLOOKUP(Table2[[#This Row],[Reference]],metron,11,FALSE)</f>
        <v>1.8681481481481479</v>
      </c>
      <c r="BT712">
        <f>VLOOKUP(Table2[[#This Row],[Reference]],metron,12,FALSE)</f>
        <v>0.86851851851851847</v>
      </c>
      <c r="BU712">
        <f>VLOOKUP(Table2[[#This Row],[Reference]],metron,13,FALSE)</f>
        <v>0.81333333333333335</v>
      </c>
      <c r="BV712">
        <f>VLOOKUP(Table2[[#This Row],[Reference]],metron,14,FALSE)</f>
        <v>0.38925925925925919</v>
      </c>
      <c r="BW712">
        <f>VLOOKUP(Table2[[#This Row],[Reference]],metron,15,FALSE)</f>
        <v>14.53422724064926</v>
      </c>
      <c r="BX712">
        <f>VLOOKUP(Table2[[#This Row],[Reference]],metron,16,FALSE)</f>
        <v>8.7882851093860275</v>
      </c>
      <c r="BY712">
        <f>VLOOKUP(Table2[[#This Row],[Reference]],metron,17,FALSE)</f>
        <v>6.3007953723788868</v>
      </c>
      <c r="BZ712">
        <f>VLOOKUP(Table2[[#This Row],[Reference]],metron,18,FALSE)</f>
        <v>3.681851048445409</v>
      </c>
      <c r="CA712">
        <f>VLOOKUP(Table2[[#This Row],[Reference]],metron,19,FALSE)</f>
        <v>8.2334318682703724</v>
      </c>
      <c r="CB712">
        <f>VLOOKUP(Table2[[#This Row],[Reference]],metron,20,FALSE)</f>
        <v>5.106434060940618</v>
      </c>
      <c r="CC712">
        <f>VLOOKUP(Table2[[#This Row],[Reference]],metron,21,FALSE)</f>
        <v>12.32150615496017</v>
      </c>
      <c r="CD712">
        <f>VLOOKUP(Table2[[#This Row],[Reference]],metron,22,FALSE)</f>
        <v>13.337436640115859</v>
      </c>
      <c r="CE712">
        <f>VLOOKUP(Table2[[#This Row],[Reference]],metron,23,FALSE)</f>
        <v>1.346101231190151</v>
      </c>
      <c r="CF712">
        <f>VLOOKUP(Table2[[#This Row],[Reference]],metron,24,FALSE)</f>
        <v>1.995212038303694</v>
      </c>
      <c r="CG712">
        <f>VLOOKUP(Table2[[#This Row],[Reference]],metron,25,FALSE)</f>
        <v>6.1559507523939808E-2</v>
      </c>
      <c r="CH712">
        <f>VLOOKUP(Table2[[#This Row],[Reference]],metron,26,FALSE)</f>
        <v>0.13201094391244869</v>
      </c>
    </row>
    <row r="713" spans="1:86" hidden="1" x14ac:dyDescent="0.45">
      <c r="A713">
        <v>1632096360</v>
      </c>
      <c r="B713" t="s">
        <v>1374</v>
      </c>
      <c r="C713" t="s">
        <v>64</v>
      </c>
      <c r="D713" t="s">
        <v>65</v>
      </c>
      <c r="E713" t="s">
        <v>704</v>
      </c>
      <c r="F713" t="s">
        <v>661</v>
      </c>
      <c r="G713" t="s">
        <v>673</v>
      </c>
      <c r="H713">
        <v>9</v>
      </c>
      <c r="I713">
        <v>2</v>
      </c>
      <c r="J713">
        <v>1.75</v>
      </c>
      <c r="K713">
        <v>1.79</v>
      </c>
      <c r="L713">
        <v>1.48</v>
      </c>
      <c r="M713">
        <v>2</v>
      </c>
      <c r="N713">
        <v>0</v>
      </c>
      <c r="O713">
        <v>2</v>
      </c>
      <c r="P713">
        <v>1</v>
      </c>
      <c r="Q713">
        <v>1</v>
      </c>
      <c r="R713">
        <v>0</v>
      </c>
      <c r="S713" t="s">
        <v>1375</v>
      </c>
      <c r="U713">
        <v>2</v>
      </c>
      <c r="V713">
        <v>9</v>
      </c>
      <c r="W713">
        <v>1</v>
      </c>
      <c r="X713">
        <v>0</v>
      </c>
      <c r="Y713">
        <v>3</v>
      </c>
      <c r="Z713">
        <v>0</v>
      </c>
      <c r="AA713">
        <v>0</v>
      </c>
      <c r="AB713">
        <v>1</v>
      </c>
      <c r="AC713">
        <v>0</v>
      </c>
      <c r="AD713">
        <v>3</v>
      </c>
      <c r="AE713">
        <v>15</v>
      </c>
      <c r="AF713">
        <v>14</v>
      </c>
      <c r="AG713">
        <v>8</v>
      </c>
      <c r="AH713">
        <v>7</v>
      </c>
      <c r="AI713">
        <v>7</v>
      </c>
      <c r="AJ713">
        <v>7</v>
      </c>
      <c r="AK713">
        <v>15</v>
      </c>
      <c r="AL713">
        <v>18</v>
      </c>
      <c r="AM713">
        <v>37</v>
      </c>
      <c r="AN713">
        <v>63</v>
      </c>
      <c r="AO713">
        <v>1.73</v>
      </c>
      <c r="AP713">
        <v>1.69</v>
      </c>
      <c r="AQ713">
        <v>2.5</v>
      </c>
      <c r="AR713">
        <v>63</v>
      </c>
      <c r="AS713">
        <v>88</v>
      </c>
      <c r="AT713">
        <v>50</v>
      </c>
      <c r="AU713">
        <v>25</v>
      </c>
      <c r="AV713">
        <v>0</v>
      </c>
      <c r="AW713">
        <v>13</v>
      </c>
      <c r="AX713">
        <v>63</v>
      </c>
      <c r="AY713">
        <v>63</v>
      </c>
      <c r="AZ713">
        <v>88</v>
      </c>
      <c r="BA713">
        <v>7</v>
      </c>
      <c r="BB713">
        <v>3.5</v>
      </c>
      <c r="BC713">
        <v>2.2000000000000002</v>
      </c>
      <c r="BD713">
        <v>3.1</v>
      </c>
      <c r="BE713">
        <v>3.3</v>
      </c>
      <c r="BF713">
        <f>(1/BC713+1/BD713+1/BE713-1)/3</f>
        <v>2.6718800912349277E-2</v>
      </c>
      <c r="BG713">
        <f>1/BC713-BF713</f>
        <v>0.42782665363310524</v>
      </c>
      <c r="BH713">
        <f>1/BD713-BF713</f>
        <v>0.29586184424894102</v>
      </c>
      <c r="BI713">
        <f>1/BE713-BF713</f>
        <v>0.27631150211795374</v>
      </c>
      <c r="BJ713">
        <f>MROUND(BG713*100,2)/100</f>
        <v>0.42</v>
      </c>
      <c r="BK713">
        <v>1.43</v>
      </c>
      <c r="BL713">
        <v>2.15</v>
      </c>
      <c r="BM713">
        <v>3.65</v>
      </c>
      <c r="BN713">
        <v>7</v>
      </c>
      <c r="BO713">
        <v>1.95</v>
      </c>
      <c r="BP713">
        <v>1.83</v>
      </c>
      <c r="BQ713" t="s">
        <v>1255</v>
      </c>
      <c r="BR713">
        <f>VLOOKUP(Table2[[#This Row],[Reference]],metron,10,FALSE)</f>
        <v>2.4884649511978703</v>
      </c>
      <c r="BS713">
        <f>VLOOKUP(Table2[[#This Row],[Reference]],metron,11,FALSE)</f>
        <v>1.396960958296362</v>
      </c>
      <c r="BT713">
        <f>VLOOKUP(Table2[[#This Row],[Reference]],metron,12,FALSE)</f>
        <v>1.091503992901508</v>
      </c>
      <c r="BU713">
        <f>VLOOKUP(Table2[[#This Row],[Reference]],metron,13,FALSE)</f>
        <v>0.60765391014975045</v>
      </c>
      <c r="BV713">
        <f>VLOOKUP(Table2[[#This Row],[Reference]],metron,14,FALSE)</f>
        <v>0.47276760953965608</v>
      </c>
      <c r="BW713">
        <f>VLOOKUP(Table2[[#This Row],[Reference]],metron,15,FALSE)</f>
        <v>12.29504785684561</v>
      </c>
      <c r="BX713">
        <f>VLOOKUP(Table2[[#This Row],[Reference]],metron,16,FALSE)</f>
        <v>10.047232625884311</v>
      </c>
      <c r="BY713">
        <f>VLOOKUP(Table2[[#This Row],[Reference]],metron,17,FALSE)</f>
        <v>5.2917192097519967</v>
      </c>
      <c r="BZ713">
        <f>VLOOKUP(Table2[[#This Row],[Reference]],metron,18,FALSE)</f>
        <v>4.2580916351408158</v>
      </c>
      <c r="CA713">
        <f>VLOOKUP(Table2[[#This Row],[Reference]],metron,19,FALSE)</f>
        <v>7.0033286470936131</v>
      </c>
      <c r="CB713">
        <f>VLOOKUP(Table2[[#This Row],[Reference]],metron,20,FALSE)</f>
        <v>5.789140990743495</v>
      </c>
      <c r="CC713">
        <f>VLOOKUP(Table2[[#This Row],[Reference]],metron,21,FALSE)</f>
        <v>12.77041895895049</v>
      </c>
      <c r="CD713">
        <f>VLOOKUP(Table2[[#This Row],[Reference]],metron,22,FALSE)</f>
        <v>13.411129919593741</v>
      </c>
      <c r="CE713">
        <f>VLOOKUP(Table2[[#This Row],[Reference]],metron,23,FALSE)</f>
        <v>1.556141062018646</v>
      </c>
      <c r="CF713">
        <f>VLOOKUP(Table2[[#This Row],[Reference]],metron,24,FALSE)</f>
        <v>1.9114308877178761</v>
      </c>
      <c r="CG713">
        <f>VLOOKUP(Table2[[#This Row],[Reference]],metron,25,FALSE)</f>
        <v>8.4920956627482766E-2</v>
      </c>
      <c r="CH713">
        <f>VLOOKUP(Table2[[#This Row],[Reference]],metron,26,FALSE)</f>
        <v>0.1323469801378192</v>
      </c>
    </row>
    <row r="714" spans="1:86" hidden="1" x14ac:dyDescent="0.45">
      <c r="A714">
        <v>1632103560</v>
      </c>
      <c r="B714" t="s">
        <v>1376</v>
      </c>
      <c r="C714" t="s">
        <v>64</v>
      </c>
      <c r="D714" t="s">
        <v>65</v>
      </c>
      <c r="E714" t="s">
        <v>672</v>
      </c>
      <c r="F714" t="s">
        <v>700</v>
      </c>
      <c r="G714" t="s">
        <v>678</v>
      </c>
      <c r="H714">
        <v>9</v>
      </c>
      <c r="I714">
        <v>1.5</v>
      </c>
      <c r="J714">
        <v>0.5</v>
      </c>
      <c r="K714">
        <v>1.58</v>
      </c>
      <c r="L714">
        <v>1.42</v>
      </c>
      <c r="M714">
        <v>1</v>
      </c>
      <c r="N714">
        <v>1</v>
      </c>
      <c r="O714">
        <v>2</v>
      </c>
      <c r="P714">
        <v>0</v>
      </c>
      <c r="Q714">
        <v>0</v>
      </c>
      <c r="R714">
        <v>0</v>
      </c>
      <c r="S714">
        <v>90</v>
      </c>
      <c r="T714">
        <v>52</v>
      </c>
      <c r="U714">
        <v>11</v>
      </c>
      <c r="V714">
        <v>3</v>
      </c>
      <c r="W714">
        <v>1</v>
      </c>
      <c r="X714">
        <v>0</v>
      </c>
      <c r="Y714">
        <v>4</v>
      </c>
      <c r="Z714">
        <v>1</v>
      </c>
      <c r="AA714">
        <v>0</v>
      </c>
      <c r="AB714">
        <v>1</v>
      </c>
      <c r="AC714">
        <v>1</v>
      </c>
      <c r="AD714">
        <v>4</v>
      </c>
      <c r="AE714">
        <v>12</v>
      </c>
      <c r="AF714">
        <v>13</v>
      </c>
      <c r="AG714">
        <v>5</v>
      </c>
      <c r="AH714">
        <v>4</v>
      </c>
      <c r="AI714">
        <v>7</v>
      </c>
      <c r="AJ714">
        <v>9</v>
      </c>
      <c r="AK714">
        <v>12</v>
      </c>
      <c r="AL714">
        <v>21</v>
      </c>
      <c r="AM714">
        <v>60</v>
      </c>
      <c r="AN714">
        <v>40</v>
      </c>
      <c r="AO714">
        <v>1.5</v>
      </c>
      <c r="AP714">
        <v>1.45</v>
      </c>
      <c r="AQ714">
        <v>1.75</v>
      </c>
      <c r="AR714">
        <v>50</v>
      </c>
      <c r="AS714">
        <v>88</v>
      </c>
      <c r="AT714">
        <v>0</v>
      </c>
      <c r="AU714">
        <v>0</v>
      </c>
      <c r="AV714">
        <v>0</v>
      </c>
      <c r="AW714">
        <v>0</v>
      </c>
      <c r="AX714">
        <v>38</v>
      </c>
      <c r="AY714">
        <v>50</v>
      </c>
      <c r="AZ714">
        <v>88</v>
      </c>
      <c r="BA714">
        <v>7.75</v>
      </c>
      <c r="BB714">
        <v>4</v>
      </c>
      <c r="BC714">
        <v>1.74</v>
      </c>
      <c r="BD714">
        <v>3.45</v>
      </c>
      <c r="BE714">
        <v>4.5999999999999996</v>
      </c>
      <c r="BF714">
        <f>(1/BC714+1/BD714+1/BE714-1)/3</f>
        <v>2.731967349658504E-2</v>
      </c>
      <c r="BG714">
        <f>1/BC714-BF714</f>
        <v>0.54739297018157584</v>
      </c>
      <c r="BH714">
        <f>1/BD714-BF714</f>
        <v>0.26253539896718309</v>
      </c>
      <c r="BI714">
        <f>1/BE714-BF714</f>
        <v>0.19007163085124107</v>
      </c>
      <c r="BJ714">
        <f>MROUND(BG714*100,2)/100</f>
        <v>0.54</v>
      </c>
      <c r="BK714">
        <v>1.37</v>
      </c>
      <c r="BL714">
        <v>2.0499999999999998</v>
      </c>
      <c r="BM714">
        <v>3.45</v>
      </c>
      <c r="BN714">
        <v>6.75</v>
      </c>
      <c r="BO714">
        <v>2</v>
      </c>
      <c r="BP714">
        <v>1.8</v>
      </c>
      <c r="BQ714" t="s">
        <v>729</v>
      </c>
      <c r="BR714">
        <f>VLOOKUP(Table2[[#This Row],[Reference]],metron,10,FALSE)</f>
        <v>2.6359702267612941</v>
      </c>
      <c r="BS714">
        <f>VLOOKUP(Table2[[#This Row],[Reference]],metron,11,FALSE)</f>
        <v>1.684957590444867</v>
      </c>
      <c r="BT714">
        <f>VLOOKUP(Table2[[#This Row],[Reference]],metron,12,FALSE)</f>
        <v>0.95101263631642718</v>
      </c>
      <c r="BU714">
        <f>VLOOKUP(Table2[[#This Row],[Reference]],metron,13,FALSE)</f>
        <v>0.72650164445213783</v>
      </c>
      <c r="BV714">
        <f>VLOOKUP(Table2[[#This Row],[Reference]],metron,14,FALSE)</f>
        <v>0.42097974727367138</v>
      </c>
      <c r="BW714">
        <f>VLOOKUP(Table2[[#This Row],[Reference]],metron,15,FALSE)</f>
        <v>13.338806970509379</v>
      </c>
      <c r="BX714">
        <f>VLOOKUP(Table2[[#This Row],[Reference]],metron,16,FALSE)</f>
        <v>9.2530160857908843</v>
      </c>
      <c r="BY714">
        <f>VLOOKUP(Table2[[#This Row],[Reference]],metron,17,FALSE)</f>
        <v>5.9915081521739131</v>
      </c>
      <c r="BZ714">
        <f>VLOOKUP(Table2[[#This Row],[Reference]],metron,18,FALSE)</f>
        <v>3.9772418478260869</v>
      </c>
      <c r="CA714">
        <f>VLOOKUP(Table2[[#This Row],[Reference]],metron,19,FALSE)</f>
        <v>7.3472988183354664</v>
      </c>
      <c r="CB714">
        <f>VLOOKUP(Table2[[#This Row],[Reference]],metron,20,FALSE)</f>
        <v>5.2757742379647974</v>
      </c>
      <c r="CC714">
        <f>VLOOKUP(Table2[[#This Row],[Reference]],metron,21,FALSE)</f>
        <v>12.59428182437032</v>
      </c>
      <c r="CD714">
        <f>VLOOKUP(Table2[[#This Row],[Reference]],metron,22,FALSE)</f>
        <v>13.577944179714089</v>
      </c>
      <c r="CE714">
        <f>VLOOKUP(Table2[[#This Row],[Reference]],metron,23,FALSE)</f>
        <v>1.4276913099870301</v>
      </c>
      <c r="CF714">
        <f>VLOOKUP(Table2[[#This Row],[Reference]],metron,24,FALSE)</f>
        <v>1.940985732814527</v>
      </c>
      <c r="CG714">
        <f>VLOOKUP(Table2[[#This Row],[Reference]],metron,25,FALSE)</f>
        <v>8.0739299610894946E-2</v>
      </c>
      <c r="CH714">
        <f>VLOOKUP(Table2[[#This Row],[Reference]],metron,26,FALSE)</f>
        <v>0.12743190661478601</v>
      </c>
    </row>
    <row r="715" spans="1:86" hidden="1" x14ac:dyDescent="0.45">
      <c r="A715">
        <v>1632276000</v>
      </c>
      <c r="B715" t="s">
        <v>1377</v>
      </c>
      <c r="C715" t="s">
        <v>64</v>
      </c>
      <c r="D715" t="s">
        <v>65</v>
      </c>
      <c r="E715" t="s">
        <v>689</v>
      </c>
      <c r="F715" t="s">
        <v>688</v>
      </c>
      <c r="G715" t="s">
        <v>662</v>
      </c>
      <c r="H715">
        <v>14</v>
      </c>
      <c r="I715">
        <v>1</v>
      </c>
      <c r="J715">
        <v>2</v>
      </c>
      <c r="K715">
        <v>0.88</v>
      </c>
      <c r="L715">
        <v>1.25</v>
      </c>
      <c r="M715">
        <v>1</v>
      </c>
      <c r="N715">
        <v>0</v>
      </c>
      <c r="O715">
        <v>1</v>
      </c>
      <c r="P715">
        <v>1</v>
      </c>
      <c r="Q715">
        <v>1</v>
      </c>
      <c r="R715">
        <v>0</v>
      </c>
      <c r="S715">
        <v>35</v>
      </c>
      <c r="U715">
        <v>0</v>
      </c>
      <c r="V715">
        <v>3</v>
      </c>
      <c r="W715">
        <v>1</v>
      </c>
      <c r="X715">
        <v>1</v>
      </c>
      <c r="Y715">
        <v>4</v>
      </c>
      <c r="Z715">
        <v>0</v>
      </c>
      <c r="AA715">
        <v>0</v>
      </c>
      <c r="AB715">
        <v>2</v>
      </c>
      <c r="AC715">
        <v>1</v>
      </c>
      <c r="AD715">
        <v>3</v>
      </c>
      <c r="AE715">
        <v>7</v>
      </c>
      <c r="AF715">
        <v>17</v>
      </c>
      <c r="AG715">
        <v>4</v>
      </c>
      <c r="AH715">
        <v>3</v>
      </c>
      <c r="AI715">
        <v>3</v>
      </c>
      <c r="AJ715">
        <v>14</v>
      </c>
      <c r="AK715">
        <v>3</v>
      </c>
      <c r="AL715">
        <v>14</v>
      </c>
      <c r="AM715">
        <v>46</v>
      </c>
      <c r="AN715">
        <v>54</v>
      </c>
      <c r="AO715">
        <v>0.83</v>
      </c>
      <c r="AP715">
        <v>1.66</v>
      </c>
      <c r="AQ715">
        <v>3.38</v>
      </c>
      <c r="AR715">
        <v>100</v>
      </c>
      <c r="AS715">
        <v>100</v>
      </c>
      <c r="AT715">
        <v>88</v>
      </c>
      <c r="AU715">
        <v>50</v>
      </c>
      <c r="AV715">
        <v>0</v>
      </c>
      <c r="AW715">
        <v>75</v>
      </c>
      <c r="AX715">
        <v>100</v>
      </c>
      <c r="AY715">
        <v>50</v>
      </c>
      <c r="AZ715">
        <v>75</v>
      </c>
      <c r="BA715">
        <v>8</v>
      </c>
      <c r="BB715">
        <v>3.75</v>
      </c>
      <c r="BC715">
        <v>2.85</v>
      </c>
      <c r="BD715">
        <v>2.9</v>
      </c>
      <c r="BE715">
        <v>2.6</v>
      </c>
      <c r="BF715">
        <f>(1/BC715+1/BD715+1/BE715-1)/3</f>
        <v>2.6773387934912424E-2</v>
      </c>
      <c r="BG715">
        <f>1/BC715-BF715</f>
        <v>0.32410380504754371</v>
      </c>
      <c r="BH715">
        <f>1/BD715-BF715</f>
        <v>0.31805419827198417</v>
      </c>
      <c r="BI715">
        <f>1/BE715-BF715</f>
        <v>0.35784199668047217</v>
      </c>
      <c r="BJ715">
        <f>MROUND(BG715*100,2)/100</f>
        <v>0.32</v>
      </c>
      <c r="BK715">
        <v>1.5</v>
      </c>
      <c r="BL715">
        <v>2.2999999999999998</v>
      </c>
      <c r="BM715">
        <v>4.05</v>
      </c>
      <c r="BN715">
        <v>8</v>
      </c>
      <c r="BO715">
        <v>2.0499999999999998</v>
      </c>
      <c r="BP715">
        <v>1.77</v>
      </c>
      <c r="BQ715" t="s">
        <v>713</v>
      </c>
      <c r="BR715">
        <f>VLOOKUP(Table2[[#This Row],[Reference]],metron,10,FALSE)</f>
        <v>2.5313454284174597</v>
      </c>
      <c r="BS715">
        <f>VLOOKUP(Table2[[#This Row],[Reference]],metron,11,FALSE)</f>
        <v>1.210167055864918</v>
      </c>
      <c r="BT715">
        <f>VLOOKUP(Table2[[#This Row],[Reference]],metron,12,FALSE)</f>
        <v>1.3211783725525419</v>
      </c>
      <c r="BU715">
        <f>VLOOKUP(Table2[[#This Row],[Reference]],metron,13,FALSE)</f>
        <v>0.53135669362084459</v>
      </c>
      <c r="BV715">
        <f>VLOOKUP(Table2[[#This Row],[Reference]],metron,14,FALSE)</f>
        <v>0.55633423180592989</v>
      </c>
      <c r="BW715">
        <f>VLOOKUP(Table2[[#This Row],[Reference]],metron,15,FALSE)</f>
        <v>11.21109010712035</v>
      </c>
      <c r="BX715">
        <f>VLOOKUP(Table2[[#This Row],[Reference]],metron,16,FALSE)</f>
        <v>11.01700787401575</v>
      </c>
      <c r="BY715">
        <f>VLOOKUP(Table2[[#This Row],[Reference]],metron,17,FALSE)</f>
        <v>4.6792332268370611</v>
      </c>
      <c r="BZ715">
        <f>VLOOKUP(Table2[[#This Row],[Reference]],metron,18,FALSE)</f>
        <v>4.7080804854679013</v>
      </c>
      <c r="CA715">
        <f>VLOOKUP(Table2[[#This Row],[Reference]],metron,19,FALSE)</f>
        <v>6.5318568802832893</v>
      </c>
      <c r="CB715">
        <f>VLOOKUP(Table2[[#This Row],[Reference]],metron,20,FALSE)</f>
        <v>6.3089273885478487</v>
      </c>
      <c r="CC715">
        <f>VLOOKUP(Table2[[#This Row],[Reference]],metron,21,FALSE)</f>
        <v>12.72547770700637</v>
      </c>
      <c r="CD715">
        <f>VLOOKUP(Table2[[#This Row],[Reference]],metron,22,FALSE)</f>
        <v>13.06847133757962</v>
      </c>
      <c r="CE715">
        <f>VLOOKUP(Table2[[#This Row],[Reference]],metron,23,FALSE)</f>
        <v>1.6902356902356901</v>
      </c>
      <c r="CF715">
        <f>VLOOKUP(Table2[[#This Row],[Reference]],metron,24,FALSE)</f>
        <v>1.8050198959289869</v>
      </c>
      <c r="CG715">
        <f>VLOOKUP(Table2[[#This Row],[Reference]],metron,25,FALSE)</f>
        <v>0.105907560453015</v>
      </c>
      <c r="CH715">
        <f>VLOOKUP(Table2[[#This Row],[Reference]],metron,26,FALSE)</f>
        <v>0.1141720232629324</v>
      </c>
    </row>
    <row r="716" spans="1:86" hidden="1" x14ac:dyDescent="0.45">
      <c r="A716">
        <v>1632355560</v>
      </c>
      <c r="B716" t="s">
        <v>1378</v>
      </c>
      <c r="C716" t="s">
        <v>64</v>
      </c>
      <c r="D716" t="s">
        <v>65</v>
      </c>
      <c r="E716" t="s">
        <v>704</v>
      </c>
      <c r="F716" t="s">
        <v>705</v>
      </c>
      <c r="G716" t="s">
        <v>725</v>
      </c>
      <c r="H716">
        <v>11</v>
      </c>
      <c r="I716">
        <v>2.2000000000000002</v>
      </c>
      <c r="J716">
        <v>2</v>
      </c>
      <c r="K716">
        <v>1.79</v>
      </c>
      <c r="L716">
        <v>1.29</v>
      </c>
      <c r="M716">
        <v>2</v>
      </c>
      <c r="N716">
        <v>0</v>
      </c>
      <c r="O716">
        <v>2</v>
      </c>
      <c r="P716">
        <v>1</v>
      </c>
      <c r="Q716">
        <v>1</v>
      </c>
      <c r="R716">
        <v>0</v>
      </c>
      <c r="S716" t="s">
        <v>1379</v>
      </c>
      <c r="U716">
        <v>6</v>
      </c>
      <c r="V716">
        <v>4</v>
      </c>
      <c r="W716">
        <v>3</v>
      </c>
      <c r="X716">
        <v>0</v>
      </c>
      <c r="Y716">
        <v>7</v>
      </c>
      <c r="Z716">
        <v>0</v>
      </c>
      <c r="AA716">
        <v>0</v>
      </c>
      <c r="AB716">
        <v>3</v>
      </c>
      <c r="AC716">
        <v>2</v>
      </c>
      <c r="AD716">
        <v>5</v>
      </c>
      <c r="AE716">
        <v>17</v>
      </c>
      <c r="AF716">
        <v>15</v>
      </c>
      <c r="AG716">
        <v>6</v>
      </c>
      <c r="AH716">
        <v>6</v>
      </c>
      <c r="AI716">
        <v>11</v>
      </c>
      <c r="AJ716">
        <v>9</v>
      </c>
      <c r="AK716">
        <v>15</v>
      </c>
      <c r="AL716">
        <v>13</v>
      </c>
      <c r="AM716">
        <v>50</v>
      </c>
      <c r="AN716">
        <v>50</v>
      </c>
      <c r="AO716">
        <v>1.78</v>
      </c>
      <c r="AP716">
        <v>1.64</v>
      </c>
      <c r="AQ716">
        <v>2.2999999999999998</v>
      </c>
      <c r="AR716">
        <v>40</v>
      </c>
      <c r="AS716">
        <v>80</v>
      </c>
      <c r="AT716">
        <v>40</v>
      </c>
      <c r="AU716">
        <v>30</v>
      </c>
      <c r="AV716">
        <v>0</v>
      </c>
      <c r="AW716">
        <v>30</v>
      </c>
      <c r="AX716">
        <v>70</v>
      </c>
      <c r="AY716">
        <v>30</v>
      </c>
      <c r="AZ716">
        <v>80</v>
      </c>
      <c r="BA716">
        <v>7.2</v>
      </c>
      <c r="BB716">
        <v>3.6</v>
      </c>
      <c r="BC716">
        <v>1.44</v>
      </c>
      <c r="BD716">
        <v>4.45</v>
      </c>
      <c r="BE716">
        <v>6.25</v>
      </c>
      <c r="BF716">
        <f>(1/BC716+1/BD716+1/BE716-1)/3</f>
        <v>2.6387848522679985E-2</v>
      </c>
      <c r="BG716">
        <f>1/BC716-BF716</f>
        <v>0.66805659592176447</v>
      </c>
      <c r="BH716">
        <f>1/BD716-BF716</f>
        <v>0.19833125260091553</v>
      </c>
      <c r="BI716">
        <f>1/BE716-BF716</f>
        <v>0.13361215147732003</v>
      </c>
      <c r="BJ716">
        <f>MROUND(BG716*100,2)/100</f>
        <v>0.66</v>
      </c>
      <c r="BK716">
        <v>1.2</v>
      </c>
      <c r="BL716">
        <v>1.62</v>
      </c>
      <c r="BM716">
        <v>2.7</v>
      </c>
      <c r="BN716">
        <v>4.75</v>
      </c>
      <c r="BO716">
        <v>1.91</v>
      </c>
      <c r="BP716">
        <v>1.87</v>
      </c>
      <c r="BQ716" t="s">
        <v>1255</v>
      </c>
      <c r="BR716">
        <f>VLOOKUP(Table2[[#This Row],[Reference]],metron,10,FALSE)</f>
        <v>2.9251336898395728</v>
      </c>
      <c r="BS716">
        <f>VLOOKUP(Table2[[#This Row],[Reference]],metron,11,FALSE)</f>
        <v>2.089675030851502</v>
      </c>
      <c r="BT716">
        <f>VLOOKUP(Table2[[#This Row],[Reference]],metron,12,FALSE)</f>
        <v>0.8354586589880707</v>
      </c>
      <c r="BU716">
        <f>VLOOKUP(Table2[[#This Row],[Reference]],metron,13,FALSE)</f>
        <v>0.92472233648704238</v>
      </c>
      <c r="BV716">
        <f>VLOOKUP(Table2[[#This Row],[Reference]],metron,14,FALSE)</f>
        <v>0.35252982311805842</v>
      </c>
      <c r="BW716">
        <f>VLOOKUP(Table2[[#This Row],[Reference]],metron,15,FALSE)</f>
        <v>15.366666666666671</v>
      </c>
      <c r="BX716">
        <f>VLOOKUP(Table2[[#This Row],[Reference]],metron,16,FALSE)</f>
        <v>8.5234848484848484</v>
      </c>
      <c r="BY716">
        <f>VLOOKUP(Table2[[#This Row],[Reference]],metron,17,FALSE)</f>
        <v>6.6873065015479876</v>
      </c>
      <c r="BZ716">
        <f>VLOOKUP(Table2[[#This Row],[Reference]],metron,18,FALSE)</f>
        <v>3.3490712074303399</v>
      </c>
      <c r="CA716">
        <f>VLOOKUP(Table2[[#This Row],[Reference]],metron,19,FALSE)</f>
        <v>8.679360165118684</v>
      </c>
      <c r="CB716">
        <f>VLOOKUP(Table2[[#This Row],[Reference]],metron,20,FALSE)</f>
        <v>5.1744136410545085</v>
      </c>
      <c r="CC716">
        <f>VLOOKUP(Table2[[#This Row],[Reference]],metron,21,FALSE)</f>
        <v>12.62384615384615</v>
      </c>
      <c r="CD716">
        <f>VLOOKUP(Table2[[#This Row],[Reference]],metron,22,FALSE)</f>
        <v>13.844615384615381</v>
      </c>
      <c r="CE716">
        <f>VLOOKUP(Table2[[#This Row],[Reference]],metron,23,FALSE)</f>
        <v>1.369710467706013</v>
      </c>
      <c r="CF716">
        <f>VLOOKUP(Table2[[#This Row],[Reference]],metron,24,FALSE)</f>
        <v>2.0920564216778019</v>
      </c>
      <c r="CG716">
        <f>VLOOKUP(Table2[[#This Row],[Reference]],metron,25,FALSE)</f>
        <v>7.126948775055679E-2</v>
      </c>
      <c r="CH716">
        <f>VLOOKUP(Table2[[#This Row],[Reference]],metron,26,FALSE)</f>
        <v>0.13214550853749071</v>
      </c>
    </row>
    <row r="717" spans="1:86" hidden="1" x14ac:dyDescent="0.45">
      <c r="A717">
        <v>1632448800</v>
      </c>
      <c r="B717" t="s">
        <v>1380</v>
      </c>
      <c r="C717" t="s">
        <v>64</v>
      </c>
      <c r="D717" t="s">
        <v>65</v>
      </c>
      <c r="E717" t="s">
        <v>693</v>
      </c>
      <c r="F717" t="s">
        <v>660</v>
      </c>
      <c r="G717" t="s">
        <v>731</v>
      </c>
      <c r="H717">
        <v>10</v>
      </c>
      <c r="I717">
        <v>1</v>
      </c>
      <c r="J717">
        <v>0.75</v>
      </c>
      <c r="K717">
        <v>1.89</v>
      </c>
      <c r="L717">
        <v>1.28</v>
      </c>
      <c r="M717">
        <v>1</v>
      </c>
      <c r="N717">
        <v>0</v>
      </c>
      <c r="O717">
        <v>1</v>
      </c>
      <c r="P717">
        <v>1</v>
      </c>
      <c r="Q717">
        <v>1</v>
      </c>
      <c r="R717">
        <v>0</v>
      </c>
      <c r="S717">
        <v>15</v>
      </c>
      <c r="U717">
        <v>3</v>
      </c>
      <c r="V717">
        <v>8</v>
      </c>
      <c r="W717">
        <v>3</v>
      </c>
      <c r="X717">
        <v>0</v>
      </c>
      <c r="Y717">
        <v>3</v>
      </c>
      <c r="Z717">
        <v>0</v>
      </c>
      <c r="AA717">
        <v>1</v>
      </c>
      <c r="AB717">
        <v>2</v>
      </c>
      <c r="AC717">
        <v>1</v>
      </c>
      <c r="AD717">
        <v>2</v>
      </c>
      <c r="AE717">
        <v>11</v>
      </c>
      <c r="AF717">
        <v>12</v>
      </c>
      <c r="AG717">
        <v>3</v>
      </c>
      <c r="AH717">
        <v>5</v>
      </c>
      <c r="AI717">
        <v>8</v>
      </c>
      <c r="AJ717">
        <v>7</v>
      </c>
      <c r="AK717">
        <v>9</v>
      </c>
      <c r="AL717">
        <v>20</v>
      </c>
      <c r="AM717">
        <v>52</v>
      </c>
      <c r="AN717">
        <v>48</v>
      </c>
      <c r="AO717">
        <v>1.2</v>
      </c>
      <c r="AP717">
        <v>1.49</v>
      </c>
      <c r="AQ717">
        <v>2.71</v>
      </c>
      <c r="AR717">
        <v>42</v>
      </c>
      <c r="AS717">
        <v>84</v>
      </c>
      <c r="AT717">
        <v>71</v>
      </c>
      <c r="AU717">
        <v>17</v>
      </c>
      <c r="AV717">
        <v>0</v>
      </c>
      <c r="AW717">
        <v>29</v>
      </c>
      <c r="AX717">
        <v>84</v>
      </c>
      <c r="AY717">
        <v>42</v>
      </c>
      <c r="AZ717">
        <v>84</v>
      </c>
      <c r="BA717">
        <v>7.58</v>
      </c>
      <c r="BB717">
        <v>4.83</v>
      </c>
      <c r="BC717">
        <v>1.87</v>
      </c>
      <c r="BD717">
        <v>3.25</v>
      </c>
      <c r="BE717">
        <v>4.2</v>
      </c>
      <c r="BF717">
        <f>(1/BC717+1/BD717+1/BE717-1)/3</f>
        <v>2.6848968025438607E-2</v>
      </c>
      <c r="BG717">
        <f>1/BC717-BF717</f>
        <v>0.5079103902633314</v>
      </c>
      <c r="BH717">
        <f>1/BD717-BF717</f>
        <v>0.28084333966686909</v>
      </c>
      <c r="BI717">
        <f>1/BE717-BF717</f>
        <v>0.21124627006979949</v>
      </c>
      <c r="BJ717">
        <f>MROUND(BG717*100,2)/100</f>
        <v>0.5</v>
      </c>
      <c r="BK717">
        <v>1.39</v>
      </c>
      <c r="BL717">
        <v>2.1</v>
      </c>
      <c r="BM717">
        <v>3.5</v>
      </c>
      <c r="BN717">
        <v>6.75</v>
      </c>
      <c r="BO717">
        <v>1.95</v>
      </c>
      <c r="BP717">
        <v>1.83</v>
      </c>
      <c r="BQ717" t="s">
        <v>698</v>
      </c>
      <c r="BR717">
        <f>VLOOKUP(Table2[[#This Row],[Reference]],metron,10,FALSE)</f>
        <v>2.5202079886551649</v>
      </c>
      <c r="BS717">
        <f>VLOOKUP(Table2[[#This Row],[Reference]],metron,11,FALSE)</f>
        <v>1.5342708579532029</v>
      </c>
      <c r="BT717">
        <f>VLOOKUP(Table2[[#This Row],[Reference]],metron,12,FALSE)</f>
        <v>0.98593713070196176</v>
      </c>
      <c r="BU717">
        <f>VLOOKUP(Table2[[#This Row],[Reference]],metron,13,FALSE)</f>
        <v>0.67513590167809023</v>
      </c>
      <c r="BV717">
        <f>VLOOKUP(Table2[[#This Row],[Reference]],metron,14,FALSE)</f>
        <v>0.4286727337194185</v>
      </c>
      <c r="BW717">
        <f>VLOOKUP(Table2[[#This Row],[Reference]],metron,15,FALSE)</f>
        <v>12.98669114272602</v>
      </c>
      <c r="BX717">
        <f>VLOOKUP(Table2[[#This Row],[Reference]],metron,16,FALSE)</f>
        <v>9.4167049105094076</v>
      </c>
      <c r="BY717">
        <f>VLOOKUP(Table2[[#This Row],[Reference]],metron,17,FALSE)</f>
        <v>5.6645716945996272</v>
      </c>
      <c r="BZ717">
        <f>VLOOKUP(Table2[[#This Row],[Reference]],metron,18,FALSE)</f>
        <v>4.0242085661080074</v>
      </c>
      <c r="CA717">
        <f>VLOOKUP(Table2[[#This Row],[Reference]],metron,19,FALSE)</f>
        <v>7.3221194481263927</v>
      </c>
      <c r="CB717">
        <f>VLOOKUP(Table2[[#This Row],[Reference]],metron,20,FALSE)</f>
        <v>5.3924963444014002</v>
      </c>
      <c r="CC717">
        <f>VLOOKUP(Table2[[#This Row],[Reference]],metron,21,FALSE)</f>
        <v>12.508162313432839</v>
      </c>
      <c r="CD717">
        <f>VLOOKUP(Table2[[#This Row],[Reference]],metron,22,FALSE)</f>
        <v>13.36963619402985</v>
      </c>
      <c r="CE717">
        <f>VLOOKUP(Table2[[#This Row],[Reference]],metron,23,FALSE)</f>
        <v>1.4438014689517029</v>
      </c>
      <c r="CF717">
        <f>VLOOKUP(Table2[[#This Row],[Reference]],metron,24,FALSE)</f>
        <v>1.9410193634542621</v>
      </c>
      <c r="CG717">
        <f>VLOOKUP(Table2[[#This Row],[Reference]],metron,25,FALSE)</f>
        <v>8.4130870242599604E-2</v>
      </c>
      <c r="CH717">
        <f>VLOOKUP(Table2[[#This Row],[Reference]],metron,26,FALSE)</f>
        <v>0.1275317160026708</v>
      </c>
    </row>
    <row r="718" spans="1:86" hidden="1" x14ac:dyDescent="0.45">
      <c r="A718">
        <v>1632531600</v>
      </c>
      <c r="B718" t="s">
        <v>1381</v>
      </c>
      <c r="C718" t="s">
        <v>64</v>
      </c>
      <c r="D718" t="s">
        <v>65</v>
      </c>
      <c r="E718" t="s">
        <v>700</v>
      </c>
      <c r="F718" t="s">
        <v>671</v>
      </c>
      <c r="G718" t="s">
        <v>684</v>
      </c>
      <c r="H718">
        <v>10</v>
      </c>
      <c r="I718">
        <v>1.25</v>
      </c>
      <c r="J718">
        <v>1.25</v>
      </c>
      <c r="K718">
        <v>1.38</v>
      </c>
      <c r="L718">
        <v>1.5</v>
      </c>
      <c r="M718">
        <v>1</v>
      </c>
      <c r="N718">
        <v>1</v>
      </c>
      <c r="O718">
        <v>2</v>
      </c>
      <c r="P718">
        <v>2</v>
      </c>
      <c r="Q718">
        <v>1</v>
      </c>
      <c r="R718">
        <v>1</v>
      </c>
      <c r="S718">
        <v>13</v>
      </c>
      <c r="T718">
        <v>38</v>
      </c>
      <c r="U718">
        <v>4</v>
      </c>
      <c r="V718">
        <v>6</v>
      </c>
      <c r="W718">
        <v>0</v>
      </c>
      <c r="X718">
        <v>0</v>
      </c>
      <c r="Y718">
        <v>1</v>
      </c>
      <c r="Z718">
        <v>1</v>
      </c>
      <c r="AA718">
        <v>0</v>
      </c>
      <c r="AB718">
        <v>0</v>
      </c>
      <c r="AC718">
        <v>1</v>
      </c>
      <c r="AD718">
        <v>1</v>
      </c>
      <c r="AE718">
        <v>18</v>
      </c>
      <c r="AF718">
        <v>17</v>
      </c>
      <c r="AG718">
        <v>5</v>
      </c>
      <c r="AH718">
        <v>2</v>
      </c>
      <c r="AI718">
        <v>13</v>
      </c>
      <c r="AJ718">
        <v>15</v>
      </c>
      <c r="AK718">
        <v>13</v>
      </c>
      <c r="AL718">
        <v>3</v>
      </c>
      <c r="AM718">
        <v>46</v>
      </c>
      <c r="AN718">
        <v>54</v>
      </c>
      <c r="AO718">
        <v>1.8</v>
      </c>
      <c r="AP718">
        <v>1.6</v>
      </c>
      <c r="AQ718">
        <v>2.13</v>
      </c>
      <c r="AR718">
        <v>63</v>
      </c>
      <c r="AS718">
        <v>75</v>
      </c>
      <c r="AT718">
        <v>38</v>
      </c>
      <c r="AU718">
        <v>13</v>
      </c>
      <c r="AV718">
        <v>0</v>
      </c>
      <c r="AW718">
        <v>25</v>
      </c>
      <c r="AX718">
        <v>50</v>
      </c>
      <c r="AY718">
        <v>38</v>
      </c>
      <c r="AZ718">
        <v>75</v>
      </c>
      <c r="BA718">
        <v>9</v>
      </c>
      <c r="BB718">
        <v>4.5</v>
      </c>
      <c r="BC718">
        <v>2.9</v>
      </c>
      <c r="BD718">
        <v>3</v>
      </c>
      <c r="BE718">
        <v>2.4500000000000002</v>
      </c>
      <c r="BF718">
        <f>(1/BC718+1/BD718+1/BE718-1)/3</f>
        <v>2.877472828211743E-2</v>
      </c>
      <c r="BG718">
        <f>1/BC718-BF718</f>
        <v>0.31605285792477916</v>
      </c>
      <c r="BH718">
        <f>1/BD718-BF718</f>
        <v>0.3045586050512159</v>
      </c>
      <c r="BI718">
        <f>1/BE718-BF718</f>
        <v>0.37938853702400499</v>
      </c>
      <c r="BJ718">
        <f>MROUND(BG718*100,2)/100</f>
        <v>0.32</v>
      </c>
      <c r="BK718">
        <v>1.44</v>
      </c>
      <c r="BL718">
        <v>2.2000000000000002</v>
      </c>
      <c r="BM718">
        <v>3.7</v>
      </c>
      <c r="BN718">
        <v>7</v>
      </c>
      <c r="BO718">
        <v>1.95</v>
      </c>
      <c r="BP718">
        <v>1.83</v>
      </c>
      <c r="BQ718" t="s">
        <v>711</v>
      </c>
      <c r="BR718">
        <f>VLOOKUP(Table2[[#This Row],[Reference]],metron,10,FALSE)</f>
        <v>2.5313454284174597</v>
      </c>
      <c r="BS718">
        <f>VLOOKUP(Table2[[#This Row],[Reference]],metron,11,FALSE)</f>
        <v>1.210167055864918</v>
      </c>
      <c r="BT718">
        <f>VLOOKUP(Table2[[#This Row],[Reference]],metron,12,FALSE)</f>
        <v>1.3211783725525419</v>
      </c>
      <c r="BU718">
        <f>VLOOKUP(Table2[[#This Row],[Reference]],metron,13,FALSE)</f>
        <v>0.53135669362084459</v>
      </c>
      <c r="BV718">
        <f>VLOOKUP(Table2[[#This Row],[Reference]],metron,14,FALSE)</f>
        <v>0.55633423180592989</v>
      </c>
      <c r="BW718">
        <f>VLOOKUP(Table2[[#This Row],[Reference]],metron,15,FALSE)</f>
        <v>11.21109010712035</v>
      </c>
      <c r="BX718">
        <f>VLOOKUP(Table2[[#This Row],[Reference]],metron,16,FALSE)</f>
        <v>11.01700787401575</v>
      </c>
      <c r="BY718">
        <f>VLOOKUP(Table2[[#This Row],[Reference]],metron,17,FALSE)</f>
        <v>4.6792332268370611</v>
      </c>
      <c r="BZ718">
        <f>VLOOKUP(Table2[[#This Row],[Reference]],metron,18,FALSE)</f>
        <v>4.7080804854679013</v>
      </c>
      <c r="CA718">
        <f>VLOOKUP(Table2[[#This Row],[Reference]],metron,19,FALSE)</f>
        <v>6.5318568802832893</v>
      </c>
      <c r="CB718">
        <f>VLOOKUP(Table2[[#This Row],[Reference]],metron,20,FALSE)</f>
        <v>6.3089273885478487</v>
      </c>
      <c r="CC718">
        <f>VLOOKUP(Table2[[#This Row],[Reference]],metron,21,FALSE)</f>
        <v>12.72547770700637</v>
      </c>
      <c r="CD718">
        <f>VLOOKUP(Table2[[#This Row],[Reference]],metron,22,FALSE)</f>
        <v>13.06847133757962</v>
      </c>
      <c r="CE718">
        <f>VLOOKUP(Table2[[#This Row],[Reference]],metron,23,FALSE)</f>
        <v>1.6902356902356901</v>
      </c>
      <c r="CF718">
        <f>VLOOKUP(Table2[[#This Row],[Reference]],metron,24,FALSE)</f>
        <v>1.8050198959289869</v>
      </c>
      <c r="CG718">
        <f>VLOOKUP(Table2[[#This Row],[Reference]],metron,25,FALSE)</f>
        <v>0.105907560453015</v>
      </c>
      <c r="CH718">
        <f>VLOOKUP(Table2[[#This Row],[Reference]],metron,26,FALSE)</f>
        <v>0.1141720232629324</v>
      </c>
    </row>
    <row r="719" spans="1:86" hidden="1" x14ac:dyDescent="0.45">
      <c r="A719">
        <v>1632535560</v>
      </c>
      <c r="B719" t="s">
        <v>1382</v>
      </c>
      <c r="C719" t="s">
        <v>64</v>
      </c>
      <c r="D719" t="s">
        <v>65</v>
      </c>
      <c r="E719" t="s">
        <v>676</v>
      </c>
      <c r="F719" t="s">
        <v>699</v>
      </c>
      <c r="G719" t="s">
        <v>717</v>
      </c>
      <c r="H719">
        <v>10</v>
      </c>
      <c r="I719">
        <v>1</v>
      </c>
      <c r="J719">
        <v>1</v>
      </c>
      <c r="K719">
        <v>1.35</v>
      </c>
      <c r="L719">
        <v>0.72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U719">
        <v>2</v>
      </c>
      <c r="V719">
        <v>3</v>
      </c>
      <c r="W719">
        <v>2</v>
      </c>
      <c r="X719">
        <v>0</v>
      </c>
      <c r="Y719">
        <v>0</v>
      </c>
      <c r="Z719">
        <v>0</v>
      </c>
      <c r="AA719">
        <v>1</v>
      </c>
      <c r="AB719">
        <v>1</v>
      </c>
      <c r="AC719">
        <v>0</v>
      </c>
      <c r="AD719">
        <v>0</v>
      </c>
      <c r="AE719">
        <v>9</v>
      </c>
      <c r="AF719">
        <v>7</v>
      </c>
      <c r="AG719">
        <v>4</v>
      </c>
      <c r="AH719">
        <v>2</v>
      </c>
      <c r="AI719">
        <v>5</v>
      </c>
      <c r="AJ719">
        <v>5</v>
      </c>
      <c r="AK719">
        <v>12</v>
      </c>
      <c r="AL719">
        <v>13</v>
      </c>
      <c r="AM719">
        <v>58</v>
      </c>
      <c r="AN719">
        <v>42</v>
      </c>
      <c r="AO719">
        <v>1.19</v>
      </c>
      <c r="AP719">
        <v>0.93</v>
      </c>
      <c r="AQ719">
        <v>2.78</v>
      </c>
      <c r="AR719">
        <v>53</v>
      </c>
      <c r="AS719">
        <v>100</v>
      </c>
      <c r="AT719">
        <v>55</v>
      </c>
      <c r="AU719">
        <v>23</v>
      </c>
      <c r="AV719">
        <v>0</v>
      </c>
      <c r="AW719">
        <v>23</v>
      </c>
      <c r="AX719">
        <v>100</v>
      </c>
      <c r="AY719">
        <v>33</v>
      </c>
      <c r="AZ719">
        <v>88</v>
      </c>
      <c r="BA719">
        <v>9.25</v>
      </c>
      <c r="BB719">
        <v>4.7</v>
      </c>
      <c r="BC719">
        <v>1.87</v>
      </c>
      <c r="BD719">
        <v>3.45</v>
      </c>
      <c r="BE719">
        <v>3.9</v>
      </c>
      <c r="BF719">
        <f>(1/BC719+1/BD719+1/BE719-1)/3</f>
        <v>2.700822905426481E-2</v>
      </c>
      <c r="BG719">
        <f>1/BC719-BF719</f>
        <v>0.50775112923450516</v>
      </c>
      <c r="BH719">
        <f>1/BD719-BF719</f>
        <v>0.26284684340950332</v>
      </c>
      <c r="BI719">
        <f>1/BE719-BF719</f>
        <v>0.22940202735599163</v>
      </c>
      <c r="BJ719">
        <f>MROUND(BG719*100,2)/100</f>
        <v>0.5</v>
      </c>
      <c r="BK719">
        <v>1.34</v>
      </c>
      <c r="BL719">
        <v>1.95</v>
      </c>
      <c r="BM719">
        <v>3.2</v>
      </c>
      <c r="BN719">
        <v>6</v>
      </c>
      <c r="BO719">
        <v>1.87</v>
      </c>
      <c r="BP719">
        <v>1.91</v>
      </c>
      <c r="BQ719" t="s">
        <v>680</v>
      </c>
      <c r="BR719">
        <f>VLOOKUP(Table2[[#This Row],[Reference]],metron,10,FALSE)</f>
        <v>2.5202079886551649</v>
      </c>
      <c r="BS719">
        <f>VLOOKUP(Table2[[#This Row],[Reference]],metron,11,FALSE)</f>
        <v>1.5342708579532029</v>
      </c>
      <c r="BT719">
        <f>VLOOKUP(Table2[[#This Row],[Reference]],metron,12,FALSE)</f>
        <v>0.98593713070196176</v>
      </c>
      <c r="BU719">
        <f>VLOOKUP(Table2[[#This Row],[Reference]],metron,13,FALSE)</f>
        <v>0.67513590167809023</v>
      </c>
      <c r="BV719">
        <f>VLOOKUP(Table2[[#This Row],[Reference]],metron,14,FALSE)</f>
        <v>0.4286727337194185</v>
      </c>
      <c r="BW719">
        <f>VLOOKUP(Table2[[#This Row],[Reference]],metron,15,FALSE)</f>
        <v>12.98669114272602</v>
      </c>
      <c r="BX719">
        <f>VLOOKUP(Table2[[#This Row],[Reference]],metron,16,FALSE)</f>
        <v>9.4167049105094076</v>
      </c>
      <c r="BY719">
        <f>VLOOKUP(Table2[[#This Row],[Reference]],metron,17,FALSE)</f>
        <v>5.6645716945996272</v>
      </c>
      <c r="BZ719">
        <f>VLOOKUP(Table2[[#This Row],[Reference]],metron,18,FALSE)</f>
        <v>4.0242085661080074</v>
      </c>
      <c r="CA719">
        <f>VLOOKUP(Table2[[#This Row],[Reference]],metron,19,FALSE)</f>
        <v>7.3221194481263927</v>
      </c>
      <c r="CB719">
        <f>VLOOKUP(Table2[[#This Row],[Reference]],metron,20,FALSE)</f>
        <v>5.3924963444014002</v>
      </c>
      <c r="CC719">
        <f>VLOOKUP(Table2[[#This Row],[Reference]],metron,21,FALSE)</f>
        <v>12.508162313432839</v>
      </c>
      <c r="CD719">
        <f>VLOOKUP(Table2[[#This Row],[Reference]],metron,22,FALSE)</f>
        <v>13.36963619402985</v>
      </c>
      <c r="CE719">
        <f>VLOOKUP(Table2[[#This Row],[Reference]],metron,23,FALSE)</f>
        <v>1.4438014689517029</v>
      </c>
      <c r="CF719">
        <f>VLOOKUP(Table2[[#This Row],[Reference]],metron,24,FALSE)</f>
        <v>1.9410193634542621</v>
      </c>
      <c r="CG719">
        <f>VLOOKUP(Table2[[#This Row],[Reference]],metron,25,FALSE)</f>
        <v>8.4130870242599604E-2</v>
      </c>
      <c r="CH719">
        <f>VLOOKUP(Table2[[#This Row],[Reference]],metron,26,FALSE)</f>
        <v>0.1275317160026708</v>
      </c>
    </row>
    <row r="720" spans="1:86" hidden="1" x14ac:dyDescent="0.45">
      <c r="A720">
        <v>1632607200</v>
      </c>
      <c r="B720" t="s">
        <v>1383</v>
      </c>
      <c r="C720" t="s">
        <v>64</v>
      </c>
      <c r="D720" t="s">
        <v>65</v>
      </c>
      <c r="E720" t="s">
        <v>677</v>
      </c>
      <c r="F720" t="s">
        <v>667</v>
      </c>
      <c r="G720" t="s">
        <v>668</v>
      </c>
      <c r="H720">
        <v>10</v>
      </c>
      <c r="I720">
        <v>1.75</v>
      </c>
      <c r="J720">
        <v>1.75</v>
      </c>
      <c r="K720">
        <v>1.55</v>
      </c>
      <c r="L720">
        <v>1.4</v>
      </c>
      <c r="M720">
        <v>2</v>
      </c>
      <c r="N720">
        <v>0</v>
      </c>
      <c r="O720">
        <v>2</v>
      </c>
      <c r="P720">
        <v>1</v>
      </c>
      <c r="Q720">
        <v>1</v>
      </c>
      <c r="R720">
        <v>0</v>
      </c>
      <c r="S720" t="s">
        <v>105</v>
      </c>
      <c r="U720">
        <v>2</v>
      </c>
      <c r="V720">
        <v>10</v>
      </c>
      <c r="W720">
        <v>5</v>
      </c>
      <c r="X720">
        <v>0</v>
      </c>
      <c r="Y720">
        <v>4</v>
      </c>
      <c r="Z720">
        <v>0</v>
      </c>
      <c r="AA720">
        <v>2</v>
      </c>
      <c r="AB720">
        <v>3</v>
      </c>
      <c r="AC720">
        <v>2</v>
      </c>
      <c r="AD720">
        <v>2</v>
      </c>
      <c r="AE720">
        <v>11</v>
      </c>
      <c r="AF720">
        <v>9</v>
      </c>
      <c r="AG720">
        <v>7</v>
      </c>
      <c r="AH720">
        <v>0</v>
      </c>
      <c r="AI720">
        <v>4</v>
      </c>
      <c r="AJ720">
        <v>9</v>
      </c>
      <c r="AK720">
        <v>11</v>
      </c>
      <c r="AL720">
        <v>7</v>
      </c>
      <c r="AM720">
        <v>29</v>
      </c>
      <c r="AN720">
        <v>71</v>
      </c>
      <c r="AO720">
        <v>1.4</v>
      </c>
      <c r="AP720">
        <v>1</v>
      </c>
      <c r="AQ720">
        <v>2.25</v>
      </c>
      <c r="AR720">
        <v>25</v>
      </c>
      <c r="AS720">
        <v>63</v>
      </c>
      <c r="AT720">
        <v>50</v>
      </c>
      <c r="AU720">
        <v>25</v>
      </c>
      <c r="AV720">
        <v>0</v>
      </c>
      <c r="AW720">
        <v>13</v>
      </c>
      <c r="AX720">
        <v>50</v>
      </c>
      <c r="AY720">
        <v>50</v>
      </c>
      <c r="AZ720">
        <v>75</v>
      </c>
      <c r="BA720">
        <v>8</v>
      </c>
      <c r="BB720">
        <v>3.25</v>
      </c>
      <c r="BC720">
        <v>2.4</v>
      </c>
      <c r="BD720">
        <v>3.15</v>
      </c>
      <c r="BE720">
        <v>2.85</v>
      </c>
      <c r="BF720">
        <f>(1/BC720+1/BD720+1/BE720-1)/3</f>
        <v>2.8334725703146768E-2</v>
      </c>
      <c r="BG720">
        <f>1/BC720-BF720</f>
        <v>0.38833194096351992</v>
      </c>
      <c r="BH720">
        <f>1/BD720-BF720</f>
        <v>0.28912559175717067</v>
      </c>
      <c r="BI720">
        <f>1/BE720-BF720</f>
        <v>0.32254246727930935</v>
      </c>
      <c r="BJ720">
        <f>MROUND(BG720*100,2)/100</f>
        <v>0.38</v>
      </c>
      <c r="BK720">
        <v>1.42</v>
      </c>
      <c r="BL720">
        <v>2.15</v>
      </c>
      <c r="BM720">
        <v>3.6</v>
      </c>
      <c r="BN720">
        <v>7</v>
      </c>
      <c r="BO720">
        <v>1.95</v>
      </c>
      <c r="BP720">
        <v>1.83</v>
      </c>
      <c r="BQ720" t="s">
        <v>733</v>
      </c>
      <c r="BR720">
        <f>VLOOKUP(Table2[[#This Row],[Reference]],metron,10,FALSE)</f>
        <v>2.4900895140664963</v>
      </c>
      <c r="BS720">
        <f>VLOOKUP(Table2[[#This Row],[Reference]],metron,11,FALSE)</f>
        <v>1.330562659846547</v>
      </c>
      <c r="BT720">
        <f>VLOOKUP(Table2[[#This Row],[Reference]],metron,12,FALSE)</f>
        <v>1.1595268542199491</v>
      </c>
      <c r="BU720">
        <f>VLOOKUP(Table2[[#This Row],[Reference]],metron,13,FALSE)</f>
        <v>0.59053607588191415</v>
      </c>
      <c r="BV720">
        <f>VLOOKUP(Table2[[#This Row],[Reference]],metron,14,FALSE)</f>
        <v>0.50069274219332838</v>
      </c>
      <c r="BW720">
        <f>VLOOKUP(Table2[[#This Row],[Reference]],metron,15,FALSE)</f>
        <v>11.79715236686391</v>
      </c>
      <c r="BX720">
        <f>VLOOKUP(Table2[[#This Row],[Reference]],metron,16,FALSE)</f>
        <v>10.317122781065089</v>
      </c>
      <c r="BY720">
        <f>VLOOKUP(Table2[[#This Row],[Reference]],metron,17,FALSE)</f>
        <v>5.0637025966747622</v>
      </c>
      <c r="BZ720">
        <f>VLOOKUP(Table2[[#This Row],[Reference]],metron,18,FALSE)</f>
        <v>4.4674014571268454</v>
      </c>
      <c r="CA720">
        <f>VLOOKUP(Table2[[#This Row],[Reference]],metron,19,FALSE)</f>
        <v>6.7334497701891483</v>
      </c>
      <c r="CB720">
        <f>VLOOKUP(Table2[[#This Row],[Reference]],metron,20,FALSE)</f>
        <v>5.849721323938244</v>
      </c>
      <c r="CC720">
        <f>VLOOKUP(Table2[[#This Row],[Reference]],metron,21,FALSE)</f>
        <v>12.89644194756554</v>
      </c>
      <c r="CD720">
        <f>VLOOKUP(Table2[[#This Row],[Reference]],metron,22,FALSE)</f>
        <v>13.3434456928839</v>
      </c>
      <c r="CE720">
        <f>VLOOKUP(Table2[[#This Row],[Reference]],metron,23,FALSE)</f>
        <v>1.6144382124117971</v>
      </c>
      <c r="CF720">
        <f>VLOOKUP(Table2[[#This Row],[Reference]],metron,24,FALSE)</f>
        <v>1.9032024606477289</v>
      </c>
      <c r="CG720">
        <f>VLOOKUP(Table2[[#This Row],[Reference]],metron,25,FALSE)</f>
        <v>9.372172969060974E-2</v>
      </c>
      <c r="CH720">
        <f>VLOOKUP(Table2[[#This Row],[Reference]],metron,26,FALSE)</f>
        <v>0.11669983716301791</v>
      </c>
    </row>
    <row r="721" spans="1:86" hidden="1" x14ac:dyDescent="0.45">
      <c r="A721">
        <v>1632614400</v>
      </c>
      <c r="B721" t="s">
        <v>1384</v>
      </c>
      <c r="C721" t="s">
        <v>64</v>
      </c>
      <c r="D721" t="s">
        <v>65</v>
      </c>
      <c r="E721" t="s">
        <v>661</v>
      </c>
      <c r="F721" t="s">
        <v>682</v>
      </c>
      <c r="G721" t="s">
        <v>710</v>
      </c>
      <c r="H721">
        <v>10</v>
      </c>
      <c r="I721">
        <v>1.5</v>
      </c>
      <c r="J721">
        <v>0.25</v>
      </c>
      <c r="K721">
        <v>2</v>
      </c>
      <c r="L721">
        <v>1.1000000000000001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U721">
        <v>5</v>
      </c>
      <c r="V721">
        <v>4</v>
      </c>
      <c r="W721">
        <v>2</v>
      </c>
      <c r="X721">
        <v>0</v>
      </c>
      <c r="Y721">
        <v>1</v>
      </c>
      <c r="Z721">
        <v>0</v>
      </c>
      <c r="AA721">
        <v>1</v>
      </c>
      <c r="AB721">
        <v>1</v>
      </c>
      <c r="AC721">
        <v>0</v>
      </c>
      <c r="AD721">
        <v>1</v>
      </c>
      <c r="AE721">
        <v>23</v>
      </c>
      <c r="AF721">
        <v>19</v>
      </c>
      <c r="AG721">
        <v>9</v>
      </c>
      <c r="AH721">
        <v>5</v>
      </c>
      <c r="AI721">
        <v>14</v>
      </c>
      <c r="AJ721">
        <v>14</v>
      </c>
      <c r="AK721">
        <v>6</v>
      </c>
      <c r="AL721">
        <v>11</v>
      </c>
      <c r="AM721">
        <v>64</v>
      </c>
      <c r="AN721">
        <v>36</v>
      </c>
      <c r="AO721">
        <v>2.65</v>
      </c>
      <c r="AP721">
        <v>1.72</v>
      </c>
      <c r="AQ721">
        <v>2.88</v>
      </c>
      <c r="AR721">
        <v>63</v>
      </c>
      <c r="AS721">
        <v>100</v>
      </c>
      <c r="AT721">
        <v>63</v>
      </c>
      <c r="AU721">
        <v>25</v>
      </c>
      <c r="AV721">
        <v>0</v>
      </c>
      <c r="AW721">
        <v>25</v>
      </c>
      <c r="AX721">
        <v>100</v>
      </c>
      <c r="AY721">
        <v>38</v>
      </c>
      <c r="AZ721">
        <v>100</v>
      </c>
      <c r="BA721">
        <v>9.75</v>
      </c>
      <c r="BB721">
        <v>6</v>
      </c>
      <c r="BC721">
        <v>1.53</v>
      </c>
      <c r="BD721">
        <v>3.9</v>
      </c>
      <c r="BE721">
        <v>6</v>
      </c>
      <c r="BF721">
        <f>(1/BC721+1/BD721+1/BE721-1)/3</f>
        <v>2.5557231439584438E-2</v>
      </c>
      <c r="BG721">
        <f>1/BC721-BF721</f>
        <v>0.62803753980224564</v>
      </c>
      <c r="BH721">
        <f>1/BD721-BF721</f>
        <v>0.23085302497067201</v>
      </c>
      <c r="BI721">
        <f>1/BE721-BF721</f>
        <v>0.14110943522708222</v>
      </c>
      <c r="BJ721">
        <f>MROUND(BG721*100,2)/100</f>
        <v>0.62</v>
      </c>
      <c r="BK721">
        <v>1.34</v>
      </c>
      <c r="BL721">
        <v>1.95</v>
      </c>
      <c r="BM721">
        <v>3.25</v>
      </c>
      <c r="BN721">
        <v>6</v>
      </c>
      <c r="BO721">
        <v>2.0499999999999998</v>
      </c>
      <c r="BP721">
        <v>1.77</v>
      </c>
      <c r="BQ721" t="s">
        <v>715</v>
      </c>
      <c r="BR721">
        <f>VLOOKUP(Table2[[#This Row],[Reference]],metron,10,FALSE)</f>
        <v>2.7366666666666664</v>
      </c>
      <c r="BS721">
        <f>VLOOKUP(Table2[[#This Row],[Reference]],metron,11,FALSE)</f>
        <v>1.8681481481481479</v>
      </c>
      <c r="BT721">
        <f>VLOOKUP(Table2[[#This Row],[Reference]],metron,12,FALSE)</f>
        <v>0.86851851851851847</v>
      </c>
      <c r="BU721">
        <f>VLOOKUP(Table2[[#This Row],[Reference]],metron,13,FALSE)</f>
        <v>0.81333333333333335</v>
      </c>
      <c r="BV721">
        <f>VLOOKUP(Table2[[#This Row],[Reference]],metron,14,FALSE)</f>
        <v>0.38925925925925919</v>
      </c>
      <c r="BW721">
        <f>VLOOKUP(Table2[[#This Row],[Reference]],metron,15,FALSE)</f>
        <v>14.53422724064926</v>
      </c>
      <c r="BX721">
        <f>VLOOKUP(Table2[[#This Row],[Reference]],metron,16,FALSE)</f>
        <v>8.7882851093860275</v>
      </c>
      <c r="BY721">
        <f>VLOOKUP(Table2[[#This Row],[Reference]],metron,17,FALSE)</f>
        <v>6.3007953723788868</v>
      </c>
      <c r="BZ721">
        <f>VLOOKUP(Table2[[#This Row],[Reference]],metron,18,FALSE)</f>
        <v>3.681851048445409</v>
      </c>
      <c r="CA721">
        <f>VLOOKUP(Table2[[#This Row],[Reference]],metron,19,FALSE)</f>
        <v>8.2334318682703724</v>
      </c>
      <c r="CB721">
        <f>VLOOKUP(Table2[[#This Row],[Reference]],metron,20,FALSE)</f>
        <v>5.106434060940618</v>
      </c>
      <c r="CC721">
        <f>VLOOKUP(Table2[[#This Row],[Reference]],metron,21,FALSE)</f>
        <v>12.32150615496017</v>
      </c>
      <c r="CD721">
        <f>VLOOKUP(Table2[[#This Row],[Reference]],metron,22,FALSE)</f>
        <v>13.337436640115859</v>
      </c>
      <c r="CE721">
        <f>VLOOKUP(Table2[[#This Row],[Reference]],metron,23,FALSE)</f>
        <v>1.346101231190151</v>
      </c>
      <c r="CF721">
        <f>VLOOKUP(Table2[[#This Row],[Reference]],metron,24,FALSE)</f>
        <v>1.995212038303694</v>
      </c>
      <c r="CG721">
        <f>VLOOKUP(Table2[[#This Row],[Reference]],metron,25,FALSE)</f>
        <v>6.1559507523939808E-2</v>
      </c>
      <c r="CH721">
        <f>VLOOKUP(Table2[[#This Row],[Reference]],metron,26,FALSE)</f>
        <v>0.13201094391244869</v>
      </c>
    </row>
    <row r="722" spans="1:86" hidden="1" x14ac:dyDescent="0.45">
      <c r="A722">
        <v>1632621600</v>
      </c>
      <c r="B722" t="s">
        <v>1385</v>
      </c>
      <c r="C722" t="s">
        <v>64</v>
      </c>
      <c r="D722" t="s">
        <v>65</v>
      </c>
      <c r="E722" t="s">
        <v>694</v>
      </c>
      <c r="F722" t="s">
        <v>666</v>
      </c>
      <c r="G722" t="s">
        <v>678</v>
      </c>
      <c r="H722">
        <v>10</v>
      </c>
      <c r="I722">
        <v>3</v>
      </c>
      <c r="J722">
        <v>1.5</v>
      </c>
      <c r="K722">
        <v>1.9</v>
      </c>
      <c r="L722">
        <v>1.32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U722">
        <v>9</v>
      </c>
      <c r="V722">
        <v>3</v>
      </c>
      <c r="W722">
        <v>1</v>
      </c>
      <c r="X722">
        <v>0</v>
      </c>
      <c r="Y722">
        <v>2</v>
      </c>
      <c r="Z722">
        <v>0</v>
      </c>
      <c r="AA722">
        <v>1</v>
      </c>
      <c r="AB722">
        <v>0</v>
      </c>
      <c r="AC722">
        <v>1</v>
      </c>
      <c r="AD722">
        <v>1</v>
      </c>
      <c r="AE722">
        <v>19</v>
      </c>
      <c r="AF722">
        <v>7</v>
      </c>
      <c r="AG722">
        <v>9</v>
      </c>
      <c r="AH722">
        <v>4</v>
      </c>
      <c r="AI722">
        <v>10</v>
      </c>
      <c r="AJ722">
        <v>3</v>
      </c>
      <c r="AK722">
        <v>8</v>
      </c>
      <c r="AL722">
        <v>13</v>
      </c>
      <c r="AM722">
        <v>55</v>
      </c>
      <c r="AN722">
        <v>45</v>
      </c>
      <c r="AO722">
        <v>2.1800000000000002</v>
      </c>
      <c r="AP722">
        <v>0.95</v>
      </c>
      <c r="AQ722">
        <v>1.38</v>
      </c>
      <c r="AR722">
        <v>13</v>
      </c>
      <c r="AS722">
        <v>63</v>
      </c>
      <c r="AT722">
        <v>13</v>
      </c>
      <c r="AU722">
        <v>0</v>
      </c>
      <c r="AV722">
        <v>0</v>
      </c>
      <c r="AW722">
        <v>0</v>
      </c>
      <c r="AX722">
        <v>38</v>
      </c>
      <c r="AY722">
        <v>38</v>
      </c>
      <c r="AZ722">
        <v>63</v>
      </c>
      <c r="BA722">
        <v>8.75</v>
      </c>
      <c r="BB722">
        <v>3.5</v>
      </c>
      <c r="BC722">
        <v>1.7</v>
      </c>
      <c r="BD722">
        <v>3.4</v>
      </c>
      <c r="BE722">
        <v>4.5</v>
      </c>
      <c r="BF722">
        <f>(1/BC722+1/BD722+1/BE722-1)/3</f>
        <v>3.4858387799564294E-2</v>
      </c>
      <c r="BG722">
        <f>1/BC722-BF722</f>
        <v>0.55337690631808278</v>
      </c>
      <c r="BH722">
        <f>1/BD722-BF722</f>
        <v>0.25925925925925924</v>
      </c>
      <c r="BI722">
        <f>1/BE722-BF722</f>
        <v>0.18736383442265792</v>
      </c>
      <c r="BJ722">
        <f>MROUND(BG722*100,2)/100</f>
        <v>0.56000000000000005</v>
      </c>
      <c r="BK722">
        <v>1.33</v>
      </c>
      <c r="BL722">
        <v>1.91</v>
      </c>
      <c r="BM722">
        <v>3.35</v>
      </c>
      <c r="BN722">
        <v>6.5</v>
      </c>
      <c r="BO722">
        <v>2</v>
      </c>
      <c r="BP722">
        <v>1.8</v>
      </c>
      <c r="BQ722" t="s">
        <v>770</v>
      </c>
      <c r="BR722">
        <f>VLOOKUP(Table2[[#This Row],[Reference]],metron,10,FALSE)</f>
        <v>2.6892488954344627</v>
      </c>
      <c r="BS722">
        <f>VLOOKUP(Table2[[#This Row],[Reference]],metron,11,FALSE)</f>
        <v>1.7546812539448771</v>
      </c>
      <c r="BT722">
        <f>VLOOKUP(Table2[[#This Row],[Reference]],metron,12,FALSE)</f>
        <v>0.93456764148958549</v>
      </c>
      <c r="BU722">
        <f>VLOOKUP(Table2[[#This Row],[Reference]],metron,13,FALSE)</f>
        <v>0.77824531874605507</v>
      </c>
      <c r="BV722">
        <f>VLOOKUP(Table2[[#This Row],[Reference]],metron,14,FALSE)</f>
        <v>0.41237113402061848</v>
      </c>
      <c r="BW722">
        <f>VLOOKUP(Table2[[#This Row],[Reference]],metron,15,FALSE)</f>
        <v>13.77153558052435</v>
      </c>
      <c r="BX722">
        <f>VLOOKUP(Table2[[#This Row],[Reference]],metron,16,FALSE)</f>
        <v>9.0445692883895124</v>
      </c>
      <c r="BY722">
        <f>VLOOKUP(Table2[[#This Row],[Reference]],metron,17,FALSE)</f>
        <v>6.0821292775665396</v>
      </c>
      <c r="BZ722">
        <f>VLOOKUP(Table2[[#This Row],[Reference]],metron,18,FALSE)</f>
        <v>3.8201520912547529</v>
      </c>
      <c r="CA722">
        <f>VLOOKUP(Table2[[#This Row],[Reference]],metron,19,FALSE)</f>
        <v>7.6894063029578108</v>
      </c>
      <c r="CB722">
        <f>VLOOKUP(Table2[[#This Row],[Reference]],metron,20,FALSE)</f>
        <v>5.224417197134759</v>
      </c>
      <c r="CC722">
        <f>VLOOKUP(Table2[[#This Row],[Reference]],metron,21,FALSE)</f>
        <v>12.297605473204101</v>
      </c>
      <c r="CD722">
        <f>VLOOKUP(Table2[[#This Row],[Reference]],metron,22,FALSE)</f>
        <v>13.310908399847969</v>
      </c>
      <c r="CE722">
        <f>VLOOKUP(Table2[[#This Row],[Reference]],metron,23,FALSE)</f>
        <v>1.3713126843657819</v>
      </c>
      <c r="CF722">
        <f>VLOOKUP(Table2[[#This Row],[Reference]],metron,24,FALSE)</f>
        <v>1.9516961651917399</v>
      </c>
      <c r="CG722">
        <f>VLOOKUP(Table2[[#This Row],[Reference]],metron,25,FALSE)</f>
        <v>6.6002949852507375E-2</v>
      </c>
      <c r="CH722">
        <f>VLOOKUP(Table2[[#This Row],[Reference]],metron,26,FALSE)</f>
        <v>0.1297935103244838</v>
      </c>
    </row>
    <row r="723" spans="1:86" hidden="1" x14ac:dyDescent="0.45">
      <c r="A723">
        <v>1632675600</v>
      </c>
      <c r="B723" t="s">
        <v>1386</v>
      </c>
      <c r="C723" t="s">
        <v>64</v>
      </c>
      <c r="D723" t="s">
        <v>65</v>
      </c>
      <c r="E723" t="s">
        <v>705</v>
      </c>
      <c r="F723" t="s">
        <v>688</v>
      </c>
      <c r="G723" t="s">
        <v>760</v>
      </c>
      <c r="H723">
        <v>10</v>
      </c>
      <c r="I723">
        <v>2.5</v>
      </c>
      <c r="J723">
        <v>1.6</v>
      </c>
      <c r="K723">
        <v>1.17</v>
      </c>
      <c r="L723">
        <v>1.25</v>
      </c>
      <c r="M723">
        <v>1</v>
      </c>
      <c r="N723">
        <v>2</v>
      </c>
      <c r="O723">
        <v>3</v>
      </c>
      <c r="P723">
        <v>3</v>
      </c>
      <c r="Q723">
        <v>1</v>
      </c>
      <c r="R723">
        <v>2</v>
      </c>
      <c r="S723">
        <v>45</v>
      </c>
      <c r="T723" t="s">
        <v>1387</v>
      </c>
      <c r="U723">
        <v>5</v>
      </c>
      <c r="V723">
        <v>4</v>
      </c>
      <c r="W723">
        <v>3</v>
      </c>
      <c r="X723">
        <v>0</v>
      </c>
      <c r="Y723">
        <v>2</v>
      </c>
      <c r="Z723">
        <v>0</v>
      </c>
      <c r="AA723">
        <v>1</v>
      </c>
      <c r="AB723">
        <v>2</v>
      </c>
      <c r="AC723">
        <v>1</v>
      </c>
      <c r="AD723">
        <v>1</v>
      </c>
      <c r="AE723">
        <v>20</v>
      </c>
      <c r="AF723">
        <v>15</v>
      </c>
      <c r="AG723">
        <v>5</v>
      </c>
      <c r="AH723">
        <v>6</v>
      </c>
      <c r="AI723">
        <v>15</v>
      </c>
      <c r="AJ723">
        <v>9</v>
      </c>
      <c r="AK723">
        <v>15</v>
      </c>
      <c r="AL723">
        <v>14</v>
      </c>
      <c r="AM723">
        <v>70</v>
      </c>
      <c r="AN723">
        <v>30</v>
      </c>
      <c r="AO723">
        <v>2.0299999999999998</v>
      </c>
      <c r="AP723">
        <v>1.57</v>
      </c>
      <c r="AQ723">
        <v>3.48</v>
      </c>
      <c r="AR723">
        <v>90</v>
      </c>
      <c r="AS723">
        <v>90</v>
      </c>
      <c r="AT723">
        <v>90</v>
      </c>
      <c r="AU723">
        <v>68</v>
      </c>
      <c r="AV723">
        <v>0</v>
      </c>
      <c r="AW723">
        <v>70</v>
      </c>
      <c r="AX723">
        <v>100</v>
      </c>
      <c r="AY723">
        <v>43</v>
      </c>
      <c r="AZ723">
        <v>78</v>
      </c>
      <c r="BA723">
        <v>10</v>
      </c>
      <c r="BB723">
        <v>4.55</v>
      </c>
      <c r="BC723">
        <v>1.95</v>
      </c>
      <c r="BD723">
        <v>3.35</v>
      </c>
      <c r="BE723">
        <v>3.6</v>
      </c>
      <c r="BF723">
        <f>(1/BC723+1/BD723+1/BE723-1)/3</f>
        <v>2.9701917761619272E-2</v>
      </c>
      <c r="BG723">
        <f>1/BC723-BF723</f>
        <v>0.4831185950588936</v>
      </c>
      <c r="BH723">
        <f>1/BD723-BF723</f>
        <v>0.26880554492494785</v>
      </c>
      <c r="BI723">
        <f>1/BE723-BF723</f>
        <v>0.24807586001615853</v>
      </c>
      <c r="BJ723">
        <f>MROUND(BG723*100,2)/100</f>
        <v>0.48</v>
      </c>
      <c r="BK723">
        <v>1.31</v>
      </c>
      <c r="BL723">
        <v>1.83</v>
      </c>
      <c r="BM723">
        <v>3.15</v>
      </c>
      <c r="BN723">
        <v>5.75</v>
      </c>
      <c r="BO723">
        <v>1.74</v>
      </c>
      <c r="BP723">
        <v>2</v>
      </c>
      <c r="BQ723" t="s">
        <v>723</v>
      </c>
      <c r="BR723">
        <f>VLOOKUP(Table2[[#This Row],[Reference]],metron,10,FALSE)</f>
        <v>2.5271929824561399</v>
      </c>
      <c r="BS723">
        <f>VLOOKUP(Table2[[#This Row],[Reference]],metron,11,FALSE)</f>
        <v>1.510877192982456</v>
      </c>
      <c r="BT723">
        <f>VLOOKUP(Table2[[#This Row],[Reference]],metron,12,FALSE)</f>
        <v>1.0163157894736841</v>
      </c>
      <c r="BU723">
        <f>VLOOKUP(Table2[[#This Row],[Reference]],metron,13,FALSE)</f>
        <v>0.67350877192982461</v>
      </c>
      <c r="BV723">
        <f>VLOOKUP(Table2[[#This Row],[Reference]],metron,14,FALSE)</f>
        <v>0.4442105263157895</v>
      </c>
      <c r="BW723">
        <f>VLOOKUP(Table2[[#This Row],[Reference]],metron,15,FALSE)</f>
        <v>12.80980392156863</v>
      </c>
      <c r="BX723">
        <f>VLOOKUP(Table2[[#This Row],[Reference]],metron,16,FALSE)</f>
        <v>9.6872549019607845</v>
      </c>
      <c r="BY723">
        <f>VLOOKUP(Table2[[#This Row],[Reference]],metron,17,FALSE)</f>
        <v>5.6491169610129957</v>
      </c>
      <c r="BZ723">
        <f>VLOOKUP(Table2[[#This Row],[Reference]],metron,18,FALSE)</f>
        <v>4.1379540153282237</v>
      </c>
      <c r="CA723">
        <f>VLOOKUP(Table2[[#This Row],[Reference]],metron,19,FALSE)</f>
        <v>7.1606869605556343</v>
      </c>
      <c r="CB723">
        <f>VLOOKUP(Table2[[#This Row],[Reference]],metron,20,FALSE)</f>
        <v>5.5493008866325608</v>
      </c>
      <c r="CC723">
        <f>VLOOKUP(Table2[[#This Row],[Reference]],metron,21,FALSE)</f>
        <v>12.9029029029029</v>
      </c>
      <c r="CD723">
        <f>VLOOKUP(Table2[[#This Row],[Reference]],metron,22,FALSE)</f>
        <v>13.75508842175509</v>
      </c>
      <c r="CE723">
        <f>VLOOKUP(Table2[[#This Row],[Reference]],metron,23,FALSE)</f>
        <v>1.5287356321839081</v>
      </c>
      <c r="CF723">
        <f>VLOOKUP(Table2[[#This Row],[Reference]],metron,24,FALSE)</f>
        <v>1.9664750957854411</v>
      </c>
      <c r="CG723">
        <f>VLOOKUP(Table2[[#This Row],[Reference]],metron,25,FALSE)</f>
        <v>8.8441890166028103E-2</v>
      </c>
      <c r="CH723">
        <f>VLOOKUP(Table2[[#This Row],[Reference]],metron,26,FALSE)</f>
        <v>0.13409961685823751</v>
      </c>
    </row>
    <row r="724" spans="1:86" hidden="1" x14ac:dyDescent="0.45">
      <c r="A724">
        <v>1632701160</v>
      </c>
      <c r="B724" t="s">
        <v>1388</v>
      </c>
      <c r="C724" t="s">
        <v>64</v>
      </c>
      <c r="D724" t="s">
        <v>65</v>
      </c>
      <c r="E724" t="s">
        <v>672</v>
      </c>
      <c r="F724" t="s">
        <v>704</v>
      </c>
      <c r="G724" t="s">
        <v>743</v>
      </c>
      <c r="H724">
        <v>10</v>
      </c>
      <c r="I724">
        <v>1.4</v>
      </c>
      <c r="J724">
        <v>0.75</v>
      </c>
      <c r="K724">
        <v>1.58</v>
      </c>
      <c r="L724">
        <v>1.05</v>
      </c>
      <c r="M724">
        <v>1</v>
      </c>
      <c r="N724">
        <v>2</v>
      </c>
      <c r="O724">
        <v>3</v>
      </c>
      <c r="P724">
        <v>0</v>
      </c>
      <c r="Q724">
        <v>0</v>
      </c>
      <c r="R724">
        <v>0</v>
      </c>
      <c r="S724">
        <v>75</v>
      </c>
      <c r="T724" t="s">
        <v>1389</v>
      </c>
      <c r="U724">
        <v>9</v>
      </c>
      <c r="V724">
        <v>2</v>
      </c>
      <c r="W724">
        <v>2</v>
      </c>
      <c r="X724">
        <v>0</v>
      </c>
      <c r="Y724">
        <v>5</v>
      </c>
      <c r="Z724">
        <v>0</v>
      </c>
      <c r="AA724">
        <v>1</v>
      </c>
      <c r="AB724">
        <v>1</v>
      </c>
      <c r="AC724">
        <v>1</v>
      </c>
      <c r="AD724">
        <v>4</v>
      </c>
      <c r="AE724">
        <v>18</v>
      </c>
      <c r="AF724">
        <v>16</v>
      </c>
      <c r="AG724">
        <v>7</v>
      </c>
      <c r="AH724">
        <v>7</v>
      </c>
      <c r="AI724">
        <v>11</v>
      </c>
      <c r="AJ724">
        <v>9</v>
      </c>
      <c r="AK724">
        <v>12</v>
      </c>
      <c r="AL724">
        <v>10</v>
      </c>
      <c r="AM724">
        <v>52</v>
      </c>
      <c r="AN724">
        <v>48</v>
      </c>
      <c r="AO724">
        <v>2.0099999999999998</v>
      </c>
      <c r="AP724">
        <v>1.75</v>
      </c>
      <c r="AQ724">
        <v>2.1800000000000002</v>
      </c>
      <c r="AR724">
        <v>80</v>
      </c>
      <c r="AS724">
        <v>90</v>
      </c>
      <c r="AT724">
        <v>25</v>
      </c>
      <c r="AU724">
        <v>13</v>
      </c>
      <c r="AV724">
        <v>0</v>
      </c>
      <c r="AW724">
        <v>25</v>
      </c>
      <c r="AX724">
        <v>48</v>
      </c>
      <c r="AY724">
        <v>55</v>
      </c>
      <c r="AZ724">
        <v>78</v>
      </c>
      <c r="BA724">
        <v>9.85</v>
      </c>
      <c r="BB724">
        <v>4.25</v>
      </c>
      <c r="BC724">
        <v>2.6</v>
      </c>
      <c r="BD724">
        <v>3</v>
      </c>
      <c r="BE724">
        <v>2.7</v>
      </c>
      <c r="BF724">
        <f>(1/BC724+1/BD724+1/BE724-1)/3</f>
        <v>2.9439696106362767E-2</v>
      </c>
      <c r="BG724">
        <f>1/BC724-BF724</f>
        <v>0.35517568850902181</v>
      </c>
      <c r="BH724">
        <f>1/BD724-BF724</f>
        <v>0.30389363722697055</v>
      </c>
      <c r="BI724">
        <f>1/BE724-BF724</f>
        <v>0.34093067426400758</v>
      </c>
      <c r="BJ724">
        <f>MROUND(BG724*100,2)/100</f>
        <v>0.36</v>
      </c>
      <c r="BK724">
        <v>1.44</v>
      </c>
      <c r="BL724">
        <v>2.2000000000000002</v>
      </c>
      <c r="BM724">
        <v>3.75</v>
      </c>
      <c r="BN724">
        <v>7.25</v>
      </c>
      <c r="BO724">
        <v>1.95</v>
      </c>
      <c r="BP724">
        <v>1.83</v>
      </c>
      <c r="BQ724" t="s">
        <v>729</v>
      </c>
      <c r="BR724">
        <f>VLOOKUP(Table2[[#This Row],[Reference]],metron,10,FALSE)</f>
        <v>2.5110350525197691</v>
      </c>
      <c r="BS724">
        <f>VLOOKUP(Table2[[#This Row],[Reference]],metron,11,FALSE)</f>
        <v>1.269326094653606</v>
      </c>
      <c r="BT724">
        <f>VLOOKUP(Table2[[#This Row],[Reference]],metron,12,FALSE)</f>
        <v>1.2417089578661631</v>
      </c>
      <c r="BU724">
        <f>VLOOKUP(Table2[[#This Row],[Reference]],metron,13,FALSE)</f>
        <v>0.56586402266288949</v>
      </c>
      <c r="BV724">
        <f>VLOOKUP(Table2[[#This Row],[Reference]],metron,14,FALSE)</f>
        <v>0.55158168083097259</v>
      </c>
      <c r="BW724">
        <f>VLOOKUP(Table2[[#This Row],[Reference]],metron,15,FALSE)</f>
        <v>11.49400826446281</v>
      </c>
      <c r="BX724">
        <f>VLOOKUP(Table2[[#This Row],[Reference]],metron,16,FALSE)</f>
        <v>10.507231404958681</v>
      </c>
      <c r="BY724">
        <f>VLOOKUP(Table2[[#This Row],[Reference]],metron,17,FALSE)</f>
        <v>4.9238790406673623</v>
      </c>
      <c r="BZ724">
        <f>VLOOKUP(Table2[[#This Row],[Reference]],metron,18,FALSE)</f>
        <v>4.6296141814389991</v>
      </c>
      <c r="CA724">
        <f>VLOOKUP(Table2[[#This Row],[Reference]],metron,19,FALSE)</f>
        <v>6.5701292237954476</v>
      </c>
      <c r="CB724">
        <f>VLOOKUP(Table2[[#This Row],[Reference]],metron,20,FALSE)</f>
        <v>5.8776172235196817</v>
      </c>
      <c r="CC724">
        <f>VLOOKUP(Table2[[#This Row],[Reference]],metron,21,FALSE)</f>
        <v>12.798739495798319</v>
      </c>
      <c r="CD724">
        <f>VLOOKUP(Table2[[#This Row],[Reference]],metron,22,FALSE)</f>
        <v>12.98844537815126</v>
      </c>
      <c r="CE724">
        <f>VLOOKUP(Table2[[#This Row],[Reference]],metron,23,FALSE)</f>
        <v>1.604928297313674</v>
      </c>
      <c r="CF724">
        <f>VLOOKUP(Table2[[#This Row],[Reference]],metron,24,FALSE)</f>
        <v>1.791961219955565</v>
      </c>
      <c r="CG724">
        <f>VLOOKUP(Table2[[#This Row],[Reference]],metron,25,FALSE)</f>
        <v>8.887093516461321E-2</v>
      </c>
      <c r="CH724">
        <f>VLOOKUP(Table2[[#This Row],[Reference]],metron,26,FALSE)</f>
        <v>0.11694607150070691</v>
      </c>
    </row>
    <row r="725" spans="1:86" x14ac:dyDescent="0.45">
      <c r="A725">
        <v>1633132800</v>
      </c>
      <c r="B725" t="s">
        <v>1390</v>
      </c>
      <c r="C725" t="s">
        <v>64</v>
      </c>
      <c r="D725" t="s">
        <v>65</v>
      </c>
      <c r="E725" t="s">
        <v>700</v>
      </c>
      <c r="F725" t="s">
        <v>693</v>
      </c>
      <c r="G725" t="s">
        <v>65</v>
      </c>
      <c r="H725">
        <v>12</v>
      </c>
      <c r="I725">
        <v>1.2</v>
      </c>
      <c r="J725">
        <v>0.8</v>
      </c>
      <c r="K725">
        <v>1.38</v>
      </c>
      <c r="L725">
        <v>1.42</v>
      </c>
      <c r="M725">
        <v>1</v>
      </c>
      <c r="N725">
        <v>2</v>
      </c>
      <c r="O725">
        <v>3</v>
      </c>
      <c r="P725">
        <v>2</v>
      </c>
      <c r="Q725">
        <v>1</v>
      </c>
      <c r="R725">
        <v>1</v>
      </c>
      <c r="S725">
        <v>23</v>
      </c>
      <c r="T725" t="s">
        <v>1391</v>
      </c>
      <c r="U725">
        <v>5</v>
      </c>
      <c r="V725">
        <v>0</v>
      </c>
      <c r="W725">
        <v>4</v>
      </c>
      <c r="X725">
        <v>0</v>
      </c>
      <c r="Y725">
        <v>4</v>
      </c>
      <c r="Z725">
        <v>1</v>
      </c>
      <c r="AA725">
        <v>2</v>
      </c>
      <c r="AB725">
        <v>2</v>
      </c>
      <c r="AC725">
        <v>1</v>
      </c>
      <c r="AD725">
        <v>4</v>
      </c>
      <c r="AE725">
        <v>21</v>
      </c>
      <c r="AF725">
        <v>8</v>
      </c>
      <c r="AG725">
        <v>7</v>
      </c>
      <c r="AH725">
        <v>3</v>
      </c>
      <c r="AI725">
        <v>14</v>
      </c>
      <c r="AJ725">
        <v>5</v>
      </c>
      <c r="AK725">
        <v>12</v>
      </c>
      <c r="AL725">
        <v>7</v>
      </c>
      <c r="AM725">
        <v>56</v>
      </c>
      <c r="AN725">
        <v>44</v>
      </c>
      <c r="AO725">
        <v>2.17</v>
      </c>
      <c r="AP725">
        <v>0.91</v>
      </c>
      <c r="AQ725">
        <v>2.2999999999999998</v>
      </c>
      <c r="AR725">
        <v>60</v>
      </c>
      <c r="AS725">
        <v>80</v>
      </c>
      <c r="AT725">
        <v>30</v>
      </c>
      <c r="AU725">
        <v>20</v>
      </c>
      <c r="AV725">
        <v>0</v>
      </c>
      <c r="AW725">
        <v>20</v>
      </c>
      <c r="AX725">
        <v>70</v>
      </c>
      <c r="AY725">
        <v>30</v>
      </c>
      <c r="AZ725">
        <v>90</v>
      </c>
      <c r="BA725">
        <v>10.8</v>
      </c>
      <c r="BB725">
        <v>2.4</v>
      </c>
      <c r="BC725">
        <v>3.13</v>
      </c>
      <c r="BD725">
        <v>3.13</v>
      </c>
      <c r="BE725">
        <v>2.38</v>
      </c>
      <c r="BF725">
        <f>(1/BC725+1/BD725+1/BE725-1)/3</f>
        <v>1.9715234336546095E-2</v>
      </c>
      <c r="BG725">
        <f>1/BC725-BF725</f>
        <v>0.29977358355482769</v>
      </c>
      <c r="BH725">
        <f>1/BD725-BF725</f>
        <v>0.29977358355482769</v>
      </c>
      <c r="BI725">
        <f>1/BE725-BF725</f>
        <v>0.40045283289034467</v>
      </c>
      <c r="BJ725">
        <f>MROUND(BG725*100,2)/100</f>
        <v>0.3</v>
      </c>
      <c r="BK725">
        <v>1.4</v>
      </c>
      <c r="BL725">
        <v>2.15</v>
      </c>
      <c r="BM725">
        <v>4.13</v>
      </c>
      <c r="BN725">
        <v>8.15</v>
      </c>
      <c r="BO725">
        <v>1.92</v>
      </c>
      <c r="BP725">
        <v>1.79</v>
      </c>
      <c r="BQ725" t="s">
        <v>711</v>
      </c>
      <c r="BR725">
        <f>VLOOKUP(Table2[[#This Row],[Reference]],metron,10,FALSE)</f>
        <v>2.5726407816919519</v>
      </c>
      <c r="BS725">
        <f>VLOOKUP(Table2[[#This Row],[Reference]],metron,11,FALSE)</f>
        <v>1.1805091283106199</v>
      </c>
      <c r="BT725">
        <f>VLOOKUP(Table2[[#This Row],[Reference]],metron,12,FALSE)</f>
        <v>1.3921316533813319</v>
      </c>
      <c r="BU725">
        <f>VLOOKUP(Table2[[#This Row],[Reference]],metron,13,FALSE)</f>
        <v>0.5209673269873939</v>
      </c>
      <c r="BV725">
        <f>VLOOKUP(Table2[[#This Row],[Reference]],metron,14,FALSE)</f>
        <v>0.61847182917417032</v>
      </c>
      <c r="BW725">
        <f>VLOOKUP(Table2[[#This Row],[Reference]],metron,15,FALSE)</f>
        <v>11.149200710479571</v>
      </c>
      <c r="BX725">
        <f>VLOOKUP(Table2[[#This Row],[Reference]],metron,16,FALSE)</f>
        <v>11.444049733570161</v>
      </c>
      <c r="BY725">
        <f>VLOOKUP(Table2[[#This Row],[Reference]],metron,17,FALSE)</f>
        <v>4.5257270693512304</v>
      </c>
      <c r="BZ725">
        <f>VLOOKUP(Table2[[#This Row],[Reference]],metron,18,FALSE)</f>
        <v>4.8465324384787474</v>
      </c>
      <c r="CA725">
        <f>VLOOKUP(Table2[[#This Row],[Reference]],metron,19,FALSE)</f>
        <v>6.6234736411283404</v>
      </c>
      <c r="CB725">
        <f>VLOOKUP(Table2[[#This Row],[Reference]],metron,20,FALSE)</f>
        <v>6.5975172950914134</v>
      </c>
      <c r="CC725">
        <f>VLOOKUP(Table2[[#This Row],[Reference]],metron,21,FALSE)</f>
        <v>12.90081154192967</v>
      </c>
      <c r="CD725">
        <f>VLOOKUP(Table2[[#This Row],[Reference]],metron,22,FALSE)</f>
        <v>13.00360685302074</v>
      </c>
      <c r="CE725">
        <f>VLOOKUP(Table2[[#This Row],[Reference]],metron,23,FALSE)</f>
        <v>1.7502145922746779</v>
      </c>
      <c r="CF725">
        <f>VLOOKUP(Table2[[#This Row],[Reference]],metron,24,FALSE)</f>
        <v>1.831402831402831</v>
      </c>
      <c r="CG725">
        <f>VLOOKUP(Table2[[#This Row],[Reference]],metron,25,FALSE)</f>
        <v>9.6525096525096526E-2</v>
      </c>
      <c r="CH725">
        <f>VLOOKUP(Table2[[#This Row],[Reference]],metron,26,FALSE)</f>
        <v>0.1244101244101244</v>
      </c>
    </row>
    <row r="726" spans="1:86" hidden="1" x14ac:dyDescent="0.45">
      <c r="A726">
        <v>1633140000</v>
      </c>
      <c r="B726" t="s">
        <v>1392</v>
      </c>
      <c r="C726" t="s">
        <v>64</v>
      </c>
      <c r="D726" t="s">
        <v>65</v>
      </c>
      <c r="E726" t="s">
        <v>689</v>
      </c>
      <c r="F726" t="s">
        <v>704</v>
      </c>
      <c r="G726" t="s">
        <v>673</v>
      </c>
      <c r="H726">
        <v>12</v>
      </c>
      <c r="I726">
        <v>1.4</v>
      </c>
      <c r="J726">
        <v>1.2</v>
      </c>
      <c r="K726">
        <v>0.88</v>
      </c>
      <c r="L726">
        <v>1.05</v>
      </c>
      <c r="M726">
        <v>3</v>
      </c>
      <c r="N726">
        <v>1</v>
      </c>
      <c r="O726">
        <v>4</v>
      </c>
      <c r="P726">
        <v>3</v>
      </c>
      <c r="Q726">
        <v>2</v>
      </c>
      <c r="R726">
        <v>1</v>
      </c>
      <c r="S726" t="s">
        <v>1393</v>
      </c>
      <c r="T726">
        <v>39</v>
      </c>
      <c r="U726">
        <v>2</v>
      </c>
      <c r="V726">
        <v>5</v>
      </c>
      <c r="W726">
        <v>2</v>
      </c>
      <c r="X726">
        <v>0</v>
      </c>
      <c r="Y726">
        <v>4</v>
      </c>
      <c r="Z726">
        <v>0</v>
      </c>
      <c r="AA726">
        <v>0</v>
      </c>
      <c r="AB726">
        <v>2</v>
      </c>
      <c r="AC726">
        <v>3</v>
      </c>
      <c r="AD726">
        <v>1</v>
      </c>
      <c r="AE726">
        <v>9</v>
      </c>
      <c r="AF726">
        <v>19</v>
      </c>
      <c r="AG726">
        <v>5</v>
      </c>
      <c r="AH726">
        <v>6</v>
      </c>
      <c r="AI726">
        <v>4</v>
      </c>
      <c r="AJ726">
        <v>13</v>
      </c>
      <c r="AK726">
        <v>3</v>
      </c>
      <c r="AL726">
        <v>8</v>
      </c>
      <c r="AM726">
        <v>39</v>
      </c>
      <c r="AN726">
        <v>61</v>
      </c>
      <c r="AO726">
        <v>1.17</v>
      </c>
      <c r="AP726">
        <v>2.04</v>
      </c>
      <c r="AQ726">
        <v>2.7</v>
      </c>
      <c r="AR726">
        <v>90</v>
      </c>
      <c r="AS726">
        <v>90</v>
      </c>
      <c r="AT726">
        <v>60</v>
      </c>
      <c r="AU726">
        <v>20</v>
      </c>
      <c r="AV726">
        <v>0</v>
      </c>
      <c r="AW726">
        <v>60</v>
      </c>
      <c r="AX726">
        <v>80</v>
      </c>
      <c r="AY726">
        <v>40</v>
      </c>
      <c r="AZ726">
        <v>60</v>
      </c>
      <c r="BA726">
        <v>6.8</v>
      </c>
      <c r="BB726">
        <v>6.2</v>
      </c>
      <c r="BC726">
        <v>4.2</v>
      </c>
      <c r="BD726">
        <v>3.3</v>
      </c>
      <c r="BE726">
        <v>1.91</v>
      </c>
      <c r="BF726">
        <f>(1/BC726+1/BD726+1/BE726-1)/3</f>
        <v>2.1561916849875001E-2</v>
      </c>
      <c r="BG726">
        <f>1/BC726-BF726</f>
        <v>0.21653332124536309</v>
      </c>
      <c r="BH726">
        <f>1/BD726-BF726</f>
        <v>0.28146838618042802</v>
      </c>
      <c r="BI726">
        <f>1/BE726-BF726</f>
        <v>0.5019982925742088</v>
      </c>
      <c r="BJ726">
        <f>MROUND(BG726*100,2)/100</f>
        <v>0.22</v>
      </c>
      <c r="BK726">
        <v>1.33</v>
      </c>
      <c r="BL726">
        <v>2.25</v>
      </c>
      <c r="BM726">
        <v>3.6</v>
      </c>
      <c r="BN726">
        <v>6.95</v>
      </c>
      <c r="BO726">
        <v>1.88</v>
      </c>
      <c r="BP726">
        <v>1.83</v>
      </c>
      <c r="BQ726" t="s">
        <v>713</v>
      </c>
      <c r="BR726">
        <f>VLOOKUP(Table2[[#This Row],[Reference]],metron,10,FALSE)</f>
        <v>2.7115135834411381</v>
      </c>
      <c r="BS726">
        <f>VLOOKUP(Table2[[#This Row],[Reference]],metron,11,FALSE)</f>
        <v>1.0633893919793009</v>
      </c>
      <c r="BT726">
        <f>VLOOKUP(Table2[[#This Row],[Reference]],metron,12,FALSE)</f>
        <v>1.648124191461837</v>
      </c>
      <c r="BU726">
        <f>VLOOKUP(Table2[[#This Row],[Reference]],metron,13,FALSE)</f>
        <v>0.47218628719275552</v>
      </c>
      <c r="BV726">
        <f>VLOOKUP(Table2[[#This Row],[Reference]],metron,14,FALSE)</f>
        <v>0.70181112548512292</v>
      </c>
      <c r="BW726">
        <f>VLOOKUP(Table2[[#This Row],[Reference]],metron,15,FALSE)</f>
        <v>10.38488783943329</v>
      </c>
      <c r="BX726">
        <f>VLOOKUP(Table2[[#This Row],[Reference]],metron,16,FALSE)</f>
        <v>12.349468713105081</v>
      </c>
      <c r="BY726">
        <f>VLOOKUP(Table2[[#This Row],[Reference]],metron,17,FALSE)</f>
        <v>4.0990453460620522</v>
      </c>
      <c r="BZ726">
        <f>VLOOKUP(Table2[[#This Row],[Reference]],metron,18,FALSE)</f>
        <v>5.2720763723150359</v>
      </c>
      <c r="CA726">
        <f>VLOOKUP(Table2[[#This Row],[Reference]],metron,19,FALSE)</f>
        <v>6.2858424933712378</v>
      </c>
      <c r="CB726">
        <f>VLOOKUP(Table2[[#This Row],[Reference]],metron,20,FALSE)</f>
        <v>7.0773923407900448</v>
      </c>
      <c r="CC726">
        <f>VLOOKUP(Table2[[#This Row],[Reference]],metron,21,FALSE)</f>
        <v>13.235083532219569</v>
      </c>
      <c r="CD726">
        <f>VLOOKUP(Table2[[#This Row],[Reference]],metron,22,FALSE)</f>
        <v>13.05131264916468</v>
      </c>
      <c r="CE726">
        <f>VLOOKUP(Table2[[#This Row],[Reference]],metron,23,FALSE)</f>
        <v>1.834292289988493</v>
      </c>
      <c r="CF726">
        <f>VLOOKUP(Table2[[#This Row],[Reference]],metron,24,FALSE)</f>
        <v>1.806674338319908</v>
      </c>
      <c r="CG726">
        <f>VLOOKUP(Table2[[#This Row],[Reference]],metron,25,FALSE)</f>
        <v>0.1196777905638665</v>
      </c>
      <c r="CH726">
        <f>VLOOKUP(Table2[[#This Row],[Reference]],metron,26,FALSE)</f>
        <v>0.1185270425776755</v>
      </c>
    </row>
    <row r="727" spans="1:86" hidden="1" x14ac:dyDescent="0.45">
      <c r="A727">
        <v>1633212000</v>
      </c>
      <c r="B727" t="s">
        <v>1394</v>
      </c>
      <c r="C727" t="s">
        <v>64</v>
      </c>
      <c r="D727" t="s">
        <v>65</v>
      </c>
      <c r="E727" t="s">
        <v>667</v>
      </c>
      <c r="F727" t="s">
        <v>688</v>
      </c>
      <c r="G727" t="s">
        <v>983</v>
      </c>
      <c r="H727">
        <v>12</v>
      </c>
      <c r="I727">
        <v>1.6</v>
      </c>
      <c r="J727">
        <v>1.83</v>
      </c>
      <c r="K727">
        <v>1.55</v>
      </c>
      <c r="L727">
        <v>1.25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U727">
        <v>5</v>
      </c>
      <c r="V727">
        <v>4</v>
      </c>
      <c r="W727">
        <v>2</v>
      </c>
      <c r="X727">
        <v>1</v>
      </c>
      <c r="Y727">
        <v>2</v>
      </c>
      <c r="Z727">
        <v>1</v>
      </c>
      <c r="AA727">
        <v>3</v>
      </c>
      <c r="AB727">
        <v>0</v>
      </c>
      <c r="AC727">
        <v>2</v>
      </c>
      <c r="AD727">
        <v>1</v>
      </c>
      <c r="AE727">
        <v>13</v>
      </c>
      <c r="AF727">
        <v>9</v>
      </c>
      <c r="AG727">
        <v>4</v>
      </c>
      <c r="AH727">
        <v>3</v>
      </c>
      <c r="AI727">
        <v>9</v>
      </c>
      <c r="AJ727">
        <v>6</v>
      </c>
      <c r="AK727">
        <v>10</v>
      </c>
      <c r="AL727">
        <v>10</v>
      </c>
      <c r="AM727">
        <v>59</v>
      </c>
      <c r="AN727">
        <v>41</v>
      </c>
      <c r="AO727">
        <v>1.6</v>
      </c>
      <c r="AP727">
        <v>0.96</v>
      </c>
      <c r="AQ727">
        <v>2.69</v>
      </c>
      <c r="AR727">
        <v>72</v>
      </c>
      <c r="AS727">
        <v>82</v>
      </c>
      <c r="AT727">
        <v>62</v>
      </c>
      <c r="AU727">
        <v>25</v>
      </c>
      <c r="AV727">
        <v>0</v>
      </c>
      <c r="AW727">
        <v>35</v>
      </c>
      <c r="AX727">
        <v>90</v>
      </c>
      <c r="AY727">
        <v>45</v>
      </c>
      <c r="AZ727">
        <v>74</v>
      </c>
      <c r="BA727">
        <v>9.6</v>
      </c>
      <c r="BB727">
        <v>3.83</v>
      </c>
      <c r="BC727">
        <v>1.68</v>
      </c>
      <c r="BD727">
        <v>3.7</v>
      </c>
      <c r="BE727">
        <v>4.66</v>
      </c>
      <c r="BF727">
        <f>(1/BC727+1/BD727+1/BE727-1)/3</f>
        <v>2.6700213395492334E-2</v>
      </c>
      <c r="BG727">
        <f>1/BC727-BF727</f>
        <v>0.5685378818426029</v>
      </c>
      <c r="BH727">
        <f>1/BD727-BF727</f>
        <v>0.2435700568747779</v>
      </c>
      <c r="BI727">
        <f>1/BE727-BF727</f>
        <v>0.18789206128261926</v>
      </c>
      <c r="BJ727">
        <f>MROUND(BG727*100,2)/100</f>
        <v>0.56000000000000005</v>
      </c>
      <c r="BK727">
        <v>1.25</v>
      </c>
      <c r="BL727">
        <v>1.77</v>
      </c>
      <c r="BM727">
        <v>3.25</v>
      </c>
      <c r="BN727">
        <v>5.4</v>
      </c>
      <c r="BO727">
        <v>1.77</v>
      </c>
      <c r="BP727">
        <v>1.95</v>
      </c>
      <c r="BQ727" t="s">
        <v>736</v>
      </c>
      <c r="BR727">
        <f>VLOOKUP(Table2[[#This Row],[Reference]],metron,10,FALSE)</f>
        <v>2.6892488954344627</v>
      </c>
      <c r="BS727">
        <f>VLOOKUP(Table2[[#This Row],[Reference]],metron,11,FALSE)</f>
        <v>1.7546812539448771</v>
      </c>
      <c r="BT727">
        <f>VLOOKUP(Table2[[#This Row],[Reference]],metron,12,FALSE)</f>
        <v>0.93456764148958549</v>
      </c>
      <c r="BU727">
        <f>VLOOKUP(Table2[[#This Row],[Reference]],metron,13,FALSE)</f>
        <v>0.77824531874605507</v>
      </c>
      <c r="BV727">
        <f>VLOOKUP(Table2[[#This Row],[Reference]],metron,14,FALSE)</f>
        <v>0.41237113402061848</v>
      </c>
      <c r="BW727">
        <f>VLOOKUP(Table2[[#This Row],[Reference]],metron,15,FALSE)</f>
        <v>13.77153558052435</v>
      </c>
      <c r="BX727">
        <f>VLOOKUP(Table2[[#This Row],[Reference]],metron,16,FALSE)</f>
        <v>9.0445692883895124</v>
      </c>
      <c r="BY727">
        <f>VLOOKUP(Table2[[#This Row],[Reference]],metron,17,FALSE)</f>
        <v>6.0821292775665396</v>
      </c>
      <c r="BZ727">
        <f>VLOOKUP(Table2[[#This Row],[Reference]],metron,18,FALSE)</f>
        <v>3.8201520912547529</v>
      </c>
      <c r="CA727">
        <f>VLOOKUP(Table2[[#This Row],[Reference]],metron,19,FALSE)</f>
        <v>7.6894063029578108</v>
      </c>
      <c r="CB727">
        <f>VLOOKUP(Table2[[#This Row],[Reference]],metron,20,FALSE)</f>
        <v>5.224417197134759</v>
      </c>
      <c r="CC727">
        <f>VLOOKUP(Table2[[#This Row],[Reference]],metron,21,FALSE)</f>
        <v>12.297605473204101</v>
      </c>
      <c r="CD727">
        <f>VLOOKUP(Table2[[#This Row],[Reference]],metron,22,FALSE)</f>
        <v>13.310908399847969</v>
      </c>
      <c r="CE727">
        <f>VLOOKUP(Table2[[#This Row],[Reference]],metron,23,FALSE)</f>
        <v>1.3713126843657819</v>
      </c>
      <c r="CF727">
        <f>VLOOKUP(Table2[[#This Row],[Reference]],metron,24,FALSE)</f>
        <v>1.9516961651917399</v>
      </c>
      <c r="CG727">
        <f>VLOOKUP(Table2[[#This Row],[Reference]],metron,25,FALSE)</f>
        <v>6.6002949852507375E-2</v>
      </c>
      <c r="CH727">
        <f>VLOOKUP(Table2[[#This Row],[Reference]],metron,26,FALSE)</f>
        <v>0.1297935103244838</v>
      </c>
    </row>
    <row r="728" spans="1:86" hidden="1" x14ac:dyDescent="0.45">
      <c r="A728">
        <v>1633219560</v>
      </c>
      <c r="B728" t="s">
        <v>1395</v>
      </c>
      <c r="C728" t="s">
        <v>64</v>
      </c>
      <c r="D728" t="s">
        <v>65</v>
      </c>
      <c r="E728" t="s">
        <v>672</v>
      </c>
      <c r="F728" t="s">
        <v>699</v>
      </c>
      <c r="G728" t="s">
        <v>725</v>
      </c>
      <c r="H728">
        <v>12</v>
      </c>
      <c r="I728">
        <v>1.17</v>
      </c>
      <c r="J728">
        <v>1</v>
      </c>
      <c r="K728">
        <v>1.58</v>
      </c>
      <c r="L728">
        <v>0.72</v>
      </c>
      <c r="M728">
        <v>1</v>
      </c>
      <c r="N728">
        <v>0</v>
      </c>
      <c r="O728">
        <v>1</v>
      </c>
      <c r="P728">
        <v>1</v>
      </c>
      <c r="Q728">
        <v>1</v>
      </c>
      <c r="R728">
        <v>0</v>
      </c>
      <c r="S728" t="s">
        <v>92</v>
      </c>
      <c r="U728">
        <v>6</v>
      </c>
      <c r="V728">
        <v>2</v>
      </c>
      <c r="W728">
        <v>2</v>
      </c>
      <c r="X728">
        <v>0</v>
      </c>
      <c r="Y728">
        <v>5</v>
      </c>
      <c r="Z728">
        <v>0</v>
      </c>
      <c r="AA728">
        <v>1</v>
      </c>
      <c r="AB728">
        <v>1</v>
      </c>
      <c r="AC728">
        <v>1</v>
      </c>
      <c r="AD728">
        <v>4</v>
      </c>
      <c r="AE728">
        <v>10</v>
      </c>
      <c r="AF728">
        <v>8</v>
      </c>
      <c r="AG728">
        <v>3</v>
      </c>
      <c r="AH728">
        <v>0</v>
      </c>
      <c r="AI728">
        <v>7</v>
      </c>
      <c r="AJ728">
        <v>8</v>
      </c>
      <c r="AK728">
        <v>12</v>
      </c>
      <c r="AL728">
        <v>21</v>
      </c>
      <c r="AM728">
        <v>62</v>
      </c>
      <c r="AN728">
        <v>38</v>
      </c>
      <c r="AO728">
        <v>1.26</v>
      </c>
      <c r="AP728">
        <v>0.69</v>
      </c>
      <c r="AQ728">
        <v>2.02</v>
      </c>
      <c r="AR728">
        <v>44</v>
      </c>
      <c r="AS728">
        <v>82</v>
      </c>
      <c r="AT728">
        <v>29</v>
      </c>
      <c r="AU728">
        <v>10</v>
      </c>
      <c r="AV728">
        <v>0</v>
      </c>
      <c r="AW728">
        <v>10</v>
      </c>
      <c r="AX728">
        <v>49</v>
      </c>
      <c r="AY728">
        <v>44</v>
      </c>
      <c r="AZ728">
        <v>72</v>
      </c>
      <c r="BA728">
        <v>8.57</v>
      </c>
      <c r="BB728">
        <v>3.17</v>
      </c>
      <c r="BC728">
        <v>1.53</v>
      </c>
      <c r="BD728">
        <v>3.63</v>
      </c>
      <c r="BE728">
        <v>5.4</v>
      </c>
      <c r="BF728">
        <f>(1/BC728+1/BD728+1/BE728-1)/3</f>
        <v>3.8087350030309018E-2</v>
      </c>
      <c r="BG728">
        <f>1/BC728-BF728</f>
        <v>0.61550742121152102</v>
      </c>
      <c r="BH728">
        <f>1/BD728-BF728</f>
        <v>0.23739474363360283</v>
      </c>
      <c r="BI728">
        <f>1/BE728-BF728</f>
        <v>0.14709783515487615</v>
      </c>
      <c r="BJ728">
        <f>MROUND(BG728*100,2)/100</f>
        <v>0.62</v>
      </c>
      <c r="BK728">
        <v>0</v>
      </c>
      <c r="BL728">
        <v>1.95</v>
      </c>
      <c r="BM728">
        <v>3.25</v>
      </c>
      <c r="BN728">
        <v>0</v>
      </c>
      <c r="BO728">
        <v>0</v>
      </c>
      <c r="BP728">
        <v>0</v>
      </c>
      <c r="BQ728" t="s">
        <v>729</v>
      </c>
      <c r="BR728">
        <f>VLOOKUP(Table2[[#This Row],[Reference]],metron,10,FALSE)</f>
        <v>2.7366666666666664</v>
      </c>
      <c r="BS728">
        <f>VLOOKUP(Table2[[#This Row],[Reference]],metron,11,FALSE)</f>
        <v>1.8681481481481479</v>
      </c>
      <c r="BT728">
        <f>VLOOKUP(Table2[[#This Row],[Reference]],metron,12,FALSE)</f>
        <v>0.86851851851851847</v>
      </c>
      <c r="BU728">
        <f>VLOOKUP(Table2[[#This Row],[Reference]],metron,13,FALSE)</f>
        <v>0.81333333333333335</v>
      </c>
      <c r="BV728">
        <f>VLOOKUP(Table2[[#This Row],[Reference]],metron,14,FALSE)</f>
        <v>0.38925925925925919</v>
      </c>
      <c r="BW728">
        <f>VLOOKUP(Table2[[#This Row],[Reference]],metron,15,FALSE)</f>
        <v>14.53422724064926</v>
      </c>
      <c r="BX728">
        <f>VLOOKUP(Table2[[#This Row],[Reference]],metron,16,FALSE)</f>
        <v>8.7882851093860275</v>
      </c>
      <c r="BY728">
        <f>VLOOKUP(Table2[[#This Row],[Reference]],metron,17,FALSE)</f>
        <v>6.3007953723788868</v>
      </c>
      <c r="BZ728">
        <f>VLOOKUP(Table2[[#This Row],[Reference]],metron,18,FALSE)</f>
        <v>3.681851048445409</v>
      </c>
      <c r="CA728">
        <f>VLOOKUP(Table2[[#This Row],[Reference]],metron,19,FALSE)</f>
        <v>8.2334318682703724</v>
      </c>
      <c r="CB728">
        <f>VLOOKUP(Table2[[#This Row],[Reference]],metron,20,FALSE)</f>
        <v>5.106434060940618</v>
      </c>
      <c r="CC728">
        <f>VLOOKUP(Table2[[#This Row],[Reference]],metron,21,FALSE)</f>
        <v>12.32150615496017</v>
      </c>
      <c r="CD728">
        <f>VLOOKUP(Table2[[#This Row],[Reference]],metron,22,FALSE)</f>
        <v>13.337436640115859</v>
      </c>
      <c r="CE728">
        <f>VLOOKUP(Table2[[#This Row],[Reference]],metron,23,FALSE)</f>
        <v>1.346101231190151</v>
      </c>
      <c r="CF728">
        <f>VLOOKUP(Table2[[#This Row],[Reference]],metron,24,FALSE)</f>
        <v>1.995212038303694</v>
      </c>
      <c r="CG728">
        <f>VLOOKUP(Table2[[#This Row],[Reference]],metron,25,FALSE)</f>
        <v>6.1559507523939808E-2</v>
      </c>
      <c r="CH728">
        <f>VLOOKUP(Table2[[#This Row],[Reference]],metron,26,FALSE)</f>
        <v>0.13201094391244869</v>
      </c>
    </row>
    <row r="729" spans="1:86" hidden="1" x14ac:dyDescent="0.45">
      <c r="A729">
        <v>1633226400</v>
      </c>
      <c r="B729" t="s">
        <v>1396</v>
      </c>
      <c r="C729" t="s">
        <v>64</v>
      </c>
      <c r="D729" t="s">
        <v>65</v>
      </c>
      <c r="E729" t="s">
        <v>666</v>
      </c>
      <c r="F729" t="s">
        <v>677</v>
      </c>
      <c r="G729" t="s">
        <v>735</v>
      </c>
      <c r="H729">
        <v>12</v>
      </c>
      <c r="I729">
        <v>1.4</v>
      </c>
      <c r="J729">
        <v>1.8</v>
      </c>
      <c r="K729">
        <v>1.47</v>
      </c>
      <c r="L729">
        <v>1.68</v>
      </c>
      <c r="M729">
        <v>0</v>
      </c>
      <c r="N729">
        <v>1</v>
      </c>
      <c r="O729">
        <v>1</v>
      </c>
      <c r="P729">
        <v>1</v>
      </c>
      <c r="Q729">
        <v>0</v>
      </c>
      <c r="R729">
        <v>1</v>
      </c>
      <c r="T729">
        <v>27</v>
      </c>
      <c r="U729">
        <v>4</v>
      </c>
      <c r="V729">
        <v>10</v>
      </c>
      <c r="W729">
        <v>1</v>
      </c>
      <c r="X729">
        <v>2</v>
      </c>
      <c r="Y729">
        <v>4</v>
      </c>
      <c r="Z729">
        <v>0</v>
      </c>
      <c r="AA729">
        <v>3</v>
      </c>
      <c r="AB729">
        <v>0</v>
      </c>
      <c r="AC729">
        <v>3</v>
      </c>
      <c r="AD729">
        <v>1</v>
      </c>
      <c r="AE729">
        <v>8</v>
      </c>
      <c r="AF729">
        <v>17</v>
      </c>
      <c r="AG729">
        <v>2</v>
      </c>
      <c r="AH729">
        <v>4</v>
      </c>
      <c r="AI729">
        <v>6</v>
      </c>
      <c r="AJ729">
        <v>13</v>
      </c>
      <c r="AK729">
        <v>4</v>
      </c>
      <c r="AL729">
        <v>13</v>
      </c>
      <c r="AM729">
        <v>31</v>
      </c>
      <c r="AN729">
        <v>69</v>
      </c>
      <c r="AO729">
        <v>0.77</v>
      </c>
      <c r="AP729">
        <v>1.78</v>
      </c>
      <c r="AQ729">
        <v>2.2000000000000002</v>
      </c>
      <c r="AR729">
        <v>50</v>
      </c>
      <c r="AS729">
        <v>70</v>
      </c>
      <c r="AT729">
        <v>50</v>
      </c>
      <c r="AU729">
        <v>10</v>
      </c>
      <c r="AV729">
        <v>0</v>
      </c>
      <c r="AW729">
        <v>20</v>
      </c>
      <c r="AX729">
        <v>80</v>
      </c>
      <c r="AY729">
        <v>40</v>
      </c>
      <c r="AZ729">
        <v>80</v>
      </c>
      <c r="BA729">
        <v>12.2</v>
      </c>
      <c r="BB729">
        <v>2.6</v>
      </c>
      <c r="BC729">
        <v>2.6</v>
      </c>
      <c r="BD729">
        <v>2.8</v>
      </c>
      <c r="BE729">
        <v>2.71</v>
      </c>
      <c r="BF729">
        <f>(1/BC729+1/BD729+1/BE729-1)/3</f>
        <v>3.6920643931714014E-2</v>
      </c>
      <c r="BG729">
        <f>1/BC729-BF729</f>
        <v>0.34769474068367057</v>
      </c>
      <c r="BH729">
        <f>1/BD729-BF729</f>
        <v>0.32022221321114314</v>
      </c>
      <c r="BI729">
        <f>1/BE729-BF729</f>
        <v>0.33208304610518635</v>
      </c>
      <c r="BJ729">
        <f>MROUND(BG729*100,2)/100</f>
        <v>0.34</v>
      </c>
      <c r="BK729">
        <v>1.5</v>
      </c>
      <c r="BL729">
        <v>2.25</v>
      </c>
      <c r="BM729">
        <v>4.6500000000000004</v>
      </c>
      <c r="BN729">
        <v>9.35</v>
      </c>
      <c r="BO729">
        <v>2.0099999999999998</v>
      </c>
      <c r="BP729">
        <v>1.72</v>
      </c>
      <c r="BQ729" t="s">
        <v>669</v>
      </c>
      <c r="BR729">
        <f>VLOOKUP(Table2[[#This Row],[Reference]],metron,10,FALSE)</f>
        <v>2.5229727551184897</v>
      </c>
      <c r="BS729">
        <f>VLOOKUP(Table2[[#This Row],[Reference]],metron,11,FALSE)</f>
        <v>1.228921489601805</v>
      </c>
      <c r="BT729">
        <f>VLOOKUP(Table2[[#This Row],[Reference]],metron,12,FALSE)</f>
        <v>1.2940512655166849</v>
      </c>
      <c r="BU729">
        <f>VLOOKUP(Table2[[#This Row],[Reference]],metron,13,FALSE)</f>
        <v>0.53240890035472432</v>
      </c>
      <c r="BV729">
        <f>VLOOKUP(Table2[[#This Row],[Reference]],metron,14,FALSE)</f>
        <v>0.56514027732989358</v>
      </c>
      <c r="BW729">
        <f>VLOOKUP(Table2[[#This Row],[Reference]],metron,15,FALSE)</f>
        <v>11.417888124439131</v>
      </c>
      <c r="BX729">
        <f>VLOOKUP(Table2[[#This Row],[Reference]],metron,16,FALSE)</f>
        <v>10.76308704756207</v>
      </c>
      <c r="BY729">
        <f>VLOOKUP(Table2[[#This Row],[Reference]],metron,17,FALSE)</f>
        <v>4.8317672021824798</v>
      </c>
      <c r="BZ729">
        <f>VLOOKUP(Table2[[#This Row],[Reference]],metron,18,FALSE)</f>
        <v>4.6698999696877843</v>
      </c>
      <c r="CA729">
        <f>VLOOKUP(Table2[[#This Row],[Reference]],metron,19,FALSE)</f>
        <v>6.5861209222566508</v>
      </c>
      <c r="CB729">
        <f>VLOOKUP(Table2[[#This Row],[Reference]],metron,20,FALSE)</f>
        <v>6.093187077874286</v>
      </c>
      <c r="CC729">
        <f>VLOOKUP(Table2[[#This Row],[Reference]],metron,21,FALSE)</f>
        <v>12.685679611650491</v>
      </c>
      <c r="CD729">
        <f>VLOOKUP(Table2[[#This Row],[Reference]],metron,22,FALSE)</f>
        <v>13.02639563106796</v>
      </c>
      <c r="CE729">
        <f>VLOOKUP(Table2[[#This Row],[Reference]],metron,23,FALSE)</f>
        <v>1.6481211768132831</v>
      </c>
      <c r="CF729">
        <f>VLOOKUP(Table2[[#This Row],[Reference]],metron,24,FALSE)</f>
        <v>1.8572676958928049</v>
      </c>
      <c r="CG729">
        <f>VLOOKUP(Table2[[#This Row],[Reference]],metron,25,FALSE)</f>
        <v>9.641712787649287E-2</v>
      </c>
      <c r="CH729">
        <f>VLOOKUP(Table2[[#This Row],[Reference]],metron,26,FALSE)</f>
        <v>0.11302068161957469</v>
      </c>
    </row>
    <row r="730" spans="1:86" hidden="1" x14ac:dyDescent="0.45">
      <c r="A730">
        <v>1633280400</v>
      </c>
      <c r="B730" t="s">
        <v>1397</v>
      </c>
      <c r="C730" t="s">
        <v>64</v>
      </c>
      <c r="D730" t="s">
        <v>65</v>
      </c>
      <c r="E730" t="s">
        <v>705</v>
      </c>
      <c r="F730" t="s">
        <v>683</v>
      </c>
      <c r="G730" t="s">
        <v>684</v>
      </c>
      <c r="H730">
        <v>12</v>
      </c>
      <c r="I730">
        <v>2</v>
      </c>
      <c r="J730">
        <v>0.4</v>
      </c>
      <c r="K730">
        <v>1.17</v>
      </c>
      <c r="L730">
        <v>0.65</v>
      </c>
      <c r="M730">
        <v>1</v>
      </c>
      <c r="N730">
        <v>1</v>
      </c>
      <c r="O730">
        <v>2</v>
      </c>
      <c r="P730">
        <v>0</v>
      </c>
      <c r="Q730">
        <v>0</v>
      </c>
      <c r="R730">
        <v>0</v>
      </c>
      <c r="S730">
        <v>63</v>
      </c>
      <c r="T730">
        <v>88</v>
      </c>
      <c r="U730">
        <v>4</v>
      </c>
      <c r="V730">
        <v>6</v>
      </c>
      <c r="W730">
        <v>3</v>
      </c>
      <c r="X730">
        <v>0</v>
      </c>
      <c r="Y730">
        <v>2</v>
      </c>
      <c r="Z730">
        <v>0</v>
      </c>
      <c r="AA730">
        <v>1</v>
      </c>
      <c r="AB730">
        <v>2</v>
      </c>
      <c r="AC730">
        <v>2</v>
      </c>
      <c r="AD730">
        <v>0</v>
      </c>
      <c r="AE730">
        <v>19</v>
      </c>
      <c r="AF730">
        <v>16</v>
      </c>
      <c r="AG730">
        <v>3</v>
      </c>
      <c r="AH730">
        <v>6</v>
      </c>
      <c r="AI730">
        <v>16</v>
      </c>
      <c r="AJ730">
        <v>10</v>
      </c>
      <c r="AK730">
        <v>13</v>
      </c>
      <c r="AL730">
        <v>14</v>
      </c>
      <c r="AM730">
        <v>58</v>
      </c>
      <c r="AN730">
        <v>42</v>
      </c>
      <c r="AO730">
        <v>1.89</v>
      </c>
      <c r="AP730">
        <v>1.93</v>
      </c>
      <c r="AQ730">
        <v>2.6</v>
      </c>
      <c r="AR730">
        <v>60</v>
      </c>
      <c r="AS730">
        <v>80</v>
      </c>
      <c r="AT730">
        <v>60</v>
      </c>
      <c r="AU730">
        <v>30</v>
      </c>
      <c r="AV730">
        <v>0</v>
      </c>
      <c r="AW730">
        <v>50</v>
      </c>
      <c r="AX730">
        <v>80</v>
      </c>
      <c r="AY730">
        <v>20</v>
      </c>
      <c r="AZ730">
        <v>70</v>
      </c>
      <c r="BA730">
        <v>11.2</v>
      </c>
      <c r="BB730">
        <v>6</v>
      </c>
      <c r="BC730">
        <v>2.0099999999999998</v>
      </c>
      <c r="BD730">
        <v>3.62</v>
      </c>
      <c r="BE730">
        <v>3.66</v>
      </c>
      <c r="BF730">
        <f>(1/BC730+1/BD730+1/BE730-1)/3</f>
        <v>1.5659858483148142E-2</v>
      </c>
      <c r="BG730">
        <f>1/BC730-BF730</f>
        <v>0.48185257932779718</v>
      </c>
      <c r="BH730">
        <f>1/BD730-BF730</f>
        <v>0.26058323543950379</v>
      </c>
      <c r="BI730">
        <f>1/BE730-BF730</f>
        <v>0.25756418523269881</v>
      </c>
      <c r="BJ730">
        <f>MROUND(BG730*100,2)/100</f>
        <v>0.48</v>
      </c>
      <c r="BK730">
        <v>1.28</v>
      </c>
      <c r="BL730">
        <v>1.86</v>
      </c>
      <c r="BM730">
        <v>3.2</v>
      </c>
      <c r="BN730">
        <v>6</v>
      </c>
      <c r="BO730">
        <v>1.75</v>
      </c>
      <c r="BP730">
        <v>2</v>
      </c>
      <c r="BQ730" t="s">
        <v>723</v>
      </c>
      <c r="BR730">
        <f>VLOOKUP(Table2[[#This Row],[Reference]],metron,10,FALSE)</f>
        <v>2.5271929824561399</v>
      </c>
      <c r="BS730">
        <f>VLOOKUP(Table2[[#This Row],[Reference]],metron,11,FALSE)</f>
        <v>1.510877192982456</v>
      </c>
      <c r="BT730">
        <f>VLOOKUP(Table2[[#This Row],[Reference]],metron,12,FALSE)</f>
        <v>1.0163157894736841</v>
      </c>
      <c r="BU730">
        <f>VLOOKUP(Table2[[#This Row],[Reference]],metron,13,FALSE)</f>
        <v>0.67350877192982461</v>
      </c>
      <c r="BV730">
        <f>VLOOKUP(Table2[[#This Row],[Reference]],metron,14,FALSE)</f>
        <v>0.4442105263157895</v>
      </c>
      <c r="BW730">
        <f>VLOOKUP(Table2[[#This Row],[Reference]],metron,15,FALSE)</f>
        <v>12.80980392156863</v>
      </c>
      <c r="BX730">
        <f>VLOOKUP(Table2[[#This Row],[Reference]],metron,16,FALSE)</f>
        <v>9.6872549019607845</v>
      </c>
      <c r="BY730">
        <f>VLOOKUP(Table2[[#This Row],[Reference]],metron,17,FALSE)</f>
        <v>5.6491169610129957</v>
      </c>
      <c r="BZ730">
        <f>VLOOKUP(Table2[[#This Row],[Reference]],metron,18,FALSE)</f>
        <v>4.1379540153282237</v>
      </c>
      <c r="CA730">
        <f>VLOOKUP(Table2[[#This Row],[Reference]],metron,19,FALSE)</f>
        <v>7.1606869605556343</v>
      </c>
      <c r="CB730">
        <f>VLOOKUP(Table2[[#This Row],[Reference]],metron,20,FALSE)</f>
        <v>5.5493008866325608</v>
      </c>
      <c r="CC730">
        <f>VLOOKUP(Table2[[#This Row],[Reference]],metron,21,FALSE)</f>
        <v>12.9029029029029</v>
      </c>
      <c r="CD730">
        <f>VLOOKUP(Table2[[#This Row],[Reference]],metron,22,FALSE)</f>
        <v>13.75508842175509</v>
      </c>
      <c r="CE730">
        <f>VLOOKUP(Table2[[#This Row],[Reference]],metron,23,FALSE)</f>
        <v>1.5287356321839081</v>
      </c>
      <c r="CF730">
        <f>VLOOKUP(Table2[[#This Row],[Reference]],metron,24,FALSE)</f>
        <v>1.9664750957854411</v>
      </c>
      <c r="CG730">
        <f>VLOOKUP(Table2[[#This Row],[Reference]],metron,25,FALSE)</f>
        <v>8.8441890166028103E-2</v>
      </c>
      <c r="CH730">
        <f>VLOOKUP(Table2[[#This Row],[Reference]],metron,26,FALSE)</f>
        <v>0.13409961685823751</v>
      </c>
    </row>
    <row r="731" spans="1:86" hidden="1" x14ac:dyDescent="0.45">
      <c r="A731">
        <v>1633298400</v>
      </c>
      <c r="B731" t="s">
        <v>1398</v>
      </c>
      <c r="C731" t="s">
        <v>64</v>
      </c>
      <c r="D731" t="s">
        <v>65</v>
      </c>
      <c r="E731" t="s">
        <v>694</v>
      </c>
      <c r="F731" t="s">
        <v>682</v>
      </c>
      <c r="G731" t="s">
        <v>731</v>
      </c>
      <c r="H731">
        <v>12</v>
      </c>
      <c r="I731">
        <v>2.6</v>
      </c>
      <c r="J731">
        <v>0.4</v>
      </c>
      <c r="K731">
        <v>1.9</v>
      </c>
      <c r="L731">
        <v>1.1000000000000001</v>
      </c>
      <c r="M731">
        <v>2</v>
      </c>
      <c r="N731">
        <v>0</v>
      </c>
      <c r="O731">
        <v>2</v>
      </c>
      <c r="P731">
        <v>1</v>
      </c>
      <c r="Q731">
        <v>1</v>
      </c>
      <c r="R731">
        <v>0</v>
      </c>
      <c r="S731" t="s">
        <v>1399</v>
      </c>
      <c r="U731">
        <v>2</v>
      </c>
      <c r="V731">
        <v>4</v>
      </c>
      <c r="W731">
        <v>2</v>
      </c>
      <c r="X731">
        <v>0</v>
      </c>
      <c r="Y731">
        <v>3</v>
      </c>
      <c r="Z731">
        <v>0</v>
      </c>
      <c r="AA731">
        <v>1</v>
      </c>
      <c r="AB731">
        <v>1</v>
      </c>
      <c r="AC731">
        <v>1</v>
      </c>
      <c r="AD731">
        <v>2</v>
      </c>
      <c r="AE731">
        <v>18</v>
      </c>
      <c r="AF731">
        <v>16</v>
      </c>
      <c r="AG731">
        <v>10</v>
      </c>
      <c r="AH731">
        <v>5</v>
      </c>
      <c r="AI731">
        <v>8</v>
      </c>
      <c r="AJ731">
        <v>11</v>
      </c>
      <c r="AK731">
        <v>8</v>
      </c>
      <c r="AL731">
        <v>14</v>
      </c>
      <c r="AM731">
        <v>55</v>
      </c>
      <c r="AN731">
        <v>45</v>
      </c>
      <c r="AO731">
        <v>2.11</v>
      </c>
      <c r="AP731">
        <v>1.51</v>
      </c>
      <c r="AQ731">
        <v>2.1</v>
      </c>
      <c r="AR731">
        <v>30</v>
      </c>
      <c r="AS731">
        <v>80</v>
      </c>
      <c r="AT731">
        <v>40</v>
      </c>
      <c r="AU731">
        <v>10</v>
      </c>
      <c r="AV731">
        <v>0</v>
      </c>
      <c r="AW731">
        <v>10</v>
      </c>
      <c r="AX731">
        <v>70</v>
      </c>
      <c r="AY731">
        <v>40</v>
      </c>
      <c r="AZ731">
        <v>80</v>
      </c>
      <c r="BA731">
        <v>9.8000000000000007</v>
      </c>
      <c r="BB731">
        <v>3.8</v>
      </c>
      <c r="BC731">
        <v>1.37</v>
      </c>
      <c r="BD731">
        <v>4.96</v>
      </c>
      <c r="BE731">
        <v>8.5</v>
      </c>
      <c r="BF731">
        <f>(1/BC731+1/BD731+1/BE731-1)/3</f>
        <v>1.6395656449535334E-2</v>
      </c>
      <c r="BG731">
        <f>1/BC731-BF731</f>
        <v>0.71353135084973474</v>
      </c>
      <c r="BH731">
        <f>1/BD731-BF731</f>
        <v>0.18521724677627113</v>
      </c>
      <c r="BI731">
        <f>1/BE731-BF731</f>
        <v>0.10125140237399408</v>
      </c>
      <c r="BJ731">
        <f>MROUND(BG731*100,2)/100</f>
        <v>0.72</v>
      </c>
      <c r="BK731">
        <v>1.25</v>
      </c>
      <c r="BL731">
        <v>1.72</v>
      </c>
      <c r="BM731">
        <v>2.9</v>
      </c>
      <c r="BN731">
        <v>5.4</v>
      </c>
      <c r="BO731">
        <v>2.02</v>
      </c>
      <c r="BP731">
        <v>1.73</v>
      </c>
      <c r="BQ731" t="s">
        <v>770</v>
      </c>
      <c r="BR731">
        <f>VLOOKUP(Table2[[#This Row],[Reference]],metron,10,FALSE)</f>
        <v>2.9969924812030078</v>
      </c>
      <c r="BS731">
        <f>VLOOKUP(Table2[[#This Row],[Reference]],metron,11,FALSE)</f>
        <v>2.2436090225563912</v>
      </c>
      <c r="BT731">
        <f>VLOOKUP(Table2[[#This Row],[Reference]],metron,12,FALSE)</f>
        <v>0.75338345864661649</v>
      </c>
      <c r="BU731">
        <f>VLOOKUP(Table2[[#This Row],[Reference]],metron,13,FALSE)</f>
        <v>1.018796992481203</v>
      </c>
      <c r="BV731">
        <f>VLOOKUP(Table2[[#This Row],[Reference]],metron,14,FALSE)</f>
        <v>0.35112781954887218</v>
      </c>
      <c r="BW731">
        <f>VLOOKUP(Table2[[#This Row],[Reference]],metron,15,FALSE)</f>
        <v>16.67069486404834</v>
      </c>
      <c r="BX731">
        <f>VLOOKUP(Table2[[#This Row],[Reference]],metron,16,FALSE)</f>
        <v>8.2024169184290034</v>
      </c>
      <c r="BY731">
        <f>VLOOKUP(Table2[[#This Row],[Reference]],metron,17,FALSE)</f>
        <v>7.274390243902439</v>
      </c>
      <c r="BZ731">
        <f>VLOOKUP(Table2[[#This Row],[Reference]],metron,18,FALSE)</f>
        <v>3.282012195121951</v>
      </c>
      <c r="CA731">
        <f>VLOOKUP(Table2[[#This Row],[Reference]],metron,19,FALSE)</f>
        <v>9.3963046201459015</v>
      </c>
      <c r="CB731">
        <f>VLOOKUP(Table2[[#This Row],[Reference]],metron,20,FALSE)</f>
        <v>4.9204047233070529</v>
      </c>
      <c r="CC731">
        <f>VLOOKUP(Table2[[#This Row],[Reference]],metron,21,FALSE)</f>
        <v>11.79352850539291</v>
      </c>
      <c r="CD731">
        <f>VLOOKUP(Table2[[#This Row],[Reference]],metron,22,FALSE)</f>
        <v>13.348228043143299</v>
      </c>
      <c r="CE731">
        <f>VLOOKUP(Table2[[#This Row],[Reference]],metron,23,FALSE)</f>
        <v>1.2705530642750369</v>
      </c>
      <c r="CF731">
        <f>VLOOKUP(Table2[[#This Row],[Reference]],metron,24,FALSE)</f>
        <v>2.0822122571001489</v>
      </c>
      <c r="CG731">
        <f>VLOOKUP(Table2[[#This Row],[Reference]],metron,25,FALSE)</f>
        <v>5.6801195814648729E-2</v>
      </c>
      <c r="CH731">
        <f>VLOOKUP(Table2[[#This Row],[Reference]],metron,26,FALSE)</f>
        <v>0.12257100149476829</v>
      </c>
    </row>
    <row r="732" spans="1:86" hidden="1" x14ac:dyDescent="0.45">
      <c r="A732">
        <v>1633305600</v>
      </c>
      <c r="B732" t="s">
        <v>1400</v>
      </c>
      <c r="C732" t="s">
        <v>64</v>
      </c>
      <c r="D732" t="s">
        <v>65</v>
      </c>
      <c r="E732" t="s">
        <v>661</v>
      </c>
      <c r="F732" t="s">
        <v>660</v>
      </c>
      <c r="G732" t="s">
        <v>743</v>
      </c>
      <c r="H732">
        <v>12</v>
      </c>
      <c r="I732">
        <v>1.4</v>
      </c>
      <c r="J732">
        <v>0.6</v>
      </c>
      <c r="K732">
        <v>2</v>
      </c>
      <c r="L732">
        <v>1.28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U732">
        <v>10</v>
      </c>
      <c r="V732">
        <v>3</v>
      </c>
      <c r="W732">
        <v>3</v>
      </c>
      <c r="X732">
        <v>0</v>
      </c>
      <c r="Y732">
        <v>3</v>
      </c>
      <c r="Z732">
        <v>0</v>
      </c>
      <c r="AA732">
        <v>0</v>
      </c>
      <c r="AB732">
        <v>3</v>
      </c>
      <c r="AC732">
        <v>0</v>
      </c>
      <c r="AD732">
        <v>3</v>
      </c>
      <c r="AE732">
        <v>20</v>
      </c>
      <c r="AF732">
        <v>13</v>
      </c>
      <c r="AG732">
        <v>9</v>
      </c>
      <c r="AH732">
        <v>5</v>
      </c>
      <c r="AI732">
        <v>11</v>
      </c>
      <c r="AJ732">
        <v>8</v>
      </c>
      <c r="AK732">
        <v>9</v>
      </c>
      <c r="AL732">
        <v>10</v>
      </c>
      <c r="AM732">
        <v>53</v>
      </c>
      <c r="AN732">
        <v>47</v>
      </c>
      <c r="AO732">
        <v>2.2599999999999998</v>
      </c>
      <c r="AP732">
        <v>1.48</v>
      </c>
      <c r="AQ732">
        <v>2.2999999999999998</v>
      </c>
      <c r="AR732">
        <v>50</v>
      </c>
      <c r="AS732">
        <v>80</v>
      </c>
      <c r="AT732">
        <v>50</v>
      </c>
      <c r="AU732">
        <v>10</v>
      </c>
      <c r="AV732">
        <v>0</v>
      </c>
      <c r="AW732">
        <v>20</v>
      </c>
      <c r="AX732">
        <v>90</v>
      </c>
      <c r="AY732">
        <v>30</v>
      </c>
      <c r="AZ732">
        <v>80</v>
      </c>
      <c r="BA732">
        <v>9</v>
      </c>
      <c r="BB732">
        <v>5</v>
      </c>
      <c r="BC732">
        <v>1.67</v>
      </c>
      <c r="BD732">
        <v>3.45</v>
      </c>
      <c r="BE732">
        <v>4.5999999999999996</v>
      </c>
      <c r="BF732">
        <f>(1/BC732+1/BD732+1/BE732-1)/3</f>
        <v>3.5349590673725041E-2</v>
      </c>
      <c r="BG732">
        <f>1/BC732-BF732</f>
        <v>0.56345280453585589</v>
      </c>
      <c r="BH732">
        <f>1/BD732-BF732</f>
        <v>0.25450548179004306</v>
      </c>
      <c r="BI732">
        <f>1/BE732-BF732</f>
        <v>0.18204171367410107</v>
      </c>
      <c r="BJ732">
        <f>MROUND(BG732*100,2)/100</f>
        <v>0.56000000000000005</v>
      </c>
      <c r="BK732">
        <v>1.3</v>
      </c>
      <c r="BL732">
        <v>1.95</v>
      </c>
      <c r="BM732">
        <v>3.75</v>
      </c>
      <c r="BN732">
        <v>6.85</v>
      </c>
      <c r="BO732">
        <v>1.83</v>
      </c>
      <c r="BP732">
        <v>1.83</v>
      </c>
      <c r="BQ732" t="s">
        <v>715</v>
      </c>
      <c r="BR732">
        <f>VLOOKUP(Table2[[#This Row],[Reference]],metron,10,FALSE)</f>
        <v>2.6892488954344627</v>
      </c>
      <c r="BS732">
        <f>VLOOKUP(Table2[[#This Row],[Reference]],metron,11,FALSE)</f>
        <v>1.7546812539448771</v>
      </c>
      <c r="BT732">
        <f>VLOOKUP(Table2[[#This Row],[Reference]],metron,12,FALSE)</f>
        <v>0.93456764148958549</v>
      </c>
      <c r="BU732">
        <f>VLOOKUP(Table2[[#This Row],[Reference]],metron,13,FALSE)</f>
        <v>0.77824531874605507</v>
      </c>
      <c r="BV732">
        <f>VLOOKUP(Table2[[#This Row],[Reference]],metron,14,FALSE)</f>
        <v>0.41237113402061848</v>
      </c>
      <c r="BW732">
        <f>VLOOKUP(Table2[[#This Row],[Reference]],metron,15,FALSE)</f>
        <v>13.77153558052435</v>
      </c>
      <c r="BX732">
        <f>VLOOKUP(Table2[[#This Row],[Reference]],metron,16,FALSE)</f>
        <v>9.0445692883895124</v>
      </c>
      <c r="BY732">
        <f>VLOOKUP(Table2[[#This Row],[Reference]],metron,17,FALSE)</f>
        <v>6.0821292775665396</v>
      </c>
      <c r="BZ732">
        <f>VLOOKUP(Table2[[#This Row],[Reference]],metron,18,FALSE)</f>
        <v>3.8201520912547529</v>
      </c>
      <c r="CA732">
        <f>VLOOKUP(Table2[[#This Row],[Reference]],metron,19,FALSE)</f>
        <v>7.6894063029578108</v>
      </c>
      <c r="CB732">
        <f>VLOOKUP(Table2[[#This Row],[Reference]],metron,20,FALSE)</f>
        <v>5.224417197134759</v>
      </c>
      <c r="CC732">
        <f>VLOOKUP(Table2[[#This Row],[Reference]],metron,21,FALSE)</f>
        <v>12.297605473204101</v>
      </c>
      <c r="CD732">
        <f>VLOOKUP(Table2[[#This Row],[Reference]],metron,22,FALSE)</f>
        <v>13.310908399847969</v>
      </c>
      <c r="CE732">
        <f>VLOOKUP(Table2[[#This Row],[Reference]],metron,23,FALSE)</f>
        <v>1.3713126843657819</v>
      </c>
      <c r="CF732">
        <f>VLOOKUP(Table2[[#This Row],[Reference]],metron,24,FALSE)</f>
        <v>1.9516961651917399</v>
      </c>
      <c r="CG732">
        <f>VLOOKUP(Table2[[#This Row],[Reference]],metron,25,FALSE)</f>
        <v>6.6002949852507375E-2</v>
      </c>
      <c r="CH732">
        <f>VLOOKUP(Table2[[#This Row],[Reference]],metron,26,FALSE)</f>
        <v>0.1297935103244838</v>
      </c>
    </row>
    <row r="733" spans="1:86" hidden="1" x14ac:dyDescent="0.45">
      <c r="A733">
        <v>1633313160</v>
      </c>
      <c r="B733" t="s">
        <v>1401</v>
      </c>
      <c r="C733" t="s">
        <v>64</v>
      </c>
      <c r="D733" t="s">
        <v>65</v>
      </c>
      <c r="E733" t="s">
        <v>676</v>
      </c>
      <c r="F733" t="s">
        <v>671</v>
      </c>
      <c r="G733" t="s">
        <v>760</v>
      </c>
      <c r="H733">
        <v>12</v>
      </c>
      <c r="I733">
        <v>1</v>
      </c>
      <c r="J733">
        <v>1.2</v>
      </c>
      <c r="K733">
        <v>1.35</v>
      </c>
      <c r="L733">
        <v>1.5</v>
      </c>
      <c r="M733">
        <v>0</v>
      </c>
      <c r="N733">
        <v>1</v>
      </c>
      <c r="O733">
        <v>1</v>
      </c>
      <c r="P733">
        <v>1</v>
      </c>
      <c r="Q733">
        <v>0</v>
      </c>
      <c r="R733">
        <v>1</v>
      </c>
      <c r="T733">
        <v>17</v>
      </c>
      <c r="U733">
        <v>6</v>
      </c>
      <c r="V733">
        <v>2</v>
      </c>
      <c r="W733">
        <v>3</v>
      </c>
      <c r="X733">
        <v>0</v>
      </c>
      <c r="Y733">
        <v>4</v>
      </c>
      <c r="Z733">
        <v>0</v>
      </c>
      <c r="AA733">
        <v>1</v>
      </c>
      <c r="AB733">
        <v>2</v>
      </c>
      <c r="AC733">
        <v>1</v>
      </c>
      <c r="AD733">
        <v>3</v>
      </c>
      <c r="AE733">
        <v>12</v>
      </c>
      <c r="AF733">
        <v>13</v>
      </c>
      <c r="AG733">
        <v>2</v>
      </c>
      <c r="AH733">
        <v>5</v>
      </c>
      <c r="AI733">
        <v>10</v>
      </c>
      <c r="AJ733">
        <v>8</v>
      </c>
      <c r="AK733">
        <v>9</v>
      </c>
      <c r="AL733">
        <v>7</v>
      </c>
      <c r="AM733">
        <v>52</v>
      </c>
      <c r="AN733">
        <v>48</v>
      </c>
      <c r="AO733">
        <v>1.46</v>
      </c>
      <c r="AP733">
        <v>1.48</v>
      </c>
      <c r="AQ733">
        <v>2.17</v>
      </c>
      <c r="AR733">
        <v>74</v>
      </c>
      <c r="AS733">
        <v>82</v>
      </c>
      <c r="AT733">
        <v>45</v>
      </c>
      <c r="AU733">
        <v>9</v>
      </c>
      <c r="AV733">
        <v>0</v>
      </c>
      <c r="AW733">
        <v>39</v>
      </c>
      <c r="AX733">
        <v>72</v>
      </c>
      <c r="AY733">
        <v>27</v>
      </c>
      <c r="AZ733">
        <v>62</v>
      </c>
      <c r="BA733">
        <v>9.57</v>
      </c>
      <c r="BB733">
        <v>5.57</v>
      </c>
      <c r="BC733">
        <v>2.8</v>
      </c>
      <c r="BD733">
        <v>3.3</v>
      </c>
      <c r="BE733">
        <v>2.2999999999999998</v>
      </c>
      <c r="BF733">
        <f>(1/BC733+1/BD733+1/BE733-1)/3</f>
        <v>3.1651922956270763E-2</v>
      </c>
      <c r="BG733">
        <f>1/BC733-BF733</f>
        <v>0.32549093418658637</v>
      </c>
      <c r="BH733">
        <f>1/BD733-BF733</f>
        <v>0.27137838007403225</v>
      </c>
      <c r="BI733">
        <f>1/BE733-BF733</f>
        <v>0.40313068573938143</v>
      </c>
      <c r="BJ733">
        <f>MROUND(BG733*100,2)/100</f>
        <v>0.32</v>
      </c>
      <c r="BK733">
        <v>1.33</v>
      </c>
      <c r="BL733">
        <v>2</v>
      </c>
      <c r="BM733">
        <v>3.75</v>
      </c>
      <c r="BN733">
        <v>7</v>
      </c>
      <c r="BO733">
        <v>1.8</v>
      </c>
      <c r="BP733">
        <v>1.95</v>
      </c>
      <c r="BQ733" t="s">
        <v>680</v>
      </c>
      <c r="BR733">
        <f>VLOOKUP(Table2[[#This Row],[Reference]],metron,10,FALSE)</f>
        <v>2.5313454284174597</v>
      </c>
      <c r="BS733">
        <f>VLOOKUP(Table2[[#This Row],[Reference]],metron,11,FALSE)</f>
        <v>1.210167055864918</v>
      </c>
      <c r="BT733">
        <f>VLOOKUP(Table2[[#This Row],[Reference]],metron,12,FALSE)</f>
        <v>1.3211783725525419</v>
      </c>
      <c r="BU733">
        <f>VLOOKUP(Table2[[#This Row],[Reference]],metron,13,FALSE)</f>
        <v>0.53135669362084459</v>
      </c>
      <c r="BV733">
        <f>VLOOKUP(Table2[[#This Row],[Reference]],metron,14,FALSE)</f>
        <v>0.55633423180592989</v>
      </c>
      <c r="BW733">
        <f>VLOOKUP(Table2[[#This Row],[Reference]],metron,15,FALSE)</f>
        <v>11.21109010712035</v>
      </c>
      <c r="BX733">
        <f>VLOOKUP(Table2[[#This Row],[Reference]],metron,16,FALSE)</f>
        <v>11.01700787401575</v>
      </c>
      <c r="BY733">
        <f>VLOOKUP(Table2[[#This Row],[Reference]],metron,17,FALSE)</f>
        <v>4.6792332268370611</v>
      </c>
      <c r="BZ733">
        <f>VLOOKUP(Table2[[#This Row],[Reference]],metron,18,FALSE)</f>
        <v>4.7080804854679013</v>
      </c>
      <c r="CA733">
        <f>VLOOKUP(Table2[[#This Row],[Reference]],metron,19,FALSE)</f>
        <v>6.5318568802832893</v>
      </c>
      <c r="CB733">
        <f>VLOOKUP(Table2[[#This Row],[Reference]],metron,20,FALSE)</f>
        <v>6.3089273885478487</v>
      </c>
      <c r="CC733">
        <f>VLOOKUP(Table2[[#This Row],[Reference]],metron,21,FALSE)</f>
        <v>12.72547770700637</v>
      </c>
      <c r="CD733">
        <f>VLOOKUP(Table2[[#This Row],[Reference]],metron,22,FALSE)</f>
        <v>13.06847133757962</v>
      </c>
      <c r="CE733">
        <f>VLOOKUP(Table2[[#This Row],[Reference]],metron,23,FALSE)</f>
        <v>1.6902356902356901</v>
      </c>
      <c r="CF733">
        <f>VLOOKUP(Table2[[#This Row],[Reference]],metron,24,FALSE)</f>
        <v>1.8050198959289869</v>
      </c>
      <c r="CG733">
        <f>VLOOKUP(Table2[[#This Row],[Reference]],metron,25,FALSE)</f>
        <v>0.105907560453015</v>
      </c>
      <c r="CH733">
        <f>VLOOKUP(Table2[[#This Row],[Reference]],metron,26,FALSE)</f>
        <v>0.1141720232629324</v>
      </c>
    </row>
    <row r="734" spans="1:86" hidden="1" x14ac:dyDescent="0.45">
      <c r="A734">
        <v>1633737600</v>
      </c>
      <c r="B734" t="s">
        <v>1402</v>
      </c>
      <c r="C734" t="s">
        <v>64</v>
      </c>
      <c r="D734" t="s">
        <v>65</v>
      </c>
      <c r="E734" t="s">
        <v>689</v>
      </c>
      <c r="F734" t="s">
        <v>683</v>
      </c>
      <c r="G734" t="s">
        <v>743</v>
      </c>
      <c r="H734">
        <v>10</v>
      </c>
      <c r="I734">
        <v>1.67</v>
      </c>
      <c r="J734">
        <v>0.5</v>
      </c>
      <c r="K734">
        <v>0.88</v>
      </c>
      <c r="L734">
        <v>0.65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U734">
        <v>10</v>
      </c>
      <c r="V734">
        <v>2</v>
      </c>
      <c r="W734">
        <v>2</v>
      </c>
      <c r="X734">
        <v>0</v>
      </c>
      <c r="Y734">
        <v>4</v>
      </c>
      <c r="Z734">
        <v>1</v>
      </c>
      <c r="AA734">
        <v>1</v>
      </c>
      <c r="AB734">
        <v>1</v>
      </c>
      <c r="AC734">
        <v>2</v>
      </c>
      <c r="AD734">
        <v>3</v>
      </c>
      <c r="AE734">
        <v>21</v>
      </c>
      <c r="AF734">
        <v>4</v>
      </c>
      <c r="AG734">
        <v>3</v>
      </c>
      <c r="AH734">
        <v>4</v>
      </c>
      <c r="AI734">
        <v>18</v>
      </c>
      <c r="AJ734">
        <v>0</v>
      </c>
      <c r="AK734">
        <v>15</v>
      </c>
      <c r="AL734">
        <v>5</v>
      </c>
      <c r="AM734">
        <v>78</v>
      </c>
      <c r="AN734">
        <v>22</v>
      </c>
      <c r="AO734">
        <v>2.33</v>
      </c>
      <c r="AP734">
        <v>0.73</v>
      </c>
      <c r="AQ734">
        <v>2.25</v>
      </c>
      <c r="AR734">
        <v>58</v>
      </c>
      <c r="AS734">
        <v>75</v>
      </c>
      <c r="AT734">
        <v>42</v>
      </c>
      <c r="AU734">
        <v>17</v>
      </c>
      <c r="AV734">
        <v>0</v>
      </c>
      <c r="AW734">
        <v>42</v>
      </c>
      <c r="AX734">
        <v>75</v>
      </c>
      <c r="AY734">
        <v>25</v>
      </c>
      <c r="AZ734">
        <v>67</v>
      </c>
      <c r="BA734">
        <v>8.33</v>
      </c>
      <c r="BB734">
        <v>5.5</v>
      </c>
      <c r="BC734">
        <v>2.1</v>
      </c>
      <c r="BD734">
        <v>3.2</v>
      </c>
      <c r="BE734">
        <v>3</v>
      </c>
      <c r="BF734">
        <f>(1/BC734+1/BD734+1/BE734-1)/3</f>
        <v>4.0674603174603176E-2</v>
      </c>
      <c r="BG734">
        <f>1/BC734-BF734</f>
        <v>0.43551587301587297</v>
      </c>
      <c r="BH734">
        <f>1/BD734-BF734</f>
        <v>0.2718253968253968</v>
      </c>
      <c r="BI734">
        <f>1/BE734-BF734</f>
        <v>0.29265873015873012</v>
      </c>
      <c r="BJ734">
        <f>MROUND(BG734*100,2)/100</f>
        <v>0.44</v>
      </c>
      <c r="BK734">
        <v>1.41</v>
      </c>
      <c r="BL734">
        <v>2.1</v>
      </c>
      <c r="BM734">
        <v>3.6</v>
      </c>
      <c r="BN734">
        <v>7</v>
      </c>
      <c r="BO734">
        <v>1.91</v>
      </c>
      <c r="BP734">
        <v>1.83</v>
      </c>
      <c r="BQ734" t="s">
        <v>713</v>
      </c>
      <c r="BR734">
        <f>VLOOKUP(Table2[[#This Row],[Reference]],metron,10,FALSE)</f>
        <v>2.4807646356033461</v>
      </c>
      <c r="BS734">
        <f>VLOOKUP(Table2[[#This Row],[Reference]],metron,11,FALSE)</f>
        <v>1.4140979689366791</v>
      </c>
      <c r="BT734">
        <f>VLOOKUP(Table2[[#This Row],[Reference]],metron,12,FALSE)</f>
        <v>1.0666666666666671</v>
      </c>
      <c r="BU734">
        <f>VLOOKUP(Table2[[#This Row],[Reference]],metron,13,FALSE)</f>
        <v>0.62712066905615294</v>
      </c>
      <c r="BV734">
        <f>VLOOKUP(Table2[[#This Row],[Reference]],metron,14,FALSE)</f>
        <v>0.46009557945041818</v>
      </c>
      <c r="BW734">
        <f>VLOOKUP(Table2[[#This Row],[Reference]],metron,15,FALSE)</f>
        <v>12.56969280146722</v>
      </c>
      <c r="BX734">
        <f>VLOOKUP(Table2[[#This Row],[Reference]],metron,16,FALSE)</f>
        <v>9.8695552498853729</v>
      </c>
      <c r="BY734">
        <f>VLOOKUP(Table2[[#This Row],[Reference]],metron,17,FALSE)</f>
        <v>5.2754256787850897</v>
      </c>
      <c r="BZ734">
        <f>VLOOKUP(Table2[[#This Row],[Reference]],metron,18,FALSE)</f>
        <v>4.1279337321675103</v>
      </c>
      <c r="CA734">
        <f>VLOOKUP(Table2[[#This Row],[Reference]],metron,19,FALSE)</f>
        <v>7.2942671226821298</v>
      </c>
      <c r="CB734">
        <f>VLOOKUP(Table2[[#This Row],[Reference]],metron,20,FALSE)</f>
        <v>5.7416215177178627</v>
      </c>
      <c r="CC734">
        <f>VLOOKUP(Table2[[#This Row],[Reference]],metron,21,FALSE)</f>
        <v>12.897246007868549</v>
      </c>
      <c r="CD734">
        <f>VLOOKUP(Table2[[#This Row],[Reference]],metron,22,FALSE)</f>
        <v>13.507058551261281</v>
      </c>
      <c r="CE734">
        <f>VLOOKUP(Table2[[#This Row],[Reference]],metron,23,FALSE)</f>
        <v>1.576522702104098</v>
      </c>
      <c r="CF734">
        <f>VLOOKUP(Table2[[#This Row],[Reference]],metron,24,FALSE)</f>
        <v>1.917165005537099</v>
      </c>
      <c r="CG734">
        <f>VLOOKUP(Table2[[#This Row],[Reference]],metron,25,FALSE)</f>
        <v>8.4385382059800659E-2</v>
      </c>
      <c r="CH734">
        <f>VLOOKUP(Table2[[#This Row],[Reference]],metron,26,FALSE)</f>
        <v>0.1233665559246955</v>
      </c>
    </row>
    <row r="735" spans="1:86" hidden="1" x14ac:dyDescent="0.45">
      <c r="A735">
        <v>1634259600</v>
      </c>
      <c r="B735" t="s">
        <v>1403</v>
      </c>
      <c r="C735" t="s">
        <v>64</v>
      </c>
      <c r="D735" t="s">
        <v>65</v>
      </c>
      <c r="E735" t="s">
        <v>683</v>
      </c>
      <c r="F735" t="s">
        <v>676</v>
      </c>
      <c r="G735" t="s">
        <v>662</v>
      </c>
      <c r="H735">
        <v>13</v>
      </c>
      <c r="I735">
        <v>1.4</v>
      </c>
      <c r="J735">
        <v>0.2</v>
      </c>
      <c r="K735">
        <v>1.24</v>
      </c>
      <c r="L735">
        <v>0.53</v>
      </c>
      <c r="M735">
        <v>1</v>
      </c>
      <c r="N735">
        <v>1</v>
      </c>
      <c r="O735">
        <v>2</v>
      </c>
      <c r="P735">
        <v>1</v>
      </c>
      <c r="Q735">
        <v>0</v>
      </c>
      <c r="R735">
        <v>1</v>
      </c>
      <c r="S735">
        <v>75</v>
      </c>
      <c r="T735">
        <v>44</v>
      </c>
      <c r="U735">
        <v>6</v>
      </c>
      <c r="V735">
        <v>3</v>
      </c>
      <c r="W735">
        <v>1</v>
      </c>
      <c r="X735">
        <v>1</v>
      </c>
      <c r="Y735">
        <v>4</v>
      </c>
      <c r="Z735">
        <v>0</v>
      </c>
      <c r="AA735">
        <v>0</v>
      </c>
      <c r="AB735">
        <v>2</v>
      </c>
      <c r="AC735">
        <v>1</v>
      </c>
      <c r="AD735">
        <v>3</v>
      </c>
      <c r="AE735">
        <v>21</v>
      </c>
      <c r="AF735">
        <v>6</v>
      </c>
      <c r="AG735">
        <v>4</v>
      </c>
      <c r="AH735">
        <v>2</v>
      </c>
      <c r="AI735">
        <v>17</v>
      </c>
      <c r="AJ735">
        <v>4</v>
      </c>
      <c r="AK735">
        <v>5</v>
      </c>
      <c r="AL735">
        <v>17</v>
      </c>
      <c r="AM735">
        <v>62</v>
      </c>
      <c r="AN735">
        <v>38</v>
      </c>
      <c r="AO735">
        <v>2.0299999999999998</v>
      </c>
      <c r="AP735">
        <v>0.65</v>
      </c>
      <c r="AQ735">
        <v>2.2000000000000002</v>
      </c>
      <c r="AR735">
        <v>30</v>
      </c>
      <c r="AS735">
        <v>70</v>
      </c>
      <c r="AT735">
        <v>40</v>
      </c>
      <c r="AU735">
        <v>10</v>
      </c>
      <c r="AV735">
        <v>10</v>
      </c>
      <c r="AW735">
        <v>30</v>
      </c>
      <c r="AX735">
        <v>60</v>
      </c>
      <c r="AY735">
        <v>30</v>
      </c>
      <c r="AZ735">
        <v>70</v>
      </c>
      <c r="BA735">
        <v>5</v>
      </c>
      <c r="BB735">
        <v>5.6</v>
      </c>
      <c r="BC735">
        <v>2.15</v>
      </c>
      <c r="BD735">
        <v>3.3</v>
      </c>
      <c r="BE735">
        <v>3.25</v>
      </c>
      <c r="BF735">
        <f>(1/BC735+1/BD735+1/BE735-1)/3</f>
        <v>2.5279629930792691E-2</v>
      </c>
      <c r="BG735">
        <f>1/BC735-BF735</f>
        <v>0.43983664913897474</v>
      </c>
      <c r="BH735">
        <f>1/BD735-BF735</f>
        <v>0.27775067309951035</v>
      </c>
      <c r="BI735">
        <f>1/BE735-BF735</f>
        <v>0.28241267776151502</v>
      </c>
      <c r="BJ735">
        <f>MROUND(BG735*100,2)/100</f>
        <v>0.44</v>
      </c>
      <c r="BK735">
        <v>1.38</v>
      </c>
      <c r="BL735">
        <v>2.4</v>
      </c>
      <c r="BM735">
        <v>4.34</v>
      </c>
      <c r="BN735">
        <v>10.5</v>
      </c>
      <c r="BO735">
        <v>2</v>
      </c>
      <c r="BP735">
        <v>1.73</v>
      </c>
      <c r="BQ735" t="s">
        <v>726</v>
      </c>
      <c r="BR735">
        <f>VLOOKUP(Table2[[#This Row],[Reference]],metron,10,FALSE)</f>
        <v>2.4807646356033461</v>
      </c>
      <c r="BS735">
        <f>VLOOKUP(Table2[[#This Row],[Reference]],metron,11,FALSE)</f>
        <v>1.4140979689366791</v>
      </c>
      <c r="BT735">
        <f>VLOOKUP(Table2[[#This Row],[Reference]],metron,12,FALSE)</f>
        <v>1.0666666666666671</v>
      </c>
      <c r="BU735">
        <f>VLOOKUP(Table2[[#This Row],[Reference]],metron,13,FALSE)</f>
        <v>0.62712066905615294</v>
      </c>
      <c r="BV735">
        <f>VLOOKUP(Table2[[#This Row],[Reference]],metron,14,FALSE)</f>
        <v>0.46009557945041818</v>
      </c>
      <c r="BW735">
        <f>VLOOKUP(Table2[[#This Row],[Reference]],metron,15,FALSE)</f>
        <v>12.56969280146722</v>
      </c>
      <c r="BX735">
        <f>VLOOKUP(Table2[[#This Row],[Reference]],metron,16,FALSE)</f>
        <v>9.8695552498853729</v>
      </c>
      <c r="BY735">
        <f>VLOOKUP(Table2[[#This Row],[Reference]],metron,17,FALSE)</f>
        <v>5.2754256787850897</v>
      </c>
      <c r="BZ735">
        <f>VLOOKUP(Table2[[#This Row],[Reference]],metron,18,FALSE)</f>
        <v>4.1279337321675103</v>
      </c>
      <c r="CA735">
        <f>VLOOKUP(Table2[[#This Row],[Reference]],metron,19,FALSE)</f>
        <v>7.2942671226821298</v>
      </c>
      <c r="CB735">
        <f>VLOOKUP(Table2[[#This Row],[Reference]],metron,20,FALSE)</f>
        <v>5.7416215177178627</v>
      </c>
      <c r="CC735">
        <f>VLOOKUP(Table2[[#This Row],[Reference]],metron,21,FALSE)</f>
        <v>12.897246007868549</v>
      </c>
      <c r="CD735">
        <f>VLOOKUP(Table2[[#This Row],[Reference]],metron,22,FALSE)</f>
        <v>13.507058551261281</v>
      </c>
      <c r="CE735">
        <f>VLOOKUP(Table2[[#This Row],[Reference]],metron,23,FALSE)</f>
        <v>1.576522702104098</v>
      </c>
      <c r="CF735">
        <f>VLOOKUP(Table2[[#This Row],[Reference]],metron,24,FALSE)</f>
        <v>1.917165005537099</v>
      </c>
      <c r="CG735">
        <f>VLOOKUP(Table2[[#This Row],[Reference]],metron,25,FALSE)</f>
        <v>8.4385382059800659E-2</v>
      </c>
      <c r="CH735">
        <f>VLOOKUP(Table2[[#This Row],[Reference]],metron,26,FALSE)</f>
        <v>0.1233665559246955</v>
      </c>
    </row>
    <row r="736" spans="1:86" hidden="1" x14ac:dyDescent="0.45">
      <c r="A736">
        <v>1634342400</v>
      </c>
      <c r="B736" t="s">
        <v>1404</v>
      </c>
      <c r="C736" t="s">
        <v>64</v>
      </c>
      <c r="D736" t="s">
        <v>65</v>
      </c>
      <c r="E736" t="s">
        <v>660</v>
      </c>
      <c r="F736" t="s">
        <v>700</v>
      </c>
      <c r="G736" t="s">
        <v>735</v>
      </c>
      <c r="H736">
        <v>13</v>
      </c>
      <c r="I736">
        <v>1.5</v>
      </c>
      <c r="J736">
        <v>1</v>
      </c>
      <c r="K736">
        <v>1.24</v>
      </c>
      <c r="L736">
        <v>1.42</v>
      </c>
      <c r="M736">
        <v>0</v>
      </c>
      <c r="N736">
        <v>1</v>
      </c>
      <c r="O736">
        <v>1</v>
      </c>
      <c r="P736">
        <v>0</v>
      </c>
      <c r="Q736">
        <v>0</v>
      </c>
      <c r="R736">
        <v>0</v>
      </c>
      <c r="T736">
        <v>87</v>
      </c>
      <c r="U736">
        <v>4</v>
      </c>
      <c r="V736">
        <v>4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15</v>
      </c>
      <c r="AF736">
        <v>17</v>
      </c>
      <c r="AG736">
        <v>3</v>
      </c>
      <c r="AH736">
        <v>7</v>
      </c>
      <c r="AI736">
        <v>12</v>
      </c>
      <c r="AJ736">
        <v>10</v>
      </c>
      <c r="AK736">
        <v>17</v>
      </c>
      <c r="AL736">
        <v>5</v>
      </c>
      <c r="AM736">
        <v>61</v>
      </c>
      <c r="AN736">
        <v>39</v>
      </c>
      <c r="AO736">
        <v>1.43</v>
      </c>
      <c r="AP736">
        <v>1.83</v>
      </c>
      <c r="AQ736">
        <v>2.25</v>
      </c>
      <c r="AR736">
        <v>34</v>
      </c>
      <c r="AS736">
        <v>83</v>
      </c>
      <c r="AT736">
        <v>42</v>
      </c>
      <c r="AU736">
        <v>0</v>
      </c>
      <c r="AV736">
        <v>0</v>
      </c>
      <c r="AW736">
        <v>25</v>
      </c>
      <c r="AX736">
        <v>59</v>
      </c>
      <c r="AY736">
        <v>42</v>
      </c>
      <c r="AZ736">
        <v>92</v>
      </c>
      <c r="BA736">
        <v>7.67</v>
      </c>
      <c r="BB736">
        <v>4.34</v>
      </c>
      <c r="BC736">
        <v>2.13</v>
      </c>
      <c r="BD736">
        <v>3.37</v>
      </c>
      <c r="BE736">
        <v>3.52</v>
      </c>
      <c r="BF736">
        <f>(1/BC736+1/BD736+1/BE736-1)/3</f>
        <v>1.6770127403512285E-2</v>
      </c>
      <c r="BG736">
        <f>1/BC736-BF736</f>
        <v>0.45271344067160507</v>
      </c>
      <c r="BH736">
        <f>1/BD736-BF736</f>
        <v>0.27996577764099806</v>
      </c>
      <c r="BI736">
        <f>1/BE736-BF736</f>
        <v>0.26732078168739681</v>
      </c>
      <c r="BJ736">
        <f>MROUND(BG736*100,2)/100</f>
        <v>0.46</v>
      </c>
      <c r="BK736">
        <v>1.42</v>
      </c>
      <c r="BL736">
        <v>2.14</v>
      </c>
      <c r="BM736">
        <v>4</v>
      </c>
      <c r="BN736">
        <v>7.5</v>
      </c>
      <c r="BO736">
        <v>1.91</v>
      </c>
      <c r="BP736">
        <v>1.8</v>
      </c>
      <c r="BQ736" t="s">
        <v>664</v>
      </c>
      <c r="BR736">
        <f>VLOOKUP(Table2[[#This Row],[Reference]],metron,10,FALSE)</f>
        <v>2.5405629139072849</v>
      </c>
      <c r="BS736">
        <f>VLOOKUP(Table2[[#This Row],[Reference]],metron,11,FALSE)</f>
        <v>1.4888836329233679</v>
      </c>
      <c r="BT736">
        <f>VLOOKUP(Table2[[#This Row],[Reference]],metron,12,FALSE)</f>
        <v>1.0516792809839171</v>
      </c>
      <c r="BU736">
        <f>VLOOKUP(Table2[[#This Row],[Reference]],metron,13,FALSE)</f>
        <v>0.64581362346263005</v>
      </c>
      <c r="BV736">
        <f>VLOOKUP(Table2[[#This Row],[Reference]],metron,14,FALSE)</f>
        <v>0.45364238410596031</v>
      </c>
      <c r="BW736">
        <f>VLOOKUP(Table2[[#This Row],[Reference]],metron,15,FALSE)</f>
        <v>12.686892177589851</v>
      </c>
      <c r="BX736">
        <f>VLOOKUP(Table2[[#This Row],[Reference]],metron,16,FALSE)</f>
        <v>9.8059196617336148</v>
      </c>
      <c r="BY736">
        <f>VLOOKUP(Table2[[#This Row],[Reference]],metron,17,FALSE)</f>
        <v>5.3198121263877027</v>
      </c>
      <c r="BZ736">
        <f>VLOOKUP(Table2[[#This Row],[Reference]],metron,18,FALSE)</f>
        <v>4.0954312553373189</v>
      </c>
      <c r="CA736">
        <f>VLOOKUP(Table2[[#This Row],[Reference]],metron,19,FALSE)</f>
        <v>7.3670800512021479</v>
      </c>
      <c r="CB736">
        <f>VLOOKUP(Table2[[#This Row],[Reference]],metron,20,FALSE)</f>
        <v>5.710488406396296</v>
      </c>
      <c r="CC736">
        <f>VLOOKUP(Table2[[#This Row],[Reference]],metron,21,FALSE)</f>
        <v>13.0488908033599</v>
      </c>
      <c r="CD736">
        <f>VLOOKUP(Table2[[#This Row],[Reference]],metron,22,FALSE)</f>
        <v>13.714839543398661</v>
      </c>
      <c r="CE736">
        <f>VLOOKUP(Table2[[#This Row],[Reference]],metron,23,FALSE)</f>
        <v>1.567523459812322</v>
      </c>
      <c r="CF736">
        <f>VLOOKUP(Table2[[#This Row],[Reference]],metron,24,FALSE)</f>
        <v>1.951040391676867</v>
      </c>
      <c r="CG736">
        <f>VLOOKUP(Table2[[#This Row],[Reference]],metron,25,FALSE)</f>
        <v>8.3027335781313744E-2</v>
      </c>
      <c r="CH736">
        <f>VLOOKUP(Table2[[#This Row],[Reference]],metron,26,FALSE)</f>
        <v>0.13117095063239501</v>
      </c>
    </row>
    <row r="737" spans="1:86" hidden="1" x14ac:dyDescent="0.45">
      <c r="A737">
        <v>1634349600</v>
      </c>
      <c r="B737" t="s">
        <v>1405</v>
      </c>
      <c r="C737" t="s">
        <v>64</v>
      </c>
      <c r="D737" t="s">
        <v>65</v>
      </c>
      <c r="E737" t="s">
        <v>699</v>
      </c>
      <c r="F737" t="s">
        <v>677</v>
      </c>
      <c r="G737" t="s">
        <v>695</v>
      </c>
      <c r="H737">
        <v>13</v>
      </c>
      <c r="I737">
        <v>1.5</v>
      </c>
      <c r="J737">
        <v>2</v>
      </c>
      <c r="K737">
        <v>1.71</v>
      </c>
      <c r="L737">
        <v>1.68</v>
      </c>
      <c r="M737">
        <v>1</v>
      </c>
      <c r="N737">
        <v>0</v>
      </c>
      <c r="O737">
        <v>1</v>
      </c>
      <c r="P737">
        <v>1</v>
      </c>
      <c r="Q737">
        <v>1</v>
      </c>
      <c r="R737">
        <v>0</v>
      </c>
      <c r="S737">
        <v>7</v>
      </c>
      <c r="U737">
        <v>1</v>
      </c>
      <c r="V737">
        <v>8</v>
      </c>
      <c r="W737">
        <v>3</v>
      </c>
      <c r="X737">
        <v>0</v>
      </c>
      <c r="Y737">
        <v>3</v>
      </c>
      <c r="Z737">
        <v>1</v>
      </c>
      <c r="AA737">
        <v>0</v>
      </c>
      <c r="AB737">
        <v>3</v>
      </c>
      <c r="AC737">
        <v>4</v>
      </c>
      <c r="AD737">
        <v>0</v>
      </c>
      <c r="AE737">
        <v>7</v>
      </c>
      <c r="AF737">
        <v>13</v>
      </c>
      <c r="AG737">
        <v>5</v>
      </c>
      <c r="AH737">
        <v>6</v>
      </c>
      <c r="AI737">
        <v>2</v>
      </c>
      <c r="AJ737">
        <v>7</v>
      </c>
      <c r="AK737">
        <v>14</v>
      </c>
      <c r="AL737">
        <v>6</v>
      </c>
      <c r="AM737">
        <v>42</v>
      </c>
      <c r="AN737">
        <v>58</v>
      </c>
      <c r="AO737">
        <v>1.01</v>
      </c>
      <c r="AP737">
        <v>1.78</v>
      </c>
      <c r="AQ737">
        <v>2.42</v>
      </c>
      <c r="AR737">
        <v>58</v>
      </c>
      <c r="AS737">
        <v>75</v>
      </c>
      <c r="AT737">
        <v>50</v>
      </c>
      <c r="AU737">
        <v>25</v>
      </c>
      <c r="AV737">
        <v>0</v>
      </c>
      <c r="AW737">
        <v>42</v>
      </c>
      <c r="AX737">
        <v>83</v>
      </c>
      <c r="AY737">
        <v>34</v>
      </c>
      <c r="AZ737">
        <v>67</v>
      </c>
      <c r="BA737">
        <v>8.17</v>
      </c>
      <c r="BB737">
        <v>4.17</v>
      </c>
      <c r="BC737">
        <v>3.05</v>
      </c>
      <c r="BD737">
        <v>3.35</v>
      </c>
      <c r="BE737">
        <v>2.2200000000000002</v>
      </c>
      <c r="BF737">
        <f>(1/BC737+1/BD737+1/BE737-1)/3</f>
        <v>2.5608921865344653E-2</v>
      </c>
      <c r="BG737">
        <f>1/BC737-BF737</f>
        <v>0.30225993059367179</v>
      </c>
      <c r="BH737">
        <f>1/BD737-BF737</f>
        <v>0.2728985408212225</v>
      </c>
      <c r="BI737">
        <f>1/BE737-BF737</f>
        <v>0.42484152858510577</v>
      </c>
      <c r="BJ737">
        <f>MROUND(BG737*100,2)/100</f>
        <v>0.3</v>
      </c>
      <c r="BK737">
        <v>1.42</v>
      </c>
      <c r="BL737">
        <v>2.37</v>
      </c>
      <c r="BM737">
        <v>0</v>
      </c>
      <c r="BN737">
        <v>0</v>
      </c>
      <c r="BO737">
        <v>0</v>
      </c>
      <c r="BP737">
        <v>0</v>
      </c>
      <c r="BQ737" t="s">
        <v>702</v>
      </c>
      <c r="BR737">
        <f>VLOOKUP(Table2[[#This Row],[Reference]],metron,10,FALSE)</f>
        <v>2.5726407816919519</v>
      </c>
      <c r="BS737">
        <f>VLOOKUP(Table2[[#This Row],[Reference]],metron,11,FALSE)</f>
        <v>1.1805091283106199</v>
      </c>
      <c r="BT737">
        <f>VLOOKUP(Table2[[#This Row],[Reference]],metron,12,FALSE)</f>
        <v>1.3921316533813319</v>
      </c>
      <c r="BU737">
        <f>VLOOKUP(Table2[[#This Row],[Reference]],metron,13,FALSE)</f>
        <v>0.5209673269873939</v>
      </c>
      <c r="BV737">
        <f>VLOOKUP(Table2[[#This Row],[Reference]],metron,14,FALSE)</f>
        <v>0.61847182917417032</v>
      </c>
      <c r="BW737">
        <f>VLOOKUP(Table2[[#This Row],[Reference]],metron,15,FALSE)</f>
        <v>11.149200710479571</v>
      </c>
      <c r="BX737">
        <f>VLOOKUP(Table2[[#This Row],[Reference]],metron,16,FALSE)</f>
        <v>11.444049733570161</v>
      </c>
      <c r="BY737">
        <f>VLOOKUP(Table2[[#This Row],[Reference]],metron,17,FALSE)</f>
        <v>4.5257270693512304</v>
      </c>
      <c r="BZ737">
        <f>VLOOKUP(Table2[[#This Row],[Reference]],metron,18,FALSE)</f>
        <v>4.8465324384787474</v>
      </c>
      <c r="CA737">
        <f>VLOOKUP(Table2[[#This Row],[Reference]],metron,19,FALSE)</f>
        <v>6.6234736411283404</v>
      </c>
      <c r="CB737">
        <f>VLOOKUP(Table2[[#This Row],[Reference]],metron,20,FALSE)</f>
        <v>6.5975172950914134</v>
      </c>
      <c r="CC737">
        <f>VLOOKUP(Table2[[#This Row],[Reference]],metron,21,FALSE)</f>
        <v>12.90081154192967</v>
      </c>
      <c r="CD737">
        <f>VLOOKUP(Table2[[#This Row],[Reference]],metron,22,FALSE)</f>
        <v>13.00360685302074</v>
      </c>
      <c r="CE737">
        <f>VLOOKUP(Table2[[#This Row],[Reference]],metron,23,FALSE)</f>
        <v>1.7502145922746779</v>
      </c>
      <c r="CF737">
        <f>VLOOKUP(Table2[[#This Row],[Reference]],metron,24,FALSE)</f>
        <v>1.831402831402831</v>
      </c>
      <c r="CG737">
        <f>VLOOKUP(Table2[[#This Row],[Reference]],metron,25,FALSE)</f>
        <v>9.6525096525096526E-2</v>
      </c>
      <c r="CH737">
        <f>VLOOKUP(Table2[[#This Row],[Reference]],metron,26,FALSE)</f>
        <v>0.1244101244101244</v>
      </c>
    </row>
    <row r="738" spans="1:86" hidden="1" x14ac:dyDescent="0.45">
      <c r="A738">
        <v>1634421600</v>
      </c>
      <c r="B738" t="s">
        <v>1406</v>
      </c>
      <c r="C738" t="s">
        <v>64</v>
      </c>
      <c r="D738" t="s">
        <v>65</v>
      </c>
      <c r="E738" t="s">
        <v>704</v>
      </c>
      <c r="F738" t="s">
        <v>667</v>
      </c>
      <c r="G738" t="s">
        <v>678</v>
      </c>
      <c r="H738">
        <v>13</v>
      </c>
      <c r="I738">
        <v>2.33</v>
      </c>
      <c r="J738">
        <v>1.4</v>
      </c>
      <c r="K738">
        <v>1.79</v>
      </c>
      <c r="L738">
        <v>1.4</v>
      </c>
      <c r="M738">
        <v>0</v>
      </c>
      <c r="N738">
        <v>1</v>
      </c>
      <c r="O738">
        <v>1</v>
      </c>
      <c r="P738">
        <v>1</v>
      </c>
      <c r="Q738">
        <v>0</v>
      </c>
      <c r="R738">
        <v>1</v>
      </c>
      <c r="T738">
        <v>15</v>
      </c>
      <c r="U738">
        <v>6</v>
      </c>
      <c r="V738">
        <v>0</v>
      </c>
      <c r="W738">
        <v>4</v>
      </c>
      <c r="X738">
        <v>0</v>
      </c>
      <c r="Y738">
        <v>3</v>
      </c>
      <c r="Z738">
        <v>0</v>
      </c>
      <c r="AA738">
        <v>4</v>
      </c>
      <c r="AB738">
        <v>0</v>
      </c>
      <c r="AC738">
        <v>2</v>
      </c>
      <c r="AD738">
        <v>1</v>
      </c>
      <c r="AE738">
        <v>22</v>
      </c>
      <c r="AF738">
        <v>7</v>
      </c>
      <c r="AG738">
        <v>7</v>
      </c>
      <c r="AH738">
        <v>4</v>
      </c>
      <c r="AI738">
        <v>15</v>
      </c>
      <c r="AJ738">
        <v>3</v>
      </c>
      <c r="AK738">
        <v>12</v>
      </c>
      <c r="AL738">
        <v>8</v>
      </c>
      <c r="AM738">
        <v>52</v>
      </c>
      <c r="AN738">
        <v>48</v>
      </c>
      <c r="AO738">
        <v>2.38</v>
      </c>
      <c r="AP738">
        <v>1.01</v>
      </c>
      <c r="AQ738">
        <v>2.4</v>
      </c>
      <c r="AR738">
        <v>27</v>
      </c>
      <c r="AS738">
        <v>82</v>
      </c>
      <c r="AT738">
        <v>39</v>
      </c>
      <c r="AU738">
        <v>29</v>
      </c>
      <c r="AV738">
        <v>0</v>
      </c>
      <c r="AW738">
        <v>10</v>
      </c>
      <c r="AX738">
        <v>74</v>
      </c>
      <c r="AY738">
        <v>37</v>
      </c>
      <c r="AZ738">
        <v>82</v>
      </c>
      <c r="BA738">
        <v>8.4700000000000006</v>
      </c>
      <c r="BB738">
        <v>4.43</v>
      </c>
      <c r="BC738">
        <v>2.2200000000000002</v>
      </c>
      <c r="BD738">
        <v>3.25</v>
      </c>
      <c r="BE738">
        <v>3.1</v>
      </c>
      <c r="BF738">
        <f>(1/BC738+1/BD738+1/BE738-1)/3</f>
        <v>2.6907801101349493E-2</v>
      </c>
      <c r="BG738">
        <f>1/BC738-BF738</f>
        <v>0.42354264934910091</v>
      </c>
      <c r="BH738">
        <f>1/BD738-BF738</f>
        <v>0.28078450659095822</v>
      </c>
      <c r="BI738">
        <f>1/BE738-BF738</f>
        <v>0.29567284405994082</v>
      </c>
      <c r="BJ738">
        <f>MROUND(BG738*100,2)/100</f>
        <v>0.42</v>
      </c>
      <c r="BK738">
        <v>1.38</v>
      </c>
      <c r="BL738">
        <v>2.0499999999999998</v>
      </c>
      <c r="BM738">
        <v>3.6</v>
      </c>
      <c r="BN738">
        <v>7</v>
      </c>
      <c r="BO738">
        <v>1.83</v>
      </c>
      <c r="BP738">
        <v>1.91</v>
      </c>
      <c r="BQ738" t="s">
        <v>1255</v>
      </c>
      <c r="BR738">
        <f>VLOOKUP(Table2[[#This Row],[Reference]],metron,10,FALSE)</f>
        <v>2.4884649511978703</v>
      </c>
      <c r="BS738">
        <f>VLOOKUP(Table2[[#This Row],[Reference]],metron,11,FALSE)</f>
        <v>1.396960958296362</v>
      </c>
      <c r="BT738">
        <f>VLOOKUP(Table2[[#This Row],[Reference]],metron,12,FALSE)</f>
        <v>1.091503992901508</v>
      </c>
      <c r="BU738">
        <f>VLOOKUP(Table2[[#This Row],[Reference]],metron,13,FALSE)</f>
        <v>0.60765391014975045</v>
      </c>
      <c r="BV738">
        <f>VLOOKUP(Table2[[#This Row],[Reference]],metron,14,FALSE)</f>
        <v>0.47276760953965608</v>
      </c>
      <c r="BW738">
        <f>VLOOKUP(Table2[[#This Row],[Reference]],metron,15,FALSE)</f>
        <v>12.29504785684561</v>
      </c>
      <c r="BX738">
        <f>VLOOKUP(Table2[[#This Row],[Reference]],metron,16,FALSE)</f>
        <v>10.047232625884311</v>
      </c>
      <c r="BY738">
        <f>VLOOKUP(Table2[[#This Row],[Reference]],metron,17,FALSE)</f>
        <v>5.2917192097519967</v>
      </c>
      <c r="BZ738">
        <f>VLOOKUP(Table2[[#This Row],[Reference]],metron,18,FALSE)</f>
        <v>4.2580916351408158</v>
      </c>
      <c r="CA738">
        <f>VLOOKUP(Table2[[#This Row],[Reference]],metron,19,FALSE)</f>
        <v>7.0033286470936131</v>
      </c>
      <c r="CB738">
        <f>VLOOKUP(Table2[[#This Row],[Reference]],metron,20,FALSE)</f>
        <v>5.789140990743495</v>
      </c>
      <c r="CC738">
        <f>VLOOKUP(Table2[[#This Row],[Reference]],metron,21,FALSE)</f>
        <v>12.77041895895049</v>
      </c>
      <c r="CD738">
        <f>VLOOKUP(Table2[[#This Row],[Reference]],metron,22,FALSE)</f>
        <v>13.411129919593741</v>
      </c>
      <c r="CE738">
        <f>VLOOKUP(Table2[[#This Row],[Reference]],metron,23,FALSE)</f>
        <v>1.556141062018646</v>
      </c>
      <c r="CF738">
        <f>VLOOKUP(Table2[[#This Row],[Reference]],metron,24,FALSE)</f>
        <v>1.9114308877178761</v>
      </c>
      <c r="CG738">
        <f>VLOOKUP(Table2[[#This Row],[Reference]],metron,25,FALSE)</f>
        <v>8.4920956627482766E-2</v>
      </c>
      <c r="CH738">
        <f>VLOOKUP(Table2[[#This Row],[Reference]],metron,26,FALSE)</f>
        <v>0.1323469801378192</v>
      </c>
    </row>
    <row r="739" spans="1:86" hidden="1" x14ac:dyDescent="0.45">
      <c r="A739">
        <v>1634428800</v>
      </c>
      <c r="B739" t="s">
        <v>1407</v>
      </c>
      <c r="C739" t="s">
        <v>64</v>
      </c>
      <c r="D739" t="s">
        <v>65</v>
      </c>
      <c r="E739" t="s">
        <v>688</v>
      </c>
      <c r="F739" t="s">
        <v>694</v>
      </c>
      <c r="G739" t="s">
        <v>720</v>
      </c>
      <c r="H739">
        <v>13</v>
      </c>
      <c r="I739">
        <v>1</v>
      </c>
      <c r="J739">
        <v>1.5</v>
      </c>
      <c r="K739">
        <v>1.1100000000000001</v>
      </c>
      <c r="L739">
        <v>1.53</v>
      </c>
      <c r="M739">
        <v>0</v>
      </c>
      <c r="N739">
        <v>1</v>
      </c>
      <c r="O739">
        <v>1</v>
      </c>
      <c r="P739">
        <v>0</v>
      </c>
      <c r="Q739">
        <v>0</v>
      </c>
      <c r="R739">
        <v>0</v>
      </c>
      <c r="T739" t="s">
        <v>696</v>
      </c>
      <c r="U739">
        <v>3</v>
      </c>
      <c r="V739">
        <v>3</v>
      </c>
      <c r="W739">
        <v>3</v>
      </c>
      <c r="X739">
        <v>0</v>
      </c>
      <c r="Y739">
        <v>1</v>
      </c>
      <c r="Z739">
        <v>0</v>
      </c>
      <c r="AA739">
        <v>1</v>
      </c>
      <c r="AB739">
        <v>2</v>
      </c>
      <c r="AC739">
        <v>1</v>
      </c>
      <c r="AD739">
        <v>0</v>
      </c>
      <c r="AE739">
        <v>6</v>
      </c>
      <c r="AF739">
        <v>13</v>
      </c>
      <c r="AG739">
        <v>3</v>
      </c>
      <c r="AH739">
        <v>6</v>
      </c>
      <c r="AI739">
        <v>3</v>
      </c>
      <c r="AJ739">
        <v>7</v>
      </c>
      <c r="AK739">
        <v>16</v>
      </c>
      <c r="AL739">
        <v>16</v>
      </c>
      <c r="AM739">
        <v>43</v>
      </c>
      <c r="AN739">
        <v>57</v>
      </c>
      <c r="AO739">
        <v>0.87</v>
      </c>
      <c r="AP739">
        <v>1.46</v>
      </c>
      <c r="AQ739">
        <v>2.2000000000000002</v>
      </c>
      <c r="AR739">
        <v>54</v>
      </c>
      <c r="AS739">
        <v>74</v>
      </c>
      <c r="AT739">
        <v>37</v>
      </c>
      <c r="AU739">
        <v>19</v>
      </c>
      <c r="AV739">
        <v>10</v>
      </c>
      <c r="AW739">
        <v>44</v>
      </c>
      <c r="AX739">
        <v>74</v>
      </c>
      <c r="AY739">
        <v>10</v>
      </c>
      <c r="AZ739">
        <v>65</v>
      </c>
      <c r="BA739">
        <v>10.43</v>
      </c>
      <c r="BB739">
        <v>5</v>
      </c>
      <c r="BC739">
        <v>2.8</v>
      </c>
      <c r="BD739">
        <v>3.25</v>
      </c>
      <c r="BE739">
        <v>2.2000000000000002</v>
      </c>
      <c r="BF739">
        <f>(1/BC739+1/BD739+1/BE739-1)/3</f>
        <v>3.9793539793539834E-2</v>
      </c>
      <c r="BG739">
        <f>1/BC739-BF739</f>
        <v>0.31734931734931732</v>
      </c>
      <c r="BH739">
        <f>1/BD739-BF739</f>
        <v>0.26789876789876788</v>
      </c>
      <c r="BI739">
        <f>1/BE739-BF739</f>
        <v>0.4147519147519147</v>
      </c>
      <c r="BJ739">
        <f>MROUND(BG739*100,2)/100</f>
        <v>0.32</v>
      </c>
      <c r="BK739">
        <v>1.4</v>
      </c>
      <c r="BL739">
        <v>2.25</v>
      </c>
      <c r="BM739">
        <v>3.75</v>
      </c>
      <c r="BN739">
        <v>7</v>
      </c>
      <c r="BO739">
        <v>1.91</v>
      </c>
      <c r="BP739">
        <v>1.83</v>
      </c>
      <c r="BQ739" t="s">
        <v>691</v>
      </c>
      <c r="BR739">
        <f>VLOOKUP(Table2[[#This Row],[Reference]],metron,10,FALSE)</f>
        <v>2.5313454284174597</v>
      </c>
      <c r="BS739">
        <f>VLOOKUP(Table2[[#This Row],[Reference]],metron,11,FALSE)</f>
        <v>1.210167055864918</v>
      </c>
      <c r="BT739">
        <f>VLOOKUP(Table2[[#This Row],[Reference]],metron,12,FALSE)</f>
        <v>1.3211783725525419</v>
      </c>
      <c r="BU739">
        <f>VLOOKUP(Table2[[#This Row],[Reference]],metron,13,FALSE)</f>
        <v>0.53135669362084459</v>
      </c>
      <c r="BV739">
        <f>VLOOKUP(Table2[[#This Row],[Reference]],metron,14,FALSE)</f>
        <v>0.55633423180592989</v>
      </c>
      <c r="BW739">
        <f>VLOOKUP(Table2[[#This Row],[Reference]],metron,15,FALSE)</f>
        <v>11.21109010712035</v>
      </c>
      <c r="BX739">
        <f>VLOOKUP(Table2[[#This Row],[Reference]],metron,16,FALSE)</f>
        <v>11.01700787401575</v>
      </c>
      <c r="BY739">
        <f>VLOOKUP(Table2[[#This Row],[Reference]],metron,17,FALSE)</f>
        <v>4.6792332268370611</v>
      </c>
      <c r="BZ739">
        <f>VLOOKUP(Table2[[#This Row],[Reference]],metron,18,FALSE)</f>
        <v>4.7080804854679013</v>
      </c>
      <c r="CA739">
        <f>VLOOKUP(Table2[[#This Row],[Reference]],metron,19,FALSE)</f>
        <v>6.5318568802832893</v>
      </c>
      <c r="CB739">
        <f>VLOOKUP(Table2[[#This Row],[Reference]],metron,20,FALSE)</f>
        <v>6.3089273885478487</v>
      </c>
      <c r="CC739">
        <f>VLOOKUP(Table2[[#This Row],[Reference]],metron,21,FALSE)</f>
        <v>12.72547770700637</v>
      </c>
      <c r="CD739">
        <f>VLOOKUP(Table2[[#This Row],[Reference]],metron,22,FALSE)</f>
        <v>13.06847133757962</v>
      </c>
      <c r="CE739">
        <f>VLOOKUP(Table2[[#This Row],[Reference]],metron,23,FALSE)</f>
        <v>1.6902356902356901</v>
      </c>
      <c r="CF739">
        <f>VLOOKUP(Table2[[#This Row],[Reference]],metron,24,FALSE)</f>
        <v>1.8050198959289869</v>
      </c>
      <c r="CG739">
        <f>VLOOKUP(Table2[[#This Row],[Reference]],metron,25,FALSE)</f>
        <v>0.105907560453015</v>
      </c>
      <c r="CH739">
        <f>VLOOKUP(Table2[[#This Row],[Reference]],metron,26,FALSE)</f>
        <v>0.1141720232629324</v>
      </c>
    </row>
    <row r="740" spans="1:86" hidden="1" x14ac:dyDescent="0.45">
      <c r="A740">
        <v>1634429100</v>
      </c>
      <c r="B740" t="s">
        <v>1408</v>
      </c>
      <c r="C740" t="s">
        <v>64</v>
      </c>
      <c r="D740" t="s">
        <v>65</v>
      </c>
      <c r="E740" t="s">
        <v>693</v>
      </c>
      <c r="F740" t="s">
        <v>672</v>
      </c>
      <c r="G740" t="s">
        <v>684</v>
      </c>
      <c r="H740">
        <v>13</v>
      </c>
      <c r="I740">
        <v>1.4</v>
      </c>
      <c r="J740">
        <v>1.25</v>
      </c>
      <c r="K740">
        <v>1.89</v>
      </c>
      <c r="L740">
        <v>1.1100000000000001</v>
      </c>
      <c r="M740">
        <v>1</v>
      </c>
      <c r="N740">
        <v>1</v>
      </c>
      <c r="O740">
        <v>2</v>
      </c>
      <c r="P740">
        <v>0</v>
      </c>
      <c r="Q740">
        <v>0</v>
      </c>
      <c r="R740">
        <v>0</v>
      </c>
      <c r="S740">
        <v>68</v>
      </c>
      <c r="T740">
        <v>89</v>
      </c>
      <c r="U740">
        <v>2</v>
      </c>
      <c r="V740">
        <v>9</v>
      </c>
      <c r="W740">
        <v>2</v>
      </c>
      <c r="X740">
        <v>1</v>
      </c>
      <c r="Y740">
        <v>3</v>
      </c>
      <c r="Z740">
        <v>0</v>
      </c>
      <c r="AA740">
        <v>1</v>
      </c>
      <c r="AB740">
        <v>2</v>
      </c>
      <c r="AC740">
        <v>2</v>
      </c>
      <c r="AD740">
        <v>1</v>
      </c>
      <c r="AE740">
        <v>18</v>
      </c>
      <c r="AF740">
        <v>24</v>
      </c>
      <c r="AG740">
        <v>3</v>
      </c>
      <c r="AH740">
        <v>4</v>
      </c>
      <c r="AI740">
        <v>15</v>
      </c>
      <c r="AJ740">
        <v>20</v>
      </c>
      <c r="AK740">
        <v>8</v>
      </c>
      <c r="AL740">
        <v>9</v>
      </c>
      <c r="AM740">
        <v>51</v>
      </c>
      <c r="AN740">
        <v>49</v>
      </c>
      <c r="AO740">
        <v>1.64</v>
      </c>
      <c r="AP740">
        <v>2.16</v>
      </c>
      <c r="AQ740">
        <v>2.35</v>
      </c>
      <c r="AR740">
        <v>58</v>
      </c>
      <c r="AS740">
        <v>80</v>
      </c>
      <c r="AT740">
        <v>45</v>
      </c>
      <c r="AU740">
        <v>10</v>
      </c>
      <c r="AV740">
        <v>0</v>
      </c>
      <c r="AW740">
        <v>33</v>
      </c>
      <c r="AX740">
        <v>90</v>
      </c>
      <c r="AY740">
        <v>23</v>
      </c>
      <c r="AZ740">
        <v>70</v>
      </c>
      <c r="BA740">
        <v>12.3</v>
      </c>
      <c r="BB740">
        <v>4.7</v>
      </c>
      <c r="BC740">
        <v>2.2000000000000002</v>
      </c>
      <c r="BD740">
        <v>3.25</v>
      </c>
      <c r="BE740">
        <v>2.8</v>
      </c>
      <c r="BF740">
        <f>(1/BC740+1/BD740+1/BE740-1)/3</f>
        <v>3.9793539793539834E-2</v>
      </c>
      <c r="BG740">
        <f>1/BC740-BF740</f>
        <v>0.4147519147519147</v>
      </c>
      <c r="BH740">
        <f>1/BD740-BF740</f>
        <v>0.26789876789876788</v>
      </c>
      <c r="BI740">
        <f>1/BE740-BF740</f>
        <v>0.31734931734931732</v>
      </c>
      <c r="BJ740">
        <f>MROUND(BG740*100,2)/100</f>
        <v>0.42</v>
      </c>
      <c r="BK740">
        <v>1.4</v>
      </c>
      <c r="BL740">
        <v>2.25</v>
      </c>
      <c r="BM740">
        <v>3.75</v>
      </c>
      <c r="BN740">
        <v>7</v>
      </c>
      <c r="BO740">
        <v>1.91</v>
      </c>
      <c r="BP740">
        <v>1.8</v>
      </c>
      <c r="BQ740" t="s">
        <v>698</v>
      </c>
      <c r="BR740">
        <f>VLOOKUP(Table2[[#This Row],[Reference]],metron,10,FALSE)</f>
        <v>2.4884649511978703</v>
      </c>
      <c r="BS740">
        <f>VLOOKUP(Table2[[#This Row],[Reference]],metron,11,FALSE)</f>
        <v>1.396960958296362</v>
      </c>
      <c r="BT740">
        <f>VLOOKUP(Table2[[#This Row],[Reference]],metron,12,FALSE)</f>
        <v>1.091503992901508</v>
      </c>
      <c r="BU740">
        <f>VLOOKUP(Table2[[#This Row],[Reference]],metron,13,FALSE)</f>
        <v>0.60765391014975045</v>
      </c>
      <c r="BV740">
        <f>VLOOKUP(Table2[[#This Row],[Reference]],metron,14,FALSE)</f>
        <v>0.47276760953965608</v>
      </c>
      <c r="BW740">
        <f>VLOOKUP(Table2[[#This Row],[Reference]],metron,15,FALSE)</f>
        <v>12.29504785684561</v>
      </c>
      <c r="BX740">
        <f>VLOOKUP(Table2[[#This Row],[Reference]],metron,16,FALSE)</f>
        <v>10.047232625884311</v>
      </c>
      <c r="BY740">
        <f>VLOOKUP(Table2[[#This Row],[Reference]],metron,17,FALSE)</f>
        <v>5.2917192097519967</v>
      </c>
      <c r="BZ740">
        <f>VLOOKUP(Table2[[#This Row],[Reference]],metron,18,FALSE)</f>
        <v>4.2580916351408158</v>
      </c>
      <c r="CA740">
        <f>VLOOKUP(Table2[[#This Row],[Reference]],metron,19,FALSE)</f>
        <v>7.0033286470936131</v>
      </c>
      <c r="CB740">
        <f>VLOOKUP(Table2[[#This Row],[Reference]],metron,20,FALSE)</f>
        <v>5.789140990743495</v>
      </c>
      <c r="CC740">
        <f>VLOOKUP(Table2[[#This Row],[Reference]],metron,21,FALSE)</f>
        <v>12.77041895895049</v>
      </c>
      <c r="CD740">
        <f>VLOOKUP(Table2[[#This Row],[Reference]],metron,22,FALSE)</f>
        <v>13.411129919593741</v>
      </c>
      <c r="CE740">
        <f>VLOOKUP(Table2[[#This Row],[Reference]],metron,23,FALSE)</f>
        <v>1.556141062018646</v>
      </c>
      <c r="CF740">
        <f>VLOOKUP(Table2[[#This Row],[Reference]],metron,24,FALSE)</f>
        <v>1.9114308877178761</v>
      </c>
      <c r="CG740">
        <f>VLOOKUP(Table2[[#This Row],[Reference]],metron,25,FALSE)</f>
        <v>8.4920956627482766E-2</v>
      </c>
      <c r="CH740">
        <f>VLOOKUP(Table2[[#This Row],[Reference]],metron,26,FALSE)</f>
        <v>0.1323469801378192</v>
      </c>
    </row>
    <row r="741" spans="1:86" hidden="1" x14ac:dyDescent="0.45">
      <c r="A741">
        <v>1634436000</v>
      </c>
      <c r="B741" t="s">
        <v>1409</v>
      </c>
      <c r="C741" t="s">
        <v>64</v>
      </c>
      <c r="D741" t="s">
        <v>65</v>
      </c>
      <c r="E741" t="s">
        <v>671</v>
      </c>
      <c r="F741" t="s">
        <v>661</v>
      </c>
      <c r="G741" t="s">
        <v>731</v>
      </c>
      <c r="H741">
        <v>13</v>
      </c>
      <c r="I741">
        <v>1.6</v>
      </c>
      <c r="J741">
        <v>1.67</v>
      </c>
      <c r="K741">
        <v>1.25</v>
      </c>
      <c r="L741">
        <v>1.48</v>
      </c>
      <c r="M741">
        <v>1</v>
      </c>
      <c r="N741">
        <v>1</v>
      </c>
      <c r="O741">
        <v>2</v>
      </c>
      <c r="P741">
        <v>2</v>
      </c>
      <c r="Q741">
        <v>1</v>
      </c>
      <c r="R741">
        <v>1</v>
      </c>
      <c r="S741">
        <v>14</v>
      </c>
      <c r="T741">
        <v>17</v>
      </c>
      <c r="U741">
        <v>2</v>
      </c>
      <c r="V741">
        <v>5</v>
      </c>
      <c r="W741">
        <v>2</v>
      </c>
      <c r="X741">
        <v>0</v>
      </c>
      <c r="Y741">
        <v>1</v>
      </c>
      <c r="Z741">
        <v>0</v>
      </c>
      <c r="AA741">
        <v>2</v>
      </c>
      <c r="AB741">
        <v>0</v>
      </c>
      <c r="AC741">
        <v>1</v>
      </c>
      <c r="AD741">
        <v>0</v>
      </c>
      <c r="AE741">
        <v>8</v>
      </c>
      <c r="AF741">
        <v>11</v>
      </c>
      <c r="AG741">
        <v>4</v>
      </c>
      <c r="AH741">
        <v>6</v>
      </c>
      <c r="AI741">
        <v>4</v>
      </c>
      <c r="AJ741">
        <v>5</v>
      </c>
      <c r="AK741">
        <v>15</v>
      </c>
      <c r="AL741">
        <v>13</v>
      </c>
      <c r="AM741">
        <v>59</v>
      </c>
      <c r="AN741">
        <v>41</v>
      </c>
      <c r="AO741">
        <v>0.98</v>
      </c>
      <c r="AP741">
        <v>1.47</v>
      </c>
      <c r="AQ741">
        <v>2.62</v>
      </c>
      <c r="AR741">
        <v>45</v>
      </c>
      <c r="AS741">
        <v>100</v>
      </c>
      <c r="AT741">
        <v>44</v>
      </c>
      <c r="AU741">
        <v>19</v>
      </c>
      <c r="AV741">
        <v>0</v>
      </c>
      <c r="AW741">
        <v>19</v>
      </c>
      <c r="AX741">
        <v>82</v>
      </c>
      <c r="AY741">
        <v>44</v>
      </c>
      <c r="AZ741">
        <v>100</v>
      </c>
      <c r="BA741">
        <v>6.63</v>
      </c>
      <c r="BB741">
        <v>3.8</v>
      </c>
      <c r="BC741">
        <v>2.2000000000000002</v>
      </c>
      <c r="BD741">
        <v>3.25</v>
      </c>
      <c r="BE741">
        <v>2.8</v>
      </c>
      <c r="BF741">
        <f>(1/BC741+1/BD741+1/BE741-1)/3</f>
        <v>3.9793539793539834E-2</v>
      </c>
      <c r="BG741">
        <f>1/BC741-BF741</f>
        <v>0.4147519147519147</v>
      </c>
      <c r="BH741">
        <f>1/BD741-BF741</f>
        <v>0.26789876789876788</v>
      </c>
      <c r="BI741">
        <f>1/BE741-BF741</f>
        <v>0.31734931734931732</v>
      </c>
      <c r="BJ741">
        <f>MROUND(BG741*100,2)/100</f>
        <v>0.42</v>
      </c>
      <c r="BK741">
        <v>1.38</v>
      </c>
      <c r="BL741">
        <v>2.2000000000000002</v>
      </c>
      <c r="BM741">
        <v>4</v>
      </c>
      <c r="BN741">
        <v>7.5</v>
      </c>
      <c r="BO741">
        <v>1.91</v>
      </c>
      <c r="BP741">
        <v>1.8</v>
      </c>
      <c r="BQ741" t="s">
        <v>770</v>
      </c>
      <c r="BR741">
        <f>VLOOKUP(Table2[[#This Row],[Reference]],metron,10,FALSE)</f>
        <v>2.4884649511978703</v>
      </c>
      <c r="BS741">
        <f>VLOOKUP(Table2[[#This Row],[Reference]],metron,11,FALSE)</f>
        <v>1.396960958296362</v>
      </c>
      <c r="BT741">
        <f>VLOOKUP(Table2[[#This Row],[Reference]],metron,12,FALSE)</f>
        <v>1.091503992901508</v>
      </c>
      <c r="BU741">
        <f>VLOOKUP(Table2[[#This Row],[Reference]],metron,13,FALSE)</f>
        <v>0.60765391014975045</v>
      </c>
      <c r="BV741">
        <f>VLOOKUP(Table2[[#This Row],[Reference]],metron,14,FALSE)</f>
        <v>0.47276760953965608</v>
      </c>
      <c r="BW741">
        <f>VLOOKUP(Table2[[#This Row],[Reference]],metron,15,FALSE)</f>
        <v>12.29504785684561</v>
      </c>
      <c r="BX741">
        <f>VLOOKUP(Table2[[#This Row],[Reference]],metron,16,FALSE)</f>
        <v>10.047232625884311</v>
      </c>
      <c r="BY741">
        <f>VLOOKUP(Table2[[#This Row],[Reference]],metron,17,FALSE)</f>
        <v>5.2917192097519967</v>
      </c>
      <c r="BZ741">
        <f>VLOOKUP(Table2[[#This Row],[Reference]],metron,18,FALSE)</f>
        <v>4.2580916351408158</v>
      </c>
      <c r="CA741">
        <f>VLOOKUP(Table2[[#This Row],[Reference]],metron,19,FALSE)</f>
        <v>7.0033286470936131</v>
      </c>
      <c r="CB741">
        <f>VLOOKUP(Table2[[#This Row],[Reference]],metron,20,FALSE)</f>
        <v>5.789140990743495</v>
      </c>
      <c r="CC741">
        <f>VLOOKUP(Table2[[#This Row],[Reference]],metron,21,FALSE)</f>
        <v>12.77041895895049</v>
      </c>
      <c r="CD741">
        <f>VLOOKUP(Table2[[#This Row],[Reference]],metron,22,FALSE)</f>
        <v>13.411129919593741</v>
      </c>
      <c r="CE741">
        <f>VLOOKUP(Table2[[#This Row],[Reference]],metron,23,FALSE)</f>
        <v>1.556141062018646</v>
      </c>
      <c r="CF741">
        <f>VLOOKUP(Table2[[#This Row],[Reference]],metron,24,FALSE)</f>
        <v>1.9114308877178761</v>
      </c>
      <c r="CG741">
        <f>VLOOKUP(Table2[[#This Row],[Reference]],metron,25,FALSE)</f>
        <v>8.4920956627482766E-2</v>
      </c>
      <c r="CH741">
        <f>VLOOKUP(Table2[[#This Row],[Reference]],metron,26,FALSE)</f>
        <v>0.1323469801378192</v>
      </c>
    </row>
    <row r="742" spans="1:86" hidden="1" x14ac:dyDescent="0.45">
      <c r="A742">
        <v>1634490000</v>
      </c>
      <c r="B742" t="s">
        <v>1410</v>
      </c>
      <c r="C742" t="s">
        <v>64</v>
      </c>
      <c r="D742" t="s">
        <v>65</v>
      </c>
      <c r="E742" t="s">
        <v>682</v>
      </c>
      <c r="F742" t="s">
        <v>689</v>
      </c>
      <c r="G742" t="s">
        <v>717</v>
      </c>
      <c r="H742">
        <v>13</v>
      </c>
      <c r="I742">
        <v>1.2</v>
      </c>
      <c r="J742">
        <v>0.67</v>
      </c>
      <c r="K742">
        <v>1.58</v>
      </c>
      <c r="L742">
        <v>0.71</v>
      </c>
      <c r="M742">
        <v>1</v>
      </c>
      <c r="N742">
        <v>0</v>
      </c>
      <c r="O742">
        <v>1</v>
      </c>
      <c r="P742">
        <v>0</v>
      </c>
      <c r="Q742">
        <v>0</v>
      </c>
      <c r="R742">
        <v>0</v>
      </c>
      <c r="S742" t="s">
        <v>68</v>
      </c>
      <c r="U742">
        <v>4</v>
      </c>
      <c r="V742">
        <v>3</v>
      </c>
      <c r="W742">
        <v>3</v>
      </c>
      <c r="X742">
        <v>0</v>
      </c>
      <c r="Y742">
        <v>1</v>
      </c>
      <c r="Z742">
        <v>0</v>
      </c>
      <c r="AA742">
        <v>1</v>
      </c>
      <c r="AB742">
        <v>2</v>
      </c>
      <c r="AC742">
        <v>0</v>
      </c>
      <c r="AD742">
        <v>1</v>
      </c>
      <c r="AE742">
        <v>19</v>
      </c>
      <c r="AF742">
        <v>6</v>
      </c>
      <c r="AG742">
        <v>8</v>
      </c>
      <c r="AH742">
        <v>3</v>
      </c>
      <c r="AI742">
        <v>11</v>
      </c>
      <c r="AJ742">
        <v>3</v>
      </c>
      <c r="AK742">
        <v>8</v>
      </c>
      <c r="AL742">
        <v>10</v>
      </c>
      <c r="AM742">
        <v>51</v>
      </c>
      <c r="AN742">
        <v>49</v>
      </c>
      <c r="AO742">
        <v>2.08</v>
      </c>
      <c r="AP742">
        <v>0.81</v>
      </c>
      <c r="AQ742">
        <v>1.77</v>
      </c>
      <c r="AR742">
        <v>27</v>
      </c>
      <c r="AS742">
        <v>54</v>
      </c>
      <c r="AT742">
        <v>27</v>
      </c>
      <c r="AU742">
        <v>27</v>
      </c>
      <c r="AV742">
        <v>0</v>
      </c>
      <c r="AW742">
        <v>27</v>
      </c>
      <c r="AX742">
        <v>27</v>
      </c>
      <c r="AY742">
        <v>44</v>
      </c>
      <c r="AZ742">
        <v>70</v>
      </c>
      <c r="BA742">
        <v>7.03</v>
      </c>
      <c r="BB742">
        <v>4.37</v>
      </c>
      <c r="BC742">
        <v>2.15</v>
      </c>
      <c r="BD742">
        <v>3.2</v>
      </c>
      <c r="BE742">
        <v>2.9</v>
      </c>
      <c r="BF742">
        <f>(1/BC742+1/BD742+1/BE742-1)/3</f>
        <v>4.0814621758887983E-2</v>
      </c>
      <c r="BG742">
        <f>1/BC742-BF742</f>
        <v>0.42430165731087943</v>
      </c>
      <c r="BH742">
        <f>1/BD742-BF742</f>
        <v>0.271685378241112</v>
      </c>
      <c r="BI742">
        <f>1/BE742-BF742</f>
        <v>0.30401296444800857</v>
      </c>
      <c r="BJ742">
        <f>MROUND(BG742*100,2)/100</f>
        <v>0.42</v>
      </c>
      <c r="BK742">
        <v>1.42</v>
      </c>
      <c r="BL742">
        <v>2.25</v>
      </c>
      <c r="BM742">
        <v>4.33</v>
      </c>
      <c r="BN742">
        <v>7.5</v>
      </c>
      <c r="BO742">
        <v>2</v>
      </c>
      <c r="BP742">
        <v>1.73</v>
      </c>
      <c r="BQ742" t="s">
        <v>675</v>
      </c>
      <c r="BR742">
        <f>VLOOKUP(Table2[[#This Row],[Reference]],metron,10,FALSE)</f>
        <v>2.4884649511978703</v>
      </c>
      <c r="BS742">
        <f>VLOOKUP(Table2[[#This Row],[Reference]],metron,11,FALSE)</f>
        <v>1.396960958296362</v>
      </c>
      <c r="BT742">
        <f>VLOOKUP(Table2[[#This Row],[Reference]],metron,12,FALSE)</f>
        <v>1.091503992901508</v>
      </c>
      <c r="BU742">
        <f>VLOOKUP(Table2[[#This Row],[Reference]],metron,13,FALSE)</f>
        <v>0.60765391014975045</v>
      </c>
      <c r="BV742">
        <f>VLOOKUP(Table2[[#This Row],[Reference]],metron,14,FALSE)</f>
        <v>0.47276760953965608</v>
      </c>
      <c r="BW742">
        <f>VLOOKUP(Table2[[#This Row],[Reference]],metron,15,FALSE)</f>
        <v>12.29504785684561</v>
      </c>
      <c r="BX742">
        <f>VLOOKUP(Table2[[#This Row],[Reference]],metron,16,FALSE)</f>
        <v>10.047232625884311</v>
      </c>
      <c r="BY742">
        <f>VLOOKUP(Table2[[#This Row],[Reference]],metron,17,FALSE)</f>
        <v>5.2917192097519967</v>
      </c>
      <c r="BZ742">
        <f>VLOOKUP(Table2[[#This Row],[Reference]],metron,18,FALSE)</f>
        <v>4.2580916351408158</v>
      </c>
      <c r="CA742">
        <f>VLOOKUP(Table2[[#This Row],[Reference]],metron,19,FALSE)</f>
        <v>7.0033286470936131</v>
      </c>
      <c r="CB742">
        <f>VLOOKUP(Table2[[#This Row],[Reference]],metron,20,FALSE)</f>
        <v>5.789140990743495</v>
      </c>
      <c r="CC742">
        <f>VLOOKUP(Table2[[#This Row],[Reference]],metron,21,FALSE)</f>
        <v>12.77041895895049</v>
      </c>
      <c r="CD742">
        <f>VLOOKUP(Table2[[#This Row],[Reference]],metron,22,FALSE)</f>
        <v>13.411129919593741</v>
      </c>
      <c r="CE742">
        <f>VLOOKUP(Table2[[#This Row],[Reference]],metron,23,FALSE)</f>
        <v>1.556141062018646</v>
      </c>
      <c r="CF742">
        <f>VLOOKUP(Table2[[#This Row],[Reference]],metron,24,FALSE)</f>
        <v>1.9114308877178761</v>
      </c>
      <c r="CG742">
        <f>VLOOKUP(Table2[[#This Row],[Reference]],metron,25,FALSE)</f>
        <v>8.4920956627482766E-2</v>
      </c>
      <c r="CH742">
        <f>VLOOKUP(Table2[[#This Row],[Reference]],metron,26,FALSE)</f>
        <v>0.1323469801378192</v>
      </c>
    </row>
    <row r="743" spans="1:86" hidden="1" x14ac:dyDescent="0.45">
      <c r="A743">
        <v>1634508000</v>
      </c>
      <c r="B743" t="s">
        <v>1411</v>
      </c>
      <c r="C743" t="s">
        <v>64</v>
      </c>
      <c r="D743" t="s">
        <v>65</v>
      </c>
      <c r="E743" t="s">
        <v>666</v>
      </c>
      <c r="F743" t="s">
        <v>705</v>
      </c>
      <c r="G743" t="s">
        <v>673</v>
      </c>
      <c r="H743">
        <v>13</v>
      </c>
      <c r="I743">
        <v>1.17</v>
      </c>
      <c r="J743">
        <v>1.67</v>
      </c>
      <c r="K743">
        <v>1.47</v>
      </c>
      <c r="L743">
        <v>1.29</v>
      </c>
      <c r="M743">
        <v>2</v>
      </c>
      <c r="N743">
        <v>0</v>
      </c>
      <c r="O743">
        <v>2</v>
      </c>
      <c r="P743">
        <v>1</v>
      </c>
      <c r="Q743">
        <v>1</v>
      </c>
      <c r="R743">
        <v>0</v>
      </c>
      <c r="S743" t="s">
        <v>1412</v>
      </c>
      <c r="U743">
        <v>2</v>
      </c>
      <c r="V743">
        <v>4</v>
      </c>
      <c r="W743">
        <v>4</v>
      </c>
      <c r="X743">
        <v>0</v>
      </c>
      <c r="Y743">
        <v>3</v>
      </c>
      <c r="Z743">
        <v>0</v>
      </c>
      <c r="AA743">
        <v>0</v>
      </c>
      <c r="AB743">
        <v>4</v>
      </c>
      <c r="AC743">
        <v>3</v>
      </c>
      <c r="AD743">
        <v>0</v>
      </c>
      <c r="AE743">
        <v>17</v>
      </c>
      <c r="AF743">
        <v>11</v>
      </c>
      <c r="AG743">
        <v>7</v>
      </c>
      <c r="AH743">
        <v>4</v>
      </c>
      <c r="AI743">
        <v>10</v>
      </c>
      <c r="AJ743">
        <v>7</v>
      </c>
      <c r="AK743">
        <v>18</v>
      </c>
      <c r="AL743">
        <v>18</v>
      </c>
      <c r="AM743">
        <v>52</v>
      </c>
      <c r="AN743">
        <v>48</v>
      </c>
      <c r="AO743">
        <v>1.89</v>
      </c>
      <c r="AP743">
        <v>1.31</v>
      </c>
      <c r="AQ743">
        <v>2.5</v>
      </c>
      <c r="AR743">
        <v>42</v>
      </c>
      <c r="AS743">
        <v>75</v>
      </c>
      <c r="AT743">
        <v>59</v>
      </c>
      <c r="AU743">
        <v>25</v>
      </c>
      <c r="AV743">
        <v>0</v>
      </c>
      <c r="AW743">
        <v>34</v>
      </c>
      <c r="AX743">
        <v>83</v>
      </c>
      <c r="AY743">
        <v>42</v>
      </c>
      <c r="AZ743">
        <v>83</v>
      </c>
      <c r="BA743">
        <v>10.33</v>
      </c>
      <c r="BB743">
        <v>4.83</v>
      </c>
      <c r="BC743">
        <v>2.12</v>
      </c>
      <c r="BD743">
        <v>3.24</v>
      </c>
      <c r="BE743">
        <v>2.85</v>
      </c>
      <c r="BF743">
        <f>(1/BC743+1/BD743+1/BE743-1)/3</f>
        <v>4.3739093832881736E-2</v>
      </c>
      <c r="BG743">
        <f>1/BC743-BF743</f>
        <v>0.42795901937466541</v>
      </c>
      <c r="BH743">
        <f>1/BD743-BF743</f>
        <v>0.26490288147576024</v>
      </c>
      <c r="BI743">
        <f>1/BE743-BF743</f>
        <v>0.30713809914957441</v>
      </c>
      <c r="BJ743">
        <f>MROUND(BG743*100,2)/100</f>
        <v>0.42</v>
      </c>
      <c r="BK743">
        <v>1.42</v>
      </c>
      <c r="BL743">
        <v>2.25</v>
      </c>
      <c r="BM743">
        <v>3.75</v>
      </c>
      <c r="BN743">
        <v>7.5</v>
      </c>
      <c r="BO743">
        <v>1.91</v>
      </c>
      <c r="BP743">
        <v>1.8</v>
      </c>
      <c r="BQ743" t="s">
        <v>669</v>
      </c>
      <c r="BR743">
        <f>VLOOKUP(Table2[[#This Row],[Reference]],metron,10,FALSE)</f>
        <v>2.4884649511978703</v>
      </c>
      <c r="BS743">
        <f>VLOOKUP(Table2[[#This Row],[Reference]],metron,11,FALSE)</f>
        <v>1.396960958296362</v>
      </c>
      <c r="BT743">
        <f>VLOOKUP(Table2[[#This Row],[Reference]],metron,12,FALSE)</f>
        <v>1.091503992901508</v>
      </c>
      <c r="BU743">
        <f>VLOOKUP(Table2[[#This Row],[Reference]],metron,13,FALSE)</f>
        <v>0.60765391014975045</v>
      </c>
      <c r="BV743">
        <f>VLOOKUP(Table2[[#This Row],[Reference]],metron,14,FALSE)</f>
        <v>0.47276760953965608</v>
      </c>
      <c r="BW743">
        <f>VLOOKUP(Table2[[#This Row],[Reference]],metron,15,FALSE)</f>
        <v>12.29504785684561</v>
      </c>
      <c r="BX743">
        <f>VLOOKUP(Table2[[#This Row],[Reference]],metron,16,FALSE)</f>
        <v>10.047232625884311</v>
      </c>
      <c r="BY743">
        <f>VLOOKUP(Table2[[#This Row],[Reference]],metron,17,FALSE)</f>
        <v>5.2917192097519967</v>
      </c>
      <c r="BZ743">
        <f>VLOOKUP(Table2[[#This Row],[Reference]],metron,18,FALSE)</f>
        <v>4.2580916351408158</v>
      </c>
      <c r="CA743">
        <f>VLOOKUP(Table2[[#This Row],[Reference]],metron,19,FALSE)</f>
        <v>7.0033286470936131</v>
      </c>
      <c r="CB743">
        <f>VLOOKUP(Table2[[#This Row],[Reference]],metron,20,FALSE)</f>
        <v>5.789140990743495</v>
      </c>
      <c r="CC743">
        <f>VLOOKUP(Table2[[#This Row],[Reference]],metron,21,FALSE)</f>
        <v>12.77041895895049</v>
      </c>
      <c r="CD743">
        <f>VLOOKUP(Table2[[#This Row],[Reference]],metron,22,FALSE)</f>
        <v>13.411129919593741</v>
      </c>
      <c r="CE743">
        <f>VLOOKUP(Table2[[#This Row],[Reference]],metron,23,FALSE)</f>
        <v>1.556141062018646</v>
      </c>
      <c r="CF743">
        <f>VLOOKUP(Table2[[#This Row],[Reference]],metron,24,FALSE)</f>
        <v>1.9114308877178761</v>
      </c>
      <c r="CG743">
        <f>VLOOKUP(Table2[[#This Row],[Reference]],metron,25,FALSE)</f>
        <v>8.4920956627482766E-2</v>
      </c>
      <c r="CH743">
        <f>VLOOKUP(Table2[[#This Row],[Reference]],metron,26,FALSE)</f>
        <v>0.1323469801378192</v>
      </c>
    </row>
    <row r="744" spans="1:86" hidden="1" x14ac:dyDescent="0.45">
      <c r="A744">
        <v>1634680800</v>
      </c>
      <c r="B744" t="s">
        <v>1413</v>
      </c>
      <c r="C744" t="s">
        <v>64</v>
      </c>
      <c r="D744" t="s">
        <v>65</v>
      </c>
      <c r="E744" t="s">
        <v>683</v>
      </c>
      <c r="F744" t="s">
        <v>704</v>
      </c>
      <c r="G744" t="s">
        <v>735</v>
      </c>
      <c r="H744">
        <v>14</v>
      </c>
      <c r="I744">
        <v>1.33</v>
      </c>
      <c r="J744">
        <v>1</v>
      </c>
      <c r="K744">
        <v>1.24</v>
      </c>
      <c r="L744">
        <v>1.05</v>
      </c>
      <c r="M744">
        <v>1</v>
      </c>
      <c r="N744">
        <v>0</v>
      </c>
      <c r="O744">
        <v>1</v>
      </c>
      <c r="P744">
        <v>1</v>
      </c>
      <c r="Q744">
        <v>1</v>
      </c>
      <c r="R744">
        <v>0</v>
      </c>
      <c r="S744">
        <v>34</v>
      </c>
      <c r="U744">
        <v>1</v>
      </c>
      <c r="V744">
        <v>12</v>
      </c>
      <c r="W744">
        <v>1</v>
      </c>
      <c r="X744">
        <v>0</v>
      </c>
      <c r="Y744">
        <v>1</v>
      </c>
      <c r="Z744">
        <v>0</v>
      </c>
      <c r="AA744">
        <v>0</v>
      </c>
      <c r="AB744">
        <v>1</v>
      </c>
      <c r="AC744">
        <v>0</v>
      </c>
      <c r="AD744">
        <v>1</v>
      </c>
      <c r="AE744">
        <v>10</v>
      </c>
      <c r="AF744">
        <v>15</v>
      </c>
      <c r="AG744">
        <v>3</v>
      </c>
      <c r="AH744">
        <v>9</v>
      </c>
      <c r="AI744">
        <v>7</v>
      </c>
      <c r="AJ744">
        <v>6</v>
      </c>
      <c r="AK744">
        <v>13</v>
      </c>
      <c r="AL744">
        <v>14</v>
      </c>
      <c r="AM744">
        <v>36</v>
      </c>
      <c r="AN744">
        <v>64</v>
      </c>
      <c r="AO744">
        <v>1.06</v>
      </c>
      <c r="AP744">
        <v>1.98</v>
      </c>
      <c r="AQ744">
        <v>2.25</v>
      </c>
      <c r="AR744">
        <v>59</v>
      </c>
      <c r="AS744">
        <v>75</v>
      </c>
      <c r="AT744">
        <v>42</v>
      </c>
      <c r="AU744">
        <v>17</v>
      </c>
      <c r="AV744">
        <v>0</v>
      </c>
      <c r="AW744">
        <v>34</v>
      </c>
      <c r="AX744">
        <v>67</v>
      </c>
      <c r="AY744">
        <v>25</v>
      </c>
      <c r="AZ744">
        <v>75</v>
      </c>
      <c r="BA744">
        <v>6.83</v>
      </c>
      <c r="BB744">
        <v>6.5</v>
      </c>
      <c r="BC744">
        <v>3.5</v>
      </c>
      <c r="BD744">
        <v>3.4</v>
      </c>
      <c r="BE744">
        <v>1.83</v>
      </c>
      <c r="BF744">
        <f>(1/BC744+1/BD744+1/BE744-1)/3</f>
        <v>4.2093340068267704E-2</v>
      </c>
      <c r="BG744">
        <f>1/BC744-BF744</f>
        <v>0.24362094564601799</v>
      </c>
      <c r="BH744">
        <f>1/BD744-BF744</f>
        <v>0.25202430699055584</v>
      </c>
      <c r="BI744">
        <f>1/BE744-BF744</f>
        <v>0.50435474736342623</v>
      </c>
      <c r="BJ744">
        <f>MROUND(BG744*100,2)/100</f>
        <v>0.24</v>
      </c>
      <c r="BK744">
        <v>1.35</v>
      </c>
      <c r="BL744">
        <v>2</v>
      </c>
      <c r="BM744">
        <v>3.5</v>
      </c>
      <c r="BN744">
        <v>7.1</v>
      </c>
      <c r="BO744">
        <v>1.89</v>
      </c>
      <c r="BP744">
        <v>1.81</v>
      </c>
      <c r="BQ744" t="s">
        <v>726</v>
      </c>
      <c r="BR744">
        <f>VLOOKUP(Table2[[#This Row],[Reference]],metron,10,FALSE)</f>
        <v>2.6014437689969609</v>
      </c>
      <c r="BS744">
        <f>VLOOKUP(Table2[[#This Row],[Reference]],metron,11,FALSE)</f>
        <v>1.067249240121581</v>
      </c>
      <c r="BT744">
        <f>VLOOKUP(Table2[[#This Row],[Reference]],metron,12,FALSE)</f>
        <v>1.53419452887538</v>
      </c>
      <c r="BU744">
        <f>VLOOKUP(Table2[[#This Row],[Reference]],metron,13,FALSE)</f>
        <v>0.45589353612167299</v>
      </c>
      <c r="BV744">
        <f>VLOOKUP(Table2[[#This Row],[Reference]],metron,14,FALSE)</f>
        <v>0.65133079847908748</v>
      </c>
      <c r="BW744">
        <f>VLOOKUP(Table2[[#This Row],[Reference]],metron,15,FALSE)</f>
        <v>10.75886524822695</v>
      </c>
      <c r="BX744">
        <f>VLOOKUP(Table2[[#This Row],[Reference]],metron,16,FALSE)</f>
        <v>12.46679561573179</v>
      </c>
      <c r="BY744">
        <f>VLOOKUP(Table2[[#This Row],[Reference]],metron,17,FALSE)</f>
        <v>4.1157347204161248</v>
      </c>
      <c r="BZ744">
        <f>VLOOKUP(Table2[[#This Row],[Reference]],metron,18,FALSE)</f>
        <v>5.1072821846553964</v>
      </c>
      <c r="CA744">
        <f>VLOOKUP(Table2[[#This Row],[Reference]],metron,19,FALSE)</f>
        <v>6.6431305278108255</v>
      </c>
      <c r="CB744">
        <f>VLOOKUP(Table2[[#This Row],[Reference]],metron,20,FALSE)</f>
        <v>7.3595134310763939</v>
      </c>
      <c r="CC744">
        <f>VLOOKUP(Table2[[#This Row],[Reference]],metron,21,FALSE)</f>
        <v>13.11140235910878</v>
      </c>
      <c r="CD744">
        <f>VLOOKUP(Table2[[#This Row],[Reference]],metron,22,FALSE)</f>
        <v>12.93184796854522</v>
      </c>
      <c r="CE744">
        <f>VLOOKUP(Table2[[#This Row],[Reference]],metron,23,FALSE)</f>
        <v>1.8341677096370459</v>
      </c>
      <c r="CF744">
        <f>VLOOKUP(Table2[[#This Row],[Reference]],metron,24,FALSE)</f>
        <v>1.7903629536921151</v>
      </c>
      <c r="CG744">
        <f>VLOOKUP(Table2[[#This Row],[Reference]],metron,25,FALSE)</f>
        <v>0.1095118898623279</v>
      </c>
      <c r="CH744">
        <f>VLOOKUP(Table2[[#This Row],[Reference]],metron,26,FALSE)</f>
        <v>9.3241551939924908E-2</v>
      </c>
    </row>
    <row r="745" spans="1:86" hidden="1" x14ac:dyDescent="0.45">
      <c r="A745">
        <v>1634688000</v>
      </c>
      <c r="B745" t="s">
        <v>1414</v>
      </c>
      <c r="C745" t="s">
        <v>64</v>
      </c>
      <c r="D745" t="s">
        <v>65</v>
      </c>
      <c r="E745" t="s">
        <v>700</v>
      </c>
      <c r="F745" t="s">
        <v>699</v>
      </c>
      <c r="G745" t="s">
        <v>731</v>
      </c>
      <c r="H745">
        <v>14</v>
      </c>
      <c r="I745">
        <v>1</v>
      </c>
      <c r="J745">
        <v>0.83</v>
      </c>
      <c r="K745">
        <v>1.38</v>
      </c>
      <c r="L745">
        <v>0.72</v>
      </c>
      <c r="M745">
        <v>2</v>
      </c>
      <c r="N745">
        <v>0</v>
      </c>
      <c r="O745">
        <v>2</v>
      </c>
      <c r="P745">
        <v>0</v>
      </c>
      <c r="Q745">
        <v>0</v>
      </c>
      <c r="R745">
        <v>0</v>
      </c>
      <c r="S745" t="s">
        <v>1415</v>
      </c>
      <c r="U745">
        <v>5</v>
      </c>
      <c r="V745">
        <v>1</v>
      </c>
      <c r="W745">
        <v>3</v>
      </c>
      <c r="X745">
        <v>0</v>
      </c>
      <c r="Y745">
        <v>1</v>
      </c>
      <c r="Z745">
        <v>0</v>
      </c>
      <c r="AA745">
        <v>1</v>
      </c>
      <c r="AB745">
        <v>2</v>
      </c>
      <c r="AC745">
        <v>0</v>
      </c>
      <c r="AD745">
        <v>1</v>
      </c>
      <c r="AE745">
        <v>16</v>
      </c>
      <c r="AF745">
        <v>5</v>
      </c>
      <c r="AG745">
        <v>7</v>
      </c>
      <c r="AH745">
        <v>0</v>
      </c>
      <c r="AI745">
        <v>9</v>
      </c>
      <c r="AJ745">
        <v>5</v>
      </c>
      <c r="AK745">
        <v>16</v>
      </c>
      <c r="AL745">
        <v>9</v>
      </c>
      <c r="AM745">
        <v>56</v>
      </c>
      <c r="AN745">
        <v>44</v>
      </c>
      <c r="AO745">
        <v>1.83</v>
      </c>
      <c r="AP745">
        <v>0.5</v>
      </c>
      <c r="AQ745">
        <v>2.17</v>
      </c>
      <c r="AR745">
        <v>42</v>
      </c>
      <c r="AS745">
        <v>75</v>
      </c>
      <c r="AT745">
        <v>33</v>
      </c>
      <c r="AU745">
        <v>17</v>
      </c>
      <c r="AV745">
        <v>0</v>
      </c>
      <c r="AW745">
        <v>25</v>
      </c>
      <c r="AX745">
        <v>75</v>
      </c>
      <c r="AY745">
        <v>25</v>
      </c>
      <c r="AZ745">
        <v>67</v>
      </c>
      <c r="BA745">
        <v>8</v>
      </c>
      <c r="BB745">
        <v>3.67</v>
      </c>
      <c r="BC745">
        <v>2.1</v>
      </c>
      <c r="BD745">
        <v>3.1</v>
      </c>
      <c r="BE745">
        <v>3.13</v>
      </c>
      <c r="BF745">
        <f>(1/BC745+1/BD745+1/BE745-1)/3</f>
        <v>3.941997974771342E-2</v>
      </c>
      <c r="BG745">
        <f>1/BC745-BF745</f>
        <v>0.43677049644276272</v>
      </c>
      <c r="BH745">
        <f>1/BD745-BF745</f>
        <v>0.28316066541357687</v>
      </c>
      <c r="BI745">
        <f>1/BE745-BF745</f>
        <v>0.28006883814366035</v>
      </c>
      <c r="BJ745">
        <f>MROUND(BG745*100,2)/100</f>
        <v>0.44</v>
      </c>
      <c r="BK745">
        <v>1.38</v>
      </c>
      <c r="BL745">
        <v>2.2000000000000002</v>
      </c>
      <c r="BM745">
        <v>4</v>
      </c>
      <c r="BN745">
        <v>0</v>
      </c>
      <c r="BO745">
        <v>0</v>
      </c>
      <c r="BP745">
        <v>0</v>
      </c>
      <c r="BQ745" t="s">
        <v>711</v>
      </c>
      <c r="BR745">
        <f>VLOOKUP(Table2[[#This Row],[Reference]],metron,10,FALSE)</f>
        <v>2.4807646356033461</v>
      </c>
      <c r="BS745">
        <f>VLOOKUP(Table2[[#This Row],[Reference]],metron,11,FALSE)</f>
        <v>1.4140979689366791</v>
      </c>
      <c r="BT745">
        <f>VLOOKUP(Table2[[#This Row],[Reference]],metron,12,FALSE)</f>
        <v>1.0666666666666671</v>
      </c>
      <c r="BU745">
        <f>VLOOKUP(Table2[[#This Row],[Reference]],metron,13,FALSE)</f>
        <v>0.62712066905615294</v>
      </c>
      <c r="BV745">
        <f>VLOOKUP(Table2[[#This Row],[Reference]],metron,14,FALSE)</f>
        <v>0.46009557945041818</v>
      </c>
      <c r="BW745">
        <f>VLOOKUP(Table2[[#This Row],[Reference]],metron,15,FALSE)</f>
        <v>12.56969280146722</v>
      </c>
      <c r="BX745">
        <f>VLOOKUP(Table2[[#This Row],[Reference]],metron,16,FALSE)</f>
        <v>9.8695552498853729</v>
      </c>
      <c r="BY745">
        <f>VLOOKUP(Table2[[#This Row],[Reference]],metron,17,FALSE)</f>
        <v>5.2754256787850897</v>
      </c>
      <c r="BZ745">
        <f>VLOOKUP(Table2[[#This Row],[Reference]],metron,18,FALSE)</f>
        <v>4.1279337321675103</v>
      </c>
      <c r="CA745">
        <f>VLOOKUP(Table2[[#This Row],[Reference]],metron,19,FALSE)</f>
        <v>7.2942671226821298</v>
      </c>
      <c r="CB745">
        <f>VLOOKUP(Table2[[#This Row],[Reference]],metron,20,FALSE)</f>
        <v>5.7416215177178627</v>
      </c>
      <c r="CC745">
        <f>VLOOKUP(Table2[[#This Row],[Reference]],metron,21,FALSE)</f>
        <v>12.897246007868549</v>
      </c>
      <c r="CD745">
        <f>VLOOKUP(Table2[[#This Row],[Reference]],metron,22,FALSE)</f>
        <v>13.507058551261281</v>
      </c>
      <c r="CE745">
        <f>VLOOKUP(Table2[[#This Row],[Reference]],metron,23,FALSE)</f>
        <v>1.576522702104098</v>
      </c>
      <c r="CF745">
        <f>VLOOKUP(Table2[[#This Row],[Reference]],metron,24,FALSE)</f>
        <v>1.917165005537099</v>
      </c>
      <c r="CG745">
        <f>VLOOKUP(Table2[[#This Row],[Reference]],metron,25,FALSE)</f>
        <v>8.4385382059800659E-2</v>
      </c>
      <c r="CH745">
        <f>VLOOKUP(Table2[[#This Row],[Reference]],metron,26,FALSE)</f>
        <v>0.1233665559246955</v>
      </c>
    </row>
    <row r="746" spans="1:86" hidden="1" x14ac:dyDescent="0.45">
      <c r="A746">
        <v>1634688300</v>
      </c>
      <c r="B746" t="s">
        <v>1416</v>
      </c>
      <c r="C746" t="s">
        <v>64</v>
      </c>
      <c r="D746" t="s">
        <v>65</v>
      </c>
      <c r="E746" t="s">
        <v>694</v>
      </c>
      <c r="F746" t="s">
        <v>672</v>
      </c>
      <c r="G746" t="s">
        <v>743</v>
      </c>
      <c r="H746">
        <v>14</v>
      </c>
      <c r="I746">
        <v>2.67</v>
      </c>
      <c r="J746">
        <v>1.2</v>
      </c>
      <c r="K746">
        <v>1.9</v>
      </c>
      <c r="L746">
        <v>1.1100000000000001</v>
      </c>
      <c r="M746">
        <v>2</v>
      </c>
      <c r="N746">
        <v>1</v>
      </c>
      <c r="O746">
        <v>3</v>
      </c>
      <c r="P746">
        <v>0</v>
      </c>
      <c r="Q746">
        <v>0</v>
      </c>
      <c r="R746">
        <v>0</v>
      </c>
      <c r="S746" t="s">
        <v>1417</v>
      </c>
      <c r="T746">
        <v>73</v>
      </c>
      <c r="U746">
        <v>4</v>
      </c>
      <c r="V746">
        <v>3</v>
      </c>
      <c r="W746">
        <v>4</v>
      </c>
      <c r="X746">
        <v>0</v>
      </c>
      <c r="Y746">
        <v>3</v>
      </c>
      <c r="Z746">
        <v>1</v>
      </c>
      <c r="AA746">
        <v>1</v>
      </c>
      <c r="AB746">
        <v>3</v>
      </c>
      <c r="AC746">
        <v>1</v>
      </c>
      <c r="AD746">
        <v>3</v>
      </c>
      <c r="AE746">
        <v>9</v>
      </c>
      <c r="AF746">
        <v>7</v>
      </c>
      <c r="AG746">
        <v>6</v>
      </c>
      <c r="AH746">
        <v>3</v>
      </c>
      <c r="AI746">
        <v>3</v>
      </c>
      <c r="AJ746">
        <v>4</v>
      </c>
      <c r="AK746">
        <v>21</v>
      </c>
      <c r="AL746">
        <v>11</v>
      </c>
      <c r="AM746">
        <v>47</v>
      </c>
      <c r="AN746">
        <v>53</v>
      </c>
      <c r="AO746">
        <v>1.24</v>
      </c>
      <c r="AP746">
        <v>0.87</v>
      </c>
      <c r="AQ746">
        <v>2.12</v>
      </c>
      <c r="AR746">
        <v>49</v>
      </c>
      <c r="AS746">
        <v>92</v>
      </c>
      <c r="AT746">
        <v>29</v>
      </c>
      <c r="AU746">
        <v>0</v>
      </c>
      <c r="AV746">
        <v>0</v>
      </c>
      <c r="AW746">
        <v>10</v>
      </c>
      <c r="AX746">
        <v>74</v>
      </c>
      <c r="AY746">
        <v>37</v>
      </c>
      <c r="AZ746">
        <v>92</v>
      </c>
      <c r="BA746">
        <v>13.1</v>
      </c>
      <c r="BB746">
        <v>3.6</v>
      </c>
      <c r="BC746">
        <v>1.67</v>
      </c>
      <c r="BD746">
        <v>3.4</v>
      </c>
      <c r="BE746">
        <v>4.5</v>
      </c>
      <c r="BF746">
        <f>(1/BC746+1/BD746+1/BE746-1)/3</f>
        <v>3.8380754830208939E-2</v>
      </c>
      <c r="BG746">
        <f>1/BC746-BF746</f>
        <v>0.56042164037937192</v>
      </c>
      <c r="BH746">
        <f>1/BD746-BF746</f>
        <v>0.25573689222861462</v>
      </c>
      <c r="BI746">
        <f>1/BE746-BF746</f>
        <v>0.18384146739201326</v>
      </c>
      <c r="BJ746">
        <f>MROUND(BG746*100,2)/100</f>
        <v>0.56000000000000005</v>
      </c>
      <c r="BK746">
        <v>1.33</v>
      </c>
      <c r="BL746">
        <v>1.91</v>
      </c>
      <c r="BM746">
        <v>3.92</v>
      </c>
      <c r="BN746">
        <v>7.6</v>
      </c>
      <c r="BO746">
        <v>2.06</v>
      </c>
      <c r="BP746">
        <v>1.68</v>
      </c>
      <c r="BQ746" t="s">
        <v>770</v>
      </c>
      <c r="BR746">
        <f>VLOOKUP(Table2[[#This Row],[Reference]],metron,10,FALSE)</f>
        <v>2.6892488954344627</v>
      </c>
      <c r="BS746">
        <f>VLOOKUP(Table2[[#This Row],[Reference]],metron,11,FALSE)</f>
        <v>1.7546812539448771</v>
      </c>
      <c r="BT746">
        <f>VLOOKUP(Table2[[#This Row],[Reference]],metron,12,FALSE)</f>
        <v>0.93456764148958549</v>
      </c>
      <c r="BU746">
        <f>VLOOKUP(Table2[[#This Row],[Reference]],metron,13,FALSE)</f>
        <v>0.77824531874605507</v>
      </c>
      <c r="BV746">
        <f>VLOOKUP(Table2[[#This Row],[Reference]],metron,14,FALSE)</f>
        <v>0.41237113402061848</v>
      </c>
      <c r="BW746">
        <f>VLOOKUP(Table2[[#This Row],[Reference]],metron,15,FALSE)</f>
        <v>13.77153558052435</v>
      </c>
      <c r="BX746">
        <f>VLOOKUP(Table2[[#This Row],[Reference]],metron,16,FALSE)</f>
        <v>9.0445692883895124</v>
      </c>
      <c r="BY746">
        <f>VLOOKUP(Table2[[#This Row],[Reference]],metron,17,FALSE)</f>
        <v>6.0821292775665396</v>
      </c>
      <c r="BZ746">
        <f>VLOOKUP(Table2[[#This Row],[Reference]],metron,18,FALSE)</f>
        <v>3.8201520912547529</v>
      </c>
      <c r="CA746">
        <f>VLOOKUP(Table2[[#This Row],[Reference]],metron,19,FALSE)</f>
        <v>7.6894063029578108</v>
      </c>
      <c r="CB746">
        <f>VLOOKUP(Table2[[#This Row],[Reference]],metron,20,FALSE)</f>
        <v>5.224417197134759</v>
      </c>
      <c r="CC746">
        <f>VLOOKUP(Table2[[#This Row],[Reference]],metron,21,FALSE)</f>
        <v>12.297605473204101</v>
      </c>
      <c r="CD746">
        <f>VLOOKUP(Table2[[#This Row],[Reference]],metron,22,FALSE)</f>
        <v>13.310908399847969</v>
      </c>
      <c r="CE746">
        <f>VLOOKUP(Table2[[#This Row],[Reference]],metron,23,FALSE)</f>
        <v>1.3713126843657819</v>
      </c>
      <c r="CF746">
        <f>VLOOKUP(Table2[[#This Row],[Reference]],metron,24,FALSE)</f>
        <v>1.9516961651917399</v>
      </c>
      <c r="CG746">
        <f>VLOOKUP(Table2[[#This Row],[Reference]],metron,25,FALSE)</f>
        <v>6.6002949852507375E-2</v>
      </c>
      <c r="CH746">
        <f>VLOOKUP(Table2[[#This Row],[Reference]],metron,26,FALSE)</f>
        <v>0.1297935103244838</v>
      </c>
    </row>
    <row r="747" spans="1:86" hidden="1" x14ac:dyDescent="0.45">
      <c r="A747">
        <v>1634695500</v>
      </c>
      <c r="B747" t="s">
        <v>1418</v>
      </c>
      <c r="C747" t="s">
        <v>64</v>
      </c>
      <c r="D747" t="s">
        <v>65</v>
      </c>
      <c r="E747" t="s">
        <v>677</v>
      </c>
      <c r="F747" t="s">
        <v>671</v>
      </c>
      <c r="G747" t="s">
        <v>668</v>
      </c>
      <c r="H747">
        <v>14</v>
      </c>
      <c r="I747">
        <v>1.67</v>
      </c>
      <c r="J747">
        <v>1.5</v>
      </c>
      <c r="K747">
        <v>1.55</v>
      </c>
      <c r="L747">
        <v>1.5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U747">
        <v>4</v>
      </c>
      <c r="V747">
        <v>5</v>
      </c>
      <c r="W747">
        <v>3</v>
      </c>
      <c r="X747">
        <v>0</v>
      </c>
      <c r="Y747">
        <v>4</v>
      </c>
      <c r="Z747">
        <v>0</v>
      </c>
      <c r="AA747">
        <v>2</v>
      </c>
      <c r="AB747">
        <v>1</v>
      </c>
      <c r="AC747">
        <v>1</v>
      </c>
      <c r="AD747">
        <v>3</v>
      </c>
      <c r="AE747">
        <v>7</v>
      </c>
      <c r="AF747">
        <v>5</v>
      </c>
      <c r="AG747">
        <v>4</v>
      </c>
      <c r="AH747">
        <v>3</v>
      </c>
      <c r="AI747">
        <v>3</v>
      </c>
      <c r="AJ747">
        <v>2</v>
      </c>
      <c r="AK747">
        <v>12</v>
      </c>
      <c r="AL747">
        <v>21</v>
      </c>
      <c r="AM747">
        <v>49</v>
      </c>
      <c r="AN747">
        <v>51</v>
      </c>
      <c r="AO747">
        <v>1.1399999999999999</v>
      </c>
      <c r="AP747">
        <v>0.82</v>
      </c>
      <c r="AQ747">
        <v>1.67</v>
      </c>
      <c r="AR747">
        <v>42</v>
      </c>
      <c r="AS747">
        <v>59</v>
      </c>
      <c r="AT747">
        <v>25</v>
      </c>
      <c r="AU747">
        <v>0</v>
      </c>
      <c r="AV747">
        <v>0</v>
      </c>
      <c r="AW747">
        <v>25</v>
      </c>
      <c r="AX747">
        <v>59</v>
      </c>
      <c r="AY747">
        <v>25</v>
      </c>
      <c r="AZ747">
        <v>50</v>
      </c>
      <c r="BA747">
        <v>7.5</v>
      </c>
      <c r="BB747">
        <v>5.67</v>
      </c>
      <c r="BC747">
        <v>2.1</v>
      </c>
      <c r="BD747">
        <v>3.13</v>
      </c>
      <c r="BE747">
        <v>3.13</v>
      </c>
      <c r="BF747">
        <f>(1/BC747+1/BD747+1/BE747-1)/3</f>
        <v>3.8389370657741249E-2</v>
      </c>
      <c r="BG747">
        <f>1/BC747-BF747</f>
        <v>0.43780110553273494</v>
      </c>
      <c r="BH747">
        <f>1/BD747-BF747</f>
        <v>0.28109944723363256</v>
      </c>
      <c r="BI747">
        <f>1/BE747-BF747</f>
        <v>0.28109944723363256</v>
      </c>
      <c r="BJ747">
        <f>MROUND(BG747*100,2)/100</f>
        <v>0.44</v>
      </c>
      <c r="BK747">
        <v>1.44</v>
      </c>
      <c r="BL747">
        <v>2.25</v>
      </c>
      <c r="BM747">
        <v>4.12</v>
      </c>
      <c r="BN747">
        <v>8.0500000000000007</v>
      </c>
      <c r="BO747">
        <v>1.96</v>
      </c>
      <c r="BP747">
        <v>1.76</v>
      </c>
      <c r="BQ747" t="s">
        <v>733</v>
      </c>
      <c r="BR747">
        <f>VLOOKUP(Table2[[#This Row],[Reference]],metron,10,FALSE)</f>
        <v>2.4807646356033461</v>
      </c>
      <c r="BS747">
        <f>VLOOKUP(Table2[[#This Row],[Reference]],metron,11,FALSE)</f>
        <v>1.4140979689366791</v>
      </c>
      <c r="BT747">
        <f>VLOOKUP(Table2[[#This Row],[Reference]],metron,12,FALSE)</f>
        <v>1.0666666666666671</v>
      </c>
      <c r="BU747">
        <f>VLOOKUP(Table2[[#This Row],[Reference]],metron,13,FALSE)</f>
        <v>0.62712066905615294</v>
      </c>
      <c r="BV747">
        <f>VLOOKUP(Table2[[#This Row],[Reference]],metron,14,FALSE)</f>
        <v>0.46009557945041818</v>
      </c>
      <c r="BW747">
        <f>VLOOKUP(Table2[[#This Row],[Reference]],metron,15,FALSE)</f>
        <v>12.56969280146722</v>
      </c>
      <c r="BX747">
        <f>VLOOKUP(Table2[[#This Row],[Reference]],metron,16,FALSE)</f>
        <v>9.8695552498853729</v>
      </c>
      <c r="BY747">
        <f>VLOOKUP(Table2[[#This Row],[Reference]],metron,17,FALSE)</f>
        <v>5.2754256787850897</v>
      </c>
      <c r="BZ747">
        <f>VLOOKUP(Table2[[#This Row],[Reference]],metron,18,FALSE)</f>
        <v>4.1279337321675103</v>
      </c>
      <c r="CA747">
        <f>VLOOKUP(Table2[[#This Row],[Reference]],metron,19,FALSE)</f>
        <v>7.2942671226821298</v>
      </c>
      <c r="CB747">
        <f>VLOOKUP(Table2[[#This Row],[Reference]],metron,20,FALSE)</f>
        <v>5.7416215177178627</v>
      </c>
      <c r="CC747">
        <f>VLOOKUP(Table2[[#This Row],[Reference]],metron,21,FALSE)</f>
        <v>12.897246007868549</v>
      </c>
      <c r="CD747">
        <f>VLOOKUP(Table2[[#This Row],[Reference]],metron,22,FALSE)</f>
        <v>13.507058551261281</v>
      </c>
      <c r="CE747">
        <f>VLOOKUP(Table2[[#This Row],[Reference]],metron,23,FALSE)</f>
        <v>1.576522702104098</v>
      </c>
      <c r="CF747">
        <f>VLOOKUP(Table2[[#This Row],[Reference]],metron,24,FALSE)</f>
        <v>1.917165005537099</v>
      </c>
      <c r="CG747">
        <f>VLOOKUP(Table2[[#This Row],[Reference]],metron,25,FALSE)</f>
        <v>8.4385382059800659E-2</v>
      </c>
      <c r="CH747">
        <f>VLOOKUP(Table2[[#This Row],[Reference]],metron,26,FALSE)</f>
        <v>0.1233665559246955</v>
      </c>
    </row>
    <row r="748" spans="1:86" hidden="1" x14ac:dyDescent="0.45">
      <c r="A748">
        <v>1634774400</v>
      </c>
      <c r="B748" t="s">
        <v>1419</v>
      </c>
      <c r="C748" t="s">
        <v>64</v>
      </c>
      <c r="D748" t="s">
        <v>65</v>
      </c>
      <c r="E748" t="s">
        <v>705</v>
      </c>
      <c r="F748" t="s">
        <v>660</v>
      </c>
      <c r="G748" t="s">
        <v>678</v>
      </c>
      <c r="H748">
        <v>14</v>
      </c>
      <c r="I748">
        <v>1.83</v>
      </c>
      <c r="J748">
        <v>0.67</v>
      </c>
      <c r="K748">
        <v>1.17</v>
      </c>
      <c r="L748">
        <v>1.28</v>
      </c>
      <c r="M748">
        <v>1</v>
      </c>
      <c r="N748">
        <v>1</v>
      </c>
      <c r="O748">
        <v>2</v>
      </c>
      <c r="P748">
        <v>0</v>
      </c>
      <c r="Q748">
        <v>0</v>
      </c>
      <c r="R748">
        <v>0</v>
      </c>
      <c r="S748">
        <v>56</v>
      </c>
      <c r="T748">
        <v>52</v>
      </c>
      <c r="U748">
        <v>4</v>
      </c>
      <c r="V748">
        <v>5</v>
      </c>
      <c r="W748">
        <v>2</v>
      </c>
      <c r="X748">
        <v>1</v>
      </c>
      <c r="Y748">
        <v>3</v>
      </c>
      <c r="Z748">
        <v>0</v>
      </c>
      <c r="AA748">
        <v>1</v>
      </c>
      <c r="AB748">
        <v>2</v>
      </c>
      <c r="AC748">
        <v>3</v>
      </c>
      <c r="AD748">
        <v>0</v>
      </c>
      <c r="AE748">
        <v>10</v>
      </c>
      <c r="AF748">
        <v>17</v>
      </c>
      <c r="AG748">
        <v>3</v>
      </c>
      <c r="AH748">
        <v>5</v>
      </c>
      <c r="AI748">
        <v>7</v>
      </c>
      <c r="AJ748">
        <v>12</v>
      </c>
      <c r="AK748">
        <v>9</v>
      </c>
      <c r="AL748">
        <v>19</v>
      </c>
      <c r="AM748">
        <v>41</v>
      </c>
      <c r="AN748">
        <v>59</v>
      </c>
      <c r="AO748">
        <v>1.1200000000000001</v>
      </c>
      <c r="AP748">
        <v>1.8</v>
      </c>
      <c r="AQ748">
        <v>2.67</v>
      </c>
      <c r="AR748">
        <v>67</v>
      </c>
      <c r="AS748">
        <v>84</v>
      </c>
      <c r="AT748">
        <v>67</v>
      </c>
      <c r="AU748">
        <v>25</v>
      </c>
      <c r="AV748">
        <v>0</v>
      </c>
      <c r="AW748">
        <v>50</v>
      </c>
      <c r="AX748">
        <v>83</v>
      </c>
      <c r="AY748">
        <v>33</v>
      </c>
      <c r="AZ748">
        <v>67</v>
      </c>
      <c r="BA748">
        <v>9.5</v>
      </c>
      <c r="BB748">
        <v>5.5</v>
      </c>
      <c r="BC748">
        <v>1.8</v>
      </c>
      <c r="BD748">
        <v>3.9</v>
      </c>
      <c r="BE748">
        <v>3.9</v>
      </c>
      <c r="BF748">
        <f>(1/BC748+1/BD748+1/BE748-1)/3</f>
        <v>2.2792022792022786E-2</v>
      </c>
      <c r="BG748">
        <f>1/BC748-BF748</f>
        <v>0.53276353276353283</v>
      </c>
      <c r="BH748">
        <f>1/BD748-BF748</f>
        <v>0.23361823361823367</v>
      </c>
      <c r="BI748">
        <f>1/BE748-BF748</f>
        <v>0.23361823361823367</v>
      </c>
      <c r="BJ748">
        <f>MROUND(BG748*100,2)/100</f>
        <v>0.54</v>
      </c>
      <c r="BK748">
        <v>1.29</v>
      </c>
      <c r="BL748">
        <v>2</v>
      </c>
      <c r="BM748">
        <v>3.4</v>
      </c>
      <c r="BN748">
        <v>6.4</v>
      </c>
      <c r="BO748">
        <v>1.88</v>
      </c>
      <c r="BP748">
        <v>1.82</v>
      </c>
      <c r="BQ748" t="s">
        <v>723</v>
      </c>
      <c r="BR748">
        <f>VLOOKUP(Table2[[#This Row],[Reference]],metron,10,FALSE)</f>
        <v>2.6359702267612941</v>
      </c>
      <c r="BS748">
        <f>VLOOKUP(Table2[[#This Row],[Reference]],metron,11,FALSE)</f>
        <v>1.684957590444867</v>
      </c>
      <c r="BT748">
        <f>VLOOKUP(Table2[[#This Row],[Reference]],metron,12,FALSE)</f>
        <v>0.95101263631642718</v>
      </c>
      <c r="BU748">
        <f>VLOOKUP(Table2[[#This Row],[Reference]],metron,13,FALSE)</f>
        <v>0.72650164445213783</v>
      </c>
      <c r="BV748">
        <f>VLOOKUP(Table2[[#This Row],[Reference]],metron,14,FALSE)</f>
        <v>0.42097974727367138</v>
      </c>
      <c r="BW748">
        <f>VLOOKUP(Table2[[#This Row],[Reference]],metron,15,FALSE)</f>
        <v>13.338806970509379</v>
      </c>
      <c r="BX748">
        <f>VLOOKUP(Table2[[#This Row],[Reference]],metron,16,FALSE)</f>
        <v>9.2530160857908843</v>
      </c>
      <c r="BY748">
        <f>VLOOKUP(Table2[[#This Row],[Reference]],metron,17,FALSE)</f>
        <v>5.9915081521739131</v>
      </c>
      <c r="BZ748">
        <f>VLOOKUP(Table2[[#This Row],[Reference]],metron,18,FALSE)</f>
        <v>3.9772418478260869</v>
      </c>
      <c r="CA748">
        <f>VLOOKUP(Table2[[#This Row],[Reference]],metron,19,FALSE)</f>
        <v>7.3472988183354664</v>
      </c>
      <c r="CB748">
        <f>VLOOKUP(Table2[[#This Row],[Reference]],metron,20,FALSE)</f>
        <v>5.2757742379647974</v>
      </c>
      <c r="CC748">
        <f>VLOOKUP(Table2[[#This Row],[Reference]],metron,21,FALSE)</f>
        <v>12.59428182437032</v>
      </c>
      <c r="CD748">
        <f>VLOOKUP(Table2[[#This Row],[Reference]],metron,22,FALSE)</f>
        <v>13.577944179714089</v>
      </c>
      <c r="CE748">
        <f>VLOOKUP(Table2[[#This Row],[Reference]],metron,23,FALSE)</f>
        <v>1.4276913099870301</v>
      </c>
      <c r="CF748">
        <f>VLOOKUP(Table2[[#This Row],[Reference]],metron,24,FALSE)</f>
        <v>1.940985732814527</v>
      </c>
      <c r="CG748">
        <f>VLOOKUP(Table2[[#This Row],[Reference]],metron,25,FALSE)</f>
        <v>8.0739299610894946E-2</v>
      </c>
      <c r="CH748">
        <f>VLOOKUP(Table2[[#This Row],[Reference]],metron,26,FALSE)</f>
        <v>0.12743190661478601</v>
      </c>
    </row>
    <row r="749" spans="1:86" hidden="1" x14ac:dyDescent="0.45">
      <c r="A749">
        <v>1634774400</v>
      </c>
      <c r="B749" t="s">
        <v>1419</v>
      </c>
      <c r="C749" t="s">
        <v>64</v>
      </c>
      <c r="D749" t="s">
        <v>65</v>
      </c>
      <c r="E749" t="s">
        <v>667</v>
      </c>
      <c r="F749" t="s">
        <v>682</v>
      </c>
      <c r="G749" t="s">
        <v>725</v>
      </c>
      <c r="H749">
        <v>14</v>
      </c>
      <c r="I749">
        <v>1.5</v>
      </c>
      <c r="J749">
        <v>0.33</v>
      </c>
      <c r="K749">
        <v>1.55</v>
      </c>
      <c r="L749">
        <v>1.1000000000000001</v>
      </c>
      <c r="M749">
        <v>1</v>
      </c>
      <c r="N749">
        <v>2</v>
      </c>
      <c r="O749">
        <v>3</v>
      </c>
      <c r="P749">
        <v>1</v>
      </c>
      <c r="Q749">
        <v>0</v>
      </c>
      <c r="R749">
        <v>1</v>
      </c>
      <c r="S749">
        <v>60</v>
      </c>
      <c r="T749" t="s">
        <v>1420</v>
      </c>
      <c r="U749">
        <v>6</v>
      </c>
      <c r="V749">
        <v>0</v>
      </c>
      <c r="W749">
        <v>2</v>
      </c>
      <c r="X749">
        <v>0</v>
      </c>
      <c r="Y749">
        <v>6</v>
      </c>
      <c r="Z749">
        <v>0</v>
      </c>
      <c r="AA749">
        <v>1</v>
      </c>
      <c r="AB749">
        <v>1</v>
      </c>
      <c r="AC749">
        <v>1</v>
      </c>
      <c r="AD749">
        <v>5</v>
      </c>
      <c r="AE749">
        <v>17</v>
      </c>
      <c r="AF749">
        <v>8</v>
      </c>
      <c r="AG749">
        <v>7</v>
      </c>
      <c r="AH749">
        <v>4</v>
      </c>
      <c r="AI749">
        <v>10</v>
      </c>
      <c r="AJ749">
        <v>4</v>
      </c>
      <c r="AK749">
        <v>4</v>
      </c>
      <c r="AL749">
        <v>11</v>
      </c>
      <c r="AM749">
        <v>69</v>
      </c>
      <c r="AN749">
        <v>31</v>
      </c>
      <c r="AO749">
        <v>2.0699999999999998</v>
      </c>
      <c r="AP749">
        <v>0.99</v>
      </c>
      <c r="AQ749">
        <v>2.08</v>
      </c>
      <c r="AR749">
        <v>42</v>
      </c>
      <c r="AS749">
        <v>75</v>
      </c>
      <c r="AT749">
        <v>42</v>
      </c>
      <c r="AU749">
        <v>9</v>
      </c>
      <c r="AV749">
        <v>0</v>
      </c>
      <c r="AW749">
        <v>17</v>
      </c>
      <c r="AX749">
        <v>75</v>
      </c>
      <c r="AY749">
        <v>33</v>
      </c>
      <c r="AZ749">
        <v>75</v>
      </c>
      <c r="BA749">
        <v>10.17</v>
      </c>
      <c r="BB749">
        <v>5.33</v>
      </c>
      <c r="BC749">
        <v>1.56</v>
      </c>
      <c r="BD749">
        <v>3.88</v>
      </c>
      <c r="BE749">
        <v>5.9</v>
      </c>
      <c r="BF749">
        <f>(1/BC749+1/BD749+1/BE749-1)/3</f>
        <v>2.274970840408545E-2</v>
      </c>
      <c r="BG749">
        <f>1/BC749-BF749</f>
        <v>0.61827593262155556</v>
      </c>
      <c r="BH749">
        <f>1/BD749-BF749</f>
        <v>0.23498225035880119</v>
      </c>
      <c r="BI749">
        <f>1/BE749-BF749</f>
        <v>0.14674181701964337</v>
      </c>
      <c r="BJ749">
        <f>MROUND(BG749*100,2)/100</f>
        <v>0.62</v>
      </c>
      <c r="BK749">
        <v>1.32</v>
      </c>
      <c r="BL749">
        <v>2.08</v>
      </c>
      <c r="BM749">
        <v>3.5</v>
      </c>
      <c r="BN749">
        <v>7.15</v>
      </c>
      <c r="BO749">
        <v>2.12</v>
      </c>
      <c r="BP749">
        <v>1.64</v>
      </c>
      <c r="BQ749" t="s">
        <v>736</v>
      </c>
      <c r="BR749">
        <f>VLOOKUP(Table2[[#This Row],[Reference]],metron,10,FALSE)</f>
        <v>2.7366666666666664</v>
      </c>
      <c r="BS749">
        <f>VLOOKUP(Table2[[#This Row],[Reference]],metron,11,FALSE)</f>
        <v>1.8681481481481479</v>
      </c>
      <c r="BT749">
        <f>VLOOKUP(Table2[[#This Row],[Reference]],metron,12,FALSE)</f>
        <v>0.86851851851851847</v>
      </c>
      <c r="BU749">
        <f>VLOOKUP(Table2[[#This Row],[Reference]],metron,13,FALSE)</f>
        <v>0.81333333333333335</v>
      </c>
      <c r="BV749">
        <f>VLOOKUP(Table2[[#This Row],[Reference]],metron,14,FALSE)</f>
        <v>0.38925925925925919</v>
      </c>
      <c r="BW749">
        <f>VLOOKUP(Table2[[#This Row],[Reference]],metron,15,FALSE)</f>
        <v>14.53422724064926</v>
      </c>
      <c r="BX749">
        <f>VLOOKUP(Table2[[#This Row],[Reference]],metron,16,FALSE)</f>
        <v>8.7882851093860275</v>
      </c>
      <c r="BY749">
        <f>VLOOKUP(Table2[[#This Row],[Reference]],metron,17,FALSE)</f>
        <v>6.3007953723788868</v>
      </c>
      <c r="BZ749">
        <f>VLOOKUP(Table2[[#This Row],[Reference]],metron,18,FALSE)</f>
        <v>3.681851048445409</v>
      </c>
      <c r="CA749">
        <f>VLOOKUP(Table2[[#This Row],[Reference]],metron,19,FALSE)</f>
        <v>8.2334318682703724</v>
      </c>
      <c r="CB749">
        <f>VLOOKUP(Table2[[#This Row],[Reference]],metron,20,FALSE)</f>
        <v>5.106434060940618</v>
      </c>
      <c r="CC749">
        <f>VLOOKUP(Table2[[#This Row],[Reference]],metron,21,FALSE)</f>
        <v>12.32150615496017</v>
      </c>
      <c r="CD749">
        <f>VLOOKUP(Table2[[#This Row],[Reference]],metron,22,FALSE)</f>
        <v>13.337436640115859</v>
      </c>
      <c r="CE749">
        <f>VLOOKUP(Table2[[#This Row],[Reference]],metron,23,FALSE)</f>
        <v>1.346101231190151</v>
      </c>
      <c r="CF749">
        <f>VLOOKUP(Table2[[#This Row],[Reference]],metron,24,FALSE)</f>
        <v>1.995212038303694</v>
      </c>
      <c r="CG749">
        <f>VLOOKUP(Table2[[#This Row],[Reference]],metron,25,FALSE)</f>
        <v>6.1559507523939808E-2</v>
      </c>
      <c r="CH749">
        <f>VLOOKUP(Table2[[#This Row],[Reference]],metron,26,FALSE)</f>
        <v>0.13201094391244869</v>
      </c>
    </row>
    <row r="750" spans="1:86" x14ac:dyDescent="0.45">
      <c r="A750">
        <v>1634781600</v>
      </c>
      <c r="B750" t="s">
        <v>1421</v>
      </c>
      <c r="C750" t="s">
        <v>64</v>
      </c>
      <c r="D750" t="s">
        <v>65</v>
      </c>
      <c r="E750" t="s">
        <v>661</v>
      </c>
      <c r="F750" t="s">
        <v>693</v>
      </c>
      <c r="G750" t="s">
        <v>760</v>
      </c>
      <c r="H750">
        <v>14</v>
      </c>
      <c r="I750">
        <v>1.33</v>
      </c>
      <c r="J750">
        <v>1.17</v>
      </c>
      <c r="K750">
        <v>2</v>
      </c>
      <c r="L750">
        <v>1.42</v>
      </c>
      <c r="M750">
        <v>3</v>
      </c>
      <c r="N750">
        <v>0</v>
      </c>
      <c r="O750">
        <v>3</v>
      </c>
      <c r="P750">
        <v>2</v>
      </c>
      <c r="Q750">
        <v>2</v>
      </c>
      <c r="R750">
        <v>0</v>
      </c>
      <c r="S750" t="s">
        <v>1422</v>
      </c>
      <c r="U750">
        <v>3</v>
      </c>
      <c r="V750">
        <v>6</v>
      </c>
      <c r="W750">
        <v>2</v>
      </c>
      <c r="X750">
        <v>0</v>
      </c>
      <c r="Y750">
        <v>2</v>
      </c>
      <c r="Z750">
        <v>0</v>
      </c>
      <c r="AA750">
        <v>1</v>
      </c>
      <c r="AB750">
        <v>1</v>
      </c>
      <c r="AC750">
        <v>0</v>
      </c>
      <c r="AD750">
        <v>2</v>
      </c>
      <c r="AE750">
        <v>12</v>
      </c>
      <c r="AF750">
        <v>17</v>
      </c>
      <c r="AG750">
        <v>6</v>
      </c>
      <c r="AH750">
        <v>7</v>
      </c>
      <c r="AI750">
        <v>6</v>
      </c>
      <c r="AJ750">
        <v>10</v>
      </c>
      <c r="AK750">
        <v>10</v>
      </c>
      <c r="AL750">
        <v>8</v>
      </c>
      <c r="AM750">
        <v>48</v>
      </c>
      <c r="AN750">
        <v>52</v>
      </c>
      <c r="AO750">
        <v>1.41</v>
      </c>
      <c r="AP750">
        <v>1.96</v>
      </c>
      <c r="AQ750">
        <v>2.17</v>
      </c>
      <c r="AR750">
        <v>59</v>
      </c>
      <c r="AS750">
        <v>75</v>
      </c>
      <c r="AT750">
        <v>42</v>
      </c>
      <c r="AU750">
        <v>17</v>
      </c>
      <c r="AV750">
        <v>0</v>
      </c>
      <c r="AW750">
        <v>25</v>
      </c>
      <c r="AX750">
        <v>75</v>
      </c>
      <c r="AY750">
        <v>17</v>
      </c>
      <c r="AZ750">
        <v>84</v>
      </c>
      <c r="BA750">
        <v>9.84</v>
      </c>
      <c r="BB750">
        <v>5</v>
      </c>
      <c r="BC750">
        <v>2</v>
      </c>
      <c r="BD750">
        <v>3.5</v>
      </c>
      <c r="BE750">
        <v>3.5</v>
      </c>
      <c r="BF750">
        <f>(1/BC750+1/BD750+1/BE750-1)/3</f>
        <v>2.3809523809523798E-2</v>
      </c>
      <c r="BG750">
        <f>1/BC750-BF750</f>
        <v>0.47619047619047622</v>
      </c>
      <c r="BH750">
        <f>1/BD750-BF750</f>
        <v>0.26190476190476192</v>
      </c>
      <c r="BI750">
        <f>1/BE750-BF750</f>
        <v>0.26190476190476192</v>
      </c>
      <c r="BJ750">
        <f>MROUND(BG750*100,2)/100</f>
        <v>0.48</v>
      </c>
      <c r="BK750">
        <v>1.33</v>
      </c>
      <c r="BL750">
        <v>2.11</v>
      </c>
      <c r="BM750">
        <v>3.6</v>
      </c>
      <c r="BN750">
        <v>7.55</v>
      </c>
      <c r="BO750">
        <v>1.92</v>
      </c>
      <c r="BP750">
        <v>1.79</v>
      </c>
      <c r="BQ750" t="s">
        <v>715</v>
      </c>
      <c r="BR750">
        <f>VLOOKUP(Table2[[#This Row],[Reference]],metron,10,FALSE)</f>
        <v>2.5271929824561399</v>
      </c>
      <c r="BS750">
        <f>VLOOKUP(Table2[[#This Row],[Reference]],metron,11,FALSE)</f>
        <v>1.510877192982456</v>
      </c>
      <c r="BT750">
        <f>VLOOKUP(Table2[[#This Row],[Reference]],metron,12,FALSE)</f>
        <v>1.0163157894736841</v>
      </c>
      <c r="BU750">
        <f>VLOOKUP(Table2[[#This Row],[Reference]],metron,13,FALSE)</f>
        <v>0.67350877192982461</v>
      </c>
      <c r="BV750">
        <f>VLOOKUP(Table2[[#This Row],[Reference]],metron,14,FALSE)</f>
        <v>0.4442105263157895</v>
      </c>
      <c r="BW750">
        <f>VLOOKUP(Table2[[#This Row],[Reference]],metron,15,FALSE)</f>
        <v>12.80980392156863</v>
      </c>
      <c r="BX750">
        <f>VLOOKUP(Table2[[#This Row],[Reference]],metron,16,FALSE)</f>
        <v>9.6872549019607845</v>
      </c>
      <c r="BY750">
        <f>VLOOKUP(Table2[[#This Row],[Reference]],metron,17,FALSE)</f>
        <v>5.6491169610129957</v>
      </c>
      <c r="BZ750">
        <f>VLOOKUP(Table2[[#This Row],[Reference]],metron,18,FALSE)</f>
        <v>4.1379540153282237</v>
      </c>
      <c r="CA750">
        <f>VLOOKUP(Table2[[#This Row],[Reference]],metron,19,FALSE)</f>
        <v>7.1606869605556343</v>
      </c>
      <c r="CB750">
        <f>VLOOKUP(Table2[[#This Row],[Reference]],metron,20,FALSE)</f>
        <v>5.5493008866325608</v>
      </c>
      <c r="CC750">
        <f>VLOOKUP(Table2[[#This Row],[Reference]],metron,21,FALSE)</f>
        <v>12.9029029029029</v>
      </c>
      <c r="CD750">
        <f>VLOOKUP(Table2[[#This Row],[Reference]],metron,22,FALSE)</f>
        <v>13.75508842175509</v>
      </c>
      <c r="CE750">
        <f>VLOOKUP(Table2[[#This Row],[Reference]],metron,23,FALSE)</f>
        <v>1.5287356321839081</v>
      </c>
      <c r="CF750">
        <f>VLOOKUP(Table2[[#This Row],[Reference]],metron,24,FALSE)</f>
        <v>1.9664750957854411</v>
      </c>
      <c r="CG750">
        <f>VLOOKUP(Table2[[#This Row],[Reference]],metron,25,FALSE)</f>
        <v>8.8441890166028103E-2</v>
      </c>
      <c r="CH750">
        <f>VLOOKUP(Table2[[#This Row],[Reference]],metron,26,FALSE)</f>
        <v>0.13409961685823751</v>
      </c>
    </row>
    <row r="751" spans="1:86" hidden="1" x14ac:dyDescent="0.45">
      <c r="A751">
        <v>1634781960</v>
      </c>
      <c r="B751" t="s">
        <v>1423</v>
      </c>
      <c r="C751" t="s">
        <v>64</v>
      </c>
      <c r="D751" t="s">
        <v>65</v>
      </c>
      <c r="E751" t="s">
        <v>676</v>
      </c>
      <c r="F751" t="s">
        <v>666</v>
      </c>
      <c r="G751" t="s">
        <v>987</v>
      </c>
      <c r="H751">
        <v>14</v>
      </c>
      <c r="I751">
        <v>0.86</v>
      </c>
      <c r="J751">
        <v>1.17</v>
      </c>
      <c r="K751">
        <v>1.35</v>
      </c>
      <c r="L751">
        <v>1.32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U751">
        <v>5</v>
      </c>
      <c r="V751">
        <v>6</v>
      </c>
      <c r="W751">
        <v>1</v>
      </c>
      <c r="X751">
        <v>0</v>
      </c>
      <c r="Y751">
        <v>3</v>
      </c>
      <c r="Z751">
        <v>0</v>
      </c>
      <c r="AA751">
        <v>1</v>
      </c>
      <c r="AB751">
        <v>0</v>
      </c>
      <c r="AC751">
        <v>0</v>
      </c>
      <c r="AD751">
        <v>3</v>
      </c>
      <c r="AE751">
        <v>10</v>
      </c>
      <c r="AF751">
        <v>11</v>
      </c>
      <c r="AG751">
        <v>4</v>
      </c>
      <c r="AH751">
        <v>5</v>
      </c>
      <c r="AI751">
        <v>6</v>
      </c>
      <c r="AJ751">
        <v>6</v>
      </c>
      <c r="AK751">
        <v>13</v>
      </c>
      <c r="AL751">
        <v>12</v>
      </c>
      <c r="AM751">
        <v>33</v>
      </c>
      <c r="AN751">
        <v>67</v>
      </c>
      <c r="AO751">
        <v>1.22</v>
      </c>
      <c r="AP751">
        <v>1.29</v>
      </c>
      <c r="AQ751">
        <v>1.32</v>
      </c>
      <c r="AR751">
        <v>29</v>
      </c>
      <c r="AS751">
        <v>44</v>
      </c>
      <c r="AT751">
        <v>22</v>
      </c>
      <c r="AU751">
        <v>7</v>
      </c>
      <c r="AV751">
        <v>0</v>
      </c>
      <c r="AW751">
        <v>7</v>
      </c>
      <c r="AX751">
        <v>43</v>
      </c>
      <c r="AY751">
        <v>23</v>
      </c>
      <c r="AZ751">
        <v>52</v>
      </c>
      <c r="BA751">
        <v>10.47</v>
      </c>
      <c r="BB751">
        <v>4.96</v>
      </c>
      <c r="BC751">
        <v>2.6</v>
      </c>
      <c r="BD751">
        <v>3.5</v>
      </c>
      <c r="BE751">
        <v>2.5</v>
      </c>
      <c r="BF751">
        <f>(1/BC751+1/BD751+1/BE751-1)/3</f>
        <v>2.3443223443223433E-2</v>
      </c>
      <c r="BG751">
        <f>1/BC751-BF751</f>
        <v>0.36117216117216117</v>
      </c>
      <c r="BH751">
        <f>1/BD751-BF751</f>
        <v>0.26227106227106228</v>
      </c>
      <c r="BI751">
        <f>1/BE751-BF751</f>
        <v>0.37655677655677661</v>
      </c>
      <c r="BJ751">
        <f>MROUND(BG751*100,2)/100</f>
        <v>0.36</v>
      </c>
      <c r="BK751">
        <v>1.38</v>
      </c>
      <c r="BL751">
        <v>2.1800000000000002</v>
      </c>
      <c r="BM751">
        <v>3.9</v>
      </c>
      <c r="BN751">
        <v>8.0500000000000007</v>
      </c>
      <c r="BO751">
        <v>1.93</v>
      </c>
      <c r="BP751">
        <v>1.78</v>
      </c>
      <c r="BQ751" t="s">
        <v>680</v>
      </c>
      <c r="BR751">
        <f>VLOOKUP(Table2[[#This Row],[Reference]],metron,10,FALSE)</f>
        <v>2.5110350525197691</v>
      </c>
      <c r="BS751">
        <f>VLOOKUP(Table2[[#This Row],[Reference]],metron,11,FALSE)</f>
        <v>1.269326094653606</v>
      </c>
      <c r="BT751">
        <f>VLOOKUP(Table2[[#This Row],[Reference]],metron,12,FALSE)</f>
        <v>1.2417089578661631</v>
      </c>
      <c r="BU751">
        <f>VLOOKUP(Table2[[#This Row],[Reference]],metron,13,FALSE)</f>
        <v>0.56586402266288949</v>
      </c>
      <c r="BV751">
        <f>VLOOKUP(Table2[[#This Row],[Reference]],metron,14,FALSE)</f>
        <v>0.55158168083097259</v>
      </c>
      <c r="BW751">
        <f>VLOOKUP(Table2[[#This Row],[Reference]],metron,15,FALSE)</f>
        <v>11.49400826446281</v>
      </c>
      <c r="BX751">
        <f>VLOOKUP(Table2[[#This Row],[Reference]],metron,16,FALSE)</f>
        <v>10.507231404958681</v>
      </c>
      <c r="BY751">
        <f>VLOOKUP(Table2[[#This Row],[Reference]],metron,17,FALSE)</f>
        <v>4.9238790406673623</v>
      </c>
      <c r="BZ751">
        <f>VLOOKUP(Table2[[#This Row],[Reference]],metron,18,FALSE)</f>
        <v>4.6296141814389991</v>
      </c>
      <c r="CA751">
        <f>VLOOKUP(Table2[[#This Row],[Reference]],metron,19,FALSE)</f>
        <v>6.5701292237954476</v>
      </c>
      <c r="CB751">
        <f>VLOOKUP(Table2[[#This Row],[Reference]],metron,20,FALSE)</f>
        <v>5.8776172235196817</v>
      </c>
      <c r="CC751">
        <f>VLOOKUP(Table2[[#This Row],[Reference]],metron,21,FALSE)</f>
        <v>12.798739495798319</v>
      </c>
      <c r="CD751">
        <f>VLOOKUP(Table2[[#This Row],[Reference]],metron,22,FALSE)</f>
        <v>12.98844537815126</v>
      </c>
      <c r="CE751">
        <f>VLOOKUP(Table2[[#This Row],[Reference]],metron,23,FALSE)</f>
        <v>1.604928297313674</v>
      </c>
      <c r="CF751">
        <f>VLOOKUP(Table2[[#This Row],[Reference]],metron,24,FALSE)</f>
        <v>1.791961219955565</v>
      </c>
      <c r="CG751">
        <f>VLOOKUP(Table2[[#This Row],[Reference]],metron,25,FALSE)</f>
        <v>8.887093516461321E-2</v>
      </c>
      <c r="CH751">
        <f>VLOOKUP(Table2[[#This Row],[Reference]],metron,26,FALSE)</f>
        <v>0.11694607150070691</v>
      </c>
    </row>
    <row r="752" spans="1:86" hidden="1" x14ac:dyDescent="0.45">
      <c r="A752">
        <v>1634954400</v>
      </c>
      <c r="B752" t="s">
        <v>1424</v>
      </c>
      <c r="C752" t="s">
        <v>64</v>
      </c>
      <c r="D752" t="s">
        <v>65</v>
      </c>
      <c r="E752" t="s">
        <v>699</v>
      </c>
      <c r="F752" t="s">
        <v>683</v>
      </c>
      <c r="G752" t="s">
        <v>710</v>
      </c>
      <c r="H752">
        <v>15</v>
      </c>
      <c r="I752">
        <v>1.71</v>
      </c>
      <c r="J752">
        <v>0.56999999999999995</v>
      </c>
      <c r="K752">
        <v>1.71</v>
      </c>
      <c r="L752">
        <v>0.65</v>
      </c>
      <c r="M752">
        <v>2</v>
      </c>
      <c r="N752">
        <v>1</v>
      </c>
      <c r="O752">
        <v>3</v>
      </c>
      <c r="P752">
        <v>1</v>
      </c>
      <c r="Q752">
        <v>0</v>
      </c>
      <c r="R752">
        <v>1</v>
      </c>
      <c r="S752" t="s">
        <v>1425</v>
      </c>
      <c r="T752">
        <v>32</v>
      </c>
      <c r="U752">
        <v>4</v>
      </c>
      <c r="V752">
        <v>6</v>
      </c>
      <c r="W752">
        <v>1</v>
      </c>
      <c r="X752">
        <v>0</v>
      </c>
      <c r="Y752">
        <v>1</v>
      </c>
      <c r="Z752">
        <v>0</v>
      </c>
      <c r="AA752">
        <v>0</v>
      </c>
      <c r="AB752">
        <v>1</v>
      </c>
      <c r="AC752">
        <v>0</v>
      </c>
      <c r="AD752">
        <v>1</v>
      </c>
      <c r="AE752">
        <v>6</v>
      </c>
      <c r="AF752">
        <v>10</v>
      </c>
      <c r="AG752">
        <v>3</v>
      </c>
      <c r="AH752">
        <v>2</v>
      </c>
      <c r="AI752">
        <v>3</v>
      </c>
      <c r="AJ752">
        <v>8</v>
      </c>
      <c r="AK752">
        <v>15</v>
      </c>
      <c r="AL752">
        <v>15</v>
      </c>
      <c r="AM752">
        <v>46</v>
      </c>
      <c r="AN752">
        <v>54</v>
      </c>
      <c r="AO752">
        <v>0.79</v>
      </c>
      <c r="AP752">
        <v>1.07</v>
      </c>
      <c r="AQ752">
        <v>2.2200000000000002</v>
      </c>
      <c r="AR752">
        <v>50</v>
      </c>
      <c r="AS752">
        <v>72</v>
      </c>
      <c r="AT752">
        <v>43</v>
      </c>
      <c r="AU752">
        <v>22</v>
      </c>
      <c r="AV752">
        <v>0</v>
      </c>
      <c r="AW752">
        <v>29</v>
      </c>
      <c r="AX752">
        <v>65</v>
      </c>
      <c r="AY752">
        <v>43</v>
      </c>
      <c r="AZ752">
        <v>71</v>
      </c>
      <c r="BA752">
        <v>6.86</v>
      </c>
      <c r="BB752">
        <v>6.14</v>
      </c>
      <c r="BC752">
        <v>2.7</v>
      </c>
      <c r="BD752">
        <v>2.8</v>
      </c>
      <c r="BE752">
        <v>3</v>
      </c>
      <c r="BF752">
        <f>(1/BC752+1/BD752+1/BE752-1)/3</f>
        <v>2.0282186948853569E-2</v>
      </c>
      <c r="BG752">
        <f>1/BC752-BF752</f>
        <v>0.35008818342151676</v>
      </c>
      <c r="BH752">
        <f>1/BD752-BF752</f>
        <v>0.33686067019400356</v>
      </c>
      <c r="BI752">
        <f>1/BE752-BF752</f>
        <v>0.31305114638447973</v>
      </c>
      <c r="BJ752">
        <f>MROUND(BG752*100,2)/100</f>
        <v>0.36</v>
      </c>
      <c r="BK752">
        <v>1.53</v>
      </c>
      <c r="BL752">
        <v>2.2000000000000002</v>
      </c>
      <c r="BM752">
        <v>0</v>
      </c>
      <c r="BN752">
        <v>0</v>
      </c>
      <c r="BO752">
        <v>0</v>
      </c>
      <c r="BP752">
        <v>0</v>
      </c>
      <c r="BQ752" t="s">
        <v>702</v>
      </c>
      <c r="BR752">
        <f>VLOOKUP(Table2[[#This Row],[Reference]],metron,10,FALSE)</f>
        <v>2.5110350525197691</v>
      </c>
      <c r="BS752">
        <f>VLOOKUP(Table2[[#This Row],[Reference]],metron,11,FALSE)</f>
        <v>1.269326094653606</v>
      </c>
      <c r="BT752">
        <f>VLOOKUP(Table2[[#This Row],[Reference]],metron,12,FALSE)</f>
        <v>1.2417089578661631</v>
      </c>
      <c r="BU752">
        <f>VLOOKUP(Table2[[#This Row],[Reference]],metron,13,FALSE)</f>
        <v>0.56586402266288949</v>
      </c>
      <c r="BV752">
        <f>VLOOKUP(Table2[[#This Row],[Reference]],metron,14,FALSE)</f>
        <v>0.55158168083097259</v>
      </c>
      <c r="BW752">
        <f>VLOOKUP(Table2[[#This Row],[Reference]],metron,15,FALSE)</f>
        <v>11.49400826446281</v>
      </c>
      <c r="BX752">
        <f>VLOOKUP(Table2[[#This Row],[Reference]],metron,16,FALSE)</f>
        <v>10.507231404958681</v>
      </c>
      <c r="BY752">
        <f>VLOOKUP(Table2[[#This Row],[Reference]],metron,17,FALSE)</f>
        <v>4.9238790406673623</v>
      </c>
      <c r="BZ752">
        <f>VLOOKUP(Table2[[#This Row],[Reference]],metron,18,FALSE)</f>
        <v>4.6296141814389991</v>
      </c>
      <c r="CA752">
        <f>VLOOKUP(Table2[[#This Row],[Reference]],metron,19,FALSE)</f>
        <v>6.5701292237954476</v>
      </c>
      <c r="CB752">
        <f>VLOOKUP(Table2[[#This Row],[Reference]],metron,20,FALSE)</f>
        <v>5.8776172235196817</v>
      </c>
      <c r="CC752">
        <f>VLOOKUP(Table2[[#This Row],[Reference]],metron,21,FALSE)</f>
        <v>12.798739495798319</v>
      </c>
      <c r="CD752">
        <f>VLOOKUP(Table2[[#This Row],[Reference]],metron,22,FALSE)</f>
        <v>12.98844537815126</v>
      </c>
      <c r="CE752">
        <f>VLOOKUP(Table2[[#This Row],[Reference]],metron,23,FALSE)</f>
        <v>1.604928297313674</v>
      </c>
      <c r="CF752">
        <f>VLOOKUP(Table2[[#This Row],[Reference]],metron,24,FALSE)</f>
        <v>1.791961219955565</v>
      </c>
      <c r="CG752">
        <f>VLOOKUP(Table2[[#This Row],[Reference]],metron,25,FALSE)</f>
        <v>8.887093516461321E-2</v>
      </c>
      <c r="CH752">
        <f>VLOOKUP(Table2[[#This Row],[Reference]],metron,26,FALSE)</f>
        <v>0.11694607150070691</v>
      </c>
    </row>
    <row r="753" spans="1:86" hidden="1" x14ac:dyDescent="0.45">
      <c r="A753">
        <v>1635026400</v>
      </c>
      <c r="B753" t="s">
        <v>1426</v>
      </c>
      <c r="C753" t="s">
        <v>64</v>
      </c>
      <c r="D753" t="s">
        <v>65</v>
      </c>
      <c r="E753" t="s">
        <v>700</v>
      </c>
      <c r="F753" t="s">
        <v>667</v>
      </c>
      <c r="G753" t="s">
        <v>662</v>
      </c>
      <c r="H753">
        <v>15</v>
      </c>
      <c r="I753">
        <v>1.29</v>
      </c>
      <c r="J753">
        <v>1.67</v>
      </c>
      <c r="K753">
        <v>1.38</v>
      </c>
      <c r="L753">
        <v>1.4</v>
      </c>
      <c r="M753">
        <v>0</v>
      </c>
      <c r="N753">
        <v>1</v>
      </c>
      <c r="O753">
        <v>1</v>
      </c>
      <c r="P753">
        <v>0</v>
      </c>
      <c r="Q753">
        <v>0</v>
      </c>
      <c r="R753">
        <v>0</v>
      </c>
      <c r="T753">
        <v>66</v>
      </c>
      <c r="U753">
        <v>3</v>
      </c>
      <c r="V753">
        <v>6</v>
      </c>
      <c r="W753">
        <v>5</v>
      </c>
      <c r="X753">
        <v>1</v>
      </c>
      <c r="Y753">
        <v>2</v>
      </c>
      <c r="Z753">
        <v>0</v>
      </c>
      <c r="AA753">
        <v>2</v>
      </c>
      <c r="AB753">
        <v>4</v>
      </c>
      <c r="AC753">
        <v>1</v>
      </c>
      <c r="AD753">
        <v>1</v>
      </c>
      <c r="AE753">
        <v>13</v>
      </c>
      <c r="AF753">
        <v>11</v>
      </c>
      <c r="AG753">
        <v>7</v>
      </c>
      <c r="AH753">
        <v>5</v>
      </c>
      <c r="AI753">
        <v>6</v>
      </c>
      <c r="AJ753">
        <v>6</v>
      </c>
      <c r="AK753">
        <v>23</v>
      </c>
      <c r="AL753">
        <v>9</v>
      </c>
      <c r="AM753">
        <v>41</v>
      </c>
      <c r="AN753">
        <v>59</v>
      </c>
      <c r="AO753">
        <v>1.51</v>
      </c>
      <c r="AP753">
        <v>1.38</v>
      </c>
      <c r="AQ753">
        <v>2.4</v>
      </c>
      <c r="AR753">
        <v>37</v>
      </c>
      <c r="AS753">
        <v>77</v>
      </c>
      <c r="AT753">
        <v>40</v>
      </c>
      <c r="AU753">
        <v>24</v>
      </c>
      <c r="AV753">
        <v>0</v>
      </c>
      <c r="AW753">
        <v>23</v>
      </c>
      <c r="AX753">
        <v>70</v>
      </c>
      <c r="AY753">
        <v>38</v>
      </c>
      <c r="AZ753">
        <v>77</v>
      </c>
      <c r="BA753">
        <v>9.57</v>
      </c>
      <c r="BB753">
        <v>4.0999999999999996</v>
      </c>
      <c r="BC753">
        <v>2.91</v>
      </c>
      <c r="BD753">
        <v>3.24</v>
      </c>
      <c r="BE753">
        <v>2.5299999999999998</v>
      </c>
      <c r="BF753">
        <f>(1/BC753+1/BD753+1/BE753-1)/3</f>
        <v>1.5847167996179429E-2</v>
      </c>
      <c r="BG753">
        <f>1/BC753-BF753</f>
        <v>0.32779544368766939</v>
      </c>
      <c r="BH753">
        <f>1/BD753-BF753</f>
        <v>0.29279480731246255</v>
      </c>
      <c r="BI753">
        <f>1/BE753-BF753</f>
        <v>0.37940974899986807</v>
      </c>
      <c r="BJ753">
        <f>MROUND(BG753*100,2)/100</f>
        <v>0.32</v>
      </c>
      <c r="BK753">
        <v>1.4</v>
      </c>
      <c r="BL753">
        <v>2.1</v>
      </c>
      <c r="BM753">
        <v>4.13</v>
      </c>
      <c r="BN753">
        <v>8.1</v>
      </c>
      <c r="BO753">
        <v>2</v>
      </c>
      <c r="BP753">
        <v>1.8</v>
      </c>
      <c r="BQ753" t="s">
        <v>711</v>
      </c>
      <c r="BR753">
        <f>VLOOKUP(Table2[[#This Row],[Reference]],metron,10,FALSE)</f>
        <v>2.5313454284174597</v>
      </c>
      <c r="BS753">
        <f>VLOOKUP(Table2[[#This Row],[Reference]],metron,11,FALSE)</f>
        <v>1.210167055864918</v>
      </c>
      <c r="BT753">
        <f>VLOOKUP(Table2[[#This Row],[Reference]],metron,12,FALSE)</f>
        <v>1.3211783725525419</v>
      </c>
      <c r="BU753">
        <f>VLOOKUP(Table2[[#This Row],[Reference]],metron,13,FALSE)</f>
        <v>0.53135669362084459</v>
      </c>
      <c r="BV753">
        <f>VLOOKUP(Table2[[#This Row],[Reference]],metron,14,FALSE)</f>
        <v>0.55633423180592989</v>
      </c>
      <c r="BW753">
        <f>VLOOKUP(Table2[[#This Row],[Reference]],metron,15,FALSE)</f>
        <v>11.21109010712035</v>
      </c>
      <c r="BX753">
        <f>VLOOKUP(Table2[[#This Row],[Reference]],metron,16,FALSE)</f>
        <v>11.01700787401575</v>
      </c>
      <c r="BY753">
        <f>VLOOKUP(Table2[[#This Row],[Reference]],metron,17,FALSE)</f>
        <v>4.6792332268370611</v>
      </c>
      <c r="BZ753">
        <f>VLOOKUP(Table2[[#This Row],[Reference]],metron,18,FALSE)</f>
        <v>4.7080804854679013</v>
      </c>
      <c r="CA753">
        <f>VLOOKUP(Table2[[#This Row],[Reference]],metron,19,FALSE)</f>
        <v>6.5318568802832893</v>
      </c>
      <c r="CB753">
        <f>VLOOKUP(Table2[[#This Row],[Reference]],metron,20,FALSE)</f>
        <v>6.3089273885478487</v>
      </c>
      <c r="CC753">
        <f>VLOOKUP(Table2[[#This Row],[Reference]],metron,21,FALSE)</f>
        <v>12.72547770700637</v>
      </c>
      <c r="CD753">
        <f>VLOOKUP(Table2[[#This Row],[Reference]],metron,22,FALSE)</f>
        <v>13.06847133757962</v>
      </c>
      <c r="CE753">
        <f>VLOOKUP(Table2[[#This Row],[Reference]],metron,23,FALSE)</f>
        <v>1.6902356902356901</v>
      </c>
      <c r="CF753">
        <f>VLOOKUP(Table2[[#This Row],[Reference]],metron,24,FALSE)</f>
        <v>1.8050198959289869</v>
      </c>
      <c r="CG753">
        <f>VLOOKUP(Table2[[#This Row],[Reference]],metron,25,FALSE)</f>
        <v>0.105907560453015</v>
      </c>
      <c r="CH753">
        <f>VLOOKUP(Table2[[#This Row],[Reference]],metron,26,FALSE)</f>
        <v>0.1141720232629324</v>
      </c>
    </row>
    <row r="754" spans="1:86" hidden="1" x14ac:dyDescent="0.45">
      <c r="A754">
        <v>1635026760</v>
      </c>
      <c r="B754" t="s">
        <v>1427</v>
      </c>
      <c r="C754" t="s">
        <v>64</v>
      </c>
      <c r="D754" t="s">
        <v>65</v>
      </c>
      <c r="E754" t="s">
        <v>704</v>
      </c>
      <c r="F754" t="s">
        <v>660</v>
      </c>
      <c r="G754" t="s">
        <v>760</v>
      </c>
      <c r="H754">
        <v>15</v>
      </c>
      <c r="I754">
        <v>2</v>
      </c>
      <c r="J754">
        <v>0.71</v>
      </c>
      <c r="K754">
        <v>1.79</v>
      </c>
      <c r="L754">
        <v>1.28</v>
      </c>
      <c r="M754">
        <v>0</v>
      </c>
      <c r="N754">
        <v>1</v>
      </c>
      <c r="O754">
        <v>1</v>
      </c>
      <c r="P754">
        <v>0</v>
      </c>
      <c r="Q754">
        <v>0</v>
      </c>
      <c r="R754">
        <v>0</v>
      </c>
      <c r="T754" t="s">
        <v>1428</v>
      </c>
      <c r="U754">
        <v>3</v>
      </c>
      <c r="V754">
        <v>5</v>
      </c>
      <c r="W754">
        <v>1</v>
      </c>
      <c r="X754">
        <v>0</v>
      </c>
      <c r="Y754">
        <v>3</v>
      </c>
      <c r="Z754">
        <v>0</v>
      </c>
      <c r="AA754">
        <v>0</v>
      </c>
      <c r="AB754">
        <v>1</v>
      </c>
      <c r="AC754">
        <v>1</v>
      </c>
      <c r="AD754">
        <v>2</v>
      </c>
      <c r="AE754">
        <v>13</v>
      </c>
      <c r="AF754">
        <v>17</v>
      </c>
      <c r="AG754">
        <v>2</v>
      </c>
      <c r="AH754">
        <v>5</v>
      </c>
      <c r="AI754">
        <v>11</v>
      </c>
      <c r="AJ754">
        <v>12</v>
      </c>
      <c r="AK754">
        <v>16</v>
      </c>
      <c r="AL754">
        <v>9</v>
      </c>
      <c r="AM754">
        <v>48</v>
      </c>
      <c r="AN754">
        <v>52</v>
      </c>
      <c r="AO754">
        <v>1.23</v>
      </c>
      <c r="AP754">
        <v>1.7</v>
      </c>
      <c r="AQ754">
        <v>1.93</v>
      </c>
      <c r="AR754">
        <v>36</v>
      </c>
      <c r="AS754">
        <v>71</v>
      </c>
      <c r="AT754">
        <v>29</v>
      </c>
      <c r="AU754">
        <v>7</v>
      </c>
      <c r="AV754">
        <v>0</v>
      </c>
      <c r="AW754">
        <v>7</v>
      </c>
      <c r="AX754">
        <v>71</v>
      </c>
      <c r="AY754">
        <v>36</v>
      </c>
      <c r="AZ754">
        <v>71</v>
      </c>
      <c r="BA754">
        <v>8.14</v>
      </c>
      <c r="BB754">
        <v>4.8499999999999996</v>
      </c>
      <c r="BC754">
        <v>1.49</v>
      </c>
      <c r="BD754">
        <v>4.24</v>
      </c>
      <c r="BE754">
        <v>7.2</v>
      </c>
      <c r="BF754">
        <f>(1/BC754+1/BD754+1/BE754-1)/3</f>
        <v>1.529296169665928E-2</v>
      </c>
      <c r="BG754">
        <f>1/BC754-BF754</f>
        <v>0.65584797790065619</v>
      </c>
      <c r="BH754">
        <f>1/BD754-BF754</f>
        <v>0.22055609490711428</v>
      </c>
      <c r="BI754">
        <f>1/BE754-BF754</f>
        <v>0.12359592719222962</v>
      </c>
      <c r="BJ754">
        <f>MROUND(BG754*100,2)/100</f>
        <v>0.66</v>
      </c>
      <c r="BK754">
        <v>1.33</v>
      </c>
      <c r="BL754">
        <v>2</v>
      </c>
      <c r="BM754">
        <v>3.63</v>
      </c>
      <c r="BN754">
        <v>7</v>
      </c>
      <c r="BO754">
        <v>2.2000000000000002</v>
      </c>
      <c r="BP754">
        <v>1.62</v>
      </c>
      <c r="BQ754" t="s">
        <v>1255</v>
      </c>
      <c r="BR754">
        <f>VLOOKUP(Table2[[#This Row],[Reference]],metron,10,FALSE)</f>
        <v>2.9251336898395728</v>
      </c>
      <c r="BS754">
        <f>VLOOKUP(Table2[[#This Row],[Reference]],metron,11,FALSE)</f>
        <v>2.089675030851502</v>
      </c>
      <c r="BT754">
        <f>VLOOKUP(Table2[[#This Row],[Reference]],metron,12,FALSE)</f>
        <v>0.8354586589880707</v>
      </c>
      <c r="BU754">
        <f>VLOOKUP(Table2[[#This Row],[Reference]],metron,13,FALSE)</f>
        <v>0.92472233648704238</v>
      </c>
      <c r="BV754">
        <f>VLOOKUP(Table2[[#This Row],[Reference]],metron,14,FALSE)</f>
        <v>0.35252982311805842</v>
      </c>
      <c r="BW754">
        <f>VLOOKUP(Table2[[#This Row],[Reference]],metron,15,FALSE)</f>
        <v>15.366666666666671</v>
      </c>
      <c r="BX754">
        <f>VLOOKUP(Table2[[#This Row],[Reference]],metron,16,FALSE)</f>
        <v>8.5234848484848484</v>
      </c>
      <c r="BY754">
        <f>VLOOKUP(Table2[[#This Row],[Reference]],metron,17,FALSE)</f>
        <v>6.6873065015479876</v>
      </c>
      <c r="BZ754">
        <f>VLOOKUP(Table2[[#This Row],[Reference]],metron,18,FALSE)</f>
        <v>3.3490712074303399</v>
      </c>
      <c r="CA754">
        <f>VLOOKUP(Table2[[#This Row],[Reference]],metron,19,FALSE)</f>
        <v>8.679360165118684</v>
      </c>
      <c r="CB754">
        <f>VLOOKUP(Table2[[#This Row],[Reference]],metron,20,FALSE)</f>
        <v>5.1744136410545085</v>
      </c>
      <c r="CC754">
        <f>VLOOKUP(Table2[[#This Row],[Reference]],metron,21,FALSE)</f>
        <v>12.62384615384615</v>
      </c>
      <c r="CD754">
        <f>VLOOKUP(Table2[[#This Row],[Reference]],metron,22,FALSE)</f>
        <v>13.844615384615381</v>
      </c>
      <c r="CE754">
        <f>VLOOKUP(Table2[[#This Row],[Reference]],metron,23,FALSE)</f>
        <v>1.369710467706013</v>
      </c>
      <c r="CF754">
        <f>VLOOKUP(Table2[[#This Row],[Reference]],metron,24,FALSE)</f>
        <v>2.0920564216778019</v>
      </c>
      <c r="CG754">
        <f>VLOOKUP(Table2[[#This Row],[Reference]],metron,25,FALSE)</f>
        <v>7.126948775055679E-2</v>
      </c>
      <c r="CH754">
        <f>VLOOKUP(Table2[[#This Row],[Reference]],metron,26,FALSE)</f>
        <v>0.13214550853749071</v>
      </c>
    </row>
    <row r="755" spans="1:86" hidden="1" x14ac:dyDescent="0.45">
      <c r="A755">
        <v>1635033600</v>
      </c>
      <c r="B755" t="s">
        <v>1429</v>
      </c>
      <c r="C755" t="s">
        <v>64</v>
      </c>
      <c r="D755" t="s">
        <v>65</v>
      </c>
      <c r="E755" t="s">
        <v>694</v>
      </c>
      <c r="F755" t="s">
        <v>661</v>
      </c>
      <c r="G755" t="s">
        <v>735</v>
      </c>
      <c r="H755">
        <v>15</v>
      </c>
      <c r="I755">
        <v>2.71</v>
      </c>
      <c r="J755">
        <v>1.57</v>
      </c>
      <c r="K755">
        <v>1.9</v>
      </c>
      <c r="L755">
        <v>1.48</v>
      </c>
      <c r="M755">
        <v>1</v>
      </c>
      <c r="N755">
        <v>0</v>
      </c>
      <c r="O755">
        <v>1</v>
      </c>
      <c r="P755">
        <v>0</v>
      </c>
      <c r="Q755">
        <v>0</v>
      </c>
      <c r="R755">
        <v>0</v>
      </c>
      <c r="S755">
        <v>53</v>
      </c>
      <c r="U755">
        <v>2</v>
      </c>
      <c r="V755">
        <v>5</v>
      </c>
      <c r="W755">
        <v>1</v>
      </c>
      <c r="X755">
        <v>0</v>
      </c>
      <c r="Y755">
        <v>1</v>
      </c>
      <c r="Z755">
        <v>0</v>
      </c>
      <c r="AA755">
        <v>0</v>
      </c>
      <c r="AB755">
        <v>1</v>
      </c>
      <c r="AC755">
        <v>1</v>
      </c>
      <c r="AD755">
        <v>0</v>
      </c>
      <c r="AE755">
        <v>6</v>
      </c>
      <c r="AF755">
        <v>13</v>
      </c>
      <c r="AG755">
        <v>2</v>
      </c>
      <c r="AH755">
        <v>5</v>
      </c>
      <c r="AI755">
        <v>4</v>
      </c>
      <c r="AJ755">
        <v>8</v>
      </c>
      <c r="AK755">
        <v>9</v>
      </c>
      <c r="AL755">
        <v>8</v>
      </c>
      <c r="AM755">
        <v>39</v>
      </c>
      <c r="AN755">
        <v>61</v>
      </c>
      <c r="AO755">
        <v>0.85</v>
      </c>
      <c r="AP755">
        <v>1.48</v>
      </c>
      <c r="AQ755">
        <v>2.36</v>
      </c>
      <c r="AR755">
        <v>43</v>
      </c>
      <c r="AS755">
        <v>93</v>
      </c>
      <c r="AT755">
        <v>43</v>
      </c>
      <c r="AU755">
        <v>7</v>
      </c>
      <c r="AV755">
        <v>0</v>
      </c>
      <c r="AW755">
        <v>15</v>
      </c>
      <c r="AX755">
        <v>72</v>
      </c>
      <c r="AY755">
        <v>50</v>
      </c>
      <c r="AZ755">
        <v>86</v>
      </c>
      <c r="BA755">
        <v>8.43</v>
      </c>
      <c r="BB755">
        <v>3.29</v>
      </c>
      <c r="BC755">
        <v>2.0099999999999998</v>
      </c>
      <c r="BD755">
        <v>3.4</v>
      </c>
      <c r="BE755">
        <v>3.92</v>
      </c>
      <c r="BF755">
        <f>(1/BC755+1/BD755+1/BE755-1)/3</f>
        <v>1.5577375228698434E-2</v>
      </c>
      <c r="BG755">
        <f>1/BC755-BF755</f>
        <v>0.48193506258224689</v>
      </c>
      <c r="BH755">
        <f>1/BD755-BF755</f>
        <v>0.27854027183012509</v>
      </c>
      <c r="BI755">
        <f>1/BE755-BF755</f>
        <v>0.23952466558762811</v>
      </c>
      <c r="BJ755">
        <f>MROUND(BG755*100,2)/100</f>
        <v>0.48</v>
      </c>
      <c r="BK755">
        <v>1.4</v>
      </c>
      <c r="BL755">
        <v>2.2000000000000002</v>
      </c>
      <c r="BM755">
        <v>4.1500000000000004</v>
      </c>
      <c r="BN755">
        <v>8.15</v>
      </c>
      <c r="BO755">
        <v>1.91</v>
      </c>
      <c r="BP755">
        <v>1.8</v>
      </c>
      <c r="BQ755" t="s">
        <v>770</v>
      </c>
      <c r="BR755">
        <f>VLOOKUP(Table2[[#This Row],[Reference]],metron,10,FALSE)</f>
        <v>2.5271929824561399</v>
      </c>
      <c r="BS755">
        <f>VLOOKUP(Table2[[#This Row],[Reference]],metron,11,FALSE)</f>
        <v>1.510877192982456</v>
      </c>
      <c r="BT755">
        <f>VLOOKUP(Table2[[#This Row],[Reference]],metron,12,FALSE)</f>
        <v>1.0163157894736841</v>
      </c>
      <c r="BU755">
        <f>VLOOKUP(Table2[[#This Row],[Reference]],metron,13,FALSE)</f>
        <v>0.67350877192982461</v>
      </c>
      <c r="BV755">
        <f>VLOOKUP(Table2[[#This Row],[Reference]],metron,14,FALSE)</f>
        <v>0.4442105263157895</v>
      </c>
      <c r="BW755">
        <f>VLOOKUP(Table2[[#This Row],[Reference]],metron,15,FALSE)</f>
        <v>12.80980392156863</v>
      </c>
      <c r="BX755">
        <f>VLOOKUP(Table2[[#This Row],[Reference]],metron,16,FALSE)</f>
        <v>9.6872549019607845</v>
      </c>
      <c r="BY755">
        <f>VLOOKUP(Table2[[#This Row],[Reference]],metron,17,FALSE)</f>
        <v>5.6491169610129957</v>
      </c>
      <c r="BZ755">
        <f>VLOOKUP(Table2[[#This Row],[Reference]],metron,18,FALSE)</f>
        <v>4.1379540153282237</v>
      </c>
      <c r="CA755">
        <f>VLOOKUP(Table2[[#This Row],[Reference]],metron,19,FALSE)</f>
        <v>7.1606869605556343</v>
      </c>
      <c r="CB755">
        <f>VLOOKUP(Table2[[#This Row],[Reference]],metron,20,FALSE)</f>
        <v>5.5493008866325608</v>
      </c>
      <c r="CC755">
        <f>VLOOKUP(Table2[[#This Row],[Reference]],metron,21,FALSE)</f>
        <v>12.9029029029029</v>
      </c>
      <c r="CD755">
        <f>VLOOKUP(Table2[[#This Row],[Reference]],metron,22,FALSE)</f>
        <v>13.75508842175509</v>
      </c>
      <c r="CE755">
        <f>VLOOKUP(Table2[[#This Row],[Reference]],metron,23,FALSE)</f>
        <v>1.5287356321839081</v>
      </c>
      <c r="CF755">
        <f>VLOOKUP(Table2[[#This Row],[Reference]],metron,24,FALSE)</f>
        <v>1.9664750957854411</v>
      </c>
      <c r="CG755">
        <f>VLOOKUP(Table2[[#This Row],[Reference]],metron,25,FALSE)</f>
        <v>8.8441890166028103E-2</v>
      </c>
      <c r="CH755">
        <f>VLOOKUP(Table2[[#This Row],[Reference]],metron,26,FALSE)</f>
        <v>0.13409961685823751</v>
      </c>
    </row>
    <row r="756" spans="1:86" hidden="1" x14ac:dyDescent="0.45">
      <c r="A756">
        <v>1635040800</v>
      </c>
      <c r="B756" t="s">
        <v>1430</v>
      </c>
      <c r="C756" t="s">
        <v>64</v>
      </c>
      <c r="D756" t="s">
        <v>65</v>
      </c>
      <c r="E756" t="s">
        <v>666</v>
      </c>
      <c r="F756" t="s">
        <v>671</v>
      </c>
      <c r="G756" t="s">
        <v>743</v>
      </c>
      <c r="H756">
        <v>15</v>
      </c>
      <c r="I756">
        <v>1.43</v>
      </c>
      <c r="J756">
        <v>1.43</v>
      </c>
      <c r="K756">
        <v>1.47</v>
      </c>
      <c r="L756">
        <v>1.5</v>
      </c>
      <c r="M756">
        <v>1</v>
      </c>
      <c r="N756">
        <v>1</v>
      </c>
      <c r="O756">
        <v>2</v>
      </c>
      <c r="P756">
        <v>1</v>
      </c>
      <c r="Q756">
        <v>0</v>
      </c>
      <c r="R756">
        <v>1</v>
      </c>
      <c r="S756" t="s">
        <v>89</v>
      </c>
      <c r="T756">
        <v>45</v>
      </c>
      <c r="U756">
        <v>7</v>
      </c>
      <c r="V756">
        <v>2</v>
      </c>
      <c r="W756">
        <v>3</v>
      </c>
      <c r="X756">
        <v>0</v>
      </c>
      <c r="Y756">
        <v>5</v>
      </c>
      <c r="Z756">
        <v>0</v>
      </c>
      <c r="AA756">
        <v>1</v>
      </c>
      <c r="AB756">
        <v>2</v>
      </c>
      <c r="AC756">
        <v>0</v>
      </c>
      <c r="AD756">
        <v>5</v>
      </c>
      <c r="AE756">
        <v>8</v>
      </c>
      <c r="AF756">
        <v>7</v>
      </c>
      <c r="AG756">
        <v>4</v>
      </c>
      <c r="AH756">
        <v>2</v>
      </c>
      <c r="AI756">
        <v>4</v>
      </c>
      <c r="AJ756">
        <v>5</v>
      </c>
      <c r="AK756">
        <v>10</v>
      </c>
      <c r="AL756">
        <v>9</v>
      </c>
      <c r="AM756">
        <v>55</v>
      </c>
      <c r="AN756">
        <v>45</v>
      </c>
      <c r="AO756">
        <v>1.3</v>
      </c>
      <c r="AP756">
        <v>0.87</v>
      </c>
      <c r="AQ756">
        <v>2</v>
      </c>
      <c r="AR756">
        <v>50</v>
      </c>
      <c r="AS756">
        <v>64</v>
      </c>
      <c r="AT756">
        <v>43</v>
      </c>
      <c r="AU756">
        <v>7</v>
      </c>
      <c r="AV756">
        <v>0</v>
      </c>
      <c r="AW756">
        <v>29</v>
      </c>
      <c r="AX756">
        <v>72</v>
      </c>
      <c r="AY756">
        <v>36</v>
      </c>
      <c r="AZ756">
        <v>58</v>
      </c>
      <c r="BA756">
        <v>9.14</v>
      </c>
      <c r="BB756">
        <v>5.86</v>
      </c>
      <c r="BC756">
        <v>2.63</v>
      </c>
      <c r="BD756">
        <v>3</v>
      </c>
      <c r="BE756">
        <v>2.6</v>
      </c>
      <c r="BF756">
        <f>(1/BC756+1/BD756+1/BE756-1)/3</f>
        <v>3.2725618276949087E-2</v>
      </c>
      <c r="BG756">
        <f>1/BC756-BF756</f>
        <v>0.34750251860518022</v>
      </c>
      <c r="BH756">
        <f>1/BD756-BF756</f>
        <v>0.30060771505638423</v>
      </c>
      <c r="BI756">
        <f>1/BE756-BF756</f>
        <v>0.35188976633843549</v>
      </c>
      <c r="BJ756">
        <f>MROUND(BG756*100,2)/100</f>
        <v>0.34</v>
      </c>
      <c r="BK756">
        <v>1.5</v>
      </c>
      <c r="BL756">
        <v>2.46</v>
      </c>
      <c r="BM756">
        <v>4.68</v>
      </c>
      <c r="BN756">
        <v>9.25</v>
      </c>
      <c r="BO756">
        <v>2.1</v>
      </c>
      <c r="BP756">
        <v>1.73</v>
      </c>
      <c r="BQ756" t="s">
        <v>669</v>
      </c>
      <c r="BR756">
        <f>VLOOKUP(Table2[[#This Row],[Reference]],metron,10,FALSE)</f>
        <v>2.5229727551184897</v>
      </c>
      <c r="BS756">
        <f>VLOOKUP(Table2[[#This Row],[Reference]],metron,11,FALSE)</f>
        <v>1.228921489601805</v>
      </c>
      <c r="BT756">
        <f>VLOOKUP(Table2[[#This Row],[Reference]],metron,12,FALSE)</f>
        <v>1.2940512655166849</v>
      </c>
      <c r="BU756">
        <f>VLOOKUP(Table2[[#This Row],[Reference]],metron,13,FALSE)</f>
        <v>0.53240890035472432</v>
      </c>
      <c r="BV756">
        <f>VLOOKUP(Table2[[#This Row],[Reference]],metron,14,FALSE)</f>
        <v>0.56514027732989358</v>
      </c>
      <c r="BW756">
        <f>VLOOKUP(Table2[[#This Row],[Reference]],metron,15,FALSE)</f>
        <v>11.417888124439131</v>
      </c>
      <c r="BX756">
        <f>VLOOKUP(Table2[[#This Row],[Reference]],metron,16,FALSE)</f>
        <v>10.76308704756207</v>
      </c>
      <c r="BY756">
        <f>VLOOKUP(Table2[[#This Row],[Reference]],metron,17,FALSE)</f>
        <v>4.8317672021824798</v>
      </c>
      <c r="BZ756">
        <f>VLOOKUP(Table2[[#This Row],[Reference]],metron,18,FALSE)</f>
        <v>4.6698999696877843</v>
      </c>
      <c r="CA756">
        <f>VLOOKUP(Table2[[#This Row],[Reference]],metron,19,FALSE)</f>
        <v>6.5861209222566508</v>
      </c>
      <c r="CB756">
        <f>VLOOKUP(Table2[[#This Row],[Reference]],metron,20,FALSE)</f>
        <v>6.093187077874286</v>
      </c>
      <c r="CC756">
        <f>VLOOKUP(Table2[[#This Row],[Reference]],metron,21,FALSE)</f>
        <v>12.685679611650491</v>
      </c>
      <c r="CD756">
        <f>VLOOKUP(Table2[[#This Row],[Reference]],metron,22,FALSE)</f>
        <v>13.02639563106796</v>
      </c>
      <c r="CE756">
        <f>VLOOKUP(Table2[[#This Row],[Reference]],metron,23,FALSE)</f>
        <v>1.6481211768132831</v>
      </c>
      <c r="CF756">
        <f>VLOOKUP(Table2[[#This Row],[Reference]],metron,24,FALSE)</f>
        <v>1.8572676958928049</v>
      </c>
      <c r="CG756">
        <f>VLOOKUP(Table2[[#This Row],[Reference]],metron,25,FALSE)</f>
        <v>9.641712787649287E-2</v>
      </c>
      <c r="CH756">
        <f>VLOOKUP(Table2[[#This Row],[Reference]],metron,26,FALSE)</f>
        <v>0.11302068161957469</v>
      </c>
    </row>
    <row r="757" spans="1:86" hidden="1" x14ac:dyDescent="0.45">
      <c r="A757">
        <v>1635094800</v>
      </c>
      <c r="B757" t="s">
        <v>1431</v>
      </c>
      <c r="C757" t="s">
        <v>64</v>
      </c>
      <c r="D757" t="s">
        <v>65</v>
      </c>
      <c r="E757" t="s">
        <v>682</v>
      </c>
      <c r="F757" t="s">
        <v>676</v>
      </c>
      <c r="G757" t="s">
        <v>673</v>
      </c>
      <c r="H757">
        <v>15</v>
      </c>
      <c r="I757">
        <v>1.5</v>
      </c>
      <c r="J757">
        <v>0.33</v>
      </c>
      <c r="K757">
        <v>1.58</v>
      </c>
      <c r="L757">
        <v>0.53</v>
      </c>
      <c r="M757">
        <v>3</v>
      </c>
      <c r="N757">
        <v>1</v>
      </c>
      <c r="O757">
        <v>4</v>
      </c>
      <c r="P757">
        <v>1</v>
      </c>
      <c r="Q757">
        <v>1</v>
      </c>
      <c r="R757">
        <v>0</v>
      </c>
      <c r="S757" t="s">
        <v>1432</v>
      </c>
      <c r="T757">
        <v>65</v>
      </c>
      <c r="U757">
        <v>7</v>
      </c>
      <c r="V757">
        <v>4</v>
      </c>
      <c r="W757">
        <v>3</v>
      </c>
      <c r="X757">
        <v>0</v>
      </c>
      <c r="Y757">
        <v>1</v>
      </c>
      <c r="Z757">
        <v>0</v>
      </c>
      <c r="AA757">
        <v>2</v>
      </c>
      <c r="AB757">
        <v>1</v>
      </c>
      <c r="AC757">
        <v>1</v>
      </c>
      <c r="AD757">
        <v>0</v>
      </c>
      <c r="AE757">
        <v>18</v>
      </c>
      <c r="AF757">
        <v>12</v>
      </c>
      <c r="AG757">
        <v>5</v>
      </c>
      <c r="AH757">
        <v>6</v>
      </c>
      <c r="AI757">
        <v>13</v>
      </c>
      <c r="AJ757">
        <v>6</v>
      </c>
      <c r="AK757">
        <v>11</v>
      </c>
      <c r="AL757">
        <v>10</v>
      </c>
      <c r="AM757">
        <v>49</v>
      </c>
      <c r="AN757">
        <v>51</v>
      </c>
      <c r="AO757">
        <v>1.79</v>
      </c>
      <c r="AP757">
        <v>1.38</v>
      </c>
      <c r="AQ757">
        <v>2</v>
      </c>
      <c r="AR757">
        <v>42</v>
      </c>
      <c r="AS757">
        <v>67</v>
      </c>
      <c r="AT757">
        <v>34</v>
      </c>
      <c r="AU757">
        <v>17</v>
      </c>
      <c r="AV757">
        <v>9</v>
      </c>
      <c r="AW757">
        <v>25</v>
      </c>
      <c r="AX757">
        <v>42</v>
      </c>
      <c r="AY757">
        <v>34</v>
      </c>
      <c r="AZ757">
        <v>67</v>
      </c>
      <c r="BA757">
        <v>7</v>
      </c>
      <c r="BB757">
        <v>5.33</v>
      </c>
      <c r="BC757">
        <v>2.19</v>
      </c>
      <c r="BD757">
        <v>3.28</v>
      </c>
      <c r="BE757">
        <v>3.36</v>
      </c>
      <c r="BF757">
        <f>(1/BC757+1/BD757+1/BE757-1)/3</f>
        <v>1.9706033655248516E-2</v>
      </c>
      <c r="BG757">
        <f>1/BC757-BF757</f>
        <v>0.43691497091096154</v>
      </c>
      <c r="BH757">
        <f>1/BD757-BF757</f>
        <v>0.28517201512523926</v>
      </c>
      <c r="BI757">
        <f>1/BE757-BF757</f>
        <v>0.27791301396379908</v>
      </c>
      <c r="BJ757">
        <f>MROUND(BG757*100,2)/100</f>
        <v>0.44</v>
      </c>
      <c r="BK757">
        <v>1.4</v>
      </c>
      <c r="BL757">
        <v>2.2000000000000002</v>
      </c>
      <c r="BM757">
        <v>3.98</v>
      </c>
      <c r="BN757">
        <v>7.85</v>
      </c>
      <c r="BO757">
        <v>1.91</v>
      </c>
      <c r="BP757">
        <v>1.8</v>
      </c>
      <c r="BQ757" t="s">
        <v>675</v>
      </c>
      <c r="BR757">
        <f>VLOOKUP(Table2[[#This Row],[Reference]],metron,10,FALSE)</f>
        <v>2.4807646356033461</v>
      </c>
      <c r="BS757">
        <f>VLOOKUP(Table2[[#This Row],[Reference]],metron,11,FALSE)</f>
        <v>1.4140979689366791</v>
      </c>
      <c r="BT757">
        <f>VLOOKUP(Table2[[#This Row],[Reference]],metron,12,FALSE)</f>
        <v>1.0666666666666671</v>
      </c>
      <c r="BU757">
        <f>VLOOKUP(Table2[[#This Row],[Reference]],metron,13,FALSE)</f>
        <v>0.62712066905615294</v>
      </c>
      <c r="BV757">
        <f>VLOOKUP(Table2[[#This Row],[Reference]],metron,14,FALSE)</f>
        <v>0.46009557945041818</v>
      </c>
      <c r="BW757">
        <f>VLOOKUP(Table2[[#This Row],[Reference]],metron,15,FALSE)</f>
        <v>12.56969280146722</v>
      </c>
      <c r="BX757">
        <f>VLOOKUP(Table2[[#This Row],[Reference]],metron,16,FALSE)</f>
        <v>9.8695552498853729</v>
      </c>
      <c r="BY757">
        <f>VLOOKUP(Table2[[#This Row],[Reference]],metron,17,FALSE)</f>
        <v>5.2754256787850897</v>
      </c>
      <c r="BZ757">
        <f>VLOOKUP(Table2[[#This Row],[Reference]],metron,18,FALSE)</f>
        <v>4.1279337321675103</v>
      </c>
      <c r="CA757">
        <f>VLOOKUP(Table2[[#This Row],[Reference]],metron,19,FALSE)</f>
        <v>7.2942671226821298</v>
      </c>
      <c r="CB757">
        <f>VLOOKUP(Table2[[#This Row],[Reference]],metron,20,FALSE)</f>
        <v>5.7416215177178627</v>
      </c>
      <c r="CC757">
        <f>VLOOKUP(Table2[[#This Row],[Reference]],metron,21,FALSE)</f>
        <v>12.897246007868549</v>
      </c>
      <c r="CD757">
        <f>VLOOKUP(Table2[[#This Row],[Reference]],metron,22,FALSE)</f>
        <v>13.507058551261281</v>
      </c>
      <c r="CE757">
        <f>VLOOKUP(Table2[[#This Row],[Reference]],metron,23,FALSE)</f>
        <v>1.576522702104098</v>
      </c>
      <c r="CF757">
        <f>VLOOKUP(Table2[[#This Row],[Reference]],metron,24,FALSE)</f>
        <v>1.917165005537099</v>
      </c>
      <c r="CG757">
        <f>VLOOKUP(Table2[[#This Row],[Reference]],metron,25,FALSE)</f>
        <v>8.4385382059800659E-2</v>
      </c>
      <c r="CH757">
        <f>VLOOKUP(Table2[[#This Row],[Reference]],metron,26,FALSE)</f>
        <v>0.1233665559246955</v>
      </c>
    </row>
    <row r="758" spans="1:86" hidden="1" x14ac:dyDescent="0.45">
      <c r="A758">
        <v>1635120000</v>
      </c>
      <c r="B758" t="s">
        <v>1433</v>
      </c>
      <c r="C758" t="s">
        <v>64</v>
      </c>
      <c r="D758" t="s">
        <v>65</v>
      </c>
      <c r="E758" t="s">
        <v>688</v>
      </c>
      <c r="F758" t="s">
        <v>677</v>
      </c>
      <c r="G758" t="s">
        <v>678</v>
      </c>
      <c r="H758">
        <v>15</v>
      </c>
      <c r="I758">
        <v>0.83</v>
      </c>
      <c r="J758">
        <v>1.71</v>
      </c>
      <c r="K758">
        <v>1.1100000000000001</v>
      </c>
      <c r="L758">
        <v>1.68</v>
      </c>
      <c r="M758">
        <v>2</v>
      </c>
      <c r="N758">
        <v>6</v>
      </c>
      <c r="O758">
        <v>8</v>
      </c>
      <c r="P758">
        <v>4</v>
      </c>
      <c r="Q758">
        <v>0</v>
      </c>
      <c r="R758">
        <v>4</v>
      </c>
      <c r="S758" t="s">
        <v>1434</v>
      </c>
      <c r="T758" t="s">
        <v>1435</v>
      </c>
      <c r="U758">
        <v>5</v>
      </c>
      <c r="V758">
        <v>8</v>
      </c>
      <c r="W758">
        <v>1</v>
      </c>
      <c r="X758">
        <v>0</v>
      </c>
      <c r="Y758">
        <v>0</v>
      </c>
      <c r="Z758">
        <v>0</v>
      </c>
      <c r="AA758">
        <v>0</v>
      </c>
      <c r="AB758">
        <v>1</v>
      </c>
      <c r="AC758">
        <v>0</v>
      </c>
      <c r="AD758">
        <v>0</v>
      </c>
      <c r="AE758">
        <v>12</v>
      </c>
      <c r="AF758">
        <v>21</v>
      </c>
      <c r="AG758">
        <v>7</v>
      </c>
      <c r="AH758">
        <v>7</v>
      </c>
      <c r="AI758">
        <v>5</v>
      </c>
      <c r="AJ758">
        <v>14</v>
      </c>
      <c r="AK758">
        <v>9</v>
      </c>
      <c r="AL758">
        <v>12</v>
      </c>
      <c r="AM758">
        <v>48</v>
      </c>
      <c r="AN758">
        <v>52</v>
      </c>
      <c r="AO758">
        <v>1.56</v>
      </c>
      <c r="AP758">
        <v>2.06</v>
      </c>
      <c r="AQ758">
        <v>1.8</v>
      </c>
      <c r="AR758">
        <v>31</v>
      </c>
      <c r="AS758">
        <v>55</v>
      </c>
      <c r="AT758">
        <v>24</v>
      </c>
      <c r="AU758">
        <v>9</v>
      </c>
      <c r="AV758">
        <v>9</v>
      </c>
      <c r="AW758">
        <v>16</v>
      </c>
      <c r="AX758">
        <v>77</v>
      </c>
      <c r="AY758">
        <v>9</v>
      </c>
      <c r="AZ758">
        <v>63</v>
      </c>
      <c r="BA758">
        <v>11.6</v>
      </c>
      <c r="BB758">
        <v>4.03</v>
      </c>
      <c r="BC758">
        <v>2.65</v>
      </c>
      <c r="BD758">
        <v>3.1</v>
      </c>
      <c r="BE758">
        <v>2.65</v>
      </c>
      <c r="BF758">
        <f>(1/BC758+1/BD758+1/BE758-1)/3</f>
        <v>2.5765875431121927E-2</v>
      </c>
      <c r="BG758">
        <f>1/BC758-BF758</f>
        <v>0.35159261513491585</v>
      </c>
      <c r="BH758">
        <f>1/BD758-BF758</f>
        <v>0.2968147697301684</v>
      </c>
      <c r="BI758">
        <f>1/BE758-BF758</f>
        <v>0.35159261513491585</v>
      </c>
      <c r="BJ758">
        <f>MROUND(BG758*100,2)/100</f>
        <v>0.36</v>
      </c>
      <c r="BK758">
        <v>1.4</v>
      </c>
      <c r="BL758">
        <v>2.21</v>
      </c>
      <c r="BM758">
        <v>4.33</v>
      </c>
      <c r="BN758">
        <v>7.6</v>
      </c>
      <c r="BO758">
        <v>1.95</v>
      </c>
      <c r="BP758">
        <v>1.8</v>
      </c>
      <c r="BQ758" t="s">
        <v>691</v>
      </c>
      <c r="BR758">
        <f>VLOOKUP(Table2[[#This Row],[Reference]],metron,10,FALSE)</f>
        <v>2.5110350525197691</v>
      </c>
      <c r="BS758">
        <f>VLOOKUP(Table2[[#This Row],[Reference]],metron,11,FALSE)</f>
        <v>1.269326094653606</v>
      </c>
      <c r="BT758">
        <f>VLOOKUP(Table2[[#This Row],[Reference]],metron,12,FALSE)</f>
        <v>1.2417089578661631</v>
      </c>
      <c r="BU758">
        <f>VLOOKUP(Table2[[#This Row],[Reference]],metron,13,FALSE)</f>
        <v>0.56586402266288949</v>
      </c>
      <c r="BV758">
        <f>VLOOKUP(Table2[[#This Row],[Reference]],metron,14,FALSE)</f>
        <v>0.55158168083097259</v>
      </c>
      <c r="BW758">
        <f>VLOOKUP(Table2[[#This Row],[Reference]],metron,15,FALSE)</f>
        <v>11.49400826446281</v>
      </c>
      <c r="BX758">
        <f>VLOOKUP(Table2[[#This Row],[Reference]],metron,16,FALSE)</f>
        <v>10.507231404958681</v>
      </c>
      <c r="BY758">
        <f>VLOOKUP(Table2[[#This Row],[Reference]],metron,17,FALSE)</f>
        <v>4.9238790406673623</v>
      </c>
      <c r="BZ758">
        <f>VLOOKUP(Table2[[#This Row],[Reference]],metron,18,FALSE)</f>
        <v>4.6296141814389991</v>
      </c>
      <c r="CA758">
        <f>VLOOKUP(Table2[[#This Row],[Reference]],metron,19,FALSE)</f>
        <v>6.5701292237954476</v>
      </c>
      <c r="CB758">
        <f>VLOOKUP(Table2[[#This Row],[Reference]],metron,20,FALSE)</f>
        <v>5.8776172235196817</v>
      </c>
      <c r="CC758">
        <f>VLOOKUP(Table2[[#This Row],[Reference]],metron,21,FALSE)</f>
        <v>12.798739495798319</v>
      </c>
      <c r="CD758">
        <f>VLOOKUP(Table2[[#This Row],[Reference]],metron,22,FALSE)</f>
        <v>12.98844537815126</v>
      </c>
      <c r="CE758">
        <f>VLOOKUP(Table2[[#This Row],[Reference]],metron,23,FALSE)</f>
        <v>1.604928297313674</v>
      </c>
      <c r="CF758">
        <f>VLOOKUP(Table2[[#This Row],[Reference]],metron,24,FALSE)</f>
        <v>1.791961219955565</v>
      </c>
      <c r="CG758">
        <f>VLOOKUP(Table2[[#This Row],[Reference]],metron,25,FALSE)</f>
        <v>8.887093516461321E-2</v>
      </c>
      <c r="CH758">
        <f>VLOOKUP(Table2[[#This Row],[Reference]],metron,26,FALSE)</f>
        <v>0.11694607150070691</v>
      </c>
    </row>
    <row r="759" spans="1:86" hidden="1" x14ac:dyDescent="0.45">
      <c r="A759">
        <v>1635120360</v>
      </c>
      <c r="B759" t="s">
        <v>1436</v>
      </c>
      <c r="C759" t="s">
        <v>64</v>
      </c>
      <c r="D759" t="s">
        <v>65</v>
      </c>
      <c r="E759" t="s">
        <v>672</v>
      </c>
      <c r="F759" t="s">
        <v>705</v>
      </c>
      <c r="G759" t="s">
        <v>668</v>
      </c>
      <c r="H759">
        <v>15</v>
      </c>
      <c r="I759">
        <v>1.43</v>
      </c>
      <c r="J759">
        <v>1.43</v>
      </c>
      <c r="K759">
        <v>1.58</v>
      </c>
      <c r="L759">
        <v>1.29</v>
      </c>
      <c r="M759">
        <v>2</v>
      </c>
      <c r="N759">
        <v>2</v>
      </c>
      <c r="O759">
        <v>4</v>
      </c>
      <c r="P759">
        <v>1</v>
      </c>
      <c r="Q759">
        <v>1</v>
      </c>
      <c r="R759">
        <v>0</v>
      </c>
      <c r="S759" t="s">
        <v>1437</v>
      </c>
      <c r="T759" t="s">
        <v>1438</v>
      </c>
      <c r="U759">
        <v>9</v>
      </c>
      <c r="V759">
        <v>3</v>
      </c>
      <c r="W759">
        <v>2</v>
      </c>
      <c r="X759">
        <v>0</v>
      </c>
      <c r="Y759">
        <v>4</v>
      </c>
      <c r="Z759">
        <v>0</v>
      </c>
      <c r="AA759">
        <v>1</v>
      </c>
      <c r="AB759">
        <v>1</v>
      </c>
      <c r="AC759">
        <v>2</v>
      </c>
      <c r="AD759">
        <v>2</v>
      </c>
      <c r="AE759">
        <v>24</v>
      </c>
      <c r="AF759">
        <v>12</v>
      </c>
      <c r="AG759">
        <v>7</v>
      </c>
      <c r="AH759">
        <v>7</v>
      </c>
      <c r="AI759">
        <v>17</v>
      </c>
      <c r="AJ759">
        <v>5</v>
      </c>
      <c r="AK759">
        <v>9</v>
      </c>
      <c r="AL759">
        <v>15</v>
      </c>
      <c r="AM759">
        <v>62</v>
      </c>
      <c r="AN759">
        <v>38</v>
      </c>
      <c r="AO759">
        <v>2.5499999999999998</v>
      </c>
      <c r="AP759">
        <v>1.39</v>
      </c>
      <c r="AQ759">
        <v>2.0699999999999998</v>
      </c>
      <c r="AR759">
        <v>43</v>
      </c>
      <c r="AS759">
        <v>79</v>
      </c>
      <c r="AT759">
        <v>29</v>
      </c>
      <c r="AU759">
        <v>15</v>
      </c>
      <c r="AV759">
        <v>0</v>
      </c>
      <c r="AW759">
        <v>22</v>
      </c>
      <c r="AX759">
        <v>58</v>
      </c>
      <c r="AY759">
        <v>36</v>
      </c>
      <c r="AZ759">
        <v>79</v>
      </c>
      <c r="BA759">
        <v>10.14</v>
      </c>
      <c r="BB759">
        <v>4.1500000000000004</v>
      </c>
      <c r="BC759">
        <v>2</v>
      </c>
      <c r="BD759">
        <v>3.4</v>
      </c>
      <c r="BE759">
        <v>3.6</v>
      </c>
      <c r="BF759">
        <f>(1/BC759+1/BD759+1/BE759-1)/3</f>
        <v>2.3965141612200497E-2</v>
      </c>
      <c r="BG759">
        <f>1/BC759-BF759</f>
        <v>0.47603485838779952</v>
      </c>
      <c r="BH759">
        <f>1/BD759-BF759</f>
        <v>0.27015250544662306</v>
      </c>
      <c r="BI759">
        <f>1/BE759-BF759</f>
        <v>0.25381263616557731</v>
      </c>
      <c r="BJ759">
        <f>MROUND(BG759*100,2)/100</f>
        <v>0.48</v>
      </c>
      <c r="BK759">
        <v>1.36</v>
      </c>
      <c r="BL759">
        <v>2.0699999999999998</v>
      </c>
      <c r="BM759">
        <v>3.6</v>
      </c>
      <c r="BN759">
        <v>6.85</v>
      </c>
      <c r="BO759">
        <v>1.91</v>
      </c>
      <c r="BP759">
        <v>1.83</v>
      </c>
      <c r="BQ759" t="s">
        <v>729</v>
      </c>
      <c r="BR759">
        <f>VLOOKUP(Table2[[#This Row],[Reference]],metron,10,FALSE)</f>
        <v>2.5271929824561399</v>
      </c>
      <c r="BS759">
        <f>VLOOKUP(Table2[[#This Row],[Reference]],metron,11,FALSE)</f>
        <v>1.510877192982456</v>
      </c>
      <c r="BT759">
        <f>VLOOKUP(Table2[[#This Row],[Reference]],metron,12,FALSE)</f>
        <v>1.0163157894736841</v>
      </c>
      <c r="BU759">
        <f>VLOOKUP(Table2[[#This Row],[Reference]],metron,13,FALSE)</f>
        <v>0.67350877192982461</v>
      </c>
      <c r="BV759">
        <f>VLOOKUP(Table2[[#This Row],[Reference]],metron,14,FALSE)</f>
        <v>0.4442105263157895</v>
      </c>
      <c r="BW759">
        <f>VLOOKUP(Table2[[#This Row],[Reference]],metron,15,FALSE)</f>
        <v>12.80980392156863</v>
      </c>
      <c r="BX759">
        <f>VLOOKUP(Table2[[#This Row],[Reference]],metron,16,FALSE)</f>
        <v>9.6872549019607845</v>
      </c>
      <c r="BY759">
        <f>VLOOKUP(Table2[[#This Row],[Reference]],metron,17,FALSE)</f>
        <v>5.6491169610129957</v>
      </c>
      <c r="BZ759">
        <f>VLOOKUP(Table2[[#This Row],[Reference]],metron,18,FALSE)</f>
        <v>4.1379540153282237</v>
      </c>
      <c r="CA759">
        <f>VLOOKUP(Table2[[#This Row],[Reference]],metron,19,FALSE)</f>
        <v>7.1606869605556343</v>
      </c>
      <c r="CB759">
        <f>VLOOKUP(Table2[[#This Row],[Reference]],metron,20,FALSE)</f>
        <v>5.5493008866325608</v>
      </c>
      <c r="CC759">
        <f>VLOOKUP(Table2[[#This Row],[Reference]],metron,21,FALSE)</f>
        <v>12.9029029029029</v>
      </c>
      <c r="CD759">
        <f>VLOOKUP(Table2[[#This Row],[Reference]],metron,22,FALSE)</f>
        <v>13.75508842175509</v>
      </c>
      <c r="CE759">
        <f>VLOOKUP(Table2[[#This Row],[Reference]],metron,23,FALSE)</f>
        <v>1.5287356321839081</v>
      </c>
      <c r="CF759">
        <f>VLOOKUP(Table2[[#This Row],[Reference]],metron,24,FALSE)</f>
        <v>1.9664750957854411</v>
      </c>
      <c r="CG759">
        <f>VLOOKUP(Table2[[#This Row],[Reference]],metron,25,FALSE)</f>
        <v>8.8441890166028103E-2</v>
      </c>
      <c r="CH759">
        <f>VLOOKUP(Table2[[#This Row],[Reference]],metron,26,FALSE)</f>
        <v>0.13409961685823751</v>
      </c>
    </row>
    <row r="760" spans="1:86" hidden="1" x14ac:dyDescent="0.45">
      <c r="A760">
        <v>1635127200</v>
      </c>
      <c r="B760" t="s">
        <v>1439</v>
      </c>
      <c r="C760" t="s">
        <v>64</v>
      </c>
      <c r="D760" t="s">
        <v>65</v>
      </c>
      <c r="E760" t="s">
        <v>693</v>
      </c>
      <c r="F760" t="s">
        <v>689</v>
      </c>
      <c r="G760" t="s">
        <v>720</v>
      </c>
      <c r="H760">
        <v>15</v>
      </c>
      <c r="I760">
        <v>1.33</v>
      </c>
      <c r="J760">
        <v>0.56999999999999995</v>
      </c>
      <c r="K760">
        <v>1.89</v>
      </c>
      <c r="L760">
        <v>0.71</v>
      </c>
      <c r="M760">
        <v>1</v>
      </c>
      <c r="N760">
        <v>1</v>
      </c>
      <c r="O760">
        <v>2</v>
      </c>
      <c r="P760">
        <v>1</v>
      </c>
      <c r="Q760">
        <v>0</v>
      </c>
      <c r="R760">
        <v>1</v>
      </c>
      <c r="S760">
        <v>74</v>
      </c>
      <c r="T760">
        <v>33</v>
      </c>
      <c r="U760">
        <v>10</v>
      </c>
      <c r="V760">
        <v>3</v>
      </c>
      <c r="W760">
        <v>2</v>
      </c>
      <c r="X760">
        <v>0</v>
      </c>
      <c r="Y760">
        <v>3</v>
      </c>
      <c r="Z760">
        <v>0</v>
      </c>
      <c r="AA760">
        <v>0</v>
      </c>
      <c r="AB760">
        <v>2</v>
      </c>
      <c r="AC760">
        <v>0</v>
      </c>
      <c r="AD760">
        <v>3</v>
      </c>
      <c r="AE760">
        <v>26</v>
      </c>
      <c r="AF760">
        <v>11</v>
      </c>
      <c r="AG760">
        <v>6</v>
      </c>
      <c r="AH760">
        <v>4</v>
      </c>
      <c r="AI760">
        <v>20</v>
      </c>
      <c r="AJ760">
        <v>7</v>
      </c>
      <c r="AK760">
        <v>9</v>
      </c>
      <c r="AL760">
        <v>9</v>
      </c>
      <c r="AM760">
        <v>57</v>
      </c>
      <c r="AN760">
        <v>43</v>
      </c>
      <c r="AO760">
        <v>2.5</v>
      </c>
      <c r="AP760">
        <v>1.19</v>
      </c>
      <c r="AQ760">
        <v>2.16</v>
      </c>
      <c r="AR760">
        <v>40</v>
      </c>
      <c r="AS760">
        <v>62</v>
      </c>
      <c r="AT760">
        <v>31</v>
      </c>
      <c r="AU760">
        <v>23</v>
      </c>
      <c r="AV760">
        <v>0</v>
      </c>
      <c r="AW760">
        <v>31</v>
      </c>
      <c r="AX760">
        <v>48</v>
      </c>
      <c r="AY760">
        <v>45</v>
      </c>
      <c r="AZ760">
        <v>75</v>
      </c>
      <c r="BA760">
        <v>6.36</v>
      </c>
      <c r="BB760">
        <v>4.5</v>
      </c>
      <c r="BC760">
        <v>1.8</v>
      </c>
      <c r="BD760">
        <v>3.4</v>
      </c>
      <c r="BE760">
        <v>4.5</v>
      </c>
      <c r="BF760">
        <f>(1/BC760+1/BD760+1/BE760-1)/3</f>
        <v>2.3965141612200497E-2</v>
      </c>
      <c r="BG760">
        <f>1/BC760-BF760</f>
        <v>0.53159041394335504</v>
      </c>
      <c r="BH760">
        <f>1/BD760-BF760</f>
        <v>0.27015250544662306</v>
      </c>
      <c r="BI760">
        <f>1/BE760-BF760</f>
        <v>0.1982570806100217</v>
      </c>
      <c r="BJ760">
        <f>MROUND(BG760*100,2)/100</f>
        <v>0.54</v>
      </c>
      <c r="BK760">
        <v>1.38</v>
      </c>
      <c r="BL760">
        <v>2.15</v>
      </c>
      <c r="BM760">
        <v>4.0199999999999996</v>
      </c>
      <c r="BN760">
        <v>7.85</v>
      </c>
      <c r="BO760">
        <v>2.1</v>
      </c>
      <c r="BP760">
        <v>1.7</v>
      </c>
      <c r="BQ760" t="s">
        <v>698</v>
      </c>
      <c r="BR760">
        <f>VLOOKUP(Table2[[#This Row],[Reference]],metron,10,FALSE)</f>
        <v>2.6359702267612941</v>
      </c>
      <c r="BS760">
        <f>VLOOKUP(Table2[[#This Row],[Reference]],metron,11,FALSE)</f>
        <v>1.684957590444867</v>
      </c>
      <c r="BT760">
        <f>VLOOKUP(Table2[[#This Row],[Reference]],metron,12,FALSE)</f>
        <v>0.95101263631642718</v>
      </c>
      <c r="BU760">
        <f>VLOOKUP(Table2[[#This Row],[Reference]],metron,13,FALSE)</f>
        <v>0.72650164445213783</v>
      </c>
      <c r="BV760">
        <f>VLOOKUP(Table2[[#This Row],[Reference]],metron,14,FALSE)</f>
        <v>0.42097974727367138</v>
      </c>
      <c r="BW760">
        <f>VLOOKUP(Table2[[#This Row],[Reference]],metron,15,FALSE)</f>
        <v>13.338806970509379</v>
      </c>
      <c r="BX760">
        <f>VLOOKUP(Table2[[#This Row],[Reference]],metron,16,FALSE)</f>
        <v>9.2530160857908843</v>
      </c>
      <c r="BY760">
        <f>VLOOKUP(Table2[[#This Row],[Reference]],metron,17,FALSE)</f>
        <v>5.9915081521739131</v>
      </c>
      <c r="BZ760">
        <f>VLOOKUP(Table2[[#This Row],[Reference]],metron,18,FALSE)</f>
        <v>3.9772418478260869</v>
      </c>
      <c r="CA760">
        <f>VLOOKUP(Table2[[#This Row],[Reference]],metron,19,FALSE)</f>
        <v>7.3472988183354664</v>
      </c>
      <c r="CB760">
        <f>VLOOKUP(Table2[[#This Row],[Reference]],metron,20,FALSE)</f>
        <v>5.2757742379647974</v>
      </c>
      <c r="CC760">
        <f>VLOOKUP(Table2[[#This Row],[Reference]],metron,21,FALSE)</f>
        <v>12.59428182437032</v>
      </c>
      <c r="CD760">
        <f>VLOOKUP(Table2[[#This Row],[Reference]],metron,22,FALSE)</f>
        <v>13.577944179714089</v>
      </c>
      <c r="CE760">
        <f>VLOOKUP(Table2[[#This Row],[Reference]],metron,23,FALSE)</f>
        <v>1.4276913099870301</v>
      </c>
      <c r="CF760">
        <f>VLOOKUP(Table2[[#This Row],[Reference]],metron,24,FALSE)</f>
        <v>1.940985732814527</v>
      </c>
      <c r="CG760">
        <f>VLOOKUP(Table2[[#This Row],[Reference]],metron,25,FALSE)</f>
        <v>8.0739299610894946E-2</v>
      </c>
      <c r="CH760">
        <f>VLOOKUP(Table2[[#This Row],[Reference]],metron,26,FALSE)</f>
        <v>0.12743190661478601</v>
      </c>
    </row>
    <row r="761" spans="1:86" hidden="1" x14ac:dyDescent="0.45">
      <c r="A761">
        <v>1635465600</v>
      </c>
      <c r="B761" t="s">
        <v>1440</v>
      </c>
      <c r="C761" t="s">
        <v>64</v>
      </c>
      <c r="D761" t="s">
        <v>65</v>
      </c>
      <c r="E761" t="s">
        <v>677</v>
      </c>
      <c r="F761" t="s">
        <v>676</v>
      </c>
      <c r="G761" t="s">
        <v>710</v>
      </c>
      <c r="H761">
        <v>16</v>
      </c>
      <c r="I761">
        <v>1.57</v>
      </c>
      <c r="J761">
        <v>0.28999999999999998</v>
      </c>
      <c r="K761">
        <v>1.55</v>
      </c>
      <c r="L761">
        <v>0.53</v>
      </c>
      <c r="M761">
        <v>0</v>
      </c>
      <c r="N761">
        <v>2</v>
      </c>
      <c r="O761">
        <v>2</v>
      </c>
      <c r="P761">
        <v>1</v>
      </c>
      <c r="Q761">
        <v>0</v>
      </c>
      <c r="R761">
        <v>1</v>
      </c>
      <c r="T761" t="s">
        <v>1441</v>
      </c>
      <c r="U761">
        <v>9</v>
      </c>
      <c r="V761">
        <v>3</v>
      </c>
      <c r="W761">
        <v>2</v>
      </c>
      <c r="X761">
        <v>0</v>
      </c>
      <c r="Y761">
        <v>3</v>
      </c>
      <c r="Z761">
        <v>0</v>
      </c>
      <c r="AA761">
        <v>0</v>
      </c>
      <c r="AB761">
        <v>2</v>
      </c>
      <c r="AC761">
        <v>1</v>
      </c>
      <c r="AD761">
        <v>2</v>
      </c>
      <c r="AE761">
        <v>17</v>
      </c>
      <c r="AF761">
        <v>13</v>
      </c>
      <c r="AG761">
        <v>5</v>
      </c>
      <c r="AH761">
        <v>6</v>
      </c>
      <c r="AI761">
        <v>12</v>
      </c>
      <c r="AJ761">
        <v>7</v>
      </c>
      <c r="AK761">
        <v>7</v>
      </c>
      <c r="AL761">
        <v>14</v>
      </c>
      <c r="AM761">
        <v>64</v>
      </c>
      <c r="AN761">
        <v>36</v>
      </c>
      <c r="AO761">
        <v>1.98</v>
      </c>
      <c r="AP761">
        <v>1.4</v>
      </c>
      <c r="AQ761">
        <v>2.15</v>
      </c>
      <c r="AR761">
        <v>43</v>
      </c>
      <c r="AS761">
        <v>72</v>
      </c>
      <c r="AT761">
        <v>36</v>
      </c>
      <c r="AU761">
        <v>15</v>
      </c>
      <c r="AV761">
        <v>7</v>
      </c>
      <c r="AW761">
        <v>15</v>
      </c>
      <c r="AX761">
        <v>57</v>
      </c>
      <c r="AY761">
        <v>43</v>
      </c>
      <c r="AZ761">
        <v>72</v>
      </c>
      <c r="BA761">
        <v>7.29</v>
      </c>
      <c r="BB761">
        <v>5</v>
      </c>
      <c r="BC761">
        <v>1.51</v>
      </c>
      <c r="BD761">
        <v>3.95</v>
      </c>
      <c r="BE761">
        <v>6</v>
      </c>
      <c r="BF761">
        <f>(1/BC761+1/BD761+1/BE761-1)/3</f>
        <v>2.7360959752610398E-2</v>
      </c>
      <c r="BG761">
        <f>1/BC761-BF761</f>
        <v>0.63489069587652869</v>
      </c>
      <c r="BH761">
        <f>1/BD761-BF761</f>
        <v>0.22580359720941487</v>
      </c>
      <c r="BI761">
        <f>1/BE761-BF761</f>
        <v>0.13930570691405625</v>
      </c>
      <c r="BJ761">
        <f>MROUND(BG761*100,2)/100</f>
        <v>0.64</v>
      </c>
      <c r="BK761">
        <v>1.33</v>
      </c>
      <c r="BL761">
        <v>2.0499999999999998</v>
      </c>
      <c r="BM761">
        <v>3.5</v>
      </c>
      <c r="BN761">
        <v>6.65</v>
      </c>
      <c r="BO761">
        <v>2.08</v>
      </c>
      <c r="BP761">
        <v>1.67</v>
      </c>
      <c r="BQ761" t="s">
        <v>733</v>
      </c>
      <c r="BR761">
        <f>VLOOKUP(Table2[[#This Row],[Reference]],metron,10,FALSE)</f>
        <v>2.8343749999999996</v>
      </c>
      <c r="BS761">
        <f>VLOOKUP(Table2[[#This Row],[Reference]],metron,11,FALSE)</f>
        <v>1.980803571428571</v>
      </c>
      <c r="BT761">
        <f>VLOOKUP(Table2[[#This Row],[Reference]],metron,12,FALSE)</f>
        <v>0.85357142857142854</v>
      </c>
      <c r="BU761">
        <f>VLOOKUP(Table2[[#This Row],[Reference]],metron,13,FALSE)</f>
        <v>0.8683035714285714</v>
      </c>
      <c r="BV761">
        <f>VLOOKUP(Table2[[#This Row],[Reference]],metron,14,FALSE)</f>
        <v>0.36607142857142849</v>
      </c>
      <c r="BW761">
        <f>VLOOKUP(Table2[[#This Row],[Reference]],metron,15,FALSE)</f>
        <v>15.03980099502488</v>
      </c>
      <c r="BX761">
        <f>VLOOKUP(Table2[[#This Row],[Reference]],metron,16,FALSE)</f>
        <v>8.6326699834162515</v>
      </c>
      <c r="BY761">
        <f>VLOOKUP(Table2[[#This Row],[Reference]],metron,17,FALSE)</f>
        <v>6.5189234650967203</v>
      </c>
      <c r="BZ761">
        <f>VLOOKUP(Table2[[#This Row],[Reference]],metron,18,FALSE)</f>
        <v>3.4507989907485279</v>
      </c>
      <c r="CA761">
        <f>VLOOKUP(Table2[[#This Row],[Reference]],metron,19,FALSE)</f>
        <v>8.5208775299281605</v>
      </c>
      <c r="CB761">
        <f>VLOOKUP(Table2[[#This Row],[Reference]],metron,20,FALSE)</f>
        <v>5.181870992667724</v>
      </c>
      <c r="CC761">
        <f>VLOOKUP(Table2[[#This Row],[Reference]],metron,21,FALSE)</f>
        <v>12.48566610455312</v>
      </c>
      <c r="CD761">
        <f>VLOOKUP(Table2[[#This Row],[Reference]],metron,22,FALSE)</f>
        <v>13.573355817875211</v>
      </c>
      <c r="CE761">
        <f>VLOOKUP(Table2[[#This Row],[Reference]],metron,23,FALSE)</f>
        <v>1.395273023634882</v>
      </c>
      <c r="CF761">
        <f>VLOOKUP(Table2[[#This Row],[Reference]],metron,24,FALSE)</f>
        <v>2.0586797066014668</v>
      </c>
      <c r="CG761">
        <f>VLOOKUP(Table2[[#This Row],[Reference]],metron,25,FALSE)</f>
        <v>6.8459657701711488E-2</v>
      </c>
      <c r="CH761">
        <f>VLOOKUP(Table2[[#This Row],[Reference]],metron,26,FALSE)</f>
        <v>0.12713936430317849</v>
      </c>
    </row>
    <row r="762" spans="1:86" hidden="1" x14ac:dyDescent="0.45">
      <c r="A762">
        <v>1635552000</v>
      </c>
      <c r="B762" t="s">
        <v>1442</v>
      </c>
      <c r="C762" t="s">
        <v>64</v>
      </c>
      <c r="D762" t="s">
        <v>65</v>
      </c>
      <c r="E762" t="s">
        <v>660</v>
      </c>
      <c r="F762" t="s">
        <v>699</v>
      </c>
      <c r="G762" t="s">
        <v>684</v>
      </c>
      <c r="H762">
        <v>16</v>
      </c>
      <c r="I762">
        <v>1.29</v>
      </c>
      <c r="J762">
        <v>0.71</v>
      </c>
      <c r="K762">
        <v>1.24</v>
      </c>
      <c r="L762">
        <v>0.72</v>
      </c>
      <c r="M762">
        <v>2</v>
      </c>
      <c r="N762">
        <v>1</v>
      </c>
      <c r="O762">
        <v>3</v>
      </c>
      <c r="P762">
        <v>1</v>
      </c>
      <c r="Q762">
        <v>1</v>
      </c>
      <c r="R762">
        <v>0</v>
      </c>
      <c r="S762" t="s">
        <v>1443</v>
      </c>
      <c r="T762">
        <v>71</v>
      </c>
      <c r="U762">
        <v>11</v>
      </c>
      <c r="V762">
        <v>0</v>
      </c>
      <c r="W762">
        <v>2</v>
      </c>
      <c r="X762">
        <v>0</v>
      </c>
      <c r="Y762">
        <v>5</v>
      </c>
      <c r="Z762">
        <v>0</v>
      </c>
      <c r="AA762">
        <v>0</v>
      </c>
      <c r="AB762">
        <v>2</v>
      </c>
      <c r="AC762">
        <v>1</v>
      </c>
      <c r="AD762">
        <v>4</v>
      </c>
      <c r="AE762">
        <v>15</v>
      </c>
      <c r="AF762">
        <v>11</v>
      </c>
      <c r="AG762">
        <v>9</v>
      </c>
      <c r="AH762">
        <v>6</v>
      </c>
      <c r="AI762">
        <v>6</v>
      </c>
      <c r="AJ762">
        <v>5</v>
      </c>
      <c r="AK762">
        <v>17</v>
      </c>
      <c r="AL762">
        <v>7</v>
      </c>
      <c r="AM762">
        <v>67</v>
      </c>
      <c r="AN762">
        <v>33</v>
      </c>
      <c r="AO762">
        <v>1.96</v>
      </c>
      <c r="AP762">
        <v>1.33</v>
      </c>
      <c r="AQ762">
        <v>2.2200000000000002</v>
      </c>
      <c r="AR762">
        <v>14</v>
      </c>
      <c r="AS762">
        <v>71</v>
      </c>
      <c r="AT762">
        <v>50</v>
      </c>
      <c r="AU762">
        <v>7</v>
      </c>
      <c r="AV762">
        <v>0</v>
      </c>
      <c r="AW762">
        <v>29</v>
      </c>
      <c r="AX762">
        <v>64</v>
      </c>
      <c r="AY762">
        <v>29</v>
      </c>
      <c r="AZ762">
        <v>79</v>
      </c>
      <c r="BA762">
        <v>6.57</v>
      </c>
      <c r="BB762">
        <v>2.86</v>
      </c>
      <c r="BC762">
        <v>1.91</v>
      </c>
      <c r="BD762">
        <v>3.67</v>
      </c>
      <c r="BE762">
        <v>3.67</v>
      </c>
      <c r="BF762">
        <f>(1/BC762+1/BD762+1/BE762-1)/3</f>
        <v>2.2839779163159601E-2</v>
      </c>
      <c r="BG762">
        <f>1/BC762-BF762</f>
        <v>0.50072043026092417</v>
      </c>
      <c r="BH762">
        <f>1/BD762-BF762</f>
        <v>0.24963978486953797</v>
      </c>
      <c r="BI762">
        <f>1/BE762-BF762</f>
        <v>0.24963978486953797</v>
      </c>
      <c r="BJ762">
        <f>MROUND(BG762*100,2)/100</f>
        <v>0.5</v>
      </c>
      <c r="BK762">
        <v>0</v>
      </c>
      <c r="BL762">
        <v>2.06</v>
      </c>
      <c r="BM762">
        <v>0</v>
      </c>
      <c r="BN762">
        <v>0</v>
      </c>
      <c r="BO762">
        <v>0</v>
      </c>
      <c r="BP762">
        <v>0</v>
      </c>
      <c r="BQ762" t="s">
        <v>664</v>
      </c>
      <c r="BR762">
        <f>VLOOKUP(Table2[[#This Row],[Reference]],metron,10,FALSE)</f>
        <v>2.5202079886551649</v>
      </c>
      <c r="BS762">
        <f>VLOOKUP(Table2[[#This Row],[Reference]],metron,11,FALSE)</f>
        <v>1.5342708579532029</v>
      </c>
      <c r="BT762">
        <f>VLOOKUP(Table2[[#This Row],[Reference]],metron,12,FALSE)</f>
        <v>0.98593713070196176</v>
      </c>
      <c r="BU762">
        <f>VLOOKUP(Table2[[#This Row],[Reference]],metron,13,FALSE)</f>
        <v>0.67513590167809023</v>
      </c>
      <c r="BV762">
        <f>VLOOKUP(Table2[[#This Row],[Reference]],metron,14,FALSE)</f>
        <v>0.4286727337194185</v>
      </c>
      <c r="BW762">
        <f>VLOOKUP(Table2[[#This Row],[Reference]],metron,15,FALSE)</f>
        <v>12.98669114272602</v>
      </c>
      <c r="BX762">
        <f>VLOOKUP(Table2[[#This Row],[Reference]],metron,16,FALSE)</f>
        <v>9.4167049105094076</v>
      </c>
      <c r="BY762">
        <f>VLOOKUP(Table2[[#This Row],[Reference]],metron,17,FALSE)</f>
        <v>5.6645716945996272</v>
      </c>
      <c r="BZ762">
        <f>VLOOKUP(Table2[[#This Row],[Reference]],metron,18,FALSE)</f>
        <v>4.0242085661080074</v>
      </c>
      <c r="CA762">
        <f>VLOOKUP(Table2[[#This Row],[Reference]],metron,19,FALSE)</f>
        <v>7.3221194481263927</v>
      </c>
      <c r="CB762">
        <f>VLOOKUP(Table2[[#This Row],[Reference]],metron,20,FALSE)</f>
        <v>5.3924963444014002</v>
      </c>
      <c r="CC762">
        <f>VLOOKUP(Table2[[#This Row],[Reference]],metron,21,FALSE)</f>
        <v>12.508162313432839</v>
      </c>
      <c r="CD762">
        <f>VLOOKUP(Table2[[#This Row],[Reference]],metron,22,FALSE)</f>
        <v>13.36963619402985</v>
      </c>
      <c r="CE762">
        <f>VLOOKUP(Table2[[#This Row],[Reference]],metron,23,FALSE)</f>
        <v>1.4438014689517029</v>
      </c>
      <c r="CF762">
        <f>VLOOKUP(Table2[[#This Row],[Reference]],metron,24,FALSE)</f>
        <v>1.9410193634542621</v>
      </c>
      <c r="CG762">
        <f>VLOOKUP(Table2[[#This Row],[Reference]],metron,25,FALSE)</f>
        <v>8.4130870242599604E-2</v>
      </c>
      <c r="CH762">
        <f>VLOOKUP(Table2[[#This Row],[Reference]],metron,26,FALSE)</f>
        <v>0.1275317160026708</v>
      </c>
    </row>
    <row r="763" spans="1:86" hidden="1" x14ac:dyDescent="0.45">
      <c r="A763">
        <v>1635559200</v>
      </c>
      <c r="B763" t="s">
        <v>1444</v>
      </c>
      <c r="C763" t="s">
        <v>64</v>
      </c>
      <c r="D763" t="s">
        <v>65</v>
      </c>
      <c r="E763" t="s">
        <v>689</v>
      </c>
      <c r="F763" t="s">
        <v>700</v>
      </c>
      <c r="G763" t="s">
        <v>725</v>
      </c>
      <c r="H763">
        <v>16</v>
      </c>
      <c r="I763">
        <v>1.57</v>
      </c>
      <c r="J763">
        <v>1.29</v>
      </c>
      <c r="K763">
        <v>0.88</v>
      </c>
      <c r="L763">
        <v>1.42</v>
      </c>
      <c r="M763">
        <v>0</v>
      </c>
      <c r="N763">
        <v>2</v>
      </c>
      <c r="O763">
        <v>2</v>
      </c>
      <c r="P763">
        <v>0</v>
      </c>
      <c r="Q763">
        <v>0</v>
      </c>
      <c r="R763">
        <v>0</v>
      </c>
      <c r="T763" t="s">
        <v>1445</v>
      </c>
      <c r="U763">
        <v>1</v>
      </c>
      <c r="V763">
        <v>9</v>
      </c>
      <c r="W763">
        <v>1</v>
      </c>
      <c r="X763">
        <v>0</v>
      </c>
      <c r="Y763">
        <v>2</v>
      </c>
      <c r="Z763">
        <v>0</v>
      </c>
      <c r="AA763">
        <v>0</v>
      </c>
      <c r="AB763">
        <v>1</v>
      </c>
      <c r="AC763">
        <v>1</v>
      </c>
      <c r="AD763">
        <v>1</v>
      </c>
      <c r="AE763">
        <v>6</v>
      </c>
      <c r="AF763">
        <v>9</v>
      </c>
      <c r="AG763">
        <v>5</v>
      </c>
      <c r="AH763">
        <v>6</v>
      </c>
      <c r="AI763">
        <v>1</v>
      </c>
      <c r="AJ763">
        <v>3</v>
      </c>
      <c r="AK763">
        <v>8</v>
      </c>
      <c r="AL763">
        <v>10</v>
      </c>
      <c r="AM763">
        <v>52</v>
      </c>
      <c r="AN763">
        <v>48</v>
      </c>
      <c r="AO763">
        <v>1.04</v>
      </c>
      <c r="AP763">
        <v>1.29</v>
      </c>
      <c r="AQ763">
        <v>2.0699999999999998</v>
      </c>
      <c r="AR763">
        <v>57</v>
      </c>
      <c r="AS763">
        <v>71</v>
      </c>
      <c r="AT763">
        <v>29</v>
      </c>
      <c r="AU763">
        <v>15</v>
      </c>
      <c r="AV763">
        <v>0</v>
      </c>
      <c r="AW763">
        <v>36</v>
      </c>
      <c r="AX763">
        <v>65</v>
      </c>
      <c r="AY763">
        <v>29</v>
      </c>
      <c r="AZ763">
        <v>65</v>
      </c>
      <c r="BA763">
        <v>7.15</v>
      </c>
      <c r="BB763">
        <v>5.57</v>
      </c>
      <c r="BC763">
        <v>2.2799999999999998</v>
      </c>
      <c r="BD763">
        <v>3.55</v>
      </c>
      <c r="BE763">
        <v>2.86</v>
      </c>
      <c r="BF763">
        <f>(1/BC763+1/BD763+1/BE763-1)/3</f>
        <v>2.3312327241163427E-2</v>
      </c>
      <c r="BG763">
        <f>1/BC763-BF763</f>
        <v>0.41528416398690676</v>
      </c>
      <c r="BH763">
        <f>1/BD763-BF763</f>
        <v>0.25837781360390699</v>
      </c>
      <c r="BI763">
        <f>1/BE763-BF763</f>
        <v>0.32633802240918625</v>
      </c>
      <c r="BJ763">
        <f>MROUND(BG763*100,2)/100</f>
        <v>0.42</v>
      </c>
      <c r="BK763">
        <v>1.53</v>
      </c>
      <c r="BL763">
        <v>2.12</v>
      </c>
      <c r="BM763">
        <v>4.0199999999999996</v>
      </c>
      <c r="BN763">
        <v>7.9</v>
      </c>
      <c r="BO763">
        <v>1.9</v>
      </c>
      <c r="BP763">
        <v>1.8</v>
      </c>
      <c r="BQ763" t="s">
        <v>713</v>
      </c>
      <c r="BR763">
        <f>VLOOKUP(Table2[[#This Row],[Reference]],metron,10,FALSE)</f>
        <v>2.4884649511978703</v>
      </c>
      <c r="BS763">
        <f>VLOOKUP(Table2[[#This Row],[Reference]],metron,11,FALSE)</f>
        <v>1.396960958296362</v>
      </c>
      <c r="BT763">
        <f>VLOOKUP(Table2[[#This Row],[Reference]],metron,12,FALSE)</f>
        <v>1.091503992901508</v>
      </c>
      <c r="BU763">
        <f>VLOOKUP(Table2[[#This Row],[Reference]],metron,13,FALSE)</f>
        <v>0.60765391014975045</v>
      </c>
      <c r="BV763">
        <f>VLOOKUP(Table2[[#This Row],[Reference]],metron,14,FALSE)</f>
        <v>0.47276760953965608</v>
      </c>
      <c r="BW763">
        <f>VLOOKUP(Table2[[#This Row],[Reference]],metron,15,FALSE)</f>
        <v>12.29504785684561</v>
      </c>
      <c r="BX763">
        <f>VLOOKUP(Table2[[#This Row],[Reference]],metron,16,FALSE)</f>
        <v>10.047232625884311</v>
      </c>
      <c r="BY763">
        <f>VLOOKUP(Table2[[#This Row],[Reference]],metron,17,FALSE)</f>
        <v>5.2917192097519967</v>
      </c>
      <c r="BZ763">
        <f>VLOOKUP(Table2[[#This Row],[Reference]],metron,18,FALSE)</f>
        <v>4.2580916351408158</v>
      </c>
      <c r="CA763">
        <f>VLOOKUP(Table2[[#This Row],[Reference]],metron,19,FALSE)</f>
        <v>7.0033286470936131</v>
      </c>
      <c r="CB763">
        <f>VLOOKUP(Table2[[#This Row],[Reference]],metron,20,FALSE)</f>
        <v>5.789140990743495</v>
      </c>
      <c r="CC763">
        <f>VLOOKUP(Table2[[#This Row],[Reference]],metron,21,FALSE)</f>
        <v>12.77041895895049</v>
      </c>
      <c r="CD763">
        <f>VLOOKUP(Table2[[#This Row],[Reference]],metron,22,FALSE)</f>
        <v>13.411129919593741</v>
      </c>
      <c r="CE763">
        <f>VLOOKUP(Table2[[#This Row],[Reference]],metron,23,FALSE)</f>
        <v>1.556141062018646</v>
      </c>
      <c r="CF763">
        <f>VLOOKUP(Table2[[#This Row],[Reference]],metron,24,FALSE)</f>
        <v>1.9114308877178761</v>
      </c>
      <c r="CG763">
        <f>VLOOKUP(Table2[[#This Row],[Reference]],metron,25,FALSE)</f>
        <v>8.4920956627482766E-2</v>
      </c>
      <c r="CH763">
        <f>VLOOKUP(Table2[[#This Row],[Reference]],metron,26,FALSE)</f>
        <v>0.1323469801378192</v>
      </c>
    </row>
    <row r="764" spans="1:86" hidden="1" x14ac:dyDescent="0.45">
      <c r="A764">
        <v>1635631200</v>
      </c>
      <c r="B764" t="s">
        <v>1446</v>
      </c>
      <c r="C764" t="s">
        <v>64</v>
      </c>
      <c r="D764" t="s">
        <v>65</v>
      </c>
      <c r="E764" t="s">
        <v>683</v>
      </c>
      <c r="F764" t="s">
        <v>672</v>
      </c>
      <c r="G764" t="s">
        <v>731</v>
      </c>
      <c r="H764">
        <v>16</v>
      </c>
      <c r="I764">
        <v>1.57</v>
      </c>
      <c r="J764">
        <v>1</v>
      </c>
      <c r="K764">
        <v>1.24</v>
      </c>
      <c r="L764">
        <v>1.1100000000000001</v>
      </c>
      <c r="M764">
        <v>2</v>
      </c>
      <c r="N764">
        <v>3</v>
      </c>
      <c r="O764">
        <v>5</v>
      </c>
      <c r="P764">
        <v>2</v>
      </c>
      <c r="Q764">
        <v>0</v>
      </c>
      <c r="R764">
        <v>2</v>
      </c>
      <c r="S764" t="s">
        <v>1447</v>
      </c>
      <c r="T764" t="s">
        <v>1448</v>
      </c>
      <c r="U764">
        <v>7</v>
      </c>
      <c r="V764">
        <v>8</v>
      </c>
      <c r="W764">
        <v>3</v>
      </c>
      <c r="X764">
        <v>1</v>
      </c>
      <c r="Y764">
        <v>2</v>
      </c>
      <c r="Z764">
        <v>1</v>
      </c>
      <c r="AA764">
        <v>1</v>
      </c>
      <c r="AB764">
        <v>3</v>
      </c>
      <c r="AC764">
        <v>1</v>
      </c>
      <c r="AD764">
        <v>2</v>
      </c>
      <c r="AE764">
        <v>17</v>
      </c>
      <c r="AF764">
        <v>18</v>
      </c>
      <c r="AG764">
        <v>5</v>
      </c>
      <c r="AH764">
        <v>9</v>
      </c>
      <c r="AI764">
        <v>12</v>
      </c>
      <c r="AJ764">
        <v>9</v>
      </c>
      <c r="AK764">
        <v>15</v>
      </c>
      <c r="AL764">
        <v>19</v>
      </c>
      <c r="AM764">
        <v>50</v>
      </c>
      <c r="AN764">
        <v>50</v>
      </c>
      <c r="AO764">
        <v>1.72</v>
      </c>
      <c r="AP764">
        <v>2.02</v>
      </c>
      <c r="AQ764">
        <v>1.97</v>
      </c>
      <c r="AR764">
        <v>49</v>
      </c>
      <c r="AS764">
        <v>72</v>
      </c>
      <c r="AT764">
        <v>32</v>
      </c>
      <c r="AU764">
        <v>0</v>
      </c>
      <c r="AV764">
        <v>0</v>
      </c>
      <c r="AW764">
        <v>16</v>
      </c>
      <c r="AX764">
        <v>69</v>
      </c>
      <c r="AY764">
        <v>25</v>
      </c>
      <c r="AZ764">
        <v>79</v>
      </c>
      <c r="BA764">
        <v>10.24</v>
      </c>
      <c r="BB764">
        <v>5.57</v>
      </c>
      <c r="BC764">
        <v>2.5</v>
      </c>
      <c r="BD764">
        <v>3.2</v>
      </c>
      <c r="BE764">
        <v>2.88</v>
      </c>
      <c r="BF764">
        <f>(1/BC764+1/BD764+1/BE764-1)/3</f>
        <v>1.9907407407407412E-2</v>
      </c>
      <c r="BG764">
        <f>1/BC764-BF764</f>
        <v>0.38009259259259259</v>
      </c>
      <c r="BH764">
        <f>1/BD764-BF764</f>
        <v>0.29259259259259257</v>
      </c>
      <c r="BI764">
        <f>1/BE764-BF764</f>
        <v>0.32731481481481478</v>
      </c>
      <c r="BJ764">
        <f>MROUND(BG764*100,2)/100</f>
        <v>0.38</v>
      </c>
      <c r="BK764">
        <v>1.36</v>
      </c>
      <c r="BL764">
        <v>2.12</v>
      </c>
      <c r="BM764">
        <v>3.75</v>
      </c>
      <c r="BN764">
        <v>7.35</v>
      </c>
      <c r="BO764">
        <v>1.82</v>
      </c>
      <c r="BP764">
        <v>1.89</v>
      </c>
      <c r="BQ764" t="s">
        <v>726</v>
      </c>
      <c r="BR764">
        <f>VLOOKUP(Table2[[#This Row],[Reference]],metron,10,FALSE)</f>
        <v>2.4900895140664963</v>
      </c>
      <c r="BS764">
        <f>VLOOKUP(Table2[[#This Row],[Reference]],metron,11,FALSE)</f>
        <v>1.330562659846547</v>
      </c>
      <c r="BT764">
        <f>VLOOKUP(Table2[[#This Row],[Reference]],metron,12,FALSE)</f>
        <v>1.1595268542199491</v>
      </c>
      <c r="BU764">
        <f>VLOOKUP(Table2[[#This Row],[Reference]],metron,13,FALSE)</f>
        <v>0.59053607588191415</v>
      </c>
      <c r="BV764">
        <f>VLOOKUP(Table2[[#This Row],[Reference]],metron,14,FALSE)</f>
        <v>0.50069274219332838</v>
      </c>
      <c r="BW764">
        <f>VLOOKUP(Table2[[#This Row],[Reference]],metron,15,FALSE)</f>
        <v>11.79715236686391</v>
      </c>
      <c r="BX764">
        <f>VLOOKUP(Table2[[#This Row],[Reference]],metron,16,FALSE)</f>
        <v>10.317122781065089</v>
      </c>
      <c r="BY764">
        <f>VLOOKUP(Table2[[#This Row],[Reference]],metron,17,FALSE)</f>
        <v>5.0637025966747622</v>
      </c>
      <c r="BZ764">
        <f>VLOOKUP(Table2[[#This Row],[Reference]],metron,18,FALSE)</f>
        <v>4.4674014571268454</v>
      </c>
      <c r="CA764">
        <f>VLOOKUP(Table2[[#This Row],[Reference]],metron,19,FALSE)</f>
        <v>6.7334497701891483</v>
      </c>
      <c r="CB764">
        <f>VLOOKUP(Table2[[#This Row],[Reference]],metron,20,FALSE)</f>
        <v>5.849721323938244</v>
      </c>
      <c r="CC764">
        <f>VLOOKUP(Table2[[#This Row],[Reference]],metron,21,FALSE)</f>
        <v>12.89644194756554</v>
      </c>
      <c r="CD764">
        <f>VLOOKUP(Table2[[#This Row],[Reference]],metron,22,FALSE)</f>
        <v>13.3434456928839</v>
      </c>
      <c r="CE764">
        <f>VLOOKUP(Table2[[#This Row],[Reference]],metron,23,FALSE)</f>
        <v>1.6144382124117971</v>
      </c>
      <c r="CF764">
        <f>VLOOKUP(Table2[[#This Row],[Reference]],metron,24,FALSE)</f>
        <v>1.9032024606477289</v>
      </c>
      <c r="CG764">
        <f>VLOOKUP(Table2[[#This Row],[Reference]],metron,25,FALSE)</f>
        <v>9.372172969060974E-2</v>
      </c>
      <c r="CH764">
        <f>VLOOKUP(Table2[[#This Row],[Reference]],metron,26,FALSE)</f>
        <v>0.11669983716301791</v>
      </c>
    </row>
    <row r="765" spans="1:86" hidden="1" x14ac:dyDescent="0.45">
      <c r="A765">
        <v>1635642360</v>
      </c>
      <c r="B765" t="s">
        <v>1449</v>
      </c>
      <c r="C765" t="s">
        <v>64</v>
      </c>
      <c r="D765" t="s">
        <v>65</v>
      </c>
      <c r="E765" t="s">
        <v>693</v>
      </c>
      <c r="F765" t="s">
        <v>682</v>
      </c>
      <c r="G765" t="s">
        <v>735</v>
      </c>
      <c r="H765">
        <v>16</v>
      </c>
      <c r="I765">
        <v>1.29</v>
      </c>
      <c r="J765">
        <v>0.71</v>
      </c>
      <c r="K765">
        <v>1.89</v>
      </c>
      <c r="L765">
        <v>1.1000000000000001</v>
      </c>
      <c r="M765">
        <v>1</v>
      </c>
      <c r="N765">
        <v>1</v>
      </c>
      <c r="O765">
        <v>2</v>
      </c>
      <c r="P765">
        <v>1</v>
      </c>
      <c r="Q765">
        <v>0</v>
      </c>
      <c r="R765">
        <v>1</v>
      </c>
      <c r="S765">
        <v>88</v>
      </c>
      <c r="T765">
        <v>28</v>
      </c>
      <c r="U765">
        <v>9</v>
      </c>
      <c r="V765">
        <v>4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22</v>
      </c>
      <c r="AF765">
        <v>9</v>
      </c>
      <c r="AG765">
        <v>7</v>
      </c>
      <c r="AH765">
        <v>5</v>
      </c>
      <c r="AI765">
        <v>15</v>
      </c>
      <c r="AJ765">
        <v>4</v>
      </c>
      <c r="AK765">
        <v>7</v>
      </c>
      <c r="AL765">
        <v>5</v>
      </c>
      <c r="AM765">
        <v>61</v>
      </c>
      <c r="AN765">
        <v>39</v>
      </c>
      <c r="AO765">
        <v>2.36</v>
      </c>
      <c r="AP765">
        <v>1.17</v>
      </c>
      <c r="AQ765">
        <v>2.29</v>
      </c>
      <c r="AR765">
        <v>50</v>
      </c>
      <c r="AS765">
        <v>79</v>
      </c>
      <c r="AT765">
        <v>43</v>
      </c>
      <c r="AU765">
        <v>14</v>
      </c>
      <c r="AV765">
        <v>0</v>
      </c>
      <c r="AW765">
        <v>22</v>
      </c>
      <c r="AX765">
        <v>79</v>
      </c>
      <c r="AY765">
        <v>36</v>
      </c>
      <c r="AZ765">
        <v>72</v>
      </c>
      <c r="BA765">
        <v>8.43</v>
      </c>
      <c r="BB765">
        <v>5.86</v>
      </c>
      <c r="BC765">
        <v>1.86</v>
      </c>
      <c r="BD765">
        <v>3.66</v>
      </c>
      <c r="BE765">
        <v>4.2</v>
      </c>
      <c r="BF765">
        <f>(1/BC765+1/BD765+1/BE765-1)/3</f>
        <v>1.6317896804411831E-2</v>
      </c>
      <c r="BG765">
        <f>1/BC765-BF765</f>
        <v>0.52131651179773864</v>
      </c>
      <c r="BH765">
        <f>1/BD765-BF765</f>
        <v>0.25690614691143515</v>
      </c>
      <c r="BI765">
        <f>1/BE765-BF765</f>
        <v>0.22177734129082624</v>
      </c>
      <c r="BJ765">
        <f>MROUND(BG765*100,2)/100</f>
        <v>0.52</v>
      </c>
      <c r="BK765">
        <v>1.33</v>
      </c>
      <c r="BL765">
        <v>2</v>
      </c>
      <c r="BM765">
        <v>3.4</v>
      </c>
      <c r="BN765">
        <v>6</v>
      </c>
      <c r="BO765">
        <v>1.85</v>
      </c>
      <c r="BP765">
        <v>1.85</v>
      </c>
      <c r="BQ765" t="s">
        <v>698</v>
      </c>
      <c r="BR765">
        <f>VLOOKUP(Table2[[#This Row],[Reference]],metron,10,FALSE)</f>
        <v>2.5967403582378576</v>
      </c>
      <c r="BS765">
        <f>VLOOKUP(Table2[[#This Row],[Reference]],metron,11,FALSE)</f>
        <v>1.625948039373891</v>
      </c>
      <c r="BT765">
        <f>VLOOKUP(Table2[[#This Row],[Reference]],metron,12,FALSE)</f>
        <v>0.97079231886396644</v>
      </c>
      <c r="BU765">
        <f>VLOOKUP(Table2[[#This Row],[Reference]],metron,13,FALSE)</f>
        <v>0.71433182698515174</v>
      </c>
      <c r="BV765">
        <f>VLOOKUP(Table2[[#This Row],[Reference]],metron,14,FALSE)</f>
        <v>0.43011620400258233</v>
      </c>
      <c r="BW765">
        <f>VLOOKUP(Table2[[#This Row],[Reference]],metron,15,FALSE)</f>
        <v>13.39951055368614</v>
      </c>
      <c r="BX765">
        <f>VLOOKUP(Table2[[#This Row],[Reference]],metron,16,FALSE)</f>
        <v>9.4252064851636579</v>
      </c>
      <c r="BY765">
        <f>VLOOKUP(Table2[[#This Row],[Reference]],metron,17,FALSE)</f>
        <v>5.7628422023992618</v>
      </c>
      <c r="BZ765">
        <f>VLOOKUP(Table2[[#This Row],[Reference]],metron,18,FALSE)</f>
        <v>3.9375576745616732</v>
      </c>
      <c r="CA765">
        <f>VLOOKUP(Table2[[#This Row],[Reference]],metron,19,FALSE)</f>
        <v>7.636668351286878</v>
      </c>
      <c r="CB765">
        <f>VLOOKUP(Table2[[#This Row],[Reference]],metron,20,FALSE)</f>
        <v>5.4876488106019847</v>
      </c>
      <c r="CC765">
        <f>VLOOKUP(Table2[[#This Row],[Reference]],metron,21,FALSE)</f>
        <v>12.460420531849101</v>
      </c>
      <c r="CD765">
        <f>VLOOKUP(Table2[[#This Row],[Reference]],metron,22,FALSE)</f>
        <v>13.44897959183673</v>
      </c>
      <c r="CE765">
        <f>VLOOKUP(Table2[[#This Row],[Reference]],metron,23,FALSE)</f>
        <v>1.462202380952381</v>
      </c>
      <c r="CF765">
        <f>VLOOKUP(Table2[[#This Row],[Reference]],metron,24,FALSE)</f>
        <v>2.01547619047619</v>
      </c>
      <c r="CG765">
        <f>VLOOKUP(Table2[[#This Row],[Reference]],metron,25,FALSE)</f>
        <v>7.7380952380952384E-2</v>
      </c>
      <c r="CH765">
        <f>VLOOKUP(Table2[[#This Row],[Reference]],metron,26,FALSE)</f>
        <v>0.13754093480202439</v>
      </c>
    </row>
    <row r="766" spans="1:86" hidden="1" x14ac:dyDescent="0.45">
      <c r="A766">
        <v>1635646200</v>
      </c>
      <c r="B766" t="s">
        <v>1450</v>
      </c>
      <c r="C766" t="s">
        <v>64</v>
      </c>
      <c r="D766" t="s">
        <v>65</v>
      </c>
      <c r="E766" t="s">
        <v>661</v>
      </c>
      <c r="F766" t="s">
        <v>666</v>
      </c>
      <c r="G766" t="s">
        <v>720</v>
      </c>
      <c r="H766">
        <v>16</v>
      </c>
      <c r="I766">
        <v>1.57</v>
      </c>
      <c r="J766">
        <v>1.1399999999999999</v>
      </c>
      <c r="K766">
        <v>2</v>
      </c>
      <c r="L766">
        <v>1.32</v>
      </c>
      <c r="M766">
        <v>2</v>
      </c>
      <c r="N766">
        <v>1</v>
      </c>
      <c r="O766">
        <v>3</v>
      </c>
      <c r="P766">
        <v>1</v>
      </c>
      <c r="Q766">
        <v>1</v>
      </c>
      <c r="R766">
        <v>0</v>
      </c>
      <c r="S766" t="s">
        <v>1451</v>
      </c>
      <c r="T766">
        <v>86</v>
      </c>
      <c r="U766">
        <v>2</v>
      </c>
      <c r="V766">
        <v>6</v>
      </c>
      <c r="W766">
        <v>3</v>
      </c>
      <c r="X766">
        <v>0</v>
      </c>
      <c r="Y766">
        <v>3</v>
      </c>
      <c r="Z766">
        <v>0</v>
      </c>
      <c r="AA766">
        <v>2</v>
      </c>
      <c r="AB766">
        <v>1</v>
      </c>
      <c r="AC766">
        <v>1</v>
      </c>
      <c r="AD766">
        <v>2</v>
      </c>
      <c r="AE766">
        <v>10</v>
      </c>
      <c r="AF766">
        <v>14</v>
      </c>
      <c r="AG766">
        <v>4</v>
      </c>
      <c r="AH766">
        <v>4</v>
      </c>
      <c r="AI766">
        <v>6</v>
      </c>
      <c r="AJ766">
        <v>10</v>
      </c>
      <c r="AK766">
        <v>10</v>
      </c>
      <c r="AL766">
        <v>8</v>
      </c>
      <c r="AM766">
        <v>46</v>
      </c>
      <c r="AN766">
        <v>54</v>
      </c>
      <c r="AO766">
        <v>1.26</v>
      </c>
      <c r="AP766">
        <v>1.5</v>
      </c>
      <c r="AQ766">
        <v>1.22</v>
      </c>
      <c r="AR766">
        <v>22</v>
      </c>
      <c r="AS766">
        <v>43</v>
      </c>
      <c r="AT766">
        <v>22</v>
      </c>
      <c r="AU766">
        <v>7</v>
      </c>
      <c r="AV766">
        <v>0</v>
      </c>
      <c r="AW766">
        <v>15</v>
      </c>
      <c r="AX766">
        <v>36</v>
      </c>
      <c r="AY766">
        <v>14</v>
      </c>
      <c r="AZ766">
        <v>50</v>
      </c>
      <c r="BA766">
        <v>9.86</v>
      </c>
      <c r="BB766">
        <v>5.14</v>
      </c>
      <c r="BC766">
        <v>1.75</v>
      </c>
      <c r="BD766">
        <v>3.53</v>
      </c>
      <c r="BE766">
        <v>5.1100000000000003</v>
      </c>
      <c r="BF766">
        <f>(1/BC766+1/BD766+1/BE766-1)/3</f>
        <v>1.6803135550467641E-2</v>
      </c>
      <c r="BG766">
        <f>1/BC766-BF766</f>
        <v>0.55462543587810376</v>
      </c>
      <c r="BH766">
        <f>1/BD766-BF766</f>
        <v>0.26648298342970234</v>
      </c>
      <c r="BI766">
        <f>1/BE766-BF766</f>
        <v>0.1788915806921938</v>
      </c>
      <c r="BJ766">
        <f>MROUND(BG766*100,2)/100</f>
        <v>0.56000000000000005</v>
      </c>
      <c r="BK766">
        <v>1.36</v>
      </c>
      <c r="BL766">
        <v>2</v>
      </c>
      <c r="BM766">
        <v>3.5</v>
      </c>
      <c r="BN766">
        <v>6.5</v>
      </c>
      <c r="BO766">
        <v>1.91</v>
      </c>
      <c r="BP766">
        <v>1.8</v>
      </c>
      <c r="BQ766" t="s">
        <v>715</v>
      </c>
      <c r="BR766">
        <f>VLOOKUP(Table2[[#This Row],[Reference]],metron,10,FALSE)</f>
        <v>2.6892488954344627</v>
      </c>
      <c r="BS766">
        <f>VLOOKUP(Table2[[#This Row],[Reference]],metron,11,FALSE)</f>
        <v>1.7546812539448771</v>
      </c>
      <c r="BT766">
        <f>VLOOKUP(Table2[[#This Row],[Reference]],metron,12,FALSE)</f>
        <v>0.93456764148958549</v>
      </c>
      <c r="BU766">
        <f>VLOOKUP(Table2[[#This Row],[Reference]],metron,13,FALSE)</f>
        <v>0.77824531874605507</v>
      </c>
      <c r="BV766">
        <f>VLOOKUP(Table2[[#This Row],[Reference]],metron,14,FALSE)</f>
        <v>0.41237113402061848</v>
      </c>
      <c r="BW766">
        <f>VLOOKUP(Table2[[#This Row],[Reference]],metron,15,FALSE)</f>
        <v>13.77153558052435</v>
      </c>
      <c r="BX766">
        <f>VLOOKUP(Table2[[#This Row],[Reference]],metron,16,FALSE)</f>
        <v>9.0445692883895124</v>
      </c>
      <c r="BY766">
        <f>VLOOKUP(Table2[[#This Row],[Reference]],metron,17,FALSE)</f>
        <v>6.0821292775665396</v>
      </c>
      <c r="BZ766">
        <f>VLOOKUP(Table2[[#This Row],[Reference]],metron,18,FALSE)</f>
        <v>3.8201520912547529</v>
      </c>
      <c r="CA766">
        <f>VLOOKUP(Table2[[#This Row],[Reference]],metron,19,FALSE)</f>
        <v>7.6894063029578108</v>
      </c>
      <c r="CB766">
        <f>VLOOKUP(Table2[[#This Row],[Reference]],metron,20,FALSE)</f>
        <v>5.224417197134759</v>
      </c>
      <c r="CC766">
        <f>VLOOKUP(Table2[[#This Row],[Reference]],metron,21,FALSE)</f>
        <v>12.297605473204101</v>
      </c>
      <c r="CD766">
        <f>VLOOKUP(Table2[[#This Row],[Reference]],metron,22,FALSE)</f>
        <v>13.310908399847969</v>
      </c>
      <c r="CE766">
        <f>VLOOKUP(Table2[[#This Row],[Reference]],metron,23,FALSE)</f>
        <v>1.3713126843657819</v>
      </c>
      <c r="CF766">
        <f>VLOOKUP(Table2[[#This Row],[Reference]],metron,24,FALSE)</f>
        <v>1.9516961651917399</v>
      </c>
      <c r="CG766">
        <f>VLOOKUP(Table2[[#This Row],[Reference]],metron,25,FALSE)</f>
        <v>6.6002949852507375E-2</v>
      </c>
      <c r="CH766">
        <f>VLOOKUP(Table2[[#This Row],[Reference]],metron,26,FALSE)</f>
        <v>0.1297935103244838</v>
      </c>
    </row>
    <row r="767" spans="1:86" hidden="1" x14ac:dyDescent="0.45">
      <c r="A767">
        <v>1635703200</v>
      </c>
      <c r="B767" t="s">
        <v>1452</v>
      </c>
      <c r="C767" t="s">
        <v>64</v>
      </c>
      <c r="D767" t="s">
        <v>65</v>
      </c>
      <c r="E767" t="s">
        <v>705</v>
      </c>
      <c r="F767" t="s">
        <v>667</v>
      </c>
      <c r="G767" t="s">
        <v>743</v>
      </c>
      <c r="H767">
        <v>16</v>
      </c>
      <c r="I767">
        <v>1.71</v>
      </c>
      <c r="J767">
        <v>1.86</v>
      </c>
      <c r="K767">
        <v>1.17</v>
      </c>
      <c r="L767">
        <v>1.4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U767">
        <v>4</v>
      </c>
      <c r="V767">
        <v>5</v>
      </c>
      <c r="W767">
        <v>1</v>
      </c>
      <c r="X767">
        <v>0</v>
      </c>
      <c r="Y767">
        <v>2</v>
      </c>
      <c r="Z767">
        <v>0</v>
      </c>
      <c r="AA767">
        <v>1</v>
      </c>
      <c r="AB767">
        <v>0</v>
      </c>
      <c r="AC767">
        <v>1</v>
      </c>
      <c r="AD767">
        <v>1</v>
      </c>
      <c r="AE767">
        <v>7</v>
      </c>
      <c r="AF767">
        <v>13</v>
      </c>
      <c r="AG767">
        <v>0</v>
      </c>
      <c r="AH767">
        <v>6</v>
      </c>
      <c r="AI767">
        <v>7</v>
      </c>
      <c r="AJ767">
        <v>7</v>
      </c>
      <c r="AK767">
        <v>10</v>
      </c>
      <c r="AL767">
        <v>5</v>
      </c>
      <c r="AM767">
        <v>47</v>
      </c>
      <c r="AN767">
        <v>53</v>
      </c>
      <c r="AO767">
        <v>0.73</v>
      </c>
      <c r="AP767">
        <v>1.6</v>
      </c>
      <c r="AQ767">
        <v>2.72</v>
      </c>
      <c r="AR767">
        <v>57</v>
      </c>
      <c r="AS767">
        <v>79</v>
      </c>
      <c r="AT767">
        <v>57</v>
      </c>
      <c r="AU767">
        <v>36</v>
      </c>
      <c r="AV767">
        <v>0</v>
      </c>
      <c r="AW767">
        <v>43</v>
      </c>
      <c r="AX767">
        <v>71</v>
      </c>
      <c r="AY767">
        <v>36</v>
      </c>
      <c r="AZ767">
        <v>71</v>
      </c>
      <c r="BA767">
        <v>9.58</v>
      </c>
      <c r="BB767">
        <v>5.57</v>
      </c>
      <c r="BC767">
        <v>2.2999999999999998</v>
      </c>
      <c r="BD767">
        <v>3.1</v>
      </c>
      <c r="BE767">
        <v>3</v>
      </c>
      <c r="BF767">
        <f>(1/BC767+1/BD767+1/BE767-1)/3</f>
        <v>3.0232195730091949E-2</v>
      </c>
      <c r="BG767">
        <f>1/BC767-BF767</f>
        <v>0.40455041296556027</v>
      </c>
      <c r="BH767">
        <f>1/BD767-BF767</f>
        <v>0.29234844943119837</v>
      </c>
      <c r="BI767">
        <f>1/BE767-BF767</f>
        <v>0.30310113760324137</v>
      </c>
      <c r="BJ767">
        <f>MROUND(BG767*100,2)/100</f>
        <v>0.4</v>
      </c>
      <c r="BK767">
        <v>1.3</v>
      </c>
      <c r="BL767">
        <v>1.95</v>
      </c>
      <c r="BM767">
        <v>3.25</v>
      </c>
      <c r="BN767">
        <v>5.5</v>
      </c>
      <c r="BO767">
        <v>1.7</v>
      </c>
      <c r="BP767">
        <v>2.0499999999999998</v>
      </c>
      <c r="BQ767" t="s">
        <v>723</v>
      </c>
      <c r="BR767">
        <f>VLOOKUP(Table2[[#This Row],[Reference]],metron,10,FALSE)</f>
        <v>2.4956155335383219</v>
      </c>
      <c r="BS767">
        <f>VLOOKUP(Table2[[#This Row],[Reference]],metron,11,FALSE)</f>
        <v>1.344038264434575</v>
      </c>
      <c r="BT767">
        <f>VLOOKUP(Table2[[#This Row],[Reference]],metron,12,FALSE)</f>
        <v>1.1515772691037469</v>
      </c>
      <c r="BU767">
        <f>VLOOKUP(Table2[[#This Row],[Reference]],metron,13,FALSE)</f>
        <v>0.59936225942375587</v>
      </c>
      <c r="BV767">
        <f>VLOOKUP(Table2[[#This Row],[Reference]],metron,14,FALSE)</f>
        <v>0.50723152260562576</v>
      </c>
      <c r="BW767">
        <f>VLOOKUP(Table2[[#This Row],[Reference]],metron,15,FALSE)</f>
        <v>11.99278846153846</v>
      </c>
      <c r="BX767">
        <f>VLOOKUP(Table2[[#This Row],[Reference]],metron,16,FALSE)</f>
        <v>10.0277534965035</v>
      </c>
      <c r="BY767">
        <f>VLOOKUP(Table2[[#This Row],[Reference]],metron,17,FALSE)</f>
        <v>5.2857459543338514</v>
      </c>
      <c r="BZ767">
        <f>VLOOKUP(Table2[[#This Row],[Reference]],metron,18,FALSE)</f>
        <v>4.4067834183107957</v>
      </c>
      <c r="CA767">
        <f>VLOOKUP(Table2[[#This Row],[Reference]],metron,19,FALSE)</f>
        <v>6.7070425072046085</v>
      </c>
      <c r="CB767">
        <f>VLOOKUP(Table2[[#This Row],[Reference]],metron,20,FALSE)</f>
        <v>5.6209700781927046</v>
      </c>
      <c r="CC767">
        <f>VLOOKUP(Table2[[#This Row],[Reference]],metron,21,FALSE)</f>
        <v>13.04463690872752</v>
      </c>
      <c r="CD767">
        <f>VLOOKUP(Table2[[#This Row],[Reference]],metron,22,FALSE)</f>
        <v>13.49811236953142</v>
      </c>
      <c r="CE767">
        <f>VLOOKUP(Table2[[#This Row],[Reference]],metron,23,FALSE)</f>
        <v>1.5836526181353769</v>
      </c>
      <c r="CF767">
        <f>VLOOKUP(Table2[[#This Row],[Reference]],metron,24,FALSE)</f>
        <v>1.8744146445295871</v>
      </c>
      <c r="CG767">
        <f>VLOOKUP(Table2[[#This Row],[Reference]],metron,25,FALSE)</f>
        <v>8.5994040017028525E-2</v>
      </c>
      <c r="CH767">
        <f>VLOOKUP(Table2[[#This Row],[Reference]],metron,26,FALSE)</f>
        <v>0.13452532992762881</v>
      </c>
    </row>
    <row r="768" spans="1:86" hidden="1" x14ac:dyDescent="0.45">
      <c r="A768">
        <v>1635721500</v>
      </c>
      <c r="B768" t="s">
        <v>1453</v>
      </c>
      <c r="C768" t="s">
        <v>64</v>
      </c>
      <c r="D768" t="s">
        <v>65</v>
      </c>
      <c r="E768" t="s">
        <v>671</v>
      </c>
      <c r="F768" t="s">
        <v>694</v>
      </c>
      <c r="G768" t="s">
        <v>760</v>
      </c>
      <c r="H768">
        <v>16</v>
      </c>
      <c r="I768">
        <v>1.5</v>
      </c>
      <c r="J768">
        <v>1.71</v>
      </c>
      <c r="K768">
        <v>1.25</v>
      </c>
      <c r="L768">
        <v>1.53</v>
      </c>
      <c r="M768">
        <v>2</v>
      </c>
      <c r="N768">
        <v>1</v>
      </c>
      <c r="O768">
        <v>3</v>
      </c>
      <c r="P768">
        <v>1</v>
      </c>
      <c r="Q768">
        <v>1</v>
      </c>
      <c r="R768">
        <v>0</v>
      </c>
      <c r="S768" t="s">
        <v>1454</v>
      </c>
      <c r="T768">
        <v>52</v>
      </c>
      <c r="U768">
        <v>5</v>
      </c>
      <c r="V768">
        <v>3</v>
      </c>
      <c r="W768">
        <v>2</v>
      </c>
      <c r="X768">
        <v>0</v>
      </c>
      <c r="Y768">
        <v>2</v>
      </c>
      <c r="Z768">
        <v>1</v>
      </c>
      <c r="AA768">
        <v>1</v>
      </c>
      <c r="AB768">
        <v>1</v>
      </c>
      <c r="AC768">
        <v>1</v>
      </c>
      <c r="AD768">
        <v>2</v>
      </c>
      <c r="AE768">
        <v>12</v>
      </c>
      <c r="AF768">
        <v>7</v>
      </c>
      <c r="AG768">
        <v>8</v>
      </c>
      <c r="AH768">
        <v>2</v>
      </c>
      <c r="AI768">
        <v>4</v>
      </c>
      <c r="AJ768">
        <v>5</v>
      </c>
      <c r="AK768">
        <v>8</v>
      </c>
      <c r="AL768">
        <v>12</v>
      </c>
      <c r="AM768">
        <v>54</v>
      </c>
      <c r="AN768">
        <v>46</v>
      </c>
      <c r="AO768">
        <v>1.68</v>
      </c>
      <c r="AP768">
        <v>0.71</v>
      </c>
      <c r="AQ768">
        <v>2.1</v>
      </c>
      <c r="AR768">
        <v>54</v>
      </c>
      <c r="AS768">
        <v>79</v>
      </c>
      <c r="AT768">
        <v>23</v>
      </c>
      <c r="AU768">
        <v>16</v>
      </c>
      <c r="AV768">
        <v>0</v>
      </c>
      <c r="AW768">
        <v>45</v>
      </c>
      <c r="AX768">
        <v>70</v>
      </c>
      <c r="AY768">
        <v>9</v>
      </c>
      <c r="AZ768">
        <v>70</v>
      </c>
      <c r="BA768">
        <v>7.24</v>
      </c>
      <c r="BB768">
        <v>4.54</v>
      </c>
      <c r="BC768">
        <v>2.5</v>
      </c>
      <c r="BD768">
        <v>2.9</v>
      </c>
      <c r="BE768">
        <v>2.88</v>
      </c>
      <c r="BF768">
        <f>(1/BC768+1/BD768+1/BE768-1)/3</f>
        <v>3.0683269476372937E-2</v>
      </c>
      <c r="BG768">
        <f>1/BC768-BF768</f>
        <v>0.36931673052362707</v>
      </c>
      <c r="BH768">
        <f>1/BD768-BF768</f>
        <v>0.31414431673052362</v>
      </c>
      <c r="BI768">
        <f>1/BE768-BF768</f>
        <v>0.31653895274584926</v>
      </c>
      <c r="BJ768">
        <f>MROUND(BG768*100,2)/100</f>
        <v>0.36</v>
      </c>
      <c r="BK768">
        <v>1.67</v>
      </c>
      <c r="BL768">
        <v>2.12</v>
      </c>
      <c r="BM768">
        <v>4.33</v>
      </c>
      <c r="BN768">
        <v>8</v>
      </c>
      <c r="BO768">
        <v>1.91</v>
      </c>
      <c r="BP768">
        <v>1.8</v>
      </c>
      <c r="BQ768" t="s">
        <v>770</v>
      </c>
      <c r="BR768">
        <f>VLOOKUP(Table2[[#This Row],[Reference]],metron,10,FALSE)</f>
        <v>2.5110350525197691</v>
      </c>
      <c r="BS768">
        <f>VLOOKUP(Table2[[#This Row],[Reference]],metron,11,FALSE)</f>
        <v>1.269326094653606</v>
      </c>
      <c r="BT768">
        <f>VLOOKUP(Table2[[#This Row],[Reference]],metron,12,FALSE)</f>
        <v>1.2417089578661631</v>
      </c>
      <c r="BU768">
        <f>VLOOKUP(Table2[[#This Row],[Reference]],metron,13,FALSE)</f>
        <v>0.56586402266288949</v>
      </c>
      <c r="BV768">
        <f>VLOOKUP(Table2[[#This Row],[Reference]],metron,14,FALSE)</f>
        <v>0.55158168083097259</v>
      </c>
      <c r="BW768">
        <f>VLOOKUP(Table2[[#This Row],[Reference]],metron,15,FALSE)</f>
        <v>11.49400826446281</v>
      </c>
      <c r="BX768">
        <f>VLOOKUP(Table2[[#This Row],[Reference]],metron,16,FALSE)</f>
        <v>10.507231404958681</v>
      </c>
      <c r="BY768">
        <f>VLOOKUP(Table2[[#This Row],[Reference]],metron,17,FALSE)</f>
        <v>4.9238790406673623</v>
      </c>
      <c r="BZ768">
        <f>VLOOKUP(Table2[[#This Row],[Reference]],metron,18,FALSE)</f>
        <v>4.6296141814389991</v>
      </c>
      <c r="CA768">
        <f>VLOOKUP(Table2[[#This Row],[Reference]],metron,19,FALSE)</f>
        <v>6.5701292237954476</v>
      </c>
      <c r="CB768">
        <f>VLOOKUP(Table2[[#This Row],[Reference]],metron,20,FALSE)</f>
        <v>5.8776172235196817</v>
      </c>
      <c r="CC768">
        <f>VLOOKUP(Table2[[#This Row],[Reference]],metron,21,FALSE)</f>
        <v>12.798739495798319</v>
      </c>
      <c r="CD768">
        <f>VLOOKUP(Table2[[#This Row],[Reference]],metron,22,FALSE)</f>
        <v>12.98844537815126</v>
      </c>
      <c r="CE768">
        <f>VLOOKUP(Table2[[#This Row],[Reference]],metron,23,FALSE)</f>
        <v>1.604928297313674</v>
      </c>
      <c r="CF768">
        <f>VLOOKUP(Table2[[#This Row],[Reference]],metron,24,FALSE)</f>
        <v>1.791961219955565</v>
      </c>
      <c r="CG768">
        <f>VLOOKUP(Table2[[#This Row],[Reference]],metron,25,FALSE)</f>
        <v>8.887093516461321E-2</v>
      </c>
      <c r="CH768">
        <f>VLOOKUP(Table2[[#This Row],[Reference]],metron,26,FALSE)</f>
        <v>0.11694607150070691</v>
      </c>
    </row>
    <row r="769" spans="1:86" hidden="1" x14ac:dyDescent="0.45">
      <c r="A769">
        <v>1635728700</v>
      </c>
      <c r="B769" t="s">
        <v>1455</v>
      </c>
      <c r="C769" t="s">
        <v>64</v>
      </c>
      <c r="D769" t="s">
        <v>65</v>
      </c>
      <c r="E769" t="s">
        <v>688</v>
      </c>
      <c r="F769" t="s">
        <v>704</v>
      </c>
      <c r="G769" t="s">
        <v>717</v>
      </c>
      <c r="H769">
        <v>16</v>
      </c>
      <c r="I769">
        <v>0.71</v>
      </c>
      <c r="J769">
        <v>0.86</v>
      </c>
      <c r="K769">
        <v>1.1100000000000001</v>
      </c>
      <c r="L769">
        <v>1.05</v>
      </c>
      <c r="M769">
        <v>1</v>
      </c>
      <c r="N769">
        <v>1</v>
      </c>
      <c r="O769">
        <v>2</v>
      </c>
      <c r="P769">
        <v>1</v>
      </c>
      <c r="Q769">
        <v>0</v>
      </c>
      <c r="R769">
        <v>1</v>
      </c>
      <c r="S769">
        <v>47</v>
      </c>
      <c r="T769">
        <v>30</v>
      </c>
      <c r="U769">
        <v>2</v>
      </c>
      <c r="V769">
        <v>2</v>
      </c>
      <c r="W769">
        <v>3</v>
      </c>
      <c r="X769">
        <v>1</v>
      </c>
      <c r="Y769">
        <v>1</v>
      </c>
      <c r="Z769">
        <v>0</v>
      </c>
      <c r="AA769">
        <v>1</v>
      </c>
      <c r="AB769">
        <v>3</v>
      </c>
      <c r="AC769">
        <v>0</v>
      </c>
      <c r="AD769">
        <v>1</v>
      </c>
      <c r="AE769">
        <v>6</v>
      </c>
      <c r="AF769">
        <v>10</v>
      </c>
      <c r="AG769">
        <v>2</v>
      </c>
      <c r="AH769">
        <v>6</v>
      </c>
      <c r="AI769">
        <v>4</v>
      </c>
      <c r="AJ769">
        <v>4</v>
      </c>
      <c r="AK769">
        <v>8</v>
      </c>
      <c r="AL769">
        <v>11</v>
      </c>
      <c r="AM769">
        <v>36</v>
      </c>
      <c r="AN769">
        <v>64</v>
      </c>
      <c r="AO769">
        <v>0.84</v>
      </c>
      <c r="AP769">
        <v>1.4</v>
      </c>
      <c r="AQ769">
        <v>2.86</v>
      </c>
      <c r="AR769">
        <v>65</v>
      </c>
      <c r="AS769">
        <v>79</v>
      </c>
      <c r="AT769">
        <v>50</v>
      </c>
      <c r="AU769">
        <v>29</v>
      </c>
      <c r="AV769">
        <v>15</v>
      </c>
      <c r="AW769">
        <v>36</v>
      </c>
      <c r="AX769">
        <v>71</v>
      </c>
      <c r="AY769">
        <v>36</v>
      </c>
      <c r="AZ769">
        <v>79</v>
      </c>
      <c r="BA769">
        <v>10.28</v>
      </c>
      <c r="BB769">
        <v>5.29</v>
      </c>
      <c r="BC769">
        <v>3.5</v>
      </c>
      <c r="BD769">
        <v>3.3</v>
      </c>
      <c r="BE769">
        <v>2.1</v>
      </c>
      <c r="BF769">
        <f>(1/BC769+1/BD769+1/BE769-1)/3</f>
        <v>2.1645021645021689E-2</v>
      </c>
      <c r="BG769">
        <f>1/BC769-BF769</f>
        <v>0.26406926406926401</v>
      </c>
      <c r="BH769">
        <f>1/BD769-BF769</f>
        <v>0.28138528138528135</v>
      </c>
      <c r="BI769">
        <f>1/BE769-BF769</f>
        <v>0.45454545454545447</v>
      </c>
      <c r="BJ769">
        <f>MROUND(BG769*100,2)/100</f>
        <v>0.26</v>
      </c>
      <c r="BK769">
        <v>1.33</v>
      </c>
      <c r="BL769">
        <v>2.15</v>
      </c>
      <c r="BM769">
        <v>3.6</v>
      </c>
      <c r="BN769">
        <v>6.5</v>
      </c>
      <c r="BO769">
        <v>1.83</v>
      </c>
      <c r="BP769">
        <v>1.83</v>
      </c>
      <c r="BQ769" t="s">
        <v>691</v>
      </c>
      <c r="BR769">
        <f>VLOOKUP(Table2[[#This Row],[Reference]],metron,10,FALSE)</f>
        <v>2.569449507838133</v>
      </c>
      <c r="BS769">
        <f>VLOOKUP(Table2[[#This Row],[Reference]],metron,11,FALSE)</f>
        <v>1.0936930368209989</v>
      </c>
      <c r="BT769">
        <f>VLOOKUP(Table2[[#This Row],[Reference]],metron,12,FALSE)</f>
        <v>1.475756471017134</v>
      </c>
      <c r="BU769">
        <f>VLOOKUP(Table2[[#This Row],[Reference]],metron,13,FALSE)</f>
        <v>0.50018228217280347</v>
      </c>
      <c r="BV769">
        <f>VLOOKUP(Table2[[#This Row],[Reference]],metron,14,FALSE)</f>
        <v>0.65220561429092239</v>
      </c>
      <c r="BW769">
        <f>VLOOKUP(Table2[[#This Row],[Reference]],metron,15,FALSE)</f>
        <v>10.905576679340941</v>
      </c>
      <c r="BX769">
        <f>VLOOKUP(Table2[[#This Row],[Reference]],metron,16,FALSE)</f>
        <v>12.06463878326996</v>
      </c>
      <c r="BY769">
        <f>VLOOKUP(Table2[[#This Row],[Reference]],metron,17,FALSE)</f>
        <v>4.2920127795527154</v>
      </c>
      <c r="BZ769">
        <f>VLOOKUP(Table2[[#This Row],[Reference]],metron,18,FALSE)</f>
        <v>5.0095846645367406</v>
      </c>
      <c r="CA769">
        <f>VLOOKUP(Table2[[#This Row],[Reference]],metron,19,FALSE)</f>
        <v>6.6135638997882253</v>
      </c>
      <c r="CB769">
        <f>VLOOKUP(Table2[[#This Row],[Reference]],metron,20,FALSE)</f>
        <v>7.055054118733219</v>
      </c>
      <c r="CC769">
        <f>VLOOKUP(Table2[[#This Row],[Reference]],metron,21,FALSE)</f>
        <v>12.94865211810013</v>
      </c>
      <c r="CD769">
        <f>VLOOKUP(Table2[[#This Row],[Reference]],metron,22,FALSE)</f>
        <v>13.189345314505781</v>
      </c>
      <c r="CE769">
        <f>VLOOKUP(Table2[[#This Row],[Reference]],metron,23,FALSE)</f>
        <v>1.771446078431373</v>
      </c>
      <c r="CF769">
        <f>VLOOKUP(Table2[[#This Row],[Reference]],metron,24,FALSE)</f>
        <v>1.809436274509804</v>
      </c>
      <c r="CG769">
        <f>VLOOKUP(Table2[[#This Row],[Reference]],metron,25,FALSE)</f>
        <v>0.1060049019607843</v>
      </c>
      <c r="CH769">
        <f>VLOOKUP(Table2[[#This Row],[Reference]],metron,26,FALSE)</f>
        <v>9.6813725490196081E-2</v>
      </c>
    </row>
    <row r="770" spans="1:86" hidden="1" x14ac:dyDescent="0.45">
      <c r="A770">
        <v>1635987600</v>
      </c>
      <c r="B770" t="s">
        <v>1456</v>
      </c>
      <c r="C770" t="s">
        <v>64</v>
      </c>
      <c r="D770" t="s">
        <v>65</v>
      </c>
      <c r="E770" t="s">
        <v>693</v>
      </c>
      <c r="F770" t="s">
        <v>688</v>
      </c>
      <c r="G770" t="s">
        <v>725</v>
      </c>
      <c r="H770">
        <v>5</v>
      </c>
      <c r="I770">
        <v>1.25</v>
      </c>
      <c r="J770">
        <v>1.71</v>
      </c>
      <c r="K770">
        <v>1.89</v>
      </c>
      <c r="L770">
        <v>1.25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U770">
        <v>10</v>
      </c>
      <c r="V770">
        <v>4</v>
      </c>
      <c r="W770">
        <v>1</v>
      </c>
      <c r="X770">
        <v>1</v>
      </c>
      <c r="Y770">
        <v>0</v>
      </c>
      <c r="Z770">
        <v>0</v>
      </c>
      <c r="AA770">
        <v>0</v>
      </c>
      <c r="AB770">
        <v>2</v>
      </c>
      <c r="AC770">
        <v>0</v>
      </c>
      <c r="AD770">
        <v>0</v>
      </c>
      <c r="AE770">
        <v>16</v>
      </c>
      <c r="AF770">
        <v>15</v>
      </c>
      <c r="AG770">
        <v>7</v>
      </c>
      <c r="AH770">
        <v>7</v>
      </c>
      <c r="AI770">
        <v>9</v>
      </c>
      <c r="AJ770">
        <v>8</v>
      </c>
      <c r="AK770">
        <v>5</v>
      </c>
      <c r="AL770">
        <v>3</v>
      </c>
      <c r="AM770">
        <v>69</v>
      </c>
      <c r="AN770">
        <v>31</v>
      </c>
      <c r="AO770">
        <v>1.94</v>
      </c>
      <c r="AP770">
        <v>1.72</v>
      </c>
      <c r="AQ770">
        <v>2.42</v>
      </c>
      <c r="AR770">
        <v>67</v>
      </c>
      <c r="AS770">
        <v>73</v>
      </c>
      <c r="AT770">
        <v>48</v>
      </c>
      <c r="AU770">
        <v>28</v>
      </c>
      <c r="AV770">
        <v>0</v>
      </c>
      <c r="AW770">
        <v>34</v>
      </c>
      <c r="AX770">
        <v>81</v>
      </c>
      <c r="AY770">
        <v>34</v>
      </c>
      <c r="AZ770">
        <v>60</v>
      </c>
      <c r="BA770">
        <v>9</v>
      </c>
      <c r="BB770">
        <v>4.2699999999999996</v>
      </c>
      <c r="BC770">
        <v>1.8</v>
      </c>
      <c r="BD770">
        <v>3.5</v>
      </c>
      <c r="BE770">
        <v>3.6</v>
      </c>
      <c r="BF770">
        <f>(1/BC770+1/BD770+1/BE770-1)/3</f>
        <v>3.9682539682539687E-2</v>
      </c>
      <c r="BG770">
        <f>1/BC770-BF770</f>
        <v>0.51587301587301593</v>
      </c>
      <c r="BH770">
        <f>1/BD770-BF770</f>
        <v>0.24603174603174602</v>
      </c>
      <c r="BI770">
        <f>1/BE770-BF770</f>
        <v>0.23809523809523811</v>
      </c>
      <c r="BJ770">
        <f>MROUND(BG770*100,2)/100</f>
        <v>0.52</v>
      </c>
      <c r="BK770">
        <v>1.3</v>
      </c>
      <c r="BL770">
        <v>2.0299999999999998</v>
      </c>
      <c r="BM770">
        <v>3.28</v>
      </c>
      <c r="BN770">
        <v>6.2</v>
      </c>
      <c r="BO770">
        <v>1.81</v>
      </c>
      <c r="BP770">
        <v>1.89</v>
      </c>
      <c r="BQ770" t="s">
        <v>698</v>
      </c>
      <c r="BR770">
        <f>VLOOKUP(Table2[[#This Row],[Reference]],metron,10,FALSE)</f>
        <v>2.5967403582378576</v>
      </c>
      <c r="BS770">
        <f>VLOOKUP(Table2[[#This Row],[Reference]],metron,11,FALSE)</f>
        <v>1.625948039373891</v>
      </c>
      <c r="BT770">
        <f>VLOOKUP(Table2[[#This Row],[Reference]],metron,12,FALSE)</f>
        <v>0.97079231886396644</v>
      </c>
      <c r="BU770">
        <f>VLOOKUP(Table2[[#This Row],[Reference]],metron,13,FALSE)</f>
        <v>0.71433182698515174</v>
      </c>
      <c r="BV770">
        <f>VLOOKUP(Table2[[#This Row],[Reference]],metron,14,FALSE)</f>
        <v>0.43011620400258233</v>
      </c>
      <c r="BW770">
        <f>VLOOKUP(Table2[[#This Row],[Reference]],metron,15,FALSE)</f>
        <v>13.39951055368614</v>
      </c>
      <c r="BX770">
        <f>VLOOKUP(Table2[[#This Row],[Reference]],metron,16,FALSE)</f>
        <v>9.4252064851636579</v>
      </c>
      <c r="BY770">
        <f>VLOOKUP(Table2[[#This Row],[Reference]],metron,17,FALSE)</f>
        <v>5.7628422023992618</v>
      </c>
      <c r="BZ770">
        <f>VLOOKUP(Table2[[#This Row],[Reference]],metron,18,FALSE)</f>
        <v>3.9375576745616732</v>
      </c>
      <c r="CA770">
        <f>VLOOKUP(Table2[[#This Row],[Reference]],metron,19,FALSE)</f>
        <v>7.636668351286878</v>
      </c>
      <c r="CB770">
        <f>VLOOKUP(Table2[[#This Row],[Reference]],metron,20,FALSE)</f>
        <v>5.4876488106019847</v>
      </c>
      <c r="CC770">
        <f>VLOOKUP(Table2[[#This Row],[Reference]],metron,21,FALSE)</f>
        <v>12.460420531849101</v>
      </c>
      <c r="CD770">
        <f>VLOOKUP(Table2[[#This Row],[Reference]],metron,22,FALSE)</f>
        <v>13.44897959183673</v>
      </c>
      <c r="CE770">
        <f>VLOOKUP(Table2[[#This Row],[Reference]],metron,23,FALSE)</f>
        <v>1.462202380952381</v>
      </c>
      <c r="CF770">
        <f>VLOOKUP(Table2[[#This Row],[Reference]],metron,24,FALSE)</f>
        <v>2.01547619047619</v>
      </c>
      <c r="CG770">
        <f>VLOOKUP(Table2[[#This Row],[Reference]],metron,25,FALSE)</f>
        <v>7.7380952380952384E-2</v>
      </c>
      <c r="CH770">
        <f>VLOOKUP(Table2[[#This Row],[Reference]],metron,26,FALSE)</f>
        <v>0.13754093480202439</v>
      </c>
    </row>
    <row r="771" spans="1:86" hidden="1" x14ac:dyDescent="0.45">
      <c r="A771">
        <v>1635994800</v>
      </c>
      <c r="B771" t="s">
        <v>1457</v>
      </c>
      <c r="C771" t="s">
        <v>64</v>
      </c>
      <c r="D771" t="s">
        <v>65</v>
      </c>
      <c r="E771" t="s">
        <v>671</v>
      </c>
      <c r="F771" t="s">
        <v>667</v>
      </c>
      <c r="G771" t="s">
        <v>735</v>
      </c>
      <c r="H771">
        <v>11</v>
      </c>
      <c r="I771">
        <v>1.71</v>
      </c>
      <c r="J771">
        <v>1.75</v>
      </c>
      <c r="K771">
        <v>1.25</v>
      </c>
      <c r="L771">
        <v>1.4</v>
      </c>
      <c r="M771">
        <v>0</v>
      </c>
      <c r="N771">
        <v>1</v>
      </c>
      <c r="O771">
        <v>1</v>
      </c>
      <c r="P771">
        <v>1</v>
      </c>
      <c r="Q771">
        <v>0</v>
      </c>
      <c r="R771">
        <v>1</v>
      </c>
      <c r="T771">
        <v>31</v>
      </c>
      <c r="U771">
        <v>7</v>
      </c>
      <c r="V771">
        <v>4</v>
      </c>
      <c r="W771">
        <v>3</v>
      </c>
      <c r="X771">
        <v>0</v>
      </c>
      <c r="Y771">
        <v>4</v>
      </c>
      <c r="Z771">
        <v>0</v>
      </c>
      <c r="AA771">
        <v>0</v>
      </c>
      <c r="AB771">
        <v>3</v>
      </c>
      <c r="AC771">
        <v>0</v>
      </c>
      <c r="AD771">
        <v>4</v>
      </c>
      <c r="AE771">
        <v>14</v>
      </c>
      <c r="AF771">
        <v>6</v>
      </c>
      <c r="AG771">
        <v>6</v>
      </c>
      <c r="AH771">
        <v>3</v>
      </c>
      <c r="AI771">
        <v>8</v>
      </c>
      <c r="AJ771">
        <v>3</v>
      </c>
      <c r="AK771">
        <v>12</v>
      </c>
      <c r="AL771">
        <v>9</v>
      </c>
      <c r="AM771">
        <v>54</v>
      </c>
      <c r="AN771">
        <v>46</v>
      </c>
      <c r="AO771">
        <v>1.79</v>
      </c>
      <c r="AP771">
        <v>0.84</v>
      </c>
      <c r="AQ771">
        <v>2.2200000000000002</v>
      </c>
      <c r="AR771">
        <v>35</v>
      </c>
      <c r="AS771">
        <v>75</v>
      </c>
      <c r="AT771">
        <v>34</v>
      </c>
      <c r="AU771">
        <v>20</v>
      </c>
      <c r="AV771">
        <v>0</v>
      </c>
      <c r="AW771">
        <v>21</v>
      </c>
      <c r="AX771">
        <v>75</v>
      </c>
      <c r="AY771">
        <v>27</v>
      </c>
      <c r="AZ771">
        <v>75</v>
      </c>
      <c r="BA771">
        <v>7.38</v>
      </c>
      <c r="BB771">
        <v>4.3600000000000003</v>
      </c>
      <c r="BC771">
        <v>2</v>
      </c>
      <c r="BD771">
        <v>3.2</v>
      </c>
      <c r="BE771">
        <v>3.3</v>
      </c>
      <c r="BF771">
        <f>(1/BC771+1/BD771+1/BE771-1)/3</f>
        <v>3.8510101010100994E-2</v>
      </c>
      <c r="BG771">
        <f>1/BC771-BF771</f>
        <v>0.46148989898989901</v>
      </c>
      <c r="BH771">
        <f>1/BD771-BF771</f>
        <v>0.27398989898989901</v>
      </c>
      <c r="BI771">
        <f>1/BE771-BF771</f>
        <v>0.26452020202020204</v>
      </c>
      <c r="BJ771">
        <f>MROUND(BG771*100,2)/100</f>
        <v>0.46</v>
      </c>
      <c r="BK771">
        <v>1.35</v>
      </c>
      <c r="BL771">
        <v>2.1</v>
      </c>
      <c r="BM771">
        <v>3.63</v>
      </c>
      <c r="BN771">
        <v>7.05</v>
      </c>
      <c r="BO771">
        <v>1.84</v>
      </c>
      <c r="BP771">
        <v>1.86</v>
      </c>
      <c r="BQ771" t="s">
        <v>770</v>
      </c>
      <c r="BR771">
        <f>VLOOKUP(Table2[[#This Row],[Reference]],metron,10,FALSE)</f>
        <v>2.5405629139072849</v>
      </c>
      <c r="BS771">
        <f>VLOOKUP(Table2[[#This Row],[Reference]],metron,11,FALSE)</f>
        <v>1.4888836329233679</v>
      </c>
      <c r="BT771">
        <f>VLOOKUP(Table2[[#This Row],[Reference]],metron,12,FALSE)</f>
        <v>1.0516792809839171</v>
      </c>
      <c r="BU771">
        <f>VLOOKUP(Table2[[#This Row],[Reference]],metron,13,FALSE)</f>
        <v>0.64581362346263005</v>
      </c>
      <c r="BV771">
        <f>VLOOKUP(Table2[[#This Row],[Reference]],metron,14,FALSE)</f>
        <v>0.45364238410596031</v>
      </c>
      <c r="BW771">
        <f>VLOOKUP(Table2[[#This Row],[Reference]],metron,15,FALSE)</f>
        <v>12.686892177589851</v>
      </c>
      <c r="BX771">
        <f>VLOOKUP(Table2[[#This Row],[Reference]],metron,16,FALSE)</f>
        <v>9.8059196617336148</v>
      </c>
      <c r="BY771">
        <f>VLOOKUP(Table2[[#This Row],[Reference]],metron,17,FALSE)</f>
        <v>5.3198121263877027</v>
      </c>
      <c r="BZ771">
        <f>VLOOKUP(Table2[[#This Row],[Reference]],metron,18,FALSE)</f>
        <v>4.0954312553373189</v>
      </c>
      <c r="CA771">
        <f>VLOOKUP(Table2[[#This Row],[Reference]],metron,19,FALSE)</f>
        <v>7.3670800512021479</v>
      </c>
      <c r="CB771">
        <f>VLOOKUP(Table2[[#This Row],[Reference]],metron,20,FALSE)</f>
        <v>5.710488406396296</v>
      </c>
      <c r="CC771">
        <f>VLOOKUP(Table2[[#This Row],[Reference]],metron,21,FALSE)</f>
        <v>13.0488908033599</v>
      </c>
      <c r="CD771">
        <f>VLOOKUP(Table2[[#This Row],[Reference]],metron,22,FALSE)</f>
        <v>13.714839543398661</v>
      </c>
      <c r="CE771">
        <f>VLOOKUP(Table2[[#This Row],[Reference]],metron,23,FALSE)</f>
        <v>1.567523459812322</v>
      </c>
      <c r="CF771">
        <f>VLOOKUP(Table2[[#This Row],[Reference]],metron,24,FALSE)</f>
        <v>1.951040391676867</v>
      </c>
      <c r="CG771">
        <f>VLOOKUP(Table2[[#This Row],[Reference]],metron,25,FALSE)</f>
        <v>8.3027335781313744E-2</v>
      </c>
      <c r="CH771">
        <f>VLOOKUP(Table2[[#This Row],[Reference]],metron,26,FALSE)</f>
        <v>0.13117095063239501</v>
      </c>
    </row>
    <row r="772" spans="1:86" hidden="1" x14ac:dyDescent="0.45">
      <c r="A772">
        <v>1636074000</v>
      </c>
      <c r="B772" t="s">
        <v>1458</v>
      </c>
      <c r="C772" t="s">
        <v>64</v>
      </c>
      <c r="D772" t="s">
        <v>65</v>
      </c>
      <c r="E772" t="s">
        <v>682</v>
      </c>
      <c r="F772" t="s">
        <v>672</v>
      </c>
      <c r="G772" t="s">
        <v>717</v>
      </c>
      <c r="H772">
        <v>11</v>
      </c>
      <c r="I772">
        <v>1.71</v>
      </c>
      <c r="J772">
        <v>1.29</v>
      </c>
      <c r="K772">
        <v>1.58</v>
      </c>
      <c r="L772">
        <v>1.1100000000000001</v>
      </c>
      <c r="M772">
        <v>0</v>
      </c>
      <c r="N772">
        <v>3</v>
      </c>
      <c r="O772">
        <v>3</v>
      </c>
      <c r="P772">
        <v>1</v>
      </c>
      <c r="Q772">
        <v>0</v>
      </c>
      <c r="R772">
        <v>1</v>
      </c>
      <c r="T772" t="s">
        <v>1459</v>
      </c>
      <c r="U772">
        <v>7</v>
      </c>
      <c r="V772">
        <v>3</v>
      </c>
      <c r="W772">
        <v>2</v>
      </c>
      <c r="X772">
        <v>0</v>
      </c>
      <c r="Y772">
        <v>3</v>
      </c>
      <c r="Z772">
        <v>0</v>
      </c>
      <c r="AA772">
        <v>1</v>
      </c>
      <c r="AB772">
        <v>1</v>
      </c>
      <c r="AC772">
        <v>1</v>
      </c>
      <c r="AD772">
        <v>2</v>
      </c>
      <c r="AE772">
        <v>15</v>
      </c>
      <c r="AF772">
        <v>12</v>
      </c>
      <c r="AG772">
        <v>6</v>
      </c>
      <c r="AH772">
        <v>6</v>
      </c>
      <c r="AI772">
        <v>9</v>
      </c>
      <c r="AJ772">
        <v>6</v>
      </c>
      <c r="AK772">
        <v>14</v>
      </c>
      <c r="AL772">
        <v>13</v>
      </c>
      <c r="AM772">
        <v>69</v>
      </c>
      <c r="AN772">
        <v>31</v>
      </c>
      <c r="AO772">
        <v>1.72</v>
      </c>
      <c r="AP772">
        <v>1.4</v>
      </c>
      <c r="AQ772">
        <v>2.2200000000000002</v>
      </c>
      <c r="AR772">
        <v>58</v>
      </c>
      <c r="AS772">
        <v>72</v>
      </c>
      <c r="AT772">
        <v>43</v>
      </c>
      <c r="AU772">
        <v>22</v>
      </c>
      <c r="AV772">
        <v>7</v>
      </c>
      <c r="AW772">
        <v>22</v>
      </c>
      <c r="AX772">
        <v>50</v>
      </c>
      <c r="AY772">
        <v>43</v>
      </c>
      <c r="AZ772">
        <v>79</v>
      </c>
      <c r="BA772">
        <v>12.28</v>
      </c>
      <c r="BB772">
        <v>5.57</v>
      </c>
      <c r="BC772">
        <v>2.65</v>
      </c>
      <c r="BD772">
        <v>3.3</v>
      </c>
      <c r="BE772">
        <v>2.8</v>
      </c>
      <c r="BF772">
        <f>(1/BC772+1/BD772+1/BE772-1)/3</f>
        <v>1.2510550246399355E-2</v>
      </c>
      <c r="BG772">
        <f>1/BC772-BF772</f>
        <v>0.36484794031963841</v>
      </c>
      <c r="BH772">
        <f>1/BD772-BF772</f>
        <v>0.29051975278390368</v>
      </c>
      <c r="BI772">
        <f>1/BE772-BF772</f>
        <v>0.3446323068964578</v>
      </c>
      <c r="BJ772">
        <f>MROUND(BG772*100,2)/100</f>
        <v>0.36</v>
      </c>
      <c r="BK772">
        <v>1.4</v>
      </c>
      <c r="BL772">
        <v>2.14</v>
      </c>
      <c r="BM772">
        <v>4.05</v>
      </c>
      <c r="BN772">
        <v>8</v>
      </c>
      <c r="BO772">
        <v>1.89</v>
      </c>
      <c r="BP772">
        <v>1.81</v>
      </c>
      <c r="BQ772" t="s">
        <v>675</v>
      </c>
      <c r="BR772">
        <f>VLOOKUP(Table2[[#This Row],[Reference]],metron,10,FALSE)</f>
        <v>2.5110350525197691</v>
      </c>
      <c r="BS772">
        <f>VLOOKUP(Table2[[#This Row],[Reference]],metron,11,FALSE)</f>
        <v>1.269326094653606</v>
      </c>
      <c r="BT772">
        <f>VLOOKUP(Table2[[#This Row],[Reference]],metron,12,FALSE)</f>
        <v>1.2417089578661631</v>
      </c>
      <c r="BU772">
        <f>VLOOKUP(Table2[[#This Row],[Reference]],metron,13,FALSE)</f>
        <v>0.56586402266288949</v>
      </c>
      <c r="BV772">
        <f>VLOOKUP(Table2[[#This Row],[Reference]],metron,14,FALSE)</f>
        <v>0.55158168083097259</v>
      </c>
      <c r="BW772">
        <f>VLOOKUP(Table2[[#This Row],[Reference]],metron,15,FALSE)</f>
        <v>11.49400826446281</v>
      </c>
      <c r="BX772">
        <f>VLOOKUP(Table2[[#This Row],[Reference]],metron,16,FALSE)</f>
        <v>10.507231404958681</v>
      </c>
      <c r="BY772">
        <f>VLOOKUP(Table2[[#This Row],[Reference]],metron,17,FALSE)</f>
        <v>4.9238790406673623</v>
      </c>
      <c r="BZ772">
        <f>VLOOKUP(Table2[[#This Row],[Reference]],metron,18,FALSE)</f>
        <v>4.6296141814389991</v>
      </c>
      <c r="CA772">
        <f>VLOOKUP(Table2[[#This Row],[Reference]],metron,19,FALSE)</f>
        <v>6.5701292237954476</v>
      </c>
      <c r="CB772">
        <f>VLOOKUP(Table2[[#This Row],[Reference]],metron,20,FALSE)</f>
        <v>5.8776172235196817</v>
      </c>
      <c r="CC772">
        <f>VLOOKUP(Table2[[#This Row],[Reference]],metron,21,FALSE)</f>
        <v>12.798739495798319</v>
      </c>
      <c r="CD772">
        <f>VLOOKUP(Table2[[#This Row],[Reference]],metron,22,FALSE)</f>
        <v>12.98844537815126</v>
      </c>
      <c r="CE772">
        <f>VLOOKUP(Table2[[#This Row],[Reference]],metron,23,FALSE)</f>
        <v>1.604928297313674</v>
      </c>
      <c r="CF772">
        <f>VLOOKUP(Table2[[#This Row],[Reference]],metron,24,FALSE)</f>
        <v>1.791961219955565</v>
      </c>
      <c r="CG772">
        <f>VLOOKUP(Table2[[#This Row],[Reference]],metron,25,FALSE)</f>
        <v>8.887093516461321E-2</v>
      </c>
      <c r="CH772">
        <f>VLOOKUP(Table2[[#This Row],[Reference]],metron,26,FALSE)</f>
        <v>0.11694607150070691</v>
      </c>
    </row>
    <row r="773" spans="1:86" hidden="1" x14ac:dyDescent="0.45">
      <c r="A773">
        <v>1636081200</v>
      </c>
      <c r="B773" t="s">
        <v>1460</v>
      </c>
      <c r="C773" t="s">
        <v>64</v>
      </c>
      <c r="D773" t="s">
        <v>65</v>
      </c>
      <c r="E773" t="s">
        <v>677</v>
      </c>
      <c r="F773" t="s">
        <v>683</v>
      </c>
      <c r="G773" t="s">
        <v>1289</v>
      </c>
      <c r="H773">
        <v>17</v>
      </c>
      <c r="I773">
        <v>1.38</v>
      </c>
      <c r="J773">
        <v>0.5</v>
      </c>
      <c r="K773">
        <v>1.55</v>
      </c>
      <c r="L773">
        <v>0.65</v>
      </c>
      <c r="M773">
        <v>2</v>
      </c>
      <c r="N773">
        <v>0</v>
      </c>
      <c r="O773">
        <v>2</v>
      </c>
      <c r="P773">
        <v>0</v>
      </c>
      <c r="Q773">
        <v>0</v>
      </c>
      <c r="R773">
        <v>0</v>
      </c>
      <c r="S773" t="s">
        <v>1461</v>
      </c>
      <c r="U773">
        <v>3</v>
      </c>
      <c r="V773">
        <v>3</v>
      </c>
      <c r="W773">
        <v>1</v>
      </c>
      <c r="X773">
        <v>0</v>
      </c>
      <c r="Y773">
        <v>2</v>
      </c>
      <c r="Z773">
        <v>0</v>
      </c>
      <c r="AA773">
        <v>0</v>
      </c>
      <c r="AB773">
        <v>1</v>
      </c>
      <c r="AC773">
        <v>0</v>
      </c>
      <c r="AD773">
        <v>2</v>
      </c>
      <c r="AE773">
        <v>16</v>
      </c>
      <c r="AF773">
        <v>7</v>
      </c>
      <c r="AG773">
        <v>7</v>
      </c>
      <c r="AH773">
        <v>0</v>
      </c>
      <c r="AI773">
        <v>9</v>
      </c>
      <c r="AJ773">
        <v>7</v>
      </c>
      <c r="AK773">
        <v>12</v>
      </c>
      <c r="AL773">
        <v>10</v>
      </c>
      <c r="AM773">
        <v>51</v>
      </c>
      <c r="AN773">
        <v>49</v>
      </c>
      <c r="AO773">
        <v>1.86</v>
      </c>
      <c r="AP773">
        <v>0.67</v>
      </c>
      <c r="AQ773">
        <v>1.51</v>
      </c>
      <c r="AR773">
        <v>26</v>
      </c>
      <c r="AS773">
        <v>57</v>
      </c>
      <c r="AT773">
        <v>19</v>
      </c>
      <c r="AU773">
        <v>0</v>
      </c>
      <c r="AV773">
        <v>0</v>
      </c>
      <c r="AW773">
        <v>0</v>
      </c>
      <c r="AX773">
        <v>50</v>
      </c>
      <c r="AY773">
        <v>32</v>
      </c>
      <c r="AZ773">
        <v>69</v>
      </c>
      <c r="BA773">
        <v>10.01</v>
      </c>
      <c r="BB773">
        <v>5.38</v>
      </c>
      <c r="BC773">
        <v>1.55</v>
      </c>
      <c r="BD773">
        <v>4.2</v>
      </c>
      <c r="BE773">
        <v>6.25</v>
      </c>
      <c r="BF773">
        <f>(1/BC773+1/BD773+1/BE773-1)/3</f>
        <v>1.4418842805939525E-2</v>
      </c>
      <c r="BG773">
        <f>1/BC773-BF773</f>
        <v>0.6307424475166411</v>
      </c>
      <c r="BH773">
        <f>1/BD773-BF773</f>
        <v>0.22367639528929856</v>
      </c>
      <c r="BI773">
        <f>1/BE773-BF773</f>
        <v>0.14558115719406048</v>
      </c>
      <c r="BJ773">
        <f>MROUND(BG773*100,2)/100</f>
        <v>0.64</v>
      </c>
      <c r="BK773">
        <v>1.33</v>
      </c>
      <c r="BL773">
        <v>2.16</v>
      </c>
      <c r="BM773">
        <v>3.85</v>
      </c>
      <c r="BN773">
        <v>7.5</v>
      </c>
      <c r="BO773">
        <v>2.2000000000000002</v>
      </c>
      <c r="BP773">
        <v>1.6</v>
      </c>
      <c r="BQ773" t="s">
        <v>733</v>
      </c>
      <c r="BR773">
        <f>VLOOKUP(Table2[[#This Row],[Reference]],metron,10,FALSE)</f>
        <v>2.8343749999999996</v>
      </c>
      <c r="BS773">
        <f>VLOOKUP(Table2[[#This Row],[Reference]],metron,11,FALSE)</f>
        <v>1.980803571428571</v>
      </c>
      <c r="BT773">
        <f>VLOOKUP(Table2[[#This Row],[Reference]],metron,12,FALSE)</f>
        <v>0.85357142857142854</v>
      </c>
      <c r="BU773">
        <f>VLOOKUP(Table2[[#This Row],[Reference]],metron,13,FALSE)</f>
        <v>0.8683035714285714</v>
      </c>
      <c r="BV773">
        <f>VLOOKUP(Table2[[#This Row],[Reference]],metron,14,FALSE)</f>
        <v>0.36607142857142849</v>
      </c>
      <c r="BW773">
        <f>VLOOKUP(Table2[[#This Row],[Reference]],metron,15,FALSE)</f>
        <v>15.03980099502488</v>
      </c>
      <c r="BX773">
        <f>VLOOKUP(Table2[[#This Row],[Reference]],metron,16,FALSE)</f>
        <v>8.6326699834162515</v>
      </c>
      <c r="BY773">
        <f>VLOOKUP(Table2[[#This Row],[Reference]],metron,17,FALSE)</f>
        <v>6.5189234650967203</v>
      </c>
      <c r="BZ773">
        <f>VLOOKUP(Table2[[#This Row],[Reference]],metron,18,FALSE)</f>
        <v>3.4507989907485279</v>
      </c>
      <c r="CA773">
        <f>VLOOKUP(Table2[[#This Row],[Reference]],metron,19,FALSE)</f>
        <v>8.5208775299281605</v>
      </c>
      <c r="CB773">
        <f>VLOOKUP(Table2[[#This Row],[Reference]],metron,20,FALSE)</f>
        <v>5.181870992667724</v>
      </c>
      <c r="CC773">
        <f>VLOOKUP(Table2[[#This Row],[Reference]],metron,21,FALSE)</f>
        <v>12.48566610455312</v>
      </c>
      <c r="CD773">
        <f>VLOOKUP(Table2[[#This Row],[Reference]],metron,22,FALSE)</f>
        <v>13.573355817875211</v>
      </c>
      <c r="CE773">
        <f>VLOOKUP(Table2[[#This Row],[Reference]],metron,23,FALSE)</f>
        <v>1.395273023634882</v>
      </c>
      <c r="CF773">
        <f>VLOOKUP(Table2[[#This Row],[Reference]],metron,24,FALSE)</f>
        <v>2.0586797066014668</v>
      </c>
      <c r="CG773">
        <f>VLOOKUP(Table2[[#This Row],[Reference]],metron,25,FALSE)</f>
        <v>6.8459657701711488E-2</v>
      </c>
      <c r="CH773">
        <f>VLOOKUP(Table2[[#This Row],[Reference]],metron,26,FALSE)</f>
        <v>0.12713936430317849</v>
      </c>
    </row>
    <row r="774" spans="1:86" hidden="1" x14ac:dyDescent="0.45">
      <c r="A774">
        <v>1636160400</v>
      </c>
      <c r="B774" t="s">
        <v>1462</v>
      </c>
      <c r="C774" t="s">
        <v>64</v>
      </c>
      <c r="D774" t="s">
        <v>65</v>
      </c>
      <c r="E774" t="s">
        <v>700</v>
      </c>
      <c r="F774" t="s">
        <v>705</v>
      </c>
      <c r="G774" t="s">
        <v>731</v>
      </c>
      <c r="H774">
        <v>17</v>
      </c>
      <c r="I774">
        <v>1.1299999999999999</v>
      </c>
      <c r="J774">
        <v>1.38</v>
      </c>
      <c r="K774">
        <v>1.38</v>
      </c>
      <c r="L774">
        <v>1.29</v>
      </c>
      <c r="M774">
        <v>1</v>
      </c>
      <c r="N774">
        <v>0</v>
      </c>
      <c r="O774">
        <v>1</v>
      </c>
      <c r="P774">
        <v>0</v>
      </c>
      <c r="Q774">
        <v>0</v>
      </c>
      <c r="R774">
        <v>0</v>
      </c>
      <c r="S774">
        <v>60</v>
      </c>
      <c r="U774">
        <v>6</v>
      </c>
      <c r="V774">
        <v>2</v>
      </c>
      <c r="W774">
        <v>3</v>
      </c>
      <c r="X774">
        <v>0</v>
      </c>
      <c r="Y774">
        <v>1</v>
      </c>
      <c r="Z774">
        <v>0</v>
      </c>
      <c r="AA774">
        <v>0</v>
      </c>
      <c r="AB774">
        <v>3</v>
      </c>
      <c r="AC774">
        <v>0</v>
      </c>
      <c r="AD774">
        <v>1</v>
      </c>
      <c r="AE774">
        <v>7</v>
      </c>
      <c r="AF774">
        <v>10</v>
      </c>
      <c r="AG774">
        <v>2</v>
      </c>
      <c r="AH774">
        <v>4</v>
      </c>
      <c r="AI774">
        <v>5</v>
      </c>
      <c r="AJ774">
        <v>6</v>
      </c>
      <c r="AK774">
        <v>17</v>
      </c>
      <c r="AL774">
        <v>7</v>
      </c>
      <c r="AM774">
        <v>44</v>
      </c>
      <c r="AN774">
        <v>56</v>
      </c>
      <c r="AO774">
        <v>0.96</v>
      </c>
      <c r="AP774">
        <v>1.18</v>
      </c>
      <c r="AQ774">
        <v>2.38</v>
      </c>
      <c r="AR774">
        <v>44</v>
      </c>
      <c r="AS774">
        <v>82</v>
      </c>
      <c r="AT774">
        <v>38</v>
      </c>
      <c r="AU774">
        <v>26</v>
      </c>
      <c r="AV774">
        <v>0</v>
      </c>
      <c r="AW774">
        <v>32</v>
      </c>
      <c r="AX774">
        <v>69</v>
      </c>
      <c r="AY774">
        <v>32</v>
      </c>
      <c r="AZ774">
        <v>88</v>
      </c>
      <c r="BA774">
        <v>9.1300000000000008</v>
      </c>
      <c r="BB774">
        <v>5</v>
      </c>
      <c r="BC774">
        <v>2.31</v>
      </c>
      <c r="BD774">
        <v>3.15</v>
      </c>
      <c r="BE774">
        <v>3.05</v>
      </c>
      <c r="BF774">
        <f>(1/BC774+1/BD774+1/BE774-1)/3</f>
        <v>2.6076534273255625E-2</v>
      </c>
      <c r="BG774">
        <f>1/BC774-BF774</f>
        <v>0.40682389862717727</v>
      </c>
      <c r="BH774">
        <f>1/BD774-BF774</f>
        <v>0.29138378318706182</v>
      </c>
      <c r="BI774">
        <f>1/BE774-BF774</f>
        <v>0.3017923181857608</v>
      </c>
      <c r="BJ774">
        <f>MROUND(BG774*100,2)/100</f>
        <v>0.4</v>
      </c>
      <c r="BK774">
        <v>1.38</v>
      </c>
      <c r="BL774">
        <v>2.16</v>
      </c>
      <c r="BM774">
        <v>3.9</v>
      </c>
      <c r="BN774">
        <v>7.6</v>
      </c>
      <c r="BO774">
        <v>1.91</v>
      </c>
      <c r="BP774">
        <v>1.8</v>
      </c>
      <c r="BQ774" t="s">
        <v>711</v>
      </c>
      <c r="BR774">
        <f>VLOOKUP(Table2[[#This Row],[Reference]],metron,10,FALSE)</f>
        <v>2.4956155335383219</v>
      </c>
      <c r="BS774">
        <f>VLOOKUP(Table2[[#This Row],[Reference]],metron,11,FALSE)</f>
        <v>1.344038264434575</v>
      </c>
      <c r="BT774">
        <f>VLOOKUP(Table2[[#This Row],[Reference]],metron,12,FALSE)</f>
        <v>1.1515772691037469</v>
      </c>
      <c r="BU774">
        <f>VLOOKUP(Table2[[#This Row],[Reference]],metron,13,FALSE)</f>
        <v>0.59936225942375587</v>
      </c>
      <c r="BV774">
        <f>VLOOKUP(Table2[[#This Row],[Reference]],metron,14,FALSE)</f>
        <v>0.50723152260562576</v>
      </c>
      <c r="BW774">
        <f>VLOOKUP(Table2[[#This Row],[Reference]],metron,15,FALSE)</f>
        <v>11.99278846153846</v>
      </c>
      <c r="BX774">
        <f>VLOOKUP(Table2[[#This Row],[Reference]],metron,16,FALSE)</f>
        <v>10.0277534965035</v>
      </c>
      <c r="BY774">
        <f>VLOOKUP(Table2[[#This Row],[Reference]],metron,17,FALSE)</f>
        <v>5.2857459543338514</v>
      </c>
      <c r="BZ774">
        <f>VLOOKUP(Table2[[#This Row],[Reference]],metron,18,FALSE)</f>
        <v>4.4067834183107957</v>
      </c>
      <c r="CA774">
        <f>VLOOKUP(Table2[[#This Row],[Reference]],metron,19,FALSE)</f>
        <v>6.7070425072046085</v>
      </c>
      <c r="CB774">
        <f>VLOOKUP(Table2[[#This Row],[Reference]],metron,20,FALSE)</f>
        <v>5.6209700781927046</v>
      </c>
      <c r="CC774">
        <f>VLOOKUP(Table2[[#This Row],[Reference]],metron,21,FALSE)</f>
        <v>13.04463690872752</v>
      </c>
      <c r="CD774">
        <f>VLOOKUP(Table2[[#This Row],[Reference]],metron,22,FALSE)</f>
        <v>13.49811236953142</v>
      </c>
      <c r="CE774">
        <f>VLOOKUP(Table2[[#This Row],[Reference]],metron,23,FALSE)</f>
        <v>1.5836526181353769</v>
      </c>
      <c r="CF774">
        <f>VLOOKUP(Table2[[#This Row],[Reference]],metron,24,FALSE)</f>
        <v>1.8744146445295871</v>
      </c>
      <c r="CG774">
        <f>VLOOKUP(Table2[[#This Row],[Reference]],metron,25,FALSE)</f>
        <v>8.5994040017028525E-2</v>
      </c>
      <c r="CH774">
        <f>VLOOKUP(Table2[[#This Row],[Reference]],metron,26,FALSE)</f>
        <v>0.13452532992762881</v>
      </c>
    </row>
    <row r="775" spans="1:86" hidden="1" x14ac:dyDescent="0.45">
      <c r="A775">
        <v>1636167600</v>
      </c>
      <c r="B775" t="s">
        <v>1463</v>
      </c>
      <c r="C775" t="s">
        <v>64</v>
      </c>
      <c r="D775" t="s">
        <v>65</v>
      </c>
      <c r="E775" t="s">
        <v>699</v>
      </c>
      <c r="F775" t="s">
        <v>666</v>
      </c>
      <c r="G775" t="s">
        <v>668</v>
      </c>
      <c r="H775">
        <v>17</v>
      </c>
      <c r="I775">
        <v>1.88</v>
      </c>
      <c r="J775">
        <v>1</v>
      </c>
      <c r="K775">
        <v>1.71</v>
      </c>
      <c r="L775">
        <v>1.32</v>
      </c>
      <c r="M775">
        <v>0</v>
      </c>
      <c r="N775">
        <v>1</v>
      </c>
      <c r="O775">
        <v>1</v>
      </c>
      <c r="P775">
        <v>0</v>
      </c>
      <c r="Q775">
        <v>0</v>
      </c>
      <c r="R775">
        <v>0</v>
      </c>
      <c r="T775">
        <v>87</v>
      </c>
      <c r="U775">
        <v>3</v>
      </c>
      <c r="V775">
        <v>2</v>
      </c>
      <c r="W775">
        <v>3</v>
      </c>
      <c r="X775">
        <v>0</v>
      </c>
      <c r="Y775">
        <v>2</v>
      </c>
      <c r="Z775">
        <v>0</v>
      </c>
      <c r="AA775">
        <v>1</v>
      </c>
      <c r="AB775">
        <v>2</v>
      </c>
      <c r="AC775">
        <v>1</v>
      </c>
      <c r="AD775">
        <v>1</v>
      </c>
      <c r="AE775">
        <v>10</v>
      </c>
      <c r="AF775">
        <v>8</v>
      </c>
      <c r="AG775">
        <v>7</v>
      </c>
      <c r="AH775">
        <v>4</v>
      </c>
      <c r="AI775">
        <v>3</v>
      </c>
      <c r="AJ775">
        <v>4</v>
      </c>
      <c r="AK775">
        <v>16</v>
      </c>
      <c r="AL775">
        <v>12</v>
      </c>
      <c r="AM775">
        <v>42</v>
      </c>
      <c r="AN775">
        <v>58</v>
      </c>
      <c r="AO775">
        <v>1.45</v>
      </c>
      <c r="AP775">
        <v>1.1299999999999999</v>
      </c>
      <c r="AQ775">
        <v>1.88</v>
      </c>
      <c r="AR775">
        <v>44</v>
      </c>
      <c r="AS775">
        <v>57</v>
      </c>
      <c r="AT775">
        <v>44</v>
      </c>
      <c r="AU775">
        <v>19</v>
      </c>
      <c r="AV775">
        <v>0</v>
      </c>
      <c r="AW775">
        <v>25</v>
      </c>
      <c r="AX775">
        <v>51</v>
      </c>
      <c r="AY775">
        <v>44</v>
      </c>
      <c r="AZ775">
        <v>57</v>
      </c>
      <c r="BA775">
        <v>6.88</v>
      </c>
      <c r="BB775">
        <v>5.25</v>
      </c>
      <c r="BC775">
        <v>2.83</v>
      </c>
      <c r="BD775">
        <v>3.02</v>
      </c>
      <c r="BE775">
        <v>2.36</v>
      </c>
      <c r="BF775">
        <f>(1/BC775+1/BD775+1/BE775-1)/3</f>
        <v>3.6070510611085162E-2</v>
      </c>
      <c r="BG775">
        <f>1/BC775-BF775</f>
        <v>0.31728637984827879</v>
      </c>
      <c r="BH775">
        <f>1/BD775-BF775</f>
        <v>0.29505531720348438</v>
      </c>
      <c r="BI775">
        <f>1/BE775-BF775</f>
        <v>0.38765830294823689</v>
      </c>
      <c r="BJ775">
        <f>MROUND(BG775*100,2)/100</f>
        <v>0.32</v>
      </c>
      <c r="BK775">
        <v>1.53</v>
      </c>
      <c r="BL775">
        <v>2.2000000000000002</v>
      </c>
      <c r="BM775">
        <v>0</v>
      </c>
      <c r="BN775">
        <v>0</v>
      </c>
      <c r="BO775">
        <v>0</v>
      </c>
      <c r="BP775">
        <v>0</v>
      </c>
      <c r="BQ775" t="s">
        <v>702</v>
      </c>
      <c r="BR775">
        <f>VLOOKUP(Table2[[#This Row],[Reference]],metron,10,FALSE)</f>
        <v>2.5313454284174597</v>
      </c>
      <c r="BS775">
        <f>VLOOKUP(Table2[[#This Row],[Reference]],metron,11,FALSE)</f>
        <v>1.210167055864918</v>
      </c>
      <c r="BT775">
        <f>VLOOKUP(Table2[[#This Row],[Reference]],metron,12,FALSE)</f>
        <v>1.3211783725525419</v>
      </c>
      <c r="BU775">
        <f>VLOOKUP(Table2[[#This Row],[Reference]],metron,13,FALSE)</f>
        <v>0.53135669362084459</v>
      </c>
      <c r="BV775">
        <f>VLOOKUP(Table2[[#This Row],[Reference]],metron,14,FALSE)</f>
        <v>0.55633423180592989</v>
      </c>
      <c r="BW775">
        <f>VLOOKUP(Table2[[#This Row],[Reference]],metron,15,FALSE)</f>
        <v>11.21109010712035</v>
      </c>
      <c r="BX775">
        <f>VLOOKUP(Table2[[#This Row],[Reference]],metron,16,FALSE)</f>
        <v>11.01700787401575</v>
      </c>
      <c r="BY775">
        <f>VLOOKUP(Table2[[#This Row],[Reference]],metron,17,FALSE)</f>
        <v>4.6792332268370611</v>
      </c>
      <c r="BZ775">
        <f>VLOOKUP(Table2[[#This Row],[Reference]],metron,18,FALSE)</f>
        <v>4.7080804854679013</v>
      </c>
      <c r="CA775">
        <f>VLOOKUP(Table2[[#This Row],[Reference]],metron,19,FALSE)</f>
        <v>6.5318568802832893</v>
      </c>
      <c r="CB775">
        <f>VLOOKUP(Table2[[#This Row],[Reference]],metron,20,FALSE)</f>
        <v>6.3089273885478487</v>
      </c>
      <c r="CC775">
        <f>VLOOKUP(Table2[[#This Row],[Reference]],metron,21,FALSE)</f>
        <v>12.72547770700637</v>
      </c>
      <c r="CD775">
        <f>VLOOKUP(Table2[[#This Row],[Reference]],metron,22,FALSE)</f>
        <v>13.06847133757962</v>
      </c>
      <c r="CE775">
        <f>VLOOKUP(Table2[[#This Row],[Reference]],metron,23,FALSE)</f>
        <v>1.6902356902356901</v>
      </c>
      <c r="CF775">
        <f>VLOOKUP(Table2[[#This Row],[Reference]],metron,24,FALSE)</f>
        <v>1.8050198959289869</v>
      </c>
      <c r="CG775">
        <f>VLOOKUP(Table2[[#This Row],[Reference]],metron,25,FALSE)</f>
        <v>0.105907560453015</v>
      </c>
      <c r="CH775">
        <f>VLOOKUP(Table2[[#This Row],[Reference]],metron,26,FALSE)</f>
        <v>0.1141720232629324</v>
      </c>
    </row>
    <row r="776" spans="1:86" hidden="1" x14ac:dyDescent="0.45">
      <c r="A776">
        <v>1636239600</v>
      </c>
      <c r="B776" t="s">
        <v>1464</v>
      </c>
      <c r="C776" t="s">
        <v>64</v>
      </c>
      <c r="D776" t="s">
        <v>65</v>
      </c>
      <c r="E776" t="s">
        <v>667</v>
      </c>
      <c r="F776" t="s">
        <v>660</v>
      </c>
      <c r="G776" t="s">
        <v>760</v>
      </c>
      <c r="H776">
        <v>17</v>
      </c>
      <c r="I776">
        <v>1.29</v>
      </c>
      <c r="J776">
        <v>1</v>
      </c>
      <c r="K776">
        <v>1.55</v>
      </c>
      <c r="L776">
        <v>1.28</v>
      </c>
      <c r="M776">
        <v>3</v>
      </c>
      <c r="N776">
        <v>0</v>
      </c>
      <c r="O776">
        <v>3</v>
      </c>
      <c r="P776">
        <v>1</v>
      </c>
      <c r="Q776">
        <v>1</v>
      </c>
      <c r="R776">
        <v>0</v>
      </c>
      <c r="S776" t="s">
        <v>1465</v>
      </c>
      <c r="U776">
        <v>2</v>
      </c>
      <c r="V776">
        <v>8</v>
      </c>
      <c r="W776">
        <v>0</v>
      </c>
      <c r="X776">
        <v>0</v>
      </c>
      <c r="Y776">
        <v>1</v>
      </c>
      <c r="Z776">
        <v>0</v>
      </c>
      <c r="AA776">
        <v>0</v>
      </c>
      <c r="AB776">
        <v>0</v>
      </c>
      <c r="AC776">
        <v>0</v>
      </c>
      <c r="AD776">
        <v>1</v>
      </c>
      <c r="AE776">
        <v>9</v>
      </c>
      <c r="AF776">
        <v>19</v>
      </c>
      <c r="AG776">
        <v>6</v>
      </c>
      <c r="AH776">
        <v>5</v>
      </c>
      <c r="AI776">
        <v>3</v>
      </c>
      <c r="AJ776">
        <v>14</v>
      </c>
      <c r="AK776">
        <v>5</v>
      </c>
      <c r="AL776">
        <v>8</v>
      </c>
      <c r="AM776">
        <v>52</v>
      </c>
      <c r="AN776">
        <v>48</v>
      </c>
      <c r="AO776">
        <v>1.1299999999999999</v>
      </c>
      <c r="AP776">
        <v>1.9</v>
      </c>
      <c r="AQ776">
        <v>1.94</v>
      </c>
      <c r="AR776">
        <v>48</v>
      </c>
      <c r="AS776">
        <v>67</v>
      </c>
      <c r="AT776">
        <v>41</v>
      </c>
      <c r="AU776">
        <v>0</v>
      </c>
      <c r="AV776">
        <v>0</v>
      </c>
      <c r="AW776">
        <v>14</v>
      </c>
      <c r="AX776">
        <v>67</v>
      </c>
      <c r="AY776">
        <v>41</v>
      </c>
      <c r="AZ776">
        <v>73</v>
      </c>
      <c r="BA776">
        <v>9.82</v>
      </c>
      <c r="BB776">
        <v>5.04</v>
      </c>
      <c r="BC776">
        <v>1.8</v>
      </c>
      <c r="BD776">
        <v>3.6</v>
      </c>
      <c r="BE776">
        <v>4</v>
      </c>
      <c r="BF776">
        <f>(1/BC776+1/BD776+1/BE776-1)/3</f>
        <v>2.7777777777777828E-2</v>
      </c>
      <c r="BG776">
        <f>1/BC776-BF776</f>
        <v>0.52777777777777779</v>
      </c>
      <c r="BH776">
        <f>1/BD776-BF776</f>
        <v>0.24999999999999997</v>
      </c>
      <c r="BI776">
        <f>1/BE776-BF776</f>
        <v>0.22222222222222218</v>
      </c>
      <c r="BJ776">
        <f>MROUND(BG776*100,2)/100</f>
        <v>0.52</v>
      </c>
      <c r="BK776">
        <v>1.3</v>
      </c>
      <c r="BL776">
        <v>1.98</v>
      </c>
      <c r="BM776">
        <v>3.27</v>
      </c>
      <c r="BN776">
        <v>6.2</v>
      </c>
      <c r="BO776">
        <v>1.82</v>
      </c>
      <c r="BP776">
        <v>1.88</v>
      </c>
      <c r="BQ776" t="s">
        <v>736</v>
      </c>
      <c r="BR776">
        <f>VLOOKUP(Table2[[#This Row],[Reference]],metron,10,FALSE)</f>
        <v>2.5967403582378576</v>
      </c>
      <c r="BS776">
        <f>VLOOKUP(Table2[[#This Row],[Reference]],metron,11,FALSE)</f>
        <v>1.625948039373891</v>
      </c>
      <c r="BT776">
        <f>VLOOKUP(Table2[[#This Row],[Reference]],metron,12,FALSE)</f>
        <v>0.97079231886396644</v>
      </c>
      <c r="BU776">
        <f>VLOOKUP(Table2[[#This Row],[Reference]],metron,13,FALSE)</f>
        <v>0.71433182698515174</v>
      </c>
      <c r="BV776">
        <f>VLOOKUP(Table2[[#This Row],[Reference]],metron,14,FALSE)</f>
        <v>0.43011620400258233</v>
      </c>
      <c r="BW776">
        <f>VLOOKUP(Table2[[#This Row],[Reference]],metron,15,FALSE)</f>
        <v>13.39951055368614</v>
      </c>
      <c r="BX776">
        <f>VLOOKUP(Table2[[#This Row],[Reference]],metron,16,FALSE)</f>
        <v>9.4252064851636579</v>
      </c>
      <c r="BY776">
        <f>VLOOKUP(Table2[[#This Row],[Reference]],metron,17,FALSE)</f>
        <v>5.7628422023992618</v>
      </c>
      <c r="BZ776">
        <f>VLOOKUP(Table2[[#This Row],[Reference]],metron,18,FALSE)</f>
        <v>3.9375576745616732</v>
      </c>
      <c r="CA776">
        <f>VLOOKUP(Table2[[#This Row],[Reference]],metron,19,FALSE)</f>
        <v>7.636668351286878</v>
      </c>
      <c r="CB776">
        <f>VLOOKUP(Table2[[#This Row],[Reference]],metron,20,FALSE)</f>
        <v>5.4876488106019847</v>
      </c>
      <c r="CC776">
        <f>VLOOKUP(Table2[[#This Row],[Reference]],metron,21,FALSE)</f>
        <v>12.460420531849101</v>
      </c>
      <c r="CD776">
        <f>VLOOKUP(Table2[[#This Row],[Reference]],metron,22,FALSE)</f>
        <v>13.44897959183673</v>
      </c>
      <c r="CE776">
        <f>VLOOKUP(Table2[[#This Row],[Reference]],metron,23,FALSE)</f>
        <v>1.462202380952381</v>
      </c>
      <c r="CF776">
        <f>VLOOKUP(Table2[[#This Row],[Reference]],metron,24,FALSE)</f>
        <v>2.01547619047619</v>
      </c>
      <c r="CG776">
        <f>VLOOKUP(Table2[[#This Row],[Reference]],metron,25,FALSE)</f>
        <v>7.7380952380952384E-2</v>
      </c>
      <c r="CH776">
        <f>VLOOKUP(Table2[[#This Row],[Reference]],metron,26,FALSE)</f>
        <v>0.13754093480202439</v>
      </c>
    </row>
    <row r="777" spans="1:86" hidden="1" x14ac:dyDescent="0.45">
      <c r="A777">
        <v>1636246800</v>
      </c>
      <c r="B777" t="s">
        <v>1466</v>
      </c>
      <c r="C777" t="s">
        <v>64</v>
      </c>
      <c r="D777" t="s">
        <v>65</v>
      </c>
      <c r="E777" t="s">
        <v>694</v>
      </c>
      <c r="F777" t="s">
        <v>704</v>
      </c>
      <c r="G777" t="s">
        <v>720</v>
      </c>
      <c r="H777">
        <v>17</v>
      </c>
      <c r="I777">
        <v>2.75</v>
      </c>
      <c r="J777">
        <v>0.88</v>
      </c>
      <c r="K777">
        <v>1.9</v>
      </c>
      <c r="L777">
        <v>1.05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U777">
        <v>5</v>
      </c>
      <c r="V777">
        <v>6</v>
      </c>
      <c r="W777">
        <v>1</v>
      </c>
      <c r="X777">
        <v>0</v>
      </c>
      <c r="Y777">
        <v>1</v>
      </c>
      <c r="Z777">
        <v>1</v>
      </c>
      <c r="AA777">
        <v>0</v>
      </c>
      <c r="AB777">
        <v>1</v>
      </c>
      <c r="AC777">
        <v>0</v>
      </c>
      <c r="AD777">
        <v>2</v>
      </c>
      <c r="AE777">
        <v>14</v>
      </c>
      <c r="AF777">
        <v>9</v>
      </c>
      <c r="AG777">
        <v>4</v>
      </c>
      <c r="AH777">
        <v>3</v>
      </c>
      <c r="AI777">
        <v>10</v>
      </c>
      <c r="AJ777">
        <v>6</v>
      </c>
      <c r="AK777">
        <v>7</v>
      </c>
      <c r="AL777">
        <v>5</v>
      </c>
      <c r="AM777">
        <v>54</v>
      </c>
      <c r="AN777">
        <v>46</v>
      </c>
      <c r="AO777">
        <v>1.41</v>
      </c>
      <c r="AP777">
        <v>1.03</v>
      </c>
      <c r="AQ777">
        <v>2.2599999999999998</v>
      </c>
      <c r="AR777">
        <v>57</v>
      </c>
      <c r="AS777">
        <v>82</v>
      </c>
      <c r="AT777">
        <v>38</v>
      </c>
      <c r="AU777">
        <v>13</v>
      </c>
      <c r="AV777">
        <v>0</v>
      </c>
      <c r="AW777">
        <v>19</v>
      </c>
      <c r="AX777">
        <v>63</v>
      </c>
      <c r="AY777">
        <v>38</v>
      </c>
      <c r="AZ777">
        <v>82</v>
      </c>
      <c r="BA777">
        <v>8.8800000000000008</v>
      </c>
      <c r="BB777">
        <v>4.38</v>
      </c>
      <c r="BC777">
        <v>2.4500000000000002</v>
      </c>
      <c r="BD777">
        <v>2.75</v>
      </c>
      <c r="BE777">
        <v>2.87</v>
      </c>
      <c r="BF777">
        <f>(1/BC777+1/BD777+1/BE777-1)/3</f>
        <v>4.007722823053831E-2</v>
      </c>
      <c r="BG777">
        <f>1/BC777-BF777</f>
        <v>0.36808603707558407</v>
      </c>
      <c r="BH777">
        <f>1/BD777-BF777</f>
        <v>0.32355913540582532</v>
      </c>
      <c r="BI777">
        <f>1/BE777-BF777</f>
        <v>0.30835482751859056</v>
      </c>
      <c r="BJ777">
        <f>MROUND(BG777*100,2)/100</f>
        <v>0.36</v>
      </c>
      <c r="BK777">
        <v>1.53</v>
      </c>
      <c r="BL777">
        <v>2.2000000000000002</v>
      </c>
      <c r="BM777">
        <v>4.0999999999999996</v>
      </c>
      <c r="BN777">
        <v>8.1</v>
      </c>
      <c r="BO777">
        <v>2</v>
      </c>
      <c r="BP777">
        <v>1.77</v>
      </c>
      <c r="BQ777" t="s">
        <v>770</v>
      </c>
      <c r="BR777">
        <f>VLOOKUP(Table2[[#This Row],[Reference]],metron,10,FALSE)</f>
        <v>2.5110350525197691</v>
      </c>
      <c r="BS777">
        <f>VLOOKUP(Table2[[#This Row],[Reference]],metron,11,FALSE)</f>
        <v>1.269326094653606</v>
      </c>
      <c r="BT777">
        <f>VLOOKUP(Table2[[#This Row],[Reference]],metron,12,FALSE)</f>
        <v>1.2417089578661631</v>
      </c>
      <c r="BU777">
        <f>VLOOKUP(Table2[[#This Row],[Reference]],metron,13,FALSE)</f>
        <v>0.56586402266288949</v>
      </c>
      <c r="BV777">
        <f>VLOOKUP(Table2[[#This Row],[Reference]],metron,14,FALSE)</f>
        <v>0.55158168083097259</v>
      </c>
      <c r="BW777">
        <f>VLOOKUP(Table2[[#This Row],[Reference]],metron,15,FALSE)</f>
        <v>11.49400826446281</v>
      </c>
      <c r="BX777">
        <f>VLOOKUP(Table2[[#This Row],[Reference]],metron,16,FALSE)</f>
        <v>10.507231404958681</v>
      </c>
      <c r="BY777">
        <f>VLOOKUP(Table2[[#This Row],[Reference]],metron,17,FALSE)</f>
        <v>4.9238790406673623</v>
      </c>
      <c r="BZ777">
        <f>VLOOKUP(Table2[[#This Row],[Reference]],metron,18,FALSE)</f>
        <v>4.6296141814389991</v>
      </c>
      <c r="CA777">
        <f>VLOOKUP(Table2[[#This Row],[Reference]],metron,19,FALSE)</f>
        <v>6.5701292237954476</v>
      </c>
      <c r="CB777">
        <f>VLOOKUP(Table2[[#This Row],[Reference]],metron,20,FALSE)</f>
        <v>5.8776172235196817</v>
      </c>
      <c r="CC777">
        <f>VLOOKUP(Table2[[#This Row],[Reference]],metron,21,FALSE)</f>
        <v>12.798739495798319</v>
      </c>
      <c r="CD777">
        <f>VLOOKUP(Table2[[#This Row],[Reference]],metron,22,FALSE)</f>
        <v>12.98844537815126</v>
      </c>
      <c r="CE777">
        <f>VLOOKUP(Table2[[#This Row],[Reference]],metron,23,FALSE)</f>
        <v>1.604928297313674</v>
      </c>
      <c r="CF777">
        <f>VLOOKUP(Table2[[#This Row],[Reference]],metron,24,FALSE)</f>
        <v>1.791961219955565</v>
      </c>
      <c r="CG777">
        <f>VLOOKUP(Table2[[#This Row],[Reference]],metron,25,FALSE)</f>
        <v>8.887093516461321E-2</v>
      </c>
      <c r="CH777">
        <f>VLOOKUP(Table2[[#This Row],[Reference]],metron,26,FALSE)</f>
        <v>0.11694607150070691</v>
      </c>
    </row>
    <row r="778" spans="1:86" hidden="1" x14ac:dyDescent="0.45">
      <c r="A778">
        <v>1636254000</v>
      </c>
      <c r="B778" t="s">
        <v>1467</v>
      </c>
      <c r="C778" t="s">
        <v>64</v>
      </c>
      <c r="D778" t="s">
        <v>65</v>
      </c>
      <c r="E778" t="s">
        <v>661</v>
      </c>
      <c r="F778" t="s">
        <v>689</v>
      </c>
      <c r="G778" t="s">
        <v>710</v>
      </c>
      <c r="H778">
        <v>17</v>
      </c>
      <c r="I778">
        <v>1.75</v>
      </c>
      <c r="J778">
        <v>0.63</v>
      </c>
      <c r="K778">
        <v>2</v>
      </c>
      <c r="L778">
        <v>0.71</v>
      </c>
      <c r="M778">
        <v>3</v>
      </c>
      <c r="N778">
        <v>0</v>
      </c>
      <c r="O778">
        <v>3</v>
      </c>
      <c r="P778">
        <v>1</v>
      </c>
      <c r="Q778">
        <v>1</v>
      </c>
      <c r="R778">
        <v>0</v>
      </c>
      <c r="S778" t="s">
        <v>1468</v>
      </c>
      <c r="U778">
        <v>5</v>
      </c>
      <c r="V778">
        <v>3</v>
      </c>
      <c r="W778">
        <v>0</v>
      </c>
      <c r="X778">
        <v>0</v>
      </c>
      <c r="Y778">
        <v>2</v>
      </c>
      <c r="Z778">
        <v>0</v>
      </c>
      <c r="AA778">
        <v>0</v>
      </c>
      <c r="AB778">
        <v>0</v>
      </c>
      <c r="AC778">
        <v>1</v>
      </c>
      <c r="AD778">
        <v>1</v>
      </c>
      <c r="AE778">
        <v>17</v>
      </c>
      <c r="AF778">
        <v>8</v>
      </c>
      <c r="AG778">
        <v>6</v>
      </c>
      <c r="AH778">
        <v>4</v>
      </c>
      <c r="AI778">
        <v>11</v>
      </c>
      <c r="AJ778">
        <v>4</v>
      </c>
      <c r="AK778">
        <v>8</v>
      </c>
      <c r="AL778">
        <v>11</v>
      </c>
      <c r="AM778">
        <v>60</v>
      </c>
      <c r="AN778">
        <v>40</v>
      </c>
      <c r="AO778">
        <v>1.9</v>
      </c>
      <c r="AP778">
        <v>0.93</v>
      </c>
      <c r="AQ778">
        <v>2.13</v>
      </c>
      <c r="AR778">
        <v>44</v>
      </c>
      <c r="AS778">
        <v>69</v>
      </c>
      <c r="AT778">
        <v>38</v>
      </c>
      <c r="AU778">
        <v>19</v>
      </c>
      <c r="AV778">
        <v>0</v>
      </c>
      <c r="AW778">
        <v>25</v>
      </c>
      <c r="AX778">
        <v>57</v>
      </c>
      <c r="AY778">
        <v>38</v>
      </c>
      <c r="AZ778">
        <v>88</v>
      </c>
      <c r="BA778">
        <v>7.76</v>
      </c>
      <c r="BB778">
        <v>4.63</v>
      </c>
      <c r="BC778">
        <v>1.5</v>
      </c>
      <c r="BD778">
        <v>3.6</v>
      </c>
      <c r="BE778">
        <v>6.5</v>
      </c>
      <c r="BF778">
        <f>(1/BC778+1/BD778+1/BE778-1)/3</f>
        <v>3.2763532763532797E-2</v>
      </c>
      <c r="BG778">
        <f>1/BC778-BF778</f>
        <v>0.6339031339031338</v>
      </c>
      <c r="BH778">
        <f>1/BD778-BF778</f>
        <v>0.24501424501424499</v>
      </c>
      <c r="BI778">
        <f>1/BE778-BF778</f>
        <v>0.12108262108262105</v>
      </c>
      <c r="BJ778">
        <f>MROUND(BG778*100,2)/100</f>
        <v>0.64</v>
      </c>
      <c r="BK778">
        <v>1.37</v>
      </c>
      <c r="BL778">
        <v>2.15</v>
      </c>
      <c r="BM778">
        <v>3.83</v>
      </c>
      <c r="BN778">
        <v>7.45</v>
      </c>
      <c r="BO778">
        <v>2.25</v>
      </c>
      <c r="BP778">
        <v>1.62</v>
      </c>
      <c r="BQ778" t="s">
        <v>715</v>
      </c>
      <c r="BR778">
        <f>VLOOKUP(Table2[[#This Row],[Reference]],metron,10,FALSE)</f>
        <v>2.8343749999999996</v>
      </c>
      <c r="BS778">
        <f>VLOOKUP(Table2[[#This Row],[Reference]],metron,11,FALSE)</f>
        <v>1.980803571428571</v>
      </c>
      <c r="BT778">
        <f>VLOOKUP(Table2[[#This Row],[Reference]],metron,12,FALSE)</f>
        <v>0.85357142857142854</v>
      </c>
      <c r="BU778">
        <f>VLOOKUP(Table2[[#This Row],[Reference]],metron,13,FALSE)</f>
        <v>0.8683035714285714</v>
      </c>
      <c r="BV778">
        <f>VLOOKUP(Table2[[#This Row],[Reference]],metron,14,FALSE)</f>
        <v>0.36607142857142849</v>
      </c>
      <c r="BW778">
        <f>VLOOKUP(Table2[[#This Row],[Reference]],metron,15,FALSE)</f>
        <v>15.03980099502488</v>
      </c>
      <c r="BX778">
        <f>VLOOKUP(Table2[[#This Row],[Reference]],metron,16,FALSE)</f>
        <v>8.6326699834162515</v>
      </c>
      <c r="BY778">
        <f>VLOOKUP(Table2[[#This Row],[Reference]],metron,17,FALSE)</f>
        <v>6.5189234650967203</v>
      </c>
      <c r="BZ778">
        <f>VLOOKUP(Table2[[#This Row],[Reference]],metron,18,FALSE)</f>
        <v>3.4507989907485279</v>
      </c>
      <c r="CA778">
        <f>VLOOKUP(Table2[[#This Row],[Reference]],metron,19,FALSE)</f>
        <v>8.5208775299281605</v>
      </c>
      <c r="CB778">
        <f>VLOOKUP(Table2[[#This Row],[Reference]],metron,20,FALSE)</f>
        <v>5.181870992667724</v>
      </c>
      <c r="CC778">
        <f>VLOOKUP(Table2[[#This Row],[Reference]],metron,21,FALSE)</f>
        <v>12.48566610455312</v>
      </c>
      <c r="CD778">
        <f>VLOOKUP(Table2[[#This Row],[Reference]],metron,22,FALSE)</f>
        <v>13.573355817875211</v>
      </c>
      <c r="CE778">
        <f>VLOOKUP(Table2[[#This Row],[Reference]],metron,23,FALSE)</f>
        <v>1.395273023634882</v>
      </c>
      <c r="CF778">
        <f>VLOOKUP(Table2[[#This Row],[Reference]],metron,24,FALSE)</f>
        <v>2.0586797066014668</v>
      </c>
      <c r="CG778">
        <f>VLOOKUP(Table2[[#This Row],[Reference]],metron,25,FALSE)</f>
        <v>6.8459657701711488E-2</v>
      </c>
      <c r="CH778">
        <f>VLOOKUP(Table2[[#This Row],[Reference]],metron,26,FALSE)</f>
        <v>0.12713936430317849</v>
      </c>
    </row>
    <row r="779" spans="1:86" x14ac:dyDescent="0.45">
      <c r="A779">
        <v>1636254360</v>
      </c>
      <c r="B779" t="s">
        <v>1469</v>
      </c>
      <c r="C779" t="s">
        <v>64</v>
      </c>
      <c r="D779" t="s">
        <v>65</v>
      </c>
      <c r="E779" t="s">
        <v>676</v>
      </c>
      <c r="F779" t="s">
        <v>693</v>
      </c>
      <c r="G779" t="s">
        <v>662</v>
      </c>
      <c r="H779">
        <v>17</v>
      </c>
      <c r="I779">
        <v>0.88</v>
      </c>
      <c r="J779">
        <v>1</v>
      </c>
      <c r="K779">
        <v>1.35</v>
      </c>
      <c r="L779">
        <v>1.42</v>
      </c>
      <c r="M779">
        <v>3</v>
      </c>
      <c r="N779">
        <v>2</v>
      </c>
      <c r="O779">
        <v>5</v>
      </c>
      <c r="P779">
        <v>2</v>
      </c>
      <c r="Q779">
        <v>1</v>
      </c>
      <c r="R779">
        <v>1</v>
      </c>
      <c r="S779" t="s">
        <v>1470</v>
      </c>
      <c r="T779" t="s">
        <v>73</v>
      </c>
      <c r="U779">
        <v>2</v>
      </c>
      <c r="V779">
        <v>7</v>
      </c>
      <c r="W779">
        <v>1</v>
      </c>
      <c r="X779">
        <v>0</v>
      </c>
      <c r="Y779">
        <v>2</v>
      </c>
      <c r="Z779">
        <v>0</v>
      </c>
      <c r="AA779">
        <v>1</v>
      </c>
      <c r="AB779">
        <v>0</v>
      </c>
      <c r="AC779">
        <v>0</v>
      </c>
      <c r="AD779">
        <v>2</v>
      </c>
      <c r="AE779">
        <v>16</v>
      </c>
      <c r="AF779">
        <v>23</v>
      </c>
      <c r="AG779">
        <v>8</v>
      </c>
      <c r="AH779">
        <v>8</v>
      </c>
      <c r="AI779">
        <v>8</v>
      </c>
      <c r="AJ779">
        <v>15</v>
      </c>
      <c r="AK779">
        <v>7</v>
      </c>
      <c r="AL779">
        <v>8</v>
      </c>
      <c r="AM779">
        <v>59</v>
      </c>
      <c r="AN779">
        <v>41</v>
      </c>
      <c r="AO779">
        <v>2.02</v>
      </c>
      <c r="AP779">
        <v>2.36</v>
      </c>
      <c r="AQ779">
        <v>2.23</v>
      </c>
      <c r="AR779">
        <v>54</v>
      </c>
      <c r="AS779">
        <v>75</v>
      </c>
      <c r="AT779">
        <v>48</v>
      </c>
      <c r="AU779">
        <v>14</v>
      </c>
      <c r="AV779">
        <v>0</v>
      </c>
      <c r="AW779">
        <v>28</v>
      </c>
      <c r="AX779">
        <v>81</v>
      </c>
      <c r="AY779">
        <v>20</v>
      </c>
      <c r="AZ779">
        <v>82</v>
      </c>
      <c r="BA779">
        <v>10.43</v>
      </c>
      <c r="BB779">
        <v>4.5599999999999996</v>
      </c>
      <c r="BC779">
        <v>2.9</v>
      </c>
      <c r="BD779">
        <v>2.9</v>
      </c>
      <c r="BE779">
        <v>2.2999999999999998</v>
      </c>
      <c r="BF779">
        <f>(1/BC779+1/BD779+1/BE779-1)/3</f>
        <v>4.1479260369815162E-2</v>
      </c>
      <c r="BG779">
        <f>1/BC779-BF779</f>
        <v>0.30334832583708143</v>
      </c>
      <c r="BH779">
        <f>1/BD779-BF779</f>
        <v>0.30334832583708143</v>
      </c>
      <c r="BI779">
        <f>1/BE779-BF779</f>
        <v>0.39330334832583708</v>
      </c>
      <c r="BJ779">
        <f>MROUND(BG779*100,2)/100</f>
        <v>0.3</v>
      </c>
      <c r="BK779">
        <v>1.4</v>
      </c>
      <c r="BL779">
        <v>2.2000000000000002</v>
      </c>
      <c r="BM779">
        <v>4.08</v>
      </c>
      <c r="BN779">
        <v>8.0500000000000007</v>
      </c>
      <c r="BO779">
        <v>1.91</v>
      </c>
      <c r="BP779">
        <v>1.8</v>
      </c>
      <c r="BQ779" t="s">
        <v>680</v>
      </c>
      <c r="BR779">
        <f>VLOOKUP(Table2[[#This Row],[Reference]],metron,10,FALSE)</f>
        <v>2.5726407816919519</v>
      </c>
      <c r="BS779">
        <f>VLOOKUP(Table2[[#This Row],[Reference]],metron,11,FALSE)</f>
        <v>1.1805091283106199</v>
      </c>
      <c r="BT779">
        <f>VLOOKUP(Table2[[#This Row],[Reference]],metron,12,FALSE)</f>
        <v>1.3921316533813319</v>
      </c>
      <c r="BU779">
        <f>VLOOKUP(Table2[[#This Row],[Reference]],metron,13,FALSE)</f>
        <v>0.5209673269873939</v>
      </c>
      <c r="BV779">
        <f>VLOOKUP(Table2[[#This Row],[Reference]],metron,14,FALSE)</f>
        <v>0.61847182917417032</v>
      </c>
      <c r="BW779">
        <f>VLOOKUP(Table2[[#This Row],[Reference]],metron,15,FALSE)</f>
        <v>11.149200710479571</v>
      </c>
      <c r="BX779">
        <f>VLOOKUP(Table2[[#This Row],[Reference]],metron,16,FALSE)</f>
        <v>11.444049733570161</v>
      </c>
      <c r="BY779">
        <f>VLOOKUP(Table2[[#This Row],[Reference]],metron,17,FALSE)</f>
        <v>4.5257270693512304</v>
      </c>
      <c r="BZ779">
        <f>VLOOKUP(Table2[[#This Row],[Reference]],metron,18,FALSE)</f>
        <v>4.8465324384787474</v>
      </c>
      <c r="CA779">
        <f>VLOOKUP(Table2[[#This Row],[Reference]],metron,19,FALSE)</f>
        <v>6.6234736411283404</v>
      </c>
      <c r="CB779">
        <f>VLOOKUP(Table2[[#This Row],[Reference]],metron,20,FALSE)</f>
        <v>6.5975172950914134</v>
      </c>
      <c r="CC779">
        <f>VLOOKUP(Table2[[#This Row],[Reference]],metron,21,FALSE)</f>
        <v>12.90081154192967</v>
      </c>
      <c r="CD779">
        <f>VLOOKUP(Table2[[#This Row],[Reference]],metron,22,FALSE)</f>
        <v>13.00360685302074</v>
      </c>
      <c r="CE779">
        <f>VLOOKUP(Table2[[#This Row],[Reference]],metron,23,FALSE)</f>
        <v>1.7502145922746779</v>
      </c>
      <c r="CF779">
        <f>VLOOKUP(Table2[[#This Row],[Reference]],metron,24,FALSE)</f>
        <v>1.831402831402831</v>
      </c>
      <c r="CG779">
        <f>VLOOKUP(Table2[[#This Row],[Reference]],metron,25,FALSE)</f>
        <v>9.6525096525096526E-2</v>
      </c>
      <c r="CH779">
        <f>VLOOKUP(Table2[[#This Row],[Reference]],metron,26,FALSE)</f>
        <v>0.1244101244101244</v>
      </c>
    </row>
    <row r="780" spans="1:86" hidden="1" x14ac:dyDescent="0.45">
      <c r="A780">
        <v>1636326000</v>
      </c>
      <c r="B780" t="s">
        <v>1471</v>
      </c>
      <c r="C780" t="s">
        <v>64</v>
      </c>
      <c r="D780" t="s">
        <v>65</v>
      </c>
      <c r="E780" t="s">
        <v>682</v>
      </c>
      <c r="F780" t="s">
        <v>671</v>
      </c>
      <c r="G780" t="s">
        <v>743</v>
      </c>
      <c r="H780">
        <v>17</v>
      </c>
      <c r="I780">
        <v>1.5</v>
      </c>
      <c r="J780">
        <v>1.38</v>
      </c>
      <c r="K780">
        <v>1.58</v>
      </c>
      <c r="L780">
        <v>1.5</v>
      </c>
      <c r="M780">
        <v>4</v>
      </c>
      <c r="N780">
        <v>3</v>
      </c>
      <c r="O780">
        <v>7</v>
      </c>
      <c r="P780">
        <v>4</v>
      </c>
      <c r="Q780">
        <v>1</v>
      </c>
      <c r="R780">
        <v>3</v>
      </c>
      <c r="S780" t="s">
        <v>1472</v>
      </c>
      <c r="T780" t="s">
        <v>1473</v>
      </c>
      <c r="U780">
        <v>8</v>
      </c>
      <c r="V780">
        <v>5</v>
      </c>
      <c r="W780">
        <v>1</v>
      </c>
      <c r="X780">
        <v>0</v>
      </c>
      <c r="Y780">
        <v>1</v>
      </c>
      <c r="Z780">
        <v>0</v>
      </c>
      <c r="AA780">
        <v>1</v>
      </c>
      <c r="AB780">
        <v>0</v>
      </c>
      <c r="AC780">
        <v>0</v>
      </c>
      <c r="AD780">
        <v>1</v>
      </c>
      <c r="AE780">
        <v>20</v>
      </c>
      <c r="AF780">
        <v>14</v>
      </c>
      <c r="AG780">
        <v>8</v>
      </c>
      <c r="AH780">
        <v>6</v>
      </c>
      <c r="AI780">
        <v>12</v>
      </c>
      <c r="AJ780">
        <v>8</v>
      </c>
      <c r="AK780">
        <v>8</v>
      </c>
      <c r="AL780">
        <v>8</v>
      </c>
      <c r="AM780">
        <v>54</v>
      </c>
      <c r="AN780">
        <v>46</v>
      </c>
      <c r="AO780">
        <v>2.0499999999999998</v>
      </c>
      <c r="AP780">
        <v>1.47</v>
      </c>
      <c r="AQ780">
        <v>1.69</v>
      </c>
      <c r="AR780">
        <v>44</v>
      </c>
      <c r="AS780">
        <v>57</v>
      </c>
      <c r="AT780">
        <v>32</v>
      </c>
      <c r="AU780">
        <v>13</v>
      </c>
      <c r="AV780">
        <v>0</v>
      </c>
      <c r="AW780">
        <v>26</v>
      </c>
      <c r="AX780">
        <v>51</v>
      </c>
      <c r="AY780">
        <v>26</v>
      </c>
      <c r="AZ780">
        <v>51</v>
      </c>
      <c r="BA780">
        <v>8.1300000000000008</v>
      </c>
      <c r="BB780">
        <v>6.13</v>
      </c>
      <c r="BC780">
        <v>3.15</v>
      </c>
      <c r="BD780">
        <v>3.05</v>
      </c>
      <c r="BE780">
        <v>2.35</v>
      </c>
      <c r="BF780">
        <f>(1/BC780+1/BD780+1/BE780-1)/3</f>
        <v>2.3620361604316981E-2</v>
      </c>
      <c r="BG780">
        <f>1/BC780-BF780</f>
        <v>0.29383995585600048</v>
      </c>
      <c r="BH780">
        <f>1/BD780-BF780</f>
        <v>0.30424849085469946</v>
      </c>
      <c r="BI780">
        <f>1/BE780-BF780</f>
        <v>0.40191155328930006</v>
      </c>
      <c r="BJ780">
        <f>MROUND(BG780*100,2)/100</f>
        <v>0.3</v>
      </c>
      <c r="BK780">
        <v>1.5</v>
      </c>
      <c r="BL780">
        <v>2.29</v>
      </c>
      <c r="BM780">
        <v>4.75</v>
      </c>
      <c r="BN780">
        <v>9.4</v>
      </c>
      <c r="BO780">
        <v>2.08</v>
      </c>
      <c r="BP780">
        <v>1.68</v>
      </c>
      <c r="BQ780" t="s">
        <v>675</v>
      </c>
      <c r="BR780">
        <f>VLOOKUP(Table2[[#This Row],[Reference]],metron,10,FALSE)</f>
        <v>2.5726407816919519</v>
      </c>
      <c r="BS780">
        <f>VLOOKUP(Table2[[#This Row],[Reference]],metron,11,FALSE)</f>
        <v>1.1805091283106199</v>
      </c>
      <c r="BT780">
        <f>VLOOKUP(Table2[[#This Row],[Reference]],metron,12,FALSE)</f>
        <v>1.3921316533813319</v>
      </c>
      <c r="BU780">
        <f>VLOOKUP(Table2[[#This Row],[Reference]],metron,13,FALSE)</f>
        <v>0.5209673269873939</v>
      </c>
      <c r="BV780">
        <f>VLOOKUP(Table2[[#This Row],[Reference]],metron,14,FALSE)</f>
        <v>0.61847182917417032</v>
      </c>
      <c r="BW780">
        <f>VLOOKUP(Table2[[#This Row],[Reference]],metron,15,FALSE)</f>
        <v>11.149200710479571</v>
      </c>
      <c r="BX780">
        <f>VLOOKUP(Table2[[#This Row],[Reference]],metron,16,FALSE)</f>
        <v>11.444049733570161</v>
      </c>
      <c r="BY780">
        <f>VLOOKUP(Table2[[#This Row],[Reference]],metron,17,FALSE)</f>
        <v>4.5257270693512304</v>
      </c>
      <c r="BZ780">
        <f>VLOOKUP(Table2[[#This Row],[Reference]],metron,18,FALSE)</f>
        <v>4.8465324384787474</v>
      </c>
      <c r="CA780">
        <f>VLOOKUP(Table2[[#This Row],[Reference]],metron,19,FALSE)</f>
        <v>6.6234736411283404</v>
      </c>
      <c r="CB780">
        <f>VLOOKUP(Table2[[#This Row],[Reference]],metron,20,FALSE)</f>
        <v>6.5975172950914134</v>
      </c>
      <c r="CC780">
        <f>VLOOKUP(Table2[[#This Row],[Reference]],metron,21,FALSE)</f>
        <v>12.90081154192967</v>
      </c>
      <c r="CD780">
        <f>VLOOKUP(Table2[[#This Row],[Reference]],metron,22,FALSE)</f>
        <v>13.00360685302074</v>
      </c>
      <c r="CE780">
        <f>VLOOKUP(Table2[[#This Row],[Reference]],metron,23,FALSE)</f>
        <v>1.7502145922746779</v>
      </c>
      <c r="CF780">
        <f>VLOOKUP(Table2[[#This Row],[Reference]],metron,24,FALSE)</f>
        <v>1.831402831402831</v>
      </c>
      <c r="CG780">
        <f>VLOOKUP(Table2[[#This Row],[Reference]],metron,25,FALSE)</f>
        <v>9.6525096525096526E-2</v>
      </c>
      <c r="CH780">
        <f>VLOOKUP(Table2[[#This Row],[Reference]],metron,26,FALSE)</f>
        <v>0.1244101244101244</v>
      </c>
    </row>
    <row r="781" spans="1:86" hidden="1" x14ac:dyDescent="0.45">
      <c r="A781">
        <v>1636333560</v>
      </c>
      <c r="B781" t="s">
        <v>1474</v>
      </c>
      <c r="C781" t="s">
        <v>64</v>
      </c>
      <c r="D781" t="s">
        <v>65</v>
      </c>
      <c r="E781" t="s">
        <v>672</v>
      </c>
      <c r="F781" t="s">
        <v>688</v>
      </c>
      <c r="G781" t="s">
        <v>735</v>
      </c>
      <c r="H781">
        <v>17</v>
      </c>
      <c r="I781">
        <v>1.38</v>
      </c>
      <c r="J781">
        <v>1.63</v>
      </c>
      <c r="K781">
        <v>1.58</v>
      </c>
      <c r="L781">
        <v>1.25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U781">
        <v>12</v>
      </c>
      <c r="V781">
        <v>1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21</v>
      </c>
      <c r="AF781">
        <v>7</v>
      </c>
      <c r="AG781">
        <v>4</v>
      </c>
      <c r="AH781">
        <v>2</v>
      </c>
      <c r="AI781">
        <v>17</v>
      </c>
      <c r="AJ781">
        <v>5</v>
      </c>
      <c r="AK781">
        <v>5</v>
      </c>
      <c r="AL781">
        <v>8</v>
      </c>
      <c r="AM781">
        <v>52</v>
      </c>
      <c r="AN781">
        <v>48</v>
      </c>
      <c r="AO781">
        <v>2.13</v>
      </c>
      <c r="AP781">
        <v>0.83</v>
      </c>
      <c r="AQ781">
        <v>2.19</v>
      </c>
      <c r="AR781">
        <v>63</v>
      </c>
      <c r="AS781">
        <v>69</v>
      </c>
      <c r="AT781">
        <v>44</v>
      </c>
      <c r="AU781">
        <v>26</v>
      </c>
      <c r="AV781">
        <v>0</v>
      </c>
      <c r="AW781">
        <v>19</v>
      </c>
      <c r="AX781">
        <v>57</v>
      </c>
      <c r="AY781">
        <v>51</v>
      </c>
      <c r="AZ781">
        <v>63</v>
      </c>
      <c r="BA781">
        <v>10.5</v>
      </c>
      <c r="BB781">
        <v>3.26</v>
      </c>
      <c r="BC781">
        <v>1.7</v>
      </c>
      <c r="BD781">
        <v>3.75</v>
      </c>
      <c r="BE781">
        <v>4.7</v>
      </c>
      <c r="BF781">
        <f>(1/BC781+1/BD781+1/BE781-1)/3</f>
        <v>2.2555972743707464E-2</v>
      </c>
      <c r="BG781">
        <f>1/BC781-BF781</f>
        <v>0.56567932137393961</v>
      </c>
      <c r="BH781">
        <f>1/BD781-BF781</f>
        <v>0.2441106939229592</v>
      </c>
      <c r="BI781">
        <f>1/BE781-BF781</f>
        <v>0.19020998470310105</v>
      </c>
      <c r="BJ781">
        <f>MROUND(BG781*100,2)/100</f>
        <v>0.56000000000000005</v>
      </c>
      <c r="BK781">
        <v>1.25</v>
      </c>
      <c r="BL781">
        <v>1.85</v>
      </c>
      <c r="BM781">
        <v>3</v>
      </c>
      <c r="BN781">
        <v>5</v>
      </c>
      <c r="BO781">
        <v>1.8</v>
      </c>
      <c r="BP781">
        <v>2</v>
      </c>
      <c r="BQ781" t="s">
        <v>729</v>
      </c>
      <c r="BR781">
        <f>VLOOKUP(Table2[[#This Row],[Reference]],metron,10,FALSE)</f>
        <v>2.6892488954344627</v>
      </c>
      <c r="BS781">
        <f>VLOOKUP(Table2[[#This Row],[Reference]],metron,11,FALSE)</f>
        <v>1.7546812539448771</v>
      </c>
      <c r="BT781">
        <f>VLOOKUP(Table2[[#This Row],[Reference]],metron,12,FALSE)</f>
        <v>0.93456764148958549</v>
      </c>
      <c r="BU781">
        <f>VLOOKUP(Table2[[#This Row],[Reference]],metron,13,FALSE)</f>
        <v>0.77824531874605507</v>
      </c>
      <c r="BV781">
        <f>VLOOKUP(Table2[[#This Row],[Reference]],metron,14,FALSE)</f>
        <v>0.41237113402061848</v>
      </c>
      <c r="BW781">
        <f>VLOOKUP(Table2[[#This Row],[Reference]],metron,15,FALSE)</f>
        <v>13.77153558052435</v>
      </c>
      <c r="BX781">
        <f>VLOOKUP(Table2[[#This Row],[Reference]],metron,16,FALSE)</f>
        <v>9.0445692883895124</v>
      </c>
      <c r="BY781">
        <f>VLOOKUP(Table2[[#This Row],[Reference]],metron,17,FALSE)</f>
        <v>6.0821292775665396</v>
      </c>
      <c r="BZ781">
        <f>VLOOKUP(Table2[[#This Row],[Reference]],metron,18,FALSE)</f>
        <v>3.8201520912547529</v>
      </c>
      <c r="CA781">
        <f>VLOOKUP(Table2[[#This Row],[Reference]],metron,19,FALSE)</f>
        <v>7.6894063029578108</v>
      </c>
      <c r="CB781">
        <f>VLOOKUP(Table2[[#This Row],[Reference]],metron,20,FALSE)</f>
        <v>5.224417197134759</v>
      </c>
      <c r="CC781">
        <f>VLOOKUP(Table2[[#This Row],[Reference]],metron,21,FALSE)</f>
        <v>12.297605473204101</v>
      </c>
      <c r="CD781">
        <f>VLOOKUP(Table2[[#This Row],[Reference]],metron,22,FALSE)</f>
        <v>13.310908399847969</v>
      </c>
      <c r="CE781">
        <f>VLOOKUP(Table2[[#This Row],[Reference]],metron,23,FALSE)</f>
        <v>1.3713126843657819</v>
      </c>
      <c r="CF781">
        <f>VLOOKUP(Table2[[#This Row],[Reference]],metron,24,FALSE)</f>
        <v>1.9516961651917399</v>
      </c>
      <c r="CG781">
        <f>VLOOKUP(Table2[[#This Row],[Reference]],metron,25,FALSE)</f>
        <v>6.6002949852507375E-2</v>
      </c>
      <c r="CH781">
        <f>VLOOKUP(Table2[[#This Row],[Reference]],metron,26,FALSE)</f>
        <v>0.1297935103244838</v>
      </c>
    </row>
    <row r="782" spans="1:86" hidden="1" x14ac:dyDescent="0.45">
      <c r="A782">
        <v>1637456400</v>
      </c>
      <c r="B782" t="s">
        <v>1475</v>
      </c>
      <c r="C782" t="s">
        <v>64</v>
      </c>
      <c r="D782" t="s">
        <v>65</v>
      </c>
      <c r="E782" t="s">
        <v>672</v>
      </c>
      <c r="F782" t="s">
        <v>688</v>
      </c>
      <c r="G782" t="s">
        <v>678</v>
      </c>
      <c r="H782" t="s">
        <v>65</v>
      </c>
      <c r="I782">
        <v>1.41</v>
      </c>
      <c r="J782">
        <v>1.18</v>
      </c>
      <c r="K782">
        <v>1.35</v>
      </c>
      <c r="L782">
        <v>1.18</v>
      </c>
      <c r="M782">
        <v>2</v>
      </c>
      <c r="N782">
        <v>0</v>
      </c>
      <c r="O782">
        <v>2</v>
      </c>
      <c r="P782">
        <v>0</v>
      </c>
      <c r="Q782">
        <v>0</v>
      </c>
      <c r="R782">
        <v>0</v>
      </c>
      <c r="S782" t="s">
        <v>1476</v>
      </c>
      <c r="U782">
        <v>8</v>
      </c>
      <c r="V782">
        <v>2</v>
      </c>
      <c r="W782">
        <v>1</v>
      </c>
      <c r="X782">
        <v>0</v>
      </c>
      <c r="Y782">
        <v>3</v>
      </c>
      <c r="Z782">
        <v>0</v>
      </c>
      <c r="AA782">
        <v>0</v>
      </c>
      <c r="AB782">
        <v>1</v>
      </c>
      <c r="AC782">
        <v>2</v>
      </c>
      <c r="AD782">
        <v>1</v>
      </c>
      <c r="AE782">
        <v>22</v>
      </c>
      <c r="AF782">
        <v>9</v>
      </c>
      <c r="AG782">
        <v>8</v>
      </c>
      <c r="AH782">
        <v>3</v>
      </c>
      <c r="AI782">
        <v>14</v>
      </c>
      <c r="AJ782">
        <v>6</v>
      </c>
      <c r="AK782">
        <v>6</v>
      </c>
      <c r="AL782">
        <v>16</v>
      </c>
      <c r="AM782">
        <v>58</v>
      </c>
      <c r="AN782">
        <v>42</v>
      </c>
      <c r="AO782">
        <v>2.37</v>
      </c>
      <c r="AP782">
        <v>0.98</v>
      </c>
      <c r="AQ782">
        <v>2.38</v>
      </c>
      <c r="AR782">
        <v>59</v>
      </c>
      <c r="AS782">
        <v>74</v>
      </c>
      <c r="AT782">
        <v>44</v>
      </c>
      <c r="AU782">
        <v>21</v>
      </c>
      <c r="AV782">
        <v>9</v>
      </c>
      <c r="AW782">
        <v>21</v>
      </c>
      <c r="AX782">
        <v>62</v>
      </c>
      <c r="AY782">
        <v>44</v>
      </c>
      <c r="AZ782">
        <v>74</v>
      </c>
      <c r="BA782">
        <v>11.3</v>
      </c>
      <c r="BB782">
        <v>4.0599999999999996</v>
      </c>
      <c r="BC782">
        <v>1.78</v>
      </c>
      <c r="BD782">
        <v>3.65</v>
      </c>
      <c r="BE782">
        <v>4.0999999999999996</v>
      </c>
      <c r="BF782">
        <f>(1/BC782+1/BD782+1/BE782-1)/3</f>
        <v>2.6557598191035019E-2</v>
      </c>
      <c r="BG782">
        <f>1/BC782-BF782</f>
        <v>0.53524015461795382</v>
      </c>
      <c r="BH782">
        <f>1/BD782-BF782</f>
        <v>0.247415004548691</v>
      </c>
      <c r="BI782">
        <f>1/BE782-BF782</f>
        <v>0.21734484083335526</v>
      </c>
      <c r="BJ782">
        <f>MROUND(BG782*100,2)/100</f>
        <v>0.54</v>
      </c>
      <c r="BK782">
        <v>1.36</v>
      </c>
      <c r="BL782">
        <v>2</v>
      </c>
      <c r="BM782">
        <v>3.75</v>
      </c>
      <c r="BN782">
        <v>7.25</v>
      </c>
      <c r="BO782">
        <v>2</v>
      </c>
      <c r="BP782">
        <v>1.73</v>
      </c>
      <c r="BQ782" t="s">
        <v>729</v>
      </c>
      <c r="BR782">
        <f>VLOOKUP(Table2[[#This Row],[Reference]],metron,10,FALSE)</f>
        <v>2.6359702267612941</v>
      </c>
      <c r="BS782">
        <f>VLOOKUP(Table2[[#This Row],[Reference]],metron,11,FALSE)</f>
        <v>1.684957590444867</v>
      </c>
      <c r="BT782">
        <f>VLOOKUP(Table2[[#This Row],[Reference]],metron,12,FALSE)</f>
        <v>0.95101263631642718</v>
      </c>
      <c r="BU782">
        <f>VLOOKUP(Table2[[#This Row],[Reference]],metron,13,FALSE)</f>
        <v>0.72650164445213783</v>
      </c>
      <c r="BV782">
        <f>VLOOKUP(Table2[[#This Row],[Reference]],metron,14,FALSE)</f>
        <v>0.42097974727367138</v>
      </c>
      <c r="BW782">
        <f>VLOOKUP(Table2[[#This Row],[Reference]],metron,15,FALSE)</f>
        <v>13.338806970509379</v>
      </c>
      <c r="BX782">
        <f>VLOOKUP(Table2[[#This Row],[Reference]],metron,16,FALSE)</f>
        <v>9.2530160857908843</v>
      </c>
      <c r="BY782">
        <f>VLOOKUP(Table2[[#This Row],[Reference]],metron,17,FALSE)</f>
        <v>5.9915081521739131</v>
      </c>
      <c r="BZ782">
        <f>VLOOKUP(Table2[[#This Row],[Reference]],metron,18,FALSE)</f>
        <v>3.9772418478260869</v>
      </c>
      <c r="CA782">
        <f>VLOOKUP(Table2[[#This Row],[Reference]],metron,19,FALSE)</f>
        <v>7.3472988183354664</v>
      </c>
      <c r="CB782">
        <f>VLOOKUP(Table2[[#This Row],[Reference]],metron,20,FALSE)</f>
        <v>5.2757742379647974</v>
      </c>
      <c r="CC782">
        <f>VLOOKUP(Table2[[#This Row],[Reference]],metron,21,FALSE)</f>
        <v>12.59428182437032</v>
      </c>
      <c r="CD782">
        <f>VLOOKUP(Table2[[#This Row],[Reference]],metron,22,FALSE)</f>
        <v>13.577944179714089</v>
      </c>
      <c r="CE782">
        <f>VLOOKUP(Table2[[#This Row],[Reference]],metron,23,FALSE)</f>
        <v>1.4276913099870301</v>
      </c>
      <c r="CF782">
        <f>VLOOKUP(Table2[[#This Row],[Reference]],metron,24,FALSE)</f>
        <v>1.940985732814527</v>
      </c>
      <c r="CG782">
        <f>VLOOKUP(Table2[[#This Row],[Reference]],metron,25,FALSE)</f>
        <v>8.0739299610894946E-2</v>
      </c>
      <c r="CH782">
        <f>VLOOKUP(Table2[[#This Row],[Reference]],metron,26,FALSE)</f>
        <v>0.12743190661478601</v>
      </c>
    </row>
    <row r="783" spans="1:86" hidden="1" x14ac:dyDescent="0.45">
      <c r="A783">
        <v>1637463600</v>
      </c>
      <c r="B783" t="s">
        <v>1477</v>
      </c>
      <c r="C783" t="s">
        <v>64</v>
      </c>
      <c r="D783" t="s">
        <v>65</v>
      </c>
      <c r="E783" t="s">
        <v>700</v>
      </c>
      <c r="F783" t="s">
        <v>666</v>
      </c>
      <c r="G783" t="s">
        <v>743</v>
      </c>
      <c r="H783" t="s">
        <v>65</v>
      </c>
      <c r="I783">
        <v>1.41</v>
      </c>
      <c r="J783">
        <v>1.29</v>
      </c>
      <c r="K783">
        <v>1.4</v>
      </c>
      <c r="L783">
        <v>1.39</v>
      </c>
      <c r="M783">
        <v>2</v>
      </c>
      <c r="N783">
        <v>2</v>
      </c>
      <c r="O783">
        <v>4</v>
      </c>
      <c r="P783">
        <v>2</v>
      </c>
      <c r="Q783">
        <v>1</v>
      </c>
      <c r="R783">
        <v>1</v>
      </c>
      <c r="S783" t="s">
        <v>1478</v>
      </c>
      <c r="T783" t="s">
        <v>1479</v>
      </c>
      <c r="U783">
        <v>5</v>
      </c>
      <c r="V783">
        <v>5</v>
      </c>
      <c r="W783">
        <v>4</v>
      </c>
      <c r="X783">
        <v>0</v>
      </c>
      <c r="Y783">
        <v>4</v>
      </c>
      <c r="Z783">
        <v>0</v>
      </c>
      <c r="AA783">
        <v>1</v>
      </c>
      <c r="AB783">
        <v>3</v>
      </c>
      <c r="AC783">
        <v>2</v>
      </c>
      <c r="AD783">
        <v>2</v>
      </c>
      <c r="AE783">
        <v>13</v>
      </c>
      <c r="AF783">
        <v>9</v>
      </c>
      <c r="AG783">
        <v>5</v>
      </c>
      <c r="AH783">
        <v>5</v>
      </c>
      <c r="AI783">
        <v>8</v>
      </c>
      <c r="AJ783">
        <v>4</v>
      </c>
      <c r="AK783">
        <v>15</v>
      </c>
      <c r="AL783">
        <v>12</v>
      </c>
      <c r="AM783">
        <v>47</v>
      </c>
      <c r="AN783">
        <v>53</v>
      </c>
      <c r="AO783">
        <v>1.47</v>
      </c>
      <c r="AP783">
        <v>1.24</v>
      </c>
      <c r="AQ783">
        <v>1.71</v>
      </c>
      <c r="AR783">
        <v>35</v>
      </c>
      <c r="AS783">
        <v>59</v>
      </c>
      <c r="AT783">
        <v>21</v>
      </c>
      <c r="AU783">
        <v>6</v>
      </c>
      <c r="AV783">
        <v>0</v>
      </c>
      <c r="AW783">
        <v>9</v>
      </c>
      <c r="AX783">
        <v>44</v>
      </c>
      <c r="AY783">
        <v>38</v>
      </c>
      <c r="AZ783">
        <v>77</v>
      </c>
      <c r="BA783">
        <v>9.83</v>
      </c>
      <c r="BB783">
        <v>5.0599999999999996</v>
      </c>
      <c r="BC783">
        <v>2.31</v>
      </c>
      <c r="BD783">
        <v>2.91</v>
      </c>
      <c r="BE783">
        <v>3.3</v>
      </c>
      <c r="BF783">
        <f>(1/BC783+1/BD783+1/BE783-1)/3</f>
        <v>2.6524449204861595E-2</v>
      </c>
      <c r="BG783">
        <f>1/BC783-BF783</f>
        <v>0.40637598369557132</v>
      </c>
      <c r="BH783">
        <f>1/BD783-BF783</f>
        <v>0.31711816247898722</v>
      </c>
      <c r="BI783">
        <f>1/BE783-BF783</f>
        <v>0.27650585382544146</v>
      </c>
      <c r="BJ783">
        <f>MROUND(BG783*100,2)/100</f>
        <v>0.4</v>
      </c>
      <c r="BK783">
        <v>1.45</v>
      </c>
      <c r="BL783">
        <v>2.35</v>
      </c>
      <c r="BM783">
        <v>4.5</v>
      </c>
      <c r="BN783">
        <v>8.5</v>
      </c>
      <c r="BO783">
        <v>2</v>
      </c>
      <c r="BP783">
        <v>1.73</v>
      </c>
      <c r="BQ783" t="s">
        <v>711</v>
      </c>
      <c r="BR783">
        <f>VLOOKUP(Table2[[#This Row],[Reference]],metron,10,FALSE)</f>
        <v>2.4956155335383219</v>
      </c>
      <c r="BS783">
        <f>VLOOKUP(Table2[[#This Row],[Reference]],metron,11,FALSE)</f>
        <v>1.344038264434575</v>
      </c>
      <c r="BT783">
        <f>VLOOKUP(Table2[[#This Row],[Reference]],metron,12,FALSE)</f>
        <v>1.1515772691037469</v>
      </c>
      <c r="BU783">
        <f>VLOOKUP(Table2[[#This Row],[Reference]],metron,13,FALSE)</f>
        <v>0.59936225942375587</v>
      </c>
      <c r="BV783">
        <f>VLOOKUP(Table2[[#This Row],[Reference]],metron,14,FALSE)</f>
        <v>0.50723152260562576</v>
      </c>
      <c r="BW783">
        <f>VLOOKUP(Table2[[#This Row],[Reference]],metron,15,FALSE)</f>
        <v>11.99278846153846</v>
      </c>
      <c r="BX783">
        <f>VLOOKUP(Table2[[#This Row],[Reference]],metron,16,FALSE)</f>
        <v>10.0277534965035</v>
      </c>
      <c r="BY783">
        <f>VLOOKUP(Table2[[#This Row],[Reference]],metron,17,FALSE)</f>
        <v>5.2857459543338514</v>
      </c>
      <c r="BZ783">
        <f>VLOOKUP(Table2[[#This Row],[Reference]],metron,18,FALSE)</f>
        <v>4.4067834183107957</v>
      </c>
      <c r="CA783">
        <f>VLOOKUP(Table2[[#This Row],[Reference]],metron,19,FALSE)</f>
        <v>6.7070425072046085</v>
      </c>
      <c r="CB783">
        <f>VLOOKUP(Table2[[#This Row],[Reference]],metron,20,FALSE)</f>
        <v>5.6209700781927046</v>
      </c>
      <c r="CC783">
        <f>VLOOKUP(Table2[[#This Row],[Reference]],metron,21,FALSE)</f>
        <v>13.04463690872752</v>
      </c>
      <c r="CD783">
        <f>VLOOKUP(Table2[[#This Row],[Reference]],metron,22,FALSE)</f>
        <v>13.49811236953142</v>
      </c>
      <c r="CE783">
        <f>VLOOKUP(Table2[[#This Row],[Reference]],metron,23,FALSE)</f>
        <v>1.5836526181353769</v>
      </c>
      <c r="CF783">
        <f>VLOOKUP(Table2[[#This Row],[Reference]],metron,24,FALSE)</f>
        <v>1.8744146445295871</v>
      </c>
      <c r="CG783">
        <f>VLOOKUP(Table2[[#This Row],[Reference]],metron,25,FALSE)</f>
        <v>8.5994040017028525E-2</v>
      </c>
      <c r="CH783">
        <f>VLOOKUP(Table2[[#This Row],[Reference]],metron,26,FALSE)</f>
        <v>0.13452532992762881</v>
      </c>
    </row>
    <row r="784" spans="1:86" hidden="1" x14ac:dyDescent="0.45">
      <c r="A784">
        <v>1637535600</v>
      </c>
      <c r="B784" t="s">
        <v>1480</v>
      </c>
      <c r="C784" t="s">
        <v>64</v>
      </c>
      <c r="D784" t="s">
        <v>65</v>
      </c>
      <c r="E784" t="s">
        <v>705</v>
      </c>
      <c r="F784" t="s">
        <v>682</v>
      </c>
      <c r="G784" t="s">
        <v>673</v>
      </c>
      <c r="H784" t="s">
        <v>65</v>
      </c>
      <c r="I784">
        <v>1.41</v>
      </c>
      <c r="J784">
        <v>1.24</v>
      </c>
      <c r="K784">
        <v>1.23</v>
      </c>
      <c r="L784">
        <v>1.33</v>
      </c>
      <c r="M784">
        <v>1</v>
      </c>
      <c r="N784">
        <v>2</v>
      </c>
      <c r="O784">
        <v>3</v>
      </c>
      <c r="P784">
        <v>1</v>
      </c>
      <c r="Q784">
        <v>0</v>
      </c>
      <c r="R784">
        <v>1</v>
      </c>
      <c r="S784">
        <v>62</v>
      </c>
      <c r="T784" t="s">
        <v>1481</v>
      </c>
      <c r="U784">
        <v>2</v>
      </c>
      <c r="V784">
        <v>3</v>
      </c>
      <c r="W784">
        <v>4</v>
      </c>
      <c r="X784">
        <v>0</v>
      </c>
      <c r="Y784">
        <v>6</v>
      </c>
      <c r="Z784">
        <v>0</v>
      </c>
      <c r="AA784">
        <v>2</v>
      </c>
      <c r="AB784">
        <v>2</v>
      </c>
      <c r="AC784">
        <v>3</v>
      </c>
      <c r="AD784">
        <v>3</v>
      </c>
      <c r="AE784">
        <v>15</v>
      </c>
      <c r="AF784">
        <v>20</v>
      </c>
      <c r="AG784">
        <v>4</v>
      </c>
      <c r="AH784">
        <v>8</v>
      </c>
      <c r="AI784">
        <v>11</v>
      </c>
      <c r="AJ784">
        <v>12</v>
      </c>
      <c r="AK784">
        <v>10</v>
      </c>
      <c r="AL784">
        <v>17</v>
      </c>
      <c r="AM784">
        <v>59</v>
      </c>
      <c r="AN784">
        <v>41</v>
      </c>
      <c r="AO784">
        <v>1.54</v>
      </c>
      <c r="AP784">
        <v>2.04</v>
      </c>
      <c r="AQ784">
        <v>2.4700000000000002</v>
      </c>
      <c r="AR784">
        <v>50</v>
      </c>
      <c r="AS784">
        <v>77</v>
      </c>
      <c r="AT784">
        <v>50</v>
      </c>
      <c r="AU784">
        <v>30</v>
      </c>
      <c r="AV784">
        <v>3</v>
      </c>
      <c r="AW784">
        <v>33</v>
      </c>
      <c r="AX784">
        <v>68</v>
      </c>
      <c r="AY784">
        <v>35</v>
      </c>
      <c r="AZ784">
        <v>76</v>
      </c>
      <c r="BA784">
        <v>9</v>
      </c>
      <c r="BB784">
        <v>5.35</v>
      </c>
      <c r="BC784">
        <v>2</v>
      </c>
      <c r="BD784">
        <v>3.55</v>
      </c>
      <c r="BE784">
        <v>3.53</v>
      </c>
      <c r="BF784">
        <f>(1/BC784+1/BD784+1/BE784-1)/3</f>
        <v>2.1658753275080194E-2</v>
      </c>
      <c r="BG784">
        <f>1/BC784-BF784</f>
        <v>0.47834124672491979</v>
      </c>
      <c r="BH784">
        <f>1/BD784-BF784</f>
        <v>0.26003138756999022</v>
      </c>
      <c r="BI784">
        <f>1/BE784-BF784</f>
        <v>0.26162736570508976</v>
      </c>
      <c r="BJ784">
        <f>MROUND(BG784*100,2)/100</f>
        <v>0.48</v>
      </c>
      <c r="BK784">
        <v>1.28</v>
      </c>
      <c r="BL784">
        <v>1.96</v>
      </c>
      <c r="BM784">
        <v>3.25</v>
      </c>
      <c r="BN784">
        <v>6.25</v>
      </c>
      <c r="BO784">
        <v>1.8</v>
      </c>
      <c r="BP784">
        <v>1.91</v>
      </c>
      <c r="BQ784" t="s">
        <v>723</v>
      </c>
      <c r="BR784">
        <f>VLOOKUP(Table2[[#This Row],[Reference]],metron,10,FALSE)</f>
        <v>2.5271929824561399</v>
      </c>
      <c r="BS784">
        <f>VLOOKUP(Table2[[#This Row],[Reference]],metron,11,FALSE)</f>
        <v>1.510877192982456</v>
      </c>
      <c r="BT784">
        <f>VLOOKUP(Table2[[#This Row],[Reference]],metron,12,FALSE)</f>
        <v>1.0163157894736841</v>
      </c>
      <c r="BU784">
        <f>VLOOKUP(Table2[[#This Row],[Reference]],metron,13,FALSE)</f>
        <v>0.67350877192982461</v>
      </c>
      <c r="BV784">
        <f>VLOOKUP(Table2[[#This Row],[Reference]],metron,14,FALSE)</f>
        <v>0.4442105263157895</v>
      </c>
      <c r="BW784">
        <f>VLOOKUP(Table2[[#This Row],[Reference]],metron,15,FALSE)</f>
        <v>12.80980392156863</v>
      </c>
      <c r="BX784">
        <f>VLOOKUP(Table2[[#This Row],[Reference]],metron,16,FALSE)</f>
        <v>9.6872549019607845</v>
      </c>
      <c r="BY784">
        <f>VLOOKUP(Table2[[#This Row],[Reference]],metron,17,FALSE)</f>
        <v>5.6491169610129957</v>
      </c>
      <c r="BZ784">
        <f>VLOOKUP(Table2[[#This Row],[Reference]],metron,18,FALSE)</f>
        <v>4.1379540153282237</v>
      </c>
      <c r="CA784">
        <f>VLOOKUP(Table2[[#This Row],[Reference]],metron,19,FALSE)</f>
        <v>7.1606869605556343</v>
      </c>
      <c r="CB784">
        <f>VLOOKUP(Table2[[#This Row],[Reference]],metron,20,FALSE)</f>
        <v>5.5493008866325608</v>
      </c>
      <c r="CC784">
        <f>VLOOKUP(Table2[[#This Row],[Reference]],metron,21,FALSE)</f>
        <v>12.9029029029029</v>
      </c>
      <c r="CD784">
        <f>VLOOKUP(Table2[[#This Row],[Reference]],metron,22,FALSE)</f>
        <v>13.75508842175509</v>
      </c>
      <c r="CE784">
        <f>VLOOKUP(Table2[[#This Row],[Reference]],metron,23,FALSE)</f>
        <v>1.5287356321839081</v>
      </c>
      <c r="CF784">
        <f>VLOOKUP(Table2[[#This Row],[Reference]],metron,24,FALSE)</f>
        <v>1.9664750957854411</v>
      </c>
      <c r="CG784">
        <f>VLOOKUP(Table2[[#This Row],[Reference]],metron,25,FALSE)</f>
        <v>8.8441890166028103E-2</v>
      </c>
      <c r="CH784">
        <f>VLOOKUP(Table2[[#This Row],[Reference]],metron,26,FALSE)</f>
        <v>0.13409961685823751</v>
      </c>
    </row>
    <row r="785" spans="1:86" hidden="1" x14ac:dyDescent="0.45">
      <c r="A785">
        <v>1637543700</v>
      </c>
      <c r="B785" t="s">
        <v>1482</v>
      </c>
      <c r="C785" t="s">
        <v>64</v>
      </c>
      <c r="D785" t="s">
        <v>65</v>
      </c>
      <c r="E785" t="s">
        <v>671</v>
      </c>
      <c r="F785" t="s">
        <v>704</v>
      </c>
      <c r="G785" t="s">
        <v>735</v>
      </c>
      <c r="H785" t="s">
        <v>65</v>
      </c>
      <c r="I785">
        <v>1.35</v>
      </c>
      <c r="J785">
        <v>1.29</v>
      </c>
      <c r="K785">
        <v>1.37</v>
      </c>
      <c r="L785">
        <v>1.42</v>
      </c>
      <c r="M785">
        <v>1</v>
      </c>
      <c r="N785">
        <v>4</v>
      </c>
      <c r="O785">
        <v>5</v>
      </c>
      <c r="P785">
        <v>3</v>
      </c>
      <c r="Q785">
        <v>1</v>
      </c>
      <c r="R785">
        <v>2</v>
      </c>
      <c r="S785">
        <v>32</v>
      </c>
      <c r="T785" t="s">
        <v>1483</v>
      </c>
      <c r="U785">
        <v>10</v>
      </c>
      <c r="V785">
        <v>2</v>
      </c>
      <c r="W785">
        <v>3</v>
      </c>
      <c r="X785">
        <v>0</v>
      </c>
      <c r="Y785">
        <v>3</v>
      </c>
      <c r="Z785">
        <v>0</v>
      </c>
      <c r="AA785">
        <v>1</v>
      </c>
      <c r="AB785">
        <v>2</v>
      </c>
      <c r="AC785">
        <v>2</v>
      </c>
      <c r="AD785">
        <v>1</v>
      </c>
      <c r="AE785">
        <v>20</v>
      </c>
      <c r="AF785">
        <v>8</v>
      </c>
      <c r="AG785">
        <v>10</v>
      </c>
      <c r="AH785">
        <v>5</v>
      </c>
      <c r="AI785">
        <v>10</v>
      </c>
      <c r="AJ785">
        <v>3</v>
      </c>
      <c r="AK785">
        <v>16</v>
      </c>
      <c r="AL785">
        <v>10</v>
      </c>
      <c r="AM785">
        <v>57</v>
      </c>
      <c r="AN785">
        <v>43</v>
      </c>
      <c r="AO785">
        <v>2.36</v>
      </c>
      <c r="AP785">
        <v>1.18</v>
      </c>
      <c r="AQ785">
        <v>2.15</v>
      </c>
      <c r="AR785">
        <v>56</v>
      </c>
      <c r="AS785">
        <v>74</v>
      </c>
      <c r="AT785">
        <v>29</v>
      </c>
      <c r="AU785">
        <v>15</v>
      </c>
      <c r="AV785">
        <v>3</v>
      </c>
      <c r="AW785">
        <v>27</v>
      </c>
      <c r="AX785">
        <v>71</v>
      </c>
      <c r="AY785">
        <v>27</v>
      </c>
      <c r="AZ785">
        <v>65</v>
      </c>
      <c r="BA785">
        <v>7.88</v>
      </c>
      <c r="BB785">
        <v>5.29</v>
      </c>
      <c r="BC785">
        <v>1.63</v>
      </c>
      <c r="BD785">
        <v>4.0199999999999996</v>
      </c>
      <c r="BE785">
        <v>5.93</v>
      </c>
      <c r="BF785">
        <f>(1/BC785+1/BD785+1/BE785-1)/3</f>
        <v>1.0295738500584775E-2</v>
      </c>
      <c r="BG785">
        <f>1/BC785-BF785</f>
        <v>0.6032011940147527</v>
      </c>
      <c r="BH785">
        <f>1/BD785-BF785</f>
        <v>0.2384604804048879</v>
      </c>
      <c r="BI785">
        <f>1/BE785-BF785</f>
        <v>0.1583383255803596</v>
      </c>
      <c r="BJ785">
        <f>MROUND(BG785*100,2)/100</f>
        <v>0.6</v>
      </c>
      <c r="BK785">
        <v>1.42</v>
      </c>
      <c r="BL785">
        <v>1.92</v>
      </c>
      <c r="BM785">
        <v>4.33</v>
      </c>
      <c r="BN785">
        <v>8.5</v>
      </c>
      <c r="BO785">
        <v>2</v>
      </c>
      <c r="BP785">
        <v>1.73</v>
      </c>
      <c r="BQ785" t="s">
        <v>770</v>
      </c>
      <c r="BR785">
        <f>VLOOKUP(Table2[[#This Row],[Reference]],metron,10,FALSE)</f>
        <v>2.7310090702947849</v>
      </c>
      <c r="BS785">
        <f>VLOOKUP(Table2[[#This Row],[Reference]],metron,11,FALSE)</f>
        <v>1.841836734693878</v>
      </c>
      <c r="BT785">
        <f>VLOOKUP(Table2[[#This Row],[Reference]],metron,12,FALSE)</f>
        <v>0.88917233560090703</v>
      </c>
      <c r="BU785">
        <f>VLOOKUP(Table2[[#This Row],[Reference]],metron,13,FALSE)</f>
        <v>0.804822695035461</v>
      </c>
      <c r="BV785">
        <f>VLOOKUP(Table2[[#This Row],[Reference]],metron,14,FALSE)</f>
        <v>0.38099290780141842</v>
      </c>
      <c r="BW785">
        <f>VLOOKUP(Table2[[#This Row],[Reference]],metron,15,FALSE)</f>
        <v>14.25174825174825</v>
      </c>
      <c r="BX785">
        <f>VLOOKUP(Table2[[#This Row],[Reference]],metron,16,FALSE)</f>
        <v>8.8316683316683324</v>
      </c>
      <c r="BY785">
        <f>VLOOKUP(Table2[[#This Row],[Reference]],metron,17,FALSE)</f>
        <v>6.2901265822784813</v>
      </c>
      <c r="BZ785">
        <f>VLOOKUP(Table2[[#This Row],[Reference]],metron,18,FALSE)</f>
        <v>3.6162025316455702</v>
      </c>
      <c r="CA785">
        <f>VLOOKUP(Table2[[#This Row],[Reference]],metron,19,FALSE)</f>
        <v>7.9616216694697686</v>
      </c>
      <c r="CB785">
        <f>VLOOKUP(Table2[[#This Row],[Reference]],metron,20,FALSE)</f>
        <v>5.2154658000227627</v>
      </c>
      <c r="CC785">
        <f>VLOOKUP(Table2[[#This Row],[Reference]],metron,21,FALSE)</f>
        <v>12.444895886236671</v>
      </c>
      <c r="CD785">
        <f>VLOOKUP(Table2[[#This Row],[Reference]],metron,22,FALSE)</f>
        <v>13.620619603859829</v>
      </c>
      <c r="CE785">
        <f>VLOOKUP(Table2[[#This Row],[Reference]],metron,23,FALSE)</f>
        <v>1.406084017382907</v>
      </c>
      <c r="CF785">
        <f>VLOOKUP(Table2[[#This Row],[Reference]],metron,24,FALSE)</f>
        <v>2.070980202800579</v>
      </c>
      <c r="CG785">
        <f>VLOOKUP(Table2[[#This Row],[Reference]],metron,25,FALSE)</f>
        <v>6.1323032351521013E-2</v>
      </c>
      <c r="CH785">
        <f>VLOOKUP(Table2[[#This Row],[Reference]],metron,26,FALSE)</f>
        <v>0.1313375181071946</v>
      </c>
    </row>
    <row r="786" spans="1:86" hidden="1" x14ac:dyDescent="0.45">
      <c r="A786">
        <v>1637802000</v>
      </c>
      <c r="B786" t="s">
        <v>1484</v>
      </c>
      <c r="C786" t="s">
        <v>64</v>
      </c>
      <c r="D786" t="s">
        <v>65</v>
      </c>
      <c r="E786" t="s">
        <v>682</v>
      </c>
      <c r="F786" t="s">
        <v>694</v>
      </c>
      <c r="G786" t="s">
        <v>731</v>
      </c>
      <c r="H786" t="s">
        <v>65</v>
      </c>
      <c r="I786">
        <v>1.33</v>
      </c>
      <c r="J786">
        <v>2.06</v>
      </c>
      <c r="K786">
        <v>1.33</v>
      </c>
      <c r="L786">
        <v>1.72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U786">
        <v>5</v>
      </c>
      <c r="V786">
        <v>1</v>
      </c>
      <c r="W786">
        <v>1</v>
      </c>
      <c r="X786">
        <v>0</v>
      </c>
      <c r="Y786">
        <v>2</v>
      </c>
      <c r="Z786">
        <v>0</v>
      </c>
      <c r="AA786">
        <v>1</v>
      </c>
      <c r="AB786">
        <v>0</v>
      </c>
      <c r="AC786">
        <v>1</v>
      </c>
      <c r="AD786">
        <v>1</v>
      </c>
      <c r="AE786">
        <v>18</v>
      </c>
      <c r="AF786">
        <v>4</v>
      </c>
      <c r="AG786">
        <v>7</v>
      </c>
      <c r="AH786">
        <v>3</v>
      </c>
      <c r="AI786">
        <v>11</v>
      </c>
      <c r="AJ786">
        <v>1</v>
      </c>
      <c r="AK786">
        <v>15</v>
      </c>
      <c r="AL786">
        <v>11</v>
      </c>
      <c r="AM786">
        <v>56</v>
      </c>
      <c r="AN786">
        <v>44</v>
      </c>
      <c r="AO786">
        <v>1.84</v>
      </c>
      <c r="AP786">
        <v>0.6</v>
      </c>
      <c r="AQ786">
        <v>2.11</v>
      </c>
      <c r="AR786">
        <v>43</v>
      </c>
      <c r="AS786">
        <v>69</v>
      </c>
      <c r="AT786">
        <v>40</v>
      </c>
      <c r="AU786">
        <v>14</v>
      </c>
      <c r="AV786">
        <v>3</v>
      </c>
      <c r="AW786">
        <v>21</v>
      </c>
      <c r="AX786">
        <v>60</v>
      </c>
      <c r="AY786">
        <v>34</v>
      </c>
      <c r="AZ786">
        <v>75</v>
      </c>
      <c r="BA786">
        <v>8.85</v>
      </c>
      <c r="BB786">
        <v>4.84</v>
      </c>
      <c r="BC786">
        <v>3.19</v>
      </c>
      <c r="BD786">
        <v>3.1</v>
      </c>
      <c r="BE786">
        <v>2.4300000000000002</v>
      </c>
      <c r="BF786">
        <f>(1/BC786+1/BD786+1/BE786-1)/3</f>
        <v>1.5860967576865875E-2</v>
      </c>
      <c r="BG786">
        <f>1/BC786-BF786</f>
        <v>0.29761865624758554</v>
      </c>
      <c r="BH786">
        <f>1/BD786-BF786</f>
        <v>0.30671967758442442</v>
      </c>
      <c r="BI786">
        <f>1/BE786-BF786</f>
        <v>0.39566166616799003</v>
      </c>
      <c r="BJ786">
        <f>MROUND(BG786*100,2)/100</f>
        <v>0.3</v>
      </c>
      <c r="BK786">
        <v>1.38</v>
      </c>
      <c r="BL786">
        <v>2.25</v>
      </c>
      <c r="BM786">
        <v>4</v>
      </c>
      <c r="BN786">
        <v>7.75</v>
      </c>
      <c r="BO786">
        <v>1.91</v>
      </c>
      <c r="BP786">
        <v>1.83</v>
      </c>
      <c r="BQ786" t="s">
        <v>675</v>
      </c>
      <c r="BR786">
        <f>VLOOKUP(Table2[[#This Row],[Reference]],metron,10,FALSE)</f>
        <v>2.5726407816919519</v>
      </c>
      <c r="BS786">
        <f>VLOOKUP(Table2[[#This Row],[Reference]],metron,11,FALSE)</f>
        <v>1.1805091283106199</v>
      </c>
      <c r="BT786">
        <f>VLOOKUP(Table2[[#This Row],[Reference]],metron,12,FALSE)</f>
        <v>1.3921316533813319</v>
      </c>
      <c r="BU786">
        <f>VLOOKUP(Table2[[#This Row],[Reference]],metron,13,FALSE)</f>
        <v>0.5209673269873939</v>
      </c>
      <c r="BV786">
        <f>VLOOKUP(Table2[[#This Row],[Reference]],metron,14,FALSE)</f>
        <v>0.61847182917417032</v>
      </c>
      <c r="BW786">
        <f>VLOOKUP(Table2[[#This Row],[Reference]],metron,15,FALSE)</f>
        <v>11.149200710479571</v>
      </c>
      <c r="BX786">
        <f>VLOOKUP(Table2[[#This Row],[Reference]],metron,16,FALSE)</f>
        <v>11.444049733570161</v>
      </c>
      <c r="BY786">
        <f>VLOOKUP(Table2[[#This Row],[Reference]],metron,17,FALSE)</f>
        <v>4.5257270693512304</v>
      </c>
      <c r="BZ786">
        <f>VLOOKUP(Table2[[#This Row],[Reference]],metron,18,FALSE)</f>
        <v>4.8465324384787474</v>
      </c>
      <c r="CA786">
        <f>VLOOKUP(Table2[[#This Row],[Reference]],metron,19,FALSE)</f>
        <v>6.6234736411283404</v>
      </c>
      <c r="CB786">
        <f>VLOOKUP(Table2[[#This Row],[Reference]],metron,20,FALSE)</f>
        <v>6.5975172950914134</v>
      </c>
      <c r="CC786">
        <f>VLOOKUP(Table2[[#This Row],[Reference]],metron,21,FALSE)</f>
        <v>12.90081154192967</v>
      </c>
      <c r="CD786">
        <f>VLOOKUP(Table2[[#This Row],[Reference]],metron,22,FALSE)</f>
        <v>13.00360685302074</v>
      </c>
      <c r="CE786">
        <f>VLOOKUP(Table2[[#This Row],[Reference]],metron,23,FALSE)</f>
        <v>1.7502145922746779</v>
      </c>
      <c r="CF786">
        <f>VLOOKUP(Table2[[#This Row],[Reference]],metron,24,FALSE)</f>
        <v>1.831402831402831</v>
      </c>
      <c r="CG786">
        <f>VLOOKUP(Table2[[#This Row],[Reference]],metron,25,FALSE)</f>
        <v>9.6525096525096526E-2</v>
      </c>
      <c r="CH786">
        <f>VLOOKUP(Table2[[#This Row],[Reference]],metron,26,FALSE)</f>
        <v>0.1244101244101244</v>
      </c>
    </row>
    <row r="787" spans="1:86" hidden="1" x14ac:dyDescent="0.45">
      <c r="A787">
        <v>1637809500</v>
      </c>
      <c r="B787" t="s">
        <v>1485</v>
      </c>
      <c r="C787" t="s">
        <v>64</v>
      </c>
      <c r="D787" t="s">
        <v>65</v>
      </c>
      <c r="E787" t="s">
        <v>704</v>
      </c>
      <c r="F787" t="s">
        <v>677</v>
      </c>
      <c r="G787" t="s">
        <v>668</v>
      </c>
      <c r="H787" t="s">
        <v>65</v>
      </c>
      <c r="I787">
        <v>1.39</v>
      </c>
      <c r="J787">
        <v>1.71</v>
      </c>
      <c r="K787">
        <v>1.42</v>
      </c>
      <c r="L787">
        <v>1.61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U787">
        <v>7</v>
      </c>
      <c r="V787">
        <v>3</v>
      </c>
      <c r="W787">
        <v>4</v>
      </c>
      <c r="X787">
        <v>0</v>
      </c>
      <c r="Y787">
        <v>3</v>
      </c>
      <c r="Z787">
        <v>0</v>
      </c>
      <c r="AA787">
        <v>3</v>
      </c>
      <c r="AB787">
        <v>1</v>
      </c>
      <c r="AC787">
        <v>1</v>
      </c>
      <c r="AD787">
        <v>2</v>
      </c>
      <c r="AE787">
        <v>9</v>
      </c>
      <c r="AF787">
        <v>7</v>
      </c>
      <c r="AG787">
        <v>3</v>
      </c>
      <c r="AH787">
        <v>4</v>
      </c>
      <c r="AI787">
        <v>6</v>
      </c>
      <c r="AJ787">
        <v>3</v>
      </c>
      <c r="AK787">
        <v>13</v>
      </c>
      <c r="AL787">
        <v>16</v>
      </c>
      <c r="AM787">
        <v>55</v>
      </c>
      <c r="AN787">
        <v>45</v>
      </c>
      <c r="AO787">
        <v>1.0900000000000001</v>
      </c>
      <c r="AP787">
        <v>0.97</v>
      </c>
      <c r="AQ787">
        <v>2.02</v>
      </c>
      <c r="AR787">
        <v>40</v>
      </c>
      <c r="AS787">
        <v>63</v>
      </c>
      <c r="AT787">
        <v>26</v>
      </c>
      <c r="AU787">
        <v>14</v>
      </c>
      <c r="AV787">
        <v>6</v>
      </c>
      <c r="AW787">
        <v>17</v>
      </c>
      <c r="AX787">
        <v>66</v>
      </c>
      <c r="AY787">
        <v>29</v>
      </c>
      <c r="AZ787">
        <v>66</v>
      </c>
      <c r="BA787">
        <v>9.8699999999999992</v>
      </c>
      <c r="BB787">
        <v>4.4400000000000004</v>
      </c>
      <c r="BC787">
        <v>2.1</v>
      </c>
      <c r="BD787">
        <v>3.4</v>
      </c>
      <c r="BE787">
        <v>3.62</v>
      </c>
      <c r="BF787">
        <f>(1/BC787+1/BD787+1/BE787-1)/3</f>
        <v>1.5517072390650513E-2</v>
      </c>
      <c r="BG787">
        <f>1/BC787-BF787</f>
        <v>0.46067340379982563</v>
      </c>
      <c r="BH787">
        <f>1/BD787-BF787</f>
        <v>0.27860057466817301</v>
      </c>
      <c r="BI787">
        <f>1/BE787-BF787</f>
        <v>0.26072602153200142</v>
      </c>
      <c r="BJ787">
        <f>MROUND(BG787*100,2)/100</f>
        <v>0.46</v>
      </c>
      <c r="BK787">
        <v>1.45</v>
      </c>
      <c r="BL787">
        <v>2.4300000000000002</v>
      </c>
      <c r="BM787">
        <v>4.5</v>
      </c>
      <c r="BN787">
        <v>8.75</v>
      </c>
      <c r="BO787">
        <v>2</v>
      </c>
      <c r="BP787">
        <v>1.73</v>
      </c>
      <c r="BQ787" t="s">
        <v>1255</v>
      </c>
      <c r="BR787">
        <f>VLOOKUP(Table2[[#This Row],[Reference]],metron,10,FALSE)</f>
        <v>2.5405629139072849</v>
      </c>
      <c r="BS787">
        <f>VLOOKUP(Table2[[#This Row],[Reference]],metron,11,FALSE)</f>
        <v>1.4888836329233679</v>
      </c>
      <c r="BT787">
        <f>VLOOKUP(Table2[[#This Row],[Reference]],metron,12,FALSE)</f>
        <v>1.0516792809839171</v>
      </c>
      <c r="BU787">
        <f>VLOOKUP(Table2[[#This Row],[Reference]],metron,13,FALSE)</f>
        <v>0.64581362346263005</v>
      </c>
      <c r="BV787">
        <f>VLOOKUP(Table2[[#This Row],[Reference]],metron,14,FALSE)</f>
        <v>0.45364238410596031</v>
      </c>
      <c r="BW787">
        <f>VLOOKUP(Table2[[#This Row],[Reference]],metron,15,FALSE)</f>
        <v>12.686892177589851</v>
      </c>
      <c r="BX787">
        <f>VLOOKUP(Table2[[#This Row],[Reference]],metron,16,FALSE)</f>
        <v>9.8059196617336148</v>
      </c>
      <c r="BY787">
        <f>VLOOKUP(Table2[[#This Row],[Reference]],metron,17,FALSE)</f>
        <v>5.3198121263877027</v>
      </c>
      <c r="BZ787">
        <f>VLOOKUP(Table2[[#This Row],[Reference]],metron,18,FALSE)</f>
        <v>4.0954312553373189</v>
      </c>
      <c r="CA787">
        <f>VLOOKUP(Table2[[#This Row],[Reference]],metron,19,FALSE)</f>
        <v>7.3670800512021479</v>
      </c>
      <c r="CB787">
        <f>VLOOKUP(Table2[[#This Row],[Reference]],metron,20,FALSE)</f>
        <v>5.710488406396296</v>
      </c>
      <c r="CC787">
        <f>VLOOKUP(Table2[[#This Row],[Reference]],metron,21,FALSE)</f>
        <v>13.0488908033599</v>
      </c>
      <c r="CD787">
        <f>VLOOKUP(Table2[[#This Row],[Reference]],metron,22,FALSE)</f>
        <v>13.714839543398661</v>
      </c>
      <c r="CE787">
        <f>VLOOKUP(Table2[[#This Row],[Reference]],metron,23,FALSE)</f>
        <v>1.567523459812322</v>
      </c>
      <c r="CF787">
        <f>VLOOKUP(Table2[[#This Row],[Reference]],metron,24,FALSE)</f>
        <v>1.951040391676867</v>
      </c>
      <c r="CG787">
        <f>VLOOKUP(Table2[[#This Row],[Reference]],metron,25,FALSE)</f>
        <v>8.3027335781313744E-2</v>
      </c>
      <c r="CH787">
        <f>VLOOKUP(Table2[[#This Row],[Reference]],metron,26,FALSE)</f>
        <v>0.13117095063239501</v>
      </c>
    </row>
    <row r="788" spans="1:86" hidden="1" x14ac:dyDescent="0.45">
      <c r="A788">
        <v>1637888400</v>
      </c>
      <c r="B788" t="s">
        <v>1486</v>
      </c>
      <c r="C788" t="s">
        <v>64</v>
      </c>
      <c r="D788" t="s">
        <v>65</v>
      </c>
      <c r="E788" t="s">
        <v>700</v>
      </c>
      <c r="F788" t="s">
        <v>667</v>
      </c>
      <c r="G788" t="s">
        <v>725</v>
      </c>
      <c r="H788" t="s">
        <v>65</v>
      </c>
      <c r="I788">
        <v>1.39</v>
      </c>
      <c r="J788">
        <v>1.71</v>
      </c>
      <c r="K788">
        <v>1.4</v>
      </c>
      <c r="L788">
        <v>1.48</v>
      </c>
      <c r="M788">
        <v>2</v>
      </c>
      <c r="N788">
        <v>1</v>
      </c>
      <c r="O788">
        <v>3</v>
      </c>
      <c r="P788">
        <v>2</v>
      </c>
      <c r="Q788">
        <v>1</v>
      </c>
      <c r="R788">
        <v>1</v>
      </c>
      <c r="S788" t="s">
        <v>1487</v>
      </c>
      <c r="T788">
        <v>28</v>
      </c>
      <c r="U788">
        <v>1</v>
      </c>
      <c r="V788">
        <v>5</v>
      </c>
      <c r="W788">
        <v>3</v>
      </c>
      <c r="X788">
        <v>0</v>
      </c>
      <c r="Y788">
        <v>1</v>
      </c>
      <c r="Z788">
        <v>0</v>
      </c>
      <c r="AA788">
        <v>1</v>
      </c>
      <c r="AB788">
        <v>2</v>
      </c>
      <c r="AC788">
        <v>0</v>
      </c>
      <c r="AD788">
        <v>1</v>
      </c>
      <c r="AE788">
        <v>14</v>
      </c>
      <c r="AF788">
        <v>12</v>
      </c>
      <c r="AG788">
        <v>7</v>
      </c>
      <c r="AH788">
        <v>2</v>
      </c>
      <c r="AI788">
        <v>7</v>
      </c>
      <c r="AJ788">
        <v>10</v>
      </c>
      <c r="AK788">
        <v>18</v>
      </c>
      <c r="AL788">
        <v>7</v>
      </c>
      <c r="AM788">
        <v>40</v>
      </c>
      <c r="AN788">
        <v>60</v>
      </c>
      <c r="AO788">
        <v>1.54</v>
      </c>
      <c r="AP788">
        <v>1.22</v>
      </c>
      <c r="AQ788">
        <v>2</v>
      </c>
      <c r="AR788">
        <v>37</v>
      </c>
      <c r="AS788">
        <v>66</v>
      </c>
      <c r="AT788">
        <v>29</v>
      </c>
      <c r="AU788">
        <v>12</v>
      </c>
      <c r="AV788">
        <v>0</v>
      </c>
      <c r="AW788">
        <v>15</v>
      </c>
      <c r="AX788">
        <v>58</v>
      </c>
      <c r="AY788">
        <v>40</v>
      </c>
      <c r="AZ788">
        <v>77</v>
      </c>
      <c r="BA788">
        <v>9.43</v>
      </c>
      <c r="BB788">
        <v>4.96</v>
      </c>
      <c r="BC788">
        <v>2.95</v>
      </c>
      <c r="BD788">
        <v>3.06</v>
      </c>
      <c r="BE788">
        <v>2.4700000000000002</v>
      </c>
      <c r="BF788">
        <f>(1/BC788+1/BD788+1/BE788-1)/3</f>
        <v>2.354624535450478E-2</v>
      </c>
      <c r="BG788">
        <f>1/BC788-BF788</f>
        <v>0.31543680549295283</v>
      </c>
      <c r="BH788">
        <f>1/BD788-BF788</f>
        <v>0.30325114026641026</v>
      </c>
      <c r="BI788">
        <f>1/BE788-BF788</f>
        <v>0.38131205424063691</v>
      </c>
      <c r="BJ788">
        <f>MROUND(BG788*100,2)/100</f>
        <v>0.32</v>
      </c>
      <c r="BK788">
        <v>1.44</v>
      </c>
      <c r="BL788">
        <v>2.33</v>
      </c>
      <c r="BM788">
        <v>4</v>
      </c>
      <c r="BN788">
        <v>8.25</v>
      </c>
      <c r="BO788">
        <v>1.91</v>
      </c>
      <c r="BP788">
        <v>1.8</v>
      </c>
      <c r="BQ788" t="s">
        <v>711</v>
      </c>
      <c r="BR788">
        <f>VLOOKUP(Table2[[#This Row],[Reference]],metron,10,FALSE)</f>
        <v>2.5313454284174597</v>
      </c>
      <c r="BS788">
        <f>VLOOKUP(Table2[[#This Row],[Reference]],metron,11,FALSE)</f>
        <v>1.210167055864918</v>
      </c>
      <c r="BT788">
        <f>VLOOKUP(Table2[[#This Row],[Reference]],metron,12,FALSE)</f>
        <v>1.3211783725525419</v>
      </c>
      <c r="BU788">
        <f>VLOOKUP(Table2[[#This Row],[Reference]],metron,13,FALSE)</f>
        <v>0.53135669362084459</v>
      </c>
      <c r="BV788">
        <f>VLOOKUP(Table2[[#This Row],[Reference]],metron,14,FALSE)</f>
        <v>0.55633423180592989</v>
      </c>
      <c r="BW788">
        <f>VLOOKUP(Table2[[#This Row],[Reference]],metron,15,FALSE)</f>
        <v>11.21109010712035</v>
      </c>
      <c r="BX788">
        <f>VLOOKUP(Table2[[#This Row],[Reference]],metron,16,FALSE)</f>
        <v>11.01700787401575</v>
      </c>
      <c r="BY788">
        <f>VLOOKUP(Table2[[#This Row],[Reference]],metron,17,FALSE)</f>
        <v>4.6792332268370611</v>
      </c>
      <c r="BZ788">
        <f>VLOOKUP(Table2[[#This Row],[Reference]],metron,18,FALSE)</f>
        <v>4.7080804854679013</v>
      </c>
      <c r="CA788">
        <f>VLOOKUP(Table2[[#This Row],[Reference]],metron,19,FALSE)</f>
        <v>6.5318568802832893</v>
      </c>
      <c r="CB788">
        <f>VLOOKUP(Table2[[#This Row],[Reference]],metron,20,FALSE)</f>
        <v>6.3089273885478487</v>
      </c>
      <c r="CC788">
        <f>VLOOKUP(Table2[[#This Row],[Reference]],metron,21,FALSE)</f>
        <v>12.72547770700637</v>
      </c>
      <c r="CD788">
        <f>VLOOKUP(Table2[[#This Row],[Reference]],metron,22,FALSE)</f>
        <v>13.06847133757962</v>
      </c>
      <c r="CE788">
        <f>VLOOKUP(Table2[[#This Row],[Reference]],metron,23,FALSE)</f>
        <v>1.6902356902356901</v>
      </c>
      <c r="CF788">
        <f>VLOOKUP(Table2[[#This Row],[Reference]],metron,24,FALSE)</f>
        <v>1.8050198959289869</v>
      </c>
      <c r="CG788">
        <f>VLOOKUP(Table2[[#This Row],[Reference]],metron,25,FALSE)</f>
        <v>0.105907560453015</v>
      </c>
      <c r="CH788">
        <f>VLOOKUP(Table2[[#This Row],[Reference]],metron,26,FALSE)</f>
        <v>0.1141720232629324</v>
      </c>
    </row>
    <row r="789" spans="1:86" hidden="1" x14ac:dyDescent="0.45">
      <c r="A789">
        <v>1637895900</v>
      </c>
      <c r="B789" t="s">
        <v>1488</v>
      </c>
      <c r="C789" t="s">
        <v>64</v>
      </c>
      <c r="D789" t="s">
        <v>65</v>
      </c>
      <c r="E789" t="s">
        <v>672</v>
      </c>
      <c r="F789" t="s">
        <v>661</v>
      </c>
      <c r="G789" t="s">
        <v>710</v>
      </c>
      <c r="H789" t="s">
        <v>65</v>
      </c>
      <c r="I789">
        <v>1.5</v>
      </c>
      <c r="J789">
        <v>1.65</v>
      </c>
      <c r="K789">
        <v>1.35</v>
      </c>
      <c r="L789">
        <v>1.74</v>
      </c>
      <c r="M789">
        <v>2</v>
      </c>
      <c r="N789">
        <v>1</v>
      </c>
      <c r="O789">
        <v>3</v>
      </c>
      <c r="P789">
        <v>2</v>
      </c>
      <c r="Q789">
        <v>2</v>
      </c>
      <c r="R789">
        <v>0</v>
      </c>
      <c r="S789" t="s">
        <v>148</v>
      </c>
      <c r="T789">
        <v>74</v>
      </c>
      <c r="U789">
        <v>4</v>
      </c>
      <c r="V789">
        <v>4</v>
      </c>
      <c r="W789">
        <v>2</v>
      </c>
      <c r="X789">
        <v>0</v>
      </c>
      <c r="Y789">
        <v>3</v>
      </c>
      <c r="Z789">
        <v>0</v>
      </c>
      <c r="AA789">
        <v>1</v>
      </c>
      <c r="AB789">
        <v>1</v>
      </c>
      <c r="AC789">
        <v>1</v>
      </c>
      <c r="AD789">
        <v>2</v>
      </c>
      <c r="AE789">
        <v>14</v>
      </c>
      <c r="AF789">
        <v>18</v>
      </c>
      <c r="AG789">
        <v>6</v>
      </c>
      <c r="AH789">
        <v>5</v>
      </c>
      <c r="AI789">
        <v>8</v>
      </c>
      <c r="AJ789">
        <v>13</v>
      </c>
      <c r="AK789">
        <v>16</v>
      </c>
      <c r="AL789">
        <v>15</v>
      </c>
      <c r="AM789">
        <v>36</v>
      </c>
      <c r="AN789">
        <v>64</v>
      </c>
      <c r="AO789">
        <v>1.46</v>
      </c>
      <c r="AP789">
        <v>1.75</v>
      </c>
      <c r="AQ789">
        <v>2.3199999999999998</v>
      </c>
      <c r="AR789">
        <v>54</v>
      </c>
      <c r="AS789">
        <v>83</v>
      </c>
      <c r="AT789">
        <v>46</v>
      </c>
      <c r="AU789">
        <v>12</v>
      </c>
      <c r="AV789">
        <v>3</v>
      </c>
      <c r="AW789">
        <v>18</v>
      </c>
      <c r="AX789">
        <v>63</v>
      </c>
      <c r="AY789">
        <v>51</v>
      </c>
      <c r="AZ789">
        <v>83</v>
      </c>
      <c r="BA789">
        <v>11.7</v>
      </c>
      <c r="BB789">
        <v>4.0599999999999996</v>
      </c>
      <c r="BC789">
        <v>2.39</v>
      </c>
      <c r="BD789">
        <v>3.17</v>
      </c>
      <c r="BE789">
        <v>2.97</v>
      </c>
      <c r="BF789">
        <f>(1/BC789+1/BD789+1/BE789-1)/3</f>
        <v>2.3522597263517426E-2</v>
      </c>
      <c r="BG789">
        <f>1/BC789-BF789</f>
        <v>0.39488744457748676</v>
      </c>
      <c r="BH789">
        <f>1/BD789-BF789</f>
        <v>0.29193481598569393</v>
      </c>
      <c r="BI789">
        <f>1/BE789-BF789</f>
        <v>0.31317773943681926</v>
      </c>
      <c r="BJ789">
        <f>MROUND(BG789*100,2)/100</f>
        <v>0.4</v>
      </c>
      <c r="BK789">
        <v>1.4</v>
      </c>
      <c r="BL789">
        <v>2.08</v>
      </c>
      <c r="BM789">
        <v>3.75</v>
      </c>
      <c r="BN789">
        <v>7.25</v>
      </c>
      <c r="BO789">
        <v>1.8</v>
      </c>
      <c r="BP789">
        <v>1.91</v>
      </c>
      <c r="BQ789" t="s">
        <v>729</v>
      </c>
      <c r="BR789">
        <f>VLOOKUP(Table2[[#This Row],[Reference]],metron,10,FALSE)</f>
        <v>2.4956155335383219</v>
      </c>
      <c r="BS789">
        <f>VLOOKUP(Table2[[#This Row],[Reference]],metron,11,FALSE)</f>
        <v>1.344038264434575</v>
      </c>
      <c r="BT789">
        <f>VLOOKUP(Table2[[#This Row],[Reference]],metron,12,FALSE)</f>
        <v>1.1515772691037469</v>
      </c>
      <c r="BU789">
        <f>VLOOKUP(Table2[[#This Row],[Reference]],metron,13,FALSE)</f>
        <v>0.59936225942375587</v>
      </c>
      <c r="BV789">
        <f>VLOOKUP(Table2[[#This Row],[Reference]],metron,14,FALSE)</f>
        <v>0.50723152260562576</v>
      </c>
      <c r="BW789">
        <f>VLOOKUP(Table2[[#This Row],[Reference]],metron,15,FALSE)</f>
        <v>11.99278846153846</v>
      </c>
      <c r="BX789">
        <f>VLOOKUP(Table2[[#This Row],[Reference]],metron,16,FALSE)</f>
        <v>10.0277534965035</v>
      </c>
      <c r="BY789">
        <f>VLOOKUP(Table2[[#This Row],[Reference]],metron,17,FALSE)</f>
        <v>5.2857459543338514</v>
      </c>
      <c r="BZ789">
        <f>VLOOKUP(Table2[[#This Row],[Reference]],metron,18,FALSE)</f>
        <v>4.4067834183107957</v>
      </c>
      <c r="CA789">
        <f>VLOOKUP(Table2[[#This Row],[Reference]],metron,19,FALSE)</f>
        <v>6.7070425072046085</v>
      </c>
      <c r="CB789">
        <f>VLOOKUP(Table2[[#This Row],[Reference]],metron,20,FALSE)</f>
        <v>5.6209700781927046</v>
      </c>
      <c r="CC789">
        <f>VLOOKUP(Table2[[#This Row],[Reference]],metron,21,FALSE)</f>
        <v>13.04463690872752</v>
      </c>
      <c r="CD789">
        <f>VLOOKUP(Table2[[#This Row],[Reference]],metron,22,FALSE)</f>
        <v>13.49811236953142</v>
      </c>
      <c r="CE789">
        <f>VLOOKUP(Table2[[#This Row],[Reference]],metron,23,FALSE)</f>
        <v>1.5836526181353769</v>
      </c>
      <c r="CF789">
        <f>VLOOKUP(Table2[[#This Row],[Reference]],metron,24,FALSE)</f>
        <v>1.8744146445295871</v>
      </c>
      <c r="CG789">
        <f>VLOOKUP(Table2[[#This Row],[Reference]],metron,25,FALSE)</f>
        <v>8.5994040017028525E-2</v>
      </c>
      <c r="CH789">
        <f>VLOOKUP(Table2[[#This Row],[Reference]],metron,26,FALSE)</f>
        <v>0.13452532992762881</v>
      </c>
    </row>
    <row r="790" spans="1:86" hidden="1" x14ac:dyDescent="0.45">
      <c r="A790">
        <v>1638061200</v>
      </c>
      <c r="B790" t="s">
        <v>1489</v>
      </c>
      <c r="C790" t="s">
        <v>64</v>
      </c>
      <c r="D790" t="s">
        <v>65</v>
      </c>
      <c r="E790" t="s">
        <v>694</v>
      </c>
      <c r="F790" t="s">
        <v>682</v>
      </c>
      <c r="G790" t="s">
        <v>743</v>
      </c>
      <c r="H790" t="s">
        <v>65</v>
      </c>
      <c r="I790">
        <v>2</v>
      </c>
      <c r="J790">
        <v>1.32</v>
      </c>
      <c r="K790">
        <v>1.72</v>
      </c>
      <c r="L790">
        <v>1.33</v>
      </c>
      <c r="M790">
        <v>1</v>
      </c>
      <c r="N790">
        <v>3</v>
      </c>
      <c r="O790">
        <v>4</v>
      </c>
      <c r="P790">
        <v>3</v>
      </c>
      <c r="Q790">
        <v>1</v>
      </c>
      <c r="R790">
        <v>2</v>
      </c>
      <c r="S790">
        <v>11</v>
      </c>
      <c r="T790" t="s">
        <v>1490</v>
      </c>
      <c r="U790">
        <v>6</v>
      </c>
      <c r="V790">
        <v>3</v>
      </c>
      <c r="W790">
        <v>1</v>
      </c>
      <c r="X790">
        <v>0</v>
      </c>
      <c r="Y790">
        <v>3</v>
      </c>
      <c r="Z790">
        <v>0</v>
      </c>
      <c r="AA790">
        <v>0</v>
      </c>
      <c r="AB790">
        <v>1</v>
      </c>
      <c r="AC790">
        <v>0</v>
      </c>
      <c r="AD790">
        <v>3</v>
      </c>
      <c r="AE790">
        <v>20</v>
      </c>
      <c r="AF790">
        <v>15</v>
      </c>
      <c r="AG790">
        <v>6</v>
      </c>
      <c r="AH790">
        <v>5</v>
      </c>
      <c r="AI790">
        <v>14</v>
      </c>
      <c r="AJ790">
        <v>10</v>
      </c>
      <c r="AK790">
        <v>12</v>
      </c>
      <c r="AL790">
        <v>12</v>
      </c>
      <c r="AM790">
        <v>56</v>
      </c>
      <c r="AN790">
        <v>44</v>
      </c>
      <c r="AO790">
        <v>2.09</v>
      </c>
      <c r="AP790">
        <v>1.52</v>
      </c>
      <c r="AQ790">
        <v>1.99</v>
      </c>
      <c r="AR790">
        <v>41</v>
      </c>
      <c r="AS790">
        <v>65</v>
      </c>
      <c r="AT790">
        <v>38</v>
      </c>
      <c r="AU790">
        <v>14</v>
      </c>
      <c r="AV790">
        <v>3</v>
      </c>
      <c r="AW790">
        <v>19</v>
      </c>
      <c r="AX790">
        <v>57</v>
      </c>
      <c r="AY790">
        <v>32</v>
      </c>
      <c r="AZ790">
        <v>71</v>
      </c>
      <c r="BA790">
        <v>8.69</v>
      </c>
      <c r="BB790">
        <v>4.74</v>
      </c>
      <c r="BC790">
        <v>1.57</v>
      </c>
      <c r="BD790">
        <v>3.5</v>
      </c>
      <c r="BE790">
        <v>5.25</v>
      </c>
      <c r="BF790">
        <f>(1/BC790+1/BD790+1/BE790-1)/3</f>
        <v>3.7711050449903936E-2</v>
      </c>
      <c r="BG790">
        <f>1/BC790-BF790</f>
        <v>0.59923162470933167</v>
      </c>
      <c r="BH790">
        <f>1/BD790-BF790</f>
        <v>0.24800323526438176</v>
      </c>
      <c r="BI790">
        <f>1/BE790-BF790</f>
        <v>0.15276514002628652</v>
      </c>
      <c r="BJ790">
        <f>MROUND(BG790*100,2)/100</f>
        <v>0.6</v>
      </c>
      <c r="BK790">
        <v>1.29</v>
      </c>
      <c r="BL790">
        <v>1.95</v>
      </c>
      <c r="BM790">
        <v>3.2</v>
      </c>
      <c r="BN790">
        <v>5.75</v>
      </c>
      <c r="BO790">
        <v>2.0499999999999998</v>
      </c>
      <c r="BP790">
        <v>1.7</v>
      </c>
      <c r="BQ790" t="s">
        <v>770</v>
      </c>
      <c r="BR790">
        <f>VLOOKUP(Table2[[#This Row],[Reference]],metron,10,FALSE)</f>
        <v>2.7310090702947849</v>
      </c>
      <c r="BS790">
        <f>VLOOKUP(Table2[[#This Row],[Reference]],metron,11,FALSE)</f>
        <v>1.841836734693878</v>
      </c>
      <c r="BT790">
        <f>VLOOKUP(Table2[[#This Row],[Reference]],metron,12,FALSE)</f>
        <v>0.88917233560090703</v>
      </c>
      <c r="BU790">
        <f>VLOOKUP(Table2[[#This Row],[Reference]],metron,13,FALSE)</f>
        <v>0.804822695035461</v>
      </c>
      <c r="BV790">
        <f>VLOOKUP(Table2[[#This Row],[Reference]],metron,14,FALSE)</f>
        <v>0.38099290780141842</v>
      </c>
      <c r="BW790">
        <f>VLOOKUP(Table2[[#This Row],[Reference]],metron,15,FALSE)</f>
        <v>14.25174825174825</v>
      </c>
      <c r="BX790">
        <f>VLOOKUP(Table2[[#This Row],[Reference]],metron,16,FALSE)</f>
        <v>8.8316683316683324</v>
      </c>
      <c r="BY790">
        <f>VLOOKUP(Table2[[#This Row],[Reference]],metron,17,FALSE)</f>
        <v>6.2901265822784813</v>
      </c>
      <c r="BZ790">
        <f>VLOOKUP(Table2[[#This Row],[Reference]],metron,18,FALSE)</f>
        <v>3.6162025316455702</v>
      </c>
      <c r="CA790">
        <f>VLOOKUP(Table2[[#This Row],[Reference]],metron,19,FALSE)</f>
        <v>7.9616216694697686</v>
      </c>
      <c r="CB790">
        <f>VLOOKUP(Table2[[#This Row],[Reference]],metron,20,FALSE)</f>
        <v>5.2154658000227627</v>
      </c>
      <c r="CC790">
        <f>VLOOKUP(Table2[[#This Row],[Reference]],metron,21,FALSE)</f>
        <v>12.444895886236671</v>
      </c>
      <c r="CD790">
        <f>VLOOKUP(Table2[[#This Row],[Reference]],metron,22,FALSE)</f>
        <v>13.620619603859829</v>
      </c>
      <c r="CE790">
        <f>VLOOKUP(Table2[[#This Row],[Reference]],metron,23,FALSE)</f>
        <v>1.406084017382907</v>
      </c>
      <c r="CF790">
        <f>VLOOKUP(Table2[[#This Row],[Reference]],metron,24,FALSE)</f>
        <v>2.070980202800579</v>
      </c>
      <c r="CG790">
        <f>VLOOKUP(Table2[[#This Row],[Reference]],metron,25,FALSE)</f>
        <v>6.1323032351521013E-2</v>
      </c>
      <c r="CH790">
        <f>VLOOKUP(Table2[[#This Row],[Reference]],metron,26,FALSE)</f>
        <v>0.1313375181071946</v>
      </c>
    </row>
    <row r="791" spans="1:86" hidden="1" x14ac:dyDescent="0.45">
      <c r="A791">
        <v>1638068700</v>
      </c>
      <c r="B791" t="s">
        <v>1491</v>
      </c>
      <c r="C791" t="s">
        <v>64</v>
      </c>
      <c r="D791" t="s">
        <v>65</v>
      </c>
      <c r="E791" t="s">
        <v>677</v>
      </c>
      <c r="F791" t="s">
        <v>704</v>
      </c>
      <c r="G791" t="s">
        <v>678</v>
      </c>
      <c r="H791" t="s">
        <v>65</v>
      </c>
      <c r="I791">
        <v>1.67</v>
      </c>
      <c r="J791">
        <v>1.37</v>
      </c>
      <c r="K791">
        <v>1.61</v>
      </c>
      <c r="L791">
        <v>1.42</v>
      </c>
      <c r="M791">
        <v>1</v>
      </c>
      <c r="N791">
        <v>1</v>
      </c>
      <c r="O791">
        <v>2</v>
      </c>
      <c r="P791">
        <v>1</v>
      </c>
      <c r="Q791">
        <v>1</v>
      </c>
      <c r="R791">
        <v>0</v>
      </c>
      <c r="S791">
        <v>18</v>
      </c>
      <c r="T791">
        <v>73</v>
      </c>
      <c r="U791">
        <v>4</v>
      </c>
      <c r="V791">
        <v>5</v>
      </c>
      <c r="W791">
        <v>3</v>
      </c>
      <c r="X791">
        <v>0</v>
      </c>
      <c r="Y791">
        <v>3</v>
      </c>
      <c r="Z791">
        <v>0</v>
      </c>
      <c r="AA791">
        <v>0</v>
      </c>
      <c r="AB791">
        <v>3</v>
      </c>
      <c r="AC791">
        <v>1</v>
      </c>
      <c r="AD791">
        <v>2</v>
      </c>
      <c r="AE791">
        <v>11</v>
      </c>
      <c r="AF791">
        <v>8</v>
      </c>
      <c r="AG791">
        <v>3</v>
      </c>
      <c r="AH791">
        <v>3</v>
      </c>
      <c r="AI791">
        <v>8</v>
      </c>
      <c r="AJ791">
        <v>5</v>
      </c>
      <c r="AK791">
        <v>22</v>
      </c>
      <c r="AL791">
        <v>13</v>
      </c>
      <c r="AM791">
        <v>40</v>
      </c>
      <c r="AN791">
        <v>60</v>
      </c>
      <c r="AO791">
        <v>1.1599999999999999</v>
      </c>
      <c r="AP791">
        <v>1.0900000000000001</v>
      </c>
      <c r="AQ791">
        <v>1.92</v>
      </c>
      <c r="AR791">
        <v>38</v>
      </c>
      <c r="AS791">
        <v>59</v>
      </c>
      <c r="AT791">
        <v>25</v>
      </c>
      <c r="AU791">
        <v>14</v>
      </c>
      <c r="AV791">
        <v>6</v>
      </c>
      <c r="AW791">
        <v>16</v>
      </c>
      <c r="AX791">
        <v>62</v>
      </c>
      <c r="AY791">
        <v>27</v>
      </c>
      <c r="AZ791">
        <v>62</v>
      </c>
      <c r="BA791">
        <v>9.86</v>
      </c>
      <c r="BB791">
        <v>4.57</v>
      </c>
      <c r="BC791">
        <v>2.37</v>
      </c>
      <c r="BD791">
        <v>2.8</v>
      </c>
      <c r="BE791">
        <v>2.9</v>
      </c>
      <c r="BF791">
        <f>(1/BC791+1/BD791+1/BE791-1)/3</f>
        <v>4.1303790539931974E-2</v>
      </c>
      <c r="BG791">
        <f>1/BC791-BF791</f>
        <v>0.38063713773011015</v>
      </c>
      <c r="BH791">
        <f>1/BD791-BF791</f>
        <v>0.31583906660292516</v>
      </c>
      <c r="BI791">
        <f>1/BE791-BF791</f>
        <v>0.30352379566696458</v>
      </c>
      <c r="BJ791">
        <f>MROUND(BG791*100,2)/100</f>
        <v>0.38</v>
      </c>
      <c r="BK791">
        <v>1.42</v>
      </c>
      <c r="BL791">
        <v>2.4500000000000002</v>
      </c>
      <c r="BM791">
        <v>4</v>
      </c>
      <c r="BN791">
        <v>8</v>
      </c>
      <c r="BO791">
        <v>1.91</v>
      </c>
      <c r="BP791">
        <v>1.8</v>
      </c>
      <c r="BQ791" t="s">
        <v>733</v>
      </c>
      <c r="BR791">
        <f>VLOOKUP(Table2[[#This Row],[Reference]],metron,10,FALSE)</f>
        <v>2.4900895140664963</v>
      </c>
      <c r="BS791">
        <f>VLOOKUP(Table2[[#This Row],[Reference]],metron,11,FALSE)</f>
        <v>1.330562659846547</v>
      </c>
      <c r="BT791">
        <f>VLOOKUP(Table2[[#This Row],[Reference]],metron,12,FALSE)</f>
        <v>1.1595268542199491</v>
      </c>
      <c r="BU791">
        <f>VLOOKUP(Table2[[#This Row],[Reference]],metron,13,FALSE)</f>
        <v>0.59053607588191415</v>
      </c>
      <c r="BV791">
        <f>VLOOKUP(Table2[[#This Row],[Reference]],metron,14,FALSE)</f>
        <v>0.50069274219332838</v>
      </c>
      <c r="BW791">
        <f>VLOOKUP(Table2[[#This Row],[Reference]],metron,15,FALSE)</f>
        <v>11.79715236686391</v>
      </c>
      <c r="BX791">
        <f>VLOOKUP(Table2[[#This Row],[Reference]],metron,16,FALSE)</f>
        <v>10.317122781065089</v>
      </c>
      <c r="BY791">
        <f>VLOOKUP(Table2[[#This Row],[Reference]],metron,17,FALSE)</f>
        <v>5.0637025966747622</v>
      </c>
      <c r="BZ791">
        <f>VLOOKUP(Table2[[#This Row],[Reference]],metron,18,FALSE)</f>
        <v>4.4674014571268454</v>
      </c>
      <c r="CA791">
        <f>VLOOKUP(Table2[[#This Row],[Reference]],metron,19,FALSE)</f>
        <v>6.7334497701891483</v>
      </c>
      <c r="CB791">
        <f>VLOOKUP(Table2[[#This Row],[Reference]],metron,20,FALSE)</f>
        <v>5.849721323938244</v>
      </c>
      <c r="CC791">
        <f>VLOOKUP(Table2[[#This Row],[Reference]],metron,21,FALSE)</f>
        <v>12.89644194756554</v>
      </c>
      <c r="CD791">
        <f>VLOOKUP(Table2[[#This Row],[Reference]],metron,22,FALSE)</f>
        <v>13.3434456928839</v>
      </c>
      <c r="CE791">
        <f>VLOOKUP(Table2[[#This Row],[Reference]],metron,23,FALSE)</f>
        <v>1.6144382124117971</v>
      </c>
      <c r="CF791">
        <f>VLOOKUP(Table2[[#This Row],[Reference]],metron,24,FALSE)</f>
        <v>1.9032024606477289</v>
      </c>
      <c r="CG791">
        <f>VLOOKUP(Table2[[#This Row],[Reference]],metron,25,FALSE)</f>
        <v>9.372172969060974E-2</v>
      </c>
      <c r="CH791">
        <f>VLOOKUP(Table2[[#This Row],[Reference]],metron,26,FALSE)</f>
        <v>0.11669983716301791</v>
      </c>
    </row>
    <row r="792" spans="1:86" hidden="1" x14ac:dyDescent="0.45">
      <c r="A792">
        <v>1638144000</v>
      </c>
      <c r="B792" t="s">
        <v>1492</v>
      </c>
      <c r="C792" t="s">
        <v>64</v>
      </c>
      <c r="D792" t="s">
        <v>65</v>
      </c>
      <c r="E792" t="s">
        <v>661</v>
      </c>
      <c r="F792" t="s">
        <v>672</v>
      </c>
      <c r="G792" t="s">
        <v>760</v>
      </c>
      <c r="H792" t="s">
        <v>65</v>
      </c>
      <c r="I792">
        <v>1.56</v>
      </c>
      <c r="J792">
        <v>1.58</v>
      </c>
      <c r="K792">
        <v>1.74</v>
      </c>
      <c r="L792">
        <v>1.35</v>
      </c>
      <c r="M792">
        <v>1</v>
      </c>
      <c r="N792">
        <v>0</v>
      </c>
      <c r="O792">
        <v>1</v>
      </c>
      <c r="P792">
        <v>0</v>
      </c>
      <c r="Q792">
        <v>0</v>
      </c>
      <c r="R792">
        <v>0</v>
      </c>
      <c r="S792">
        <v>82</v>
      </c>
      <c r="U792">
        <v>2</v>
      </c>
      <c r="V792">
        <v>5</v>
      </c>
      <c r="W792">
        <v>3</v>
      </c>
      <c r="X792">
        <v>1</v>
      </c>
      <c r="Y792">
        <v>4</v>
      </c>
      <c r="Z792">
        <v>0</v>
      </c>
      <c r="AA792">
        <v>0</v>
      </c>
      <c r="AB792">
        <v>4</v>
      </c>
      <c r="AC792">
        <v>1</v>
      </c>
      <c r="AD792">
        <v>3</v>
      </c>
      <c r="AE792">
        <v>14</v>
      </c>
      <c r="AF792">
        <v>8</v>
      </c>
      <c r="AG792">
        <v>3</v>
      </c>
      <c r="AH792">
        <v>0</v>
      </c>
      <c r="AI792">
        <v>11</v>
      </c>
      <c r="AJ792">
        <v>8</v>
      </c>
      <c r="AK792">
        <v>16</v>
      </c>
      <c r="AL792">
        <v>10</v>
      </c>
      <c r="AM792">
        <v>61</v>
      </c>
      <c r="AN792">
        <v>39</v>
      </c>
      <c r="AO792">
        <v>1.33</v>
      </c>
      <c r="AP792">
        <v>0.79</v>
      </c>
      <c r="AQ792">
        <v>2.36</v>
      </c>
      <c r="AR792">
        <v>57</v>
      </c>
      <c r="AS792">
        <v>84</v>
      </c>
      <c r="AT792">
        <v>49</v>
      </c>
      <c r="AU792">
        <v>11</v>
      </c>
      <c r="AV792">
        <v>3</v>
      </c>
      <c r="AW792">
        <v>22</v>
      </c>
      <c r="AX792">
        <v>66</v>
      </c>
      <c r="AY792">
        <v>49</v>
      </c>
      <c r="AZ792">
        <v>84</v>
      </c>
      <c r="BA792">
        <v>11.5</v>
      </c>
      <c r="BB792">
        <v>4.1100000000000003</v>
      </c>
      <c r="BC792">
        <v>1.75</v>
      </c>
      <c r="BD792">
        <v>3.2</v>
      </c>
      <c r="BE792">
        <v>4.2</v>
      </c>
      <c r="BF792">
        <f>(1/BC792+1/BD792+1/BE792-1)/3</f>
        <v>4.0674603174603176E-2</v>
      </c>
      <c r="BG792">
        <f>1/BC792-BF792</f>
        <v>0.53075396825396826</v>
      </c>
      <c r="BH792">
        <f>1/BD792-BF792</f>
        <v>0.2718253968253968</v>
      </c>
      <c r="BI792">
        <f>1/BE792-BF792</f>
        <v>0.19742063492063491</v>
      </c>
      <c r="BJ792">
        <f>MROUND(BG792*100,2)/100</f>
        <v>0.54</v>
      </c>
      <c r="BK792">
        <v>1.32</v>
      </c>
      <c r="BL792">
        <v>2.0499999999999998</v>
      </c>
      <c r="BM792">
        <v>3.4</v>
      </c>
      <c r="BN792">
        <v>6.5</v>
      </c>
      <c r="BO792">
        <v>1.87</v>
      </c>
      <c r="BP792">
        <v>1.83</v>
      </c>
      <c r="BQ792" t="s">
        <v>715</v>
      </c>
      <c r="BR792">
        <f>VLOOKUP(Table2[[#This Row],[Reference]],metron,10,FALSE)</f>
        <v>2.6359702267612941</v>
      </c>
      <c r="BS792">
        <f>VLOOKUP(Table2[[#This Row],[Reference]],metron,11,FALSE)</f>
        <v>1.684957590444867</v>
      </c>
      <c r="BT792">
        <f>VLOOKUP(Table2[[#This Row],[Reference]],metron,12,FALSE)</f>
        <v>0.95101263631642718</v>
      </c>
      <c r="BU792">
        <f>VLOOKUP(Table2[[#This Row],[Reference]],metron,13,FALSE)</f>
        <v>0.72650164445213783</v>
      </c>
      <c r="BV792">
        <f>VLOOKUP(Table2[[#This Row],[Reference]],metron,14,FALSE)</f>
        <v>0.42097974727367138</v>
      </c>
      <c r="BW792">
        <f>VLOOKUP(Table2[[#This Row],[Reference]],metron,15,FALSE)</f>
        <v>13.338806970509379</v>
      </c>
      <c r="BX792">
        <f>VLOOKUP(Table2[[#This Row],[Reference]],metron,16,FALSE)</f>
        <v>9.2530160857908843</v>
      </c>
      <c r="BY792">
        <f>VLOOKUP(Table2[[#This Row],[Reference]],metron,17,FALSE)</f>
        <v>5.9915081521739131</v>
      </c>
      <c r="BZ792">
        <f>VLOOKUP(Table2[[#This Row],[Reference]],metron,18,FALSE)</f>
        <v>3.9772418478260869</v>
      </c>
      <c r="CA792">
        <f>VLOOKUP(Table2[[#This Row],[Reference]],metron,19,FALSE)</f>
        <v>7.3472988183354664</v>
      </c>
      <c r="CB792">
        <f>VLOOKUP(Table2[[#This Row],[Reference]],metron,20,FALSE)</f>
        <v>5.2757742379647974</v>
      </c>
      <c r="CC792">
        <f>VLOOKUP(Table2[[#This Row],[Reference]],metron,21,FALSE)</f>
        <v>12.59428182437032</v>
      </c>
      <c r="CD792">
        <f>VLOOKUP(Table2[[#This Row],[Reference]],metron,22,FALSE)</f>
        <v>13.577944179714089</v>
      </c>
      <c r="CE792">
        <f>VLOOKUP(Table2[[#This Row],[Reference]],metron,23,FALSE)</f>
        <v>1.4276913099870301</v>
      </c>
      <c r="CF792">
        <f>VLOOKUP(Table2[[#This Row],[Reference]],metron,24,FALSE)</f>
        <v>1.940985732814527</v>
      </c>
      <c r="CG792">
        <f>VLOOKUP(Table2[[#This Row],[Reference]],metron,25,FALSE)</f>
        <v>8.0739299610894946E-2</v>
      </c>
      <c r="CH792">
        <f>VLOOKUP(Table2[[#This Row],[Reference]],metron,26,FALSE)</f>
        <v>0.12743190661478601</v>
      </c>
    </row>
    <row r="793" spans="1:86" hidden="1" x14ac:dyDescent="0.45">
      <c r="A793">
        <v>1638151500</v>
      </c>
      <c r="B793" t="s">
        <v>1493</v>
      </c>
      <c r="C793" t="s">
        <v>64</v>
      </c>
      <c r="D793" t="s">
        <v>65</v>
      </c>
      <c r="E793" t="s">
        <v>667</v>
      </c>
      <c r="F793" t="s">
        <v>700</v>
      </c>
      <c r="G793" t="s">
        <v>731</v>
      </c>
      <c r="H793" t="s">
        <v>65</v>
      </c>
      <c r="I793">
        <v>1.61</v>
      </c>
      <c r="J793">
        <v>1.47</v>
      </c>
      <c r="K793">
        <v>1.48</v>
      </c>
      <c r="L793">
        <v>1.4</v>
      </c>
      <c r="M793">
        <v>2</v>
      </c>
      <c r="N793">
        <v>0</v>
      </c>
      <c r="O793">
        <v>2</v>
      </c>
      <c r="P793">
        <v>1</v>
      </c>
      <c r="Q793">
        <v>1</v>
      </c>
      <c r="R793">
        <v>0</v>
      </c>
      <c r="S793" t="s">
        <v>1494</v>
      </c>
      <c r="U793">
        <v>2</v>
      </c>
      <c r="V793">
        <v>4</v>
      </c>
      <c r="W793">
        <v>1</v>
      </c>
      <c r="X793">
        <v>0</v>
      </c>
      <c r="Y793">
        <v>6</v>
      </c>
      <c r="Z793">
        <v>0</v>
      </c>
      <c r="AA793">
        <v>1</v>
      </c>
      <c r="AB793">
        <v>0</v>
      </c>
      <c r="AC793">
        <v>2</v>
      </c>
      <c r="AD793">
        <v>4</v>
      </c>
      <c r="AE793">
        <v>12</v>
      </c>
      <c r="AF793">
        <v>13</v>
      </c>
      <c r="AG793">
        <v>7</v>
      </c>
      <c r="AH793">
        <v>5</v>
      </c>
      <c r="AI793">
        <v>5</v>
      </c>
      <c r="AJ793">
        <v>8</v>
      </c>
      <c r="AK793">
        <v>14</v>
      </c>
      <c r="AL793">
        <v>22</v>
      </c>
      <c r="AM793">
        <v>55</v>
      </c>
      <c r="AN793">
        <v>45</v>
      </c>
      <c r="AO793">
        <v>1.43</v>
      </c>
      <c r="AP793">
        <v>1.45</v>
      </c>
      <c r="AQ793">
        <v>2.06</v>
      </c>
      <c r="AR793">
        <v>40</v>
      </c>
      <c r="AS793">
        <v>68</v>
      </c>
      <c r="AT793">
        <v>33</v>
      </c>
      <c r="AU793">
        <v>11</v>
      </c>
      <c r="AV793">
        <v>0</v>
      </c>
      <c r="AW793">
        <v>19</v>
      </c>
      <c r="AX793">
        <v>60</v>
      </c>
      <c r="AY793">
        <v>38</v>
      </c>
      <c r="AZ793">
        <v>78</v>
      </c>
      <c r="BA793">
        <v>9.25</v>
      </c>
      <c r="BB793">
        <v>4.91</v>
      </c>
      <c r="BC793">
        <v>1.6</v>
      </c>
      <c r="BD793">
        <v>3.5</v>
      </c>
      <c r="BE793">
        <v>5</v>
      </c>
      <c r="BF793">
        <f>(1/BC793+1/BD793+1/BE793-1)/3</f>
        <v>3.6904761904761919E-2</v>
      </c>
      <c r="BG793">
        <f>1/BC793-BF793</f>
        <v>0.58809523809523812</v>
      </c>
      <c r="BH793">
        <f>1/BD793-BF793</f>
        <v>0.24880952380952379</v>
      </c>
      <c r="BI793">
        <f>1/BE793-BF793</f>
        <v>0.1630952380952381</v>
      </c>
      <c r="BJ793">
        <f>MROUND(BG793*100,2)/100</f>
        <v>0.57999999999999996</v>
      </c>
      <c r="BK793">
        <v>1.29</v>
      </c>
      <c r="BL793">
        <v>1.87</v>
      </c>
      <c r="BM793">
        <v>3.1</v>
      </c>
      <c r="BN793">
        <v>6</v>
      </c>
      <c r="BO793">
        <v>1.93</v>
      </c>
      <c r="BP793">
        <v>1.78</v>
      </c>
      <c r="BQ793" t="s">
        <v>736</v>
      </c>
      <c r="BR793">
        <f>VLOOKUP(Table2[[#This Row],[Reference]],metron,10,FALSE)</f>
        <v>2.6362999299229148</v>
      </c>
      <c r="BS793">
        <f>VLOOKUP(Table2[[#This Row],[Reference]],metron,11,FALSE)</f>
        <v>1.7619715019855171</v>
      </c>
      <c r="BT793">
        <f>VLOOKUP(Table2[[#This Row],[Reference]],metron,12,FALSE)</f>
        <v>0.87432842793739785</v>
      </c>
      <c r="BU793">
        <f>VLOOKUP(Table2[[#This Row],[Reference]],metron,13,FALSE)</f>
        <v>0.78411214953271025</v>
      </c>
      <c r="BV793">
        <f>VLOOKUP(Table2[[#This Row],[Reference]],metron,14,FALSE)</f>
        <v>0.38060747663551397</v>
      </c>
      <c r="BW793">
        <f>VLOOKUP(Table2[[#This Row],[Reference]],metron,15,FALSE)</f>
        <v>14.215499378367181</v>
      </c>
      <c r="BX793">
        <f>VLOOKUP(Table2[[#This Row],[Reference]],metron,16,FALSE)</f>
        <v>8.9523612261806136</v>
      </c>
      <c r="BY793">
        <f>VLOOKUP(Table2[[#This Row],[Reference]],metron,17,FALSE)</f>
        <v>6.3083121289228163</v>
      </c>
      <c r="BZ793">
        <f>VLOOKUP(Table2[[#This Row],[Reference]],metron,18,FALSE)</f>
        <v>3.7757524374735061</v>
      </c>
      <c r="CA793">
        <f>VLOOKUP(Table2[[#This Row],[Reference]],metron,19,FALSE)</f>
        <v>7.9071872494443642</v>
      </c>
      <c r="CB793">
        <f>VLOOKUP(Table2[[#This Row],[Reference]],metron,20,FALSE)</f>
        <v>5.1766087887071075</v>
      </c>
      <c r="CC793">
        <f>VLOOKUP(Table2[[#This Row],[Reference]],metron,21,FALSE)</f>
        <v>12.634239592183521</v>
      </c>
      <c r="CD793">
        <f>VLOOKUP(Table2[[#This Row],[Reference]],metron,22,FALSE)</f>
        <v>13.597706032285471</v>
      </c>
      <c r="CE793">
        <f>VLOOKUP(Table2[[#This Row],[Reference]],metron,23,FALSE)</f>
        <v>1.365400161681487</v>
      </c>
      <c r="CF793">
        <f>VLOOKUP(Table2[[#This Row],[Reference]],metron,24,FALSE)</f>
        <v>1.963621665319321</v>
      </c>
      <c r="CG793">
        <f>VLOOKUP(Table2[[#This Row],[Reference]],metron,25,FALSE)</f>
        <v>7.1544058205335492E-2</v>
      </c>
      <c r="CH793">
        <f>VLOOKUP(Table2[[#This Row],[Reference]],metron,26,FALSE)</f>
        <v>0.1216653193209378</v>
      </c>
    </row>
    <row r="794" spans="1:86" hidden="1" x14ac:dyDescent="0.45">
      <c r="A794">
        <v>1638414000</v>
      </c>
      <c r="B794" t="s">
        <v>1495</v>
      </c>
      <c r="C794" t="s">
        <v>64</v>
      </c>
      <c r="D794" t="s">
        <v>65</v>
      </c>
      <c r="E794" t="s">
        <v>661</v>
      </c>
      <c r="F794" t="s">
        <v>667</v>
      </c>
      <c r="G794" t="s">
        <v>743</v>
      </c>
      <c r="H794" t="s">
        <v>65</v>
      </c>
      <c r="I794">
        <v>1.63</v>
      </c>
      <c r="J794">
        <v>1.68</v>
      </c>
      <c r="K794">
        <v>1.74</v>
      </c>
      <c r="L794">
        <v>1.48</v>
      </c>
      <c r="M794">
        <v>2</v>
      </c>
      <c r="N794">
        <v>1</v>
      </c>
      <c r="O794">
        <v>3</v>
      </c>
      <c r="P794">
        <v>0</v>
      </c>
      <c r="Q794">
        <v>0</v>
      </c>
      <c r="R794">
        <v>0</v>
      </c>
      <c r="S794" t="s">
        <v>1496</v>
      </c>
      <c r="T794">
        <v>57</v>
      </c>
      <c r="U794">
        <v>12</v>
      </c>
      <c r="V794">
        <v>0</v>
      </c>
      <c r="W794">
        <v>2</v>
      </c>
      <c r="X794">
        <v>0</v>
      </c>
      <c r="Y794">
        <v>3</v>
      </c>
      <c r="Z794">
        <v>0</v>
      </c>
      <c r="AA794">
        <v>0</v>
      </c>
      <c r="AB794">
        <v>2</v>
      </c>
      <c r="AC794">
        <v>1</v>
      </c>
      <c r="AD794">
        <v>2</v>
      </c>
      <c r="AE794">
        <v>26</v>
      </c>
      <c r="AF794">
        <v>9</v>
      </c>
      <c r="AG794">
        <v>10</v>
      </c>
      <c r="AH794">
        <v>4</v>
      </c>
      <c r="AI794">
        <v>16</v>
      </c>
      <c r="AJ794">
        <v>5</v>
      </c>
      <c r="AK794">
        <v>15</v>
      </c>
      <c r="AL794">
        <v>15</v>
      </c>
      <c r="AM794">
        <v>62</v>
      </c>
      <c r="AN794">
        <v>38</v>
      </c>
      <c r="AO794">
        <v>3.3</v>
      </c>
      <c r="AP794">
        <v>1.07</v>
      </c>
      <c r="AQ794">
        <v>2.19</v>
      </c>
      <c r="AR794">
        <v>40</v>
      </c>
      <c r="AS794">
        <v>71</v>
      </c>
      <c r="AT794">
        <v>48</v>
      </c>
      <c r="AU794">
        <v>11</v>
      </c>
      <c r="AV794">
        <v>0</v>
      </c>
      <c r="AW794">
        <v>21</v>
      </c>
      <c r="AX794">
        <v>74</v>
      </c>
      <c r="AY794">
        <v>35</v>
      </c>
      <c r="AZ794">
        <v>76</v>
      </c>
      <c r="BA794">
        <v>8.9499999999999993</v>
      </c>
      <c r="BB794">
        <v>4.42</v>
      </c>
      <c r="BC794">
        <v>2.14</v>
      </c>
      <c r="BD794">
        <v>3.38</v>
      </c>
      <c r="BE794">
        <v>3.52</v>
      </c>
      <c r="BF794">
        <f>(1/BC794+1/BD794+1/BE794-1)/3</f>
        <v>1.5746205627585958E-2</v>
      </c>
      <c r="BG794">
        <f>1/BC794-BF794</f>
        <v>0.45154351399858228</v>
      </c>
      <c r="BH794">
        <f>1/BD794-BF794</f>
        <v>0.28011178253809454</v>
      </c>
      <c r="BI794">
        <f>1/BE794-BF794</f>
        <v>0.26834470346332318</v>
      </c>
      <c r="BJ794">
        <f>MROUND(BG794*100,2)/100</f>
        <v>0.46</v>
      </c>
      <c r="BK794">
        <v>1.32</v>
      </c>
      <c r="BL794">
        <v>2.1800000000000002</v>
      </c>
      <c r="BM794">
        <v>3.3</v>
      </c>
      <c r="BN794">
        <v>6.25</v>
      </c>
      <c r="BO794">
        <v>1.78</v>
      </c>
      <c r="BP794">
        <v>1.93</v>
      </c>
      <c r="BQ794" t="s">
        <v>715</v>
      </c>
      <c r="BR794">
        <f>VLOOKUP(Table2[[#This Row],[Reference]],metron,10,FALSE)</f>
        <v>2.5405629139072849</v>
      </c>
      <c r="BS794">
        <f>VLOOKUP(Table2[[#This Row],[Reference]],metron,11,FALSE)</f>
        <v>1.4888836329233679</v>
      </c>
      <c r="BT794">
        <f>VLOOKUP(Table2[[#This Row],[Reference]],metron,12,FALSE)</f>
        <v>1.0516792809839171</v>
      </c>
      <c r="BU794">
        <f>VLOOKUP(Table2[[#This Row],[Reference]],metron,13,FALSE)</f>
        <v>0.64581362346263005</v>
      </c>
      <c r="BV794">
        <f>VLOOKUP(Table2[[#This Row],[Reference]],metron,14,FALSE)</f>
        <v>0.45364238410596031</v>
      </c>
      <c r="BW794">
        <f>VLOOKUP(Table2[[#This Row],[Reference]],metron,15,FALSE)</f>
        <v>12.686892177589851</v>
      </c>
      <c r="BX794">
        <f>VLOOKUP(Table2[[#This Row],[Reference]],metron,16,FALSE)</f>
        <v>9.8059196617336148</v>
      </c>
      <c r="BY794">
        <f>VLOOKUP(Table2[[#This Row],[Reference]],metron,17,FALSE)</f>
        <v>5.3198121263877027</v>
      </c>
      <c r="BZ794">
        <f>VLOOKUP(Table2[[#This Row],[Reference]],metron,18,FALSE)</f>
        <v>4.0954312553373189</v>
      </c>
      <c r="CA794">
        <f>VLOOKUP(Table2[[#This Row],[Reference]],metron,19,FALSE)</f>
        <v>7.3670800512021479</v>
      </c>
      <c r="CB794">
        <f>VLOOKUP(Table2[[#This Row],[Reference]],metron,20,FALSE)</f>
        <v>5.710488406396296</v>
      </c>
      <c r="CC794">
        <f>VLOOKUP(Table2[[#This Row],[Reference]],metron,21,FALSE)</f>
        <v>13.0488908033599</v>
      </c>
      <c r="CD794">
        <f>VLOOKUP(Table2[[#This Row],[Reference]],metron,22,FALSE)</f>
        <v>13.714839543398661</v>
      </c>
      <c r="CE794">
        <f>VLOOKUP(Table2[[#This Row],[Reference]],metron,23,FALSE)</f>
        <v>1.567523459812322</v>
      </c>
      <c r="CF794">
        <f>VLOOKUP(Table2[[#This Row],[Reference]],metron,24,FALSE)</f>
        <v>1.951040391676867</v>
      </c>
      <c r="CG794">
        <f>VLOOKUP(Table2[[#This Row],[Reference]],metron,25,FALSE)</f>
        <v>8.3027335781313744E-2</v>
      </c>
      <c r="CH794">
        <f>VLOOKUP(Table2[[#This Row],[Reference]],metron,26,FALSE)</f>
        <v>0.13117095063239501</v>
      </c>
    </row>
    <row r="795" spans="1:86" hidden="1" x14ac:dyDescent="0.45">
      <c r="A795">
        <v>1638500400</v>
      </c>
      <c r="B795" t="s">
        <v>1497</v>
      </c>
      <c r="C795" t="s">
        <v>64</v>
      </c>
      <c r="D795" t="s">
        <v>65</v>
      </c>
      <c r="E795" t="s">
        <v>682</v>
      </c>
      <c r="F795" t="s">
        <v>677</v>
      </c>
      <c r="G795" t="s">
        <v>668</v>
      </c>
      <c r="H795" t="s">
        <v>65</v>
      </c>
      <c r="I795">
        <v>1.4</v>
      </c>
      <c r="J795">
        <v>1.63</v>
      </c>
      <c r="K795">
        <v>1.33</v>
      </c>
      <c r="L795">
        <v>1.61</v>
      </c>
      <c r="M795">
        <v>0</v>
      </c>
      <c r="N795">
        <v>1</v>
      </c>
      <c r="O795">
        <v>1</v>
      </c>
      <c r="P795">
        <v>1</v>
      </c>
      <c r="Q795">
        <v>0</v>
      </c>
      <c r="R795">
        <v>1</v>
      </c>
      <c r="T795">
        <v>43</v>
      </c>
      <c r="U795">
        <v>6</v>
      </c>
      <c r="V795">
        <v>2</v>
      </c>
      <c r="W795">
        <v>1</v>
      </c>
      <c r="X795">
        <v>0</v>
      </c>
      <c r="Y795">
        <v>1</v>
      </c>
      <c r="Z795">
        <v>0</v>
      </c>
      <c r="AA795">
        <v>0</v>
      </c>
      <c r="AB795">
        <v>1</v>
      </c>
      <c r="AC795">
        <v>0</v>
      </c>
      <c r="AD795">
        <v>1</v>
      </c>
      <c r="AE795">
        <v>11</v>
      </c>
      <c r="AF795">
        <v>9</v>
      </c>
      <c r="AG795">
        <v>3</v>
      </c>
      <c r="AH795">
        <v>5</v>
      </c>
      <c r="AI795">
        <v>8</v>
      </c>
      <c r="AJ795">
        <v>4</v>
      </c>
      <c r="AK795">
        <v>10</v>
      </c>
      <c r="AL795">
        <v>13</v>
      </c>
      <c r="AM795">
        <v>55</v>
      </c>
      <c r="AN795">
        <v>45</v>
      </c>
      <c r="AO795">
        <v>1.46</v>
      </c>
      <c r="AP795">
        <v>1.41</v>
      </c>
      <c r="AQ795">
        <v>2.0499999999999998</v>
      </c>
      <c r="AR795">
        <v>36</v>
      </c>
      <c r="AS795">
        <v>62</v>
      </c>
      <c r="AT795">
        <v>33</v>
      </c>
      <c r="AU795">
        <v>15</v>
      </c>
      <c r="AV795">
        <v>5</v>
      </c>
      <c r="AW795">
        <v>16</v>
      </c>
      <c r="AX795">
        <v>64</v>
      </c>
      <c r="AY795">
        <v>31</v>
      </c>
      <c r="AZ795">
        <v>67</v>
      </c>
      <c r="BA795">
        <v>9.8699999999999992</v>
      </c>
      <c r="BB795">
        <v>4.7</v>
      </c>
      <c r="BC795">
        <v>2.82</v>
      </c>
      <c r="BD795">
        <v>2.83</v>
      </c>
      <c r="BE795">
        <v>2.93</v>
      </c>
      <c r="BF795">
        <f>(1/BC795+1/BD795+1/BE795-1)/3</f>
        <v>1.6421249288341027E-2</v>
      </c>
      <c r="BG795">
        <f>1/BC795-BF795</f>
        <v>0.33818867978967315</v>
      </c>
      <c r="BH795">
        <f>1/BD795-BF795</f>
        <v>0.33693564117102293</v>
      </c>
      <c r="BI795">
        <f>1/BE795-BF795</f>
        <v>0.32487567903930398</v>
      </c>
      <c r="BJ795">
        <f>MROUND(BG795*100,2)/100</f>
        <v>0.34</v>
      </c>
      <c r="BK795">
        <v>1.83</v>
      </c>
      <c r="BL795">
        <v>2.5</v>
      </c>
      <c r="BM795">
        <v>4.2</v>
      </c>
      <c r="BN795">
        <v>8.75</v>
      </c>
      <c r="BO795">
        <v>1.98</v>
      </c>
      <c r="BP795">
        <v>1.75</v>
      </c>
      <c r="BQ795" t="s">
        <v>675</v>
      </c>
      <c r="BR795">
        <f>VLOOKUP(Table2[[#This Row],[Reference]],metron,10,FALSE)</f>
        <v>2.5229727551184897</v>
      </c>
      <c r="BS795">
        <f>VLOOKUP(Table2[[#This Row],[Reference]],metron,11,FALSE)</f>
        <v>1.228921489601805</v>
      </c>
      <c r="BT795">
        <f>VLOOKUP(Table2[[#This Row],[Reference]],metron,12,FALSE)</f>
        <v>1.2940512655166849</v>
      </c>
      <c r="BU795">
        <f>VLOOKUP(Table2[[#This Row],[Reference]],metron,13,FALSE)</f>
        <v>0.53240890035472432</v>
      </c>
      <c r="BV795">
        <f>VLOOKUP(Table2[[#This Row],[Reference]],metron,14,FALSE)</f>
        <v>0.56514027732989358</v>
      </c>
      <c r="BW795">
        <f>VLOOKUP(Table2[[#This Row],[Reference]],metron,15,FALSE)</f>
        <v>11.417888124439131</v>
      </c>
      <c r="BX795">
        <f>VLOOKUP(Table2[[#This Row],[Reference]],metron,16,FALSE)</f>
        <v>10.76308704756207</v>
      </c>
      <c r="BY795">
        <f>VLOOKUP(Table2[[#This Row],[Reference]],metron,17,FALSE)</f>
        <v>4.8317672021824798</v>
      </c>
      <c r="BZ795">
        <f>VLOOKUP(Table2[[#This Row],[Reference]],metron,18,FALSE)</f>
        <v>4.6698999696877843</v>
      </c>
      <c r="CA795">
        <f>VLOOKUP(Table2[[#This Row],[Reference]],metron,19,FALSE)</f>
        <v>6.5861209222566508</v>
      </c>
      <c r="CB795">
        <f>VLOOKUP(Table2[[#This Row],[Reference]],metron,20,FALSE)</f>
        <v>6.093187077874286</v>
      </c>
      <c r="CC795">
        <f>VLOOKUP(Table2[[#This Row],[Reference]],metron,21,FALSE)</f>
        <v>12.685679611650491</v>
      </c>
      <c r="CD795">
        <f>VLOOKUP(Table2[[#This Row],[Reference]],metron,22,FALSE)</f>
        <v>13.02639563106796</v>
      </c>
      <c r="CE795">
        <f>VLOOKUP(Table2[[#This Row],[Reference]],metron,23,FALSE)</f>
        <v>1.6481211768132831</v>
      </c>
      <c r="CF795">
        <f>VLOOKUP(Table2[[#This Row],[Reference]],metron,24,FALSE)</f>
        <v>1.8572676958928049</v>
      </c>
      <c r="CG795">
        <f>VLOOKUP(Table2[[#This Row],[Reference]],metron,25,FALSE)</f>
        <v>9.641712787649287E-2</v>
      </c>
      <c r="CH795">
        <f>VLOOKUP(Table2[[#This Row],[Reference]],metron,26,FALSE)</f>
        <v>0.11302068161957469</v>
      </c>
    </row>
    <row r="796" spans="1:86" hidden="1" x14ac:dyDescent="0.45">
      <c r="A796">
        <v>1638673200</v>
      </c>
      <c r="B796" t="s">
        <v>1498</v>
      </c>
      <c r="C796" t="s">
        <v>64</v>
      </c>
      <c r="D796" t="s">
        <v>65</v>
      </c>
      <c r="E796" t="s">
        <v>667</v>
      </c>
      <c r="F796" t="s">
        <v>661</v>
      </c>
      <c r="G796" t="s">
        <v>678</v>
      </c>
      <c r="H796" t="s">
        <v>65</v>
      </c>
      <c r="I796">
        <v>1.6</v>
      </c>
      <c r="J796">
        <v>1.7</v>
      </c>
      <c r="K796">
        <v>1.48</v>
      </c>
      <c r="L796">
        <v>1.74</v>
      </c>
      <c r="M796">
        <v>2</v>
      </c>
      <c r="N796">
        <v>1</v>
      </c>
      <c r="O796">
        <v>3</v>
      </c>
      <c r="P796">
        <v>2</v>
      </c>
      <c r="Q796">
        <v>1</v>
      </c>
      <c r="R796">
        <v>1</v>
      </c>
      <c r="S796" t="s">
        <v>1499</v>
      </c>
      <c r="T796">
        <v>16</v>
      </c>
      <c r="U796">
        <v>7</v>
      </c>
      <c r="V796">
        <v>2</v>
      </c>
      <c r="W796">
        <v>4</v>
      </c>
      <c r="X796">
        <v>1</v>
      </c>
      <c r="Y796">
        <v>5</v>
      </c>
      <c r="Z796">
        <v>1</v>
      </c>
      <c r="AA796">
        <v>3</v>
      </c>
      <c r="AB796">
        <v>2</v>
      </c>
      <c r="AC796">
        <v>0</v>
      </c>
      <c r="AD796">
        <v>6</v>
      </c>
      <c r="AE796">
        <v>16</v>
      </c>
      <c r="AF796">
        <v>6</v>
      </c>
      <c r="AG796">
        <v>6</v>
      </c>
      <c r="AH796">
        <v>3</v>
      </c>
      <c r="AI796">
        <v>10</v>
      </c>
      <c r="AJ796">
        <v>3</v>
      </c>
      <c r="AK796">
        <v>11</v>
      </c>
      <c r="AL796">
        <v>20</v>
      </c>
      <c r="AM796">
        <v>70</v>
      </c>
      <c r="AN796">
        <v>30</v>
      </c>
      <c r="AO796">
        <v>1.88</v>
      </c>
      <c r="AP796">
        <v>0.78</v>
      </c>
      <c r="AQ796">
        <v>2.23</v>
      </c>
      <c r="AR796">
        <v>43</v>
      </c>
      <c r="AS796">
        <v>73</v>
      </c>
      <c r="AT796">
        <v>50</v>
      </c>
      <c r="AU796">
        <v>10</v>
      </c>
      <c r="AV796">
        <v>0</v>
      </c>
      <c r="AW796">
        <v>20</v>
      </c>
      <c r="AX796">
        <v>70</v>
      </c>
      <c r="AY796">
        <v>38</v>
      </c>
      <c r="AZ796">
        <v>78</v>
      </c>
      <c r="BA796">
        <v>9.1</v>
      </c>
      <c r="BB796">
        <v>4.45</v>
      </c>
      <c r="BC796">
        <v>2.16</v>
      </c>
      <c r="BD796">
        <v>3.4</v>
      </c>
      <c r="BE796">
        <v>3.32</v>
      </c>
      <c r="BF796">
        <f>(1/BC796+1/BD796+1/BE796-1)/3</f>
        <v>1.9428476432964931E-2</v>
      </c>
      <c r="BG796">
        <f>1/BC796-BF796</f>
        <v>0.443534486529998</v>
      </c>
      <c r="BH796">
        <f>1/BD796-BF796</f>
        <v>0.27468917062585863</v>
      </c>
      <c r="BI796">
        <f>1/BE796-BF796</f>
        <v>0.28177634284414355</v>
      </c>
      <c r="BJ796">
        <f>MROUND(BG796*100,2)/100</f>
        <v>0.44</v>
      </c>
      <c r="BK796">
        <v>1.33</v>
      </c>
      <c r="BL796">
        <v>2.04</v>
      </c>
      <c r="BM796">
        <v>3.4</v>
      </c>
      <c r="BN796">
        <v>6.75</v>
      </c>
      <c r="BO796">
        <v>1.76</v>
      </c>
      <c r="BP796">
        <v>2</v>
      </c>
      <c r="BQ796" t="s">
        <v>736</v>
      </c>
      <c r="BR796">
        <f>VLOOKUP(Table2[[#This Row],[Reference]],metron,10,FALSE)</f>
        <v>2.4807646356033461</v>
      </c>
      <c r="BS796">
        <f>VLOOKUP(Table2[[#This Row],[Reference]],metron,11,FALSE)</f>
        <v>1.4140979689366791</v>
      </c>
      <c r="BT796">
        <f>VLOOKUP(Table2[[#This Row],[Reference]],metron,12,FALSE)</f>
        <v>1.0666666666666671</v>
      </c>
      <c r="BU796">
        <f>VLOOKUP(Table2[[#This Row],[Reference]],metron,13,FALSE)</f>
        <v>0.62712066905615294</v>
      </c>
      <c r="BV796">
        <f>VLOOKUP(Table2[[#This Row],[Reference]],metron,14,FALSE)</f>
        <v>0.46009557945041818</v>
      </c>
      <c r="BW796">
        <f>VLOOKUP(Table2[[#This Row],[Reference]],metron,15,FALSE)</f>
        <v>12.56969280146722</v>
      </c>
      <c r="BX796">
        <f>VLOOKUP(Table2[[#This Row],[Reference]],metron,16,FALSE)</f>
        <v>9.8695552498853729</v>
      </c>
      <c r="BY796">
        <f>VLOOKUP(Table2[[#This Row],[Reference]],metron,17,FALSE)</f>
        <v>5.2754256787850897</v>
      </c>
      <c r="BZ796">
        <f>VLOOKUP(Table2[[#This Row],[Reference]],metron,18,FALSE)</f>
        <v>4.1279337321675103</v>
      </c>
      <c r="CA796">
        <f>VLOOKUP(Table2[[#This Row],[Reference]],metron,19,FALSE)</f>
        <v>7.2942671226821298</v>
      </c>
      <c r="CB796">
        <f>VLOOKUP(Table2[[#This Row],[Reference]],metron,20,FALSE)</f>
        <v>5.7416215177178627</v>
      </c>
      <c r="CC796">
        <f>VLOOKUP(Table2[[#This Row],[Reference]],metron,21,FALSE)</f>
        <v>12.897246007868549</v>
      </c>
      <c r="CD796">
        <f>VLOOKUP(Table2[[#This Row],[Reference]],metron,22,FALSE)</f>
        <v>13.507058551261281</v>
      </c>
      <c r="CE796">
        <f>VLOOKUP(Table2[[#This Row],[Reference]],metron,23,FALSE)</f>
        <v>1.576522702104098</v>
      </c>
      <c r="CF796">
        <f>VLOOKUP(Table2[[#This Row],[Reference]],metron,24,FALSE)</f>
        <v>1.917165005537099</v>
      </c>
      <c r="CG796">
        <f>VLOOKUP(Table2[[#This Row],[Reference]],metron,25,FALSE)</f>
        <v>8.4385382059800659E-2</v>
      </c>
      <c r="CH796">
        <f>VLOOKUP(Table2[[#This Row],[Reference]],metron,26,FALSE)</f>
        <v>0.1233665559246955</v>
      </c>
    </row>
    <row r="797" spans="1:86" hidden="1" x14ac:dyDescent="0.45">
      <c r="A797">
        <v>1638752400</v>
      </c>
      <c r="B797" t="s">
        <v>1500</v>
      </c>
      <c r="C797" t="s">
        <v>64</v>
      </c>
      <c r="D797" t="s">
        <v>65</v>
      </c>
      <c r="E797" t="s">
        <v>677</v>
      </c>
      <c r="F797" t="s">
        <v>682</v>
      </c>
      <c r="G797" t="s">
        <v>731</v>
      </c>
      <c r="H797" t="s">
        <v>65</v>
      </c>
      <c r="I797">
        <v>1.7</v>
      </c>
      <c r="J797">
        <v>1.33</v>
      </c>
      <c r="K797">
        <v>1.61</v>
      </c>
      <c r="L797">
        <v>1.33</v>
      </c>
      <c r="M797">
        <v>0</v>
      </c>
      <c r="N797">
        <v>1</v>
      </c>
      <c r="O797">
        <v>1</v>
      </c>
      <c r="P797">
        <v>0</v>
      </c>
      <c r="Q797">
        <v>0</v>
      </c>
      <c r="R797">
        <v>0</v>
      </c>
      <c r="T797">
        <v>76</v>
      </c>
      <c r="U797">
        <v>4</v>
      </c>
      <c r="V797">
        <v>4</v>
      </c>
      <c r="W797">
        <v>1</v>
      </c>
      <c r="X797">
        <v>0</v>
      </c>
      <c r="Y797">
        <v>1</v>
      </c>
      <c r="Z797">
        <v>1</v>
      </c>
      <c r="AA797">
        <v>1</v>
      </c>
      <c r="AB797">
        <v>0</v>
      </c>
      <c r="AC797">
        <v>1</v>
      </c>
      <c r="AD797">
        <v>1</v>
      </c>
      <c r="AE797">
        <v>18</v>
      </c>
      <c r="AF797">
        <v>7</v>
      </c>
      <c r="AG797">
        <v>4</v>
      </c>
      <c r="AH797">
        <v>2</v>
      </c>
      <c r="AI797">
        <v>14</v>
      </c>
      <c r="AJ797">
        <v>5</v>
      </c>
      <c r="AK797">
        <v>7</v>
      </c>
      <c r="AL797">
        <v>12</v>
      </c>
      <c r="AM797">
        <v>40</v>
      </c>
      <c r="AN797">
        <v>60</v>
      </c>
      <c r="AO797">
        <v>1.86</v>
      </c>
      <c r="AP797">
        <v>0.81</v>
      </c>
      <c r="AQ797">
        <v>2</v>
      </c>
      <c r="AR797">
        <v>34</v>
      </c>
      <c r="AS797">
        <v>59</v>
      </c>
      <c r="AT797">
        <v>32</v>
      </c>
      <c r="AU797">
        <v>15</v>
      </c>
      <c r="AV797">
        <v>5</v>
      </c>
      <c r="AW797">
        <v>15</v>
      </c>
      <c r="AX797">
        <v>66</v>
      </c>
      <c r="AY797">
        <v>29</v>
      </c>
      <c r="AZ797">
        <v>63</v>
      </c>
      <c r="BA797">
        <v>9.77</v>
      </c>
      <c r="BB797">
        <v>4.57</v>
      </c>
      <c r="BC797">
        <v>1.83</v>
      </c>
      <c r="BD797">
        <v>3.45</v>
      </c>
      <c r="BE797">
        <v>4.0999999999999996</v>
      </c>
      <c r="BF797">
        <f>(1/BC797+1/BD797+1/BE797-1)/3</f>
        <v>2.6735199639950746E-2</v>
      </c>
      <c r="BG797">
        <f>1/BC797-BF797</f>
        <v>0.51971288779174318</v>
      </c>
      <c r="BH797">
        <f>1/BD797-BF797</f>
        <v>0.26311987282381738</v>
      </c>
      <c r="BI797">
        <f>1/BE797-BF797</f>
        <v>0.21716723938443952</v>
      </c>
      <c r="BJ797">
        <f>MROUND(BG797*100,2)/100</f>
        <v>0.52</v>
      </c>
      <c r="BK797">
        <v>1.41</v>
      </c>
      <c r="BL797">
        <v>2.1800000000000002</v>
      </c>
      <c r="BM797">
        <v>4.22</v>
      </c>
      <c r="BN797">
        <v>8.6999999999999993</v>
      </c>
      <c r="BO797">
        <v>2</v>
      </c>
      <c r="BP797">
        <v>1.75</v>
      </c>
      <c r="BQ797" t="s">
        <v>733</v>
      </c>
      <c r="BR797">
        <f>VLOOKUP(Table2[[#This Row],[Reference]],metron,10,FALSE)</f>
        <v>2.5967403582378576</v>
      </c>
      <c r="BS797">
        <f>VLOOKUP(Table2[[#This Row],[Reference]],metron,11,FALSE)</f>
        <v>1.625948039373891</v>
      </c>
      <c r="BT797">
        <f>VLOOKUP(Table2[[#This Row],[Reference]],metron,12,FALSE)</f>
        <v>0.97079231886396644</v>
      </c>
      <c r="BU797">
        <f>VLOOKUP(Table2[[#This Row],[Reference]],metron,13,FALSE)</f>
        <v>0.71433182698515174</v>
      </c>
      <c r="BV797">
        <f>VLOOKUP(Table2[[#This Row],[Reference]],metron,14,FALSE)</f>
        <v>0.43011620400258233</v>
      </c>
      <c r="BW797">
        <f>VLOOKUP(Table2[[#This Row],[Reference]],metron,15,FALSE)</f>
        <v>13.39951055368614</v>
      </c>
      <c r="BX797">
        <f>VLOOKUP(Table2[[#This Row],[Reference]],metron,16,FALSE)</f>
        <v>9.4252064851636579</v>
      </c>
      <c r="BY797">
        <f>VLOOKUP(Table2[[#This Row],[Reference]],metron,17,FALSE)</f>
        <v>5.7628422023992618</v>
      </c>
      <c r="BZ797">
        <f>VLOOKUP(Table2[[#This Row],[Reference]],metron,18,FALSE)</f>
        <v>3.9375576745616732</v>
      </c>
      <c r="CA797">
        <f>VLOOKUP(Table2[[#This Row],[Reference]],metron,19,FALSE)</f>
        <v>7.636668351286878</v>
      </c>
      <c r="CB797">
        <f>VLOOKUP(Table2[[#This Row],[Reference]],metron,20,FALSE)</f>
        <v>5.4876488106019847</v>
      </c>
      <c r="CC797">
        <f>VLOOKUP(Table2[[#This Row],[Reference]],metron,21,FALSE)</f>
        <v>12.460420531849101</v>
      </c>
      <c r="CD797">
        <f>VLOOKUP(Table2[[#This Row],[Reference]],metron,22,FALSE)</f>
        <v>13.44897959183673</v>
      </c>
      <c r="CE797">
        <f>VLOOKUP(Table2[[#This Row],[Reference]],metron,23,FALSE)</f>
        <v>1.462202380952381</v>
      </c>
      <c r="CF797">
        <f>VLOOKUP(Table2[[#This Row],[Reference]],metron,24,FALSE)</f>
        <v>2.01547619047619</v>
      </c>
      <c r="CG797">
        <f>VLOOKUP(Table2[[#This Row],[Reference]],metron,25,FALSE)</f>
        <v>7.7380952380952384E-2</v>
      </c>
      <c r="CH797">
        <f>VLOOKUP(Table2[[#This Row],[Reference]],metron,26,FALSE)</f>
        <v>0.13754093480202439</v>
      </c>
    </row>
    <row r="798" spans="1:86" hidden="1" x14ac:dyDescent="0.45">
      <c r="A798">
        <v>1639105200</v>
      </c>
      <c r="B798" t="s">
        <v>1501</v>
      </c>
      <c r="C798" t="s">
        <v>64</v>
      </c>
      <c r="D798" t="s">
        <v>65</v>
      </c>
      <c r="E798" t="s">
        <v>667</v>
      </c>
      <c r="F798" t="s">
        <v>677</v>
      </c>
      <c r="G798" t="s">
        <v>760</v>
      </c>
      <c r="H798" t="s">
        <v>65</v>
      </c>
      <c r="I798">
        <v>1.67</v>
      </c>
      <c r="J798">
        <v>1.62</v>
      </c>
      <c r="K798">
        <v>1.48</v>
      </c>
      <c r="L798">
        <v>1.61</v>
      </c>
      <c r="M798">
        <v>3</v>
      </c>
      <c r="N798">
        <v>2</v>
      </c>
      <c r="O798">
        <v>5</v>
      </c>
      <c r="P798">
        <v>2</v>
      </c>
      <c r="Q798">
        <v>1</v>
      </c>
      <c r="R798">
        <v>1</v>
      </c>
      <c r="S798" t="s">
        <v>1502</v>
      </c>
      <c r="T798" t="s">
        <v>1503</v>
      </c>
      <c r="U798">
        <v>2</v>
      </c>
      <c r="V798">
        <v>3</v>
      </c>
      <c r="W798">
        <v>1</v>
      </c>
      <c r="X798">
        <v>0</v>
      </c>
      <c r="Y798">
        <v>4</v>
      </c>
      <c r="Z798">
        <v>0</v>
      </c>
      <c r="AA798">
        <v>0</v>
      </c>
      <c r="AB798">
        <v>1</v>
      </c>
      <c r="AC798">
        <v>1</v>
      </c>
      <c r="AD798">
        <v>3</v>
      </c>
      <c r="AE798">
        <v>13</v>
      </c>
      <c r="AF798">
        <v>9</v>
      </c>
      <c r="AG798">
        <v>6</v>
      </c>
      <c r="AH798">
        <v>6</v>
      </c>
      <c r="AI798">
        <v>7</v>
      </c>
      <c r="AJ798">
        <v>3</v>
      </c>
      <c r="AK798">
        <v>18</v>
      </c>
      <c r="AL798">
        <v>16</v>
      </c>
      <c r="AM798">
        <v>69</v>
      </c>
      <c r="AN798">
        <v>31</v>
      </c>
      <c r="AO798">
        <v>1.53</v>
      </c>
      <c r="AP798">
        <v>1.32</v>
      </c>
      <c r="AQ798">
        <v>1.91</v>
      </c>
      <c r="AR798">
        <v>31</v>
      </c>
      <c r="AS798">
        <v>58</v>
      </c>
      <c r="AT798">
        <v>31</v>
      </c>
      <c r="AU798">
        <v>8</v>
      </c>
      <c r="AV798">
        <v>3</v>
      </c>
      <c r="AW798">
        <v>15</v>
      </c>
      <c r="AX798">
        <v>67</v>
      </c>
      <c r="AY798">
        <v>26</v>
      </c>
      <c r="AZ798">
        <v>64</v>
      </c>
      <c r="BA798">
        <v>9.6199999999999992</v>
      </c>
      <c r="BB798">
        <v>4.33</v>
      </c>
      <c r="BC798">
        <v>2.0699999999999998</v>
      </c>
      <c r="BD798">
        <v>2.78</v>
      </c>
      <c r="BE798">
        <v>3.5</v>
      </c>
      <c r="BF798">
        <f>(1/BC798+1/BD798+1/BE798-1)/3</f>
        <v>4.2839434456575599E-2</v>
      </c>
      <c r="BG798">
        <f>1/BC798-BF798</f>
        <v>0.44025235298303794</v>
      </c>
      <c r="BH798">
        <f>1/BD798-BF798</f>
        <v>0.31687279575925176</v>
      </c>
      <c r="BI798">
        <f>1/BE798-BF798</f>
        <v>0.24287485125771011</v>
      </c>
      <c r="BJ798">
        <f>MROUND(BG798*100,2)/100</f>
        <v>0.44</v>
      </c>
      <c r="BK798">
        <v>1.5</v>
      </c>
      <c r="BL798">
        <v>2.6</v>
      </c>
      <c r="BM798">
        <v>4.75</v>
      </c>
      <c r="BN798">
        <v>9</v>
      </c>
      <c r="BO798">
        <v>2.1</v>
      </c>
      <c r="BP798">
        <v>1.67</v>
      </c>
      <c r="BQ798" t="s">
        <v>736</v>
      </c>
      <c r="BR798">
        <f>VLOOKUP(Table2[[#This Row],[Reference]],metron,10,FALSE)</f>
        <v>2.4807646356033461</v>
      </c>
      <c r="BS798">
        <f>VLOOKUP(Table2[[#This Row],[Reference]],metron,11,FALSE)</f>
        <v>1.4140979689366791</v>
      </c>
      <c r="BT798">
        <f>VLOOKUP(Table2[[#This Row],[Reference]],metron,12,FALSE)</f>
        <v>1.0666666666666671</v>
      </c>
      <c r="BU798">
        <f>VLOOKUP(Table2[[#This Row],[Reference]],metron,13,FALSE)</f>
        <v>0.62712066905615294</v>
      </c>
      <c r="BV798">
        <f>VLOOKUP(Table2[[#This Row],[Reference]],metron,14,FALSE)</f>
        <v>0.46009557945041818</v>
      </c>
      <c r="BW798">
        <f>VLOOKUP(Table2[[#This Row],[Reference]],metron,15,FALSE)</f>
        <v>12.56969280146722</v>
      </c>
      <c r="BX798">
        <f>VLOOKUP(Table2[[#This Row],[Reference]],metron,16,FALSE)</f>
        <v>9.8695552498853729</v>
      </c>
      <c r="BY798">
        <f>VLOOKUP(Table2[[#This Row],[Reference]],metron,17,FALSE)</f>
        <v>5.2754256787850897</v>
      </c>
      <c r="BZ798">
        <f>VLOOKUP(Table2[[#This Row],[Reference]],metron,18,FALSE)</f>
        <v>4.1279337321675103</v>
      </c>
      <c r="CA798">
        <f>VLOOKUP(Table2[[#This Row],[Reference]],metron,19,FALSE)</f>
        <v>7.2942671226821298</v>
      </c>
      <c r="CB798">
        <f>VLOOKUP(Table2[[#This Row],[Reference]],metron,20,FALSE)</f>
        <v>5.7416215177178627</v>
      </c>
      <c r="CC798">
        <f>VLOOKUP(Table2[[#This Row],[Reference]],metron,21,FALSE)</f>
        <v>12.897246007868549</v>
      </c>
      <c r="CD798">
        <f>VLOOKUP(Table2[[#This Row],[Reference]],metron,22,FALSE)</f>
        <v>13.507058551261281</v>
      </c>
      <c r="CE798">
        <f>VLOOKUP(Table2[[#This Row],[Reference]],metron,23,FALSE)</f>
        <v>1.576522702104098</v>
      </c>
      <c r="CF798">
        <f>VLOOKUP(Table2[[#This Row],[Reference]],metron,24,FALSE)</f>
        <v>1.917165005537099</v>
      </c>
      <c r="CG798">
        <f>VLOOKUP(Table2[[#This Row],[Reference]],metron,25,FALSE)</f>
        <v>8.4385382059800659E-2</v>
      </c>
      <c r="CH798">
        <f>VLOOKUP(Table2[[#This Row],[Reference]],metron,26,FALSE)</f>
        <v>0.1233665559246955</v>
      </c>
    </row>
    <row r="799" spans="1:86" hidden="1" x14ac:dyDescent="0.45">
      <c r="A799">
        <v>1639361700</v>
      </c>
      <c r="B799" t="s">
        <v>1504</v>
      </c>
      <c r="C799" t="s">
        <v>64</v>
      </c>
      <c r="D799" t="s">
        <v>65</v>
      </c>
      <c r="E799" t="s">
        <v>677</v>
      </c>
      <c r="F799" t="s">
        <v>667</v>
      </c>
      <c r="G799" t="s">
        <v>743</v>
      </c>
      <c r="H799" t="s">
        <v>65</v>
      </c>
      <c r="I799">
        <v>1.55</v>
      </c>
      <c r="J799">
        <v>1.73</v>
      </c>
      <c r="K799">
        <v>1.61</v>
      </c>
      <c r="L799">
        <v>1.48</v>
      </c>
      <c r="M799">
        <v>1</v>
      </c>
      <c r="N799">
        <v>0</v>
      </c>
      <c r="O799">
        <v>1</v>
      </c>
      <c r="P799">
        <v>0</v>
      </c>
      <c r="Q799">
        <v>0</v>
      </c>
      <c r="R799">
        <v>0</v>
      </c>
      <c r="S799">
        <v>55</v>
      </c>
      <c r="U799">
        <v>5</v>
      </c>
      <c r="V799">
        <v>6</v>
      </c>
      <c r="W799">
        <v>2</v>
      </c>
      <c r="X799">
        <v>0</v>
      </c>
      <c r="Y799">
        <v>1</v>
      </c>
      <c r="Z799">
        <v>2</v>
      </c>
      <c r="AA799">
        <v>0</v>
      </c>
      <c r="AB799">
        <v>2</v>
      </c>
      <c r="AC799">
        <v>0</v>
      </c>
      <c r="AD799">
        <v>3</v>
      </c>
      <c r="AE799">
        <v>21</v>
      </c>
      <c r="AF799">
        <v>12</v>
      </c>
      <c r="AG799">
        <v>10</v>
      </c>
      <c r="AH799">
        <v>3</v>
      </c>
      <c r="AI799">
        <v>11</v>
      </c>
      <c r="AJ799">
        <v>9</v>
      </c>
      <c r="AK799">
        <v>24</v>
      </c>
      <c r="AL799">
        <v>18</v>
      </c>
      <c r="AM799">
        <v>52</v>
      </c>
      <c r="AN799">
        <v>48</v>
      </c>
      <c r="AO799">
        <v>2.39</v>
      </c>
      <c r="AP799">
        <v>1.27</v>
      </c>
      <c r="AQ799">
        <v>2.0499999999999998</v>
      </c>
      <c r="AR799">
        <v>34</v>
      </c>
      <c r="AS799">
        <v>59</v>
      </c>
      <c r="AT799">
        <v>34</v>
      </c>
      <c r="AU799">
        <v>12</v>
      </c>
      <c r="AV799">
        <v>7</v>
      </c>
      <c r="AW799">
        <v>19</v>
      </c>
      <c r="AX799">
        <v>69</v>
      </c>
      <c r="AY799">
        <v>30</v>
      </c>
      <c r="AZ799">
        <v>66</v>
      </c>
      <c r="BA799">
        <v>9.41</v>
      </c>
      <c r="BB799">
        <v>4.3600000000000003</v>
      </c>
      <c r="BC799">
        <v>2.2000000000000002</v>
      </c>
      <c r="BD799">
        <v>3.1</v>
      </c>
      <c r="BE799">
        <v>3.4</v>
      </c>
      <c r="BF799">
        <f>(1/BC799+1/BD799+1/BE799-1)/3</f>
        <v>2.3747915588522812E-2</v>
      </c>
      <c r="BG799">
        <f>1/BC799-BF799</f>
        <v>0.43079753895693174</v>
      </c>
      <c r="BH799">
        <f>1/BD799-BF799</f>
        <v>0.29883272957276752</v>
      </c>
      <c r="BI799">
        <f>1/BE799-BF799</f>
        <v>0.27036973147030074</v>
      </c>
      <c r="BJ799">
        <f>MROUND(BG799*100,2)/100</f>
        <v>0.44</v>
      </c>
      <c r="BK799">
        <v>1.44</v>
      </c>
      <c r="BL799">
        <v>2.33</v>
      </c>
      <c r="BM799">
        <v>4.4000000000000004</v>
      </c>
      <c r="BN799">
        <v>8.75</v>
      </c>
      <c r="BO799">
        <v>2.0099999999999998</v>
      </c>
      <c r="BP799">
        <v>1.72</v>
      </c>
      <c r="BQ799" t="s">
        <v>733</v>
      </c>
      <c r="BR799">
        <f>VLOOKUP(Table2[[#This Row],[Reference]],metron,10,FALSE)</f>
        <v>2.4807646356033461</v>
      </c>
      <c r="BS799">
        <f>VLOOKUP(Table2[[#This Row],[Reference]],metron,11,FALSE)</f>
        <v>1.4140979689366791</v>
      </c>
      <c r="BT799">
        <f>VLOOKUP(Table2[[#This Row],[Reference]],metron,12,FALSE)</f>
        <v>1.0666666666666671</v>
      </c>
      <c r="BU799">
        <f>VLOOKUP(Table2[[#This Row],[Reference]],metron,13,FALSE)</f>
        <v>0.62712066905615294</v>
      </c>
      <c r="BV799">
        <f>VLOOKUP(Table2[[#This Row],[Reference]],metron,14,FALSE)</f>
        <v>0.46009557945041818</v>
      </c>
      <c r="BW799">
        <f>VLOOKUP(Table2[[#This Row],[Reference]],metron,15,FALSE)</f>
        <v>12.56969280146722</v>
      </c>
      <c r="BX799">
        <f>VLOOKUP(Table2[[#This Row],[Reference]],metron,16,FALSE)</f>
        <v>9.8695552498853729</v>
      </c>
      <c r="BY799">
        <f>VLOOKUP(Table2[[#This Row],[Reference]],metron,17,FALSE)</f>
        <v>5.2754256787850897</v>
      </c>
      <c r="BZ799">
        <f>VLOOKUP(Table2[[#This Row],[Reference]],metron,18,FALSE)</f>
        <v>4.1279337321675103</v>
      </c>
      <c r="CA799">
        <f>VLOOKUP(Table2[[#This Row],[Reference]],metron,19,FALSE)</f>
        <v>7.2942671226821298</v>
      </c>
      <c r="CB799">
        <f>VLOOKUP(Table2[[#This Row],[Reference]],metron,20,FALSE)</f>
        <v>5.7416215177178627</v>
      </c>
      <c r="CC799">
        <f>VLOOKUP(Table2[[#This Row],[Reference]],metron,21,FALSE)</f>
        <v>12.897246007868549</v>
      </c>
      <c r="CD799">
        <f>VLOOKUP(Table2[[#This Row],[Reference]],metron,22,FALSE)</f>
        <v>13.507058551261281</v>
      </c>
      <c r="CE799">
        <f>VLOOKUP(Table2[[#This Row],[Reference]],metron,23,FALSE)</f>
        <v>1.576522702104098</v>
      </c>
      <c r="CF799">
        <f>VLOOKUP(Table2[[#This Row],[Reference]],metron,24,FALSE)</f>
        <v>1.917165005537099</v>
      </c>
      <c r="CG799">
        <f>VLOOKUP(Table2[[#This Row],[Reference]],metron,25,FALSE)</f>
        <v>8.4385382059800659E-2</v>
      </c>
      <c r="CH799">
        <f>VLOOKUP(Table2[[#This Row],[Reference]],metron,26,FALSE)</f>
        <v>0.1233665559246955</v>
      </c>
    </row>
    <row r="800" spans="1:86" x14ac:dyDescent="0.45">
      <c r="A800">
        <v>1641524400</v>
      </c>
      <c r="B800" t="s">
        <v>1505</v>
      </c>
      <c r="C800" t="s">
        <v>64</v>
      </c>
      <c r="D800" t="s">
        <v>65</v>
      </c>
      <c r="E800" t="s">
        <v>688</v>
      </c>
      <c r="F800" t="s">
        <v>693</v>
      </c>
      <c r="G800" t="s">
        <v>710</v>
      </c>
      <c r="H800">
        <v>1</v>
      </c>
      <c r="I800">
        <v>0.75</v>
      </c>
      <c r="J800">
        <v>0.88</v>
      </c>
      <c r="K800">
        <v>1.1100000000000001</v>
      </c>
      <c r="L800">
        <v>1.42</v>
      </c>
      <c r="M800">
        <v>0</v>
      </c>
      <c r="N800">
        <v>2</v>
      </c>
      <c r="O800">
        <v>2</v>
      </c>
      <c r="P800">
        <v>0</v>
      </c>
      <c r="Q800">
        <v>0</v>
      </c>
      <c r="R800">
        <v>0</v>
      </c>
      <c r="T800" t="s">
        <v>1506</v>
      </c>
      <c r="U800">
        <v>2</v>
      </c>
      <c r="V800">
        <v>11</v>
      </c>
      <c r="W800">
        <v>4</v>
      </c>
      <c r="X800">
        <v>0</v>
      </c>
      <c r="Y800">
        <v>2</v>
      </c>
      <c r="Z800">
        <v>0</v>
      </c>
      <c r="AA800">
        <v>2</v>
      </c>
      <c r="AB800">
        <v>2</v>
      </c>
      <c r="AC800">
        <v>1</v>
      </c>
      <c r="AD800">
        <v>1</v>
      </c>
      <c r="AE800">
        <v>10</v>
      </c>
      <c r="AF800">
        <v>16</v>
      </c>
      <c r="AG800">
        <v>0</v>
      </c>
      <c r="AH800">
        <v>5</v>
      </c>
      <c r="AI800">
        <v>10</v>
      </c>
      <c r="AJ800">
        <v>11</v>
      </c>
      <c r="AK800">
        <v>13</v>
      </c>
      <c r="AL800">
        <v>13</v>
      </c>
      <c r="AM800">
        <v>47</v>
      </c>
      <c r="AN800">
        <v>53</v>
      </c>
      <c r="AO800">
        <v>0.97</v>
      </c>
      <c r="AP800">
        <v>1.79</v>
      </c>
      <c r="AQ800">
        <v>2.88</v>
      </c>
      <c r="AR800">
        <v>57</v>
      </c>
      <c r="AS800">
        <v>82</v>
      </c>
      <c r="AT800">
        <v>51</v>
      </c>
      <c r="AU800">
        <v>25</v>
      </c>
      <c r="AV800">
        <v>19</v>
      </c>
      <c r="AW800">
        <v>38</v>
      </c>
      <c r="AX800">
        <v>82</v>
      </c>
      <c r="AY800">
        <v>25</v>
      </c>
      <c r="AZ800">
        <v>94</v>
      </c>
      <c r="BA800">
        <v>9.5</v>
      </c>
      <c r="BB800">
        <v>4.63</v>
      </c>
      <c r="BC800">
        <v>2.42</v>
      </c>
      <c r="BD800">
        <v>3.22</v>
      </c>
      <c r="BE800">
        <v>3.18</v>
      </c>
      <c r="BF800">
        <f>(1/BC800+1/BD800+1/BE800-1)/3</f>
        <v>1.2749185170693123E-2</v>
      </c>
      <c r="BG800">
        <f>1/BC800-BF800</f>
        <v>0.40047395532517466</v>
      </c>
      <c r="BH800">
        <f>1/BD800-BF800</f>
        <v>0.29780982104048698</v>
      </c>
      <c r="BI800">
        <f>1/BE800-BF800</f>
        <v>0.30171622363433831</v>
      </c>
      <c r="BJ800">
        <f>MROUND(BG800*100,2)/100</f>
        <v>0.4</v>
      </c>
      <c r="BK800">
        <v>1.4</v>
      </c>
      <c r="BL800">
        <v>2.2000000000000002</v>
      </c>
      <c r="BM800">
        <v>4.33</v>
      </c>
      <c r="BN800">
        <v>7.5</v>
      </c>
      <c r="BO800">
        <v>1.91</v>
      </c>
      <c r="BP800">
        <v>1.8</v>
      </c>
      <c r="BQ800" t="s">
        <v>691</v>
      </c>
      <c r="BR800">
        <f>VLOOKUP(Table2[[#This Row],[Reference]],metron,10,FALSE)</f>
        <v>2.4956155335383219</v>
      </c>
      <c r="BS800">
        <f>VLOOKUP(Table2[[#This Row],[Reference]],metron,11,FALSE)</f>
        <v>1.344038264434575</v>
      </c>
      <c r="BT800">
        <f>VLOOKUP(Table2[[#This Row],[Reference]],metron,12,FALSE)</f>
        <v>1.1515772691037469</v>
      </c>
      <c r="BU800">
        <f>VLOOKUP(Table2[[#This Row],[Reference]],metron,13,FALSE)</f>
        <v>0.59936225942375587</v>
      </c>
      <c r="BV800">
        <f>VLOOKUP(Table2[[#This Row],[Reference]],metron,14,FALSE)</f>
        <v>0.50723152260562576</v>
      </c>
      <c r="BW800">
        <f>VLOOKUP(Table2[[#This Row],[Reference]],metron,15,FALSE)</f>
        <v>11.99278846153846</v>
      </c>
      <c r="BX800">
        <f>VLOOKUP(Table2[[#This Row],[Reference]],metron,16,FALSE)</f>
        <v>10.0277534965035</v>
      </c>
      <c r="BY800">
        <f>VLOOKUP(Table2[[#This Row],[Reference]],metron,17,FALSE)</f>
        <v>5.2857459543338514</v>
      </c>
      <c r="BZ800">
        <f>VLOOKUP(Table2[[#This Row],[Reference]],metron,18,FALSE)</f>
        <v>4.4067834183107957</v>
      </c>
      <c r="CA800">
        <f>VLOOKUP(Table2[[#This Row],[Reference]],metron,19,FALSE)</f>
        <v>6.7070425072046085</v>
      </c>
      <c r="CB800">
        <f>VLOOKUP(Table2[[#This Row],[Reference]],metron,20,FALSE)</f>
        <v>5.6209700781927046</v>
      </c>
      <c r="CC800">
        <f>VLOOKUP(Table2[[#This Row],[Reference]],metron,21,FALSE)</f>
        <v>13.04463690872752</v>
      </c>
      <c r="CD800">
        <f>VLOOKUP(Table2[[#This Row],[Reference]],metron,22,FALSE)</f>
        <v>13.49811236953142</v>
      </c>
      <c r="CE800">
        <f>VLOOKUP(Table2[[#This Row],[Reference]],metron,23,FALSE)</f>
        <v>1.5836526181353769</v>
      </c>
      <c r="CF800">
        <f>VLOOKUP(Table2[[#This Row],[Reference]],metron,24,FALSE)</f>
        <v>1.8744146445295871</v>
      </c>
      <c r="CG800">
        <f>VLOOKUP(Table2[[#This Row],[Reference]],metron,25,FALSE)</f>
        <v>8.5994040017028525E-2</v>
      </c>
      <c r="CH800">
        <f>VLOOKUP(Table2[[#This Row],[Reference]],metron,26,FALSE)</f>
        <v>0.13452532992762881</v>
      </c>
    </row>
    <row r="801" spans="1:86" hidden="1" x14ac:dyDescent="0.45">
      <c r="A801">
        <v>1641603600</v>
      </c>
      <c r="B801" t="s">
        <v>1507</v>
      </c>
      <c r="C801" t="s">
        <v>64</v>
      </c>
      <c r="D801" t="s">
        <v>65</v>
      </c>
      <c r="E801" t="s">
        <v>689</v>
      </c>
      <c r="F801" t="s">
        <v>660</v>
      </c>
      <c r="G801" t="s">
        <v>760</v>
      </c>
      <c r="H801">
        <v>1</v>
      </c>
      <c r="I801">
        <v>1.38</v>
      </c>
      <c r="J801">
        <v>0.89</v>
      </c>
      <c r="K801">
        <v>0.88</v>
      </c>
      <c r="L801">
        <v>1.28</v>
      </c>
      <c r="M801">
        <v>2</v>
      </c>
      <c r="N801">
        <v>1</v>
      </c>
      <c r="O801">
        <v>3</v>
      </c>
      <c r="P801">
        <v>1</v>
      </c>
      <c r="Q801">
        <v>1</v>
      </c>
      <c r="R801">
        <v>0</v>
      </c>
      <c r="S801" t="s">
        <v>1508</v>
      </c>
      <c r="T801">
        <v>47</v>
      </c>
      <c r="U801">
        <v>1</v>
      </c>
      <c r="V801">
        <v>10</v>
      </c>
      <c r="W801">
        <v>6</v>
      </c>
      <c r="X801">
        <v>0</v>
      </c>
      <c r="Y801">
        <v>4</v>
      </c>
      <c r="Z801">
        <v>1</v>
      </c>
      <c r="AA801">
        <v>1</v>
      </c>
      <c r="AB801">
        <v>5</v>
      </c>
      <c r="AC801">
        <v>2</v>
      </c>
      <c r="AD801">
        <v>3</v>
      </c>
      <c r="AE801">
        <v>12</v>
      </c>
      <c r="AF801">
        <v>15</v>
      </c>
      <c r="AG801">
        <v>4</v>
      </c>
      <c r="AH801">
        <v>6</v>
      </c>
      <c r="AI801">
        <v>8</v>
      </c>
      <c r="AJ801">
        <v>9</v>
      </c>
      <c r="AK801">
        <v>22</v>
      </c>
      <c r="AL801">
        <v>16</v>
      </c>
      <c r="AM801">
        <v>36</v>
      </c>
      <c r="AN801">
        <v>64</v>
      </c>
      <c r="AO801">
        <v>1.24</v>
      </c>
      <c r="AP801">
        <v>1.67</v>
      </c>
      <c r="AQ801">
        <v>2.19</v>
      </c>
      <c r="AR801">
        <v>48</v>
      </c>
      <c r="AS801">
        <v>71</v>
      </c>
      <c r="AT801">
        <v>47</v>
      </c>
      <c r="AU801">
        <v>13</v>
      </c>
      <c r="AV801">
        <v>0</v>
      </c>
      <c r="AW801">
        <v>37</v>
      </c>
      <c r="AX801">
        <v>71</v>
      </c>
      <c r="AY801">
        <v>35</v>
      </c>
      <c r="AZ801">
        <v>64</v>
      </c>
      <c r="BA801">
        <v>8.17</v>
      </c>
      <c r="BB801">
        <v>4.8099999999999996</v>
      </c>
      <c r="BC801">
        <v>2.5</v>
      </c>
      <c r="BD801">
        <v>3.1</v>
      </c>
      <c r="BE801">
        <v>2.85</v>
      </c>
      <c r="BF801">
        <f>(1/BC801+1/BD801+1/BE801-1)/3</f>
        <v>2.4485946047915503E-2</v>
      </c>
      <c r="BG801">
        <f>1/BC801-BF801</f>
        <v>0.37551405395208454</v>
      </c>
      <c r="BH801">
        <f>1/BD801-BF801</f>
        <v>0.29809469911337483</v>
      </c>
      <c r="BI801">
        <f>1/BE801-BF801</f>
        <v>0.32639124693454064</v>
      </c>
      <c r="BJ801">
        <f>MROUND(BG801*100,2)/100</f>
        <v>0.38</v>
      </c>
      <c r="BK801">
        <v>1.42</v>
      </c>
      <c r="BL801">
        <v>2.2200000000000002</v>
      </c>
      <c r="BM801">
        <v>4.5</v>
      </c>
      <c r="BN801">
        <v>7.5</v>
      </c>
      <c r="BO801">
        <v>2</v>
      </c>
      <c r="BP801">
        <v>1.8</v>
      </c>
      <c r="BQ801" t="s">
        <v>713</v>
      </c>
      <c r="BR801">
        <f>VLOOKUP(Table2[[#This Row],[Reference]],metron,10,FALSE)</f>
        <v>2.4900895140664963</v>
      </c>
      <c r="BS801">
        <f>VLOOKUP(Table2[[#This Row],[Reference]],metron,11,FALSE)</f>
        <v>1.330562659846547</v>
      </c>
      <c r="BT801">
        <f>VLOOKUP(Table2[[#This Row],[Reference]],metron,12,FALSE)</f>
        <v>1.1595268542199491</v>
      </c>
      <c r="BU801">
        <f>VLOOKUP(Table2[[#This Row],[Reference]],metron,13,FALSE)</f>
        <v>0.59053607588191415</v>
      </c>
      <c r="BV801">
        <f>VLOOKUP(Table2[[#This Row],[Reference]],metron,14,FALSE)</f>
        <v>0.50069274219332838</v>
      </c>
      <c r="BW801">
        <f>VLOOKUP(Table2[[#This Row],[Reference]],metron,15,FALSE)</f>
        <v>11.79715236686391</v>
      </c>
      <c r="BX801">
        <f>VLOOKUP(Table2[[#This Row],[Reference]],metron,16,FALSE)</f>
        <v>10.317122781065089</v>
      </c>
      <c r="BY801">
        <f>VLOOKUP(Table2[[#This Row],[Reference]],metron,17,FALSE)</f>
        <v>5.0637025966747622</v>
      </c>
      <c r="BZ801">
        <f>VLOOKUP(Table2[[#This Row],[Reference]],metron,18,FALSE)</f>
        <v>4.4674014571268454</v>
      </c>
      <c r="CA801">
        <f>VLOOKUP(Table2[[#This Row],[Reference]],metron,19,FALSE)</f>
        <v>6.7334497701891483</v>
      </c>
      <c r="CB801">
        <f>VLOOKUP(Table2[[#This Row],[Reference]],metron,20,FALSE)</f>
        <v>5.849721323938244</v>
      </c>
      <c r="CC801">
        <f>VLOOKUP(Table2[[#This Row],[Reference]],metron,21,FALSE)</f>
        <v>12.89644194756554</v>
      </c>
      <c r="CD801">
        <f>VLOOKUP(Table2[[#This Row],[Reference]],metron,22,FALSE)</f>
        <v>13.3434456928839</v>
      </c>
      <c r="CE801">
        <f>VLOOKUP(Table2[[#This Row],[Reference]],metron,23,FALSE)</f>
        <v>1.6144382124117971</v>
      </c>
      <c r="CF801">
        <f>VLOOKUP(Table2[[#This Row],[Reference]],metron,24,FALSE)</f>
        <v>1.9032024606477289</v>
      </c>
      <c r="CG801">
        <f>VLOOKUP(Table2[[#This Row],[Reference]],metron,25,FALSE)</f>
        <v>9.372172969060974E-2</v>
      </c>
      <c r="CH801">
        <f>VLOOKUP(Table2[[#This Row],[Reference]],metron,26,FALSE)</f>
        <v>0.11669983716301791</v>
      </c>
    </row>
    <row r="802" spans="1:86" hidden="1" x14ac:dyDescent="0.45">
      <c r="A802">
        <v>1641610800</v>
      </c>
      <c r="B802" t="s">
        <v>1509</v>
      </c>
      <c r="C802" t="s">
        <v>64</v>
      </c>
      <c r="D802" t="s">
        <v>65</v>
      </c>
      <c r="E802" t="s">
        <v>700</v>
      </c>
      <c r="F802" t="s">
        <v>694</v>
      </c>
      <c r="G802" t="s">
        <v>684</v>
      </c>
      <c r="H802">
        <v>1</v>
      </c>
      <c r="I802">
        <v>1.45</v>
      </c>
      <c r="J802">
        <v>1.44</v>
      </c>
      <c r="K802">
        <v>1.38</v>
      </c>
      <c r="L802">
        <v>1.53</v>
      </c>
      <c r="M802">
        <v>1</v>
      </c>
      <c r="N802">
        <v>1</v>
      </c>
      <c r="O802">
        <v>2</v>
      </c>
      <c r="P802">
        <v>2</v>
      </c>
      <c r="Q802">
        <v>1</v>
      </c>
      <c r="R802">
        <v>1</v>
      </c>
      <c r="S802">
        <v>45</v>
      </c>
      <c r="T802">
        <v>1</v>
      </c>
      <c r="U802">
        <v>12</v>
      </c>
      <c r="V802">
        <v>3</v>
      </c>
      <c r="W802">
        <v>4</v>
      </c>
      <c r="X802">
        <v>0</v>
      </c>
      <c r="Y802">
        <v>2</v>
      </c>
      <c r="Z802">
        <v>1</v>
      </c>
      <c r="AA802">
        <v>1</v>
      </c>
      <c r="AB802">
        <v>3</v>
      </c>
      <c r="AC802">
        <v>3</v>
      </c>
      <c r="AD802">
        <v>0</v>
      </c>
      <c r="AE802">
        <v>26</v>
      </c>
      <c r="AF802">
        <v>9</v>
      </c>
      <c r="AG802">
        <v>4</v>
      </c>
      <c r="AH802">
        <v>4</v>
      </c>
      <c r="AI802">
        <v>22</v>
      </c>
      <c r="AJ802">
        <v>5</v>
      </c>
      <c r="AK802">
        <v>16</v>
      </c>
      <c r="AL802">
        <v>8</v>
      </c>
      <c r="AM802">
        <v>68</v>
      </c>
      <c r="AN802">
        <v>32</v>
      </c>
      <c r="AO802">
        <v>2.31</v>
      </c>
      <c r="AP802">
        <v>1.1100000000000001</v>
      </c>
      <c r="AQ802">
        <v>2.0299999999999998</v>
      </c>
      <c r="AR802">
        <v>56</v>
      </c>
      <c r="AS802">
        <v>65</v>
      </c>
      <c r="AT802">
        <v>35</v>
      </c>
      <c r="AU802">
        <v>15</v>
      </c>
      <c r="AV802">
        <v>0</v>
      </c>
      <c r="AW802">
        <v>40</v>
      </c>
      <c r="AX802">
        <v>56</v>
      </c>
      <c r="AY802">
        <v>24</v>
      </c>
      <c r="AZ802">
        <v>74</v>
      </c>
      <c r="BA802">
        <v>8.91</v>
      </c>
      <c r="BB802">
        <v>5.14</v>
      </c>
      <c r="BC802">
        <v>3</v>
      </c>
      <c r="BD802">
        <v>3.2</v>
      </c>
      <c r="BE802">
        <v>2.35</v>
      </c>
      <c r="BF802">
        <f>(1/BC802+1/BD802+1/BE802-1)/3</f>
        <v>2.3788416075650076E-2</v>
      </c>
      <c r="BG802">
        <f>1/BC802-BF802</f>
        <v>0.30954491725768324</v>
      </c>
      <c r="BH802">
        <f>1/BD802-BF802</f>
        <v>0.28871158392434992</v>
      </c>
      <c r="BI802">
        <f>1/BE802-BF802</f>
        <v>0.40174349881796695</v>
      </c>
      <c r="BJ802">
        <f>MROUND(BG802*100,2)/100</f>
        <v>0.3</v>
      </c>
      <c r="BK802">
        <v>1.42</v>
      </c>
      <c r="BL802">
        <v>2.25</v>
      </c>
      <c r="BM802">
        <v>4.33</v>
      </c>
      <c r="BN802">
        <v>7.5</v>
      </c>
      <c r="BO802">
        <v>1.91</v>
      </c>
      <c r="BP802">
        <v>1.8</v>
      </c>
      <c r="BQ802" t="s">
        <v>711</v>
      </c>
      <c r="BR802">
        <f>VLOOKUP(Table2[[#This Row],[Reference]],metron,10,FALSE)</f>
        <v>2.5726407816919519</v>
      </c>
      <c r="BS802">
        <f>VLOOKUP(Table2[[#This Row],[Reference]],metron,11,FALSE)</f>
        <v>1.1805091283106199</v>
      </c>
      <c r="BT802">
        <f>VLOOKUP(Table2[[#This Row],[Reference]],metron,12,FALSE)</f>
        <v>1.3921316533813319</v>
      </c>
      <c r="BU802">
        <f>VLOOKUP(Table2[[#This Row],[Reference]],metron,13,FALSE)</f>
        <v>0.5209673269873939</v>
      </c>
      <c r="BV802">
        <f>VLOOKUP(Table2[[#This Row],[Reference]],metron,14,FALSE)</f>
        <v>0.61847182917417032</v>
      </c>
      <c r="BW802">
        <f>VLOOKUP(Table2[[#This Row],[Reference]],metron,15,FALSE)</f>
        <v>11.149200710479571</v>
      </c>
      <c r="BX802">
        <f>VLOOKUP(Table2[[#This Row],[Reference]],metron,16,FALSE)</f>
        <v>11.444049733570161</v>
      </c>
      <c r="BY802">
        <f>VLOOKUP(Table2[[#This Row],[Reference]],metron,17,FALSE)</f>
        <v>4.5257270693512304</v>
      </c>
      <c r="BZ802">
        <f>VLOOKUP(Table2[[#This Row],[Reference]],metron,18,FALSE)</f>
        <v>4.8465324384787474</v>
      </c>
      <c r="CA802">
        <f>VLOOKUP(Table2[[#This Row],[Reference]],metron,19,FALSE)</f>
        <v>6.6234736411283404</v>
      </c>
      <c r="CB802">
        <f>VLOOKUP(Table2[[#This Row],[Reference]],metron,20,FALSE)</f>
        <v>6.5975172950914134</v>
      </c>
      <c r="CC802">
        <f>VLOOKUP(Table2[[#This Row],[Reference]],metron,21,FALSE)</f>
        <v>12.90081154192967</v>
      </c>
      <c r="CD802">
        <f>VLOOKUP(Table2[[#This Row],[Reference]],metron,22,FALSE)</f>
        <v>13.00360685302074</v>
      </c>
      <c r="CE802">
        <f>VLOOKUP(Table2[[#This Row],[Reference]],metron,23,FALSE)</f>
        <v>1.7502145922746779</v>
      </c>
      <c r="CF802">
        <f>VLOOKUP(Table2[[#This Row],[Reference]],metron,24,FALSE)</f>
        <v>1.831402831402831</v>
      </c>
      <c r="CG802">
        <f>VLOOKUP(Table2[[#This Row],[Reference]],metron,25,FALSE)</f>
        <v>9.6525096525096526E-2</v>
      </c>
      <c r="CH802">
        <f>VLOOKUP(Table2[[#This Row],[Reference]],metron,26,FALSE)</f>
        <v>0.1244101244101244</v>
      </c>
    </row>
    <row r="803" spans="1:86" hidden="1" x14ac:dyDescent="0.45">
      <c r="A803">
        <v>1641690360</v>
      </c>
      <c r="B803" t="s">
        <v>1510</v>
      </c>
      <c r="C803" t="s">
        <v>64</v>
      </c>
      <c r="D803" t="s">
        <v>65</v>
      </c>
      <c r="E803" t="s">
        <v>704</v>
      </c>
      <c r="F803" t="s">
        <v>683</v>
      </c>
      <c r="G803" t="s">
        <v>1016</v>
      </c>
      <c r="H803">
        <v>1</v>
      </c>
      <c r="I803">
        <v>1.67</v>
      </c>
      <c r="J803">
        <v>0.44</v>
      </c>
      <c r="K803">
        <v>1.79</v>
      </c>
      <c r="L803">
        <v>0.65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U803">
        <v>9</v>
      </c>
      <c r="V803">
        <v>1</v>
      </c>
      <c r="W803">
        <v>1</v>
      </c>
      <c r="X803">
        <v>0</v>
      </c>
      <c r="Y803">
        <v>1</v>
      </c>
      <c r="Z803">
        <v>0</v>
      </c>
      <c r="AA803">
        <v>0</v>
      </c>
      <c r="AB803">
        <v>1</v>
      </c>
      <c r="AC803">
        <v>0</v>
      </c>
      <c r="AD803">
        <v>1</v>
      </c>
      <c r="AE803">
        <v>26</v>
      </c>
      <c r="AF803">
        <v>10</v>
      </c>
      <c r="AG803">
        <v>9</v>
      </c>
      <c r="AH803">
        <v>4</v>
      </c>
      <c r="AI803">
        <v>17</v>
      </c>
      <c r="AJ803">
        <v>6</v>
      </c>
      <c r="AK803">
        <v>10</v>
      </c>
      <c r="AL803">
        <v>17</v>
      </c>
      <c r="AM803">
        <v>62</v>
      </c>
      <c r="AN803">
        <v>38</v>
      </c>
      <c r="AO803">
        <v>2.71</v>
      </c>
      <c r="AP803">
        <v>1.1200000000000001</v>
      </c>
      <c r="AQ803">
        <v>1.62</v>
      </c>
      <c r="AR803">
        <v>28</v>
      </c>
      <c r="AS803">
        <v>62</v>
      </c>
      <c r="AT803">
        <v>17</v>
      </c>
      <c r="AU803">
        <v>6</v>
      </c>
      <c r="AV803">
        <v>0</v>
      </c>
      <c r="AW803">
        <v>0</v>
      </c>
      <c r="AX803">
        <v>50</v>
      </c>
      <c r="AY803">
        <v>33</v>
      </c>
      <c r="AZ803">
        <v>73</v>
      </c>
      <c r="BA803">
        <v>9.11</v>
      </c>
      <c r="BB803">
        <v>5.22</v>
      </c>
      <c r="BC803">
        <v>1.5</v>
      </c>
      <c r="BD803">
        <v>3.85</v>
      </c>
      <c r="BE803">
        <v>6.1</v>
      </c>
      <c r="BF803">
        <f>(1/BC803+1/BD803+1/BE803-1)/3</f>
        <v>3.0113784212144834E-2</v>
      </c>
      <c r="BG803">
        <f>1/BC803-BF803</f>
        <v>0.6365528824545218</v>
      </c>
      <c r="BH803">
        <f>1/BD803-BF803</f>
        <v>0.22962647552811488</v>
      </c>
      <c r="BI803">
        <f>1/BE803-BF803</f>
        <v>0.13382064201736338</v>
      </c>
      <c r="BJ803">
        <f>MROUND(BG803*100,2)/100</f>
        <v>0.64</v>
      </c>
      <c r="BK803">
        <v>1.36</v>
      </c>
      <c r="BL803">
        <v>2.0499999999999998</v>
      </c>
      <c r="BM803">
        <v>3.75</v>
      </c>
      <c r="BN803">
        <v>6.5</v>
      </c>
      <c r="BO803">
        <v>2.1</v>
      </c>
      <c r="BP803">
        <v>1.67</v>
      </c>
      <c r="BQ803" t="s">
        <v>1255</v>
      </c>
      <c r="BR803">
        <f>VLOOKUP(Table2[[#This Row],[Reference]],metron,10,FALSE)</f>
        <v>2.8343749999999996</v>
      </c>
      <c r="BS803">
        <f>VLOOKUP(Table2[[#This Row],[Reference]],metron,11,FALSE)</f>
        <v>1.980803571428571</v>
      </c>
      <c r="BT803">
        <f>VLOOKUP(Table2[[#This Row],[Reference]],metron,12,FALSE)</f>
        <v>0.85357142857142854</v>
      </c>
      <c r="BU803">
        <f>VLOOKUP(Table2[[#This Row],[Reference]],metron,13,FALSE)</f>
        <v>0.8683035714285714</v>
      </c>
      <c r="BV803">
        <f>VLOOKUP(Table2[[#This Row],[Reference]],metron,14,FALSE)</f>
        <v>0.36607142857142849</v>
      </c>
      <c r="BW803">
        <f>VLOOKUP(Table2[[#This Row],[Reference]],metron,15,FALSE)</f>
        <v>15.03980099502488</v>
      </c>
      <c r="BX803">
        <f>VLOOKUP(Table2[[#This Row],[Reference]],metron,16,FALSE)</f>
        <v>8.6326699834162515</v>
      </c>
      <c r="BY803">
        <f>VLOOKUP(Table2[[#This Row],[Reference]],metron,17,FALSE)</f>
        <v>6.5189234650967203</v>
      </c>
      <c r="BZ803">
        <f>VLOOKUP(Table2[[#This Row],[Reference]],metron,18,FALSE)</f>
        <v>3.4507989907485279</v>
      </c>
      <c r="CA803">
        <f>VLOOKUP(Table2[[#This Row],[Reference]],metron,19,FALSE)</f>
        <v>8.5208775299281605</v>
      </c>
      <c r="CB803">
        <f>VLOOKUP(Table2[[#This Row],[Reference]],metron,20,FALSE)</f>
        <v>5.181870992667724</v>
      </c>
      <c r="CC803">
        <f>VLOOKUP(Table2[[#This Row],[Reference]],metron,21,FALSE)</f>
        <v>12.48566610455312</v>
      </c>
      <c r="CD803">
        <f>VLOOKUP(Table2[[#This Row],[Reference]],metron,22,FALSE)</f>
        <v>13.573355817875211</v>
      </c>
      <c r="CE803">
        <f>VLOOKUP(Table2[[#This Row],[Reference]],metron,23,FALSE)</f>
        <v>1.395273023634882</v>
      </c>
      <c r="CF803">
        <f>VLOOKUP(Table2[[#This Row],[Reference]],metron,24,FALSE)</f>
        <v>2.0586797066014668</v>
      </c>
      <c r="CG803">
        <f>VLOOKUP(Table2[[#This Row],[Reference]],metron,25,FALSE)</f>
        <v>6.8459657701711488E-2</v>
      </c>
      <c r="CH803">
        <f>VLOOKUP(Table2[[#This Row],[Reference]],metron,26,FALSE)</f>
        <v>0.12713936430317849</v>
      </c>
    </row>
    <row r="804" spans="1:86" hidden="1" x14ac:dyDescent="0.45">
      <c r="A804">
        <v>1641697200</v>
      </c>
      <c r="B804" t="s">
        <v>1511</v>
      </c>
      <c r="C804" t="s">
        <v>64</v>
      </c>
      <c r="D804" t="s">
        <v>65</v>
      </c>
      <c r="E804" t="s">
        <v>671</v>
      </c>
      <c r="F804" t="s">
        <v>676</v>
      </c>
      <c r="G804" t="s">
        <v>65</v>
      </c>
      <c r="H804">
        <v>1</v>
      </c>
      <c r="I804">
        <v>1.33</v>
      </c>
      <c r="J804">
        <v>0.63</v>
      </c>
      <c r="K804">
        <v>1.25</v>
      </c>
      <c r="L804">
        <v>0.53</v>
      </c>
      <c r="M804">
        <v>2</v>
      </c>
      <c r="N804">
        <v>0</v>
      </c>
      <c r="O804">
        <v>2</v>
      </c>
      <c r="P804">
        <v>1</v>
      </c>
      <c r="Q804">
        <v>1</v>
      </c>
      <c r="R804">
        <v>0</v>
      </c>
      <c r="S804" t="s">
        <v>543</v>
      </c>
      <c r="U804">
        <v>4</v>
      </c>
      <c r="V804">
        <v>4</v>
      </c>
      <c r="W804">
        <v>2</v>
      </c>
      <c r="X804">
        <v>0</v>
      </c>
      <c r="Y804">
        <v>1</v>
      </c>
      <c r="Z804">
        <v>0</v>
      </c>
      <c r="AA804">
        <v>1</v>
      </c>
      <c r="AB804">
        <v>1</v>
      </c>
      <c r="AC804">
        <v>0</v>
      </c>
      <c r="AD804">
        <v>1</v>
      </c>
      <c r="AE804">
        <v>9</v>
      </c>
      <c r="AF804">
        <v>14</v>
      </c>
      <c r="AG804">
        <v>3</v>
      </c>
      <c r="AH804">
        <v>4</v>
      </c>
      <c r="AI804">
        <v>6</v>
      </c>
      <c r="AJ804">
        <v>10</v>
      </c>
      <c r="AK804">
        <v>13</v>
      </c>
      <c r="AL804">
        <v>10</v>
      </c>
      <c r="AM804">
        <v>43</v>
      </c>
      <c r="AN804">
        <v>57</v>
      </c>
      <c r="AO804">
        <v>0.99</v>
      </c>
      <c r="AP804">
        <v>1.46</v>
      </c>
      <c r="AQ804">
        <v>2.72</v>
      </c>
      <c r="AR804">
        <v>60</v>
      </c>
      <c r="AS804">
        <v>95</v>
      </c>
      <c r="AT804">
        <v>42</v>
      </c>
      <c r="AU804">
        <v>24</v>
      </c>
      <c r="AV804">
        <v>12</v>
      </c>
      <c r="AW804">
        <v>29</v>
      </c>
      <c r="AX804">
        <v>82</v>
      </c>
      <c r="AY804">
        <v>42</v>
      </c>
      <c r="AZ804">
        <v>83</v>
      </c>
      <c r="BA804">
        <v>7.22</v>
      </c>
      <c r="BB804">
        <v>4.8600000000000003</v>
      </c>
      <c r="BC804">
        <v>1.49</v>
      </c>
      <c r="BD804">
        <v>3.85</v>
      </c>
      <c r="BE804">
        <v>6.4</v>
      </c>
      <c r="BF804">
        <f>(1/BC804+1/BD804+1/BE804-1)/3</f>
        <v>2.9043733112525061E-2</v>
      </c>
      <c r="BG804">
        <f>1/BC804-BF804</f>
        <v>0.64209720648479041</v>
      </c>
      <c r="BH804">
        <f>1/BD804-BF804</f>
        <v>0.23069652662773465</v>
      </c>
      <c r="BI804">
        <f>1/BE804-BF804</f>
        <v>0.12720626688747494</v>
      </c>
      <c r="BJ804">
        <f>MROUND(BG804*100,2)/100</f>
        <v>0.64</v>
      </c>
      <c r="BK804">
        <v>1.3</v>
      </c>
      <c r="BL804">
        <v>2.04</v>
      </c>
      <c r="BM804">
        <v>3.5</v>
      </c>
      <c r="BN804">
        <v>6.5</v>
      </c>
      <c r="BO804">
        <v>2</v>
      </c>
      <c r="BP804">
        <v>1.73</v>
      </c>
      <c r="BQ804" t="s">
        <v>770</v>
      </c>
      <c r="BR804">
        <f>VLOOKUP(Table2[[#This Row],[Reference]],metron,10,FALSE)</f>
        <v>2.8343749999999996</v>
      </c>
      <c r="BS804">
        <f>VLOOKUP(Table2[[#This Row],[Reference]],metron,11,FALSE)</f>
        <v>1.980803571428571</v>
      </c>
      <c r="BT804">
        <f>VLOOKUP(Table2[[#This Row],[Reference]],metron,12,FALSE)</f>
        <v>0.85357142857142854</v>
      </c>
      <c r="BU804">
        <f>VLOOKUP(Table2[[#This Row],[Reference]],metron,13,FALSE)</f>
        <v>0.8683035714285714</v>
      </c>
      <c r="BV804">
        <f>VLOOKUP(Table2[[#This Row],[Reference]],metron,14,FALSE)</f>
        <v>0.36607142857142849</v>
      </c>
      <c r="BW804">
        <f>VLOOKUP(Table2[[#This Row],[Reference]],metron,15,FALSE)</f>
        <v>15.03980099502488</v>
      </c>
      <c r="BX804">
        <f>VLOOKUP(Table2[[#This Row],[Reference]],metron,16,FALSE)</f>
        <v>8.6326699834162515</v>
      </c>
      <c r="BY804">
        <f>VLOOKUP(Table2[[#This Row],[Reference]],metron,17,FALSE)</f>
        <v>6.5189234650967203</v>
      </c>
      <c r="BZ804">
        <f>VLOOKUP(Table2[[#This Row],[Reference]],metron,18,FALSE)</f>
        <v>3.4507989907485279</v>
      </c>
      <c r="CA804">
        <f>VLOOKUP(Table2[[#This Row],[Reference]],metron,19,FALSE)</f>
        <v>8.5208775299281605</v>
      </c>
      <c r="CB804">
        <f>VLOOKUP(Table2[[#This Row],[Reference]],metron,20,FALSE)</f>
        <v>5.181870992667724</v>
      </c>
      <c r="CC804">
        <f>VLOOKUP(Table2[[#This Row],[Reference]],metron,21,FALSE)</f>
        <v>12.48566610455312</v>
      </c>
      <c r="CD804">
        <f>VLOOKUP(Table2[[#This Row],[Reference]],metron,22,FALSE)</f>
        <v>13.573355817875211</v>
      </c>
      <c r="CE804">
        <f>VLOOKUP(Table2[[#This Row],[Reference]],metron,23,FALSE)</f>
        <v>1.395273023634882</v>
      </c>
      <c r="CF804">
        <f>VLOOKUP(Table2[[#This Row],[Reference]],metron,24,FALSE)</f>
        <v>2.0586797066014668</v>
      </c>
      <c r="CG804">
        <f>VLOOKUP(Table2[[#This Row],[Reference]],metron,25,FALSE)</f>
        <v>6.8459657701711488E-2</v>
      </c>
      <c r="CH804">
        <f>VLOOKUP(Table2[[#This Row],[Reference]],metron,26,FALSE)</f>
        <v>0.12713936430317849</v>
      </c>
    </row>
    <row r="805" spans="1:86" hidden="1" x14ac:dyDescent="0.45">
      <c r="A805">
        <v>1641772800</v>
      </c>
      <c r="B805" t="s">
        <v>1512</v>
      </c>
      <c r="C805" t="s">
        <v>64</v>
      </c>
      <c r="D805" t="s">
        <v>65</v>
      </c>
      <c r="E805" t="s">
        <v>666</v>
      </c>
      <c r="F805" t="s">
        <v>699</v>
      </c>
      <c r="G805" t="s">
        <v>678</v>
      </c>
      <c r="H805">
        <v>1</v>
      </c>
      <c r="I805">
        <v>1.38</v>
      </c>
      <c r="J805">
        <v>0.63</v>
      </c>
      <c r="K805">
        <v>1.47</v>
      </c>
      <c r="L805">
        <v>0.72</v>
      </c>
      <c r="M805">
        <v>3</v>
      </c>
      <c r="N805">
        <v>0</v>
      </c>
      <c r="O805">
        <v>3</v>
      </c>
      <c r="P805">
        <v>3</v>
      </c>
      <c r="Q805">
        <v>3</v>
      </c>
      <c r="R805">
        <v>0</v>
      </c>
      <c r="S805" t="s">
        <v>1513</v>
      </c>
      <c r="U805">
        <v>3</v>
      </c>
      <c r="V805">
        <v>4</v>
      </c>
      <c r="W805">
        <v>1</v>
      </c>
      <c r="X805">
        <v>0</v>
      </c>
      <c r="Y805">
        <v>2</v>
      </c>
      <c r="Z805">
        <v>0</v>
      </c>
      <c r="AA805">
        <v>0</v>
      </c>
      <c r="AB805">
        <v>1</v>
      </c>
      <c r="AC805">
        <v>1</v>
      </c>
      <c r="AD805">
        <v>1</v>
      </c>
      <c r="AE805">
        <v>14</v>
      </c>
      <c r="AF805">
        <v>9</v>
      </c>
      <c r="AG805">
        <v>9</v>
      </c>
      <c r="AH805">
        <v>2</v>
      </c>
      <c r="AI805">
        <v>5</v>
      </c>
      <c r="AJ805">
        <v>7</v>
      </c>
      <c r="AK805">
        <v>17</v>
      </c>
      <c r="AL805">
        <v>12</v>
      </c>
      <c r="AM805">
        <v>61</v>
      </c>
      <c r="AN805">
        <v>39</v>
      </c>
      <c r="AO805">
        <v>1.99</v>
      </c>
      <c r="AP805">
        <v>1</v>
      </c>
      <c r="AQ805">
        <v>2.2599999999999998</v>
      </c>
      <c r="AR805">
        <v>38</v>
      </c>
      <c r="AS805">
        <v>75</v>
      </c>
      <c r="AT805">
        <v>44</v>
      </c>
      <c r="AU805">
        <v>13</v>
      </c>
      <c r="AV805">
        <v>0</v>
      </c>
      <c r="AW805">
        <v>13</v>
      </c>
      <c r="AX805">
        <v>82</v>
      </c>
      <c r="AY805">
        <v>44</v>
      </c>
      <c r="AZ805">
        <v>76</v>
      </c>
      <c r="BA805">
        <v>7.76</v>
      </c>
      <c r="BB805">
        <v>5.01</v>
      </c>
      <c r="BC805">
        <v>1.8</v>
      </c>
      <c r="BD805">
        <v>3.2</v>
      </c>
      <c r="BE805">
        <v>4.4000000000000004</v>
      </c>
      <c r="BF805">
        <f>(1/BC805+1/BD805+1/BE805-1)/3</f>
        <v>3.1776094276094291E-2</v>
      </c>
      <c r="BG805">
        <f>1/BC805-BF805</f>
        <v>0.52377946127946129</v>
      </c>
      <c r="BH805">
        <f>1/BD805-BF805</f>
        <v>0.28072390572390571</v>
      </c>
      <c r="BI805">
        <f>1/BE805-BF805</f>
        <v>0.19549663299663297</v>
      </c>
      <c r="BJ805">
        <f>MROUND(BG805*100,2)/100</f>
        <v>0.52</v>
      </c>
      <c r="BK805">
        <v>0</v>
      </c>
      <c r="BL805">
        <v>2.29</v>
      </c>
      <c r="BM805">
        <v>0</v>
      </c>
      <c r="BN805">
        <v>0</v>
      </c>
      <c r="BO805">
        <v>0</v>
      </c>
      <c r="BP805">
        <v>0</v>
      </c>
      <c r="BQ805" t="s">
        <v>669</v>
      </c>
      <c r="BR805">
        <f>VLOOKUP(Table2[[#This Row],[Reference]],metron,10,FALSE)</f>
        <v>2.5967403582378576</v>
      </c>
      <c r="BS805">
        <f>VLOOKUP(Table2[[#This Row],[Reference]],metron,11,FALSE)</f>
        <v>1.625948039373891</v>
      </c>
      <c r="BT805">
        <f>VLOOKUP(Table2[[#This Row],[Reference]],metron,12,FALSE)</f>
        <v>0.97079231886396644</v>
      </c>
      <c r="BU805">
        <f>VLOOKUP(Table2[[#This Row],[Reference]],metron,13,FALSE)</f>
        <v>0.71433182698515174</v>
      </c>
      <c r="BV805">
        <f>VLOOKUP(Table2[[#This Row],[Reference]],metron,14,FALSE)</f>
        <v>0.43011620400258233</v>
      </c>
      <c r="BW805">
        <f>VLOOKUP(Table2[[#This Row],[Reference]],metron,15,FALSE)</f>
        <v>13.39951055368614</v>
      </c>
      <c r="BX805">
        <f>VLOOKUP(Table2[[#This Row],[Reference]],metron,16,FALSE)</f>
        <v>9.4252064851636579</v>
      </c>
      <c r="BY805">
        <f>VLOOKUP(Table2[[#This Row],[Reference]],metron,17,FALSE)</f>
        <v>5.7628422023992618</v>
      </c>
      <c r="BZ805">
        <f>VLOOKUP(Table2[[#This Row],[Reference]],metron,18,FALSE)</f>
        <v>3.9375576745616732</v>
      </c>
      <c r="CA805">
        <f>VLOOKUP(Table2[[#This Row],[Reference]],metron,19,FALSE)</f>
        <v>7.636668351286878</v>
      </c>
      <c r="CB805">
        <f>VLOOKUP(Table2[[#This Row],[Reference]],metron,20,FALSE)</f>
        <v>5.4876488106019847</v>
      </c>
      <c r="CC805">
        <f>VLOOKUP(Table2[[#This Row],[Reference]],metron,21,FALSE)</f>
        <v>12.460420531849101</v>
      </c>
      <c r="CD805">
        <f>VLOOKUP(Table2[[#This Row],[Reference]],metron,22,FALSE)</f>
        <v>13.44897959183673</v>
      </c>
      <c r="CE805">
        <f>VLOOKUP(Table2[[#This Row],[Reference]],metron,23,FALSE)</f>
        <v>1.462202380952381</v>
      </c>
      <c r="CF805">
        <f>VLOOKUP(Table2[[#This Row],[Reference]],metron,24,FALSE)</f>
        <v>2.01547619047619</v>
      </c>
      <c r="CG805">
        <f>VLOOKUP(Table2[[#This Row],[Reference]],metron,25,FALSE)</f>
        <v>7.7380952380952384E-2</v>
      </c>
      <c r="CH805">
        <f>VLOOKUP(Table2[[#This Row],[Reference]],metron,26,FALSE)</f>
        <v>0.13754093480202439</v>
      </c>
    </row>
    <row r="806" spans="1:86" hidden="1" x14ac:dyDescent="0.45">
      <c r="A806">
        <v>1641870000</v>
      </c>
      <c r="B806" t="s">
        <v>1514</v>
      </c>
      <c r="C806" t="s">
        <v>64</v>
      </c>
      <c r="D806" t="s">
        <v>65</v>
      </c>
      <c r="E806" t="s">
        <v>682</v>
      </c>
      <c r="F806" t="s">
        <v>705</v>
      </c>
      <c r="G806" t="s">
        <v>720</v>
      </c>
      <c r="H806">
        <v>1</v>
      </c>
      <c r="I806">
        <v>1.45</v>
      </c>
      <c r="J806">
        <v>1.22</v>
      </c>
      <c r="K806">
        <v>1.58</v>
      </c>
      <c r="L806">
        <v>1.29</v>
      </c>
      <c r="M806">
        <v>5</v>
      </c>
      <c r="N806">
        <v>0</v>
      </c>
      <c r="O806">
        <v>5</v>
      </c>
      <c r="P806">
        <v>1</v>
      </c>
      <c r="Q806">
        <v>1</v>
      </c>
      <c r="R806">
        <v>0</v>
      </c>
      <c r="S806" t="s">
        <v>1515</v>
      </c>
      <c r="U806">
        <v>7</v>
      </c>
      <c r="V806">
        <v>2</v>
      </c>
      <c r="W806">
        <v>3</v>
      </c>
      <c r="X806">
        <v>0</v>
      </c>
      <c r="Y806">
        <v>2</v>
      </c>
      <c r="Z806">
        <v>0</v>
      </c>
      <c r="AA806">
        <v>0</v>
      </c>
      <c r="AB806">
        <v>3</v>
      </c>
      <c r="AC806">
        <v>1</v>
      </c>
      <c r="AD806">
        <v>1</v>
      </c>
      <c r="AE806">
        <v>28</v>
      </c>
      <c r="AF806">
        <v>5</v>
      </c>
      <c r="AG806">
        <v>14</v>
      </c>
      <c r="AH806">
        <v>3</v>
      </c>
      <c r="AI806">
        <v>14</v>
      </c>
      <c r="AJ806">
        <v>2</v>
      </c>
      <c r="AK806">
        <v>16</v>
      </c>
      <c r="AL806">
        <v>12</v>
      </c>
      <c r="AM806">
        <v>45</v>
      </c>
      <c r="AN806">
        <v>55</v>
      </c>
      <c r="AO806">
        <v>3.01</v>
      </c>
      <c r="AP806">
        <v>0.7</v>
      </c>
      <c r="AQ806">
        <v>2.2200000000000002</v>
      </c>
      <c r="AR806">
        <v>30</v>
      </c>
      <c r="AS806">
        <v>62</v>
      </c>
      <c r="AT806">
        <v>40</v>
      </c>
      <c r="AU806">
        <v>30</v>
      </c>
      <c r="AV806">
        <v>5</v>
      </c>
      <c r="AW806">
        <v>26</v>
      </c>
      <c r="AX806">
        <v>62</v>
      </c>
      <c r="AY806">
        <v>29</v>
      </c>
      <c r="AZ806">
        <v>72</v>
      </c>
      <c r="BA806">
        <v>8.94</v>
      </c>
      <c r="BB806">
        <v>4.78</v>
      </c>
      <c r="BC806">
        <v>1.7</v>
      </c>
      <c r="BD806">
        <v>3.45</v>
      </c>
      <c r="BE806">
        <v>4</v>
      </c>
      <c r="BF806">
        <f>(1/BC806+1/BD806+1/BE806-1)/3</f>
        <v>4.2696788860471756E-2</v>
      </c>
      <c r="BG806">
        <f>1/BC806-BF806</f>
        <v>0.54553850525717529</v>
      </c>
      <c r="BH806">
        <f>1/BD806-BF806</f>
        <v>0.24715828360329636</v>
      </c>
      <c r="BI806">
        <f>1/BE806-BF806</f>
        <v>0.20730321113952824</v>
      </c>
      <c r="BJ806">
        <f>MROUND(BG806*100,2)/100</f>
        <v>0.54</v>
      </c>
      <c r="BK806">
        <v>1.36</v>
      </c>
      <c r="BL806">
        <v>1.78</v>
      </c>
      <c r="BM806">
        <v>4</v>
      </c>
      <c r="BN806">
        <v>7</v>
      </c>
      <c r="BO806">
        <v>1.91</v>
      </c>
      <c r="BP806">
        <v>1.8</v>
      </c>
      <c r="BQ806" t="s">
        <v>675</v>
      </c>
      <c r="BR806">
        <f>VLOOKUP(Table2[[#This Row],[Reference]],metron,10,FALSE)</f>
        <v>2.6359702267612941</v>
      </c>
      <c r="BS806">
        <f>VLOOKUP(Table2[[#This Row],[Reference]],metron,11,FALSE)</f>
        <v>1.684957590444867</v>
      </c>
      <c r="BT806">
        <f>VLOOKUP(Table2[[#This Row],[Reference]],metron,12,FALSE)</f>
        <v>0.95101263631642718</v>
      </c>
      <c r="BU806">
        <f>VLOOKUP(Table2[[#This Row],[Reference]],metron,13,FALSE)</f>
        <v>0.72650164445213783</v>
      </c>
      <c r="BV806">
        <f>VLOOKUP(Table2[[#This Row],[Reference]],metron,14,FALSE)</f>
        <v>0.42097974727367138</v>
      </c>
      <c r="BW806">
        <f>VLOOKUP(Table2[[#This Row],[Reference]],metron,15,FALSE)</f>
        <v>13.338806970509379</v>
      </c>
      <c r="BX806">
        <f>VLOOKUP(Table2[[#This Row],[Reference]],metron,16,FALSE)</f>
        <v>9.2530160857908843</v>
      </c>
      <c r="BY806">
        <f>VLOOKUP(Table2[[#This Row],[Reference]],metron,17,FALSE)</f>
        <v>5.9915081521739131</v>
      </c>
      <c r="BZ806">
        <f>VLOOKUP(Table2[[#This Row],[Reference]],metron,18,FALSE)</f>
        <v>3.9772418478260869</v>
      </c>
      <c r="CA806">
        <f>VLOOKUP(Table2[[#This Row],[Reference]],metron,19,FALSE)</f>
        <v>7.3472988183354664</v>
      </c>
      <c r="CB806">
        <f>VLOOKUP(Table2[[#This Row],[Reference]],metron,20,FALSE)</f>
        <v>5.2757742379647974</v>
      </c>
      <c r="CC806">
        <f>VLOOKUP(Table2[[#This Row],[Reference]],metron,21,FALSE)</f>
        <v>12.59428182437032</v>
      </c>
      <c r="CD806">
        <f>VLOOKUP(Table2[[#This Row],[Reference]],metron,22,FALSE)</f>
        <v>13.577944179714089</v>
      </c>
      <c r="CE806">
        <f>VLOOKUP(Table2[[#This Row],[Reference]],metron,23,FALSE)</f>
        <v>1.4276913099870301</v>
      </c>
      <c r="CF806">
        <f>VLOOKUP(Table2[[#This Row],[Reference]],metron,24,FALSE)</f>
        <v>1.940985732814527</v>
      </c>
      <c r="CG806">
        <f>VLOOKUP(Table2[[#This Row],[Reference]],metron,25,FALSE)</f>
        <v>8.0739299610894946E-2</v>
      </c>
      <c r="CH806">
        <f>VLOOKUP(Table2[[#This Row],[Reference]],metron,26,FALSE)</f>
        <v>0.12743190661478601</v>
      </c>
    </row>
    <row r="807" spans="1:86" hidden="1" x14ac:dyDescent="0.45">
      <c r="A807">
        <v>1642039560</v>
      </c>
      <c r="B807" t="s">
        <v>1516</v>
      </c>
      <c r="C807" t="s">
        <v>64</v>
      </c>
      <c r="D807" t="s">
        <v>65</v>
      </c>
      <c r="E807" t="s">
        <v>672</v>
      </c>
      <c r="F807" t="s">
        <v>661</v>
      </c>
      <c r="G807" t="s">
        <v>717</v>
      </c>
      <c r="H807">
        <v>1</v>
      </c>
      <c r="I807">
        <v>1.64</v>
      </c>
      <c r="J807">
        <v>1.1000000000000001</v>
      </c>
      <c r="K807">
        <v>1.58</v>
      </c>
      <c r="L807">
        <v>1.48</v>
      </c>
      <c r="M807">
        <v>1</v>
      </c>
      <c r="N807">
        <v>1</v>
      </c>
      <c r="O807">
        <v>2</v>
      </c>
      <c r="P807">
        <v>0</v>
      </c>
      <c r="Q807">
        <v>0</v>
      </c>
      <c r="R807">
        <v>0</v>
      </c>
      <c r="S807">
        <v>50</v>
      </c>
      <c r="T807" t="s">
        <v>77</v>
      </c>
      <c r="U807">
        <v>3</v>
      </c>
      <c r="V807">
        <v>4</v>
      </c>
      <c r="W807">
        <v>3</v>
      </c>
      <c r="X807">
        <v>0</v>
      </c>
      <c r="Y807">
        <v>3</v>
      </c>
      <c r="Z807">
        <v>0</v>
      </c>
      <c r="AA807">
        <v>1</v>
      </c>
      <c r="AB807">
        <v>2</v>
      </c>
      <c r="AC807">
        <v>1</v>
      </c>
      <c r="AD807">
        <v>2</v>
      </c>
      <c r="AE807">
        <v>10</v>
      </c>
      <c r="AF807">
        <v>16</v>
      </c>
      <c r="AG807">
        <v>6</v>
      </c>
      <c r="AH807">
        <v>5</v>
      </c>
      <c r="AI807">
        <v>4</v>
      </c>
      <c r="AJ807">
        <v>11</v>
      </c>
      <c r="AK807">
        <v>11</v>
      </c>
      <c r="AL807">
        <v>10</v>
      </c>
      <c r="AM807">
        <v>43</v>
      </c>
      <c r="AN807">
        <v>57</v>
      </c>
      <c r="AO807">
        <v>1.3</v>
      </c>
      <c r="AP807">
        <v>1.6</v>
      </c>
      <c r="AQ807">
        <v>2.2599999999999998</v>
      </c>
      <c r="AR807">
        <v>58</v>
      </c>
      <c r="AS807">
        <v>82</v>
      </c>
      <c r="AT807">
        <v>44</v>
      </c>
      <c r="AU807">
        <v>10</v>
      </c>
      <c r="AV807">
        <v>0</v>
      </c>
      <c r="AW807">
        <v>25</v>
      </c>
      <c r="AX807">
        <v>58</v>
      </c>
      <c r="AY807">
        <v>48</v>
      </c>
      <c r="AZ807">
        <v>82</v>
      </c>
      <c r="BA807">
        <v>10.81</v>
      </c>
      <c r="BB807">
        <v>3.67</v>
      </c>
      <c r="BC807">
        <v>2.04</v>
      </c>
      <c r="BD807">
        <v>3.35</v>
      </c>
      <c r="BE807">
        <v>3.4</v>
      </c>
      <c r="BF807">
        <f>(1/BC807+1/BD807+1/BE807-1)/3</f>
        <v>2.7607062725587772E-2</v>
      </c>
      <c r="BG807">
        <f>1/BC807-BF807</f>
        <v>0.46258901570578476</v>
      </c>
      <c r="BH807">
        <f>1/BD807-BF807</f>
        <v>0.27090039996097937</v>
      </c>
      <c r="BI807">
        <f>1/BE807-BF807</f>
        <v>0.26651058433323577</v>
      </c>
      <c r="BJ807">
        <f>MROUND(BG807*100,2)/100</f>
        <v>0.46</v>
      </c>
      <c r="BK807">
        <v>1.4</v>
      </c>
      <c r="BL807">
        <v>2.15</v>
      </c>
      <c r="BM807">
        <v>4.2</v>
      </c>
      <c r="BN807">
        <v>8</v>
      </c>
      <c r="BO807">
        <v>1.91</v>
      </c>
      <c r="BP807">
        <v>1.8</v>
      </c>
      <c r="BQ807" t="s">
        <v>729</v>
      </c>
      <c r="BR807">
        <f>VLOOKUP(Table2[[#This Row],[Reference]],metron,10,FALSE)</f>
        <v>2.5405629139072849</v>
      </c>
      <c r="BS807">
        <f>VLOOKUP(Table2[[#This Row],[Reference]],metron,11,FALSE)</f>
        <v>1.4888836329233679</v>
      </c>
      <c r="BT807">
        <f>VLOOKUP(Table2[[#This Row],[Reference]],metron,12,FALSE)</f>
        <v>1.0516792809839171</v>
      </c>
      <c r="BU807">
        <f>VLOOKUP(Table2[[#This Row],[Reference]],metron,13,FALSE)</f>
        <v>0.64581362346263005</v>
      </c>
      <c r="BV807">
        <f>VLOOKUP(Table2[[#This Row],[Reference]],metron,14,FALSE)</f>
        <v>0.45364238410596031</v>
      </c>
      <c r="BW807">
        <f>VLOOKUP(Table2[[#This Row],[Reference]],metron,15,FALSE)</f>
        <v>12.686892177589851</v>
      </c>
      <c r="BX807">
        <f>VLOOKUP(Table2[[#This Row],[Reference]],metron,16,FALSE)</f>
        <v>9.8059196617336148</v>
      </c>
      <c r="BY807">
        <f>VLOOKUP(Table2[[#This Row],[Reference]],metron,17,FALSE)</f>
        <v>5.3198121263877027</v>
      </c>
      <c r="BZ807">
        <f>VLOOKUP(Table2[[#This Row],[Reference]],metron,18,FALSE)</f>
        <v>4.0954312553373189</v>
      </c>
      <c r="CA807">
        <f>VLOOKUP(Table2[[#This Row],[Reference]],metron,19,FALSE)</f>
        <v>7.3670800512021479</v>
      </c>
      <c r="CB807">
        <f>VLOOKUP(Table2[[#This Row],[Reference]],metron,20,FALSE)</f>
        <v>5.710488406396296</v>
      </c>
      <c r="CC807">
        <f>VLOOKUP(Table2[[#This Row],[Reference]],metron,21,FALSE)</f>
        <v>13.0488908033599</v>
      </c>
      <c r="CD807">
        <f>VLOOKUP(Table2[[#This Row],[Reference]],metron,22,FALSE)</f>
        <v>13.714839543398661</v>
      </c>
      <c r="CE807">
        <f>VLOOKUP(Table2[[#This Row],[Reference]],metron,23,FALSE)</f>
        <v>1.567523459812322</v>
      </c>
      <c r="CF807">
        <f>VLOOKUP(Table2[[#This Row],[Reference]],metron,24,FALSE)</f>
        <v>1.951040391676867</v>
      </c>
      <c r="CG807">
        <f>VLOOKUP(Table2[[#This Row],[Reference]],metron,25,FALSE)</f>
        <v>8.3027335781313744E-2</v>
      </c>
      <c r="CH807">
        <f>VLOOKUP(Table2[[#This Row],[Reference]],metron,26,FALSE)</f>
        <v>0.13117095063239501</v>
      </c>
    </row>
    <row r="808" spans="1:86" hidden="1" x14ac:dyDescent="0.45">
      <c r="A808">
        <v>1642208400</v>
      </c>
      <c r="B808" t="s">
        <v>1517</v>
      </c>
      <c r="C808" t="s">
        <v>64</v>
      </c>
      <c r="D808" t="s">
        <v>65</v>
      </c>
      <c r="E808" t="s">
        <v>683</v>
      </c>
      <c r="F808" t="s">
        <v>682</v>
      </c>
      <c r="G808" t="s">
        <v>725</v>
      </c>
      <c r="H808">
        <v>2</v>
      </c>
      <c r="I808">
        <v>1.38</v>
      </c>
      <c r="J808">
        <v>1.36</v>
      </c>
      <c r="K808">
        <v>1.24</v>
      </c>
      <c r="L808">
        <v>1.1000000000000001</v>
      </c>
      <c r="M808">
        <v>1</v>
      </c>
      <c r="N808">
        <v>3</v>
      </c>
      <c r="O808">
        <v>4</v>
      </c>
      <c r="P808">
        <v>3</v>
      </c>
      <c r="Q808">
        <v>1</v>
      </c>
      <c r="R808">
        <v>2</v>
      </c>
      <c r="S808">
        <v>4</v>
      </c>
      <c r="T808" t="s">
        <v>1518</v>
      </c>
      <c r="U808">
        <v>8</v>
      </c>
      <c r="V808">
        <v>6</v>
      </c>
      <c r="W808">
        <v>0</v>
      </c>
      <c r="X808">
        <v>0</v>
      </c>
      <c r="Y808">
        <v>2</v>
      </c>
      <c r="Z808">
        <v>1</v>
      </c>
      <c r="AA808">
        <v>0</v>
      </c>
      <c r="AB808">
        <v>0</v>
      </c>
      <c r="AC808">
        <v>1</v>
      </c>
      <c r="AD808">
        <v>2</v>
      </c>
      <c r="AE808">
        <v>27</v>
      </c>
      <c r="AF808">
        <v>16</v>
      </c>
      <c r="AG808">
        <v>5</v>
      </c>
      <c r="AH808">
        <v>8</v>
      </c>
      <c r="AI808">
        <v>22</v>
      </c>
      <c r="AJ808">
        <v>8</v>
      </c>
      <c r="AK808">
        <v>7</v>
      </c>
      <c r="AL808">
        <v>7</v>
      </c>
      <c r="AM808">
        <v>44</v>
      </c>
      <c r="AN808">
        <v>56</v>
      </c>
      <c r="AO808">
        <v>2.39</v>
      </c>
      <c r="AP808">
        <v>1.82</v>
      </c>
      <c r="AQ808">
        <v>2.17</v>
      </c>
      <c r="AR808">
        <v>40</v>
      </c>
      <c r="AS808">
        <v>66</v>
      </c>
      <c r="AT808">
        <v>40</v>
      </c>
      <c r="AU808">
        <v>16</v>
      </c>
      <c r="AV808">
        <v>7</v>
      </c>
      <c r="AW808">
        <v>22</v>
      </c>
      <c r="AX808">
        <v>79</v>
      </c>
      <c r="AY808">
        <v>25</v>
      </c>
      <c r="AZ808">
        <v>77</v>
      </c>
      <c r="BA808">
        <v>6.95</v>
      </c>
      <c r="BB808">
        <v>6.02</v>
      </c>
      <c r="BC808">
        <v>2.7</v>
      </c>
      <c r="BD808">
        <v>3</v>
      </c>
      <c r="BE808">
        <v>2.5</v>
      </c>
      <c r="BF808">
        <f>(1/BC808+1/BD808+1/BE808-1)/3</f>
        <v>3.4567901234567877E-2</v>
      </c>
      <c r="BG808">
        <f>1/BC808-BF808</f>
        <v>0.33580246913580247</v>
      </c>
      <c r="BH808">
        <f>1/BD808-BF808</f>
        <v>0.29876543209876544</v>
      </c>
      <c r="BI808">
        <f>1/BE808-BF808</f>
        <v>0.36543209876543215</v>
      </c>
      <c r="BJ808">
        <f>MROUND(BG808*100,2)/100</f>
        <v>0.34</v>
      </c>
      <c r="BK808">
        <v>1.42</v>
      </c>
      <c r="BL808">
        <v>2.2000000000000002</v>
      </c>
      <c r="BM808">
        <v>4.33</v>
      </c>
      <c r="BN808">
        <v>7.5</v>
      </c>
      <c r="BO808">
        <v>1.95</v>
      </c>
      <c r="BP808">
        <v>1.8</v>
      </c>
      <c r="BQ808" t="s">
        <v>726</v>
      </c>
      <c r="BR808">
        <f>VLOOKUP(Table2[[#This Row],[Reference]],metron,10,FALSE)</f>
        <v>2.5229727551184897</v>
      </c>
      <c r="BS808">
        <f>VLOOKUP(Table2[[#This Row],[Reference]],metron,11,FALSE)</f>
        <v>1.228921489601805</v>
      </c>
      <c r="BT808">
        <f>VLOOKUP(Table2[[#This Row],[Reference]],metron,12,FALSE)</f>
        <v>1.2940512655166849</v>
      </c>
      <c r="BU808">
        <f>VLOOKUP(Table2[[#This Row],[Reference]],metron,13,FALSE)</f>
        <v>0.53240890035472432</v>
      </c>
      <c r="BV808">
        <f>VLOOKUP(Table2[[#This Row],[Reference]],metron,14,FALSE)</f>
        <v>0.56514027732989358</v>
      </c>
      <c r="BW808">
        <f>VLOOKUP(Table2[[#This Row],[Reference]],metron,15,FALSE)</f>
        <v>11.417888124439131</v>
      </c>
      <c r="BX808">
        <f>VLOOKUP(Table2[[#This Row],[Reference]],metron,16,FALSE)</f>
        <v>10.76308704756207</v>
      </c>
      <c r="BY808">
        <f>VLOOKUP(Table2[[#This Row],[Reference]],metron,17,FALSE)</f>
        <v>4.8317672021824798</v>
      </c>
      <c r="BZ808">
        <f>VLOOKUP(Table2[[#This Row],[Reference]],metron,18,FALSE)</f>
        <v>4.6698999696877843</v>
      </c>
      <c r="CA808">
        <f>VLOOKUP(Table2[[#This Row],[Reference]],metron,19,FALSE)</f>
        <v>6.5861209222566508</v>
      </c>
      <c r="CB808">
        <f>VLOOKUP(Table2[[#This Row],[Reference]],metron,20,FALSE)</f>
        <v>6.093187077874286</v>
      </c>
      <c r="CC808">
        <f>VLOOKUP(Table2[[#This Row],[Reference]],metron,21,FALSE)</f>
        <v>12.685679611650491</v>
      </c>
      <c r="CD808">
        <f>VLOOKUP(Table2[[#This Row],[Reference]],metron,22,FALSE)</f>
        <v>13.02639563106796</v>
      </c>
      <c r="CE808">
        <f>VLOOKUP(Table2[[#This Row],[Reference]],metron,23,FALSE)</f>
        <v>1.6481211768132831</v>
      </c>
      <c r="CF808">
        <f>VLOOKUP(Table2[[#This Row],[Reference]],metron,24,FALSE)</f>
        <v>1.8572676958928049</v>
      </c>
      <c r="CG808">
        <f>VLOOKUP(Table2[[#This Row],[Reference]],metron,25,FALSE)</f>
        <v>9.641712787649287E-2</v>
      </c>
      <c r="CH808">
        <f>VLOOKUP(Table2[[#This Row],[Reference]],metron,26,FALSE)</f>
        <v>0.11302068161957469</v>
      </c>
    </row>
    <row r="809" spans="1:86" hidden="1" x14ac:dyDescent="0.45">
      <c r="A809">
        <v>1642215600</v>
      </c>
      <c r="B809" t="s">
        <v>1519</v>
      </c>
      <c r="C809" t="s">
        <v>64</v>
      </c>
      <c r="D809" t="s">
        <v>65</v>
      </c>
      <c r="E809" t="s">
        <v>660</v>
      </c>
      <c r="F809" t="s">
        <v>704</v>
      </c>
      <c r="G809" t="s">
        <v>673</v>
      </c>
      <c r="H809">
        <v>2</v>
      </c>
      <c r="I809">
        <v>1.5</v>
      </c>
      <c r="J809">
        <v>1.0900000000000001</v>
      </c>
      <c r="K809">
        <v>1.24</v>
      </c>
      <c r="L809">
        <v>1.05</v>
      </c>
      <c r="M809">
        <v>0</v>
      </c>
      <c r="N809">
        <v>4</v>
      </c>
      <c r="O809">
        <v>4</v>
      </c>
      <c r="P809">
        <v>3</v>
      </c>
      <c r="Q809">
        <v>0</v>
      </c>
      <c r="R809">
        <v>3</v>
      </c>
      <c r="T809" t="s">
        <v>1520</v>
      </c>
      <c r="U809">
        <v>5</v>
      </c>
      <c r="V809">
        <v>4</v>
      </c>
      <c r="W809">
        <v>1</v>
      </c>
      <c r="X809">
        <v>0</v>
      </c>
      <c r="Y809">
        <v>2</v>
      </c>
      <c r="Z809">
        <v>0</v>
      </c>
      <c r="AA809">
        <v>0</v>
      </c>
      <c r="AB809">
        <v>1</v>
      </c>
      <c r="AC809">
        <v>1</v>
      </c>
      <c r="AD809">
        <v>1</v>
      </c>
      <c r="AE809">
        <v>6</v>
      </c>
      <c r="AF809">
        <v>22</v>
      </c>
      <c r="AG809">
        <v>5</v>
      </c>
      <c r="AH809">
        <v>9</v>
      </c>
      <c r="AI809">
        <v>1</v>
      </c>
      <c r="AJ809">
        <v>13</v>
      </c>
      <c r="AK809">
        <v>13</v>
      </c>
      <c r="AL809">
        <v>12</v>
      </c>
      <c r="AM809">
        <v>63</v>
      </c>
      <c r="AN809">
        <v>37</v>
      </c>
      <c r="AO809">
        <v>0.99</v>
      </c>
      <c r="AP809">
        <v>2.27</v>
      </c>
      <c r="AQ809">
        <v>2.5299999999999998</v>
      </c>
      <c r="AR809">
        <v>54</v>
      </c>
      <c r="AS809">
        <v>79</v>
      </c>
      <c r="AT809">
        <v>60</v>
      </c>
      <c r="AU809">
        <v>14</v>
      </c>
      <c r="AV809">
        <v>5</v>
      </c>
      <c r="AW809">
        <v>37</v>
      </c>
      <c r="AX809">
        <v>68</v>
      </c>
      <c r="AY809">
        <v>37</v>
      </c>
      <c r="AZ809">
        <v>87</v>
      </c>
      <c r="BA809">
        <v>9.89</v>
      </c>
      <c r="BB809">
        <v>3.75</v>
      </c>
      <c r="BC809">
        <v>3.15</v>
      </c>
      <c r="BD809">
        <v>3.1</v>
      </c>
      <c r="BE809">
        <v>2.25</v>
      </c>
      <c r="BF809">
        <f>(1/BC809+1/BD809+1/BE809-1)/3</f>
        <v>2.8161802355350707E-2</v>
      </c>
      <c r="BG809">
        <f>1/BC809-BF809</f>
        <v>0.28929851510496674</v>
      </c>
      <c r="BH809">
        <f>1/BD809-BF809</f>
        <v>0.29441884280593961</v>
      </c>
      <c r="BI809">
        <f>1/BE809-BF809</f>
        <v>0.41628264208909371</v>
      </c>
      <c r="BJ809">
        <f>MROUND(BG809*100,2)/100</f>
        <v>0.28000000000000003</v>
      </c>
      <c r="BK809">
        <v>1.36</v>
      </c>
      <c r="BL809">
        <v>2.0499999999999998</v>
      </c>
      <c r="BM809">
        <v>3.75</v>
      </c>
      <c r="BN809">
        <v>7</v>
      </c>
      <c r="BO809">
        <v>1.83</v>
      </c>
      <c r="BP809">
        <v>1.9</v>
      </c>
      <c r="BQ809" t="s">
        <v>664</v>
      </c>
      <c r="BR809">
        <f>VLOOKUP(Table2[[#This Row],[Reference]],metron,10,FALSE)</f>
        <v>2.5445607358071678</v>
      </c>
      <c r="BS809">
        <f>VLOOKUP(Table2[[#This Row],[Reference]],metron,11,FALSE)</f>
        <v>1.128766254360926</v>
      </c>
      <c r="BT809">
        <f>VLOOKUP(Table2[[#This Row],[Reference]],metron,12,FALSE)</f>
        <v>1.415794481446242</v>
      </c>
      <c r="BU809">
        <f>VLOOKUP(Table2[[#This Row],[Reference]],metron,13,FALSE)</f>
        <v>0.49635267998731369</v>
      </c>
      <c r="BV809">
        <f>VLOOKUP(Table2[[#This Row],[Reference]],metron,14,FALSE)</f>
        <v>0.61084681255946716</v>
      </c>
      <c r="BW809">
        <f>VLOOKUP(Table2[[#This Row],[Reference]],metron,15,FALSE)</f>
        <v>11.04442036836403</v>
      </c>
      <c r="BX809">
        <f>VLOOKUP(Table2[[#This Row],[Reference]],metron,16,FALSE)</f>
        <v>11.38840736728061</v>
      </c>
      <c r="BY809">
        <f>VLOOKUP(Table2[[#This Row],[Reference]],metron,17,FALSE)</f>
        <v>4.5379574003276897</v>
      </c>
      <c r="BZ809">
        <f>VLOOKUP(Table2[[#This Row],[Reference]],metron,18,FALSE)</f>
        <v>4.8481703986892413</v>
      </c>
      <c r="CA809">
        <f>VLOOKUP(Table2[[#This Row],[Reference]],metron,19,FALSE)</f>
        <v>6.5064629680363399</v>
      </c>
      <c r="CB809">
        <f>VLOOKUP(Table2[[#This Row],[Reference]],metron,20,FALSE)</f>
        <v>6.540236968591369</v>
      </c>
      <c r="CC809">
        <f>VLOOKUP(Table2[[#This Row],[Reference]],metron,21,FALSE)</f>
        <v>13.117582417582421</v>
      </c>
      <c r="CD809">
        <f>VLOOKUP(Table2[[#This Row],[Reference]],metron,22,FALSE)</f>
        <v>13.28241758241758</v>
      </c>
      <c r="CE809">
        <f>VLOOKUP(Table2[[#This Row],[Reference]],metron,23,FALSE)</f>
        <v>1.792592592592593</v>
      </c>
      <c r="CF809">
        <f>VLOOKUP(Table2[[#This Row],[Reference]],metron,24,FALSE)</f>
        <v>1.806980433632998</v>
      </c>
      <c r="CG809">
        <f>VLOOKUP(Table2[[#This Row],[Reference]],metron,25,FALSE)</f>
        <v>0.1047065044949762</v>
      </c>
      <c r="CH809">
        <f>VLOOKUP(Table2[[#This Row],[Reference]],metron,26,FALSE)</f>
        <v>0.1073506081438392</v>
      </c>
    </row>
    <row r="810" spans="1:86" hidden="1" x14ac:dyDescent="0.45">
      <c r="A810">
        <v>1642287600</v>
      </c>
      <c r="B810" t="s">
        <v>1521</v>
      </c>
      <c r="C810" t="s">
        <v>64</v>
      </c>
      <c r="D810" t="s">
        <v>65</v>
      </c>
      <c r="E810" t="s">
        <v>677</v>
      </c>
      <c r="F810" t="s">
        <v>688</v>
      </c>
      <c r="G810" t="s">
        <v>996</v>
      </c>
      <c r="H810">
        <v>2</v>
      </c>
      <c r="I810">
        <v>1.5</v>
      </c>
      <c r="J810">
        <v>1.4</v>
      </c>
      <c r="K810">
        <v>1.55</v>
      </c>
      <c r="L810">
        <v>1.25</v>
      </c>
      <c r="M810">
        <v>1</v>
      </c>
      <c r="N810">
        <v>0</v>
      </c>
      <c r="O810">
        <v>1</v>
      </c>
      <c r="P810">
        <v>0</v>
      </c>
      <c r="Q810">
        <v>0</v>
      </c>
      <c r="R810">
        <v>0</v>
      </c>
      <c r="S810">
        <v>64</v>
      </c>
      <c r="U810">
        <v>6</v>
      </c>
      <c r="V810">
        <v>2</v>
      </c>
      <c r="W810">
        <v>3</v>
      </c>
      <c r="X810">
        <v>0</v>
      </c>
      <c r="Y810">
        <v>2</v>
      </c>
      <c r="Z810">
        <v>0</v>
      </c>
      <c r="AA810">
        <v>1</v>
      </c>
      <c r="AB810">
        <v>2</v>
      </c>
      <c r="AC810">
        <v>1</v>
      </c>
      <c r="AD810">
        <v>1</v>
      </c>
      <c r="AE810">
        <v>18</v>
      </c>
      <c r="AF810">
        <v>10</v>
      </c>
      <c r="AG810">
        <v>5</v>
      </c>
      <c r="AH810">
        <v>4</v>
      </c>
      <c r="AI810">
        <v>13</v>
      </c>
      <c r="AJ810">
        <v>6</v>
      </c>
      <c r="AK810">
        <v>16</v>
      </c>
      <c r="AL810">
        <v>10</v>
      </c>
      <c r="AM810">
        <v>48</v>
      </c>
      <c r="AN810">
        <v>52</v>
      </c>
      <c r="AO810">
        <v>1.92</v>
      </c>
      <c r="AP810">
        <v>1.19</v>
      </c>
      <c r="AQ810">
        <v>1.76</v>
      </c>
      <c r="AR810">
        <v>34</v>
      </c>
      <c r="AS810">
        <v>55</v>
      </c>
      <c r="AT810">
        <v>29</v>
      </c>
      <c r="AU810">
        <v>15</v>
      </c>
      <c r="AV810">
        <v>0</v>
      </c>
      <c r="AW810">
        <v>15</v>
      </c>
      <c r="AX810">
        <v>51</v>
      </c>
      <c r="AY810">
        <v>33</v>
      </c>
      <c r="AZ810">
        <v>63</v>
      </c>
      <c r="BA810">
        <v>8.08</v>
      </c>
      <c r="BB810">
        <v>3.88</v>
      </c>
      <c r="BC810">
        <v>1.7</v>
      </c>
      <c r="BD810">
        <v>3.2</v>
      </c>
      <c r="BE810">
        <v>4.8</v>
      </c>
      <c r="BF810">
        <f>(1/BC810+1/BD810+1/BE810-1)/3</f>
        <v>3.6356209150326814E-2</v>
      </c>
      <c r="BG810">
        <f>1/BC810-BF810</f>
        <v>0.5518790849673203</v>
      </c>
      <c r="BH810">
        <f>1/BD810-BF810</f>
        <v>0.27614379084967317</v>
      </c>
      <c r="BI810">
        <f>1/BE810-BF810</f>
        <v>0.17197712418300654</v>
      </c>
      <c r="BJ810">
        <f>MROUND(BG810*100,2)/100</f>
        <v>0.56000000000000005</v>
      </c>
      <c r="BK810">
        <v>1.4</v>
      </c>
      <c r="BL810">
        <v>2.25</v>
      </c>
      <c r="BM810">
        <v>4.33</v>
      </c>
      <c r="BN810">
        <v>7.5</v>
      </c>
      <c r="BO810">
        <v>2.15</v>
      </c>
      <c r="BP810">
        <v>1.66</v>
      </c>
      <c r="BQ810" t="s">
        <v>733</v>
      </c>
      <c r="BR810">
        <f>VLOOKUP(Table2[[#This Row],[Reference]],metron,10,FALSE)</f>
        <v>2.6892488954344627</v>
      </c>
      <c r="BS810">
        <f>VLOOKUP(Table2[[#This Row],[Reference]],metron,11,FALSE)</f>
        <v>1.7546812539448771</v>
      </c>
      <c r="BT810">
        <f>VLOOKUP(Table2[[#This Row],[Reference]],metron,12,FALSE)</f>
        <v>0.93456764148958549</v>
      </c>
      <c r="BU810">
        <f>VLOOKUP(Table2[[#This Row],[Reference]],metron,13,FALSE)</f>
        <v>0.77824531874605507</v>
      </c>
      <c r="BV810">
        <f>VLOOKUP(Table2[[#This Row],[Reference]],metron,14,FALSE)</f>
        <v>0.41237113402061848</v>
      </c>
      <c r="BW810">
        <f>VLOOKUP(Table2[[#This Row],[Reference]],metron,15,FALSE)</f>
        <v>13.77153558052435</v>
      </c>
      <c r="BX810">
        <f>VLOOKUP(Table2[[#This Row],[Reference]],metron,16,FALSE)</f>
        <v>9.0445692883895124</v>
      </c>
      <c r="BY810">
        <f>VLOOKUP(Table2[[#This Row],[Reference]],metron,17,FALSE)</f>
        <v>6.0821292775665396</v>
      </c>
      <c r="BZ810">
        <f>VLOOKUP(Table2[[#This Row],[Reference]],metron,18,FALSE)</f>
        <v>3.8201520912547529</v>
      </c>
      <c r="CA810">
        <f>VLOOKUP(Table2[[#This Row],[Reference]],metron,19,FALSE)</f>
        <v>7.6894063029578108</v>
      </c>
      <c r="CB810">
        <f>VLOOKUP(Table2[[#This Row],[Reference]],metron,20,FALSE)</f>
        <v>5.224417197134759</v>
      </c>
      <c r="CC810">
        <f>VLOOKUP(Table2[[#This Row],[Reference]],metron,21,FALSE)</f>
        <v>12.297605473204101</v>
      </c>
      <c r="CD810">
        <f>VLOOKUP(Table2[[#This Row],[Reference]],metron,22,FALSE)</f>
        <v>13.310908399847969</v>
      </c>
      <c r="CE810">
        <f>VLOOKUP(Table2[[#This Row],[Reference]],metron,23,FALSE)</f>
        <v>1.3713126843657819</v>
      </c>
      <c r="CF810">
        <f>VLOOKUP(Table2[[#This Row],[Reference]],metron,24,FALSE)</f>
        <v>1.9516961651917399</v>
      </c>
      <c r="CG810">
        <f>VLOOKUP(Table2[[#This Row],[Reference]],metron,25,FALSE)</f>
        <v>6.6002949852507375E-2</v>
      </c>
      <c r="CH810">
        <f>VLOOKUP(Table2[[#This Row],[Reference]],metron,26,FALSE)</f>
        <v>0.1297935103244838</v>
      </c>
    </row>
    <row r="811" spans="1:86" hidden="1" x14ac:dyDescent="0.45">
      <c r="A811">
        <v>1642294800</v>
      </c>
      <c r="B811" t="s">
        <v>1522</v>
      </c>
      <c r="C811" t="s">
        <v>64</v>
      </c>
      <c r="D811" t="s">
        <v>65</v>
      </c>
      <c r="E811" t="s">
        <v>661</v>
      </c>
      <c r="F811" t="s">
        <v>700</v>
      </c>
      <c r="G811" t="s">
        <v>760</v>
      </c>
      <c r="H811">
        <v>2</v>
      </c>
      <c r="I811">
        <v>2.09</v>
      </c>
      <c r="J811">
        <v>1.33</v>
      </c>
      <c r="K811">
        <v>2</v>
      </c>
      <c r="L811">
        <v>1.42</v>
      </c>
      <c r="M811">
        <v>0</v>
      </c>
      <c r="N811">
        <v>2</v>
      </c>
      <c r="O811">
        <v>2</v>
      </c>
      <c r="P811">
        <v>2</v>
      </c>
      <c r="Q811">
        <v>0</v>
      </c>
      <c r="R811">
        <v>2</v>
      </c>
      <c r="T811" t="s">
        <v>1523</v>
      </c>
      <c r="U811">
        <v>19</v>
      </c>
      <c r="V811">
        <v>1</v>
      </c>
      <c r="W811">
        <v>0</v>
      </c>
      <c r="X811">
        <v>0</v>
      </c>
      <c r="Y811">
        <v>4</v>
      </c>
      <c r="Z811">
        <v>0</v>
      </c>
      <c r="AA811">
        <v>0</v>
      </c>
      <c r="AB811">
        <v>0</v>
      </c>
      <c r="AC811">
        <v>1</v>
      </c>
      <c r="AD811">
        <v>3</v>
      </c>
      <c r="AE811">
        <v>23</v>
      </c>
      <c r="AF811">
        <v>10</v>
      </c>
      <c r="AG811">
        <v>12</v>
      </c>
      <c r="AH811">
        <v>4</v>
      </c>
      <c r="AI811">
        <v>11</v>
      </c>
      <c r="AJ811">
        <v>6</v>
      </c>
      <c r="AK811">
        <v>16</v>
      </c>
      <c r="AL811">
        <v>19</v>
      </c>
      <c r="AM811">
        <v>69</v>
      </c>
      <c r="AN811">
        <v>31</v>
      </c>
      <c r="AO811">
        <v>2.69</v>
      </c>
      <c r="AP811">
        <v>1.01</v>
      </c>
      <c r="AQ811">
        <v>1.98</v>
      </c>
      <c r="AR811">
        <v>39</v>
      </c>
      <c r="AS811">
        <v>76</v>
      </c>
      <c r="AT811">
        <v>28</v>
      </c>
      <c r="AU811">
        <v>5</v>
      </c>
      <c r="AV811">
        <v>0</v>
      </c>
      <c r="AW811">
        <v>9</v>
      </c>
      <c r="AX811">
        <v>54</v>
      </c>
      <c r="AY811">
        <v>40</v>
      </c>
      <c r="AZ811">
        <v>86</v>
      </c>
      <c r="BA811">
        <v>9.27</v>
      </c>
      <c r="BB811">
        <v>5.78</v>
      </c>
      <c r="BC811">
        <v>1.68</v>
      </c>
      <c r="BD811">
        <v>3.6</v>
      </c>
      <c r="BE811">
        <v>4.8499999999999996</v>
      </c>
      <c r="BF811">
        <f>(1/BC811+1/BD811+1/BE811-1)/3</f>
        <v>2.6400480008727412E-2</v>
      </c>
      <c r="BG811">
        <f>1/BC811-BF811</f>
        <v>0.56883761522936782</v>
      </c>
      <c r="BH811">
        <f>1/BD811-BF811</f>
        <v>0.25137729776905038</v>
      </c>
      <c r="BI811">
        <f>1/BE811-BF811</f>
        <v>0.17978508700158188</v>
      </c>
      <c r="BJ811">
        <f>MROUND(BG811*100,2)/100</f>
        <v>0.56000000000000005</v>
      </c>
      <c r="BK811">
        <v>1.38</v>
      </c>
      <c r="BL811">
        <v>2.15</v>
      </c>
      <c r="BM811">
        <v>4</v>
      </c>
      <c r="BN811">
        <v>7.5</v>
      </c>
      <c r="BO811">
        <v>2.0499999999999998</v>
      </c>
      <c r="BP811">
        <v>1.72</v>
      </c>
      <c r="BQ811" t="s">
        <v>715</v>
      </c>
      <c r="BR811">
        <f>VLOOKUP(Table2[[#This Row],[Reference]],metron,10,FALSE)</f>
        <v>2.6892488954344627</v>
      </c>
      <c r="BS811">
        <f>VLOOKUP(Table2[[#This Row],[Reference]],metron,11,FALSE)</f>
        <v>1.7546812539448771</v>
      </c>
      <c r="BT811">
        <f>VLOOKUP(Table2[[#This Row],[Reference]],metron,12,FALSE)</f>
        <v>0.93456764148958549</v>
      </c>
      <c r="BU811">
        <f>VLOOKUP(Table2[[#This Row],[Reference]],metron,13,FALSE)</f>
        <v>0.77824531874605507</v>
      </c>
      <c r="BV811">
        <f>VLOOKUP(Table2[[#This Row],[Reference]],metron,14,FALSE)</f>
        <v>0.41237113402061848</v>
      </c>
      <c r="BW811">
        <f>VLOOKUP(Table2[[#This Row],[Reference]],metron,15,FALSE)</f>
        <v>13.77153558052435</v>
      </c>
      <c r="BX811">
        <f>VLOOKUP(Table2[[#This Row],[Reference]],metron,16,FALSE)</f>
        <v>9.0445692883895124</v>
      </c>
      <c r="BY811">
        <f>VLOOKUP(Table2[[#This Row],[Reference]],metron,17,FALSE)</f>
        <v>6.0821292775665396</v>
      </c>
      <c r="BZ811">
        <f>VLOOKUP(Table2[[#This Row],[Reference]],metron,18,FALSE)</f>
        <v>3.8201520912547529</v>
      </c>
      <c r="CA811">
        <f>VLOOKUP(Table2[[#This Row],[Reference]],metron,19,FALSE)</f>
        <v>7.6894063029578108</v>
      </c>
      <c r="CB811">
        <f>VLOOKUP(Table2[[#This Row],[Reference]],metron,20,FALSE)</f>
        <v>5.224417197134759</v>
      </c>
      <c r="CC811">
        <f>VLOOKUP(Table2[[#This Row],[Reference]],metron,21,FALSE)</f>
        <v>12.297605473204101</v>
      </c>
      <c r="CD811">
        <f>VLOOKUP(Table2[[#This Row],[Reference]],metron,22,FALSE)</f>
        <v>13.310908399847969</v>
      </c>
      <c r="CE811">
        <f>VLOOKUP(Table2[[#This Row],[Reference]],metron,23,FALSE)</f>
        <v>1.3713126843657819</v>
      </c>
      <c r="CF811">
        <f>VLOOKUP(Table2[[#This Row],[Reference]],metron,24,FALSE)</f>
        <v>1.9516961651917399</v>
      </c>
      <c r="CG811">
        <f>VLOOKUP(Table2[[#This Row],[Reference]],metron,25,FALSE)</f>
        <v>6.6002949852507375E-2</v>
      </c>
      <c r="CH811">
        <f>VLOOKUP(Table2[[#This Row],[Reference]],metron,26,FALSE)</f>
        <v>0.1297935103244838</v>
      </c>
    </row>
    <row r="812" spans="1:86" hidden="1" x14ac:dyDescent="0.45">
      <c r="A812">
        <v>1642302000</v>
      </c>
      <c r="B812" t="s">
        <v>1524</v>
      </c>
      <c r="C812" t="s">
        <v>64</v>
      </c>
      <c r="D812" t="s">
        <v>65</v>
      </c>
      <c r="E812" t="s">
        <v>671</v>
      </c>
      <c r="F812" t="s">
        <v>689</v>
      </c>
      <c r="G812" t="s">
        <v>1289</v>
      </c>
      <c r="H812">
        <v>2</v>
      </c>
      <c r="I812">
        <v>1.5</v>
      </c>
      <c r="J812">
        <v>0.56000000000000005</v>
      </c>
      <c r="K812">
        <v>1.25</v>
      </c>
      <c r="L812">
        <v>0.71</v>
      </c>
      <c r="M812">
        <v>1</v>
      </c>
      <c r="N812">
        <v>0</v>
      </c>
      <c r="O812">
        <v>1</v>
      </c>
      <c r="P812">
        <v>1</v>
      </c>
      <c r="Q812">
        <v>1</v>
      </c>
      <c r="R812">
        <v>0</v>
      </c>
      <c r="S812">
        <v>5</v>
      </c>
      <c r="U812">
        <v>6</v>
      </c>
      <c r="V812">
        <v>6</v>
      </c>
      <c r="W812">
        <v>3</v>
      </c>
      <c r="X812">
        <v>0</v>
      </c>
      <c r="Y812">
        <v>2</v>
      </c>
      <c r="Z812">
        <v>0</v>
      </c>
      <c r="AA812">
        <v>2</v>
      </c>
      <c r="AB812">
        <v>1</v>
      </c>
      <c r="AC812">
        <v>1</v>
      </c>
      <c r="AD812">
        <v>1</v>
      </c>
      <c r="AE812">
        <v>12</v>
      </c>
      <c r="AF812">
        <v>12</v>
      </c>
      <c r="AG812">
        <v>4</v>
      </c>
      <c r="AH812">
        <v>3</v>
      </c>
      <c r="AI812">
        <v>8</v>
      </c>
      <c r="AJ812">
        <v>9</v>
      </c>
      <c r="AK812">
        <v>10</v>
      </c>
      <c r="AL812">
        <v>5</v>
      </c>
      <c r="AM812">
        <v>44</v>
      </c>
      <c r="AN812">
        <v>56</v>
      </c>
      <c r="AO812">
        <v>1.35</v>
      </c>
      <c r="AP812">
        <v>1.35</v>
      </c>
      <c r="AQ812">
        <v>2.36</v>
      </c>
      <c r="AR812">
        <v>42</v>
      </c>
      <c r="AS812">
        <v>79</v>
      </c>
      <c r="AT812">
        <v>32</v>
      </c>
      <c r="AU812">
        <v>21</v>
      </c>
      <c r="AV812">
        <v>5</v>
      </c>
      <c r="AW812">
        <v>26</v>
      </c>
      <c r="AX812">
        <v>67</v>
      </c>
      <c r="AY812">
        <v>43</v>
      </c>
      <c r="AZ812">
        <v>90</v>
      </c>
      <c r="BA812">
        <v>7.09</v>
      </c>
      <c r="BB812">
        <v>4.21</v>
      </c>
      <c r="BC812">
        <v>1.63</v>
      </c>
      <c r="BD812">
        <v>3.65</v>
      </c>
      <c r="BE812">
        <v>5.2</v>
      </c>
      <c r="BF812">
        <f>(1/BC812+1/BD812+1/BE812-1)/3</f>
        <v>2.6592409187585247E-2</v>
      </c>
      <c r="BG812">
        <f>1/BC812-BF812</f>
        <v>0.58690452332775223</v>
      </c>
      <c r="BH812">
        <f>1/BD812-BF812</f>
        <v>0.24738019355214078</v>
      </c>
      <c r="BI812">
        <f>1/BE812-BF812</f>
        <v>0.16571528312010705</v>
      </c>
      <c r="BJ812">
        <f>MROUND(BG812*100,2)/100</f>
        <v>0.57999999999999996</v>
      </c>
      <c r="BK812">
        <v>1.36</v>
      </c>
      <c r="BL812">
        <v>1.87</v>
      </c>
      <c r="BM812">
        <v>3.75</v>
      </c>
      <c r="BN812">
        <v>7</v>
      </c>
      <c r="BO812">
        <v>2.1</v>
      </c>
      <c r="BP812">
        <v>1.68</v>
      </c>
      <c r="BQ812" t="s">
        <v>770</v>
      </c>
      <c r="BR812">
        <f>VLOOKUP(Table2[[#This Row],[Reference]],metron,10,FALSE)</f>
        <v>2.6362999299229148</v>
      </c>
      <c r="BS812">
        <f>VLOOKUP(Table2[[#This Row],[Reference]],metron,11,FALSE)</f>
        <v>1.7619715019855171</v>
      </c>
      <c r="BT812">
        <f>VLOOKUP(Table2[[#This Row],[Reference]],metron,12,FALSE)</f>
        <v>0.87432842793739785</v>
      </c>
      <c r="BU812">
        <f>VLOOKUP(Table2[[#This Row],[Reference]],metron,13,FALSE)</f>
        <v>0.78411214953271025</v>
      </c>
      <c r="BV812">
        <f>VLOOKUP(Table2[[#This Row],[Reference]],metron,14,FALSE)</f>
        <v>0.38060747663551397</v>
      </c>
      <c r="BW812">
        <f>VLOOKUP(Table2[[#This Row],[Reference]],metron,15,FALSE)</f>
        <v>14.215499378367181</v>
      </c>
      <c r="BX812">
        <f>VLOOKUP(Table2[[#This Row],[Reference]],metron,16,FALSE)</f>
        <v>8.9523612261806136</v>
      </c>
      <c r="BY812">
        <f>VLOOKUP(Table2[[#This Row],[Reference]],metron,17,FALSE)</f>
        <v>6.3083121289228163</v>
      </c>
      <c r="BZ812">
        <f>VLOOKUP(Table2[[#This Row],[Reference]],metron,18,FALSE)</f>
        <v>3.7757524374735061</v>
      </c>
      <c r="CA812">
        <f>VLOOKUP(Table2[[#This Row],[Reference]],metron,19,FALSE)</f>
        <v>7.9071872494443642</v>
      </c>
      <c r="CB812">
        <f>VLOOKUP(Table2[[#This Row],[Reference]],metron,20,FALSE)</f>
        <v>5.1766087887071075</v>
      </c>
      <c r="CC812">
        <f>VLOOKUP(Table2[[#This Row],[Reference]],metron,21,FALSE)</f>
        <v>12.634239592183521</v>
      </c>
      <c r="CD812">
        <f>VLOOKUP(Table2[[#This Row],[Reference]],metron,22,FALSE)</f>
        <v>13.597706032285471</v>
      </c>
      <c r="CE812">
        <f>VLOOKUP(Table2[[#This Row],[Reference]],metron,23,FALSE)</f>
        <v>1.365400161681487</v>
      </c>
      <c r="CF812">
        <f>VLOOKUP(Table2[[#This Row],[Reference]],metron,24,FALSE)</f>
        <v>1.963621665319321</v>
      </c>
      <c r="CG812">
        <f>VLOOKUP(Table2[[#This Row],[Reference]],metron,25,FALSE)</f>
        <v>7.1544058205335492E-2</v>
      </c>
      <c r="CH812">
        <f>VLOOKUP(Table2[[#This Row],[Reference]],metron,26,FALSE)</f>
        <v>0.1216653193209378</v>
      </c>
    </row>
    <row r="813" spans="1:86" hidden="1" x14ac:dyDescent="0.45">
      <c r="A813">
        <v>1642302360</v>
      </c>
      <c r="B813" t="s">
        <v>1525</v>
      </c>
      <c r="C813" t="s">
        <v>64</v>
      </c>
      <c r="D813" t="s">
        <v>65</v>
      </c>
      <c r="E813" t="s">
        <v>676</v>
      </c>
      <c r="F813" t="s">
        <v>667</v>
      </c>
      <c r="G813" t="s">
        <v>684</v>
      </c>
      <c r="H813">
        <v>2</v>
      </c>
      <c r="I813">
        <v>1.1100000000000001</v>
      </c>
      <c r="J813">
        <v>1.42</v>
      </c>
      <c r="K813">
        <v>1.35</v>
      </c>
      <c r="L813">
        <v>1.4</v>
      </c>
      <c r="M813">
        <v>1</v>
      </c>
      <c r="N813">
        <v>1</v>
      </c>
      <c r="O813">
        <v>2</v>
      </c>
      <c r="P813">
        <v>1</v>
      </c>
      <c r="Q813">
        <v>0</v>
      </c>
      <c r="R813">
        <v>1</v>
      </c>
      <c r="S813">
        <v>59</v>
      </c>
      <c r="T813">
        <v>23</v>
      </c>
      <c r="U813">
        <v>3</v>
      </c>
      <c r="V813">
        <v>4</v>
      </c>
      <c r="W813">
        <v>4</v>
      </c>
      <c r="X813">
        <v>0</v>
      </c>
      <c r="Y813">
        <v>3</v>
      </c>
      <c r="Z813">
        <v>0</v>
      </c>
      <c r="AA813">
        <v>2</v>
      </c>
      <c r="AB813">
        <v>2</v>
      </c>
      <c r="AC813">
        <v>1</v>
      </c>
      <c r="AD813">
        <v>2</v>
      </c>
      <c r="AE813">
        <v>23</v>
      </c>
      <c r="AF813">
        <v>8</v>
      </c>
      <c r="AG813">
        <v>10</v>
      </c>
      <c r="AH813">
        <v>2</v>
      </c>
      <c r="AI813">
        <v>13</v>
      </c>
      <c r="AJ813">
        <v>6</v>
      </c>
      <c r="AK813">
        <v>17</v>
      </c>
      <c r="AL813">
        <v>17</v>
      </c>
      <c r="AM813">
        <v>52</v>
      </c>
      <c r="AN813">
        <v>48</v>
      </c>
      <c r="AO813">
        <v>2.57</v>
      </c>
      <c r="AP813">
        <v>0.81</v>
      </c>
      <c r="AQ813">
        <v>2.11</v>
      </c>
      <c r="AR813">
        <v>41</v>
      </c>
      <c r="AS813">
        <v>59</v>
      </c>
      <c r="AT813">
        <v>43</v>
      </c>
      <c r="AU813">
        <v>20</v>
      </c>
      <c r="AV813">
        <v>6</v>
      </c>
      <c r="AW813">
        <v>20</v>
      </c>
      <c r="AX813">
        <v>68</v>
      </c>
      <c r="AY813">
        <v>29</v>
      </c>
      <c r="AZ813">
        <v>67</v>
      </c>
      <c r="BA813">
        <v>9.73</v>
      </c>
      <c r="BB813">
        <v>4.67</v>
      </c>
      <c r="BC813">
        <v>2.87</v>
      </c>
      <c r="BD813">
        <v>3.25</v>
      </c>
      <c r="BE813">
        <v>2.35</v>
      </c>
      <c r="BF813">
        <f>(1/BC813+1/BD813+1/BE813-1)/3</f>
        <v>2.7218759445017875E-2</v>
      </c>
      <c r="BG813">
        <f>1/BC813-BF813</f>
        <v>0.321213296304111</v>
      </c>
      <c r="BH813">
        <f>1/BD813-BF813</f>
        <v>0.28047354824728982</v>
      </c>
      <c r="BI813">
        <f>1/BE813-BF813</f>
        <v>0.39831315544859913</v>
      </c>
      <c r="BJ813">
        <f>MROUND(BG813*100,2)/100</f>
        <v>0.32</v>
      </c>
      <c r="BK813">
        <v>1.38</v>
      </c>
      <c r="BL813">
        <v>2.2000000000000002</v>
      </c>
      <c r="BM813">
        <v>4</v>
      </c>
      <c r="BN813">
        <v>7.5</v>
      </c>
      <c r="BO813">
        <v>1.9</v>
      </c>
      <c r="BP813">
        <v>1.83</v>
      </c>
      <c r="BQ813" t="s">
        <v>680</v>
      </c>
      <c r="BR813">
        <f>VLOOKUP(Table2[[#This Row],[Reference]],metron,10,FALSE)</f>
        <v>2.5313454284174597</v>
      </c>
      <c r="BS813">
        <f>VLOOKUP(Table2[[#This Row],[Reference]],metron,11,FALSE)</f>
        <v>1.210167055864918</v>
      </c>
      <c r="BT813">
        <f>VLOOKUP(Table2[[#This Row],[Reference]],metron,12,FALSE)</f>
        <v>1.3211783725525419</v>
      </c>
      <c r="BU813">
        <f>VLOOKUP(Table2[[#This Row],[Reference]],metron,13,FALSE)</f>
        <v>0.53135669362084459</v>
      </c>
      <c r="BV813">
        <f>VLOOKUP(Table2[[#This Row],[Reference]],metron,14,FALSE)</f>
        <v>0.55633423180592989</v>
      </c>
      <c r="BW813">
        <f>VLOOKUP(Table2[[#This Row],[Reference]],metron,15,FALSE)</f>
        <v>11.21109010712035</v>
      </c>
      <c r="BX813">
        <f>VLOOKUP(Table2[[#This Row],[Reference]],metron,16,FALSE)</f>
        <v>11.01700787401575</v>
      </c>
      <c r="BY813">
        <f>VLOOKUP(Table2[[#This Row],[Reference]],metron,17,FALSE)</f>
        <v>4.6792332268370611</v>
      </c>
      <c r="BZ813">
        <f>VLOOKUP(Table2[[#This Row],[Reference]],metron,18,FALSE)</f>
        <v>4.7080804854679013</v>
      </c>
      <c r="CA813">
        <f>VLOOKUP(Table2[[#This Row],[Reference]],metron,19,FALSE)</f>
        <v>6.5318568802832893</v>
      </c>
      <c r="CB813">
        <f>VLOOKUP(Table2[[#This Row],[Reference]],metron,20,FALSE)</f>
        <v>6.3089273885478487</v>
      </c>
      <c r="CC813">
        <f>VLOOKUP(Table2[[#This Row],[Reference]],metron,21,FALSE)</f>
        <v>12.72547770700637</v>
      </c>
      <c r="CD813">
        <f>VLOOKUP(Table2[[#This Row],[Reference]],metron,22,FALSE)</f>
        <v>13.06847133757962</v>
      </c>
      <c r="CE813">
        <f>VLOOKUP(Table2[[#This Row],[Reference]],metron,23,FALSE)</f>
        <v>1.6902356902356901</v>
      </c>
      <c r="CF813">
        <f>VLOOKUP(Table2[[#This Row],[Reference]],metron,24,FALSE)</f>
        <v>1.8050198959289869</v>
      </c>
      <c r="CG813">
        <f>VLOOKUP(Table2[[#This Row],[Reference]],metron,25,FALSE)</f>
        <v>0.105907560453015</v>
      </c>
      <c r="CH813">
        <f>VLOOKUP(Table2[[#This Row],[Reference]],metron,26,FALSE)</f>
        <v>0.1141720232629324</v>
      </c>
    </row>
    <row r="814" spans="1:86" hidden="1" x14ac:dyDescent="0.45">
      <c r="A814">
        <v>1642356000</v>
      </c>
      <c r="B814" t="s">
        <v>1526</v>
      </c>
      <c r="C814" t="s">
        <v>64</v>
      </c>
      <c r="D814" t="s">
        <v>65</v>
      </c>
      <c r="E814" t="s">
        <v>705</v>
      </c>
      <c r="F814" t="s">
        <v>672</v>
      </c>
      <c r="G814" t="s">
        <v>678</v>
      </c>
      <c r="H814">
        <v>2</v>
      </c>
      <c r="I814">
        <v>1.44</v>
      </c>
      <c r="J814">
        <v>1.33</v>
      </c>
      <c r="K814">
        <v>1.17</v>
      </c>
      <c r="L814">
        <v>1.1100000000000001</v>
      </c>
      <c r="M814">
        <v>3</v>
      </c>
      <c r="N814">
        <v>1</v>
      </c>
      <c r="O814">
        <v>4</v>
      </c>
      <c r="P814">
        <v>2</v>
      </c>
      <c r="Q814">
        <v>1</v>
      </c>
      <c r="R814">
        <v>1</v>
      </c>
      <c r="S814" t="s">
        <v>1527</v>
      </c>
      <c r="T814">
        <v>22</v>
      </c>
      <c r="U814">
        <v>2</v>
      </c>
      <c r="V814">
        <v>8</v>
      </c>
      <c r="W814">
        <v>4</v>
      </c>
      <c r="X814">
        <v>0</v>
      </c>
      <c r="Y814">
        <v>1</v>
      </c>
      <c r="Z814">
        <v>0</v>
      </c>
      <c r="AA814">
        <v>2</v>
      </c>
      <c r="AB814">
        <v>2</v>
      </c>
      <c r="AC814">
        <v>0</v>
      </c>
      <c r="AD814">
        <v>1</v>
      </c>
      <c r="AE814">
        <v>14</v>
      </c>
      <c r="AF814">
        <v>20</v>
      </c>
      <c r="AG814">
        <v>5</v>
      </c>
      <c r="AH814">
        <v>8</v>
      </c>
      <c r="AI814">
        <v>9</v>
      </c>
      <c r="AJ814">
        <v>12</v>
      </c>
      <c r="AK814">
        <v>15</v>
      </c>
      <c r="AL814">
        <v>9</v>
      </c>
      <c r="AM814">
        <v>51</v>
      </c>
      <c r="AN814">
        <v>49</v>
      </c>
      <c r="AO814">
        <v>1.44</v>
      </c>
      <c r="AP814">
        <v>2.16</v>
      </c>
      <c r="AQ814">
        <v>2.73</v>
      </c>
      <c r="AR814">
        <v>78</v>
      </c>
      <c r="AS814">
        <v>89</v>
      </c>
      <c r="AT814">
        <v>62</v>
      </c>
      <c r="AU814">
        <v>22</v>
      </c>
      <c r="AV814">
        <v>6</v>
      </c>
      <c r="AW814">
        <v>39</v>
      </c>
      <c r="AX814">
        <v>67</v>
      </c>
      <c r="AY814">
        <v>50</v>
      </c>
      <c r="AZ814">
        <v>84</v>
      </c>
      <c r="BA814">
        <v>11.67</v>
      </c>
      <c r="BB814">
        <v>6.11</v>
      </c>
      <c r="BC814">
        <v>2.5</v>
      </c>
      <c r="BD814">
        <v>3.02</v>
      </c>
      <c r="BE814">
        <v>2.68</v>
      </c>
      <c r="BF814">
        <f>(1/BC814+1/BD814+1/BE814-1)/3</f>
        <v>3.4753385390926171E-2</v>
      </c>
      <c r="BG814">
        <f>1/BC814-BF814</f>
        <v>0.36524661460907387</v>
      </c>
      <c r="BH814">
        <f>1/BD814-BF814</f>
        <v>0.29637244242364341</v>
      </c>
      <c r="BI814">
        <f>1/BE814-BF814</f>
        <v>0.33838094296728277</v>
      </c>
      <c r="BJ814">
        <f>MROUND(BG814*100,2)/100</f>
        <v>0.36</v>
      </c>
      <c r="BK814">
        <v>1.33</v>
      </c>
      <c r="BL814">
        <v>2.14</v>
      </c>
      <c r="BM814">
        <v>3.75</v>
      </c>
      <c r="BN814">
        <v>7</v>
      </c>
      <c r="BO814">
        <v>1.8</v>
      </c>
      <c r="BP814">
        <v>1.95</v>
      </c>
      <c r="BQ814" t="s">
        <v>723</v>
      </c>
      <c r="BR814">
        <f>VLOOKUP(Table2[[#This Row],[Reference]],metron,10,FALSE)</f>
        <v>2.5110350525197691</v>
      </c>
      <c r="BS814">
        <f>VLOOKUP(Table2[[#This Row],[Reference]],metron,11,FALSE)</f>
        <v>1.269326094653606</v>
      </c>
      <c r="BT814">
        <f>VLOOKUP(Table2[[#This Row],[Reference]],metron,12,FALSE)</f>
        <v>1.2417089578661631</v>
      </c>
      <c r="BU814">
        <f>VLOOKUP(Table2[[#This Row],[Reference]],metron,13,FALSE)</f>
        <v>0.56586402266288949</v>
      </c>
      <c r="BV814">
        <f>VLOOKUP(Table2[[#This Row],[Reference]],metron,14,FALSE)</f>
        <v>0.55158168083097259</v>
      </c>
      <c r="BW814">
        <f>VLOOKUP(Table2[[#This Row],[Reference]],metron,15,FALSE)</f>
        <v>11.49400826446281</v>
      </c>
      <c r="BX814">
        <f>VLOOKUP(Table2[[#This Row],[Reference]],metron,16,FALSE)</f>
        <v>10.507231404958681</v>
      </c>
      <c r="BY814">
        <f>VLOOKUP(Table2[[#This Row],[Reference]],metron,17,FALSE)</f>
        <v>4.9238790406673623</v>
      </c>
      <c r="BZ814">
        <f>VLOOKUP(Table2[[#This Row],[Reference]],metron,18,FALSE)</f>
        <v>4.6296141814389991</v>
      </c>
      <c r="CA814">
        <f>VLOOKUP(Table2[[#This Row],[Reference]],metron,19,FALSE)</f>
        <v>6.5701292237954476</v>
      </c>
      <c r="CB814">
        <f>VLOOKUP(Table2[[#This Row],[Reference]],metron,20,FALSE)</f>
        <v>5.8776172235196817</v>
      </c>
      <c r="CC814">
        <f>VLOOKUP(Table2[[#This Row],[Reference]],metron,21,FALSE)</f>
        <v>12.798739495798319</v>
      </c>
      <c r="CD814">
        <f>VLOOKUP(Table2[[#This Row],[Reference]],metron,22,FALSE)</f>
        <v>12.98844537815126</v>
      </c>
      <c r="CE814">
        <f>VLOOKUP(Table2[[#This Row],[Reference]],metron,23,FALSE)</f>
        <v>1.604928297313674</v>
      </c>
      <c r="CF814">
        <f>VLOOKUP(Table2[[#This Row],[Reference]],metron,24,FALSE)</f>
        <v>1.791961219955565</v>
      </c>
      <c r="CG814">
        <f>VLOOKUP(Table2[[#This Row],[Reference]],metron,25,FALSE)</f>
        <v>8.887093516461321E-2</v>
      </c>
      <c r="CH814">
        <f>VLOOKUP(Table2[[#This Row],[Reference]],metron,26,FALSE)</f>
        <v>0.11694607150070691</v>
      </c>
    </row>
    <row r="815" spans="1:86" hidden="1" x14ac:dyDescent="0.45">
      <c r="A815">
        <v>1642374000</v>
      </c>
      <c r="B815" t="s">
        <v>1528</v>
      </c>
      <c r="C815" t="s">
        <v>64</v>
      </c>
      <c r="D815" t="s">
        <v>65</v>
      </c>
      <c r="E815" t="s">
        <v>693</v>
      </c>
      <c r="F815" t="s">
        <v>666</v>
      </c>
      <c r="G815" t="s">
        <v>717</v>
      </c>
      <c r="H815">
        <v>2</v>
      </c>
      <c r="I815">
        <v>1.22</v>
      </c>
      <c r="J815">
        <v>1.2</v>
      </c>
      <c r="K815">
        <v>1.89</v>
      </c>
      <c r="L815">
        <v>1.32</v>
      </c>
      <c r="M815">
        <v>2</v>
      </c>
      <c r="N815">
        <v>1</v>
      </c>
      <c r="O815">
        <v>3</v>
      </c>
      <c r="P815">
        <v>2</v>
      </c>
      <c r="Q815">
        <v>2</v>
      </c>
      <c r="R815">
        <v>0</v>
      </c>
      <c r="S815" t="s">
        <v>1529</v>
      </c>
      <c r="T815">
        <v>53</v>
      </c>
      <c r="U815">
        <v>4</v>
      </c>
      <c r="V815">
        <v>3</v>
      </c>
      <c r="W815">
        <v>2</v>
      </c>
      <c r="X815">
        <v>0</v>
      </c>
      <c r="Y815">
        <v>1</v>
      </c>
      <c r="Z815">
        <v>0</v>
      </c>
      <c r="AA815">
        <v>1</v>
      </c>
      <c r="AB815">
        <v>1</v>
      </c>
      <c r="AC815">
        <v>0</v>
      </c>
      <c r="AD815">
        <v>1</v>
      </c>
      <c r="AE815">
        <v>17</v>
      </c>
      <c r="AF815">
        <v>11</v>
      </c>
      <c r="AG815">
        <v>7</v>
      </c>
      <c r="AH815">
        <v>2</v>
      </c>
      <c r="AI815">
        <v>10</v>
      </c>
      <c r="AJ815">
        <v>9</v>
      </c>
      <c r="AK815">
        <v>11</v>
      </c>
      <c r="AL815">
        <v>14</v>
      </c>
      <c r="AM815">
        <v>41</v>
      </c>
      <c r="AN815">
        <v>59</v>
      </c>
      <c r="AO815">
        <v>1.86</v>
      </c>
      <c r="AP815">
        <v>0.99</v>
      </c>
      <c r="AQ815">
        <v>1.5</v>
      </c>
      <c r="AR815">
        <v>38</v>
      </c>
      <c r="AS815">
        <v>49</v>
      </c>
      <c r="AT815">
        <v>21</v>
      </c>
      <c r="AU815">
        <v>11</v>
      </c>
      <c r="AV815">
        <v>0</v>
      </c>
      <c r="AW815">
        <v>16</v>
      </c>
      <c r="AX815">
        <v>44</v>
      </c>
      <c r="AY815">
        <v>26</v>
      </c>
      <c r="AZ815">
        <v>53</v>
      </c>
      <c r="BA815">
        <v>10.06</v>
      </c>
      <c r="BB815">
        <v>5.0199999999999996</v>
      </c>
      <c r="BC815">
        <v>2.16</v>
      </c>
      <c r="BD815">
        <v>3.25</v>
      </c>
      <c r="BE815">
        <v>3.39</v>
      </c>
      <c r="BF815">
        <f>(1/BC815+1/BD815+1/BE815-1)/3</f>
        <v>2.1880173797577934E-2</v>
      </c>
      <c r="BG815">
        <f>1/BC815-BF815</f>
        <v>0.44108278916538496</v>
      </c>
      <c r="BH815">
        <f>1/BD815-BF815</f>
        <v>0.28581213389472976</v>
      </c>
      <c r="BI815">
        <f>1/BE815-BF815</f>
        <v>0.27310507693988517</v>
      </c>
      <c r="BJ815">
        <f>MROUND(BG815*100,2)/100</f>
        <v>0.44</v>
      </c>
      <c r="BK815">
        <v>1.45</v>
      </c>
      <c r="BL815">
        <v>2.2000000000000002</v>
      </c>
      <c r="BM815">
        <v>4.5</v>
      </c>
      <c r="BN815">
        <v>7.5</v>
      </c>
      <c r="BO815">
        <v>2.1</v>
      </c>
      <c r="BP815">
        <v>1.67</v>
      </c>
      <c r="BQ815" t="s">
        <v>698</v>
      </c>
      <c r="BR815">
        <f>VLOOKUP(Table2[[#This Row],[Reference]],metron,10,FALSE)</f>
        <v>2.4807646356033461</v>
      </c>
      <c r="BS815">
        <f>VLOOKUP(Table2[[#This Row],[Reference]],metron,11,FALSE)</f>
        <v>1.4140979689366791</v>
      </c>
      <c r="BT815">
        <f>VLOOKUP(Table2[[#This Row],[Reference]],metron,12,FALSE)</f>
        <v>1.0666666666666671</v>
      </c>
      <c r="BU815">
        <f>VLOOKUP(Table2[[#This Row],[Reference]],metron,13,FALSE)</f>
        <v>0.62712066905615294</v>
      </c>
      <c r="BV815">
        <f>VLOOKUP(Table2[[#This Row],[Reference]],metron,14,FALSE)</f>
        <v>0.46009557945041818</v>
      </c>
      <c r="BW815">
        <f>VLOOKUP(Table2[[#This Row],[Reference]],metron,15,FALSE)</f>
        <v>12.56969280146722</v>
      </c>
      <c r="BX815">
        <f>VLOOKUP(Table2[[#This Row],[Reference]],metron,16,FALSE)</f>
        <v>9.8695552498853729</v>
      </c>
      <c r="BY815">
        <f>VLOOKUP(Table2[[#This Row],[Reference]],metron,17,FALSE)</f>
        <v>5.2754256787850897</v>
      </c>
      <c r="BZ815">
        <f>VLOOKUP(Table2[[#This Row],[Reference]],metron,18,FALSE)</f>
        <v>4.1279337321675103</v>
      </c>
      <c r="CA815">
        <f>VLOOKUP(Table2[[#This Row],[Reference]],metron,19,FALSE)</f>
        <v>7.2942671226821298</v>
      </c>
      <c r="CB815">
        <f>VLOOKUP(Table2[[#This Row],[Reference]],metron,20,FALSE)</f>
        <v>5.7416215177178627</v>
      </c>
      <c r="CC815">
        <f>VLOOKUP(Table2[[#This Row],[Reference]],metron,21,FALSE)</f>
        <v>12.897246007868549</v>
      </c>
      <c r="CD815">
        <f>VLOOKUP(Table2[[#This Row],[Reference]],metron,22,FALSE)</f>
        <v>13.507058551261281</v>
      </c>
      <c r="CE815">
        <f>VLOOKUP(Table2[[#This Row],[Reference]],metron,23,FALSE)</f>
        <v>1.576522702104098</v>
      </c>
      <c r="CF815">
        <f>VLOOKUP(Table2[[#This Row],[Reference]],metron,24,FALSE)</f>
        <v>1.917165005537099</v>
      </c>
      <c r="CG815">
        <f>VLOOKUP(Table2[[#This Row],[Reference]],metron,25,FALSE)</f>
        <v>8.4385382059800659E-2</v>
      </c>
      <c r="CH815">
        <f>VLOOKUP(Table2[[#This Row],[Reference]],metron,26,FALSE)</f>
        <v>0.1233665559246955</v>
      </c>
    </row>
    <row r="816" spans="1:86" hidden="1" x14ac:dyDescent="0.45">
      <c r="A816">
        <v>1642647600</v>
      </c>
      <c r="B816" t="s">
        <v>1530</v>
      </c>
      <c r="C816" t="s">
        <v>64</v>
      </c>
      <c r="D816" t="s">
        <v>65</v>
      </c>
      <c r="E816" t="s">
        <v>667</v>
      </c>
      <c r="F816" t="s">
        <v>677</v>
      </c>
      <c r="G816" t="s">
        <v>673</v>
      </c>
      <c r="H816">
        <v>1</v>
      </c>
      <c r="I816">
        <v>1.91</v>
      </c>
      <c r="J816">
        <v>1.73</v>
      </c>
      <c r="K816">
        <v>1.55</v>
      </c>
      <c r="L816">
        <v>1.68</v>
      </c>
      <c r="M816">
        <v>1</v>
      </c>
      <c r="N816">
        <v>1</v>
      </c>
      <c r="O816">
        <v>2</v>
      </c>
      <c r="P816">
        <v>1</v>
      </c>
      <c r="Q816">
        <v>1</v>
      </c>
      <c r="R816">
        <v>0</v>
      </c>
      <c r="S816">
        <v>22</v>
      </c>
      <c r="T816">
        <v>50</v>
      </c>
      <c r="U816">
        <v>4</v>
      </c>
      <c r="V816">
        <v>3</v>
      </c>
      <c r="W816">
        <v>5</v>
      </c>
      <c r="X816">
        <v>0</v>
      </c>
      <c r="Y816">
        <v>3</v>
      </c>
      <c r="Z816">
        <v>0</v>
      </c>
      <c r="AA816">
        <v>3</v>
      </c>
      <c r="AB816">
        <v>2</v>
      </c>
      <c r="AC816">
        <v>1</v>
      </c>
      <c r="AD816">
        <v>2</v>
      </c>
      <c r="AE816">
        <v>10</v>
      </c>
      <c r="AF816">
        <v>6</v>
      </c>
      <c r="AG816">
        <v>5</v>
      </c>
      <c r="AH816">
        <v>4</v>
      </c>
      <c r="AI816">
        <v>5</v>
      </c>
      <c r="AJ816">
        <v>2</v>
      </c>
      <c r="AK816">
        <v>17</v>
      </c>
      <c r="AL816">
        <v>18</v>
      </c>
      <c r="AM816">
        <v>59</v>
      </c>
      <c r="AN816">
        <v>41</v>
      </c>
      <c r="AO816">
        <v>1.29</v>
      </c>
      <c r="AP816">
        <v>1.06</v>
      </c>
      <c r="AQ816">
        <v>2.3199999999999998</v>
      </c>
      <c r="AR816">
        <v>46</v>
      </c>
      <c r="AS816">
        <v>64</v>
      </c>
      <c r="AT816">
        <v>41</v>
      </c>
      <c r="AU816">
        <v>14</v>
      </c>
      <c r="AV816">
        <v>14</v>
      </c>
      <c r="AW816">
        <v>27</v>
      </c>
      <c r="AX816">
        <v>82</v>
      </c>
      <c r="AY816">
        <v>32</v>
      </c>
      <c r="AZ816">
        <v>64</v>
      </c>
      <c r="BA816">
        <v>10.28</v>
      </c>
      <c r="BB816">
        <v>4.09</v>
      </c>
      <c r="BC816">
        <v>2.25</v>
      </c>
      <c r="BD816">
        <v>3.2</v>
      </c>
      <c r="BE816">
        <v>3.2</v>
      </c>
      <c r="BF816">
        <f>(1/BC816+1/BD816+1/BE816-1)/3</f>
        <v>2.314814814814814E-2</v>
      </c>
      <c r="BG816">
        <f>1/BC816-BF816</f>
        <v>0.42129629629629628</v>
      </c>
      <c r="BH816">
        <f>1/BD816-BF816</f>
        <v>0.28935185185185186</v>
      </c>
      <c r="BI816">
        <f>1/BE816-BF816</f>
        <v>0.28935185185185186</v>
      </c>
      <c r="BJ816">
        <f>MROUND(BG816*100,2)/100</f>
        <v>0.42</v>
      </c>
      <c r="BK816">
        <v>1.42</v>
      </c>
      <c r="BL816">
        <v>2.33</v>
      </c>
      <c r="BM816">
        <v>4.2</v>
      </c>
      <c r="BN816">
        <v>8.1</v>
      </c>
      <c r="BO816">
        <v>1.91</v>
      </c>
      <c r="BP816">
        <v>1.8</v>
      </c>
      <c r="BQ816" t="s">
        <v>736</v>
      </c>
      <c r="BR816">
        <f>VLOOKUP(Table2[[#This Row],[Reference]],metron,10,FALSE)</f>
        <v>2.4884649511978703</v>
      </c>
      <c r="BS816">
        <f>VLOOKUP(Table2[[#This Row],[Reference]],metron,11,FALSE)</f>
        <v>1.396960958296362</v>
      </c>
      <c r="BT816">
        <f>VLOOKUP(Table2[[#This Row],[Reference]],metron,12,FALSE)</f>
        <v>1.091503992901508</v>
      </c>
      <c r="BU816">
        <f>VLOOKUP(Table2[[#This Row],[Reference]],metron,13,FALSE)</f>
        <v>0.60765391014975045</v>
      </c>
      <c r="BV816">
        <f>VLOOKUP(Table2[[#This Row],[Reference]],metron,14,FALSE)</f>
        <v>0.47276760953965608</v>
      </c>
      <c r="BW816">
        <f>VLOOKUP(Table2[[#This Row],[Reference]],metron,15,FALSE)</f>
        <v>12.29504785684561</v>
      </c>
      <c r="BX816">
        <f>VLOOKUP(Table2[[#This Row],[Reference]],metron,16,FALSE)</f>
        <v>10.047232625884311</v>
      </c>
      <c r="BY816">
        <f>VLOOKUP(Table2[[#This Row],[Reference]],metron,17,FALSE)</f>
        <v>5.2917192097519967</v>
      </c>
      <c r="BZ816">
        <f>VLOOKUP(Table2[[#This Row],[Reference]],metron,18,FALSE)</f>
        <v>4.2580916351408158</v>
      </c>
      <c r="CA816">
        <f>VLOOKUP(Table2[[#This Row],[Reference]],metron,19,FALSE)</f>
        <v>7.0033286470936131</v>
      </c>
      <c r="CB816">
        <f>VLOOKUP(Table2[[#This Row],[Reference]],metron,20,FALSE)</f>
        <v>5.789140990743495</v>
      </c>
      <c r="CC816">
        <f>VLOOKUP(Table2[[#This Row],[Reference]],metron,21,FALSE)</f>
        <v>12.77041895895049</v>
      </c>
      <c r="CD816">
        <f>VLOOKUP(Table2[[#This Row],[Reference]],metron,22,FALSE)</f>
        <v>13.411129919593741</v>
      </c>
      <c r="CE816">
        <f>VLOOKUP(Table2[[#This Row],[Reference]],metron,23,FALSE)</f>
        <v>1.556141062018646</v>
      </c>
      <c r="CF816">
        <f>VLOOKUP(Table2[[#This Row],[Reference]],metron,24,FALSE)</f>
        <v>1.9114308877178761</v>
      </c>
      <c r="CG816">
        <f>VLOOKUP(Table2[[#This Row],[Reference]],metron,25,FALSE)</f>
        <v>8.4920956627482766E-2</v>
      </c>
      <c r="CH816">
        <f>VLOOKUP(Table2[[#This Row],[Reference]],metron,26,FALSE)</f>
        <v>0.1323469801378192</v>
      </c>
    </row>
    <row r="817" spans="1:86" hidden="1" x14ac:dyDescent="0.45">
      <c r="A817">
        <v>1642734000</v>
      </c>
      <c r="B817" t="s">
        <v>1531</v>
      </c>
      <c r="C817" t="s">
        <v>64</v>
      </c>
      <c r="D817" t="s">
        <v>65</v>
      </c>
      <c r="E817" t="s">
        <v>688</v>
      </c>
      <c r="F817" t="s">
        <v>689</v>
      </c>
      <c r="G817" t="s">
        <v>725</v>
      </c>
      <c r="H817">
        <v>3</v>
      </c>
      <c r="I817">
        <v>0.67</v>
      </c>
      <c r="J817">
        <v>0.5</v>
      </c>
      <c r="K817">
        <v>1.1100000000000001</v>
      </c>
      <c r="L817">
        <v>0.71</v>
      </c>
      <c r="M817">
        <v>0</v>
      </c>
      <c r="N817">
        <v>1</v>
      </c>
      <c r="O817">
        <v>1</v>
      </c>
      <c r="P817">
        <v>0</v>
      </c>
      <c r="Q817">
        <v>0</v>
      </c>
      <c r="R817">
        <v>0</v>
      </c>
      <c r="T817">
        <v>82</v>
      </c>
      <c r="U817">
        <v>5</v>
      </c>
      <c r="V817">
        <v>4</v>
      </c>
      <c r="W817">
        <v>3</v>
      </c>
      <c r="X817">
        <v>1</v>
      </c>
      <c r="Y817">
        <v>3</v>
      </c>
      <c r="Z817">
        <v>0</v>
      </c>
      <c r="AA817">
        <v>3</v>
      </c>
      <c r="AB817">
        <v>1</v>
      </c>
      <c r="AC817">
        <v>0</v>
      </c>
      <c r="AD817">
        <v>3</v>
      </c>
      <c r="AE817">
        <v>13</v>
      </c>
      <c r="AF817">
        <v>19</v>
      </c>
      <c r="AG817">
        <v>2</v>
      </c>
      <c r="AH817">
        <v>4</v>
      </c>
      <c r="AI817">
        <v>11</v>
      </c>
      <c r="AJ817">
        <v>15</v>
      </c>
      <c r="AK817">
        <v>16</v>
      </c>
      <c r="AL817">
        <v>10</v>
      </c>
      <c r="AM817">
        <v>40</v>
      </c>
      <c r="AN817">
        <v>60</v>
      </c>
      <c r="AO817">
        <v>1.21</v>
      </c>
      <c r="AP817">
        <v>1.82</v>
      </c>
      <c r="AQ817">
        <v>2.44</v>
      </c>
      <c r="AR817">
        <v>37</v>
      </c>
      <c r="AS817">
        <v>69</v>
      </c>
      <c r="AT817">
        <v>32</v>
      </c>
      <c r="AU817">
        <v>21</v>
      </c>
      <c r="AV817">
        <v>11</v>
      </c>
      <c r="AW817">
        <v>21</v>
      </c>
      <c r="AX817">
        <v>59</v>
      </c>
      <c r="AY817">
        <v>42</v>
      </c>
      <c r="AZ817">
        <v>90</v>
      </c>
      <c r="BA817">
        <v>7.64</v>
      </c>
      <c r="BB817">
        <v>4.54</v>
      </c>
      <c r="BC817">
        <v>2.2799999999999998</v>
      </c>
      <c r="BD817">
        <v>3.45</v>
      </c>
      <c r="BE817">
        <v>2.92</v>
      </c>
      <c r="BF817">
        <f>(1/BC817+1/BD817+1/BE817-1)/3</f>
        <v>2.3639105705498615E-2</v>
      </c>
      <c r="BG817">
        <f>1/BC817-BF817</f>
        <v>0.41495738552257161</v>
      </c>
      <c r="BH817">
        <f>1/BD817-BF817</f>
        <v>0.26621596675826953</v>
      </c>
      <c r="BI817">
        <f>1/BE817-BF817</f>
        <v>0.31882664771915892</v>
      </c>
      <c r="BJ817">
        <f>MROUND(BG817*100,2)/100</f>
        <v>0.42</v>
      </c>
      <c r="BK817">
        <v>1.42</v>
      </c>
      <c r="BL817">
        <v>2.19</v>
      </c>
      <c r="BM817">
        <v>4.5</v>
      </c>
      <c r="BN817">
        <v>7.5</v>
      </c>
      <c r="BO817">
        <v>2</v>
      </c>
      <c r="BP817">
        <v>1.73</v>
      </c>
      <c r="BQ817" t="s">
        <v>691</v>
      </c>
      <c r="BR817">
        <f>VLOOKUP(Table2[[#This Row],[Reference]],metron,10,FALSE)</f>
        <v>2.4884649511978703</v>
      </c>
      <c r="BS817">
        <f>VLOOKUP(Table2[[#This Row],[Reference]],metron,11,FALSE)</f>
        <v>1.396960958296362</v>
      </c>
      <c r="BT817">
        <f>VLOOKUP(Table2[[#This Row],[Reference]],metron,12,FALSE)</f>
        <v>1.091503992901508</v>
      </c>
      <c r="BU817">
        <f>VLOOKUP(Table2[[#This Row],[Reference]],metron,13,FALSE)</f>
        <v>0.60765391014975045</v>
      </c>
      <c r="BV817">
        <f>VLOOKUP(Table2[[#This Row],[Reference]],metron,14,FALSE)</f>
        <v>0.47276760953965608</v>
      </c>
      <c r="BW817">
        <f>VLOOKUP(Table2[[#This Row],[Reference]],metron,15,FALSE)</f>
        <v>12.29504785684561</v>
      </c>
      <c r="BX817">
        <f>VLOOKUP(Table2[[#This Row],[Reference]],metron,16,FALSE)</f>
        <v>10.047232625884311</v>
      </c>
      <c r="BY817">
        <f>VLOOKUP(Table2[[#This Row],[Reference]],metron,17,FALSE)</f>
        <v>5.2917192097519967</v>
      </c>
      <c r="BZ817">
        <f>VLOOKUP(Table2[[#This Row],[Reference]],metron,18,FALSE)</f>
        <v>4.2580916351408158</v>
      </c>
      <c r="CA817">
        <f>VLOOKUP(Table2[[#This Row],[Reference]],metron,19,FALSE)</f>
        <v>7.0033286470936131</v>
      </c>
      <c r="CB817">
        <f>VLOOKUP(Table2[[#This Row],[Reference]],metron,20,FALSE)</f>
        <v>5.789140990743495</v>
      </c>
      <c r="CC817">
        <f>VLOOKUP(Table2[[#This Row],[Reference]],metron,21,FALSE)</f>
        <v>12.77041895895049</v>
      </c>
      <c r="CD817">
        <f>VLOOKUP(Table2[[#This Row],[Reference]],metron,22,FALSE)</f>
        <v>13.411129919593741</v>
      </c>
      <c r="CE817">
        <f>VLOOKUP(Table2[[#This Row],[Reference]],metron,23,FALSE)</f>
        <v>1.556141062018646</v>
      </c>
      <c r="CF817">
        <f>VLOOKUP(Table2[[#This Row],[Reference]],metron,24,FALSE)</f>
        <v>1.9114308877178761</v>
      </c>
      <c r="CG817">
        <f>VLOOKUP(Table2[[#This Row],[Reference]],metron,25,FALSE)</f>
        <v>8.4920956627482766E-2</v>
      </c>
      <c r="CH817">
        <f>VLOOKUP(Table2[[#This Row],[Reference]],metron,26,FALSE)</f>
        <v>0.1323469801378192</v>
      </c>
    </row>
    <row r="818" spans="1:86" hidden="1" x14ac:dyDescent="0.45">
      <c r="A818">
        <v>1642820400</v>
      </c>
      <c r="B818" t="s">
        <v>1532</v>
      </c>
      <c r="C818" t="s">
        <v>64</v>
      </c>
      <c r="D818" t="s">
        <v>65</v>
      </c>
      <c r="E818" t="s">
        <v>699</v>
      </c>
      <c r="F818" t="s">
        <v>705</v>
      </c>
      <c r="G818" t="s">
        <v>710</v>
      </c>
      <c r="H818">
        <v>3</v>
      </c>
      <c r="I818">
        <v>1.67</v>
      </c>
      <c r="J818">
        <v>1.1000000000000001</v>
      </c>
      <c r="K818">
        <v>1.71</v>
      </c>
      <c r="L818">
        <v>1.29</v>
      </c>
      <c r="M818">
        <v>1</v>
      </c>
      <c r="N818">
        <v>2</v>
      </c>
      <c r="O818">
        <v>3</v>
      </c>
      <c r="P818">
        <v>1</v>
      </c>
      <c r="Q818">
        <v>1</v>
      </c>
      <c r="R818">
        <v>0</v>
      </c>
      <c r="S818">
        <v>28</v>
      </c>
      <c r="T818" t="s">
        <v>1533</v>
      </c>
      <c r="U818">
        <v>2</v>
      </c>
      <c r="V818">
        <v>3</v>
      </c>
      <c r="W818">
        <v>2</v>
      </c>
      <c r="X818">
        <v>1</v>
      </c>
      <c r="Y818">
        <v>2</v>
      </c>
      <c r="Z818">
        <v>0</v>
      </c>
      <c r="AA818">
        <v>0</v>
      </c>
      <c r="AB818">
        <v>3</v>
      </c>
      <c r="AC818">
        <v>2</v>
      </c>
      <c r="AD818">
        <v>0</v>
      </c>
      <c r="AE818">
        <v>5</v>
      </c>
      <c r="AF818">
        <v>6</v>
      </c>
      <c r="AG818">
        <v>2</v>
      </c>
      <c r="AH818">
        <v>3</v>
      </c>
      <c r="AI818">
        <v>3</v>
      </c>
      <c r="AJ818">
        <v>3</v>
      </c>
      <c r="AK818">
        <v>20</v>
      </c>
      <c r="AL818">
        <v>8</v>
      </c>
      <c r="AM818">
        <v>32</v>
      </c>
      <c r="AN818">
        <v>68</v>
      </c>
      <c r="AO818">
        <v>0.66</v>
      </c>
      <c r="AP818">
        <v>0.85</v>
      </c>
      <c r="AQ818">
        <v>2.74</v>
      </c>
      <c r="AR818">
        <v>49</v>
      </c>
      <c r="AS818">
        <v>79</v>
      </c>
      <c r="AT818">
        <v>59</v>
      </c>
      <c r="AU818">
        <v>37</v>
      </c>
      <c r="AV818">
        <v>5</v>
      </c>
      <c r="AW818">
        <v>37</v>
      </c>
      <c r="AX818">
        <v>79</v>
      </c>
      <c r="AY818">
        <v>43</v>
      </c>
      <c r="AZ818">
        <v>84</v>
      </c>
      <c r="BA818">
        <v>5.72</v>
      </c>
      <c r="BB818">
        <v>5.26</v>
      </c>
      <c r="BC818">
        <v>2.52</v>
      </c>
      <c r="BD818">
        <v>3.22</v>
      </c>
      <c r="BE818">
        <v>2.93</v>
      </c>
      <c r="BF818">
        <f>(1/BC818+1/BD818+1/BE818-1)/3</f>
        <v>1.6227110454740679E-2</v>
      </c>
      <c r="BG818">
        <f>1/BC818-BF818</f>
        <v>0.38059828637065612</v>
      </c>
      <c r="BH818">
        <f>1/BD818-BF818</f>
        <v>0.29433189575643942</v>
      </c>
      <c r="BI818">
        <f>1/BE818-BF818</f>
        <v>0.32506981787290434</v>
      </c>
      <c r="BJ818">
        <f>MROUND(BG818*100,2)/100</f>
        <v>0.38</v>
      </c>
      <c r="BK818">
        <v>0</v>
      </c>
      <c r="BL818">
        <v>1.91</v>
      </c>
      <c r="BM818">
        <v>0</v>
      </c>
      <c r="BN818">
        <v>0</v>
      </c>
      <c r="BO818">
        <v>0</v>
      </c>
      <c r="BP818">
        <v>0</v>
      </c>
      <c r="BQ818" t="s">
        <v>702</v>
      </c>
      <c r="BR818">
        <f>VLOOKUP(Table2[[#This Row],[Reference]],metron,10,FALSE)</f>
        <v>2.4900895140664963</v>
      </c>
      <c r="BS818">
        <f>VLOOKUP(Table2[[#This Row],[Reference]],metron,11,FALSE)</f>
        <v>1.330562659846547</v>
      </c>
      <c r="BT818">
        <f>VLOOKUP(Table2[[#This Row],[Reference]],metron,12,FALSE)</f>
        <v>1.1595268542199491</v>
      </c>
      <c r="BU818">
        <f>VLOOKUP(Table2[[#This Row],[Reference]],metron,13,FALSE)</f>
        <v>0.59053607588191415</v>
      </c>
      <c r="BV818">
        <f>VLOOKUP(Table2[[#This Row],[Reference]],metron,14,FALSE)</f>
        <v>0.50069274219332838</v>
      </c>
      <c r="BW818">
        <f>VLOOKUP(Table2[[#This Row],[Reference]],metron,15,FALSE)</f>
        <v>11.79715236686391</v>
      </c>
      <c r="BX818">
        <f>VLOOKUP(Table2[[#This Row],[Reference]],metron,16,FALSE)</f>
        <v>10.317122781065089</v>
      </c>
      <c r="BY818">
        <f>VLOOKUP(Table2[[#This Row],[Reference]],metron,17,FALSE)</f>
        <v>5.0637025966747622</v>
      </c>
      <c r="BZ818">
        <f>VLOOKUP(Table2[[#This Row],[Reference]],metron,18,FALSE)</f>
        <v>4.4674014571268454</v>
      </c>
      <c r="CA818">
        <f>VLOOKUP(Table2[[#This Row],[Reference]],metron,19,FALSE)</f>
        <v>6.7334497701891483</v>
      </c>
      <c r="CB818">
        <f>VLOOKUP(Table2[[#This Row],[Reference]],metron,20,FALSE)</f>
        <v>5.849721323938244</v>
      </c>
      <c r="CC818">
        <f>VLOOKUP(Table2[[#This Row],[Reference]],metron,21,FALSE)</f>
        <v>12.89644194756554</v>
      </c>
      <c r="CD818">
        <f>VLOOKUP(Table2[[#This Row],[Reference]],metron,22,FALSE)</f>
        <v>13.3434456928839</v>
      </c>
      <c r="CE818">
        <f>VLOOKUP(Table2[[#This Row],[Reference]],metron,23,FALSE)</f>
        <v>1.6144382124117971</v>
      </c>
      <c r="CF818">
        <f>VLOOKUP(Table2[[#This Row],[Reference]],metron,24,FALSE)</f>
        <v>1.9032024606477289</v>
      </c>
      <c r="CG818">
        <f>VLOOKUP(Table2[[#This Row],[Reference]],metron,25,FALSE)</f>
        <v>9.372172969060974E-2</v>
      </c>
      <c r="CH818">
        <f>VLOOKUP(Table2[[#This Row],[Reference]],metron,26,FALSE)</f>
        <v>0.11669983716301791</v>
      </c>
    </row>
    <row r="819" spans="1:86" hidden="1" x14ac:dyDescent="0.45">
      <c r="A819">
        <v>1642892400</v>
      </c>
      <c r="B819" t="s">
        <v>1534</v>
      </c>
      <c r="C819" t="s">
        <v>64</v>
      </c>
      <c r="D819" t="s">
        <v>65</v>
      </c>
      <c r="E819" t="s">
        <v>666</v>
      </c>
      <c r="F819" t="s">
        <v>683</v>
      </c>
      <c r="G819" t="s">
        <v>720</v>
      </c>
      <c r="H819">
        <v>3</v>
      </c>
      <c r="I819">
        <v>1.56</v>
      </c>
      <c r="J819">
        <v>0.5</v>
      </c>
      <c r="K819">
        <v>1.47</v>
      </c>
      <c r="L819">
        <v>0.65</v>
      </c>
      <c r="M819">
        <v>1</v>
      </c>
      <c r="N819">
        <v>1</v>
      </c>
      <c r="O819">
        <v>2</v>
      </c>
      <c r="P819">
        <v>2</v>
      </c>
      <c r="Q819">
        <v>1</v>
      </c>
      <c r="R819">
        <v>1</v>
      </c>
      <c r="S819">
        <v>42</v>
      </c>
      <c r="T819">
        <v>2</v>
      </c>
      <c r="U819">
        <v>4</v>
      </c>
      <c r="V819">
        <v>4</v>
      </c>
      <c r="W819">
        <v>3</v>
      </c>
      <c r="X819">
        <v>0</v>
      </c>
      <c r="Y819">
        <v>8</v>
      </c>
      <c r="Z819">
        <v>0</v>
      </c>
      <c r="AA819">
        <v>0</v>
      </c>
      <c r="AB819">
        <v>3</v>
      </c>
      <c r="AC819">
        <v>4</v>
      </c>
      <c r="AD819">
        <v>4</v>
      </c>
      <c r="AE819">
        <v>18</v>
      </c>
      <c r="AF819">
        <v>11</v>
      </c>
      <c r="AG819">
        <v>9</v>
      </c>
      <c r="AH819">
        <v>5</v>
      </c>
      <c r="AI819">
        <v>9</v>
      </c>
      <c r="AJ819">
        <v>6</v>
      </c>
      <c r="AK819">
        <v>15</v>
      </c>
      <c r="AL819">
        <v>22</v>
      </c>
      <c r="AM819">
        <v>65</v>
      </c>
      <c r="AN819">
        <v>35</v>
      </c>
      <c r="AO819">
        <v>2.04</v>
      </c>
      <c r="AP819">
        <v>1.28</v>
      </c>
      <c r="AQ819">
        <v>1.97</v>
      </c>
      <c r="AR819">
        <v>37</v>
      </c>
      <c r="AS819">
        <v>69</v>
      </c>
      <c r="AT819">
        <v>38</v>
      </c>
      <c r="AU819">
        <v>6</v>
      </c>
      <c r="AV819">
        <v>0</v>
      </c>
      <c r="AW819">
        <v>11</v>
      </c>
      <c r="AX819">
        <v>65</v>
      </c>
      <c r="AY819">
        <v>42</v>
      </c>
      <c r="AZ819">
        <v>74</v>
      </c>
      <c r="BA819">
        <v>10.06</v>
      </c>
      <c r="BB819">
        <v>5.0199999999999996</v>
      </c>
      <c r="BC819">
        <v>1.8</v>
      </c>
      <c r="BD819">
        <v>3.4</v>
      </c>
      <c r="BE819">
        <v>4.4000000000000004</v>
      </c>
      <c r="BF819">
        <f>(1/BC819+1/BD819+1/BE819-1)/3</f>
        <v>2.5648643295702156E-2</v>
      </c>
      <c r="BG819">
        <f>1/BC819-BF819</f>
        <v>0.52990691225985342</v>
      </c>
      <c r="BH819">
        <f>1/BD819-BF819</f>
        <v>0.26846900376312138</v>
      </c>
      <c r="BI819">
        <f>1/BE819-BF819</f>
        <v>0.20162408397702511</v>
      </c>
      <c r="BJ819">
        <f>MROUND(BG819*100,2)/100</f>
        <v>0.52</v>
      </c>
      <c r="BK819">
        <v>1.42</v>
      </c>
      <c r="BL819">
        <v>2.2000000000000002</v>
      </c>
      <c r="BM819">
        <v>4.5</v>
      </c>
      <c r="BN819">
        <v>7.5</v>
      </c>
      <c r="BO819">
        <v>2.1</v>
      </c>
      <c r="BP819">
        <v>1.67</v>
      </c>
      <c r="BQ819" t="s">
        <v>669</v>
      </c>
      <c r="BR819">
        <f>VLOOKUP(Table2[[#This Row],[Reference]],metron,10,FALSE)</f>
        <v>2.5967403582378576</v>
      </c>
      <c r="BS819">
        <f>VLOOKUP(Table2[[#This Row],[Reference]],metron,11,FALSE)</f>
        <v>1.625948039373891</v>
      </c>
      <c r="BT819">
        <f>VLOOKUP(Table2[[#This Row],[Reference]],metron,12,FALSE)</f>
        <v>0.97079231886396644</v>
      </c>
      <c r="BU819">
        <f>VLOOKUP(Table2[[#This Row],[Reference]],metron,13,FALSE)</f>
        <v>0.71433182698515174</v>
      </c>
      <c r="BV819">
        <f>VLOOKUP(Table2[[#This Row],[Reference]],metron,14,FALSE)</f>
        <v>0.43011620400258233</v>
      </c>
      <c r="BW819">
        <f>VLOOKUP(Table2[[#This Row],[Reference]],metron,15,FALSE)</f>
        <v>13.39951055368614</v>
      </c>
      <c r="BX819">
        <f>VLOOKUP(Table2[[#This Row],[Reference]],metron,16,FALSE)</f>
        <v>9.4252064851636579</v>
      </c>
      <c r="BY819">
        <f>VLOOKUP(Table2[[#This Row],[Reference]],metron,17,FALSE)</f>
        <v>5.7628422023992618</v>
      </c>
      <c r="BZ819">
        <f>VLOOKUP(Table2[[#This Row],[Reference]],metron,18,FALSE)</f>
        <v>3.9375576745616732</v>
      </c>
      <c r="CA819">
        <f>VLOOKUP(Table2[[#This Row],[Reference]],metron,19,FALSE)</f>
        <v>7.636668351286878</v>
      </c>
      <c r="CB819">
        <f>VLOOKUP(Table2[[#This Row],[Reference]],metron,20,FALSE)</f>
        <v>5.4876488106019847</v>
      </c>
      <c r="CC819">
        <f>VLOOKUP(Table2[[#This Row],[Reference]],metron,21,FALSE)</f>
        <v>12.460420531849101</v>
      </c>
      <c r="CD819">
        <f>VLOOKUP(Table2[[#This Row],[Reference]],metron,22,FALSE)</f>
        <v>13.44897959183673</v>
      </c>
      <c r="CE819">
        <f>VLOOKUP(Table2[[#This Row],[Reference]],metron,23,FALSE)</f>
        <v>1.462202380952381</v>
      </c>
      <c r="CF819">
        <f>VLOOKUP(Table2[[#This Row],[Reference]],metron,24,FALSE)</f>
        <v>2.01547619047619</v>
      </c>
      <c r="CG819">
        <f>VLOOKUP(Table2[[#This Row],[Reference]],metron,25,FALSE)</f>
        <v>7.7380952380952384E-2</v>
      </c>
      <c r="CH819">
        <f>VLOOKUP(Table2[[#This Row],[Reference]],metron,26,FALSE)</f>
        <v>0.13754093480202439</v>
      </c>
    </row>
    <row r="820" spans="1:86" x14ac:dyDescent="0.45">
      <c r="A820">
        <v>1642899600</v>
      </c>
      <c r="B820" t="s">
        <v>1535</v>
      </c>
      <c r="C820" t="s">
        <v>64</v>
      </c>
      <c r="D820" t="s">
        <v>65</v>
      </c>
      <c r="E820" t="s">
        <v>667</v>
      </c>
      <c r="F820" t="s">
        <v>693</v>
      </c>
      <c r="G820" t="s">
        <v>65</v>
      </c>
      <c r="H820">
        <v>3</v>
      </c>
      <c r="I820">
        <v>1.83</v>
      </c>
      <c r="J820">
        <v>1.1100000000000001</v>
      </c>
      <c r="K820">
        <v>1.55</v>
      </c>
      <c r="L820">
        <v>1.42</v>
      </c>
      <c r="M820">
        <v>2</v>
      </c>
      <c r="N820">
        <v>1</v>
      </c>
      <c r="O820">
        <v>3</v>
      </c>
      <c r="P820">
        <v>2</v>
      </c>
      <c r="Q820">
        <v>1</v>
      </c>
      <c r="R820">
        <v>1</v>
      </c>
      <c r="S820" t="s">
        <v>1536</v>
      </c>
      <c r="T820">
        <v>32</v>
      </c>
      <c r="U820">
        <v>7</v>
      </c>
      <c r="V820">
        <v>14</v>
      </c>
      <c r="W820">
        <v>4</v>
      </c>
      <c r="X820">
        <v>0</v>
      </c>
      <c r="Y820">
        <v>1</v>
      </c>
      <c r="Z820">
        <v>1</v>
      </c>
      <c r="AA820">
        <v>2</v>
      </c>
      <c r="AB820">
        <v>2</v>
      </c>
      <c r="AC820">
        <v>1</v>
      </c>
      <c r="AD820">
        <v>1</v>
      </c>
      <c r="AE820">
        <v>13</v>
      </c>
      <c r="AF820">
        <v>18</v>
      </c>
      <c r="AG820">
        <v>6</v>
      </c>
      <c r="AH820">
        <v>9</v>
      </c>
      <c r="AI820">
        <v>7</v>
      </c>
      <c r="AJ820">
        <v>9</v>
      </c>
      <c r="AK820">
        <v>13</v>
      </c>
      <c r="AL820">
        <v>7</v>
      </c>
      <c r="AM820">
        <v>57</v>
      </c>
      <c r="AN820">
        <v>43</v>
      </c>
      <c r="AO820">
        <v>1.47</v>
      </c>
      <c r="AP820">
        <v>2.17</v>
      </c>
      <c r="AQ820">
        <v>2.6</v>
      </c>
      <c r="AR820">
        <v>57</v>
      </c>
      <c r="AS820">
        <v>86</v>
      </c>
      <c r="AT820">
        <v>53</v>
      </c>
      <c r="AU820">
        <v>15</v>
      </c>
      <c r="AV820">
        <v>10</v>
      </c>
      <c r="AW820">
        <v>35</v>
      </c>
      <c r="AX820">
        <v>81</v>
      </c>
      <c r="AY820">
        <v>38</v>
      </c>
      <c r="AZ820">
        <v>92</v>
      </c>
      <c r="BA820">
        <v>10.11</v>
      </c>
      <c r="BB820">
        <v>4.75</v>
      </c>
      <c r="BC820">
        <v>2.0499999999999998</v>
      </c>
      <c r="BD820">
        <v>3.3</v>
      </c>
      <c r="BE820">
        <v>3.5</v>
      </c>
      <c r="BF820">
        <f>(1/BC820+1/BD820+1/BE820-1)/3</f>
        <v>2.5516488931123089E-2</v>
      </c>
      <c r="BG820">
        <f>1/BC820-BF820</f>
        <v>0.46228838911765746</v>
      </c>
      <c r="BH820">
        <f>1/BD820-BF820</f>
        <v>0.27751381409917997</v>
      </c>
      <c r="BI820">
        <f>1/BE820-BF820</f>
        <v>0.26019779678316263</v>
      </c>
      <c r="BJ820">
        <f>MROUND(BG820*100,2)/100</f>
        <v>0.46</v>
      </c>
      <c r="BK820">
        <v>0</v>
      </c>
      <c r="BL820">
        <v>2.1</v>
      </c>
      <c r="BM820">
        <v>0</v>
      </c>
      <c r="BN820">
        <v>0</v>
      </c>
      <c r="BO820">
        <v>1.83</v>
      </c>
      <c r="BP820">
        <v>1.83</v>
      </c>
      <c r="BQ820" t="s">
        <v>736</v>
      </c>
      <c r="BR820">
        <f>VLOOKUP(Table2[[#This Row],[Reference]],metron,10,FALSE)</f>
        <v>2.5405629139072849</v>
      </c>
      <c r="BS820">
        <f>VLOOKUP(Table2[[#This Row],[Reference]],metron,11,FALSE)</f>
        <v>1.4888836329233679</v>
      </c>
      <c r="BT820">
        <f>VLOOKUP(Table2[[#This Row],[Reference]],metron,12,FALSE)</f>
        <v>1.0516792809839171</v>
      </c>
      <c r="BU820">
        <f>VLOOKUP(Table2[[#This Row],[Reference]],metron,13,FALSE)</f>
        <v>0.64581362346263005</v>
      </c>
      <c r="BV820">
        <f>VLOOKUP(Table2[[#This Row],[Reference]],metron,14,FALSE)</f>
        <v>0.45364238410596031</v>
      </c>
      <c r="BW820">
        <f>VLOOKUP(Table2[[#This Row],[Reference]],metron,15,FALSE)</f>
        <v>12.686892177589851</v>
      </c>
      <c r="BX820">
        <f>VLOOKUP(Table2[[#This Row],[Reference]],metron,16,FALSE)</f>
        <v>9.8059196617336148</v>
      </c>
      <c r="BY820">
        <f>VLOOKUP(Table2[[#This Row],[Reference]],metron,17,FALSE)</f>
        <v>5.3198121263877027</v>
      </c>
      <c r="BZ820">
        <f>VLOOKUP(Table2[[#This Row],[Reference]],metron,18,FALSE)</f>
        <v>4.0954312553373189</v>
      </c>
      <c r="CA820">
        <f>VLOOKUP(Table2[[#This Row],[Reference]],metron,19,FALSE)</f>
        <v>7.3670800512021479</v>
      </c>
      <c r="CB820">
        <f>VLOOKUP(Table2[[#This Row],[Reference]],metron,20,FALSE)</f>
        <v>5.710488406396296</v>
      </c>
      <c r="CC820">
        <f>VLOOKUP(Table2[[#This Row],[Reference]],metron,21,FALSE)</f>
        <v>13.0488908033599</v>
      </c>
      <c r="CD820">
        <f>VLOOKUP(Table2[[#This Row],[Reference]],metron,22,FALSE)</f>
        <v>13.714839543398661</v>
      </c>
      <c r="CE820">
        <f>VLOOKUP(Table2[[#This Row],[Reference]],metron,23,FALSE)</f>
        <v>1.567523459812322</v>
      </c>
      <c r="CF820">
        <f>VLOOKUP(Table2[[#This Row],[Reference]],metron,24,FALSE)</f>
        <v>1.951040391676867</v>
      </c>
      <c r="CG820">
        <f>VLOOKUP(Table2[[#This Row],[Reference]],metron,25,FALSE)</f>
        <v>8.3027335781313744E-2</v>
      </c>
      <c r="CH820">
        <f>VLOOKUP(Table2[[#This Row],[Reference]],metron,26,FALSE)</f>
        <v>0.13117095063239501</v>
      </c>
    </row>
    <row r="821" spans="1:86" hidden="1" x14ac:dyDescent="0.45">
      <c r="A821">
        <v>1642906800</v>
      </c>
      <c r="B821" t="s">
        <v>1537</v>
      </c>
      <c r="C821" t="s">
        <v>64</v>
      </c>
      <c r="D821" t="s">
        <v>65</v>
      </c>
      <c r="E821" t="s">
        <v>694</v>
      </c>
      <c r="F821" t="s">
        <v>677</v>
      </c>
      <c r="G821" t="s">
        <v>743</v>
      </c>
      <c r="H821">
        <v>3</v>
      </c>
      <c r="I821">
        <v>2.2999999999999998</v>
      </c>
      <c r="J821">
        <v>1.67</v>
      </c>
      <c r="K821">
        <v>1.9</v>
      </c>
      <c r="L821">
        <v>1.68</v>
      </c>
      <c r="M821">
        <v>0</v>
      </c>
      <c r="N821">
        <v>2</v>
      </c>
      <c r="O821">
        <v>2</v>
      </c>
      <c r="P821">
        <v>0</v>
      </c>
      <c r="Q821">
        <v>0</v>
      </c>
      <c r="R821">
        <v>0</v>
      </c>
      <c r="T821" t="s">
        <v>1538</v>
      </c>
      <c r="U821">
        <v>5</v>
      </c>
      <c r="V821">
        <v>0</v>
      </c>
      <c r="W821">
        <v>2</v>
      </c>
      <c r="X821">
        <v>1</v>
      </c>
      <c r="Y821">
        <v>4</v>
      </c>
      <c r="Z821">
        <v>0</v>
      </c>
      <c r="AA821">
        <v>1</v>
      </c>
      <c r="AB821">
        <v>2</v>
      </c>
      <c r="AC821">
        <v>2</v>
      </c>
      <c r="AD821">
        <v>2</v>
      </c>
      <c r="AE821">
        <v>17</v>
      </c>
      <c r="AF821">
        <v>7</v>
      </c>
      <c r="AG821">
        <v>2</v>
      </c>
      <c r="AH821">
        <v>6</v>
      </c>
      <c r="AI821">
        <v>15</v>
      </c>
      <c r="AJ821">
        <v>1</v>
      </c>
      <c r="AK821">
        <v>14</v>
      </c>
      <c r="AL821">
        <v>17</v>
      </c>
      <c r="AM821">
        <v>60</v>
      </c>
      <c r="AN821">
        <v>40</v>
      </c>
      <c r="AO821">
        <v>1.53</v>
      </c>
      <c r="AP821">
        <v>0.94</v>
      </c>
      <c r="AQ821">
        <v>2.04</v>
      </c>
      <c r="AR821">
        <v>36</v>
      </c>
      <c r="AS821">
        <v>60</v>
      </c>
      <c r="AT821">
        <v>28</v>
      </c>
      <c r="AU821">
        <v>14</v>
      </c>
      <c r="AV821">
        <v>9</v>
      </c>
      <c r="AW821">
        <v>18</v>
      </c>
      <c r="AX821">
        <v>67</v>
      </c>
      <c r="AY821">
        <v>24</v>
      </c>
      <c r="AZ821">
        <v>65</v>
      </c>
      <c r="BA821">
        <v>9.73</v>
      </c>
      <c r="BB821">
        <v>3.3</v>
      </c>
      <c r="BC821">
        <v>1.85</v>
      </c>
      <c r="BD821">
        <v>3.2</v>
      </c>
      <c r="BE821">
        <v>4</v>
      </c>
      <c r="BF821">
        <f>(1/BC821+1/BD821+1/BE821-1)/3</f>
        <v>3.4346846846846781E-2</v>
      </c>
      <c r="BG821">
        <f>1/BC821-BF821</f>
        <v>0.50619369369369371</v>
      </c>
      <c r="BH821">
        <f>1/BD821-BF821</f>
        <v>0.2781531531531532</v>
      </c>
      <c r="BI821">
        <f>1/BE821-BF821</f>
        <v>0.21565315315315323</v>
      </c>
      <c r="BJ821">
        <f>MROUND(BG821*100,2)/100</f>
        <v>0.5</v>
      </c>
      <c r="BK821">
        <v>1.5</v>
      </c>
      <c r="BL821">
        <v>2.2999999999999998</v>
      </c>
      <c r="BM821">
        <v>4.75</v>
      </c>
      <c r="BN821">
        <v>8</v>
      </c>
      <c r="BO821">
        <v>2.1</v>
      </c>
      <c r="BP821">
        <v>1.67</v>
      </c>
      <c r="BQ821" t="s">
        <v>770</v>
      </c>
      <c r="BR821">
        <f>VLOOKUP(Table2[[#This Row],[Reference]],metron,10,FALSE)</f>
        <v>2.5202079886551649</v>
      </c>
      <c r="BS821">
        <f>VLOOKUP(Table2[[#This Row],[Reference]],metron,11,FALSE)</f>
        <v>1.5342708579532029</v>
      </c>
      <c r="BT821">
        <f>VLOOKUP(Table2[[#This Row],[Reference]],metron,12,FALSE)</f>
        <v>0.98593713070196176</v>
      </c>
      <c r="BU821">
        <f>VLOOKUP(Table2[[#This Row],[Reference]],metron,13,FALSE)</f>
        <v>0.67513590167809023</v>
      </c>
      <c r="BV821">
        <f>VLOOKUP(Table2[[#This Row],[Reference]],metron,14,FALSE)</f>
        <v>0.4286727337194185</v>
      </c>
      <c r="BW821">
        <f>VLOOKUP(Table2[[#This Row],[Reference]],metron,15,FALSE)</f>
        <v>12.98669114272602</v>
      </c>
      <c r="BX821">
        <f>VLOOKUP(Table2[[#This Row],[Reference]],metron,16,FALSE)</f>
        <v>9.4167049105094076</v>
      </c>
      <c r="BY821">
        <f>VLOOKUP(Table2[[#This Row],[Reference]],metron,17,FALSE)</f>
        <v>5.6645716945996272</v>
      </c>
      <c r="BZ821">
        <f>VLOOKUP(Table2[[#This Row],[Reference]],metron,18,FALSE)</f>
        <v>4.0242085661080074</v>
      </c>
      <c r="CA821">
        <f>VLOOKUP(Table2[[#This Row],[Reference]],metron,19,FALSE)</f>
        <v>7.3221194481263927</v>
      </c>
      <c r="CB821">
        <f>VLOOKUP(Table2[[#This Row],[Reference]],metron,20,FALSE)</f>
        <v>5.3924963444014002</v>
      </c>
      <c r="CC821">
        <f>VLOOKUP(Table2[[#This Row],[Reference]],metron,21,FALSE)</f>
        <v>12.508162313432839</v>
      </c>
      <c r="CD821">
        <f>VLOOKUP(Table2[[#This Row],[Reference]],metron,22,FALSE)</f>
        <v>13.36963619402985</v>
      </c>
      <c r="CE821">
        <f>VLOOKUP(Table2[[#This Row],[Reference]],metron,23,FALSE)</f>
        <v>1.4438014689517029</v>
      </c>
      <c r="CF821">
        <f>VLOOKUP(Table2[[#This Row],[Reference]],metron,24,FALSE)</f>
        <v>1.9410193634542621</v>
      </c>
      <c r="CG821">
        <f>VLOOKUP(Table2[[#This Row],[Reference]],metron,25,FALSE)</f>
        <v>8.4130870242599604E-2</v>
      </c>
      <c r="CH821">
        <f>VLOOKUP(Table2[[#This Row],[Reference]],metron,26,FALSE)</f>
        <v>0.1275317160026708</v>
      </c>
    </row>
    <row r="822" spans="1:86" hidden="1" x14ac:dyDescent="0.45">
      <c r="A822">
        <v>1642907160</v>
      </c>
      <c r="B822" t="s">
        <v>1539</v>
      </c>
      <c r="C822" t="s">
        <v>64</v>
      </c>
      <c r="D822" t="s">
        <v>65</v>
      </c>
      <c r="E822" t="s">
        <v>704</v>
      </c>
      <c r="F822" t="s">
        <v>671</v>
      </c>
      <c r="G822" t="s">
        <v>678</v>
      </c>
      <c r="H822">
        <v>3</v>
      </c>
      <c r="I822">
        <v>1.6</v>
      </c>
      <c r="J822">
        <v>1.22</v>
      </c>
      <c r="K822">
        <v>1.79</v>
      </c>
      <c r="L822">
        <v>1.5</v>
      </c>
      <c r="M822">
        <v>2</v>
      </c>
      <c r="N822">
        <v>2</v>
      </c>
      <c r="O822">
        <v>4</v>
      </c>
      <c r="P822">
        <v>1</v>
      </c>
      <c r="Q822">
        <v>0</v>
      </c>
      <c r="R822">
        <v>1</v>
      </c>
      <c r="S822" t="s">
        <v>1540</v>
      </c>
      <c r="T822" t="s">
        <v>353</v>
      </c>
      <c r="U822">
        <v>5</v>
      </c>
      <c r="V822">
        <v>1</v>
      </c>
      <c r="W822">
        <v>4</v>
      </c>
      <c r="X822">
        <v>1</v>
      </c>
      <c r="Y822">
        <v>2</v>
      </c>
      <c r="Z822">
        <v>1</v>
      </c>
      <c r="AA822">
        <v>1</v>
      </c>
      <c r="AB822">
        <v>4</v>
      </c>
      <c r="AC822">
        <v>0</v>
      </c>
      <c r="AD822">
        <v>3</v>
      </c>
      <c r="AE822">
        <v>24</v>
      </c>
      <c r="AF822">
        <v>8</v>
      </c>
      <c r="AG822">
        <v>9</v>
      </c>
      <c r="AH822">
        <v>7</v>
      </c>
      <c r="AI822">
        <v>15</v>
      </c>
      <c r="AJ822">
        <v>1</v>
      </c>
      <c r="AK822">
        <v>18</v>
      </c>
      <c r="AL822">
        <v>13</v>
      </c>
      <c r="AM822">
        <v>65</v>
      </c>
      <c r="AN822">
        <v>35</v>
      </c>
      <c r="AO822">
        <v>2.64</v>
      </c>
      <c r="AP822">
        <v>1.1599999999999999</v>
      </c>
      <c r="AQ822">
        <v>1.81</v>
      </c>
      <c r="AR822">
        <v>44</v>
      </c>
      <c r="AS822">
        <v>59</v>
      </c>
      <c r="AT822">
        <v>22</v>
      </c>
      <c r="AU822">
        <v>11</v>
      </c>
      <c r="AV822">
        <v>6</v>
      </c>
      <c r="AW822">
        <v>22</v>
      </c>
      <c r="AX822">
        <v>59</v>
      </c>
      <c r="AY822">
        <v>21</v>
      </c>
      <c r="AZ822">
        <v>52</v>
      </c>
      <c r="BA822">
        <v>8.14</v>
      </c>
      <c r="BB822">
        <v>5.54</v>
      </c>
      <c r="BC822">
        <v>1.85</v>
      </c>
      <c r="BD822">
        <v>3.25</v>
      </c>
      <c r="BE822">
        <v>3.9</v>
      </c>
      <c r="BF822">
        <f>(1/BC822+1/BD822+1/BE822-1)/3</f>
        <v>3.4881034881034889E-2</v>
      </c>
      <c r="BG822">
        <f>1/BC822-BF822</f>
        <v>0.50565950565950557</v>
      </c>
      <c r="BH822">
        <f>1/BD822-BF822</f>
        <v>0.27281127281127282</v>
      </c>
      <c r="BI822">
        <f>1/BE822-BF822</f>
        <v>0.22152922152922155</v>
      </c>
      <c r="BJ822">
        <f>MROUND(BG822*100,2)/100</f>
        <v>0.5</v>
      </c>
      <c r="BK822">
        <v>1.4</v>
      </c>
      <c r="BL822">
        <v>2.2000000000000002</v>
      </c>
      <c r="BM822">
        <v>4.2</v>
      </c>
      <c r="BN822">
        <v>7.5</v>
      </c>
      <c r="BO822">
        <v>2</v>
      </c>
      <c r="BP822">
        <v>1.8</v>
      </c>
      <c r="BQ822" t="s">
        <v>1255</v>
      </c>
      <c r="BR822">
        <f>VLOOKUP(Table2[[#This Row],[Reference]],metron,10,FALSE)</f>
        <v>2.5202079886551649</v>
      </c>
      <c r="BS822">
        <f>VLOOKUP(Table2[[#This Row],[Reference]],metron,11,FALSE)</f>
        <v>1.5342708579532029</v>
      </c>
      <c r="BT822">
        <f>VLOOKUP(Table2[[#This Row],[Reference]],metron,12,FALSE)</f>
        <v>0.98593713070196176</v>
      </c>
      <c r="BU822">
        <f>VLOOKUP(Table2[[#This Row],[Reference]],metron,13,FALSE)</f>
        <v>0.67513590167809023</v>
      </c>
      <c r="BV822">
        <f>VLOOKUP(Table2[[#This Row],[Reference]],metron,14,FALSE)</f>
        <v>0.4286727337194185</v>
      </c>
      <c r="BW822">
        <f>VLOOKUP(Table2[[#This Row],[Reference]],metron,15,FALSE)</f>
        <v>12.98669114272602</v>
      </c>
      <c r="BX822">
        <f>VLOOKUP(Table2[[#This Row],[Reference]],metron,16,FALSE)</f>
        <v>9.4167049105094076</v>
      </c>
      <c r="BY822">
        <f>VLOOKUP(Table2[[#This Row],[Reference]],metron,17,FALSE)</f>
        <v>5.6645716945996272</v>
      </c>
      <c r="BZ822">
        <f>VLOOKUP(Table2[[#This Row],[Reference]],metron,18,FALSE)</f>
        <v>4.0242085661080074</v>
      </c>
      <c r="CA822">
        <f>VLOOKUP(Table2[[#This Row],[Reference]],metron,19,FALSE)</f>
        <v>7.3221194481263927</v>
      </c>
      <c r="CB822">
        <f>VLOOKUP(Table2[[#This Row],[Reference]],metron,20,FALSE)</f>
        <v>5.3924963444014002</v>
      </c>
      <c r="CC822">
        <f>VLOOKUP(Table2[[#This Row],[Reference]],metron,21,FALSE)</f>
        <v>12.508162313432839</v>
      </c>
      <c r="CD822">
        <f>VLOOKUP(Table2[[#This Row],[Reference]],metron,22,FALSE)</f>
        <v>13.36963619402985</v>
      </c>
      <c r="CE822">
        <f>VLOOKUP(Table2[[#This Row],[Reference]],metron,23,FALSE)</f>
        <v>1.4438014689517029</v>
      </c>
      <c r="CF822">
        <f>VLOOKUP(Table2[[#This Row],[Reference]],metron,24,FALSE)</f>
        <v>1.9410193634542621</v>
      </c>
      <c r="CG822">
        <f>VLOOKUP(Table2[[#This Row],[Reference]],metron,25,FALSE)</f>
        <v>8.4130870242599604E-2</v>
      </c>
      <c r="CH822">
        <f>VLOOKUP(Table2[[#This Row],[Reference]],metron,26,FALSE)</f>
        <v>0.1275317160026708</v>
      </c>
    </row>
    <row r="823" spans="1:86" hidden="1" x14ac:dyDescent="0.45">
      <c r="A823">
        <v>1642960800</v>
      </c>
      <c r="B823" t="s">
        <v>1541</v>
      </c>
      <c r="C823" t="s">
        <v>64</v>
      </c>
      <c r="D823" t="s">
        <v>65</v>
      </c>
      <c r="E823" t="s">
        <v>682</v>
      </c>
      <c r="F823" t="s">
        <v>661</v>
      </c>
      <c r="G823" t="s">
        <v>684</v>
      </c>
      <c r="H823">
        <v>3</v>
      </c>
      <c r="I823">
        <v>1.58</v>
      </c>
      <c r="J823">
        <v>1.0900000000000001</v>
      </c>
      <c r="K823">
        <v>1.58</v>
      </c>
      <c r="L823">
        <v>1.48</v>
      </c>
      <c r="M823">
        <v>1</v>
      </c>
      <c r="N823">
        <v>2</v>
      </c>
      <c r="O823">
        <v>3</v>
      </c>
      <c r="P823">
        <v>1</v>
      </c>
      <c r="Q823">
        <v>1</v>
      </c>
      <c r="R823">
        <v>0</v>
      </c>
      <c r="S823">
        <v>31</v>
      </c>
      <c r="T823" t="s">
        <v>1542</v>
      </c>
      <c r="U823">
        <v>4</v>
      </c>
      <c r="V823">
        <v>4</v>
      </c>
      <c r="W823">
        <v>1</v>
      </c>
      <c r="X823">
        <v>0</v>
      </c>
      <c r="Y823">
        <v>2</v>
      </c>
      <c r="Z823">
        <v>0</v>
      </c>
      <c r="AA823">
        <v>0</v>
      </c>
      <c r="AB823">
        <v>1</v>
      </c>
      <c r="AC823">
        <v>1</v>
      </c>
      <c r="AD823">
        <v>1</v>
      </c>
      <c r="AE823">
        <v>18</v>
      </c>
      <c r="AF823">
        <v>15</v>
      </c>
      <c r="AG823">
        <v>9</v>
      </c>
      <c r="AH823">
        <v>3</v>
      </c>
      <c r="AI823">
        <v>9</v>
      </c>
      <c r="AJ823">
        <v>12</v>
      </c>
      <c r="AK823">
        <v>19</v>
      </c>
      <c r="AL823">
        <v>10</v>
      </c>
      <c r="AM823">
        <v>39</v>
      </c>
      <c r="AN823">
        <v>61</v>
      </c>
      <c r="AO823">
        <v>1.95</v>
      </c>
      <c r="AP823">
        <v>1.5</v>
      </c>
      <c r="AQ823">
        <v>2.4</v>
      </c>
      <c r="AR823">
        <v>45</v>
      </c>
      <c r="AS823">
        <v>71</v>
      </c>
      <c r="AT823">
        <v>49</v>
      </c>
      <c r="AU823">
        <v>21</v>
      </c>
      <c r="AV823">
        <v>9</v>
      </c>
      <c r="AW823">
        <v>27</v>
      </c>
      <c r="AX823">
        <v>62</v>
      </c>
      <c r="AY823">
        <v>44</v>
      </c>
      <c r="AZ823">
        <v>75</v>
      </c>
      <c r="BA823">
        <v>9.33</v>
      </c>
      <c r="BB823">
        <v>4.53</v>
      </c>
      <c r="BC823">
        <v>2.88</v>
      </c>
      <c r="BD823">
        <v>3.2</v>
      </c>
      <c r="BE823">
        <v>2.38</v>
      </c>
      <c r="BF823">
        <f>(1/BC823+1/BD823+1/BE823-1)/3</f>
        <v>2.663009648303764E-2</v>
      </c>
      <c r="BG823">
        <f>1/BC823-BF823</f>
        <v>0.32059212573918455</v>
      </c>
      <c r="BH823">
        <f>1/BD823-BF823</f>
        <v>0.28586990351696234</v>
      </c>
      <c r="BI823">
        <f>1/BE823-BF823</f>
        <v>0.3935379707438531</v>
      </c>
      <c r="BJ823">
        <f>MROUND(BG823*100,2)/100</f>
        <v>0.32</v>
      </c>
      <c r="BK823">
        <v>1.4</v>
      </c>
      <c r="BL823">
        <v>2.17</v>
      </c>
      <c r="BM823">
        <v>4.2</v>
      </c>
      <c r="BN823">
        <v>7</v>
      </c>
      <c r="BO823">
        <v>1.91</v>
      </c>
      <c r="BP823">
        <v>1.83</v>
      </c>
      <c r="BQ823" t="s">
        <v>675</v>
      </c>
      <c r="BR823">
        <f>VLOOKUP(Table2[[#This Row],[Reference]],metron,10,FALSE)</f>
        <v>2.5313454284174597</v>
      </c>
      <c r="BS823">
        <f>VLOOKUP(Table2[[#This Row],[Reference]],metron,11,FALSE)</f>
        <v>1.210167055864918</v>
      </c>
      <c r="BT823">
        <f>VLOOKUP(Table2[[#This Row],[Reference]],metron,12,FALSE)</f>
        <v>1.3211783725525419</v>
      </c>
      <c r="BU823">
        <f>VLOOKUP(Table2[[#This Row],[Reference]],metron,13,FALSE)</f>
        <v>0.53135669362084459</v>
      </c>
      <c r="BV823">
        <f>VLOOKUP(Table2[[#This Row],[Reference]],metron,14,FALSE)</f>
        <v>0.55633423180592989</v>
      </c>
      <c r="BW823">
        <f>VLOOKUP(Table2[[#This Row],[Reference]],metron,15,FALSE)</f>
        <v>11.21109010712035</v>
      </c>
      <c r="BX823">
        <f>VLOOKUP(Table2[[#This Row],[Reference]],metron,16,FALSE)</f>
        <v>11.01700787401575</v>
      </c>
      <c r="BY823">
        <f>VLOOKUP(Table2[[#This Row],[Reference]],metron,17,FALSE)</f>
        <v>4.6792332268370611</v>
      </c>
      <c r="BZ823">
        <f>VLOOKUP(Table2[[#This Row],[Reference]],metron,18,FALSE)</f>
        <v>4.7080804854679013</v>
      </c>
      <c r="CA823">
        <f>VLOOKUP(Table2[[#This Row],[Reference]],metron,19,FALSE)</f>
        <v>6.5318568802832893</v>
      </c>
      <c r="CB823">
        <f>VLOOKUP(Table2[[#This Row],[Reference]],metron,20,FALSE)</f>
        <v>6.3089273885478487</v>
      </c>
      <c r="CC823">
        <f>VLOOKUP(Table2[[#This Row],[Reference]],metron,21,FALSE)</f>
        <v>12.72547770700637</v>
      </c>
      <c r="CD823">
        <f>VLOOKUP(Table2[[#This Row],[Reference]],metron,22,FALSE)</f>
        <v>13.06847133757962</v>
      </c>
      <c r="CE823">
        <f>VLOOKUP(Table2[[#This Row],[Reference]],metron,23,FALSE)</f>
        <v>1.6902356902356901</v>
      </c>
      <c r="CF823">
        <f>VLOOKUP(Table2[[#This Row],[Reference]],metron,24,FALSE)</f>
        <v>1.8050198959289869</v>
      </c>
      <c r="CG823">
        <f>VLOOKUP(Table2[[#This Row],[Reference]],metron,25,FALSE)</f>
        <v>0.105907560453015</v>
      </c>
      <c r="CH823">
        <f>VLOOKUP(Table2[[#This Row],[Reference]],metron,26,FALSE)</f>
        <v>0.1141720232629324</v>
      </c>
    </row>
    <row r="824" spans="1:86" hidden="1" x14ac:dyDescent="0.45">
      <c r="A824">
        <v>1642986000</v>
      </c>
      <c r="B824" t="s">
        <v>1543</v>
      </c>
      <c r="C824" t="s">
        <v>64</v>
      </c>
      <c r="D824" t="s">
        <v>65</v>
      </c>
      <c r="E824" t="s">
        <v>672</v>
      </c>
      <c r="F824" t="s">
        <v>660</v>
      </c>
      <c r="G824" t="s">
        <v>983</v>
      </c>
      <c r="H824">
        <v>3</v>
      </c>
      <c r="I824">
        <v>1.58</v>
      </c>
      <c r="J824">
        <v>0.8</v>
      </c>
      <c r="K824">
        <v>1.58</v>
      </c>
      <c r="L824">
        <v>1.28</v>
      </c>
      <c r="M824">
        <v>1</v>
      </c>
      <c r="N824">
        <v>4</v>
      </c>
      <c r="O824">
        <v>5</v>
      </c>
      <c r="P824">
        <v>2</v>
      </c>
      <c r="Q824">
        <v>1</v>
      </c>
      <c r="R824">
        <v>1</v>
      </c>
      <c r="S824">
        <v>36</v>
      </c>
      <c r="T824" t="s">
        <v>1544</v>
      </c>
      <c r="U824">
        <v>4</v>
      </c>
      <c r="V824">
        <v>4</v>
      </c>
      <c r="W824">
        <v>1</v>
      </c>
      <c r="X824">
        <v>1</v>
      </c>
      <c r="Y824">
        <v>1</v>
      </c>
      <c r="Z824">
        <v>0</v>
      </c>
      <c r="AA824">
        <v>2</v>
      </c>
      <c r="AB824">
        <v>0</v>
      </c>
      <c r="AC824">
        <v>0</v>
      </c>
      <c r="AD824">
        <v>1</v>
      </c>
      <c r="AE824">
        <v>10</v>
      </c>
      <c r="AF824">
        <v>19</v>
      </c>
      <c r="AG824">
        <v>4</v>
      </c>
      <c r="AH824">
        <v>8</v>
      </c>
      <c r="AI824">
        <v>6</v>
      </c>
      <c r="AJ824">
        <v>11</v>
      </c>
      <c r="AK824">
        <v>9</v>
      </c>
      <c r="AL824">
        <v>19</v>
      </c>
      <c r="AM824">
        <v>39</v>
      </c>
      <c r="AN824">
        <v>61</v>
      </c>
      <c r="AO824">
        <v>1.08</v>
      </c>
      <c r="AP824">
        <v>1.96</v>
      </c>
      <c r="AQ824">
        <v>2.0099999999999998</v>
      </c>
      <c r="AR824">
        <v>49</v>
      </c>
      <c r="AS824">
        <v>73</v>
      </c>
      <c r="AT824">
        <v>38</v>
      </c>
      <c r="AU824">
        <v>4</v>
      </c>
      <c r="AV824">
        <v>0</v>
      </c>
      <c r="AW824">
        <v>9</v>
      </c>
      <c r="AX824">
        <v>52</v>
      </c>
      <c r="AY824">
        <v>54</v>
      </c>
      <c r="AZ824">
        <v>78</v>
      </c>
      <c r="BA824">
        <v>11.78</v>
      </c>
      <c r="BB824">
        <v>4.32</v>
      </c>
      <c r="BC824">
        <v>2.14</v>
      </c>
      <c r="BD824">
        <v>3.15</v>
      </c>
      <c r="BE824">
        <v>3.35</v>
      </c>
      <c r="BF824">
        <f>(1/BC824+1/BD824+1/BE824-1)/3</f>
        <v>2.7752499924350953E-2</v>
      </c>
      <c r="BG824">
        <f>1/BC824-BF824</f>
        <v>0.43953721970181725</v>
      </c>
      <c r="BH824">
        <f>1/BD824-BF824</f>
        <v>0.28970781753596647</v>
      </c>
      <c r="BI824">
        <f>1/BE824-BF824</f>
        <v>0.27075496276221617</v>
      </c>
      <c r="BJ824">
        <f>MROUND(BG824*100,2)/100</f>
        <v>0.44</v>
      </c>
      <c r="BK824">
        <v>1.36</v>
      </c>
      <c r="BL824">
        <v>2.0099999999999998</v>
      </c>
      <c r="BM824">
        <v>3.75</v>
      </c>
      <c r="BN824">
        <v>7.5</v>
      </c>
      <c r="BO824">
        <v>2</v>
      </c>
      <c r="BP824">
        <v>1.73</v>
      </c>
      <c r="BQ824" t="s">
        <v>729</v>
      </c>
      <c r="BR824">
        <f>VLOOKUP(Table2[[#This Row],[Reference]],metron,10,FALSE)</f>
        <v>2.4807646356033461</v>
      </c>
      <c r="BS824">
        <f>VLOOKUP(Table2[[#This Row],[Reference]],metron,11,FALSE)</f>
        <v>1.4140979689366791</v>
      </c>
      <c r="BT824">
        <f>VLOOKUP(Table2[[#This Row],[Reference]],metron,12,FALSE)</f>
        <v>1.0666666666666671</v>
      </c>
      <c r="BU824">
        <f>VLOOKUP(Table2[[#This Row],[Reference]],metron,13,FALSE)</f>
        <v>0.62712066905615294</v>
      </c>
      <c r="BV824">
        <f>VLOOKUP(Table2[[#This Row],[Reference]],metron,14,FALSE)</f>
        <v>0.46009557945041818</v>
      </c>
      <c r="BW824">
        <f>VLOOKUP(Table2[[#This Row],[Reference]],metron,15,FALSE)</f>
        <v>12.56969280146722</v>
      </c>
      <c r="BX824">
        <f>VLOOKUP(Table2[[#This Row],[Reference]],metron,16,FALSE)</f>
        <v>9.8695552498853729</v>
      </c>
      <c r="BY824">
        <f>VLOOKUP(Table2[[#This Row],[Reference]],metron,17,FALSE)</f>
        <v>5.2754256787850897</v>
      </c>
      <c r="BZ824">
        <f>VLOOKUP(Table2[[#This Row],[Reference]],metron,18,FALSE)</f>
        <v>4.1279337321675103</v>
      </c>
      <c r="CA824">
        <f>VLOOKUP(Table2[[#This Row],[Reference]],metron,19,FALSE)</f>
        <v>7.2942671226821298</v>
      </c>
      <c r="CB824">
        <f>VLOOKUP(Table2[[#This Row],[Reference]],metron,20,FALSE)</f>
        <v>5.7416215177178627</v>
      </c>
      <c r="CC824">
        <f>VLOOKUP(Table2[[#This Row],[Reference]],metron,21,FALSE)</f>
        <v>12.897246007868549</v>
      </c>
      <c r="CD824">
        <f>VLOOKUP(Table2[[#This Row],[Reference]],metron,22,FALSE)</f>
        <v>13.507058551261281</v>
      </c>
      <c r="CE824">
        <f>VLOOKUP(Table2[[#This Row],[Reference]],metron,23,FALSE)</f>
        <v>1.576522702104098</v>
      </c>
      <c r="CF824">
        <f>VLOOKUP(Table2[[#This Row],[Reference]],metron,24,FALSE)</f>
        <v>1.917165005537099</v>
      </c>
      <c r="CG824">
        <f>VLOOKUP(Table2[[#This Row],[Reference]],metron,25,FALSE)</f>
        <v>8.4385382059800659E-2</v>
      </c>
      <c r="CH824">
        <f>VLOOKUP(Table2[[#This Row],[Reference]],metron,26,FALSE)</f>
        <v>0.1233665559246955</v>
      </c>
    </row>
    <row r="825" spans="1:86" hidden="1" x14ac:dyDescent="0.45">
      <c r="A825">
        <v>1643425200</v>
      </c>
      <c r="B825" t="s">
        <v>1545</v>
      </c>
      <c r="C825" t="s">
        <v>64</v>
      </c>
      <c r="D825" t="s">
        <v>65</v>
      </c>
      <c r="E825" t="s">
        <v>700</v>
      </c>
      <c r="F825" t="s">
        <v>676</v>
      </c>
      <c r="G825" t="s">
        <v>1289</v>
      </c>
      <c r="H825">
        <v>3</v>
      </c>
      <c r="I825">
        <v>1.42</v>
      </c>
      <c r="J825">
        <v>0.56000000000000005</v>
      </c>
      <c r="K825">
        <v>1.38</v>
      </c>
      <c r="L825">
        <v>0.53</v>
      </c>
      <c r="M825">
        <v>3</v>
      </c>
      <c r="N825">
        <v>1</v>
      </c>
      <c r="O825">
        <v>4</v>
      </c>
      <c r="P825">
        <v>1</v>
      </c>
      <c r="Q825">
        <v>0</v>
      </c>
      <c r="R825">
        <v>1</v>
      </c>
      <c r="S825" t="s">
        <v>1546</v>
      </c>
      <c r="T825">
        <v>36</v>
      </c>
      <c r="U825">
        <v>7</v>
      </c>
      <c r="V825">
        <v>6</v>
      </c>
      <c r="W825">
        <v>1</v>
      </c>
      <c r="X825">
        <v>0</v>
      </c>
      <c r="Y825">
        <v>2</v>
      </c>
      <c r="Z825">
        <v>0</v>
      </c>
      <c r="AA825">
        <v>1</v>
      </c>
      <c r="AB825">
        <v>0</v>
      </c>
      <c r="AC825">
        <v>2</v>
      </c>
      <c r="AD825">
        <v>0</v>
      </c>
      <c r="AE825">
        <v>11</v>
      </c>
      <c r="AF825">
        <v>10</v>
      </c>
      <c r="AG825">
        <v>6</v>
      </c>
      <c r="AH825">
        <v>3</v>
      </c>
      <c r="AI825">
        <v>5</v>
      </c>
      <c r="AJ825">
        <v>7</v>
      </c>
      <c r="AK825">
        <v>10</v>
      </c>
      <c r="AL825">
        <v>7</v>
      </c>
      <c r="AM825">
        <v>55</v>
      </c>
      <c r="AN825">
        <v>45</v>
      </c>
      <c r="AO825">
        <v>1.4</v>
      </c>
      <c r="AP825">
        <v>1.19</v>
      </c>
      <c r="AQ825">
        <v>2.52</v>
      </c>
      <c r="AR825">
        <v>57</v>
      </c>
      <c r="AS825">
        <v>88</v>
      </c>
      <c r="AT825">
        <v>39</v>
      </c>
      <c r="AU825">
        <v>20</v>
      </c>
      <c r="AV825">
        <v>6</v>
      </c>
      <c r="AW825">
        <v>32</v>
      </c>
      <c r="AX825">
        <v>68</v>
      </c>
      <c r="AY825">
        <v>39</v>
      </c>
      <c r="AZ825">
        <v>86</v>
      </c>
      <c r="BA825">
        <v>8.61</v>
      </c>
      <c r="BB825">
        <v>5.0599999999999996</v>
      </c>
      <c r="BC825">
        <v>2.29</v>
      </c>
      <c r="BD825">
        <v>3.1</v>
      </c>
      <c r="BE825">
        <v>3.2</v>
      </c>
      <c r="BF825">
        <f>(1/BC825+1/BD825+1/BE825-1)/3</f>
        <v>2.3920622622904657E-2</v>
      </c>
      <c r="BG825">
        <f>1/BC825-BF825</f>
        <v>0.41276060008451892</v>
      </c>
      <c r="BH825">
        <f>1/BD825-BF825</f>
        <v>0.29866002253838564</v>
      </c>
      <c r="BI825">
        <f>1/BE825-BF825</f>
        <v>0.28857937737709533</v>
      </c>
      <c r="BJ825">
        <f>MROUND(BG825*100,2)/100</f>
        <v>0.42</v>
      </c>
      <c r="BK825">
        <v>1.42</v>
      </c>
      <c r="BL825">
        <v>2.25</v>
      </c>
      <c r="BM825">
        <v>4.5</v>
      </c>
      <c r="BN825">
        <v>8</v>
      </c>
      <c r="BO825">
        <v>1.91</v>
      </c>
      <c r="BP825">
        <v>1.8</v>
      </c>
      <c r="BQ825" t="s">
        <v>711</v>
      </c>
      <c r="BR825">
        <f>VLOOKUP(Table2[[#This Row],[Reference]],metron,10,FALSE)</f>
        <v>2.4884649511978703</v>
      </c>
      <c r="BS825">
        <f>VLOOKUP(Table2[[#This Row],[Reference]],metron,11,FALSE)</f>
        <v>1.396960958296362</v>
      </c>
      <c r="BT825">
        <f>VLOOKUP(Table2[[#This Row],[Reference]],metron,12,FALSE)</f>
        <v>1.091503992901508</v>
      </c>
      <c r="BU825">
        <f>VLOOKUP(Table2[[#This Row],[Reference]],metron,13,FALSE)</f>
        <v>0.60765391014975045</v>
      </c>
      <c r="BV825">
        <f>VLOOKUP(Table2[[#This Row],[Reference]],metron,14,FALSE)</f>
        <v>0.47276760953965608</v>
      </c>
      <c r="BW825">
        <f>VLOOKUP(Table2[[#This Row],[Reference]],metron,15,FALSE)</f>
        <v>12.29504785684561</v>
      </c>
      <c r="BX825">
        <f>VLOOKUP(Table2[[#This Row],[Reference]],metron,16,FALSE)</f>
        <v>10.047232625884311</v>
      </c>
      <c r="BY825">
        <f>VLOOKUP(Table2[[#This Row],[Reference]],metron,17,FALSE)</f>
        <v>5.2917192097519967</v>
      </c>
      <c r="BZ825">
        <f>VLOOKUP(Table2[[#This Row],[Reference]],metron,18,FALSE)</f>
        <v>4.2580916351408158</v>
      </c>
      <c r="CA825">
        <f>VLOOKUP(Table2[[#This Row],[Reference]],metron,19,FALSE)</f>
        <v>7.0033286470936131</v>
      </c>
      <c r="CB825">
        <f>VLOOKUP(Table2[[#This Row],[Reference]],metron,20,FALSE)</f>
        <v>5.789140990743495</v>
      </c>
      <c r="CC825">
        <f>VLOOKUP(Table2[[#This Row],[Reference]],metron,21,FALSE)</f>
        <v>12.77041895895049</v>
      </c>
      <c r="CD825">
        <f>VLOOKUP(Table2[[#This Row],[Reference]],metron,22,FALSE)</f>
        <v>13.411129919593741</v>
      </c>
      <c r="CE825">
        <f>VLOOKUP(Table2[[#This Row],[Reference]],metron,23,FALSE)</f>
        <v>1.556141062018646</v>
      </c>
      <c r="CF825">
        <f>VLOOKUP(Table2[[#This Row],[Reference]],metron,24,FALSE)</f>
        <v>1.9114308877178761</v>
      </c>
      <c r="CG825">
        <f>VLOOKUP(Table2[[#This Row],[Reference]],metron,25,FALSE)</f>
        <v>8.4920956627482766E-2</v>
      </c>
      <c r="CH825">
        <f>VLOOKUP(Table2[[#This Row],[Reference]],metron,26,FALSE)</f>
        <v>0.1323469801378192</v>
      </c>
    </row>
    <row r="826" spans="1:86" x14ac:dyDescent="0.45">
      <c r="A826">
        <v>1644102000</v>
      </c>
      <c r="B826" t="s">
        <v>1547</v>
      </c>
      <c r="C826" t="s">
        <v>64</v>
      </c>
      <c r="D826" t="s">
        <v>65</v>
      </c>
      <c r="E826" t="s">
        <v>660</v>
      </c>
      <c r="F826" t="s">
        <v>693</v>
      </c>
      <c r="G826" t="s">
        <v>743</v>
      </c>
      <c r="H826">
        <v>4</v>
      </c>
      <c r="I826">
        <v>1.33</v>
      </c>
      <c r="J826">
        <v>1</v>
      </c>
      <c r="K826">
        <v>1.24</v>
      </c>
      <c r="L826">
        <v>1.42</v>
      </c>
      <c r="M826">
        <v>1</v>
      </c>
      <c r="N826">
        <v>3</v>
      </c>
      <c r="O826">
        <v>4</v>
      </c>
      <c r="P826">
        <v>2</v>
      </c>
      <c r="Q826">
        <v>0</v>
      </c>
      <c r="R826">
        <v>2</v>
      </c>
      <c r="S826" t="s">
        <v>91</v>
      </c>
      <c r="T826" t="s">
        <v>1548</v>
      </c>
      <c r="U826">
        <v>8</v>
      </c>
      <c r="V826">
        <v>3</v>
      </c>
      <c r="W826">
        <v>4</v>
      </c>
      <c r="X826">
        <v>0</v>
      </c>
      <c r="Y826">
        <v>4</v>
      </c>
      <c r="Z826">
        <v>1</v>
      </c>
      <c r="AA826">
        <v>1</v>
      </c>
      <c r="AB826">
        <v>3</v>
      </c>
      <c r="AC826">
        <v>3</v>
      </c>
      <c r="AD826">
        <v>2</v>
      </c>
      <c r="AE826">
        <v>17</v>
      </c>
      <c r="AF826">
        <v>14</v>
      </c>
      <c r="AG826">
        <v>7</v>
      </c>
      <c r="AH826">
        <v>6</v>
      </c>
      <c r="AI826">
        <v>10</v>
      </c>
      <c r="AJ826">
        <v>8</v>
      </c>
      <c r="AK826">
        <v>18</v>
      </c>
      <c r="AL826">
        <v>14</v>
      </c>
      <c r="AM826">
        <v>70</v>
      </c>
      <c r="AN826">
        <v>30</v>
      </c>
      <c r="AO826">
        <v>2.08</v>
      </c>
      <c r="AP826">
        <v>1.45</v>
      </c>
      <c r="AQ826">
        <v>2.74</v>
      </c>
      <c r="AR826">
        <v>41</v>
      </c>
      <c r="AS826">
        <v>84</v>
      </c>
      <c r="AT826">
        <v>69</v>
      </c>
      <c r="AU826">
        <v>16</v>
      </c>
      <c r="AV826">
        <v>5</v>
      </c>
      <c r="AW826">
        <v>47</v>
      </c>
      <c r="AX826">
        <v>74</v>
      </c>
      <c r="AY826">
        <v>32</v>
      </c>
      <c r="AZ826">
        <v>100</v>
      </c>
      <c r="BA826">
        <v>11.52</v>
      </c>
      <c r="BB826">
        <v>3.18</v>
      </c>
      <c r="BC826">
        <v>2.4700000000000002</v>
      </c>
      <c r="BD826">
        <v>3.3</v>
      </c>
      <c r="BE826">
        <v>3.03</v>
      </c>
      <c r="BF826">
        <f>(1/BC826+1/BD826+1/BE826-1)/3</f>
        <v>1.2640535308591586E-2</v>
      </c>
      <c r="BG826">
        <f>1/BC826-BF826</f>
        <v>0.39221776428655009</v>
      </c>
      <c r="BH826">
        <f>1/BD826-BF826</f>
        <v>0.29038976772171143</v>
      </c>
      <c r="BI826">
        <f>1/BE826-BF826</f>
        <v>0.31739246799173843</v>
      </c>
      <c r="BJ826">
        <f>MROUND(BG826*100,2)/100</f>
        <v>0.4</v>
      </c>
      <c r="BK826">
        <v>1.36</v>
      </c>
      <c r="BL826">
        <v>2.1</v>
      </c>
      <c r="BM826">
        <v>3.7</v>
      </c>
      <c r="BN826">
        <v>7.1</v>
      </c>
      <c r="BO826">
        <v>1.8</v>
      </c>
      <c r="BP826">
        <v>1.95</v>
      </c>
      <c r="BQ826" t="s">
        <v>664</v>
      </c>
      <c r="BR826">
        <f>VLOOKUP(Table2[[#This Row],[Reference]],metron,10,FALSE)</f>
        <v>2.4956155335383219</v>
      </c>
      <c r="BS826">
        <f>VLOOKUP(Table2[[#This Row],[Reference]],metron,11,FALSE)</f>
        <v>1.344038264434575</v>
      </c>
      <c r="BT826">
        <f>VLOOKUP(Table2[[#This Row],[Reference]],metron,12,FALSE)</f>
        <v>1.1515772691037469</v>
      </c>
      <c r="BU826">
        <f>VLOOKUP(Table2[[#This Row],[Reference]],metron,13,FALSE)</f>
        <v>0.59936225942375587</v>
      </c>
      <c r="BV826">
        <f>VLOOKUP(Table2[[#This Row],[Reference]],metron,14,FALSE)</f>
        <v>0.50723152260562576</v>
      </c>
      <c r="BW826">
        <f>VLOOKUP(Table2[[#This Row],[Reference]],metron,15,FALSE)</f>
        <v>11.99278846153846</v>
      </c>
      <c r="BX826">
        <f>VLOOKUP(Table2[[#This Row],[Reference]],metron,16,FALSE)</f>
        <v>10.0277534965035</v>
      </c>
      <c r="BY826">
        <f>VLOOKUP(Table2[[#This Row],[Reference]],metron,17,FALSE)</f>
        <v>5.2857459543338514</v>
      </c>
      <c r="BZ826">
        <f>VLOOKUP(Table2[[#This Row],[Reference]],metron,18,FALSE)</f>
        <v>4.4067834183107957</v>
      </c>
      <c r="CA826">
        <f>VLOOKUP(Table2[[#This Row],[Reference]],metron,19,FALSE)</f>
        <v>6.7070425072046085</v>
      </c>
      <c r="CB826">
        <f>VLOOKUP(Table2[[#This Row],[Reference]],metron,20,FALSE)</f>
        <v>5.6209700781927046</v>
      </c>
      <c r="CC826">
        <f>VLOOKUP(Table2[[#This Row],[Reference]],metron,21,FALSE)</f>
        <v>13.04463690872752</v>
      </c>
      <c r="CD826">
        <f>VLOOKUP(Table2[[#This Row],[Reference]],metron,22,FALSE)</f>
        <v>13.49811236953142</v>
      </c>
      <c r="CE826">
        <f>VLOOKUP(Table2[[#This Row],[Reference]],metron,23,FALSE)</f>
        <v>1.5836526181353769</v>
      </c>
      <c r="CF826">
        <f>VLOOKUP(Table2[[#This Row],[Reference]],metron,24,FALSE)</f>
        <v>1.8744146445295871</v>
      </c>
      <c r="CG826">
        <f>VLOOKUP(Table2[[#This Row],[Reference]],metron,25,FALSE)</f>
        <v>8.5994040017028525E-2</v>
      </c>
      <c r="CH826">
        <f>VLOOKUP(Table2[[#This Row],[Reference]],metron,26,FALSE)</f>
        <v>0.13452532992762881</v>
      </c>
    </row>
    <row r="827" spans="1:86" hidden="1" x14ac:dyDescent="0.45">
      <c r="A827">
        <v>1644109200</v>
      </c>
      <c r="B827" t="s">
        <v>1549</v>
      </c>
      <c r="C827" t="s">
        <v>64</v>
      </c>
      <c r="D827" t="s">
        <v>65</v>
      </c>
      <c r="E827" t="s">
        <v>694</v>
      </c>
      <c r="F827" t="s">
        <v>688</v>
      </c>
      <c r="G827" t="s">
        <v>717</v>
      </c>
      <c r="H827">
        <v>4</v>
      </c>
      <c r="I827">
        <v>2.09</v>
      </c>
      <c r="J827">
        <v>1.27</v>
      </c>
      <c r="K827">
        <v>1.9</v>
      </c>
      <c r="L827">
        <v>1.25</v>
      </c>
      <c r="M827">
        <v>2</v>
      </c>
      <c r="N827">
        <v>3</v>
      </c>
      <c r="O827">
        <v>5</v>
      </c>
      <c r="P827">
        <v>1</v>
      </c>
      <c r="Q827">
        <v>0</v>
      </c>
      <c r="R827">
        <v>1</v>
      </c>
      <c r="S827" t="s">
        <v>1152</v>
      </c>
      <c r="T827" t="s">
        <v>1550</v>
      </c>
      <c r="U827">
        <v>9</v>
      </c>
      <c r="V827">
        <v>3</v>
      </c>
      <c r="W827">
        <v>2</v>
      </c>
      <c r="X827">
        <v>1</v>
      </c>
      <c r="Y827">
        <v>7</v>
      </c>
      <c r="Z827">
        <v>0</v>
      </c>
      <c r="AA827">
        <v>1</v>
      </c>
      <c r="AB827">
        <v>2</v>
      </c>
      <c r="AC827">
        <v>5</v>
      </c>
      <c r="AD827">
        <v>2</v>
      </c>
      <c r="AE827">
        <v>13</v>
      </c>
      <c r="AF827">
        <v>15</v>
      </c>
      <c r="AG827">
        <v>4</v>
      </c>
      <c r="AH827">
        <v>10</v>
      </c>
      <c r="AI827">
        <v>9</v>
      </c>
      <c r="AJ827">
        <v>5</v>
      </c>
      <c r="AK827">
        <v>12</v>
      </c>
      <c r="AL827">
        <v>20</v>
      </c>
      <c r="AM827">
        <v>69</v>
      </c>
      <c r="AN827">
        <v>31</v>
      </c>
      <c r="AO827">
        <v>1.6</v>
      </c>
      <c r="AP827">
        <v>1.84</v>
      </c>
      <c r="AQ827">
        <v>1.96</v>
      </c>
      <c r="AR827">
        <v>36</v>
      </c>
      <c r="AS827">
        <v>64</v>
      </c>
      <c r="AT827">
        <v>36</v>
      </c>
      <c r="AU827">
        <v>18</v>
      </c>
      <c r="AV827">
        <v>0</v>
      </c>
      <c r="AW827">
        <v>18</v>
      </c>
      <c r="AX827">
        <v>50</v>
      </c>
      <c r="AY827">
        <v>36</v>
      </c>
      <c r="AZ827">
        <v>69</v>
      </c>
      <c r="BA827">
        <v>7.81</v>
      </c>
      <c r="BB827">
        <v>3.37</v>
      </c>
      <c r="BC827">
        <v>1.68</v>
      </c>
      <c r="BD827">
        <v>3.68</v>
      </c>
      <c r="BE827">
        <v>5.73</v>
      </c>
      <c r="BF827">
        <f>(1/BC827+1/BD827+1/BE827-1)/3</f>
        <v>1.3832431826968547E-2</v>
      </c>
      <c r="BG827">
        <f>1/BC827-BF827</f>
        <v>0.58140566341112665</v>
      </c>
      <c r="BH827">
        <f>1/BD827-BF827</f>
        <v>0.25790669860781407</v>
      </c>
      <c r="BI827">
        <f>1/BE827-BF827</f>
        <v>0.16068763798105937</v>
      </c>
      <c r="BJ827">
        <f>MROUND(BG827*100,2)/100</f>
        <v>0.57999999999999996</v>
      </c>
      <c r="BK827">
        <v>1.39</v>
      </c>
      <c r="BL827">
        <v>2.15</v>
      </c>
      <c r="BM827">
        <v>3.98</v>
      </c>
      <c r="BN827">
        <v>7.7</v>
      </c>
      <c r="BO827">
        <v>2.25</v>
      </c>
      <c r="BP827">
        <v>1.57</v>
      </c>
      <c r="BQ827" t="s">
        <v>770</v>
      </c>
      <c r="BR827">
        <f>VLOOKUP(Table2[[#This Row],[Reference]],metron,10,FALSE)</f>
        <v>2.6362999299229148</v>
      </c>
      <c r="BS827">
        <f>VLOOKUP(Table2[[#This Row],[Reference]],metron,11,FALSE)</f>
        <v>1.7619715019855171</v>
      </c>
      <c r="BT827">
        <f>VLOOKUP(Table2[[#This Row],[Reference]],metron,12,FALSE)</f>
        <v>0.87432842793739785</v>
      </c>
      <c r="BU827">
        <f>VLOOKUP(Table2[[#This Row],[Reference]],metron,13,FALSE)</f>
        <v>0.78411214953271025</v>
      </c>
      <c r="BV827">
        <f>VLOOKUP(Table2[[#This Row],[Reference]],metron,14,FALSE)</f>
        <v>0.38060747663551397</v>
      </c>
      <c r="BW827">
        <f>VLOOKUP(Table2[[#This Row],[Reference]],metron,15,FALSE)</f>
        <v>14.215499378367181</v>
      </c>
      <c r="BX827">
        <f>VLOOKUP(Table2[[#This Row],[Reference]],metron,16,FALSE)</f>
        <v>8.9523612261806136</v>
      </c>
      <c r="BY827">
        <f>VLOOKUP(Table2[[#This Row],[Reference]],metron,17,FALSE)</f>
        <v>6.3083121289228163</v>
      </c>
      <c r="BZ827">
        <f>VLOOKUP(Table2[[#This Row],[Reference]],metron,18,FALSE)</f>
        <v>3.7757524374735061</v>
      </c>
      <c r="CA827">
        <f>VLOOKUP(Table2[[#This Row],[Reference]],metron,19,FALSE)</f>
        <v>7.9071872494443642</v>
      </c>
      <c r="CB827">
        <f>VLOOKUP(Table2[[#This Row],[Reference]],metron,20,FALSE)</f>
        <v>5.1766087887071075</v>
      </c>
      <c r="CC827">
        <f>VLOOKUP(Table2[[#This Row],[Reference]],metron,21,FALSE)</f>
        <v>12.634239592183521</v>
      </c>
      <c r="CD827">
        <f>VLOOKUP(Table2[[#This Row],[Reference]],metron,22,FALSE)</f>
        <v>13.597706032285471</v>
      </c>
      <c r="CE827">
        <f>VLOOKUP(Table2[[#This Row],[Reference]],metron,23,FALSE)</f>
        <v>1.365400161681487</v>
      </c>
      <c r="CF827">
        <f>VLOOKUP(Table2[[#This Row],[Reference]],metron,24,FALSE)</f>
        <v>1.963621665319321</v>
      </c>
      <c r="CG827">
        <f>VLOOKUP(Table2[[#This Row],[Reference]],metron,25,FALSE)</f>
        <v>7.1544058205335492E-2</v>
      </c>
      <c r="CH827">
        <f>VLOOKUP(Table2[[#This Row],[Reference]],metron,26,FALSE)</f>
        <v>0.1216653193209378</v>
      </c>
    </row>
    <row r="828" spans="1:86" hidden="1" x14ac:dyDescent="0.45">
      <c r="A828">
        <v>1644116760</v>
      </c>
      <c r="B828" t="s">
        <v>1551</v>
      </c>
      <c r="C828" t="s">
        <v>64</v>
      </c>
      <c r="D828" t="s">
        <v>65</v>
      </c>
      <c r="E828" t="s">
        <v>676</v>
      </c>
      <c r="F828" t="s">
        <v>682</v>
      </c>
      <c r="G828" t="s">
        <v>720</v>
      </c>
      <c r="H828">
        <v>4</v>
      </c>
      <c r="I828">
        <v>1.1000000000000001</v>
      </c>
      <c r="J828">
        <v>1.5</v>
      </c>
      <c r="K828">
        <v>1.35</v>
      </c>
      <c r="L828">
        <v>1.1000000000000001</v>
      </c>
      <c r="M828">
        <v>1</v>
      </c>
      <c r="N828">
        <v>0</v>
      </c>
      <c r="O828">
        <v>1</v>
      </c>
      <c r="P828">
        <v>0</v>
      </c>
      <c r="Q828">
        <v>0</v>
      </c>
      <c r="R828">
        <v>0</v>
      </c>
      <c r="S828">
        <v>69</v>
      </c>
      <c r="U828">
        <v>5</v>
      </c>
      <c r="V828">
        <v>1</v>
      </c>
      <c r="W828">
        <v>0</v>
      </c>
      <c r="X828">
        <v>0</v>
      </c>
      <c r="Y828">
        <v>3</v>
      </c>
      <c r="Z828">
        <v>0</v>
      </c>
      <c r="AA828">
        <v>0</v>
      </c>
      <c r="AB828">
        <v>0</v>
      </c>
      <c r="AC828">
        <v>1</v>
      </c>
      <c r="AD828">
        <v>2</v>
      </c>
      <c r="AE828">
        <v>25</v>
      </c>
      <c r="AF828">
        <v>11</v>
      </c>
      <c r="AG828">
        <v>10</v>
      </c>
      <c r="AH828">
        <v>3</v>
      </c>
      <c r="AI828">
        <v>15</v>
      </c>
      <c r="AJ828">
        <v>8</v>
      </c>
      <c r="AK828">
        <v>16</v>
      </c>
      <c r="AL828">
        <v>15</v>
      </c>
      <c r="AM828">
        <v>56</v>
      </c>
      <c r="AN828">
        <v>44</v>
      </c>
      <c r="AO828">
        <v>2.69</v>
      </c>
      <c r="AP828">
        <v>1.1399999999999999</v>
      </c>
      <c r="AQ828">
        <v>2.39</v>
      </c>
      <c r="AR828">
        <v>59</v>
      </c>
      <c r="AS828">
        <v>77</v>
      </c>
      <c r="AT828">
        <v>49</v>
      </c>
      <c r="AU828">
        <v>23</v>
      </c>
      <c r="AV828">
        <v>5</v>
      </c>
      <c r="AW828">
        <v>23</v>
      </c>
      <c r="AX828">
        <v>82</v>
      </c>
      <c r="AY828">
        <v>32</v>
      </c>
      <c r="AZ828">
        <v>81</v>
      </c>
      <c r="BA828">
        <v>9.3000000000000007</v>
      </c>
      <c r="BB828">
        <v>5.53</v>
      </c>
      <c r="BC828">
        <v>2.61</v>
      </c>
      <c r="BD828">
        <v>3.2</v>
      </c>
      <c r="BE828">
        <v>2.92</v>
      </c>
      <c r="BF828">
        <f>(1/BC828+1/BD828+1/BE828-1)/3</f>
        <v>1.2702505292254918E-2</v>
      </c>
      <c r="BG828">
        <f>1/BC828-BF828</f>
        <v>0.37043925715985238</v>
      </c>
      <c r="BH828">
        <f>1/BD828-BF828</f>
        <v>0.29979749470774508</v>
      </c>
      <c r="BI828">
        <f>1/BE828-BF828</f>
        <v>0.3297632481324026</v>
      </c>
      <c r="BJ828">
        <f>MROUND(BG828*100,2)/100</f>
        <v>0.38</v>
      </c>
      <c r="BK828">
        <v>1.38</v>
      </c>
      <c r="BL828">
        <v>2.15</v>
      </c>
      <c r="BM828">
        <v>3.88</v>
      </c>
      <c r="BN828">
        <v>7.5</v>
      </c>
      <c r="BO828">
        <v>1.95</v>
      </c>
      <c r="BP828">
        <v>1.8</v>
      </c>
      <c r="BQ828" t="s">
        <v>680</v>
      </c>
      <c r="BR828">
        <f>VLOOKUP(Table2[[#This Row],[Reference]],metron,10,FALSE)</f>
        <v>2.4900895140664963</v>
      </c>
      <c r="BS828">
        <f>VLOOKUP(Table2[[#This Row],[Reference]],metron,11,FALSE)</f>
        <v>1.330562659846547</v>
      </c>
      <c r="BT828">
        <f>VLOOKUP(Table2[[#This Row],[Reference]],metron,12,FALSE)</f>
        <v>1.1595268542199491</v>
      </c>
      <c r="BU828">
        <f>VLOOKUP(Table2[[#This Row],[Reference]],metron,13,FALSE)</f>
        <v>0.59053607588191415</v>
      </c>
      <c r="BV828">
        <f>VLOOKUP(Table2[[#This Row],[Reference]],metron,14,FALSE)</f>
        <v>0.50069274219332838</v>
      </c>
      <c r="BW828">
        <f>VLOOKUP(Table2[[#This Row],[Reference]],metron,15,FALSE)</f>
        <v>11.79715236686391</v>
      </c>
      <c r="BX828">
        <f>VLOOKUP(Table2[[#This Row],[Reference]],metron,16,FALSE)</f>
        <v>10.317122781065089</v>
      </c>
      <c r="BY828">
        <f>VLOOKUP(Table2[[#This Row],[Reference]],metron,17,FALSE)</f>
        <v>5.0637025966747622</v>
      </c>
      <c r="BZ828">
        <f>VLOOKUP(Table2[[#This Row],[Reference]],metron,18,FALSE)</f>
        <v>4.4674014571268454</v>
      </c>
      <c r="CA828">
        <f>VLOOKUP(Table2[[#This Row],[Reference]],metron,19,FALSE)</f>
        <v>6.7334497701891483</v>
      </c>
      <c r="CB828">
        <f>VLOOKUP(Table2[[#This Row],[Reference]],metron,20,FALSE)</f>
        <v>5.849721323938244</v>
      </c>
      <c r="CC828">
        <f>VLOOKUP(Table2[[#This Row],[Reference]],metron,21,FALSE)</f>
        <v>12.89644194756554</v>
      </c>
      <c r="CD828">
        <f>VLOOKUP(Table2[[#This Row],[Reference]],metron,22,FALSE)</f>
        <v>13.3434456928839</v>
      </c>
      <c r="CE828">
        <f>VLOOKUP(Table2[[#This Row],[Reference]],metron,23,FALSE)</f>
        <v>1.6144382124117971</v>
      </c>
      <c r="CF828">
        <f>VLOOKUP(Table2[[#This Row],[Reference]],metron,24,FALSE)</f>
        <v>1.9032024606477289</v>
      </c>
      <c r="CG828">
        <f>VLOOKUP(Table2[[#This Row],[Reference]],metron,25,FALSE)</f>
        <v>9.372172969060974E-2</v>
      </c>
      <c r="CH828">
        <f>VLOOKUP(Table2[[#This Row],[Reference]],metron,26,FALSE)</f>
        <v>0.11669983716301791</v>
      </c>
    </row>
    <row r="829" spans="1:86" hidden="1" x14ac:dyDescent="0.45">
      <c r="A829">
        <v>1644184800</v>
      </c>
      <c r="B829" t="s">
        <v>1552</v>
      </c>
      <c r="C829" t="s">
        <v>64</v>
      </c>
      <c r="D829" t="s">
        <v>65</v>
      </c>
      <c r="E829" t="s">
        <v>683</v>
      </c>
      <c r="F829" t="s">
        <v>700</v>
      </c>
      <c r="G829" t="s">
        <v>65</v>
      </c>
      <c r="H829">
        <v>4</v>
      </c>
      <c r="I829">
        <v>1.22</v>
      </c>
      <c r="J829">
        <v>1.5</v>
      </c>
      <c r="K829">
        <v>1.24</v>
      </c>
      <c r="L829">
        <v>1.42</v>
      </c>
      <c r="M829">
        <v>0</v>
      </c>
      <c r="N829">
        <v>2</v>
      </c>
      <c r="O829">
        <v>2</v>
      </c>
      <c r="P829">
        <v>2</v>
      </c>
      <c r="Q829">
        <v>0</v>
      </c>
      <c r="R829">
        <v>2</v>
      </c>
      <c r="T829" t="s">
        <v>1553</v>
      </c>
      <c r="U829">
        <v>4</v>
      </c>
      <c r="V829">
        <v>3</v>
      </c>
      <c r="W829">
        <v>4</v>
      </c>
      <c r="X829">
        <v>0</v>
      </c>
      <c r="Y829">
        <v>5</v>
      </c>
      <c r="Z829">
        <v>0</v>
      </c>
      <c r="AA829">
        <v>1</v>
      </c>
      <c r="AB829">
        <v>3</v>
      </c>
      <c r="AC829">
        <v>2</v>
      </c>
      <c r="AD829">
        <v>3</v>
      </c>
      <c r="AE829">
        <v>20</v>
      </c>
      <c r="AF829">
        <v>16</v>
      </c>
      <c r="AG829">
        <v>7</v>
      </c>
      <c r="AH829">
        <v>4</v>
      </c>
      <c r="AI829">
        <v>13</v>
      </c>
      <c r="AJ829">
        <v>12</v>
      </c>
      <c r="AK829">
        <v>17</v>
      </c>
      <c r="AL829">
        <v>17</v>
      </c>
      <c r="AM829">
        <v>59</v>
      </c>
      <c r="AN829">
        <v>41</v>
      </c>
      <c r="AO829">
        <v>2.1800000000000002</v>
      </c>
      <c r="AP829">
        <v>1.6</v>
      </c>
      <c r="AQ829">
        <v>1.96</v>
      </c>
      <c r="AR829">
        <v>32</v>
      </c>
      <c r="AS829">
        <v>68</v>
      </c>
      <c r="AT829">
        <v>17</v>
      </c>
      <c r="AU829">
        <v>11</v>
      </c>
      <c r="AV829">
        <v>6</v>
      </c>
      <c r="AW829">
        <v>22</v>
      </c>
      <c r="AX829">
        <v>64</v>
      </c>
      <c r="AY829">
        <v>26</v>
      </c>
      <c r="AZ829">
        <v>74</v>
      </c>
      <c r="BA829">
        <v>7.37</v>
      </c>
      <c r="BB829">
        <v>5.84</v>
      </c>
      <c r="BC829">
        <v>2.4</v>
      </c>
      <c r="BD829">
        <v>2.9</v>
      </c>
      <c r="BE829">
        <v>2.95</v>
      </c>
      <c r="BF829">
        <f>(1/BC829+1/BD829+1/BE829-1)/3</f>
        <v>3.3492434573673645E-2</v>
      </c>
      <c r="BG829">
        <f>1/BC829-BF829</f>
        <v>0.38317423209299306</v>
      </c>
      <c r="BH829">
        <f>1/BD829-BF829</f>
        <v>0.31133515163322295</v>
      </c>
      <c r="BI829">
        <f>1/BE829-BF829</f>
        <v>0.30549061627378399</v>
      </c>
      <c r="BJ829">
        <f>MROUND(BG829*100,2)/100</f>
        <v>0.38</v>
      </c>
      <c r="BK829">
        <v>1.45</v>
      </c>
      <c r="BL829">
        <v>2.2999999999999998</v>
      </c>
      <c r="BM829">
        <v>4.54</v>
      </c>
      <c r="BN829">
        <v>8.8000000000000007</v>
      </c>
      <c r="BO829">
        <v>1.95</v>
      </c>
      <c r="BP829">
        <v>1.8</v>
      </c>
      <c r="BQ829" t="s">
        <v>726</v>
      </c>
      <c r="BR829">
        <f>VLOOKUP(Table2[[#This Row],[Reference]],metron,10,FALSE)</f>
        <v>2.4900895140664963</v>
      </c>
      <c r="BS829">
        <f>VLOOKUP(Table2[[#This Row],[Reference]],metron,11,FALSE)</f>
        <v>1.330562659846547</v>
      </c>
      <c r="BT829">
        <f>VLOOKUP(Table2[[#This Row],[Reference]],metron,12,FALSE)</f>
        <v>1.1595268542199491</v>
      </c>
      <c r="BU829">
        <f>VLOOKUP(Table2[[#This Row],[Reference]],metron,13,FALSE)</f>
        <v>0.59053607588191415</v>
      </c>
      <c r="BV829">
        <f>VLOOKUP(Table2[[#This Row],[Reference]],metron,14,FALSE)</f>
        <v>0.50069274219332838</v>
      </c>
      <c r="BW829">
        <f>VLOOKUP(Table2[[#This Row],[Reference]],metron,15,FALSE)</f>
        <v>11.79715236686391</v>
      </c>
      <c r="BX829">
        <f>VLOOKUP(Table2[[#This Row],[Reference]],metron,16,FALSE)</f>
        <v>10.317122781065089</v>
      </c>
      <c r="BY829">
        <f>VLOOKUP(Table2[[#This Row],[Reference]],metron,17,FALSE)</f>
        <v>5.0637025966747622</v>
      </c>
      <c r="BZ829">
        <f>VLOOKUP(Table2[[#This Row],[Reference]],metron,18,FALSE)</f>
        <v>4.4674014571268454</v>
      </c>
      <c r="CA829">
        <f>VLOOKUP(Table2[[#This Row],[Reference]],metron,19,FALSE)</f>
        <v>6.7334497701891483</v>
      </c>
      <c r="CB829">
        <f>VLOOKUP(Table2[[#This Row],[Reference]],metron,20,FALSE)</f>
        <v>5.849721323938244</v>
      </c>
      <c r="CC829">
        <f>VLOOKUP(Table2[[#This Row],[Reference]],metron,21,FALSE)</f>
        <v>12.89644194756554</v>
      </c>
      <c r="CD829">
        <f>VLOOKUP(Table2[[#This Row],[Reference]],metron,22,FALSE)</f>
        <v>13.3434456928839</v>
      </c>
      <c r="CE829">
        <f>VLOOKUP(Table2[[#This Row],[Reference]],metron,23,FALSE)</f>
        <v>1.6144382124117971</v>
      </c>
      <c r="CF829">
        <f>VLOOKUP(Table2[[#This Row],[Reference]],metron,24,FALSE)</f>
        <v>1.9032024606477289</v>
      </c>
      <c r="CG829">
        <f>VLOOKUP(Table2[[#This Row],[Reference]],metron,25,FALSE)</f>
        <v>9.372172969060974E-2</v>
      </c>
      <c r="CH829">
        <f>VLOOKUP(Table2[[#This Row],[Reference]],metron,26,FALSE)</f>
        <v>0.11669983716301791</v>
      </c>
    </row>
    <row r="830" spans="1:86" hidden="1" x14ac:dyDescent="0.45">
      <c r="A830">
        <v>1644192000</v>
      </c>
      <c r="B830" t="s">
        <v>1554</v>
      </c>
      <c r="C830" t="s">
        <v>64</v>
      </c>
      <c r="D830" t="s">
        <v>65</v>
      </c>
      <c r="E830" t="s">
        <v>677</v>
      </c>
      <c r="F830" t="s">
        <v>672</v>
      </c>
      <c r="G830" t="s">
        <v>731</v>
      </c>
      <c r="H830">
        <v>4</v>
      </c>
      <c r="I830">
        <v>1.62</v>
      </c>
      <c r="J830">
        <v>1.2</v>
      </c>
      <c r="K830">
        <v>1.55</v>
      </c>
      <c r="L830">
        <v>1.1100000000000001</v>
      </c>
      <c r="M830">
        <v>2</v>
      </c>
      <c r="N830">
        <v>1</v>
      </c>
      <c r="O830">
        <v>3</v>
      </c>
      <c r="P830">
        <v>2</v>
      </c>
      <c r="Q830">
        <v>2</v>
      </c>
      <c r="R830">
        <v>0</v>
      </c>
      <c r="S830" t="s">
        <v>1555</v>
      </c>
      <c r="T830">
        <v>84</v>
      </c>
      <c r="U830">
        <v>2</v>
      </c>
      <c r="V830">
        <v>2</v>
      </c>
      <c r="W830">
        <v>1</v>
      </c>
      <c r="X830">
        <v>0</v>
      </c>
      <c r="Y830">
        <v>3</v>
      </c>
      <c r="Z830">
        <v>0</v>
      </c>
      <c r="AA830">
        <v>0</v>
      </c>
      <c r="AB830">
        <v>1</v>
      </c>
      <c r="AC830">
        <v>0</v>
      </c>
      <c r="AD830">
        <v>3</v>
      </c>
      <c r="AE830">
        <v>9</v>
      </c>
      <c r="AF830">
        <v>14</v>
      </c>
      <c r="AG830">
        <v>4</v>
      </c>
      <c r="AH830">
        <v>5</v>
      </c>
      <c r="AI830">
        <v>5</v>
      </c>
      <c r="AJ830">
        <v>9</v>
      </c>
      <c r="AK830">
        <v>19</v>
      </c>
      <c r="AL830">
        <v>14</v>
      </c>
      <c r="AM830">
        <v>54</v>
      </c>
      <c r="AN830">
        <v>46</v>
      </c>
      <c r="AO830">
        <v>1.07</v>
      </c>
      <c r="AP830">
        <v>1.54</v>
      </c>
      <c r="AQ830">
        <v>2.09</v>
      </c>
      <c r="AR830">
        <v>43</v>
      </c>
      <c r="AS830">
        <v>68</v>
      </c>
      <c r="AT830">
        <v>34</v>
      </c>
      <c r="AU830">
        <v>10</v>
      </c>
      <c r="AV830">
        <v>5</v>
      </c>
      <c r="AW830">
        <v>15</v>
      </c>
      <c r="AX830">
        <v>54</v>
      </c>
      <c r="AY830">
        <v>42</v>
      </c>
      <c r="AZ830">
        <v>89</v>
      </c>
      <c r="BA830">
        <v>11.69</v>
      </c>
      <c r="BB830">
        <v>5.15</v>
      </c>
      <c r="BC830">
        <v>2.1</v>
      </c>
      <c r="BD830">
        <v>2.8</v>
      </c>
      <c r="BE830">
        <v>3.75</v>
      </c>
      <c r="BF830">
        <f>(1/BC830+1/BD830+1/BE830-1)/3</f>
        <v>3.3333333333333291E-2</v>
      </c>
      <c r="BG830">
        <f>1/BC830-BF830</f>
        <v>0.44285714285714289</v>
      </c>
      <c r="BH830">
        <f>1/BD830-BF830</f>
        <v>0.32380952380952388</v>
      </c>
      <c r="BI830">
        <f>1/BE830-BF830</f>
        <v>0.23333333333333336</v>
      </c>
      <c r="BJ830">
        <f>MROUND(BG830*100,2)/100</f>
        <v>0.44</v>
      </c>
      <c r="BK830">
        <v>1.45</v>
      </c>
      <c r="BL830">
        <v>2.4</v>
      </c>
      <c r="BM830">
        <v>4.54</v>
      </c>
      <c r="BN830">
        <v>8.9</v>
      </c>
      <c r="BO830">
        <v>2.0499999999999998</v>
      </c>
      <c r="BP830">
        <v>1.7</v>
      </c>
      <c r="BQ830" t="s">
        <v>733</v>
      </c>
      <c r="BR830">
        <f>VLOOKUP(Table2[[#This Row],[Reference]],metron,10,FALSE)</f>
        <v>2.4807646356033461</v>
      </c>
      <c r="BS830">
        <f>VLOOKUP(Table2[[#This Row],[Reference]],metron,11,FALSE)</f>
        <v>1.4140979689366791</v>
      </c>
      <c r="BT830">
        <f>VLOOKUP(Table2[[#This Row],[Reference]],metron,12,FALSE)</f>
        <v>1.0666666666666671</v>
      </c>
      <c r="BU830">
        <f>VLOOKUP(Table2[[#This Row],[Reference]],metron,13,FALSE)</f>
        <v>0.62712066905615294</v>
      </c>
      <c r="BV830">
        <f>VLOOKUP(Table2[[#This Row],[Reference]],metron,14,FALSE)</f>
        <v>0.46009557945041818</v>
      </c>
      <c r="BW830">
        <f>VLOOKUP(Table2[[#This Row],[Reference]],metron,15,FALSE)</f>
        <v>12.56969280146722</v>
      </c>
      <c r="BX830">
        <f>VLOOKUP(Table2[[#This Row],[Reference]],metron,16,FALSE)</f>
        <v>9.8695552498853729</v>
      </c>
      <c r="BY830">
        <f>VLOOKUP(Table2[[#This Row],[Reference]],metron,17,FALSE)</f>
        <v>5.2754256787850897</v>
      </c>
      <c r="BZ830">
        <f>VLOOKUP(Table2[[#This Row],[Reference]],metron,18,FALSE)</f>
        <v>4.1279337321675103</v>
      </c>
      <c r="CA830">
        <f>VLOOKUP(Table2[[#This Row],[Reference]],metron,19,FALSE)</f>
        <v>7.2942671226821298</v>
      </c>
      <c r="CB830">
        <f>VLOOKUP(Table2[[#This Row],[Reference]],metron,20,FALSE)</f>
        <v>5.7416215177178627</v>
      </c>
      <c r="CC830">
        <f>VLOOKUP(Table2[[#This Row],[Reference]],metron,21,FALSE)</f>
        <v>12.897246007868549</v>
      </c>
      <c r="CD830">
        <f>VLOOKUP(Table2[[#This Row],[Reference]],metron,22,FALSE)</f>
        <v>13.507058551261281</v>
      </c>
      <c r="CE830">
        <f>VLOOKUP(Table2[[#This Row],[Reference]],metron,23,FALSE)</f>
        <v>1.576522702104098</v>
      </c>
      <c r="CF830">
        <f>VLOOKUP(Table2[[#This Row],[Reference]],metron,24,FALSE)</f>
        <v>1.917165005537099</v>
      </c>
      <c r="CG830">
        <f>VLOOKUP(Table2[[#This Row],[Reference]],metron,25,FALSE)</f>
        <v>8.4385382059800659E-2</v>
      </c>
      <c r="CH830">
        <f>VLOOKUP(Table2[[#This Row],[Reference]],metron,26,FALSE)</f>
        <v>0.1233665559246955</v>
      </c>
    </row>
    <row r="831" spans="1:86" hidden="1" x14ac:dyDescent="0.45">
      <c r="A831">
        <v>1644199200</v>
      </c>
      <c r="B831" t="s">
        <v>1556</v>
      </c>
      <c r="C831" t="s">
        <v>64</v>
      </c>
      <c r="D831" t="s">
        <v>65</v>
      </c>
      <c r="E831" t="s">
        <v>661</v>
      </c>
      <c r="F831" t="s">
        <v>699</v>
      </c>
      <c r="G831" t="s">
        <v>673</v>
      </c>
      <c r="H831">
        <v>4</v>
      </c>
      <c r="I831">
        <v>1.92</v>
      </c>
      <c r="J831">
        <v>0.56000000000000005</v>
      </c>
      <c r="K831">
        <v>2</v>
      </c>
      <c r="L831">
        <v>0.72</v>
      </c>
      <c r="M831">
        <v>4</v>
      </c>
      <c r="N831">
        <v>3</v>
      </c>
      <c r="O831">
        <v>7</v>
      </c>
      <c r="P831">
        <v>2</v>
      </c>
      <c r="Q831">
        <v>2</v>
      </c>
      <c r="R831">
        <v>0</v>
      </c>
      <c r="S831" t="s">
        <v>1557</v>
      </c>
      <c r="T831" t="s">
        <v>1558</v>
      </c>
      <c r="U831">
        <v>8</v>
      </c>
      <c r="V831">
        <v>5</v>
      </c>
      <c r="W831">
        <v>3</v>
      </c>
      <c r="X831">
        <v>0</v>
      </c>
      <c r="Y831">
        <v>5</v>
      </c>
      <c r="Z831">
        <v>1</v>
      </c>
      <c r="AA831">
        <v>1</v>
      </c>
      <c r="AB831">
        <v>2</v>
      </c>
      <c r="AC831">
        <v>1</v>
      </c>
      <c r="AD831">
        <v>5</v>
      </c>
      <c r="AE831">
        <v>10</v>
      </c>
      <c r="AF831">
        <v>9</v>
      </c>
      <c r="AG831">
        <v>6</v>
      </c>
      <c r="AH831">
        <v>4</v>
      </c>
      <c r="AI831">
        <v>4</v>
      </c>
      <c r="AJ831">
        <v>5</v>
      </c>
      <c r="AK831">
        <v>17</v>
      </c>
      <c r="AL831">
        <v>16</v>
      </c>
      <c r="AM831">
        <v>62</v>
      </c>
      <c r="AN831">
        <v>38</v>
      </c>
      <c r="AO831">
        <v>1.59</v>
      </c>
      <c r="AP831">
        <v>1.04</v>
      </c>
      <c r="AQ831">
        <v>2.2000000000000002</v>
      </c>
      <c r="AR831">
        <v>32</v>
      </c>
      <c r="AS831">
        <v>77</v>
      </c>
      <c r="AT831">
        <v>47</v>
      </c>
      <c r="AU831">
        <v>10</v>
      </c>
      <c r="AV831">
        <v>0</v>
      </c>
      <c r="AW831">
        <v>24</v>
      </c>
      <c r="AX831">
        <v>73</v>
      </c>
      <c r="AY831">
        <v>33</v>
      </c>
      <c r="AZ831">
        <v>66</v>
      </c>
      <c r="BA831">
        <v>8.5299999999999994</v>
      </c>
      <c r="BB831">
        <v>4.8099999999999996</v>
      </c>
      <c r="BC831">
        <v>1.42</v>
      </c>
      <c r="BD831">
        <v>4.5</v>
      </c>
      <c r="BE831">
        <v>9</v>
      </c>
      <c r="BF831">
        <f>(1/BC831+1/BD831+1/BE831-1)/3</f>
        <v>1.2519561815336496E-2</v>
      </c>
      <c r="BG831">
        <f>1/BC831-BF831</f>
        <v>0.69170579029733958</v>
      </c>
      <c r="BH831">
        <f>1/BD831-BF831</f>
        <v>0.2097026604068857</v>
      </c>
      <c r="BI831">
        <f>1/BE831-BF831</f>
        <v>9.8591549295774614E-2</v>
      </c>
      <c r="BJ831">
        <f>MROUND(BG831*100,2)/100</f>
        <v>0.7</v>
      </c>
      <c r="BK831">
        <v>0</v>
      </c>
      <c r="BL831">
        <v>1.82</v>
      </c>
      <c r="BM831">
        <v>0</v>
      </c>
      <c r="BN831">
        <v>0</v>
      </c>
      <c r="BO831">
        <v>0</v>
      </c>
      <c r="BP831">
        <v>0</v>
      </c>
      <c r="BQ831" t="s">
        <v>715</v>
      </c>
      <c r="BR831">
        <f>VLOOKUP(Table2[[#This Row],[Reference]],metron,10,FALSE)</f>
        <v>2.9925826028320968</v>
      </c>
      <c r="BS831">
        <f>VLOOKUP(Table2[[#This Row],[Reference]],metron,11,FALSE)</f>
        <v>2.224544841537424</v>
      </c>
      <c r="BT831">
        <f>VLOOKUP(Table2[[#This Row],[Reference]],metron,12,FALSE)</f>
        <v>0.76803776129467294</v>
      </c>
      <c r="BU831">
        <f>VLOOKUP(Table2[[#This Row],[Reference]],metron,13,FALSE)</f>
        <v>0.96561024949426832</v>
      </c>
      <c r="BV831">
        <f>VLOOKUP(Table2[[#This Row],[Reference]],metron,14,FALSE)</f>
        <v>0.34187457855697911</v>
      </c>
      <c r="BW831">
        <f>VLOOKUP(Table2[[#This Row],[Reference]],metron,15,FALSE)</f>
        <v>16.100000000000001</v>
      </c>
      <c r="BX831">
        <f>VLOOKUP(Table2[[#This Row],[Reference]],metron,16,FALSE)</f>
        <v>8.3493506493506491</v>
      </c>
      <c r="BY831">
        <f>VLOOKUP(Table2[[#This Row],[Reference]],metron,17,FALSE)</f>
        <v>7.2678100263852254</v>
      </c>
      <c r="BZ831">
        <f>VLOOKUP(Table2[[#This Row],[Reference]],metron,18,FALSE)</f>
        <v>3.2770448548812658</v>
      </c>
      <c r="CA831">
        <f>VLOOKUP(Table2[[#This Row],[Reference]],metron,19,FALSE)</f>
        <v>8.832189973614776</v>
      </c>
      <c r="CB831">
        <f>VLOOKUP(Table2[[#This Row],[Reference]],metron,20,FALSE)</f>
        <v>5.0723057944693828</v>
      </c>
      <c r="CC831">
        <f>VLOOKUP(Table2[[#This Row],[Reference]],metron,21,FALSE)</f>
        <v>11.95872170439414</v>
      </c>
      <c r="CD831">
        <f>VLOOKUP(Table2[[#This Row],[Reference]],metron,22,FALSE)</f>
        <v>13.450066577896139</v>
      </c>
      <c r="CE831">
        <f>VLOOKUP(Table2[[#This Row],[Reference]],metron,23,FALSE)</f>
        <v>1.301526717557252</v>
      </c>
      <c r="CF831">
        <f>VLOOKUP(Table2[[#This Row],[Reference]],metron,24,FALSE)</f>
        <v>1.9796437659033079</v>
      </c>
      <c r="CG831">
        <f>VLOOKUP(Table2[[#This Row],[Reference]],metron,25,FALSE)</f>
        <v>5.3435114503816793E-2</v>
      </c>
      <c r="CH831">
        <f>VLOOKUP(Table2[[#This Row],[Reference]],metron,26,FALSE)</f>
        <v>0.1183206106870229</v>
      </c>
    </row>
    <row r="832" spans="1:86" hidden="1" x14ac:dyDescent="0.45">
      <c r="A832">
        <v>1644289500</v>
      </c>
      <c r="B832" t="s">
        <v>1559</v>
      </c>
      <c r="C832" t="s">
        <v>64</v>
      </c>
      <c r="D832" t="s">
        <v>65</v>
      </c>
      <c r="E832" t="s">
        <v>667</v>
      </c>
      <c r="F832" t="s">
        <v>671</v>
      </c>
      <c r="G832" t="s">
        <v>983</v>
      </c>
      <c r="H832">
        <v>4</v>
      </c>
      <c r="I832">
        <v>1.92</v>
      </c>
      <c r="J832">
        <v>1.2</v>
      </c>
      <c r="K832">
        <v>1.55</v>
      </c>
      <c r="L832">
        <v>1.5</v>
      </c>
      <c r="M832">
        <v>0</v>
      </c>
      <c r="N832">
        <v>1</v>
      </c>
      <c r="O832">
        <v>1</v>
      </c>
      <c r="P832">
        <v>1</v>
      </c>
      <c r="Q832">
        <v>0</v>
      </c>
      <c r="R832">
        <v>1</v>
      </c>
      <c r="T832">
        <v>30</v>
      </c>
      <c r="U832">
        <v>6</v>
      </c>
      <c r="V832">
        <v>3</v>
      </c>
      <c r="W832">
        <v>3</v>
      </c>
      <c r="X832">
        <v>0</v>
      </c>
      <c r="Y832">
        <v>2</v>
      </c>
      <c r="Z832">
        <v>0</v>
      </c>
      <c r="AA832">
        <v>2</v>
      </c>
      <c r="AB832">
        <v>1</v>
      </c>
      <c r="AC832">
        <v>1</v>
      </c>
      <c r="AD832">
        <v>1</v>
      </c>
      <c r="AE832">
        <v>17</v>
      </c>
      <c r="AF832">
        <v>4</v>
      </c>
      <c r="AG832">
        <v>7</v>
      </c>
      <c r="AH832">
        <v>2</v>
      </c>
      <c r="AI832">
        <v>10</v>
      </c>
      <c r="AJ832">
        <v>2</v>
      </c>
      <c r="AK832">
        <v>16</v>
      </c>
      <c r="AL832">
        <v>18</v>
      </c>
      <c r="AM832">
        <v>69</v>
      </c>
      <c r="AN832">
        <v>31</v>
      </c>
      <c r="AO832">
        <v>2.13</v>
      </c>
      <c r="AP832">
        <v>0.82</v>
      </c>
      <c r="AQ832">
        <v>2.4300000000000002</v>
      </c>
      <c r="AR832">
        <v>66</v>
      </c>
      <c r="AS832">
        <v>78</v>
      </c>
      <c r="AT832">
        <v>47</v>
      </c>
      <c r="AU832">
        <v>14</v>
      </c>
      <c r="AV832">
        <v>9</v>
      </c>
      <c r="AW832">
        <v>36</v>
      </c>
      <c r="AX832">
        <v>78</v>
      </c>
      <c r="AY832">
        <v>34</v>
      </c>
      <c r="AZ832">
        <v>68</v>
      </c>
      <c r="BA832">
        <v>8.0500000000000007</v>
      </c>
      <c r="BB832">
        <v>5.94</v>
      </c>
      <c r="BC832">
        <v>2.04</v>
      </c>
      <c r="BD832">
        <v>3.34</v>
      </c>
      <c r="BE832">
        <v>3.88</v>
      </c>
      <c r="BF832">
        <f>(1/BC832+1/BD832+1/BE832-1)/3</f>
        <v>1.5776411599683165E-2</v>
      </c>
      <c r="BG832">
        <f>1/BC832-BF832</f>
        <v>0.47441966683168935</v>
      </c>
      <c r="BH832">
        <f>1/BD832-BF832</f>
        <v>0.28362478600510727</v>
      </c>
      <c r="BI832">
        <f>1/BE832-BF832</f>
        <v>0.24195554716320347</v>
      </c>
      <c r="BJ832">
        <f>MROUND(BG832*100,2)/100</f>
        <v>0.48</v>
      </c>
      <c r="BK832">
        <v>1.44</v>
      </c>
      <c r="BL832">
        <v>2.15</v>
      </c>
      <c r="BM832">
        <v>4.4000000000000004</v>
      </c>
      <c r="BN832">
        <v>8.4</v>
      </c>
      <c r="BO832">
        <v>2</v>
      </c>
      <c r="BP832">
        <v>1.75</v>
      </c>
      <c r="BQ832" t="s">
        <v>736</v>
      </c>
      <c r="BR832">
        <f>VLOOKUP(Table2[[#This Row],[Reference]],metron,10,FALSE)</f>
        <v>2.5271929824561399</v>
      </c>
      <c r="BS832">
        <f>VLOOKUP(Table2[[#This Row],[Reference]],metron,11,FALSE)</f>
        <v>1.510877192982456</v>
      </c>
      <c r="BT832">
        <f>VLOOKUP(Table2[[#This Row],[Reference]],metron,12,FALSE)</f>
        <v>1.0163157894736841</v>
      </c>
      <c r="BU832">
        <f>VLOOKUP(Table2[[#This Row],[Reference]],metron,13,FALSE)</f>
        <v>0.67350877192982461</v>
      </c>
      <c r="BV832">
        <f>VLOOKUP(Table2[[#This Row],[Reference]],metron,14,FALSE)</f>
        <v>0.4442105263157895</v>
      </c>
      <c r="BW832">
        <f>VLOOKUP(Table2[[#This Row],[Reference]],metron,15,FALSE)</f>
        <v>12.80980392156863</v>
      </c>
      <c r="BX832">
        <f>VLOOKUP(Table2[[#This Row],[Reference]],metron,16,FALSE)</f>
        <v>9.6872549019607845</v>
      </c>
      <c r="BY832">
        <f>VLOOKUP(Table2[[#This Row],[Reference]],metron,17,FALSE)</f>
        <v>5.6491169610129957</v>
      </c>
      <c r="BZ832">
        <f>VLOOKUP(Table2[[#This Row],[Reference]],metron,18,FALSE)</f>
        <v>4.1379540153282237</v>
      </c>
      <c r="CA832">
        <f>VLOOKUP(Table2[[#This Row],[Reference]],metron,19,FALSE)</f>
        <v>7.1606869605556343</v>
      </c>
      <c r="CB832">
        <f>VLOOKUP(Table2[[#This Row],[Reference]],metron,20,FALSE)</f>
        <v>5.5493008866325608</v>
      </c>
      <c r="CC832">
        <f>VLOOKUP(Table2[[#This Row],[Reference]],metron,21,FALSE)</f>
        <v>12.9029029029029</v>
      </c>
      <c r="CD832">
        <f>VLOOKUP(Table2[[#This Row],[Reference]],metron,22,FALSE)</f>
        <v>13.75508842175509</v>
      </c>
      <c r="CE832">
        <f>VLOOKUP(Table2[[#This Row],[Reference]],metron,23,FALSE)</f>
        <v>1.5287356321839081</v>
      </c>
      <c r="CF832">
        <f>VLOOKUP(Table2[[#This Row],[Reference]],metron,24,FALSE)</f>
        <v>1.9664750957854411</v>
      </c>
      <c r="CG832">
        <f>VLOOKUP(Table2[[#This Row],[Reference]],metron,25,FALSE)</f>
        <v>8.8441890166028103E-2</v>
      </c>
      <c r="CH832">
        <f>VLOOKUP(Table2[[#This Row],[Reference]],metron,26,FALSE)</f>
        <v>0.13409961685823751</v>
      </c>
    </row>
    <row r="833" spans="1:86" hidden="1" x14ac:dyDescent="0.45">
      <c r="A833">
        <v>1644454800</v>
      </c>
      <c r="B833" t="s">
        <v>1560</v>
      </c>
      <c r="C833" t="s">
        <v>64</v>
      </c>
      <c r="D833" t="s">
        <v>65</v>
      </c>
      <c r="E833" t="s">
        <v>689</v>
      </c>
      <c r="F833" t="s">
        <v>666</v>
      </c>
      <c r="G833" t="s">
        <v>996</v>
      </c>
      <c r="H833">
        <v>4</v>
      </c>
      <c r="I833">
        <v>1.56</v>
      </c>
      <c r="J833">
        <v>1.0900000000000001</v>
      </c>
      <c r="K833">
        <v>0.88</v>
      </c>
      <c r="L833">
        <v>1.32</v>
      </c>
      <c r="M833">
        <v>1</v>
      </c>
      <c r="N833">
        <v>3</v>
      </c>
      <c r="O833">
        <v>4</v>
      </c>
      <c r="P833">
        <v>2</v>
      </c>
      <c r="Q833">
        <v>1</v>
      </c>
      <c r="R833">
        <v>1</v>
      </c>
      <c r="S833">
        <v>7</v>
      </c>
      <c r="T833" t="s">
        <v>1561</v>
      </c>
      <c r="U833">
        <v>5</v>
      </c>
      <c r="V833">
        <v>3</v>
      </c>
      <c r="W833">
        <v>2</v>
      </c>
      <c r="X833">
        <v>0</v>
      </c>
      <c r="Y833">
        <v>1</v>
      </c>
      <c r="Z833">
        <v>1</v>
      </c>
      <c r="AA833">
        <v>0</v>
      </c>
      <c r="AB833">
        <v>2</v>
      </c>
      <c r="AC833">
        <v>1</v>
      </c>
      <c r="AD833">
        <v>1</v>
      </c>
      <c r="AE833">
        <v>8</v>
      </c>
      <c r="AF833">
        <v>11</v>
      </c>
      <c r="AG833">
        <v>2</v>
      </c>
      <c r="AH833">
        <v>6</v>
      </c>
      <c r="AI833">
        <v>6</v>
      </c>
      <c r="AJ833">
        <v>5</v>
      </c>
      <c r="AK833">
        <v>0</v>
      </c>
      <c r="AL833">
        <v>1</v>
      </c>
      <c r="AM833">
        <v>44</v>
      </c>
      <c r="AN833">
        <v>56</v>
      </c>
      <c r="AO833">
        <v>1.17</v>
      </c>
      <c r="AP833">
        <v>1.66</v>
      </c>
      <c r="AQ833">
        <v>1.86</v>
      </c>
      <c r="AR833">
        <v>47</v>
      </c>
      <c r="AS833">
        <v>57</v>
      </c>
      <c r="AT833">
        <v>42</v>
      </c>
      <c r="AU833">
        <v>16</v>
      </c>
      <c r="AV833">
        <v>0</v>
      </c>
      <c r="AW833">
        <v>37</v>
      </c>
      <c r="AX833">
        <v>53</v>
      </c>
      <c r="AY833">
        <v>30</v>
      </c>
      <c r="AZ833">
        <v>56</v>
      </c>
      <c r="BA833">
        <v>7.58</v>
      </c>
      <c r="BB833">
        <v>5.31</v>
      </c>
      <c r="BC833">
        <v>2.84</v>
      </c>
      <c r="BD833">
        <v>2.85</v>
      </c>
      <c r="BE833">
        <v>2.65</v>
      </c>
      <c r="BF833">
        <f>(1/BC833+1/BD833+1/BE833-1)/3</f>
        <v>2.6782786534943998E-2</v>
      </c>
      <c r="BG833">
        <f>1/BC833-BF833</f>
        <v>0.32532988952139408</v>
      </c>
      <c r="BH833">
        <f>1/BD833-BF833</f>
        <v>0.32409440644751214</v>
      </c>
      <c r="BI833">
        <f>1/BE833-BF833</f>
        <v>0.35057570403109378</v>
      </c>
      <c r="BJ833">
        <f>MROUND(BG833*100,2)/100</f>
        <v>0.32</v>
      </c>
      <c r="BK833">
        <v>1.53</v>
      </c>
      <c r="BL833">
        <v>2.41</v>
      </c>
      <c r="BM833">
        <v>5.05</v>
      </c>
      <c r="BN833">
        <v>9.9</v>
      </c>
      <c r="BO833">
        <v>2.1</v>
      </c>
      <c r="BP833">
        <v>1.67</v>
      </c>
      <c r="BQ833" t="s">
        <v>713</v>
      </c>
      <c r="BR833">
        <f>VLOOKUP(Table2[[#This Row],[Reference]],metron,10,FALSE)</f>
        <v>2.5313454284174597</v>
      </c>
      <c r="BS833">
        <f>VLOOKUP(Table2[[#This Row],[Reference]],metron,11,FALSE)</f>
        <v>1.210167055864918</v>
      </c>
      <c r="BT833">
        <f>VLOOKUP(Table2[[#This Row],[Reference]],metron,12,FALSE)</f>
        <v>1.3211783725525419</v>
      </c>
      <c r="BU833">
        <f>VLOOKUP(Table2[[#This Row],[Reference]],metron,13,FALSE)</f>
        <v>0.53135669362084459</v>
      </c>
      <c r="BV833">
        <f>VLOOKUP(Table2[[#This Row],[Reference]],metron,14,FALSE)</f>
        <v>0.55633423180592989</v>
      </c>
      <c r="BW833">
        <f>VLOOKUP(Table2[[#This Row],[Reference]],metron,15,FALSE)</f>
        <v>11.21109010712035</v>
      </c>
      <c r="BX833">
        <f>VLOOKUP(Table2[[#This Row],[Reference]],metron,16,FALSE)</f>
        <v>11.01700787401575</v>
      </c>
      <c r="BY833">
        <f>VLOOKUP(Table2[[#This Row],[Reference]],metron,17,FALSE)</f>
        <v>4.6792332268370611</v>
      </c>
      <c r="BZ833">
        <f>VLOOKUP(Table2[[#This Row],[Reference]],metron,18,FALSE)</f>
        <v>4.7080804854679013</v>
      </c>
      <c r="CA833">
        <f>VLOOKUP(Table2[[#This Row],[Reference]],metron,19,FALSE)</f>
        <v>6.5318568802832893</v>
      </c>
      <c r="CB833">
        <f>VLOOKUP(Table2[[#This Row],[Reference]],metron,20,FALSE)</f>
        <v>6.3089273885478487</v>
      </c>
      <c r="CC833">
        <f>VLOOKUP(Table2[[#This Row],[Reference]],metron,21,FALSE)</f>
        <v>12.72547770700637</v>
      </c>
      <c r="CD833">
        <f>VLOOKUP(Table2[[#This Row],[Reference]],metron,22,FALSE)</f>
        <v>13.06847133757962</v>
      </c>
      <c r="CE833">
        <f>VLOOKUP(Table2[[#This Row],[Reference]],metron,23,FALSE)</f>
        <v>1.6902356902356901</v>
      </c>
      <c r="CF833">
        <f>VLOOKUP(Table2[[#This Row],[Reference]],metron,24,FALSE)</f>
        <v>1.8050198959289869</v>
      </c>
      <c r="CG833">
        <f>VLOOKUP(Table2[[#This Row],[Reference]],metron,25,FALSE)</f>
        <v>0.105907560453015</v>
      </c>
      <c r="CH833">
        <f>VLOOKUP(Table2[[#This Row],[Reference]],metron,26,FALSE)</f>
        <v>0.1141720232629324</v>
      </c>
    </row>
    <row r="834" spans="1:86" hidden="1" x14ac:dyDescent="0.45">
      <c r="A834">
        <v>1644627600</v>
      </c>
      <c r="B834" t="s">
        <v>1562</v>
      </c>
      <c r="C834" t="s">
        <v>64</v>
      </c>
      <c r="D834" t="s">
        <v>65</v>
      </c>
      <c r="E834" t="s">
        <v>699</v>
      </c>
      <c r="F834" t="s">
        <v>676</v>
      </c>
      <c r="G834" t="s">
        <v>735</v>
      </c>
      <c r="H834">
        <v>5</v>
      </c>
      <c r="I834">
        <v>1.5</v>
      </c>
      <c r="J834">
        <v>0.5</v>
      </c>
      <c r="K834">
        <v>1.71</v>
      </c>
      <c r="L834">
        <v>0.53</v>
      </c>
      <c r="M834">
        <v>2</v>
      </c>
      <c r="N834">
        <v>0</v>
      </c>
      <c r="O834">
        <v>2</v>
      </c>
      <c r="P834">
        <v>1</v>
      </c>
      <c r="Q834">
        <v>1</v>
      </c>
      <c r="R834">
        <v>0</v>
      </c>
      <c r="S834" t="s">
        <v>1563</v>
      </c>
      <c r="U834">
        <v>1</v>
      </c>
      <c r="V834">
        <v>4</v>
      </c>
      <c r="W834">
        <v>2</v>
      </c>
      <c r="X834">
        <v>0</v>
      </c>
      <c r="Y834">
        <v>3</v>
      </c>
      <c r="Z834">
        <v>0</v>
      </c>
      <c r="AA834">
        <v>1</v>
      </c>
      <c r="AB834">
        <v>1</v>
      </c>
      <c r="AC834">
        <v>1</v>
      </c>
      <c r="AD834">
        <v>2</v>
      </c>
      <c r="AE834">
        <v>5</v>
      </c>
      <c r="AF834">
        <v>9</v>
      </c>
      <c r="AG834">
        <v>2</v>
      </c>
      <c r="AH834">
        <v>4</v>
      </c>
      <c r="AI834">
        <v>3</v>
      </c>
      <c r="AJ834">
        <v>5</v>
      </c>
      <c r="AK834">
        <v>18</v>
      </c>
      <c r="AL834">
        <v>15</v>
      </c>
      <c r="AM834">
        <v>46</v>
      </c>
      <c r="AN834">
        <v>54</v>
      </c>
      <c r="AO834">
        <v>0.69</v>
      </c>
      <c r="AP834">
        <v>1.21</v>
      </c>
      <c r="AQ834">
        <v>2.85</v>
      </c>
      <c r="AR834">
        <v>65</v>
      </c>
      <c r="AS834">
        <v>90</v>
      </c>
      <c r="AT834">
        <v>60</v>
      </c>
      <c r="AU834">
        <v>30</v>
      </c>
      <c r="AV834">
        <v>5</v>
      </c>
      <c r="AW834">
        <v>30</v>
      </c>
      <c r="AX834">
        <v>80</v>
      </c>
      <c r="AY834">
        <v>55</v>
      </c>
      <c r="AZ834">
        <v>85</v>
      </c>
      <c r="BA834">
        <v>5.6</v>
      </c>
      <c r="BB834">
        <v>5.2</v>
      </c>
      <c r="BC834">
        <v>2.4</v>
      </c>
      <c r="BD834">
        <v>2.9</v>
      </c>
      <c r="BE834">
        <v>2.75</v>
      </c>
      <c r="BF834">
        <f>(1/BC834+1/BD834+1/BE834-1)/3</f>
        <v>4.1710205503309027E-2</v>
      </c>
      <c r="BG834">
        <f>1/BC834-BF834</f>
        <v>0.37495646116335768</v>
      </c>
      <c r="BH834">
        <f>1/BD834-BF834</f>
        <v>0.30311738070358757</v>
      </c>
      <c r="BI834">
        <f>1/BE834-BF834</f>
        <v>0.32192615813305464</v>
      </c>
      <c r="BJ834">
        <f>MROUND(BG834*100,2)/100</f>
        <v>0.38</v>
      </c>
      <c r="BK834">
        <v>0</v>
      </c>
      <c r="BL834">
        <v>2.15</v>
      </c>
      <c r="BM834">
        <v>0</v>
      </c>
      <c r="BN834">
        <v>0</v>
      </c>
      <c r="BO834">
        <v>0</v>
      </c>
      <c r="BP834">
        <v>0</v>
      </c>
      <c r="BQ834" t="s">
        <v>702</v>
      </c>
      <c r="BR834">
        <f>VLOOKUP(Table2[[#This Row],[Reference]],metron,10,FALSE)</f>
        <v>2.4900895140664963</v>
      </c>
      <c r="BS834">
        <f>VLOOKUP(Table2[[#This Row],[Reference]],metron,11,FALSE)</f>
        <v>1.330562659846547</v>
      </c>
      <c r="BT834">
        <f>VLOOKUP(Table2[[#This Row],[Reference]],metron,12,FALSE)</f>
        <v>1.1595268542199491</v>
      </c>
      <c r="BU834">
        <f>VLOOKUP(Table2[[#This Row],[Reference]],metron,13,FALSE)</f>
        <v>0.59053607588191415</v>
      </c>
      <c r="BV834">
        <f>VLOOKUP(Table2[[#This Row],[Reference]],metron,14,FALSE)</f>
        <v>0.50069274219332838</v>
      </c>
      <c r="BW834">
        <f>VLOOKUP(Table2[[#This Row],[Reference]],metron,15,FALSE)</f>
        <v>11.79715236686391</v>
      </c>
      <c r="BX834">
        <f>VLOOKUP(Table2[[#This Row],[Reference]],metron,16,FALSE)</f>
        <v>10.317122781065089</v>
      </c>
      <c r="BY834">
        <f>VLOOKUP(Table2[[#This Row],[Reference]],metron,17,FALSE)</f>
        <v>5.0637025966747622</v>
      </c>
      <c r="BZ834">
        <f>VLOOKUP(Table2[[#This Row],[Reference]],metron,18,FALSE)</f>
        <v>4.4674014571268454</v>
      </c>
      <c r="CA834">
        <f>VLOOKUP(Table2[[#This Row],[Reference]],metron,19,FALSE)</f>
        <v>6.7334497701891483</v>
      </c>
      <c r="CB834">
        <f>VLOOKUP(Table2[[#This Row],[Reference]],metron,20,FALSE)</f>
        <v>5.849721323938244</v>
      </c>
      <c r="CC834">
        <f>VLOOKUP(Table2[[#This Row],[Reference]],metron,21,FALSE)</f>
        <v>12.89644194756554</v>
      </c>
      <c r="CD834">
        <f>VLOOKUP(Table2[[#This Row],[Reference]],metron,22,FALSE)</f>
        <v>13.3434456928839</v>
      </c>
      <c r="CE834">
        <f>VLOOKUP(Table2[[#This Row],[Reference]],metron,23,FALSE)</f>
        <v>1.6144382124117971</v>
      </c>
      <c r="CF834">
        <f>VLOOKUP(Table2[[#This Row],[Reference]],metron,24,FALSE)</f>
        <v>1.9032024606477289</v>
      </c>
      <c r="CG834">
        <f>VLOOKUP(Table2[[#This Row],[Reference]],metron,25,FALSE)</f>
        <v>9.372172969060974E-2</v>
      </c>
      <c r="CH834">
        <f>VLOOKUP(Table2[[#This Row],[Reference]],metron,26,FALSE)</f>
        <v>0.11669983716301791</v>
      </c>
    </row>
    <row r="835" spans="1:86" hidden="1" x14ac:dyDescent="0.45">
      <c r="A835">
        <v>1644634800</v>
      </c>
      <c r="B835" t="s">
        <v>1564</v>
      </c>
      <c r="C835" t="s">
        <v>64</v>
      </c>
      <c r="D835" t="s">
        <v>65</v>
      </c>
      <c r="E835" t="s">
        <v>700</v>
      </c>
      <c r="F835" t="s">
        <v>677</v>
      </c>
      <c r="G835" t="s">
        <v>983</v>
      </c>
      <c r="H835">
        <v>5</v>
      </c>
      <c r="I835">
        <v>1.54</v>
      </c>
      <c r="J835">
        <v>1.77</v>
      </c>
      <c r="K835">
        <v>1.38</v>
      </c>
      <c r="L835">
        <v>1.68</v>
      </c>
      <c r="M835">
        <v>1</v>
      </c>
      <c r="N835">
        <v>1</v>
      </c>
      <c r="O835">
        <v>2</v>
      </c>
      <c r="P835">
        <v>0</v>
      </c>
      <c r="Q835">
        <v>0</v>
      </c>
      <c r="R835">
        <v>0</v>
      </c>
      <c r="S835" t="s">
        <v>68</v>
      </c>
      <c r="T835">
        <v>85</v>
      </c>
      <c r="U835">
        <v>5</v>
      </c>
      <c r="V835">
        <v>5</v>
      </c>
      <c r="W835">
        <v>2</v>
      </c>
      <c r="X835">
        <v>0</v>
      </c>
      <c r="Y835">
        <v>2</v>
      </c>
      <c r="Z835">
        <v>0</v>
      </c>
      <c r="AA835">
        <v>0</v>
      </c>
      <c r="AB835">
        <v>2</v>
      </c>
      <c r="AC835">
        <v>1</v>
      </c>
      <c r="AD835">
        <v>1</v>
      </c>
      <c r="AE835">
        <v>18</v>
      </c>
      <c r="AF835">
        <v>14</v>
      </c>
      <c r="AG835">
        <v>6</v>
      </c>
      <c r="AH835">
        <v>4</v>
      </c>
      <c r="AI835">
        <v>12</v>
      </c>
      <c r="AJ835">
        <v>10</v>
      </c>
      <c r="AK835">
        <v>11</v>
      </c>
      <c r="AL835">
        <v>10</v>
      </c>
      <c r="AM835">
        <v>49</v>
      </c>
      <c r="AN835">
        <v>51</v>
      </c>
      <c r="AO835">
        <v>1.81</v>
      </c>
      <c r="AP835">
        <v>1.48</v>
      </c>
      <c r="AQ835">
        <v>2.27</v>
      </c>
      <c r="AR835">
        <v>50</v>
      </c>
      <c r="AS835">
        <v>66</v>
      </c>
      <c r="AT835">
        <v>31</v>
      </c>
      <c r="AU835">
        <v>19</v>
      </c>
      <c r="AV835">
        <v>8</v>
      </c>
      <c r="AW835">
        <v>31</v>
      </c>
      <c r="AX835">
        <v>70</v>
      </c>
      <c r="AY835">
        <v>31</v>
      </c>
      <c r="AZ835">
        <v>70</v>
      </c>
      <c r="BA835">
        <v>10.54</v>
      </c>
      <c r="BB835">
        <v>4.53</v>
      </c>
      <c r="BC835">
        <v>2.5499999999999998</v>
      </c>
      <c r="BD835">
        <v>2.8</v>
      </c>
      <c r="BE835">
        <v>2.7</v>
      </c>
      <c r="BF835">
        <f>(1/BC835+1/BD835+1/BE835-1)/3</f>
        <v>3.9890030086108474E-2</v>
      </c>
      <c r="BG835">
        <f>1/BC835-BF835</f>
        <v>0.35226683265898961</v>
      </c>
      <c r="BH835">
        <f>1/BD835-BF835</f>
        <v>0.31725282705674868</v>
      </c>
      <c r="BI835">
        <f>1/BE835-BF835</f>
        <v>0.33048034028426188</v>
      </c>
      <c r="BJ835">
        <f>MROUND(BG835*100,2)/100</f>
        <v>0.36</v>
      </c>
      <c r="BK835">
        <v>1.5</v>
      </c>
      <c r="BL835">
        <v>2.44</v>
      </c>
      <c r="BM835">
        <v>4</v>
      </c>
      <c r="BN835">
        <v>9</v>
      </c>
      <c r="BO835">
        <v>2.1</v>
      </c>
      <c r="BP835">
        <v>1.7</v>
      </c>
      <c r="BQ835" t="s">
        <v>711</v>
      </c>
      <c r="BR835">
        <f>VLOOKUP(Table2[[#This Row],[Reference]],metron,10,FALSE)</f>
        <v>2.5110350525197691</v>
      </c>
      <c r="BS835">
        <f>VLOOKUP(Table2[[#This Row],[Reference]],metron,11,FALSE)</f>
        <v>1.269326094653606</v>
      </c>
      <c r="BT835">
        <f>VLOOKUP(Table2[[#This Row],[Reference]],metron,12,FALSE)</f>
        <v>1.2417089578661631</v>
      </c>
      <c r="BU835">
        <f>VLOOKUP(Table2[[#This Row],[Reference]],metron,13,FALSE)</f>
        <v>0.56586402266288949</v>
      </c>
      <c r="BV835">
        <f>VLOOKUP(Table2[[#This Row],[Reference]],metron,14,FALSE)</f>
        <v>0.55158168083097259</v>
      </c>
      <c r="BW835">
        <f>VLOOKUP(Table2[[#This Row],[Reference]],metron,15,FALSE)</f>
        <v>11.49400826446281</v>
      </c>
      <c r="BX835">
        <f>VLOOKUP(Table2[[#This Row],[Reference]],metron,16,FALSE)</f>
        <v>10.507231404958681</v>
      </c>
      <c r="BY835">
        <f>VLOOKUP(Table2[[#This Row],[Reference]],metron,17,FALSE)</f>
        <v>4.9238790406673623</v>
      </c>
      <c r="BZ835">
        <f>VLOOKUP(Table2[[#This Row],[Reference]],metron,18,FALSE)</f>
        <v>4.6296141814389991</v>
      </c>
      <c r="CA835">
        <f>VLOOKUP(Table2[[#This Row],[Reference]],metron,19,FALSE)</f>
        <v>6.5701292237954476</v>
      </c>
      <c r="CB835">
        <f>VLOOKUP(Table2[[#This Row],[Reference]],metron,20,FALSE)</f>
        <v>5.8776172235196817</v>
      </c>
      <c r="CC835">
        <f>VLOOKUP(Table2[[#This Row],[Reference]],metron,21,FALSE)</f>
        <v>12.798739495798319</v>
      </c>
      <c r="CD835">
        <f>VLOOKUP(Table2[[#This Row],[Reference]],metron,22,FALSE)</f>
        <v>12.98844537815126</v>
      </c>
      <c r="CE835">
        <f>VLOOKUP(Table2[[#This Row],[Reference]],metron,23,FALSE)</f>
        <v>1.604928297313674</v>
      </c>
      <c r="CF835">
        <f>VLOOKUP(Table2[[#This Row],[Reference]],metron,24,FALSE)</f>
        <v>1.791961219955565</v>
      </c>
      <c r="CG835">
        <f>VLOOKUP(Table2[[#This Row],[Reference]],metron,25,FALSE)</f>
        <v>8.887093516461321E-2</v>
      </c>
      <c r="CH835">
        <f>VLOOKUP(Table2[[#This Row],[Reference]],metron,26,FALSE)</f>
        <v>0.11694607150070691</v>
      </c>
    </row>
    <row r="836" spans="1:86" hidden="1" x14ac:dyDescent="0.45">
      <c r="A836">
        <v>1644706800</v>
      </c>
      <c r="B836" t="s">
        <v>1565</v>
      </c>
      <c r="C836" t="s">
        <v>64</v>
      </c>
      <c r="D836" t="s">
        <v>65</v>
      </c>
      <c r="E836" t="s">
        <v>688</v>
      </c>
      <c r="F836" t="s">
        <v>705</v>
      </c>
      <c r="G836" t="s">
        <v>65</v>
      </c>
      <c r="H836">
        <v>5</v>
      </c>
      <c r="I836">
        <v>0.6</v>
      </c>
      <c r="J836">
        <v>1.27</v>
      </c>
      <c r="K836">
        <v>1.1100000000000001</v>
      </c>
      <c r="L836">
        <v>1.29</v>
      </c>
      <c r="M836">
        <v>0</v>
      </c>
      <c r="N836">
        <v>1</v>
      </c>
      <c r="O836">
        <v>1</v>
      </c>
      <c r="P836">
        <v>1</v>
      </c>
      <c r="Q836">
        <v>0</v>
      </c>
      <c r="R836">
        <v>1</v>
      </c>
      <c r="T836">
        <v>4</v>
      </c>
      <c r="U836">
        <v>9</v>
      </c>
      <c r="V836">
        <v>3</v>
      </c>
      <c r="W836">
        <v>2</v>
      </c>
      <c r="X836">
        <v>0</v>
      </c>
      <c r="Y836">
        <v>1</v>
      </c>
      <c r="Z836">
        <v>1</v>
      </c>
      <c r="AA836">
        <v>2</v>
      </c>
      <c r="AB836">
        <v>0</v>
      </c>
      <c r="AC836">
        <v>2</v>
      </c>
      <c r="AD836">
        <v>0</v>
      </c>
      <c r="AE836">
        <v>20</v>
      </c>
      <c r="AF836">
        <v>8</v>
      </c>
      <c r="AG836">
        <v>8</v>
      </c>
      <c r="AH836">
        <v>3</v>
      </c>
      <c r="AI836">
        <v>12</v>
      </c>
      <c r="AJ836">
        <v>5</v>
      </c>
      <c r="AK836">
        <v>16</v>
      </c>
      <c r="AL836">
        <v>13</v>
      </c>
      <c r="AM836">
        <v>59</v>
      </c>
      <c r="AN836">
        <v>41</v>
      </c>
      <c r="AO836">
        <v>2.27</v>
      </c>
      <c r="AP836">
        <v>0.9</v>
      </c>
      <c r="AQ836">
        <v>2.67</v>
      </c>
      <c r="AR836">
        <v>38</v>
      </c>
      <c r="AS836">
        <v>76</v>
      </c>
      <c r="AT836">
        <v>43</v>
      </c>
      <c r="AU836">
        <v>28</v>
      </c>
      <c r="AV836">
        <v>15</v>
      </c>
      <c r="AW836">
        <v>24</v>
      </c>
      <c r="AX836">
        <v>71</v>
      </c>
      <c r="AY836">
        <v>33</v>
      </c>
      <c r="AZ836">
        <v>91</v>
      </c>
      <c r="BA836">
        <v>7.95</v>
      </c>
      <c r="BB836">
        <v>5.34</v>
      </c>
      <c r="BC836">
        <v>2.5</v>
      </c>
      <c r="BD836">
        <v>3</v>
      </c>
      <c r="BE836">
        <v>2.7</v>
      </c>
      <c r="BF836">
        <f>(1/BC836+1/BD836+1/BE836-1)/3</f>
        <v>3.4567901234567877E-2</v>
      </c>
      <c r="BG836">
        <f>1/BC836-BF836</f>
        <v>0.36543209876543215</v>
      </c>
      <c r="BH836">
        <f>1/BD836-BF836</f>
        <v>0.29876543209876544</v>
      </c>
      <c r="BI836">
        <f>1/BE836-BF836</f>
        <v>0.33580246913580247</v>
      </c>
      <c r="BJ836">
        <f>MROUND(BG836*100,2)/100</f>
        <v>0.36</v>
      </c>
      <c r="BK836">
        <v>1.4</v>
      </c>
      <c r="BL836">
        <v>2.15</v>
      </c>
      <c r="BM836">
        <v>4.2</v>
      </c>
      <c r="BN836">
        <v>7.5</v>
      </c>
      <c r="BO836">
        <v>1.9</v>
      </c>
      <c r="BP836">
        <v>1.83</v>
      </c>
      <c r="BQ836" t="s">
        <v>691</v>
      </c>
      <c r="BR836">
        <f>VLOOKUP(Table2[[#This Row],[Reference]],metron,10,FALSE)</f>
        <v>2.5110350525197691</v>
      </c>
      <c r="BS836">
        <f>VLOOKUP(Table2[[#This Row],[Reference]],metron,11,FALSE)</f>
        <v>1.269326094653606</v>
      </c>
      <c r="BT836">
        <f>VLOOKUP(Table2[[#This Row],[Reference]],metron,12,FALSE)</f>
        <v>1.2417089578661631</v>
      </c>
      <c r="BU836">
        <f>VLOOKUP(Table2[[#This Row],[Reference]],metron,13,FALSE)</f>
        <v>0.56586402266288949</v>
      </c>
      <c r="BV836">
        <f>VLOOKUP(Table2[[#This Row],[Reference]],metron,14,FALSE)</f>
        <v>0.55158168083097259</v>
      </c>
      <c r="BW836">
        <f>VLOOKUP(Table2[[#This Row],[Reference]],metron,15,FALSE)</f>
        <v>11.49400826446281</v>
      </c>
      <c r="BX836">
        <f>VLOOKUP(Table2[[#This Row],[Reference]],metron,16,FALSE)</f>
        <v>10.507231404958681</v>
      </c>
      <c r="BY836">
        <f>VLOOKUP(Table2[[#This Row],[Reference]],metron,17,FALSE)</f>
        <v>4.9238790406673623</v>
      </c>
      <c r="BZ836">
        <f>VLOOKUP(Table2[[#This Row],[Reference]],metron,18,FALSE)</f>
        <v>4.6296141814389991</v>
      </c>
      <c r="CA836">
        <f>VLOOKUP(Table2[[#This Row],[Reference]],metron,19,FALSE)</f>
        <v>6.5701292237954476</v>
      </c>
      <c r="CB836">
        <f>VLOOKUP(Table2[[#This Row],[Reference]],metron,20,FALSE)</f>
        <v>5.8776172235196817</v>
      </c>
      <c r="CC836">
        <f>VLOOKUP(Table2[[#This Row],[Reference]],metron,21,FALSE)</f>
        <v>12.798739495798319</v>
      </c>
      <c r="CD836">
        <f>VLOOKUP(Table2[[#This Row],[Reference]],metron,22,FALSE)</f>
        <v>12.98844537815126</v>
      </c>
      <c r="CE836">
        <f>VLOOKUP(Table2[[#This Row],[Reference]],metron,23,FALSE)</f>
        <v>1.604928297313674</v>
      </c>
      <c r="CF836">
        <f>VLOOKUP(Table2[[#This Row],[Reference]],metron,24,FALSE)</f>
        <v>1.791961219955565</v>
      </c>
      <c r="CG836">
        <f>VLOOKUP(Table2[[#This Row],[Reference]],metron,25,FALSE)</f>
        <v>8.887093516461321E-2</v>
      </c>
      <c r="CH836">
        <f>VLOOKUP(Table2[[#This Row],[Reference]],metron,26,FALSE)</f>
        <v>0.11694607150070691</v>
      </c>
    </row>
    <row r="837" spans="1:86" hidden="1" x14ac:dyDescent="0.45">
      <c r="A837">
        <v>1644706800</v>
      </c>
      <c r="B837" t="s">
        <v>1565</v>
      </c>
      <c r="C837" t="s">
        <v>64</v>
      </c>
      <c r="D837" t="s">
        <v>65</v>
      </c>
      <c r="E837" t="s">
        <v>666</v>
      </c>
      <c r="F837" t="s">
        <v>661</v>
      </c>
      <c r="G837" t="s">
        <v>731</v>
      </c>
      <c r="H837">
        <v>5</v>
      </c>
      <c r="I837">
        <v>1.5</v>
      </c>
      <c r="J837">
        <v>1.25</v>
      </c>
      <c r="K837">
        <v>1.47</v>
      </c>
      <c r="L837">
        <v>1.48</v>
      </c>
      <c r="M837">
        <v>1</v>
      </c>
      <c r="N837">
        <v>3</v>
      </c>
      <c r="O837">
        <v>4</v>
      </c>
      <c r="P837">
        <v>2</v>
      </c>
      <c r="Q837">
        <v>0</v>
      </c>
      <c r="R837">
        <v>2</v>
      </c>
      <c r="S837">
        <v>73</v>
      </c>
      <c r="T837" t="s">
        <v>1566</v>
      </c>
      <c r="U837">
        <v>4</v>
      </c>
      <c r="V837">
        <v>6</v>
      </c>
      <c r="W837">
        <v>2</v>
      </c>
      <c r="X837">
        <v>0</v>
      </c>
      <c r="Y837">
        <v>2</v>
      </c>
      <c r="Z837">
        <v>0</v>
      </c>
      <c r="AA837">
        <v>1</v>
      </c>
      <c r="AB837">
        <v>1</v>
      </c>
      <c r="AC837">
        <v>2</v>
      </c>
      <c r="AD837">
        <v>0</v>
      </c>
      <c r="AE837">
        <v>13</v>
      </c>
      <c r="AF837">
        <v>19</v>
      </c>
      <c r="AG837">
        <v>5</v>
      </c>
      <c r="AH837">
        <v>7</v>
      </c>
      <c r="AI837">
        <v>8</v>
      </c>
      <c r="AJ837">
        <v>12</v>
      </c>
      <c r="AK837">
        <v>8</v>
      </c>
      <c r="AL837">
        <v>12</v>
      </c>
      <c r="AM837">
        <v>57</v>
      </c>
      <c r="AN837">
        <v>43</v>
      </c>
      <c r="AO837">
        <v>1.55</v>
      </c>
      <c r="AP837">
        <v>1.99</v>
      </c>
      <c r="AQ837">
        <v>2.4900000000000002</v>
      </c>
      <c r="AR837">
        <v>59</v>
      </c>
      <c r="AS837">
        <v>86</v>
      </c>
      <c r="AT837">
        <v>54</v>
      </c>
      <c r="AU837">
        <v>9</v>
      </c>
      <c r="AV837">
        <v>0</v>
      </c>
      <c r="AW837">
        <v>32</v>
      </c>
      <c r="AX837">
        <v>83</v>
      </c>
      <c r="AY837">
        <v>45</v>
      </c>
      <c r="AZ837">
        <v>81</v>
      </c>
      <c r="BA837">
        <v>9.32</v>
      </c>
      <c r="BB837">
        <v>4.72</v>
      </c>
      <c r="BC837">
        <v>2.8</v>
      </c>
      <c r="BD837">
        <v>2.9</v>
      </c>
      <c r="BE837">
        <v>2.5</v>
      </c>
      <c r="BF837">
        <f>(1/BC837+1/BD837+1/BE837-1)/3</f>
        <v>3.3990147783251302E-2</v>
      </c>
      <c r="BG837">
        <f>1/BC837-BF837</f>
        <v>0.32315270935960583</v>
      </c>
      <c r="BH837">
        <f>1/BD837-BF837</f>
        <v>0.31083743842364525</v>
      </c>
      <c r="BI837">
        <f>1/BE837-BF837</f>
        <v>0.3660098522167487</v>
      </c>
      <c r="BJ837">
        <f>MROUND(BG837*100,2)/100</f>
        <v>0.32</v>
      </c>
      <c r="BK837">
        <v>1.4</v>
      </c>
      <c r="BL837">
        <v>2.2999999999999998</v>
      </c>
      <c r="BM837">
        <v>4</v>
      </c>
      <c r="BN837">
        <v>7.5</v>
      </c>
      <c r="BO837">
        <v>1.91</v>
      </c>
      <c r="BP837">
        <v>1.8</v>
      </c>
      <c r="BQ837" t="s">
        <v>669</v>
      </c>
      <c r="BR837">
        <f>VLOOKUP(Table2[[#This Row],[Reference]],metron,10,FALSE)</f>
        <v>2.5313454284174597</v>
      </c>
      <c r="BS837">
        <f>VLOOKUP(Table2[[#This Row],[Reference]],metron,11,FALSE)</f>
        <v>1.210167055864918</v>
      </c>
      <c r="BT837">
        <f>VLOOKUP(Table2[[#This Row],[Reference]],metron,12,FALSE)</f>
        <v>1.3211783725525419</v>
      </c>
      <c r="BU837">
        <f>VLOOKUP(Table2[[#This Row],[Reference]],metron,13,FALSE)</f>
        <v>0.53135669362084459</v>
      </c>
      <c r="BV837">
        <f>VLOOKUP(Table2[[#This Row],[Reference]],metron,14,FALSE)</f>
        <v>0.55633423180592989</v>
      </c>
      <c r="BW837">
        <f>VLOOKUP(Table2[[#This Row],[Reference]],metron,15,FALSE)</f>
        <v>11.21109010712035</v>
      </c>
      <c r="BX837">
        <f>VLOOKUP(Table2[[#This Row],[Reference]],metron,16,FALSE)</f>
        <v>11.01700787401575</v>
      </c>
      <c r="BY837">
        <f>VLOOKUP(Table2[[#This Row],[Reference]],metron,17,FALSE)</f>
        <v>4.6792332268370611</v>
      </c>
      <c r="BZ837">
        <f>VLOOKUP(Table2[[#This Row],[Reference]],metron,18,FALSE)</f>
        <v>4.7080804854679013</v>
      </c>
      <c r="CA837">
        <f>VLOOKUP(Table2[[#This Row],[Reference]],metron,19,FALSE)</f>
        <v>6.5318568802832893</v>
      </c>
      <c r="CB837">
        <f>VLOOKUP(Table2[[#This Row],[Reference]],metron,20,FALSE)</f>
        <v>6.3089273885478487</v>
      </c>
      <c r="CC837">
        <f>VLOOKUP(Table2[[#This Row],[Reference]],metron,21,FALSE)</f>
        <v>12.72547770700637</v>
      </c>
      <c r="CD837">
        <f>VLOOKUP(Table2[[#This Row],[Reference]],metron,22,FALSE)</f>
        <v>13.06847133757962</v>
      </c>
      <c r="CE837">
        <f>VLOOKUP(Table2[[#This Row],[Reference]],metron,23,FALSE)</f>
        <v>1.6902356902356901</v>
      </c>
      <c r="CF837">
        <f>VLOOKUP(Table2[[#This Row],[Reference]],metron,24,FALSE)</f>
        <v>1.8050198959289869</v>
      </c>
      <c r="CG837">
        <f>VLOOKUP(Table2[[#This Row],[Reference]],metron,25,FALSE)</f>
        <v>0.105907560453015</v>
      </c>
      <c r="CH837">
        <f>VLOOKUP(Table2[[#This Row],[Reference]],metron,26,FALSE)</f>
        <v>0.1141720232629324</v>
      </c>
    </row>
    <row r="838" spans="1:86" hidden="1" x14ac:dyDescent="0.45">
      <c r="A838">
        <v>1644714000</v>
      </c>
      <c r="B838" t="s">
        <v>1567</v>
      </c>
      <c r="C838" t="s">
        <v>64</v>
      </c>
      <c r="D838" t="s">
        <v>65</v>
      </c>
      <c r="E838" t="s">
        <v>671</v>
      </c>
      <c r="F838" t="s">
        <v>660</v>
      </c>
      <c r="G838" t="s">
        <v>725</v>
      </c>
      <c r="H838">
        <v>5</v>
      </c>
      <c r="I838">
        <v>1.64</v>
      </c>
      <c r="J838">
        <v>1</v>
      </c>
      <c r="K838">
        <v>1.25</v>
      </c>
      <c r="L838">
        <v>1.28</v>
      </c>
      <c r="M838">
        <v>1</v>
      </c>
      <c r="N838">
        <v>2</v>
      </c>
      <c r="O838">
        <v>3</v>
      </c>
      <c r="P838">
        <v>1</v>
      </c>
      <c r="Q838">
        <v>1</v>
      </c>
      <c r="R838">
        <v>0</v>
      </c>
      <c r="S838">
        <v>34</v>
      </c>
      <c r="T838" t="s">
        <v>1568</v>
      </c>
      <c r="U838">
        <v>6</v>
      </c>
      <c r="V838">
        <v>5</v>
      </c>
      <c r="W838">
        <v>1</v>
      </c>
      <c r="X838">
        <v>0</v>
      </c>
      <c r="Y838">
        <v>4</v>
      </c>
      <c r="Z838">
        <v>0</v>
      </c>
      <c r="AA838">
        <v>0</v>
      </c>
      <c r="AB838">
        <v>1</v>
      </c>
      <c r="AC838">
        <v>1</v>
      </c>
      <c r="AD838">
        <v>3</v>
      </c>
      <c r="AE838">
        <v>10</v>
      </c>
      <c r="AF838">
        <v>20</v>
      </c>
      <c r="AG838">
        <v>3</v>
      </c>
      <c r="AH838">
        <v>9</v>
      </c>
      <c r="AI838">
        <v>7</v>
      </c>
      <c r="AJ838">
        <v>11</v>
      </c>
      <c r="AK838">
        <v>6</v>
      </c>
      <c r="AL838">
        <v>14</v>
      </c>
      <c r="AM838">
        <v>48</v>
      </c>
      <c r="AN838">
        <v>52</v>
      </c>
      <c r="AO838">
        <v>1.1000000000000001</v>
      </c>
      <c r="AP838">
        <v>2.38</v>
      </c>
      <c r="AQ838">
        <v>2.36</v>
      </c>
      <c r="AR838">
        <v>45</v>
      </c>
      <c r="AS838">
        <v>78</v>
      </c>
      <c r="AT838">
        <v>41</v>
      </c>
      <c r="AU838">
        <v>14</v>
      </c>
      <c r="AV838">
        <v>9</v>
      </c>
      <c r="AW838">
        <v>23</v>
      </c>
      <c r="AX838">
        <v>82</v>
      </c>
      <c r="AY838">
        <v>41</v>
      </c>
      <c r="AZ838">
        <v>78</v>
      </c>
      <c r="BA838">
        <v>9.4499999999999993</v>
      </c>
      <c r="BB838">
        <v>4.91</v>
      </c>
      <c r="BC838">
        <v>1.62</v>
      </c>
      <c r="BD838">
        <v>3.4</v>
      </c>
      <c r="BE838">
        <v>5.5</v>
      </c>
      <c r="BF838">
        <f>(1/BC838+1/BD838+1/BE838-1)/3</f>
        <v>3.1073259831429761E-2</v>
      </c>
      <c r="BG838">
        <f>1/BC838-BF838</f>
        <v>0.58621069078585419</v>
      </c>
      <c r="BH838">
        <f>1/BD838-BF838</f>
        <v>0.26304438722739376</v>
      </c>
      <c r="BI838">
        <f>1/BE838-BF838</f>
        <v>0.15074492198675207</v>
      </c>
      <c r="BJ838">
        <f>MROUND(BG838*100,2)/100</f>
        <v>0.57999999999999996</v>
      </c>
      <c r="BK838">
        <v>1.36</v>
      </c>
      <c r="BL838">
        <v>2.2000000000000002</v>
      </c>
      <c r="BM838">
        <v>3.75</v>
      </c>
      <c r="BN838">
        <v>7</v>
      </c>
      <c r="BO838">
        <v>2.0499999999999998</v>
      </c>
      <c r="BP838">
        <v>1.72</v>
      </c>
      <c r="BQ838" t="s">
        <v>770</v>
      </c>
      <c r="BR838">
        <f>VLOOKUP(Table2[[#This Row],[Reference]],metron,10,FALSE)</f>
        <v>2.6362999299229148</v>
      </c>
      <c r="BS838">
        <f>VLOOKUP(Table2[[#This Row],[Reference]],metron,11,FALSE)</f>
        <v>1.7619715019855171</v>
      </c>
      <c r="BT838">
        <f>VLOOKUP(Table2[[#This Row],[Reference]],metron,12,FALSE)</f>
        <v>0.87432842793739785</v>
      </c>
      <c r="BU838">
        <f>VLOOKUP(Table2[[#This Row],[Reference]],metron,13,FALSE)</f>
        <v>0.78411214953271025</v>
      </c>
      <c r="BV838">
        <f>VLOOKUP(Table2[[#This Row],[Reference]],metron,14,FALSE)</f>
        <v>0.38060747663551397</v>
      </c>
      <c r="BW838">
        <f>VLOOKUP(Table2[[#This Row],[Reference]],metron,15,FALSE)</f>
        <v>14.215499378367181</v>
      </c>
      <c r="BX838">
        <f>VLOOKUP(Table2[[#This Row],[Reference]],metron,16,FALSE)</f>
        <v>8.9523612261806136</v>
      </c>
      <c r="BY838">
        <f>VLOOKUP(Table2[[#This Row],[Reference]],metron,17,FALSE)</f>
        <v>6.3083121289228163</v>
      </c>
      <c r="BZ838">
        <f>VLOOKUP(Table2[[#This Row],[Reference]],metron,18,FALSE)</f>
        <v>3.7757524374735061</v>
      </c>
      <c r="CA838">
        <f>VLOOKUP(Table2[[#This Row],[Reference]],metron,19,FALSE)</f>
        <v>7.9071872494443642</v>
      </c>
      <c r="CB838">
        <f>VLOOKUP(Table2[[#This Row],[Reference]],metron,20,FALSE)</f>
        <v>5.1766087887071075</v>
      </c>
      <c r="CC838">
        <f>VLOOKUP(Table2[[#This Row],[Reference]],metron,21,FALSE)</f>
        <v>12.634239592183521</v>
      </c>
      <c r="CD838">
        <f>VLOOKUP(Table2[[#This Row],[Reference]],metron,22,FALSE)</f>
        <v>13.597706032285471</v>
      </c>
      <c r="CE838">
        <f>VLOOKUP(Table2[[#This Row],[Reference]],metron,23,FALSE)</f>
        <v>1.365400161681487</v>
      </c>
      <c r="CF838">
        <f>VLOOKUP(Table2[[#This Row],[Reference]],metron,24,FALSE)</f>
        <v>1.963621665319321</v>
      </c>
      <c r="CG838">
        <f>VLOOKUP(Table2[[#This Row],[Reference]],metron,25,FALSE)</f>
        <v>7.1544058205335492E-2</v>
      </c>
      <c r="CH838">
        <f>VLOOKUP(Table2[[#This Row],[Reference]],metron,26,FALSE)</f>
        <v>0.1216653193209378</v>
      </c>
    </row>
    <row r="839" spans="1:86" hidden="1" x14ac:dyDescent="0.45">
      <c r="A839">
        <v>1644721200</v>
      </c>
      <c r="B839" t="s">
        <v>1569</v>
      </c>
      <c r="C839" t="s">
        <v>64</v>
      </c>
      <c r="D839" t="s">
        <v>65</v>
      </c>
      <c r="E839" t="s">
        <v>672</v>
      </c>
      <c r="F839" t="s">
        <v>694</v>
      </c>
      <c r="G839" t="s">
        <v>760</v>
      </c>
      <c r="H839">
        <v>5</v>
      </c>
      <c r="I839">
        <v>1.46</v>
      </c>
      <c r="J839">
        <v>1.4</v>
      </c>
      <c r="K839">
        <v>1.58</v>
      </c>
      <c r="L839">
        <v>1.53</v>
      </c>
      <c r="M839">
        <v>2</v>
      </c>
      <c r="N839">
        <v>3</v>
      </c>
      <c r="O839">
        <v>5</v>
      </c>
      <c r="P839">
        <v>4</v>
      </c>
      <c r="Q839">
        <v>2</v>
      </c>
      <c r="R839">
        <v>2</v>
      </c>
      <c r="S839" t="s">
        <v>1570</v>
      </c>
      <c r="T839" t="s">
        <v>1571</v>
      </c>
      <c r="U839">
        <v>5</v>
      </c>
      <c r="V839">
        <v>3</v>
      </c>
      <c r="W839">
        <v>1</v>
      </c>
      <c r="X839">
        <v>0</v>
      </c>
      <c r="Y839">
        <v>3</v>
      </c>
      <c r="Z839">
        <v>0</v>
      </c>
      <c r="AA839">
        <v>1</v>
      </c>
      <c r="AB839">
        <v>0</v>
      </c>
      <c r="AC839">
        <v>2</v>
      </c>
      <c r="AD839">
        <v>1</v>
      </c>
      <c r="AE839">
        <v>16</v>
      </c>
      <c r="AF839">
        <v>14</v>
      </c>
      <c r="AG839">
        <v>8</v>
      </c>
      <c r="AH839">
        <v>4</v>
      </c>
      <c r="AI839">
        <v>8</v>
      </c>
      <c r="AJ839">
        <v>10</v>
      </c>
      <c r="AK839">
        <v>19</v>
      </c>
      <c r="AL839">
        <v>14</v>
      </c>
      <c r="AM839">
        <v>61</v>
      </c>
      <c r="AN839">
        <v>39</v>
      </c>
      <c r="AO839">
        <v>1.83</v>
      </c>
      <c r="AP839">
        <v>1.37</v>
      </c>
      <c r="AQ839">
        <v>1.98</v>
      </c>
      <c r="AR839">
        <v>61</v>
      </c>
      <c r="AS839">
        <v>69</v>
      </c>
      <c r="AT839">
        <v>31</v>
      </c>
      <c r="AU839">
        <v>13</v>
      </c>
      <c r="AV839">
        <v>4</v>
      </c>
      <c r="AW839">
        <v>33</v>
      </c>
      <c r="AX839">
        <v>49</v>
      </c>
      <c r="AY839">
        <v>36</v>
      </c>
      <c r="AZ839">
        <v>64</v>
      </c>
      <c r="BA839">
        <v>10.28</v>
      </c>
      <c r="BB839">
        <v>4.34</v>
      </c>
      <c r="BC839">
        <v>2.8</v>
      </c>
      <c r="BD839">
        <v>2.9</v>
      </c>
      <c r="BE839">
        <v>2.5</v>
      </c>
      <c r="BF839">
        <f>(1/BC839+1/BD839+1/BE839-1)/3</f>
        <v>3.3990147783251302E-2</v>
      </c>
      <c r="BG839">
        <f>1/BC839-BF839</f>
        <v>0.32315270935960583</v>
      </c>
      <c r="BH839">
        <f>1/BD839-BF839</f>
        <v>0.31083743842364525</v>
      </c>
      <c r="BI839">
        <f>1/BE839-BF839</f>
        <v>0.3660098522167487</v>
      </c>
      <c r="BJ839">
        <f>MROUND(BG839*100,2)/100</f>
        <v>0.32</v>
      </c>
      <c r="BK839">
        <v>1.4</v>
      </c>
      <c r="BL839">
        <v>2.25</v>
      </c>
      <c r="BM839">
        <v>4</v>
      </c>
      <c r="BN839">
        <v>7.5</v>
      </c>
      <c r="BO839">
        <v>1.91</v>
      </c>
      <c r="BP839">
        <v>1.8</v>
      </c>
      <c r="BQ839" t="s">
        <v>729</v>
      </c>
      <c r="BR839">
        <f>VLOOKUP(Table2[[#This Row],[Reference]],metron,10,FALSE)</f>
        <v>2.5313454284174597</v>
      </c>
      <c r="BS839">
        <f>VLOOKUP(Table2[[#This Row],[Reference]],metron,11,FALSE)</f>
        <v>1.210167055864918</v>
      </c>
      <c r="BT839">
        <f>VLOOKUP(Table2[[#This Row],[Reference]],metron,12,FALSE)</f>
        <v>1.3211783725525419</v>
      </c>
      <c r="BU839">
        <f>VLOOKUP(Table2[[#This Row],[Reference]],metron,13,FALSE)</f>
        <v>0.53135669362084459</v>
      </c>
      <c r="BV839">
        <f>VLOOKUP(Table2[[#This Row],[Reference]],metron,14,FALSE)</f>
        <v>0.55633423180592989</v>
      </c>
      <c r="BW839">
        <f>VLOOKUP(Table2[[#This Row],[Reference]],metron,15,FALSE)</f>
        <v>11.21109010712035</v>
      </c>
      <c r="BX839">
        <f>VLOOKUP(Table2[[#This Row],[Reference]],metron,16,FALSE)</f>
        <v>11.01700787401575</v>
      </c>
      <c r="BY839">
        <f>VLOOKUP(Table2[[#This Row],[Reference]],metron,17,FALSE)</f>
        <v>4.6792332268370611</v>
      </c>
      <c r="BZ839">
        <f>VLOOKUP(Table2[[#This Row],[Reference]],metron,18,FALSE)</f>
        <v>4.7080804854679013</v>
      </c>
      <c r="CA839">
        <f>VLOOKUP(Table2[[#This Row],[Reference]],metron,19,FALSE)</f>
        <v>6.5318568802832893</v>
      </c>
      <c r="CB839">
        <f>VLOOKUP(Table2[[#This Row],[Reference]],metron,20,FALSE)</f>
        <v>6.3089273885478487</v>
      </c>
      <c r="CC839">
        <f>VLOOKUP(Table2[[#This Row],[Reference]],metron,21,FALSE)</f>
        <v>12.72547770700637</v>
      </c>
      <c r="CD839">
        <f>VLOOKUP(Table2[[#This Row],[Reference]],metron,22,FALSE)</f>
        <v>13.06847133757962</v>
      </c>
      <c r="CE839">
        <f>VLOOKUP(Table2[[#This Row],[Reference]],metron,23,FALSE)</f>
        <v>1.6902356902356901</v>
      </c>
      <c r="CF839">
        <f>VLOOKUP(Table2[[#This Row],[Reference]],metron,24,FALSE)</f>
        <v>1.8050198959289869</v>
      </c>
      <c r="CG839">
        <f>VLOOKUP(Table2[[#This Row],[Reference]],metron,25,FALSE)</f>
        <v>0.105907560453015</v>
      </c>
      <c r="CH839">
        <f>VLOOKUP(Table2[[#This Row],[Reference]],metron,26,FALSE)</f>
        <v>0.1141720232629324</v>
      </c>
    </row>
    <row r="840" spans="1:86" hidden="1" x14ac:dyDescent="0.45">
      <c r="A840">
        <v>1644775200</v>
      </c>
      <c r="B840" t="s">
        <v>1572</v>
      </c>
      <c r="C840" t="s">
        <v>64</v>
      </c>
      <c r="D840" t="s">
        <v>65</v>
      </c>
      <c r="E840" t="s">
        <v>682</v>
      </c>
      <c r="F840" t="s">
        <v>667</v>
      </c>
      <c r="G840" t="s">
        <v>1289</v>
      </c>
      <c r="H840">
        <v>5</v>
      </c>
      <c r="I840">
        <v>1.46</v>
      </c>
      <c r="J840">
        <v>1.38</v>
      </c>
      <c r="K840">
        <v>1.58</v>
      </c>
      <c r="L840">
        <v>1.4</v>
      </c>
      <c r="M840">
        <v>2</v>
      </c>
      <c r="N840">
        <v>1</v>
      </c>
      <c r="O840">
        <v>3</v>
      </c>
      <c r="P840">
        <v>3</v>
      </c>
      <c r="Q840">
        <v>2</v>
      </c>
      <c r="R840">
        <v>1</v>
      </c>
      <c r="S840" t="s">
        <v>1573</v>
      </c>
      <c r="T840">
        <v>20</v>
      </c>
      <c r="U840">
        <v>5</v>
      </c>
      <c r="V840">
        <v>5</v>
      </c>
      <c r="W840">
        <v>2</v>
      </c>
      <c r="X840">
        <v>1</v>
      </c>
      <c r="Y840">
        <v>0</v>
      </c>
      <c r="Z840">
        <v>1</v>
      </c>
      <c r="AA840">
        <v>0</v>
      </c>
      <c r="AB840">
        <v>3</v>
      </c>
      <c r="AC840">
        <v>0</v>
      </c>
      <c r="AD840">
        <v>1</v>
      </c>
      <c r="AE840">
        <v>13</v>
      </c>
      <c r="AF840">
        <v>14</v>
      </c>
      <c r="AG840">
        <v>5</v>
      </c>
      <c r="AH840">
        <v>5</v>
      </c>
      <c r="AI840">
        <v>8</v>
      </c>
      <c r="AJ840">
        <v>9</v>
      </c>
      <c r="AK840">
        <v>10</v>
      </c>
      <c r="AL840">
        <v>7</v>
      </c>
      <c r="AM840">
        <v>37</v>
      </c>
      <c r="AN840">
        <v>63</v>
      </c>
      <c r="AO840">
        <v>1.44</v>
      </c>
      <c r="AP840">
        <v>1.46</v>
      </c>
      <c r="AQ840">
        <v>2.16</v>
      </c>
      <c r="AR840">
        <v>31</v>
      </c>
      <c r="AS840">
        <v>54</v>
      </c>
      <c r="AT840">
        <v>42</v>
      </c>
      <c r="AU840">
        <v>23</v>
      </c>
      <c r="AV840">
        <v>8</v>
      </c>
      <c r="AW840">
        <v>15</v>
      </c>
      <c r="AX840">
        <v>58</v>
      </c>
      <c r="AY840">
        <v>35</v>
      </c>
      <c r="AZ840">
        <v>66</v>
      </c>
      <c r="BA840">
        <v>9.4600000000000009</v>
      </c>
      <c r="BB840">
        <v>4.6900000000000004</v>
      </c>
      <c r="BC840">
        <v>2.78</v>
      </c>
      <c r="BD840">
        <v>3.15</v>
      </c>
      <c r="BE840">
        <v>2.54</v>
      </c>
      <c r="BF840">
        <f>(1/BC840+1/BD840+1/BE840-1)/3</f>
        <v>2.362444502590651E-2</v>
      </c>
      <c r="BG840">
        <f>1/BC840-BF840</f>
        <v>0.33608778518992088</v>
      </c>
      <c r="BH840">
        <f>1/BD840-BF840</f>
        <v>0.29383587243441095</v>
      </c>
      <c r="BI840">
        <f>1/BE840-BF840</f>
        <v>0.37007634237566828</v>
      </c>
      <c r="BJ840">
        <f>MROUND(BG840*100,2)/100</f>
        <v>0.34</v>
      </c>
      <c r="BK840">
        <v>1.36</v>
      </c>
      <c r="BL840">
        <v>2.1</v>
      </c>
      <c r="BM840">
        <v>3.75</v>
      </c>
      <c r="BN840">
        <v>7</v>
      </c>
      <c r="BO840">
        <v>1.85</v>
      </c>
      <c r="BP840">
        <v>1.85</v>
      </c>
      <c r="BQ840" t="s">
        <v>675</v>
      </c>
      <c r="BR840">
        <f>VLOOKUP(Table2[[#This Row],[Reference]],metron,10,FALSE)</f>
        <v>2.5229727551184897</v>
      </c>
      <c r="BS840">
        <f>VLOOKUP(Table2[[#This Row],[Reference]],metron,11,FALSE)</f>
        <v>1.228921489601805</v>
      </c>
      <c r="BT840">
        <f>VLOOKUP(Table2[[#This Row],[Reference]],metron,12,FALSE)</f>
        <v>1.2940512655166849</v>
      </c>
      <c r="BU840">
        <f>VLOOKUP(Table2[[#This Row],[Reference]],metron,13,FALSE)</f>
        <v>0.53240890035472432</v>
      </c>
      <c r="BV840">
        <f>VLOOKUP(Table2[[#This Row],[Reference]],metron,14,FALSE)</f>
        <v>0.56514027732989358</v>
      </c>
      <c r="BW840">
        <f>VLOOKUP(Table2[[#This Row],[Reference]],metron,15,FALSE)</f>
        <v>11.417888124439131</v>
      </c>
      <c r="BX840">
        <f>VLOOKUP(Table2[[#This Row],[Reference]],metron,16,FALSE)</f>
        <v>10.76308704756207</v>
      </c>
      <c r="BY840">
        <f>VLOOKUP(Table2[[#This Row],[Reference]],metron,17,FALSE)</f>
        <v>4.8317672021824798</v>
      </c>
      <c r="BZ840">
        <f>VLOOKUP(Table2[[#This Row],[Reference]],metron,18,FALSE)</f>
        <v>4.6698999696877843</v>
      </c>
      <c r="CA840">
        <f>VLOOKUP(Table2[[#This Row],[Reference]],metron,19,FALSE)</f>
        <v>6.5861209222566508</v>
      </c>
      <c r="CB840">
        <f>VLOOKUP(Table2[[#This Row],[Reference]],metron,20,FALSE)</f>
        <v>6.093187077874286</v>
      </c>
      <c r="CC840">
        <f>VLOOKUP(Table2[[#This Row],[Reference]],metron,21,FALSE)</f>
        <v>12.685679611650491</v>
      </c>
      <c r="CD840">
        <f>VLOOKUP(Table2[[#This Row],[Reference]],metron,22,FALSE)</f>
        <v>13.02639563106796</v>
      </c>
      <c r="CE840">
        <f>VLOOKUP(Table2[[#This Row],[Reference]],metron,23,FALSE)</f>
        <v>1.6481211768132831</v>
      </c>
      <c r="CF840">
        <f>VLOOKUP(Table2[[#This Row],[Reference]],metron,24,FALSE)</f>
        <v>1.8572676958928049</v>
      </c>
      <c r="CG840">
        <f>VLOOKUP(Table2[[#This Row],[Reference]],metron,25,FALSE)</f>
        <v>9.641712787649287E-2</v>
      </c>
      <c r="CH840">
        <f>VLOOKUP(Table2[[#This Row],[Reference]],metron,26,FALSE)</f>
        <v>0.11302068161957469</v>
      </c>
    </row>
    <row r="841" spans="1:86" hidden="1" x14ac:dyDescent="0.45">
      <c r="A841">
        <v>1644894000</v>
      </c>
      <c r="B841" t="s">
        <v>1574</v>
      </c>
      <c r="C841" t="s">
        <v>64</v>
      </c>
      <c r="D841" t="s">
        <v>65</v>
      </c>
      <c r="E841" t="s">
        <v>693</v>
      </c>
      <c r="F841" t="s">
        <v>683</v>
      </c>
      <c r="G841" t="s">
        <v>65</v>
      </c>
      <c r="H841">
        <v>5</v>
      </c>
      <c r="I841">
        <v>1.4</v>
      </c>
      <c r="J841">
        <v>0.55000000000000004</v>
      </c>
      <c r="K841">
        <v>1.89</v>
      </c>
      <c r="L841">
        <v>0.65</v>
      </c>
      <c r="M841">
        <v>2</v>
      </c>
      <c r="N841">
        <v>2</v>
      </c>
      <c r="O841">
        <v>4</v>
      </c>
      <c r="P841">
        <v>3</v>
      </c>
      <c r="Q841">
        <v>2</v>
      </c>
      <c r="R841">
        <v>1</v>
      </c>
      <c r="S841" t="s">
        <v>101</v>
      </c>
      <c r="T841" t="s">
        <v>1236</v>
      </c>
      <c r="U841">
        <v>8</v>
      </c>
      <c r="V841">
        <v>4</v>
      </c>
      <c r="W841">
        <v>0</v>
      </c>
      <c r="X841">
        <v>0</v>
      </c>
      <c r="Y841">
        <v>3</v>
      </c>
      <c r="Z841">
        <v>0</v>
      </c>
      <c r="AA841">
        <v>0</v>
      </c>
      <c r="AB841">
        <v>0</v>
      </c>
      <c r="AC841">
        <v>2</v>
      </c>
      <c r="AD841">
        <v>1</v>
      </c>
      <c r="AE841">
        <v>14</v>
      </c>
      <c r="AF841">
        <v>12</v>
      </c>
      <c r="AG841">
        <v>6</v>
      </c>
      <c r="AH841">
        <v>5</v>
      </c>
      <c r="AI841">
        <v>8</v>
      </c>
      <c r="AJ841">
        <v>7</v>
      </c>
      <c r="AK841">
        <v>14</v>
      </c>
      <c r="AL841">
        <v>13</v>
      </c>
      <c r="AM841">
        <v>52</v>
      </c>
      <c r="AN841">
        <v>48</v>
      </c>
      <c r="AO841">
        <v>1.61</v>
      </c>
      <c r="AP841">
        <v>1.34</v>
      </c>
      <c r="AQ841">
        <v>1.78</v>
      </c>
      <c r="AR841">
        <v>48</v>
      </c>
      <c r="AS841">
        <v>67</v>
      </c>
      <c r="AT841">
        <v>24</v>
      </c>
      <c r="AU841">
        <v>5</v>
      </c>
      <c r="AV841">
        <v>0</v>
      </c>
      <c r="AW841">
        <v>20</v>
      </c>
      <c r="AX841">
        <v>58</v>
      </c>
      <c r="AY841">
        <v>28</v>
      </c>
      <c r="AZ841">
        <v>62</v>
      </c>
      <c r="BA841">
        <v>9.85</v>
      </c>
      <c r="BB841">
        <v>5.47</v>
      </c>
      <c r="BC841">
        <v>1.55</v>
      </c>
      <c r="BD841">
        <v>3.49</v>
      </c>
      <c r="BE841">
        <v>5.04</v>
      </c>
      <c r="BF841">
        <f>(1/BC841+1/BD841+1/BE841-1)/3</f>
        <v>4.3368980008225755E-2</v>
      </c>
      <c r="BG841">
        <f>1/BC841-BF841</f>
        <v>0.60179231031435487</v>
      </c>
      <c r="BH841">
        <f>1/BD841-BF841</f>
        <v>0.24316397128117251</v>
      </c>
      <c r="BI841">
        <f>1/BE841-BF841</f>
        <v>0.15504371840447265</v>
      </c>
      <c r="BJ841">
        <f>MROUND(BG841*100,2)/100</f>
        <v>0.6</v>
      </c>
      <c r="BK841">
        <v>1.33</v>
      </c>
      <c r="BL841">
        <v>2.1</v>
      </c>
      <c r="BM841">
        <v>3.54</v>
      </c>
      <c r="BN841">
        <v>6.65</v>
      </c>
      <c r="BO841">
        <v>2.1</v>
      </c>
      <c r="BP841">
        <v>1.67</v>
      </c>
      <c r="BQ841" t="s">
        <v>698</v>
      </c>
      <c r="BR841">
        <f>VLOOKUP(Table2[[#This Row],[Reference]],metron,10,FALSE)</f>
        <v>2.7310090702947849</v>
      </c>
      <c r="BS841">
        <f>VLOOKUP(Table2[[#This Row],[Reference]],metron,11,FALSE)</f>
        <v>1.841836734693878</v>
      </c>
      <c r="BT841">
        <f>VLOOKUP(Table2[[#This Row],[Reference]],metron,12,FALSE)</f>
        <v>0.88917233560090703</v>
      </c>
      <c r="BU841">
        <f>VLOOKUP(Table2[[#This Row],[Reference]],metron,13,FALSE)</f>
        <v>0.804822695035461</v>
      </c>
      <c r="BV841">
        <f>VLOOKUP(Table2[[#This Row],[Reference]],metron,14,FALSE)</f>
        <v>0.38099290780141842</v>
      </c>
      <c r="BW841">
        <f>VLOOKUP(Table2[[#This Row],[Reference]],metron,15,FALSE)</f>
        <v>14.25174825174825</v>
      </c>
      <c r="BX841">
        <f>VLOOKUP(Table2[[#This Row],[Reference]],metron,16,FALSE)</f>
        <v>8.8316683316683324</v>
      </c>
      <c r="BY841">
        <f>VLOOKUP(Table2[[#This Row],[Reference]],metron,17,FALSE)</f>
        <v>6.2901265822784813</v>
      </c>
      <c r="BZ841">
        <f>VLOOKUP(Table2[[#This Row],[Reference]],metron,18,FALSE)</f>
        <v>3.6162025316455702</v>
      </c>
      <c r="CA841">
        <f>VLOOKUP(Table2[[#This Row],[Reference]],metron,19,FALSE)</f>
        <v>7.9616216694697686</v>
      </c>
      <c r="CB841">
        <f>VLOOKUP(Table2[[#This Row],[Reference]],metron,20,FALSE)</f>
        <v>5.2154658000227627</v>
      </c>
      <c r="CC841">
        <f>VLOOKUP(Table2[[#This Row],[Reference]],metron,21,FALSE)</f>
        <v>12.444895886236671</v>
      </c>
      <c r="CD841">
        <f>VLOOKUP(Table2[[#This Row],[Reference]],metron,22,FALSE)</f>
        <v>13.620619603859829</v>
      </c>
      <c r="CE841">
        <f>VLOOKUP(Table2[[#This Row],[Reference]],metron,23,FALSE)</f>
        <v>1.406084017382907</v>
      </c>
      <c r="CF841">
        <f>VLOOKUP(Table2[[#This Row],[Reference]],metron,24,FALSE)</f>
        <v>2.070980202800579</v>
      </c>
      <c r="CG841">
        <f>VLOOKUP(Table2[[#This Row],[Reference]],metron,25,FALSE)</f>
        <v>6.1323032351521013E-2</v>
      </c>
      <c r="CH841">
        <f>VLOOKUP(Table2[[#This Row],[Reference]],metron,26,FALSE)</f>
        <v>0.1313375181071946</v>
      </c>
    </row>
    <row r="842" spans="1:86" hidden="1" x14ac:dyDescent="0.45">
      <c r="A842">
        <v>1645059600</v>
      </c>
      <c r="B842" t="s">
        <v>1575</v>
      </c>
      <c r="C842" t="s">
        <v>64</v>
      </c>
      <c r="D842" t="s">
        <v>65</v>
      </c>
      <c r="E842" t="s">
        <v>699</v>
      </c>
      <c r="F842" t="s">
        <v>694</v>
      </c>
      <c r="G842" t="s">
        <v>731</v>
      </c>
      <c r="H842">
        <v>2</v>
      </c>
      <c r="I842">
        <v>1.64</v>
      </c>
      <c r="J842">
        <v>1.55</v>
      </c>
      <c r="K842">
        <v>1.71</v>
      </c>
      <c r="L842">
        <v>1.53</v>
      </c>
      <c r="M842">
        <v>2</v>
      </c>
      <c r="N842">
        <v>1</v>
      </c>
      <c r="O842">
        <v>3</v>
      </c>
      <c r="P842">
        <v>2</v>
      </c>
      <c r="Q842">
        <v>2</v>
      </c>
      <c r="R842">
        <v>0</v>
      </c>
      <c r="S842" t="s">
        <v>1576</v>
      </c>
      <c r="T842" t="s">
        <v>77</v>
      </c>
      <c r="U842">
        <v>1</v>
      </c>
      <c r="V842">
        <v>6</v>
      </c>
      <c r="W842">
        <v>4</v>
      </c>
      <c r="X842">
        <v>1</v>
      </c>
      <c r="Y842">
        <v>2</v>
      </c>
      <c r="Z842">
        <v>0</v>
      </c>
      <c r="AA842">
        <v>2</v>
      </c>
      <c r="AB842">
        <v>3</v>
      </c>
      <c r="AC842">
        <v>0</v>
      </c>
      <c r="AD842">
        <v>2</v>
      </c>
      <c r="AE842">
        <v>5</v>
      </c>
      <c r="AF842">
        <v>8</v>
      </c>
      <c r="AG842">
        <v>2</v>
      </c>
      <c r="AH842">
        <v>2</v>
      </c>
      <c r="AI842">
        <v>3</v>
      </c>
      <c r="AJ842">
        <v>6</v>
      </c>
      <c r="AK842">
        <v>18</v>
      </c>
      <c r="AL842">
        <v>14</v>
      </c>
      <c r="AM842">
        <v>38</v>
      </c>
      <c r="AN842">
        <v>62</v>
      </c>
      <c r="AO842">
        <v>0.68</v>
      </c>
      <c r="AP842">
        <v>1.0900000000000001</v>
      </c>
      <c r="AQ842">
        <v>2.41</v>
      </c>
      <c r="AR842">
        <v>64</v>
      </c>
      <c r="AS842">
        <v>73</v>
      </c>
      <c r="AT842">
        <v>50</v>
      </c>
      <c r="AU842">
        <v>23</v>
      </c>
      <c r="AV842">
        <v>5</v>
      </c>
      <c r="AW842">
        <v>46</v>
      </c>
      <c r="AX842">
        <v>73</v>
      </c>
      <c r="AY842">
        <v>32</v>
      </c>
      <c r="AZ842">
        <v>69</v>
      </c>
      <c r="BA842">
        <v>5.91</v>
      </c>
      <c r="BB842">
        <v>5.46</v>
      </c>
      <c r="BC842">
        <v>3.6</v>
      </c>
      <c r="BD842">
        <v>3.1</v>
      </c>
      <c r="BE842">
        <v>2.0499999999999998</v>
      </c>
      <c r="BF842">
        <f>(1/BC842+1/BD842+1/BE842-1)/3</f>
        <v>2.9387766995949544E-2</v>
      </c>
      <c r="BG842">
        <f>1/BC842-BF842</f>
        <v>0.24839001078182824</v>
      </c>
      <c r="BH842">
        <f>1/BD842-BF842</f>
        <v>0.29319287816534079</v>
      </c>
      <c r="BI842">
        <f>1/BE842-BF842</f>
        <v>0.45841711105283101</v>
      </c>
      <c r="BJ842">
        <f>MROUND(BG842*100,2)/100</f>
        <v>0.24</v>
      </c>
      <c r="BK842">
        <v>0</v>
      </c>
      <c r="BL842">
        <v>2.11</v>
      </c>
      <c r="BM842">
        <v>0</v>
      </c>
      <c r="BN842">
        <v>0</v>
      </c>
      <c r="BO842">
        <v>0</v>
      </c>
      <c r="BP842">
        <v>0</v>
      </c>
      <c r="BQ842" t="s">
        <v>702</v>
      </c>
      <c r="BR842">
        <f>VLOOKUP(Table2[[#This Row],[Reference]],metron,10,FALSE)</f>
        <v>2.6014437689969609</v>
      </c>
      <c r="BS842">
        <f>VLOOKUP(Table2[[#This Row],[Reference]],metron,11,FALSE)</f>
        <v>1.067249240121581</v>
      </c>
      <c r="BT842">
        <f>VLOOKUP(Table2[[#This Row],[Reference]],metron,12,FALSE)</f>
        <v>1.53419452887538</v>
      </c>
      <c r="BU842">
        <f>VLOOKUP(Table2[[#This Row],[Reference]],metron,13,FALSE)</f>
        <v>0.45589353612167299</v>
      </c>
      <c r="BV842">
        <f>VLOOKUP(Table2[[#This Row],[Reference]],metron,14,FALSE)</f>
        <v>0.65133079847908748</v>
      </c>
      <c r="BW842">
        <f>VLOOKUP(Table2[[#This Row],[Reference]],metron,15,FALSE)</f>
        <v>10.75886524822695</v>
      </c>
      <c r="BX842">
        <f>VLOOKUP(Table2[[#This Row],[Reference]],metron,16,FALSE)</f>
        <v>12.46679561573179</v>
      </c>
      <c r="BY842">
        <f>VLOOKUP(Table2[[#This Row],[Reference]],metron,17,FALSE)</f>
        <v>4.1157347204161248</v>
      </c>
      <c r="BZ842">
        <f>VLOOKUP(Table2[[#This Row],[Reference]],metron,18,FALSE)</f>
        <v>5.1072821846553964</v>
      </c>
      <c r="CA842">
        <f>VLOOKUP(Table2[[#This Row],[Reference]],metron,19,FALSE)</f>
        <v>6.6431305278108255</v>
      </c>
      <c r="CB842">
        <f>VLOOKUP(Table2[[#This Row],[Reference]],metron,20,FALSE)</f>
        <v>7.3595134310763939</v>
      </c>
      <c r="CC842">
        <f>VLOOKUP(Table2[[#This Row],[Reference]],metron,21,FALSE)</f>
        <v>13.11140235910878</v>
      </c>
      <c r="CD842">
        <f>VLOOKUP(Table2[[#This Row],[Reference]],metron,22,FALSE)</f>
        <v>12.93184796854522</v>
      </c>
      <c r="CE842">
        <f>VLOOKUP(Table2[[#This Row],[Reference]],metron,23,FALSE)</f>
        <v>1.8341677096370459</v>
      </c>
      <c r="CF842">
        <f>VLOOKUP(Table2[[#This Row],[Reference]],metron,24,FALSE)</f>
        <v>1.7903629536921151</v>
      </c>
      <c r="CG842">
        <f>VLOOKUP(Table2[[#This Row],[Reference]],metron,25,FALSE)</f>
        <v>0.1095118898623279</v>
      </c>
      <c r="CH842">
        <f>VLOOKUP(Table2[[#This Row],[Reference]],metron,26,FALSE)</f>
        <v>9.3241551939924908E-2</v>
      </c>
    </row>
    <row r="843" spans="1:86" hidden="1" x14ac:dyDescent="0.45">
      <c r="A843">
        <v>1645232400</v>
      </c>
      <c r="B843" t="s">
        <v>1577</v>
      </c>
      <c r="C843" t="s">
        <v>64</v>
      </c>
      <c r="D843" t="s">
        <v>65</v>
      </c>
      <c r="E843" t="s">
        <v>700</v>
      </c>
      <c r="F843" t="s">
        <v>704</v>
      </c>
      <c r="G843" t="s">
        <v>684</v>
      </c>
      <c r="H843">
        <v>6</v>
      </c>
      <c r="I843">
        <v>1.5</v>
      </c>
      <c r="J843">
        <v>1.25</v>
      </c>
      <c r="K843">
        <v>1.38</v>
      </c>
      <c r="L843">
        <v>1.05</v>
      </c>
      <c r="M843">
        <v>1</v>
      </c>
      <c r="N843">
        <v>0</v>
      </c>
      <c r="O843">
        <v>1</v>
      </c>
      <c r="P843">
        <v>1</v>
      </c>
      <c r="Q843">
        <v>1</v>
      </c>
      <c r="R843">
        <v>0</v>
      </c>
      <c r="S843">
        <v>3</v>
      </c>
      <c r="U843">
        <v>3</v>
      </c>
      <c r="V843">
        <v>11</v>
      </c>
      <c r="W843">
        <v>4</v>
      </c>
      <c r="X843">
        <v>1</v>
      </c>
      <c r="Y843">
        <v>4</v>
      </c>
      <c r="Z843">
        <v>0</v>
      </c>
      <c r="AA843">
        <v>2</v>
      </c>
      <c r="AB843">
        <v>3</v>
      </c>
      <c r="AC843">
        <v>1</v>
      </c>
      <c r="AD843">
        <v>3</v>
      </c>
      <c r="AE843">
        <v>14</v>
      </c>
      <c r="AF843">
        <v>25</v>
      </c>
      <c r="AG843">
        <v>8</v>
      </c>
      <c r="AH843">
        <v>5</v>
      </c>
      <c r="AI843">
        <v>6</v>
      </c>
      <c r="AJ843">
        <v>20</v>
      </c>
      <c r="AK843">
        <v>16</v>
      </c>
      <c r="AL843">
        <v>7</v>
      </c>
      <c r="AM843">
        <v>38</v>
      </c>
      <c r="AN843">
        <v>62</v>
      </c>
      <c r="AO843">
        <v>1.64</v>
      </c>
      <c r="AP843">
        <v>2.42</v>
      </c>
      <c r="AQ843">
        <v>2.52</v>
      </c>
      <c r="AR843">
        <v>70</v>
      </c>
      <c r="AS843">
        <v>81</v>
      </c>
      <c r="AT843">
        <v>43</v>
      </c>
      <c r="AU843">
        <v>27</v>
      </c>
      <c r="AV843">
        <v>4</v>
      </c>
      <c r="AW843">
        <v>39</v>
      </c>
      <c r="AX843">
        <v>66</v>
      </c>
      <c r="AY843">
        <v>38</v>
      </c>
      <c r="AZ843">
        <v>81</v>
      </c>
      <c r="BA843">
        <v>10.15</v>
      </c>
      <c r="BB843">
        <v>5.28</v>
      </c>
      <c r="BC843">
        <v>2.65</v>
      </c>
      <c r="BD843">
        <v>3.2</v>
      </c>
      <c r="BE843">
        <v>2.65</v>
      </c>
      <c r="BF843">
        <f>(1/BC843+1/BD843+1/BE843-1)/3</f>
        <v>2.240566037735851E-2</v>
      </c>
      <c r="BG843">
        <f>1/BC843-BF843</f>
        <v>0.35495283018867924</v>
      </c>
      <c r="BH843">
        <f>1/BD843-BF843</f>
        <v>0.29009433962264147</v>
      </c>
      <c r="BI843">
        <f>1/BE843-BF843</f>
        <v>0.35495283018867924</v>
      </c>
      <c r="BJ843">
        <f>MROUND(BG843*100,2)/100</f>
        <v>0.36</v>
      </c>
      <c r="BK843">
        <v>1.38</v>
      </c>
      <c r="BL843">
        <v>1.92</v>
      </c>
      <c r="BM843">
        <v>4</v>
      </c>
      <c r="BN843">
        <v>7</v>
      </c>
      <c r="BO843">
        <v>1.87</v>
      </c>
      <c r="BP843">
        <v>1.87</v>
      </c>
      <c r="BQ843" t="s">
        <v>711</v>
      </c>
      <c r="BR843">
        <f>VLOOKUP(Table2[[#This Row],[Reference]],metron,10,FALSE)</f>
        <v>2.5110350525197691</v>
      </c>
      <c r="BS843">
        <f>VLOOKUP(Table2[[#This Row],[Reference]],metron,11,FALSE)</f>
        <v>1.269326094653606</v>
      </c>
      <c r="BT843">
        <f>VLOOKUP(Table2[[#This Row],[Reference]],metron,12,FALSE)</f>
        <v>1.2417089578661631</v>
      </c>
      <c r="BU843">
        <f>VLOOKUP(Table2[[#This Row],[Reference]],metron,13,FALSE)</f>
        <v>0.56586402266288949</v>
      </c>
      <c r="BV843">
        <f>VLOOKUP(Table2[[#This Row],[Reference]],metron,14,FALSE)</f>
        <v>0.55158168083097259</v>
      </c>
      <c r="BW843">
        <f>VLOOKUP(Table2[[#This Row],[Reference]],metron,15,FALSE)</f>
        <v>11.49400826446281</v>
      </c>
      <c r="BX843">
        <f>VLOOKUP(Table2[[#This Row],[Reference]],metron,16,FALSE)</f>
        <v>10.507231404958681</v>
      </c>
      <c r="BY843">
        <f>VLOOKUP(Table2[[#This Row],[Reference]],metron,17,FALSE)</f>
        <v>4.9238790406673623</v>
      </c>
      <c r="BZ843">
        <f>VLOOKUP(Table2[[#This Row],[Reference]],metron,18,FALSE)</f>
        <v>4.6296141814389991</v>
      </c>
      <c r="CA843">
        <f>VLOOKUP(Table2[[#This Row],[Reference]],metron,19,FALSE)</f>
        <v>6.5701292237954476</v>
      </c>
      <c r="CB843">
        <f>VLOOKUP(Table2[[#This Row],[Reference]],metron,20,FALSE)</f>
        <v>5.8776172235196817</v>
      </c>
      <c r="CC843">
        <f>VLOOKUP(Table2[[#This Row],[Reference]],metron,21,FALSE)</f>
        <v>12.798739495798319</v>
      </c>
      <c r="CD843">
        <f>VLOOKUP(Table2[[#This Row],[Reference]],metron,22,FALSE)</f>
        <v>12.98844537815126</v>
      </c>
      <c r="CE843">
        <f>VLOOKUP(Table2[[#This Row],[Reference]],metron,23,FALSE)</f>
        <v>1.604928297313674</v>
      </c>
      <c r="CF843">
        <f>VLOOKUP(Table2[[#This Row],[Reference]],metron,24,FALSE)</f>
        <v>1.791961219955565</v>
      </c>
      <c r="CG843">
        <f>VLOOKUP(Table2[[#This Row],[Reference]],metron,25,FALSE)</f>
        <v>8.887093516461321E-2</v>
      </c>
      <c r="CH843">
        <f>VLOOKUP(Table2[[#This Row],[Reference]],metron,26,FALSE)</f>
        <v>0.11694607150070691</v>
      </c>
    </row>
    <row r="844" spans="1:86" hidden="1" x14ac:dyDescent="0.45">
      <c r="A844">
        <v>1645239600</v>
      </c>
      <c r="B844" t="s">
        <v>1578</v>
      </c>
      <c r="C844" t="s">
        <v>64</v>
      </c>
      <c r="D844" t="s">
        <v>65</v>
      </c>
      <c r="E844" t="s">
        <v>689</v>
      </c>
      <c r="F844" t="s">
        <v>672</v>
      </c>
      <c r="G844" t="s">
        <v>673</v>
      </c>
      <c r="H844">
        <v>6</v>
      </c>
      <c r="I844">
        <v>1.4</v>
      </c>
      <c r="J844">
        <v>1.0900000000000001</v>
      </c>
      <c r="K844">
        <v>0.88</v>
      </c>
      <c r="L844">
        <v>1.1100000000000001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U844">
        <v>0</v>
      </c>
      <c r="V844">
        <v>8</v>
      </c>
      <c r="W844">
        <v>4</v>
      </c>
      <c r="X844">
        <v>0</v>
      </c>
      <c r="Y844">
        <v>4</v>
      </c>
      <c r="Z844">
        <v>0</v>
      </c>
      <c r="AA844">
        <v>1</v>
      </c>
      <c r="AB844">
        <v>3</v>
      </c>
      <c r="AC844">
        <v>2</v>
      </c>
      <c r="AD844">
        <v>2</v>
      </c>
      <c r="AE844">
        <v>9</v>
      </c>
      <c r="AF844">
        <v>12</v>
      </c>
      <c r="AG844">
        <v>2</v>
      </c>
      <c r="AH844">
        <v>4</v>
      </c>
      <c r="AI844">
        <v>7</v>
      </c>
      <c r="AJ844">
        <v>8</v>
      </c>
      <c r="AK844">
        <v>15</v>
      </c>
      <c r="AL844">
        <v>16</v>
      </c>
      <c r="AM844">
        <v>52</v>
      </c>
      <c r="AN844">
        <v>48</v>
      </c>
      <c r="AO844">
        <v>0.96</v>
      </c>
      <c r="AP844">
        <v>1.45</v>
      </c>
      <c r="AQ844">
        <v>2.71</v>
      </c>
      <c r="AR844">
        <v>72</v>
      </c>
      <c r="AS844">
        <v>86</v>
      </c>
      <c r="AT844">
        <v>62</v>
      </c>
      <c r="AU844">
        <v>24</v>
      </c>
      <c r="AV844">
        <v>5</v>
      </c>
      <c r="AW844">
        <v>48</v>
      </c>
      <c r="AX844">
        <v>77</v>
      </c>
      <c r="AY844">
        <v>48</v>
      </c>
      <c r="AZ844">
        <v>80</v>
      </c>
      <c r="BA844">
        <v>9.9499999999999993</v>
      </c>
      <c r="BB844">
        <v>5.6</v>
      </c>
      <c r="BC844">
        <v>2.7</v>
      </c>
      <c r="BD844">
        <v>3.15</v>
      </c>
      <c r="BE844">
        <v>2.48</v>
      </c>
      <c r="BF844">
        <f>(1/BC844+1/BD844+1/BE844-1)/3</f>
        <v>3.0352164760766891E-2</v>
      </c>
      <c r="BG844">
        <f>1/BC844-BF844</f>
        <v>0.34001820560960344</v>
      </c>
      <c r="BH844">
        <f>1/BD844-BF844</f>
        <v>0.28710815269955053</v>
      </c>
      <c r="BI844">
        <f>1/BE844-BF844</f>
        <v>0.37287364169084602</v>
      </c>
      <c r="BJ844">
        <f>MROUND(BG844*100,2)/100</f>
        <v>0.34</v>
      </c>
      <c r="BK844">
        <v>1.5</v>
      </c>
      <c r="BL844">
        <v>2.12</v>
      </c>
      <c r="BM844">
        <v>3.5</v>
      </c>
      <c r="BN844">
        <v>6.5</v>
      </c>
      <c r="BO844">
        <v>1.8</v>
      </c>
      <c r="BP844">
        <v>1.91</v>
      </c>
      <c r="BQ844" t="s">
        <v>713</v>
      </c>
      <c r="BR844">
        <f>VLOOKUP(Table2[[#This Row],[Reference]],metron,10,FALSE)</f>
        <v>2.5229727551184897</v>
      </c>
      <c r="BS844">
        <f>VLOOKUP(Table2[[#This Row],[Reference]],metron,11,FALSE)</f>
        <v>1.228921489601805</v>
      </c>
      <c r="BT844">
        <f>VLOOKUP(Table2[[#This Row],[Reference]],metron,12,FALSE)</f>
        <v>1.2940512655166849</v>
      </c>
      <c r="BU844">
        <f>VLOOKUP(Table2[[#This Row],[Reference]],metron,13,FALSE)</f>
        <v>0.53240890035472432</v>
      </c>
      <c r="BV844">
        <f>VLOOKUP(Table2[[#This Row],[Reference]],metron,14,FALSE)</f>
        <v>0.56514027732989358</v>
      </c>
      <c r="BW844">
        <f>VLOOKUP(Table2[[#This Row],[Reference]],metron,15,FALSE)</f>
        <v>11.417888124439131</v>
      </c>
      <c r="BX844">
        <f>VLOOKUP(Table2[[#This Row],[Reference]],metron,16,FALSE)</f>
        <v>10.76308704756207</v>
      </c>
      <c r="BY844">
        <f>VLOOKUP(Table2[[#This Row],[Reference]],metron,17,FALSE)</f>
        <v>4.8317672021824798</v>
      </c>
      <c r="BZ844">
        <f>VLOOKUP(Table2[[#This Row],[Reference]],metron,18,FALSE)</f>
        <v>4.6698999696877843</v>
      </c>
      <c r="CA844">
        <f>VLOOKUP(Table2[[#This Row],[Reference]],metron,19,FALSE)</f>
        <v>6.5861209222566508</v>
      </c>
      <c r="CB844">
        <f>VLOOKUP(Table2[[#This Row],[Reference]],metron,20,FALSE)</f>
        <v>6.093187077874286</v>
      </c>
      <c r="CC844">
        <f>VLOOKUP(Table2[[#This Row],[Reference]],metron,21,FALSE)</f>
        <v>12.685679611650491</v>
      </c>
      <c r="CD844">
        <f>VLOOKUP(Table2[[#This Row],[Reference]],metron,22,FALSE)</f>
        <v>13.02639563106796</v>
      </c>
      <c r="CE844">
        <f>VLOOKUP(Table2[[#This Row],[Reference]],metron,23,FALSE)</f>
        <v>1.6481211768132831</v>
      </c>
      <c r="CF844">
        <f>VLOOKUP(Table2[[#This Row],[Reference]],metron,24,FALSE)</f>
        <v>1.8572676958928049</v>
      </c>
      <c r="CG844">
        <f>VLOOKUP(Table2[[#This Row],[Reference]],metron,25,FALSE)</f>
        <v>9.641712787649287E-2</v>
      </c>
      <c r="CH844">
        <f>VLOOKUP(Table2[[#This Row],[Reference]],metron,26,FALSE)</f>
        <v>0.11302068161957469</v>
      </c>
    </row>
    <row r="845" spans="1:86" hidden="1" x14ac:dyDescent="0.45">
      <c r="A845">
        <v>1645239960</v>
      </c>
      <c r="B845" t="s">
        <v>1579</v>
      </c>
      <c r="C845" t="s">
        <v>64</v>
      </c>
      <c r="D845" t="s">
        <v>65</v>
      </c>
      <c r="E845" t="s">
        <v>676</v>
      </c>
      <c r="F845" t="s">
        <v>660</v>
      </c>
      <c r="G845" t="s">
        <v>65</v>
      </c>
      <c r="H845">
        <v>6</v>
      </c>
      <c r="I845">
        <v>1.27</v>
      </c>
      <c r="J845">
        <v>1.17</v>
      </c>
      <c r="K845">
        <v>1.35</v>
      </c>
      <c r="L845">
        <v>1.28</v>
      </c>
      <c r="M845">
        <v>1</v>
      </c>
      <c r="N845">
        <v>1</v>
      </c>
      <c r="O845">
        <v>2</v>
      </c>
      <c r="P845">
        <v>0</v>
      </c>
      <c r="Q845">
        <v>0</v>
      </c>
      <c r="R845">
        <v>0</v>
      </c>
      <c r="S845">
        <v>57</v>
      </c>
      <c r="T845">
        <v>69</v>
      </c>
      <c r="U845">
        <v>3</v>
      </c>
      <c r="V845">
        <v>5</v>
      </c>
      <c r="W845">
        <v>2</v>
      </c>
      <c r="X845">
        <v>0</v>
      </c>
      <c r="Y845">
        <v>2</v>
      </c>
      <c r="Z845">
        <v>0</v>
      </c>
      <c r="AA845">
        <v>0</v>
      </c>
      <c r="AB845">
        <v>2</v>
      </c>
      <c r="AC845">
        <v>0</v>
      </c>
      <c r="AD845">
        <v>2</v>
      </c>
      <c r="AE845">
        <v>16</v>
      </c>
      <c r="AF845">
        <v>10</v>
      </c>
      <c r="AG845">
        <v>4</v>
      </c>
      <c r="AH845">
        <v>4</v>
      </c>
      <c r="AI845">
        <v>12</v>
      </c>
      <c r="AJ845">
        <v>6</v>
      </c>
      <c r="AK845">
        <v>15</v>
      </c>
      <c r="AL845">
        <v>12</v>
      </c>
      <c r="AM845">
        <v>53</v>
      </c>
      <c r="AN845">
        <v>47</v>
      </c>
      <c r="AO845">
        <v>1.6</v>
      </c>
      <c r="AP845">
        <v>1.44</v>
      </c>
      <c r="AQ845">
        <v>2.2599999999999998</v>
      </c>
      <c r="AR845">
        <v>53</v>
      </c>
      <c r="AS845">
        <v>70</v>
      </c>
      <c r="AT845">
        <v>47</v>
      </c>
      <c r="AU845">
        <v>13</v>
      </c>
      <c r="AV845">
        <v>9</v>
      </c>
      <c r="AW845">
        <v>18</v>
      </c>
      <c r="AX845">
        <v>74</v>
      </c>
      <c r="AY845">
        <v>43</v>
      </c>
      <c r="AZ845">
        <v>78</v>
      </c>
      <c r="BA845">
        <v>10.35</v>
      </c>
      <c r="BB845">
        <v>4.83</v>
      </c>
      <c r="BC845">
        <v>2.02</v>
      </c>
      <c r="BD845">
        <v>3.45</v>
      </c>
      <c r="BE845">
        <v>3.35</v>
      </c>
      <c r="BF845">
        <f>(1/BC845+1/BD845+1/BE845-1)/3</f>
        <v>2.7804013366943419E-2</v>
      </c>
      <c r="BG845">
        <f>1/BC845-BF845</f>
        <v>0.46724549158355161</v>
      </c>
      <c r="BH845">
        <f>1/BD845-BF845</f>
        <v>0.26205105909682469</v>
      </c>
      <c r="BI845">
        <f>1/BE845-BF845</f>
        <v>0.2707034493196237</v>
      </c>
      <c r="BJ845">
        <f>MROUND(BG845*100,2)/100</f>
        <v>0.46</v>
      </c>
      <c r="BK845">
        <v>1.28</v>
      </c>
      <c r="BL845">
        <v>1.8</v>
      </c>
      <c r="BM845">
        <v>3.3</v>
      </c>
      <c r="BN845">
        <v>5</v>
      </c>
      <c r="BO845">
        <v>1.72</v>
      </c>
      <c r="BP845">
        <v>2.0499999999999998</v>
      </c>
      <c r="BQ845" t="s">
        <v>680</v>
      </c>
      <c r="BR845">
        <f>VLOOKUP(Table2[[#This Row],[Reference]],metron,10,FALSE)</f>
        <v>2.5405629139072849</v>
      </c>
      <c r="BS845">
        <f>VLOOKUP(Table2[[#This Row],[Reference]],metron,11,FALSE)</f>
        <v>1.4888836329233679</v>
      </c>
      <c r="BT845">
        <f>VLOOKUP(Table2[[#This Row],[Reference]],metron,12,FALSE)</f>
        <v>1.0516792809839171</v>
      </c>
      <c r="BU845">
        <f>VLOOKUP(Table2[[#This Row],[Reference]],metron,13,FALSE)</f>
        <v>0.64581362346263005</v>
      </c>
      <c r="BV845">
        <f>VLOOKUP(Table2[[#This Row],[Reference]],metron,14,FALSE)</f>
        <v>0.45364238410596031</v>
      </c>
      <c r="BW845">
        <f>VLOOKUP(Table2[[#This Row],[Reference]],metron,15,FALSE)</f>
        <v>12.686892177589851</v>
      </c>
      <c r="BX845">
        <f>VLOOKUP(Table2[[#This Row],[Reference]],metron,16,FALSE)</f>
        <v>9.8059196617336148</v>
      </c>
      <c r="BY845">
        <f>VLOOKUP(Table2[[#This Row],[Reference]],metron,17,FALSE)</f>
        <v>5.3198121263877027</v>
      </c>
      <c r="BZ845">
        <f>VLOOKUP(Table2[[#This Row],[Reference]],metron,18,FALSE)</f>
        <v>4.0954312553373189</v>
      </c>
      <c r="CA845">
        <f>VLOOKUP(Table2[[#This Row],[Reference]],metron,19,FALSE)</f>
        <v>7.3670800512021479</v>
      </c>
      <c r="CB845">
        <f>VLOOKUP(Table2[[#This Row],[Reference]],metron,20,FALSE)</f>
        <v>5.710488406396296</v>
      </c>
      <c r="CC845">
        <f>VLOOKUP(Table2[[#This Row],[Reference]],metron,21,FALSE)</f>
        <v>13.0488908033599</v>
      </c>
      <c r="CD845">
        <f>VLOOKUP(Table2[[#This Row],[Reference]],metron,22,FALSE)</f>
        <v>13.714839543398661</v>
      </c>
      <c r="CE845">
        <f>VLOOKUP(Table2[[#This Row],[Reference]],metron,23,FALSE)</f>
        <v>1.567523459812322</v>
      </c>
      <c r="CF845">
        <f>VLOOKUP(Table2[[#This Row],[Reference]],metron,24,FALSE)</f>
        <v>1.951040391676867</v>
      </c>
      <c r="CG845">
        <f>VLOOKUP(Table2[[#This Row],[Reference]],metron,25,FALSE)</f>
        <v>8.3027335781313744E-2</v>
      </c>
      <c r="CH845">
        <f>VLOOKUP(Table2[[#This Row],[Reference]],metron,26,FALSE)</f>
        <v>0.13117095063239501</v>
      </c>
    </row>
    <row r="846" spans="1:86" hidden="1" x14ac:dyDescent="0.45">
      <c r="A846">
        <v>1645311600</v>
      </c>
      <c r="B846" t="s">
        <v>1580</v>
      </c>
      <c r="C846" t="s">
        <v>64</v>
      </c>
      <c r="D846" t="s">
        <v>65</v>
      </c>
      <c r="E846" t="s">
        <v>683</v>
      </c>
      <c r="F846" t="s">
        <v>699</v>
      </c>
      <c r="G846" t="s">
        <v>760</v>
      </c>
      <c r="H846">
        <v>6</v>
      </c>
      <c r="I846">
        <v>1.1000000000000001</v>
      </c>
      <c r="J846">
        <v>0.5</v>
      </c>
      <c r="K846">
        <v>1.24</v>
      </c>
      <c r="L846">
        <v>0.72</v>
      </c>
      <c r="M846">
        <v>2</v>
      </c>
      <c r="N846">
        <v>0</v>
      </c>
      <c r="O846">
        <v>2</v>
      </c>
      <c r="P846">
        <v>0</v>
      </c>
      <c r="Q846">
        <v>0</v>
      </c>
      <c r="R846">
        <v>0</v>
      </c>
      <c r="S846" t="s">
        <v>1581</v>
      </c>
      <c r="U846">
        <v>8</v>
      </c>
      <c r="V846">
        <v>3</v>
      </c>
      <c r="W846">
        <v>2</v>
      </c>
      <c r="X846">
        <v>0</v>
      </c>
      <c r="Y846">
        <v>3</v>
      </c>
      <c r="Z846">
        <v>0</v>
      </c>
      <c r="AA846">
        <v>1</v>
      </c>
      <c r="AB846">
        <v>1</v>
      </c>
      <c r="AC846">
        <v>2</v>
      </c>
      <c r="AD846">
        <v>1</v>
      </c>
      <c r="AE846">
        <v>6</v>
      </c>
      <c r="AF846">
        <v>4</v>
      </c>
      <c r="AG846">
        <v>0</v>
      </c>
      <c r="AH846">
        <v>4</v>
      </c>
      <c r="AI846">
        <v>6</v>
      </c>
      <c r="AJ846">
        <v>0</v>
      </c>
      <c r="AK846">
        <v>5</v>
      </c>
      <c r="AL846">
        <v>8</v>
      </c>
      <c r="AM846">
        <v>63</v>
      </c>
      <c r="AN846">
        <v>37</v>
      </c>
      <c r="AO846">
        <v>0.77</v>
      </c>
      <c r="AP846">
        <v>0.74</v>
      </c>
      <c r="AQ846">
        <v>2.4</v>
      </c>
      <c r="AR846">
        <v>30</v>
      </c>
      <c r="AS846">
        <v>70</v>
      </c>
      <c r="AT846">
        <v>40</v>
      </c>
      <c r="AU846">
        <v>20</v>
      </c>
      <c r="AV846">
        <v>10</v>
      </c>
      <c r="AW846">
        <v>35</v>
      </c>
      <c r="AX846">
        <v>80</v>
      </c>
      <c r="AY846">
        <v>25</v>
      </c>
      <c r="AZ846">
        <v>60</v>
      </c>
      <c r="BA846">
        <v>6.1</v>
      </c>
      <c r="BB846">
        <v>5.5</v>
      </c>
      <c r="BC846">
        <v>2.1</v>
      </c>
      <c r="BD846">
        <v>3.3</v>
      </c>
      <c r="BE846">
        <v>3.25</v>
      </c>
      <c r="BF846">
        <f>(1/BC846+1/BD846+1/BE846-1)/3</f>
        <v>2.8971028971028989E-2</v>
      </c>
      <c r="BG846">
        <f>1/BC846-BF846</f>
        <v>0.44721944721944717</v>
      </c>
      <c r="BH846">
        <f>1/BD846-BF846</f>
        <v>0.27405927405927405</v>
      </c>
      <c r="BI846">
        <f>1/BE846-BF846</f>
        <v>0.27872127872127872</v>
      </c>
      <c r="BJ846">
        <f>MROUND(BG846*100,2)/100</f>
        <v>0.44</v>
      </c>
      <c r="BK846">
        <v>0</v>
      </c>
      <c r="BL846">
        <v>1.78</v>
      </c>
      <c r="BM846">
        <v>0</v>
      </c>
      <c r="BN846">
        <v>0</v>
      </c>
      <c r="BO846">
        <v>0</v>
      </c>
      <c r="BP846">
        <v>0</v>
      </c>
      <c r="BQ846" t="s">
        <v>726</v>
      </c>
      <c r="BR846">
        <f>VLOOKUP(Table2[[#This Row],[Reference]],metron,10,FALSE)</f>
        <v>2.4807646356033461</v>
      </c>
      <c r="BS846">
        <f>VLOOKUP(Table2[[#This Row],[Reference]],metron,11,FALSE)</f>
        <v>1.4140979689366791</v>
      </c>
      <c r="BT846">
        <f>VLOOKUP(Table2[[#This Row],[Reference]],metron,12,FALSE)</f>
        <v>1.0666666666666671</v>
      </c>
      <c r="BU846">
        <f>VLOOKUP(Table2[[#This Row],[Reference]],metron,13,FALSE)</f>
        <v>0.62712066905615294</v>
      </c>
      <c r="BV846">
        <f>VLOOKUP(Table2[[#This Row],[Reference]],metron,14,FALSE)</f>
        <v>0.46009557945041818</v>
      </c>
      <c r="BW846">
        <f>VLOOKUP(Table2[[#This Row],[Reference]],metron,15,FALSE)</f>
        <v>12.56969280146722</v>
      </c>
      <c r="BX846">
        <f>VLOOKUP(Table2[[#This Row],[Reference]],metron,16,FALSE)</f>
        <v>9.8695552498853729</v>
      </c>
      <c r="BY846">
        <f>VLOOKUP(Table2[[#This Row],[Reference]],metron,17,FALSE)</f>
        <v>5.2754256787850897</v>
      </c>
      <c r="BZ846">
        <f>VLOOKUP(Table2[[#This Row],[Reference]],metron,18,FALSE)</f>
        <v>4.1279337321675103</v>
      </c>
      <c r="CA846">
        <f>VLOOKUP(Table2[[#This Row],[Reference]],metron,19,FALSE)</f>
        <v>7.2942671226821298</v>
      </c>
      <c r="CB846">
        <f>VLOOKUP(Table2[[#This Row],[Reference]],metron,20,FALSE)</f>
        <v>5.7416215177178627</v>
      </c>
      <c r="CC846">
        <f>VLOOKUP(Table2[[#This Row],[Reference]],metron,21,FALSE)</f>
        <v>12.897246007868549</v>
      </c>
      <c r="CD846">
        <f>VLOOKUP(Table2[[#This Row],[Reference]],metron,22,FALSE)</f>
        <v>13.507058551261281</v>
      </c>
      <c r="CE846">
        <f>VLOOKUP(Table2[[#This Row],[Reference]],metron,23,FALSE)</f>
        <v>1.576522702104098</v>
      </c>
      <c r="CF846">
        <f>VLOOKUP(Table2[[#This Row],[Reference]],metron,24,FALSE)</f>
        <v>1.917165005537099</v>
      </c>
      <c r="CG846">
        <f>VLOOKUP(Table2[[#This Row],[Reference]],metron,25,FALSE)</f>
        <v>8.4385382059800659E-2</v>
      </c>
      <c r="CH846">
        <f>VLOOKUP(Table2[[#This Row],[Reference]],metron,26,FALSE)</f>
        <v>0.1233665559246955</v>
      </c>
    </row>
    <row r="847" spans="1:86" hidden="1" x14ac:dyDescent="0.45">
      <c r="A847">
        <v>1645318800</v>
      </c>
      <c r="B847" t="s">
        <v>1582</v>
      </c>
      <c r="C847" t="s">
        <v>64</v>
      </c>
      <c r="D847" t="s">
        <v>65</v>
      </c>
      <c r="E847" t="s">
        <v>661</v>
      </c>
      <c r="F847" t="s">
        <v>688</v>
      </c>
      <c r="G847" t="s">
        <v>743</v>
      </c>
      <c r="H847">
        <v>6</v>
      </c>
      <c r="I847">
        <v>2</v>
      </c>
      <c r="J847">
        <v>1.42</v>
      </c>
      <c r="K847">
        <v>2</v>
      </c>
      <c r="L847">
        <v>1.25</v>
      </c>
      <c r="M847">
        <v>2</v>
      </c>
      <c r="N847">
        <v>1</v>
      </c>
      <c r="O847">
        <v>3</v>
      </c>
      <c r="P847">
        <v>0</v>
      </c>
      <c r="Q847">
        <v>0</v>
      </c>
      <c r="R847">
        <v>0</v>
      </c>
      <c r="S847" t="s">
        <v>1583</v>
      </c>
      <c r="T847">
        <v>56</v>
      </c>
      <c r="U847">
        <v>15</v>
      </c>
      <c r="V847">
        <v>2</v>
      </c>
      <c r="W847">
        <v>4</v>
      </c>
      <c r="X847">
        <v>0</v>
      </c>
      <c r="Y847">
        <v>6</v>
      </c>
      <c r="Z847">
        <v>1</v>
      </c>
      <c r="AA847">
        <v>2</v>
      </c>
      <c r="AB847">
        <v>2</v>
      </c>
      <c r="AC847">
        <v>4</v>
      </c>
      <c r="AD847">
        <v>3</v>
      </c>
      <c r="AE847">
        <v>17</v>
      </c>
      <c r="AF847">
        <v>6</v>
      </c>
      <c r="AG847">
        <v>9</v>
      </c>
      <c r="AH847">
        <v>3</v>
      </c>
      <c r="AI847">
        <v>8</v>
      </c>
      <c r="AJ847">
        <v>3</v>
      </c>
      <c r="AK847">
        <v>8</v>
      </c>
      <c r="AL847">
        <v>11</v>
      </c>
      <c r="AM847">
        <v>63</v>
      </c>
      <c r="AN847">
        <v>37</v>
      </c>
      <c r="AO847">
        <v>2.0099999999999998</v>
      </c>
      <c r="AP847">
        <v>0.78</v>
      </c>
      <c r="AQ847">
        <v>2.4</v>
      </c>
      <c r="AR847">
        <v>48</v>
      </c>
      <c r="AS847">
        <v>68</v>
      </c>
      <c r="AT847">
        <v>52</v>
      </c>
      <c r="AU847">
        <v>24</v>
      </c>
      <c r="AV847">
        <v>8</v>
      </c>
      <c r="AW847">
        <v>28</v>
      </c>
      <c r="AX847">
        <v>64</v>
      </c>
      <c r="AY847">
        <v>40</v>
      </c>
      <c r="AZ847">
        <v>68</v>
      </c>
      <c r="BA847">
        <v>9.8699999999999992</v>
      </c>
      <c r="BB847">
        <v>4.5599999999999996</v>
      </c>
      <c r="BC847">
        <v>1.49</v>
      </c>
      <c r="BD847">
        <v>3.85</v>
      </c>
      <c r="BE847">
        <v>6.5</v>
      </c>
      <c r="BF847">
        <f>(1/BC847+1/BD847+1/BE847-1)/3</f>
        <v>2.8242451061242974E-2</v>
      </c>
      <c r="BG847">
        <f>1/BC847-BF847</f>
        <v>0.64289848853607245</v>
      </c>
      <c r="BH847">
        <f>1/BD847-BF847</f>
        <v>0.23149780867901673</v>
      </c>
      <c r="BI847">
        <f>1/BE847-BF847</f>
        <v>0.12560370278491087</v>
      </c>
      <c r="BJ847">
        <f>MROUND(BG847*100,2)/100</f>
        <v>0.64</v>
      </c>
      <c r="BK847">
        <v>1.33</v>
      </c>
      <c r="BL847">
        <v>1.98</v>
      </c>
      <c r="BM847">
        <v>3.4</v>
      </c>
      <c r="BN847">
        <v>6.5</v>
      </c>
      <c r="BO847">
        <v>2.1</v>
      </c>
      <c r="BP847">
        <v>1.67</v>
      </c>
      <c r="BQ847" t="s">
        <v>715</v>
      </c>
      <c r="BR847">
        <f>VLOOKUP(Table2[[#This Row],[Reference]],metron,10,FALSE)</f>
        <v>2.8343749999999996</v>
      </c>
      <c r="BS847">
        <f>VLOOKUP(Table2[[#This Row],[Reference]],metron,11,FALSE)</f>
        <v>1.980803571428571</v>
      </c>
      <c r="BT847">
        <f>VLOOKUP(Table2[[#This Row],[Reference]],metron,12,FALSE)</f>
        <v>0.85357142857142854</v>
      </c>
      <c r="BU847">
        <f>VLOOKUP(Table2[[#This Row],[Reference]],metron,13,FALSE)</f>
        <v>0.8683035714285714</v>
      </c>
      <c r="BV847">
        <f>VLOOKUP(Table2[[#This Row],[Reference]],metron,14,FALSE)</f>
        <v>0.36607142857142849</v>
      </c>
      <c r="BW847">
        <f>VLOOKUP(Table2[[#This Row],[Reference]],metron,15,FALSE)</f>
        <v>15.03980099502488</v>
      </c>
      <c r="BX847">
        <f>VLOOKUP(Table2[[#This Row],[Reference]],metron,16,FALSE)</f>
        <v>8.6326699834162515</v>
      </c>
      <c r="BY847">
        <f>VLOOKUP(Table2[[#This Row],[Reference]],metron,17,FALSE)</f>
        <v>6.5189234650967203</v>
      </c>
      <c r="BZ847">
        <f>VLOOKUP(Table2[[#This Row],[Reference]],metron,18,FALSE)</f>
        <v>3.4507989907485279</v>
      </c>
      <c r="CA847">
        <f>VLOOKUP(Table2[[#This Row],[Reference]],metron,19,FALSE)</f>
        <v>8.5208775299281605</v>
      </c>
      <c r="CB847">
        <f>VLOOKUP(Table2[[#This Row],[Reference]],metron,20,FALSE)</f>
        <v>5.181870992667724</v>
      </c>
      <c r="CC847">
        <f>VLOOKUP(Table2[[#This Row],[Reference]],metron,21,FALSE)</f>
        <v>12.48566610455312</v>
      </c>
      <c r="CD847">
        <f>VLOOKUP(Table2[[#This Row],[Reference]],metron,22,FALSE)</f>
        <v>13.573355817875211</v>
      </c>
      <c r="CE847">
        <f>VLOOKUP(Table2[[#This Row],[Reference]],metron,23,FALSE)</f>
        <v>1.395273023634882</v>
      </c>
      <c r="CF847">
        <f>VLOOKUP(Table2[[#This Row],[Reference]],metron,24,FALSE)</f>
        <v>2.0586797066014668</v>
      </c>
      <c r="CG847">
        <f>VLOOKUP(Table2[[#This Row],[Reference]],metron,25,FALSE)</f>
        <v>6.8459657701711488E-2</v>
      </c>
      <c r="CH847">
        <f>VLOOKUP(Table2[[#This Row],[Reference]],metron,26,FALSE)</f>
        <v>0.12713936430317849</v>
      </c>
    </row>
    <row r="848" spans="1:86" hidden="1" x14ac:dyDescent="0.45">
      <c r="A848">
        <v>1645326000</v>
      </c>
      <c r="B848" t="s">
        <v>1584</v>
      </c>
      <c r="C848" t="s">
        <v>64</v>
      </c>
      <c r="D848" t="s">
        <v>65</v>
      </c>
      <c r="E848" t="s">
        <v>667</v>
      </c>
      <c r="F848" t="s">
        <v>666</v>
      </c>
      <c r="G848" t="s">
        <v>735</v>
      </c>
      <c r="H848">
        <v>6</v>
      </c>
      <c r="I848">
        <v>1.79</v>
      </c>
      <c r="J848">
        <v>1.25</v>
      </c>
      <c r="K848">
        <v>1.55</v>
      </c>
      <c r="L848">
        <v>1.32</v>
      </c>
      <c r="M848">
        <v>2</v>
      </c>
      <c r="N848">
        <v>1</v>
      </c>
      <c r="O848">
        <v>3</v>
      </c>
      <c r="P848">
        <v>1</v>
      </c>
      <c r="Q848">
        <v>1</v>
      </c>
      <c r="R848">
        <v>0</v>
      </c>
      <c r="S848" t="s">
        <v>87</v>
      </c>
      <c r="T848">
        <v>81</v>
      </c>
      <c r="U848">
        <v>2</v>
      </c>
      <c r="V848">
        <v>4</v>
      </c>
      <c r="W848">
        <v>1</v>
      </c>
      <c r="X848">
        <v>0</v>
      </c>
      <c r="Y848">
        <v>1</v>
      </c>
      <c r="Z848">
        <v>0</v>
      </c>
      <c r="AA848">
        <v>0</v>
      </c>
      <c r="AB848">
        <v>1</v>
      </c>
      <c r="AC848">
        <v>0</v>
      </c>
      <c r="AD848">
        <v>1</v>
      </c>
      <c r="AE848">
        <v>7</v>
      </c>
      <c r="AF848">
        <v>11</v>
      </c>
      <c r="AG848">
        <v>4</v>
      </c>
      <c r="AH848">
        <v>7</v>
      </c>
      <c r="AI848">
        <v>3</v>
      </c>
      <c r="AJ848">
        <v>4</v>
      </c>
      <c r="AK848">
        <v>15</v>
      </c>
      <c r="AL848">
        <v>10</v>
      </c>
      <c r="AM848">
        <v>44</v>
      </c>
      <c r="AN848">
        <v>56</v>
      </c>
      <c r="AO848">
        <v>1</v>
      </c>
      <c r="AP848">
        <v>1.49</v>
      </c>
      <c r="AQ848">
        <v>1.93</v>
      </c>
      <c r="AR848">
        <v>45</v>
      </c>
      <c r="AS848">
        <v>61</v>
      </c>
      <c r="AT848">
        <v>42</v>
      </c>
      <c r="AU848">
        <v>12</v>
      </c>
      <c r="AV848">
        <v>4</v>
      </c>
      <c r="AW848">
        <v>27</v>
      </c>
      <c r="AX848">
        <v>60</v>
      </c>
      <c r="AY848">
        <v>35</v>
      </c>
      <c r="AZ848">
        <v>69</v>
      </c>
      <c r="BA848">
        <v>9.18</v>
      </c>
      <c r="BB848">
        <v>5.15</v>
      </c>
      <c r="BC848">
        <v>2.06</v>
      </c>
      <c r="BD848">
        <v>3.35</v>
      </c>
      <c r="BE848">
        <v>3.35</v>
      </c>
      <c r="BF848">
        <f>(1/BC848+1/BD848+1/BE848-1)/3</f>
        <v>2.7483939525672591E-2</v>
      </c>
      <c r="BG848">
        <f>1/BC848-BF848</f>
        <v>0.45795295367821093</v>
      </c>
      <c r="BH848">
        <f>1/BD848-BF848</f>
        <v>0.27102352316089456</v>
      </c>
      <c r="BI848">
        <f>1/BE848-BF848</f>
        <v>0.27102352316089456</v>
      </c>
      <c r="BJ848">
        <f>MROUND(BG848*100,2)/100</f>
        <v>0.46</v>
      </c>
      <c r="BK848">
        <v>1.24</v>
      </c>
      <c r="BL848">
        <v>1.83</v>
      </c>
      <c r="BM848">
        <v>2.85</v>
      </c>
      <c r="BN848">
        <v>5.15</v>
      </c>
      <c r="BO848">
        <v>1.7</v>
      </c>
      <c r="BP848">
        <v>2.0499999999999998</v>
      </c>
      <c r="BQ848" t="s">
        <v>736</v>
      </c>
      <c r="BR848">
        <f>VLOOKUP(Table2[[#This Row],[Reference]],metron,10,FALSE)</f>
        <v>2.5405629139072849</v>
      </c>
      <c r="BS848">
        <f>VLOOKUP(Table2[[#This Row],[Reference]],metron,11,FALSE)</f>
        <v>1.4888836329233679</v>
      </c>
      <c r="BT848">
        <f>VLOOKUP(Table2[[#This Row],[Reference]],metron,12,FALSE)</f>
        <v>1.0516792809839171</v>
      </c>
      <c r="BU848">
        <f>VLOOKUP(Table2[[#This Row],[Reference]],metron,13,FALSE)</f>
        <v>0.64581362346263005</v>
      </c>
      <c r="BV848">
        <f>VLOOKUP(Table2[[#This Row],[Reference]],metron,14,FALSE)</f>
        <v>0.45364238410596031</v>
      </c>
      <c r="BW848">
        <f>VLOOKUP(Table2[[#This Row],[Reference]],metron,15,FALSE)</f>
        <v>12.686892177589851</v>
      </c>
      <c r="BX848">
        <f>VLOOKUP(Table2[[#This Row],[Reference]],metron,16,FALSE)</f>
        <v>9.8059196617336148</v>
      </c>
      <c r="BY848">
        <f>VLOOKUP(Table2[[#This Row],[Reference]],metron,17,FALSE)</f>
        <v>5.3198121263877027</v>
      </c>
      <c r="BZ848">
        <f>VLOOKUP(Table2[[#This Row],[Reference]],metron,18,FALSE)</f>
        <v>4.0954312553373189</v>
      </c>
      <c r="CA848">
        <f>VLOOKUP(Table2[[#This Row],[Reference]],metron,19,FALSE)</f>
        <v>7.3670800512021479</v>
      </c>
      <c r="CB848">
        <f>VLOOKUP(Table2[[#This Row],[Reference]],metron,20,FALSE)</f>
        <v>5.710488406396296</v>
      </c>
      <c r="CC848">
        <f>VLOOKUP(Table2[[#This Row],[Reference]],metron,21,FALSE)</f>
        <v>13.0488908033599</v>
      </c>
      <c r="CD848">
        <f>VLOOKUP(Table2[[#This Row],[Reference]],metron,22,FALSE)</f>
        <v>13.714839543398661</v>
      </c>
      <c r="CE848">
        <f>VLOOKUP(Table2[[#This Row],[Reference]],metron,23,FALSE)</f>
        <v>1.567523459812322</v>
      </c>
      <c r="CF848">
        <f>VLOOKUP(Table2[[#This Row],[Reference]],metron,24,FALSE)</f>
        <v>1.951040391676867</v>
      </c>
      <c r="CG848">
        <f>VLOOKUP(Table2[[#This Row],[Reference]],metron,25,FALSE)</f>
        <v>8.3027335781313744E-2</v>
      </c>
      <c r="CH848">
        <f>VLOOKUP(Table2[[#This Row],[Reference]],metron,26,FALSE)</f>
        <v>0.13117095063239501</v>
      </c>
    </row>
    <row r="849" spans="1:86" x14ac:dyDescent="0.45">
      <c r="A849">
        <v>1645394400</v>
      </c>
      <c r="B849" t="s">
        <v>1585</v>
      </c>
      <c r="C849" t="s">
        <v>64</v>
      </c>
      <c r="D849" t="s">
        <v>65</v>
      </c>
      <c r="E849" t="s">
        <v>694</v>
      </c>
      <c r="F849" t="s">
        <v>693</v>
      </c>
      <c r="G849" t="s">
        <v>720</v>
      </c>
      <c r="H849">
        <v>6</v>
      </c>
      <c r="I849">
        <v>1.92</v>
      </c>
      <c r="J849">
        <v>1.18</v>
      </c>
      <c r="K849">
        <v>1.9</v>
      </c>
      <c r="L849">
        <v>1.42</v>
      </c>
      <c r="M849">
        <v>1</v>
      </c>
      <c r="N849">
        <v>3</v>
      </c>
      <c r="O849">
        <v>4</v>
      </c>
      <c r="P849">
        <v>2</v>
      </c>
      <c r="Q849">
        <v>0</v>
      </c>
      <c r="R849">
        <v>2</v>
      </c>
      <c r="S849">
        <v>55</v>
      </c>
      <c r="T849" t="s">
        <v>1586</v>
      </c>
      <c r="U849">
        <v>12</v>
      </c>
      <c r="V849">
        <v>3</v>
      </c>
      <c r="W849">
        <v>1</v>
      </c>
      <c r="X849">
        <v>0</v>
      </c>
      <c r="Y849">
        <v>2</v>
      </c>
      <c r="Z849">
        <v>0</v>
      </c>
      <c r="AA849">
        <v>0</v>
      </c>
      <c r="AB849">
        <v>1</v>
      </c>
      <c r="AC849">
        <v>0</v>
      </c>
      <c r="AD849">
        <v>2</v>
      </c>
      <c r="AE849">
        <v>13</v>
      </c>
      <c r="AF849">
        <v>10</v>
      </c>
      <c r="AG849">
        <v>6</v>
      </c>
      <c r="AH849">
        <v>3</v>
      </c>
      <c r="AI849">
        <v>7</v>
      </c>
      <c r="AJ849">
        <v>7</v>
      </c>
      <c r="AK849">
        <v>7</v>
      </c>
      <c r="AL849">
        <v>13</v>
      </c>
      <c r="AM849">
        <v>54</v>
      </c>
      <c r="AN849">
        <v>46</v>
      </c>
      <c r="AO849">
        <v>0</v>
      </c>
      <c r="AP849">
        <v>0</v>
      </c>
      <c r="AQ849">
        <v>2.54</v>
      </c>
      <c r="AR849">
        <v>49</v>
      </c>
      <c r="AS849">
        <v>83</v>
      </c>
      <c r="AT849">
        <v>49</v>
      </c>
      <c r="AU849">
        <v>22</v>
      </c>
      <c r="AV849">
        <v>9</v>
      </c>
      <c r="AW849">
        <v>32</v>
      </c>
      <c r="AX849">
        <v>66</v>
      </c>
      <c r="AY849">
        <v>39</v>
      </c>
      <c r="AZ849">
        <v>92</v>
      </c>
      <c r="BA849">
        <v>10.83</v>
      </c>
      <c r="BB849">
        <v>4.4800000000000004</v>
      </c>
      <c r="BC849">
        <v>2.02</v>
      </c>
      <c r="BD849">
        <v>3.35</v>
      </c>
      <c r="BE849">
        <v>3.45</v>
      </c>
      <c r="BF849">
        <f>(1/BC849+1/BD849+1/BE849-1)/3</f>
        <v>2.7804013366943419E-2</v>
      </c>
      <c r="BG849">
        <f>1/BC849-BF849</f>
        <v>0.46724549158355161</v>
      </c>
      <c r="BH849">
        <f>1/BD849-BF849</f>
        <v>0.2707034493196237</v>
      </c>
      <c r="BI849">
        <f>1/BE849-BF849</f>
        <v>0.26205105909682469</v>
      </c>
      <c r="BJ849">
        <f>MROUND(BG849*100,2)/100</f>
        <v>0.46</v>
      </c>
      <c r="BK849">
        <v>1.25</v>
      </c>
      <c r="BL849">
        <v>1.78</v>
      </c>
      <c r="BM849">
        <v>3</v>
      </c>
      <c r="BN849">
        <v>5</v>
      </c>
      <c r="BO849">
        <v>1.62</v>
      </c>
      <c r="BP849">
        <v>2.2000000000000002</v>
      </c>
      <c r="BQ849" t="s">
        <v>770</v>
      </c>
      <c r="BR849">
        <f>VLOOKUP(Table2[[#This Row],[Reference]],metron,10,FALSE)</f>
        <v>2.5405629139072849</v>
      </c>
      <c r="BS849">
        <f>VLOOKUP(Table2[[#This Row],[Reference]],metron,11,FALSE)</f>
        <v>1.4888836329233679</v>
      </c>
      <c r="BT849">
        <f>VLOOKUP(Table2[[#This Row],[Reference]],metron,12,FALSE)</f>
        <v>1.0516792809839171</v>
      </c>
      <c r="BU849">
        <f>VLOOKUP(Table2[[#This Row],[Reference]],metron,13,FALSE)</f>
        <v>0.64581362346263005</v>
      </c>
      <c r="BV849">
        <f>VLOOKUP(Table2[[#This Row],[Reference]],metron,14,FALSE)</f>
        <v>0.45364238410596031</v>
      </c>
      <c r="BW849">
        <f>VLOOKUP(Table2[[#This Row],[Reference]],metron,15,FALSE)</f>
        <v>12.686892177589851</v>
      </c>
      <c r="BX849">
        <f>VLOOKUP(Table2[[#This Row],[Reference]],metron,16,FALSE)</f>
        <v>9.8059196617336148</v>
      </c>
      <c r="BY849">
        <f>VLOOKUP(Table2[[#This Row],[Reference]],metron,17,FALSE)</f>
        <v>5.3198121263877027</v>
      </c>
      <c r="BZ849">
        <f>VLOOKUP(Table2[[#This Row],[Reference]],metron,18,FALSE)</f>
        <v>4.0954312553373189</v>
      </c>
      <c r="CA849">
        <f>VLOOKUP(Table2[[#This Row],[Reference]],metron,19,FALSE)</f>
        <v>7.3670800512021479</v>
      </c>
      <c r="CB849">
        <f>VLOOKUP(Table2[[#This Row],[Reference]],metron,20,FALSE)</f>
        <v>5.710488406396296</v>
      </c>
      <c r="CC849">
        <f>VLOOKUP(Table2[[#This Row],[Reference]],metron,21,FALSE)</f>
        <v>13.0488908033599</v>
      </c>
      <c r="CD849">
        <f>VLOOKUP(Table2[[#This Row],[Reference]],metron,22,FALSE)</f>
        <v>13.714839543398661</v>
      </c>
      <c r="CE849">
        <f>VLOOKUP(Table2[[#This Row],[Reference]],metron,23,FALSE)</f>
        <v>1.567523459812322</v>
      </c>
      <c r="CF849">
        <f>VLOOKUP(Table2[[#This Row],[Reference]],metron,24,FALSE)</f>
        <v>1.951040391676867</v>
      </c>
      <c r="CG849">
        <f>VLOOKUP(Table2[[#This Row],[Reference]],metron,25,FALSE)</f>
        <v>8.3027335781313744E-2</v>
      </c>
      <c r="CH849">
        <f>VLOOKUP(Table2[[#This Row],[Reference]],metron,26,FALSE)</f>
        <v>0.13117095063239501</v>
      </c>
    </row>
    <row r="850" spans="1:86" hidden="1" x14ac:dyDescent="0.45">
      <c r="A850">
        <v>1645401900</v>
      </c>
      <c r="B850" t="s">
        <v>1587</v>
      </c>
      <c r="C850" t="s">
        <v>64</v>
      </c>
      <c r="D850" t="s">
        <v>65</v>
      </c>
      <c r="E850" t="s">
        <v>705</v>
      </c>
      <c r="F850" t="s">
        <v>671</v>
      </c>
      <c r="G850" t="s">
        <v>731</v>
      </c>
      <c r="H850">
        <v>6</v>
      </c>
      <c r="I850">
        <v>1.6</v>
      </c>
      <c r="J850">
        <v>1.36</v>
      </c>
      <c r="K850">
        <v>1.17</v>
      </c>
      <c r="L850">
        <v>1.5</v>
      </c>
      <c r="M850">
        <v>1</v>
      </c>
      <c r="N850">
        <v>4</v>
      </c>
      <c r="O850">
        <v>5</v>
      </c>
      <c r="P850">
        <v>2</v>
      </c>
      <c r="Q850">
        <v>1</v>
      </c>
      <c r="R850">
        <v>1</v>
      </c>
      <c r="S850">
        <v>20</v>
      </c>
      <c r="T850" t="s">
        <v>1588</v>
      </c>
      <c r="U850">
        <v>1</v>
      </c>
      <c r="V850">
        <v>5</v>
      </c>
      <c r="W850">
        <v>3</v>
      </c>
      <c r="X850">
        <v>0</v>
      </c>
      <c r="Y850">
        <v>4</v>
      </c>
      <c r="Z850">
        <v>0</v>
      </c>
      <c r="AA850">
        <v>2</v>
      </c>
      <c r="AB850">
        <v>1</v>
      </c>
      <c r="AC850">
        <v>2</v>
      </c>
      <c r="AD850">
        <v>2</v>
      </c>
      <c r="AE850">
        <v>10</v>
      </c>
      <c r="AF850">
        <v>4</v>
      </c>
      <c r="AG850">
        <v>5</v>
      </c>
      <c r="AH850">
        <v>2</v>
      </c>
      <c r="AI850">
        <v>5</v>
      </c>
      <c r="AJ850">
        <v>2</v>
      </c>
      <c r="AK850">
        <v>17</v>
      </c>
      <c r="AL850">
        <v>14</v>
      </c>
      <c r="AM850">
        <v>45</v>
      </c>
      <c r="AN850">
        <v>55</v>
      </c>
      <c r="AO850">
        <v>0</v>
      </c>
      <c r="AP850">
        <v>0</v>
      </c>
      <c r="AQ850">
        <v>2.59</v>
      </c>
      <c r="AR850">
        <v>77</v>
      </c>
      <c r="AS850">
        <v>77</v>
      </c>
      <c r="AT850">
        <v>53</v>
      </c>
      <c r="AU850">
        <v>29</v>
      </c>
      <c r="AV850">
        <v>5</v>
      </c>
      <c r="AW850">
        <v>48</v>
      </c>
      <c r="AX850">
        <v>72</v>
      </c>
      <c r="AY850">
        <v>39</v>
      </c>
      <c r="AZ850">
        <v>58</v>
      </c>
      <c r="BA850">
        <v>7.68</v>
      </c>
      <c r="BB850">
        <v>6.27</v>
      </c>
      <c r="BC850">
        <v>2.9</v>
      </c>
      <c r="BD850">
        <v>3.35</v>
      </c>
      <c r="BE850">
        <v>2.25</v>
      </c>
      <c r="BF850">
        <f>(1/BC850+1/BD850+1/BE850-1)/3</f>
        <v>2.9259831112636043E-2</v>
      </c>
      <c r="BG850">
        <f>1/BC850-BF850</f>
        <v>0.31556775509426055</v>
      </c>
      <c r="BH850">
        <f>1/BD850-BF850</f>
        <v>0.26924763157393111</v>
      </c>
      <c r="BI850">
        <f>1/BE850-BF850</f>
        <v>0.41518461333180839</v>
      </c>
      <c r="BJ850">
        <f>MROUND(BG850*100,2)/100</f>
        <v>0.32</v>
      </c>
      <c r="BK850">
        <v>1.3</v>
      </c>
      <c r="BL850">
        <v>1.93</v>
      </c>
      <c r="BM850">
        <v>3.5</v>
      </c>
      <c r="BN850">
        <v>6</v>
      </c>
      <c r="BO850">
        <v>1.75</v>
      </c>
      <c r="BP850">
        <v>2</v>
      </c>
      <c r="BQ850" t="s">
        <v>723</v>
      </c>
      <c r="BR850">
        <f>VLOOKUP(Table2[[#This Row],[Reference]],metron,10,FALSE)</f>
        <v>2.5313454284174597</v>
      </c>
      <c r="BS850">
        <f>VLOOKUP(Table2[[#This Row],[Reference]],metron,11,FALSE)</f>
        <v>1.210167055864918</v>
      </c>
      <c r="BT850">
        <f>VLOOKUP(Table2[[#This Row],[Reference]],metron,12,FALSE)</f>
        <v>1.3211783725525419</v>
      </c>
      <c r="BU850">
        <f>VLOOKUP(Table2[[#This Row],[Reference]],metron,13,FALSE)</f>
        <v>0.53135669362084459</v>
      </c>
      <c r="BV850">
        <f>VLOOKUP(Table2[[#This Row],[Reference]],metron,14,FALSE)</f>
        <v>0.55633423180592989</v>
      </c>
      <c r="BW850">
        <f>VLOOKUP(Table2[[#This Row],[Reference]],metron,15,FALSE)</f>
        <v>11.21109010712035</v>
      </c>
      <c r="BX850">
        <f>VLOOKUP(Table2[[#This Row],[Reference]],metron,16,FALSE)</f>
        <v>11.01700787401575</v>
      </c>
      <c r="BY850">
        <f>VLOOKUP(Table2[[#This Row],[Reference]],metron,17,FALSE)</f>
        <v>4.6792332268370611</v>
      </c>
      <c r="BZ850">
        <f>VLOOKUP(Table2[[#This Row],[Reference]],metron,18,FALSE)</f>
        <v>4.7080804854679013</v>
      </c>
      <c r="CA850">
        <f>VLOOKUP(Table2[[#This Row],[Reference]],metron,19,FALSE)</f>
        <v>6.5318568802832893</v>
      </c>
      <c r="CB850">
        <f>VLOOKUP(Table2[[#This Row],[Reference]],metron,20,FALSE)</f>
        <v>6.3089273885478487</v>
      </c>
      <c r="CC850">
        <f>VLOOKUP(Table2[[#This Row],[Reference]],metron,21,FALSE)</f>
        <v>12.72547770700637</v>
      </c>
      <c r="CD850">
        <f>VLOOKUP(Table2[[#This Row],[Reference]],metron,22,FALSE)</f>
        <v>13.06847133757962</v>
      </c>
      <c r="CE850">
        <f>VLOOKUP(Table2[[#This Row],[Reference]],metron,23,FALSE)</f>
        <v>1.6902356902356901</v>
      </c>
      <c r="CF850">
        <f>VLOOKUP(Table2[[#This Row],[Reference]],metron,24,FALSE)</f>
        <v>1.8050198959289869</v>
      </c>
      <c r="CG850">
        <f>VLOOKUP(Table2[[#This Row],[Reference]],metron,25,FALSE)</f>
        <v>0.105907560453015</v>
      </c>
      <c r="CH850">
        <f>VLOOKUP(Table2[[#This Row],[Reference]],metron,26,FALSE)</f>
        <v>0.1141720232629324</v>
      </c>
    </row>
    <row r="851" spans="1:86" hidden="1" x14ac:dyDescent="0.45">
      <c r="A851">
        <v>1645408800</v>
      </c>
      <c r="B851" t="s">
        <v>1589</v>
      </c>
      <c r="C851" t="s">
        <v>64</v>
      </c>
      <c r="D851" t="s">
        <v>65</v>
      </c>
      <c r="E851" t="s">
        <v>677</v>
      </c>
      <c r="F851" t="s">
        <v>682</v>
      </c>
      <c r="G851" t="s">
        <v>65</v>
      </c>
      <c r="H851">
        <v>6</v>
      </c>
      <c r="I851">
        <v>1.71</v>
      </c>
      <c r="J851">
        <v>1.38</v>
      </c>
      <c r="K851">
        <v>1.55</v>
      </c>
      <c r="L851">
        <v>1.1000000000000001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U851">
        <v>2</v>
      </c>
      <c r="V851">
        <v>4</v>
      </c>
      <c r="W851">
        <v>2</v>
      </c>
      <c r="X851">
        <v>0</v>
      </c>
      <c r="Y851">
        <v>1</v>
      </c>
      <c r="Z851">
        <v>0</v>
      </c>
      <c r="AA851">
        <v>1</v>
      </c>
      <c r="AB851">
        <v>1</v>
      </c>
      <c r="AC851">
        <v>0</v>
      </c>
      <c r="AD851">
        <v>1</v>
      </c>
      <c r="AE851">
        <v>6</v>
      </c>
      <c r="AF851">
        <v>13</v>
      </c>
      <c r="AG851">
        <v>5</v>
      </c>
      <c r="AH851">
        <v>8</v>
      </c>
      <c r="AI851">
        <v>1</v>
      </c>
      <c r="AJ851">
        <v>5</v>
      </c>
      <c r="AK851">
        <v>7</v>
      </c>
      <c r="AL851">
        <v>13</v>
      </c>
      <c r="AM851">
        <v>50</v>
      </c>
      <c r="AN851">
        <v>50</v>
      </c>
      <c r="AO851">
        <v>0</v>
      </c>
      <c r="AP851">
        <v>0</v>
      </c>
      <c r="AQ851">
        <v>1.98</v>
      </c>
      <c r="AR851">
        <v>38</v>
      </c>
      <c r="AS851">
        <v>64</v>
      </c>
      <c r="AT851">
        <v>34</v>
      </c>
      <c r="AU851">
        <v>12</v>
      </c>
      <c r="AV851">
        <v>0</v>
      </c>
      <c r="AW851">
        <v>15</v>
      </c>
      <c r="AX851">
        <v>60</v>
      </c>
      <c r="AY851">
        <v>26</v>
      </c>
      <c r="AZ851">
        <v>86</v>
      </c>
      <c r="BA851">
        <v>8.27</v>
      </c>
      <c r="BB851">
        <v>5.38</v>
      </c>
      <c r="BC851">
        <v>1.97</v>
      </c>
      <c r="BD851">
        <v>3.25</v>
      </c>
      <c r="BE851">
        <v>3.7</v>
      </c>
      <c r="BF851">
        <f>(1/BC851+1/BD851+1/BE851-1)/3</f>
        <v>2.8525597053515799E-2</v>
      </c>
      <c r="BG851">
        <f>1/BC851-BF851</f>
        <v>0.47908861614445369</v>
      </c>
      <c r="BH851">
        <f>1/BD851-BF851</f>
        <v>0.27916671063879189</v>
      </c>
      <c r="BI851">
        <f>1/BE851-BF851</f>
        <v>0.24174467321675444</v>
      </c>
      <c r="BJ851">
        <f>MROUND(BG851*100,2)/100</f>
        <v>0.48</v>
      </c>
      <c r="BK851">
        <v>1.44</v>
      </c>
      <c r="BL851">
        <v>2.3199999999999998</v>
      </c>
      <c r="BM851">
        <v>4.5</v>
      </c>
      <c r="BN851">
        <v>8</v>
      </c>
      <c r="BO851">
        <v>2</v>
      </c>
      <c r="BP851">
        <v>1.75</v>
      </c>
      <c r="BQ851" t="s">
        <v>733</v>
      </c>
      <c r="BR851">
        <f>VLOOKUP(Table2[[#This Row],[Reference]],metron,10,FALSE)</f>
        <v>2.5271929824561399</v>
      </c>
      <c r="BS851">
        <f>VLOOKUP(Table2[[#This Row],[Reference]],metron,11,FALSE)</f>
        <v>1.510877192982456</v>
      </c>
      <c r="BT851">
        <f>VLOOKUP(Table2[[#This Row],[Reference]],metron,12,FALSE)</f>
        <v>1.0163157894736841</v>
      </c>
      <c r="BU851">
        <f>VLOOKUP(Table2[[#This Row],[Reference]],metron,13,FALSE)</f>
        <v>0.67350877192982461</v>
      </c>
      <c r="BV851">
        <f>VLOOKUP(Table2[[#This Row],[Reference]],metron,14,FALSE)</f>
        <v>0.4442105263157895</v>
      </c>
      <c r="BW851">
        <f>VLOOKUP(Table2[[#This Row],[Reference]],metron,15,FALSE)</f>
        <v>12.80980392156863</v>
      </c>
      <c r="BX851">
        <f>VLOOKUP(Table2[[#This Row],[Reference]],metron,16,FALSE)</f>
        <v>9.6872549019607845</v>
      </c>
      <c r="BY851">
        <f>VLOOKUP(Table2[[#This Row],[Reference]],metron,17,FALSE)</f>
        <v>5.6491169610129957</v>
      </c>
      <c r="BZ851">
        <f>VLOOKUP(Table2[[#This Row],[Reference]],metron,18,FALSE)</f>
        <v>4.1379540153282237</v>
      </c>
      <c r="CA851">
        <f>VLOOKUP(Table2[[#This Row],[Reference]],metron,19,FALSE)</f>
        <v>7.1606869605556343</v>
      </c>
      <c r="CB851">
        <f>VLOOKUP(Table2[[#This Row],[Reference]],metron,20,FALSE)</f>
        <v>5.5493008866325608</v>
      </c>
      <c r="CC851">
        <f>VLOOKUP(Table2[[#This Row],[Reference]],metron,21,FALSE)</f>
        <v>12.9029029029029</v>
      </c>
      <c r="CD851">
        <f>VLOOKUP(Table2[[#This Row],[Reference]],metron,22,FALSE)</f>
        <v>13.75508842175509</v>
      </c>
      <c r="CE851">
        <f>VLOOKUP(Table2[[#This Row],[Reference]],metron,23,FALSE)</f>
        <v>1.5287356321839081</v>
      </c>
      <c r="CF851">
        <f>VLOOKUP(Table2[[#This Row],[Reference]],metron,24,FALSE)</f>
        <v>1.9664750957854411</v>
      </c>
      <c r="CG851">
        <f>VLOOKUP(Table2[[#This Row],[Reference]],metron,25,FALSE)</f>
        <v>8.8441890166028103E-2</v>
      </c>
      <c r="CH851">
        <f>VLOOKUP(Table2[[#This Row],[Reference]],metron,26,FALSE)</f>
        <v>0.13409961685823751</v>
      </c>
    </row>
    <row r="852" spans="1:86" hidden="1" x14ac:dyDescent="0.45">
      <c r="A852">
        <v>1645750800</v>
      </c>
      <c r="B852" t="s">
        <v>1590</v>
      </c>
      <c r="C852" t="s">
        <v>64</v>
      </c>
      <c r="D852" t="s">
        <v>65</v>
      </c>
      <c r="E852" t="s">
        <v>693</v>
      </c>
      <c r="F852" t="s">
        <v>699</v>
      </c>
      <c r="G852" t="s">
        <v>65</v>
      </c>
      <c r="H852">
        <v>7</v>
      </c>
      <c r="I852">
        <v>1.36</v>
      </c>
      <c r="J852">
        <v>0.45</v>
      </c>
      <c r="K852">
        <v>1.89</v>
      </c>
      <c r="L852">
        <v>0.72</v>
      </c>
      <c r="M852">
        <v>3</v>
      </c>
      <c r="N852">
        <v>1</v>
      </c>
      <c r="O852">
        <v>4</v>
      </c>
      <c r="P852">
        <v>3</v>
      </c>
      <c r="Q852">
        <v>2</v>
      </c>
      <c r="R852">
        <v>1</v>
      </c>
      <c r="S852" t="s">
        <v>1591</v>
      </c>
      <c r="T852" t="s">
        <v>142</v>
      </c>
      <c r="U852">
        <v>3</v>
      </c>
      <c r="V852">
        <v>1</v>
      </c>
      <c r="W852">
        <v>2</v>
      </c>
      <c r="X852">
        <v>0</v>
      </c>
      <c r="Y852">
        <v>4</v>
      </c>
      <c r="Z852">
        <v>0</v>
      </c>
      <c r="AA852">
        <v>0</v>
      </c>
      <c r="AB852">
        <v>2</v>
      </c>
      <c r="AC852">
        <v>1</v>
      </c>
      <c r="AD852">
        <v>3</v>
      </c>
      <c r="AE852">
        <v>12</v>
      </c>
      <c r="AF852">
        <v>10</v>
      </c>
      <c r="AG852">
        <v>5</v>
      </c>
      <c r="AH852">
        <v>4</v>
      </c>
      <c r="AI852">
        <v>7</v>
      </c>
      <c r="AJ852">
        <v>6</v>
      </c>
      <c r="AK852">
        <v>22</v>
      </c>
      <c r="AL852">
        <v>10</v>
      </c>
      <c r="AM852">
        <v>58</v>
      </c>
      <c r="AN852">
        <v>42</v>
      </c>
      <c r="AO852">
        <v>1.42</v>
      </c>
      <c r="AP852">
        <v>1.1599999999999999</v>
      </c>
      <c r="AQ852">
        <v>2.41</v>
      </c>
      <c r="AR852">
        <v>46</v>
      </c>
      <c r="AS852">
        <v>78</v>
      </c>
      <c r="AT852">
        <v>41</v>
      </c>
      <c r="AU852">
        <v>18</v>
      </c>
      <c r="AV852">
        <v>5</v>
      </c>
      <c r="AW852">
        <v>32</v>
      </c>
      <c r="AX852">
        <v>73</v>
      </c>
      <c r="AY852">
        <v>32</v>
      </c>
      <c r="AZ852">
        <v>64</v>
      </c>
      <c r="BA852">
        <v>8.09</v>
      </c>
      <c r="BB852">
        <v>4.91</v>
      </c>
      <c r="BC852">
        <v>1.66</v>
      </c>
      <c r="BD852">
        <v>3.85</v>
      </c>
      <c r="BE852">
        <v>4.55</v>
      </c>
      <c r="BF852">
        <f>(1/BC852+1/BD852+1/BE852-1)/3</f>
        <v>2.7310039358232174E-2</v>
      </c>
      <c r="BG852">
        <f>1/BC852-BF852</f>
        <v>0.57509959919598475</v>
      </c>
      <c r="BH852">
        <f>1/BD852-BF852</f>
        <v>0.23243022038202754</v>
      </c>
      <c r="BI852">
        <f>1/BE852-BF852</f>
        <v>0.1924701804219876</v>
      </c>
      <c r="BJ852">
        <f>MROUND(BG852*100,2)/100</f>
        <v>0.57999999999999996</v>
      </c>
      <c r="BK852">
        <v>0</v>
      </c>
      <c r="BL852">
        <v>1.84</v>
      </c>
      <c r="BM852">
        <v>0</v>
      </c>
      <c r="BN852">
        <v>0</v>
      </c>
      <c r="BO852">
        <v>0</v>
      </c>
      <c r="BP852">
        <v>0</v>
      </c>
      <c r="BQ852" t="s">
        <v>698</v>
      </c>
      <c r="BR852">
        <f>VLOOKUP(Table2[[#This Row],[Reference]],metron,10,FALSE)</f>
        <v>2.6362999299229148</v>
      </c>
      <c r="BS852">
        <f>VLOOKUP(Table2[[#This Row],[Reference]],metron,11,FALSE)</f>
        <v>1.7619715019855171</v>
      </c>
      <c r="BT852">
        <f>VLOOKUP(Table2[[#This Row],[Reference]],metron,12,FALSE)</f>
        <v>0.87432842793739785</v>
      </c>
      <c r="BU852">
        <f>VLOOKUP(Table2[[#This Row],[Reference]],metron,13,FALSE)</f>
        <v>0.78411214953271025</v>
      </c>
      <c r="BV852">
        <f>VLOOKUP(Table2[[#This Row],[Reference]],metron,14,FALSE)</f>
        <v>0.38060747663551397</v>
      </c>
      <c r="BW852">
        <f>VLOOKUP(Table2[[#This Row],[Reference]],metron,15,FALSE)</f>
        <v>14.215499378367181</v>
      </c>
      <c r="BX852">
        <f>VLOOKUP(Table2[[#This Row],[Reference]],metron,16,FALSE)</f>
        <v>8.9523612261806136</v>
      </c>
      <c r="BY852">
        <f>VLOOKUP(Table2[[#This Row],[Reference]],metron,17,FALSE)</f>
        <v>6.3083121289228163</v>
      </c>
      <c r="BZ852">
        <f>VLOOKUP(Table2[[#This Row],[Reference]],metron,18,FALSE)</f>
        <v>3.7757524374735061</v>
      </c>
      <c r="CA852">
        <f>VLOOKUP(Table2[[#This Row],[Reference]],metron,19,FALSE)</f>
        <v>7.9071872494443642</v>
      </c>
      <c r="CB852">
        <f>VLOOKUP(Table2[[#This Row],[Reference]],metron,20,FALSE)</f>
        <v>5.1766087887071075</v>
      </c>
      <c r="CC852">
        <f>VLOOKUP(Table2[[#This Row],[Reference]],metron,21,FALSE)</f>
        <v>12.634239592183521</v>
      </c>
      <c r="CD852">
        <f>VLOOKUP(Table2[[#This Row],[Reference]],metron,22,FALSE)</f>
        <v>13.597706032285471</v>
      </c>
      <c r="CE852">
        <f>VLOOKUP(Table2[[#This Row],[Reference]],metron,23,FALSE)</f>
        <v>1.365400161681487</v>
      </c>
      <c r="CF852">
        <f>VLOOKUP(Table2[[#This Row],[Reference]],metron,24,FALSE)</f>
        <v>1.963621665319321</v>
      </c>
      <c r="CG852">
        <f>VLOOKUP(Table2[[#This Row],[Reference]],metron,25,FALSE)</f>
        <v>7.1544058205335492E-2</v>
      </c>
      <c r="CH852">
        <f>VLOOKUP(Table2[[#This Row],[Reference]],metron,26,FALSE)</f>
        <v>0.1216653193209378</v>
      </c>
    </row>
    <row r="853" spans="1:86" hidden="1" x14ac:dyDescent="0.45">
      <c r="A853">
        <v>1645758300</v>
      </c>
      <c r="B853" t="s">
        <v>1592</v>
      </c>
      <c r="C853" t="s">
        <v>64</v>
      </c>
      <c r="D853" t="s">
        <v>65</v>
      </c>
      <c r="E853" t="s">
        <v>683</v>
      </c>
      <c r="F853" t="s">
        <v>705</v>
      </c>
      <c r="G853" t="s">
        <v>684</v>
      </c>
      <c r="H853">
        <v>7</v>
      </c>
      <c r="I853">
        <v>1.27</v>
      </c>
      <c r="J853">
        <v>1.42</v>
      </c>
      <c r="K853">
        <v>1.24</v>
      </c>
      <c r="L853">
        <v>1.29</v>
      </c>
      <c r="M853">
        <v>1</v>
      </c>
      <c r="N853">
        <v>1</v>
      </c>
      <c r="O853">
        <v>2</v>
      </c>
      <c r="P853">
        <v>1</v>
      </c>
      <c r="Q853">
        <v>1</v>
      </c>
      <c r="R853">
        <v>0</v>
      </c>
      <c r="S853">
        <v>10</v>
      </c>
      <c r="T853" t="s">
        <v>68</v>
      </c>
      <c r="U853">
        <v>5</v>
      </c>
      <c r="V853">
        <v>5</v>
      </c>
      <c r="W853">
        <v>4</v>
      </c>
      <c r="X853">
        <v>1</v>
      </c>
      <c r="Y853">
        <v>1</v>
      </c>
      <c r="Z853">
        <v>0</v>
      </c>
      <c r="AA853">
        <v>0</v>
      </c>
      <c r="AB853">
        <v>5</v>
      </c>
      <c r="AC853">
        <v>1</v>
      </c>
      <c r="AD853">
        <v>0</v>
      </c>
      <c r="AE853">
        <v>6</v>
      </c>
      <c r="AF853">
        <v>15</v>
      </c>
      <c r="AG853">
        <v>4</v>
      </c>
      <c r="AH853">
        <v>8</v>
      </c>
      <c r="AI853">
        <v>2</v>
      </c>
      <c r="AJ853">
        <v>7</v>
      </c>
      <c r="AK853">
        <v>14</v>
      </c>
      <c r="AL853">
        <v>14</v>
      </c>
      <c r="AM853">
        <v>39</v>
      </c>
      <c r="AN853">
        <v>61</v>
      </c>
      <c r="AO853">
        <v>0.81</v>
      </c>
      <c r="AP853">
        <v>1.77</v>
      </c>
      <c r="AQ853">
        <v>2.34</v>
      </c>
      <c r="AR853">
        <v>30</v>
      </c>
      <c r="AS853">
        <v>70</v>
      </c>
      <c r="AT853">
        <v>39</v>
      </c>
      <c r="AU853">
        <v>26</v>
      </c>
      <c r="AV853">
        <v>9</v>
      </c>
      <c r="AW853">
        <v>31</v>
      </c>
      <c r="AX853">
        <v>78</v>
      </c>
      <c r="AY853">
        <v>26</v>
      </c>
      <c r="AZ853">
        <v>74</v>
      </c>
      <c r="BA853">
        <v>7.51</v>
      </c>
      <c r="BB853">
        <v>5.22</v>
      </c>
      <c r="BC853">
        <v>2.4700000000000002</v>
      </c>
      <c r="BD853">
        <v>3.35</v>
      </c>
      <c r="BE853">
        <v>2.66</v>
      </c>
      <c r="BF853">
        <f>(1/BC853+1/BD853+1/BE853-1)/3</f>
        <v>2.6435203968589633E-2</v>
      </c>
      <c r="BG853">
        <f>1/BC853-BF853</f>
        <v>0.37842309562655208</v>
      </c>
      <c r="BH853">
        <f>1/BD853-BF853</f>
        <v>0.27207225871797752</v>
      </c>
      <c r="BI853">
        <f>1/BE853-BF853</f>
        <v>0.34950464565547051</v>
      </c>
      <c r="BJ853">
        <f>MROUND(BG853*100,2)/100</f>
        <v>0.38</v>
      </c>
      <c r="BK853">
        <v>1.3</v>
      </c>
      <c r="BL853">
        <v>1.98</v>
      </c>
      <c r="BM853">
        <v>3.2</v>
      </c>
      <c r="BN853">
        <v>6</v>
      </c>
      <c r="BO853">
        <v>1.67</v>
      </c>
      <c r="BP853">
        <v>2.1</v>
      </c>
      <c r="BQ853" t="s">
        <v>726</v>
      </c>
      <c r="BR853">
        <f>VLOOKUP(Table2[[#This Row],[Reference]],metron,10,FALSE)</f>
        <v>2.4900895140664963</v>
      </c>
      <c r="BS853">
        <f>VLOOKUP(Table2[[#This Row],[Reference]],metron,11,FALSE)</f>
        <v>1.330562659846547</v>
      </c>
      <c r="BT853">
        <f>VLOOKUP(Table2[[#This Row],[Reference]],metron,12,FALSE)</f>
        <v>1.1595268542199491</v>
      </c>
      <c r="BU853">
        <f>VLOOKUP(Table2[[#This Row],[Reference]],metron,13,FALSE)</f>
        <v>0.59053607588191415</v>
      </c>
      <c r="BV853">
        <f>VLOOKUP(Table2[[#This Row],[Reference]],metron,14,FALSE)</f>
        <v>0.50069274219332838</v>
      </c>
      <c r="BW853">
        <f>VLOOKUP(Table2[[#This Row],[Reference]],metron,15,FALSE)</f>
        <v>11.79715236686391</v>
      </c>
      <c r="BX853">
        <f>VLOOKUP(Table2[[#This Row],[Reference]],metron,16,FALSE)</f>
        <v>10.317122781065089</v>
      </c>
      <c r="BY853">
        <f>VLOOKUP(Table2[[#This Row],[Reference]],metron,17,FALSE)</f>
        <v>5.0637025966747622</v>
      </c>
      <c r="BZ853">
        <f>VLOOKUP(Table2[[#This Row],[Reference]],metron,18,FALSE)</f>
        <v>4.4674014571268454</v>
      </c>
      <c r="CA853">
        <f>VLOOKUP(Table2[[#This Row],[Reference]],metron,19,FALSE)</f>
        <v>6.7334497701891483</v>
      </c>
      <c r="CB853">
        <f>VLOOKUP(Table2[[#This Row],[Reference]],metron,20,FALSE)</f>
        <v>5.849721323938244</v>
      </c>
      <c r="CC853">
        <f>VLOOKUP(Table2[[#This Row],[Reference]],metron,21,FALSE)</f>
        <v>12.89644194756554</v>
      </c>
      <c r="CD853">
        <f>VLOOKUP(Table2[[#This Row],[Reference]],metron,22,FALSE)</f>
        <v>13.3434456928839</v>
      </c>
      <c r="CE853">
        <f>VLOOKUP(Table2[[#This Row],[Reference]],metron,23,FALSE)</f>
        <v>1.6144382124117971</v>
      </c>
      <c r="CF853">
        <f>VLOOKUP(Table2[[#This Row],[Reference]],metron,24,FALSE)</f>
        <v>1.9032024606477289</v>
      </c>
      <c r="CG853">
        <f>VLOOKUP(Table2[[#This Row],[Reference]],metron,25,FALSE)</f>
        <v>9.372172969060974E-2</v>
      </c>
      <c r="CH853">
        <f>VLOOKUP(Table2[[#This Row],[Reference]],metron,26,FALSE)</f>
        <v>0.11669983716301791</v>
      </c>
    </row>
    <row r="854" spans="1:86" hidden="1" x14ac:dyDescent="0.45">
      <c r="A854">
        <v>1645837200</v>
      </c>
      <c r="B854" t="s">
        <v>1593</v>
      </c>
      <c r="C854" t="s">
        <v>64</v>
      </c>
      <c r="D854" t="s">
        <v>65</v>
      </c>
      <c r="E854" t="s">
        <v>660</v>
      </c>
      <c r="F854" t="s">
        <v>667</v>
      </c>
      <c r="G854" t="s">
        <v>710</v>
      </c>
      <c r="H854">
        <v>7</v>
      </c>
      <c r="I854">
        <v>1.2</v>
      </c>
      <c r="J854">
        <v>1.29</v>
      </c>
      <c r="K854">
        <v>1.24</v>
      </c>
      <c r="L854">
        <v>1.4</v>
      </c>
      <c r="M854">
        <v>0</v>
      </c>
      <c r="N854">
        <v>1</v>
      </c>
      <c r="O854">
        <v>1</v>
      </c>
      <c r="P854">
        <v>1</v>
      </c>
      <c r="Q854">
        <v>0</v>
      </c>
      <c r="R854">
        <v>1</v>
      </c>
      <c r="T854">
        <v>33</v>
      </c>
      <c r="U854">
        <v>7</v>
      </c>
      <c r="V854">
        <v>4</v>
      </c>
      <c r="W854">
        <v>5</v>
      </c>
      <c r="X854">
        <v>0</v>
      </c>
      <c r="Y854">
        <v>3</v>
      </c>
      <c r="Z854">
        <v>0</v>
      </c>
      <c r="AA854">
        <v>0</v>
      </c>
      <c r="AB854">
        <v>5</v>
      </c>
      <c r="AC854">
        <v>0</v>
      </c>
      <c r="AD854">
        <v>3</v>
      </c>
      <c r="AE854">
        <v>15</v>
      </c>
      <c r="AF854">
        <v>9</v>
      </c>
      <c r="AG854">
        <v>9</v>
      </c>
      <c r="AH854">
        <v>3</v>
      </c>
      <c r="AI854">
        <v>6</v>
      </c>
      <c r="AJ854">
        <v>6</v>
      </c>
      <c r="AK854">
        <v>22</v>
      </c>
      <c r="AL854">
        <v>11</v>
      </c>
      <c r="AM854">
        <v>44</v>
      </c>
      <c r="AN854">
        <v>56</v>
      </c>
      <c r="AO854">
        <v>1.87</v>
      </c>
      <c r="AP854">
        <v>1</v>
      </c>
      <c r="AQ854">
        <v>2.44</v>
      </c>
      <c r="AR854">
        <v>33</v>
      </c>
      <c r="AS854">
        <v>69</v>
      </c>
      <c r="AT854">
        <v>62</v>
      </c>
      <c r="AU854">
        <v>17</v>
      </c>
      <c r="AV854">
        <v>0</v>
      </c>
      <c r="AW854">
        <v>36</v>
      </c>
      <c r="AX854">
        <v>67</v>
      </c>
      <c r="AY854">
        <v>31</v>
      </c>
      <c r="AZ854">
        <v>82</v>
      </c>
      <c r="BA854">
        <v>9.7100000000000009</v>
      </c>
      <c r="BB854">
        <v>3.74</v>
      </c>
      <c r="BC854">
        <v>2.9</v>
      </c>
      <c r="BD854">
        <v>3.5</v>
      </c>
      <c r="BE854">
        <v>2.2999999999999998</v>
      </c>
      <c r="BF854">
        <f>(1/BC854+1/BD854+1/BE854-1)/3</f>
        <v>2.1774826872278163E-2</v>
      </c>
      <c r="BG854">
        <f>1/BC854-BF854</f>
        <v>0.32305275933461841</v>
      </c>
      <c r="BH854">
        <f>1/BD854-BF854</f>
        <v>0.26393945884200753</v>
      </c>
      <c r="BI854">
        <f>1/BE854-BF854</f>
        <v>0.41300778182337405</v>
      </c>
      <c r="BJ854">
        <f>MROUND(BG854*100,2)/100</f>
        <v>0.32</v>
      </c>
      <c r="BK854">
        <v>1.28</v>
      </c>
      <c r="BL854">
        <v>1.83</v>
      </c>
      <c r="BM854">
        <v>3.2</v>
      </c>
      <c r="BN854">
        <v>5.5</v>
      </c>
      <c r="BO854">
        <v>1.67</v>
      </c>
      <c r="BP854">
        <v>2.1</v>
      </c>
      <c r="BQ854" t="s">
        <v>664</v>
      </c>
      <c r="BR854">
        <f>VLOOKUP(Table2[[#This Row],[Reference]],metron,10,FALSE)</f>
        <v>2.5313454284174597</v>
      </c>
      <c r="BS854">
        <f>VLOOKUP(Table2[[#This Row],[Reference]],metron,11,FALSE)</f>
        <v>1.210167055864918</v>
      </c>
      <c r="BT854">
        <f>VLOOKUP(Table2[[#This Row],[Reference]],metron,12,FALSE)</f>
        <v>1.3211783725525419</v>
      </c>
      <c r="BU854">
        <f>VLOOKUP(Table2[[#This Row],[Reference]],metron,13,FALSE)</f>
        <v>0.53135669362084459</v>
      </c>
      <c r="BV854">
        <f>VLOOKUP(Table2[[#This Row],[Reference]],metron,14,FALSE)</f>
        <v>0.55633423180592989</v>
      </c>
      <c r="BW854">
        <f>VLOOKUP(Table2[[#This Row],[Reference]],metron,15,FALSE)</f>
        <v>11.21109010712035</v>
      </c>
      <c r="BX854">
        <f>VLOOKUP(Table2[[#This Row],[Reference]],metron,16,FALSE)</f>
        <v>11.01700787401575</v>
      </c>
      <c r="BY854">
        <f>VLOOKUP(Table2[[#This Row],[Reference]],metron,17,FALSE)</f>
        <v>4.6792332268370611</v>
      </c>
      <c r="BZ854">
        <f>VLOOKUP(Table2[[#This Row],[Reference]],metron,18,FALSE)</f>
        <v>4.7080804854679013</v>
      </c>
      <c r="CA854">
        <f>VLOOKUP(Table2[[#This Row],[Reference]],metron,19,FALSE)</f>
        <v>6.5318568802832893</v>
      </c>
      <c r="CB854">
        <f>VLOOKUP(Table2[[#This Row],[Reference]],metron,20,FALSE)</f>
        <v>6.3089273885478487</v>
      </c>
      <c r="CC854">
        <f>VLOOKUP(Table2[[#This Row],[Reference]],metron,21,FALSE)</f>
        <v>12.72547770700637</v>
      </c>
      <c r="CD854">
        <f>VLOOKUP(Table2[[#This Row],[Reference]],metron,22,FALSE)</f>
        <v>13.06847133757962</v>
      </c>
      <c r="CE854">
        <f>VLOOKUP(Table2[[#This Row],[Reference]],metron,23,FALSE)</f>
        <v>1.6902356902356901</v>
      </c>
      <c r="CF854">
        <f>VLOOKUP(Table2[[#This Row],[Reference]],metron,24,FALSE)</f>
        <v>1.8050198959289869</v>
      </c>
      <c r="CG854">
        <f>VLOOKUP(Table2[[#This Row],[Reference]],metron,25,FALSE)</f>
        <v>0.105907560453015</v>
      </c>
      <c r="CH854">
        <f>VLOOKUP(Table2[[#This Row],[Reference]],metron,26,FALSE)</f>
        <v>0.1141720232629324</v>
      </c>
    </row>
    <row r="855" spans="1:86" hidden="1" x14ac:dyDescent="0.45">
      <c r="A855">
        <v>1645844400</v>
      </c>
      <c r="B855" t="s">
        <v>1594</v>
      </c>
      <c r="C855" t="s">
        <v>64</v>
      </c>
      <c r="D855" t="s">
        <v>65</v>
      </c>
      <c r="E855" t="s">
        <v>689</v>
      </c>
      <c r="F855" t="s">
        <v>661</v>
      </c>
      <c r="G855" t="s">
        <v>65</v>
      </c>
      <c r="H855">
        <v>7</v>
      </c>
      <c r="I855">
        <v>1.36</v>
      </c>
      <c r="J855">
        <v>1.38</v>
      </c>
      <c r="K855">
        <v>0.88</v>
      </c>
      <c r="L855">
        <v>1.48</v>
      </c>
      <c r="M855">
        <v>2</v>
      </c>
      <c r="N855">
        <v>3</v>
      </c>
      <c r="O855">
        <v>5</v>
      </c>
      <c r="P855">
        <v>3</v>
      </c>
      <c r="Q855">
        <v>0</v>
      </c>
      <c r="R855">
        <v>3</v>
      </c>
      <c r="S855" t="s">
        <v>71</v>
      </c>
      <c r="T855" t="s">
        <v>1595</v>
      </c>
      <c r="U855">
        <v>3</v>
      </c>
      <c r="V855">
        <v>7</v>
      </c>
      <c r="W855">
        <v>2</v>
      </c>
      <c r="X855">
        <v>0</v>
      </c>
      <c r="Y855">
        <v>3</v>
      </c>
      <c r="Z855">
        <v>0</v>
      </c>
      <c r="AA855">
        <v>0</v>
      </c>
      <c r="AB855">
        <v>2</v>
      </c>
      <c r="AC855">
        <v>0</v>
      </c>
      <c r="AD855">
        <v>3</v>
      </c>
      <c r="AE855">
        <v>6</v>
      </c>
      <c r="AF855">
        <v>9</v>
      </c>
      <c r="AG855">
        <v>3</v>
      </c>
      <c r="AH855">
        <v>6</v>
      </c>
      <c r="AI855">
        <v>3</v>
      </c>
      <c r="AJ855">
        <v>3</v>
      </c>
      <c r="AK855">
        <v>12</v>
      </c>
      <c r="AL855">
        <v>15</v>
      </c>
      <c r="AM855">
        <v>40</v>
      </c>
      <c r="AN855">
        <v>60</v>
      </c>
      <c r="AO855">
        <v>0.83</v>
      </c>
      <c r="AP855">
        <v>1.28</v>
      </c>
      <c r="AQ855">
        <v>2.5299999999999998</v>
      </c>
      <c r="AR855">
        <v>67</v>
      </c>
      <c r="AS855">
        <v>83</v>
      </c>
      <c r="AT855">
        <v>59</v>
      </c>
      <c r="AU855">
        <v>21</v>
      </c>
      <c r="AV855">
        <v>0</v>
      </c>
      <c r="AW855">
        <v>47</v>
      </c>
      <c r="AX855">
        <v>75</v>
      </c>
      <c r="AY855">
        <v>45</v>
      </c>
      <c r="AZ855">
        <v>74</v>
      </c>
      <c r="BA855">
        <v>7.17</v>
      </c>
      <c r="BB855">
        <v>5.1100000000000003</v>
      </c>
      <c r="BC855">
        <v>3.15</v>
      </c>
      <c r="BD855">
        <v>3.15</v>
      </c>
      <c r="BE855">
        <v>2.2000000000000002</v>
      </c>
      <c r="BF855">
        <f>(1/BC855+1/BD855+1/BE855-1)/3</f>
        <v>2.9822029822029823E-2</v>
      </c>
      <c r="BG855">
        <f>1/BC855-BF855</f>
        <v>0.28763828763828764</v>
      </c>
      <c r="BH855">
        <f>1/BD855-BF855</f>
        <v>0.28763828763828764</v>
      </c>
      <c r="BI855">
        <f>1/BE855-BF855</f>
        <v>0.42472342472342473</v>
      </c>
      <c r="BJ855">
        <f>MROUND(BG855*100,2)/100</f>
        <v>0.28000000000000003</v>
      </c>
      <c r="BK855">
        <v>1.36</v>
      </c>
      <c r="BL855">
        <v>1.9</v>
      </c>
      <c r="BM855">
        <v>4</v>
      </c>
      <c r="BN855">
        <v>7</v>
      </c>
      <c r="BO855">
        <v>1.8</v>
      </c>
      <c r="BP855">
        <v>1.95</v>
      </c>
      <c r="BQ855" t="s">
        <v>713</v>
      </c>
      <c r="BR855">
        <f>VLOOKUP(Table2[[#This Row],[Reference]],metron,10,FALSE)</f>
        <v>2.5445607358071678</v>
      </c>
      <c r="BS855">
        <f>VLOOKUP(Table2[[#This Row],[Reference]],metron,11,FALSE)</f>
        <v>1.128766254360926</v>
      </c>
      <c r="BT855">
        <f>VLOOKUP(Table2[[#This Row],[Reference]],metron,12,FALSE)</f>
        <v>1.415794481446242</v>
      </c>
      <c r="BU855">
        <f>VLOOKUP(Table2[[#This Row],[Reference]],metron,13,FALSE)</f>
        <v>0.49635267998731369</v>
      </c>
      <c r="BV855">
        <f>VLOOKUP(Table2[[#This Row],[Reference]],metron,14,FALSE)</f>
        <v>0.61084681255946716</v>
      </c>
      <c r="BW855">
        <f>VLOOKUP(Table2[[#This Row],[Reference]],metron,15,FALSE)</f>
        <v>11.04442036836403</v>
      </c>
      <c r="BX855">
        <f>VLOOKUP(Table2[[#This Row],[Reference]],metron,16,FALSE)</f>
        <v>11.38840736728061</v>
      </c>
      <c r="BY855">
        <f>VLOOKUP(Table2[[#This Row],[Reference]],metron,17,FALSE)</f>
        <v>4.5379574003276897</v>
      </c>
      <c r="BZ855">
        <f>VLOOKUP(Table2[[#This Row],[Reference]],metron,18,FALSE)</f>
        <v>4.8481703986892413</v>
      </c>
      <c r="CA855">
        <f>VLOOKUP(Table2[[#This Row],[Reference]],metron,19,FALSE)</f>
        <v>6.5064629680363399</v>
      </c>
      <c r="CB855">
        <f>VLOOKUP(Table2[[#This Row],[Reference]],metron,20,FALSE)</f>
        <v>6.540236968591369</v>
      </c>
      <c r="CC855">
        <f>VLOOKUP(Table2[[#This Row],[Reference]],metron,21,FALSE)</f>
        <v>13.117582417582421</v>
      </c>
      <c r="CD855">
        <f>VLOOKUP(Table2[[#This Row],[Reference]],metron,22,FALSE)</f>
        <v>13.28241758241758</v>
      </c>
      <c r="CE855">
        <f>VLOOKUP(Table2[[#This Row],[Reference]],metron,23,FALSE)</f>
        <v>1.792592592592593</v>
      </c>
      <c r="CF855">
        <f>VLOOKUP(Table2[[#This Row],[Reference]],metron,24,FALSE)</f>
        <v>1.806980433632998</v>
      </c>
      <c r="CG855">
        <f>VLOOKUP(Table2[[#This Row],[Reference]],metron,25,FALSE)</f>
        <v>0.1047065044949762</v>
      </c>
      <c r="CH855">
        <f>VLOOKUP(Table2[[#This Row],[Reference]],metron,26,FALSE)</f>
        <v>0.1073506081438392</v>
      </c>
    </row>
    <row r="856" spans="1:86" hidden="1" x14ac:dyDescent="0.45">
      <c r="A856">
        <v>1645844760</v>
      </c>
      <c r="B856" t="s">
        <v>1596</v>
      </c>
      <c r="C856" t="s">
        <v>64</v>
      </c>
      <c r="D856" t="s">
        <v>65</v>
      </c>
      <c r="E856" t="s">
        <v>676</v>
      </c>
      <c r="F856" t="s">
        <v>677</v>
      </c>
      <c r="G856" t="s">
        <v>731</v>
      </c>
      <c r="H856">
        <v>7</v>
      </c>
      <c r="I856">
        <v>1.25</v>
      </c>
      <c r="J856">
        <v>1.71</v>
      </c>
      <c r="K856">
        <v>1.35</v>
      </c>
      <c r="L856">
        <v>1.68</v>
      </c>
      <c r="M856">
        <v>2</v>
      </c>
      <c r="N856">
        <v>0</v>
      </c>
      <c r="O856">
        <v>2</v>
      </c>
      <c r="P856">
        <v>2</v>
      </c>
      <c r="Q856">
        <v>2</v>
      </c>
      <c r="R856">
        <v>0</v>
      </c>
      <c r="S856" t="s">
        <v>140</v>
      </c>
      <c r="U856">
        <v>1</v>
      </c>
      <c r="V856">
        <v>6</v>
      </c>
      <c r="W856">
        <v>1</v>
      </c>
      <c r="X856">
        <v>0</v>
      </c>
      <c r="Y856">
        <v>1</v>
      </c>
      <c r="Z856">
        <v>1</v>
      </c>
      <c r="AA856">
        <v>0</v>
      </c>
      <c r="AB856">
        <v>1</v>
      </c>
      <c r="AC856">
        <v>1</v>
      </c>
      <c r="AD856">
        <v>1</v>
      </c>
      <c r="AE856">
        <v>12</v>
      </c>
      <c r="AF856">
        <v>5</v>
      </c>
      <c r="AG856">
        <v>6</v>
      </c>
      <c r="AH856">
        <v>0</v>
      </c>
      <c r="AI856">
        <v>6</v>
      </c>
      <c r="AJ856">
        <v>5</v>
      </c>
      <c r="AK856">
        <v>13</v>
      </c>
      <c r="AL856">
        <v>10</v>
      </c>
      <c r="AM856">
        <v>47</v>
      </c>
      <c r="AN856">
        <v>53</v>
      </c>
      <c r="AO856">
        <v>1.43</v>
      </c>
      <c r="AP856">
        <v>0.72</v>
      </c>
      <c r="AQ856">
        <v>2.11</v>
      </c>
      <c r="AR856">
        <v>51</v>
      </c>
      <c r="AS856">
        <v>62</v>
      </c>
      <c r="AT856">
        <v>27</v>
      </c>
      <c r="AU856">
        <v>16</v>
      </c>
      <c r="AV856">
        <v>11</v>
      </c>
      <c r="AW856">
        <v>19</v>
      </c>
      <c r="AX856">
        <v>69</v>
      </c>
      <c r="AY856">
        <v>31</v>
      </c>
      <c r="AZ856">
        <v>66</v>
      </c>
      <c r="BA856">
        <v>10.01</v>
      </c>
      <c r="BB856">
        <v>4.1399999999999997</v>
      </c>
      <c r="BC856">
        <v>3.6</v>
      </c>
      <c r="BD856">
        <v>3.05</v>
      </c>
      <c r="BE856">
        <v>2.08</v>
      </c>
      <c r="BF856">
        <f>(1/BC856+1/BD856+1/BE856-1)/3</f>
        <v>2.8805287002008278E-2</v>
      </c>
      <c r="BG856">
        <f>1/BC856-BF856</f>
        <v>0.24897249077576952</v>
      </c>
      <c r="BH856">
        <f>1/BD856-BF856</f>
        <v>0.29906356545700813</v>
      </c>
      <c r="BI856">
        <f>1/BE856-BF856</f>
        <v>0.45196394376722243</v>
      </c>
      <c r="BJ856">
        <f>MROUND(BG856*100,2)/100</f>
        <v>0.24</v>
      </c>
      <c r="BK856">
        <v>1.53</v>
      </c>
      <c r="BL856">
        <v>2.16</v>
      </c>
      <c r="BM856">
        <v>4.33</v>
      </c>
      <c r="BN856">
        <v>8</v>
      </c>
      <c r="BO856">
        <v>1.95</v>
      </c>
      <c r="BP856">
        <v>1.8</v>
      </c>
      <c r="BQ856" t="s">
        <v>680</v>
      </c>
      <c r="BR856">
        <f>VLOOKUP(Table2[[#This Row],[Reference]],metron,10,FALSE)</f>
        <v>2.6014437689969609</v>
      </c>
      <c r="BS856">
        <f>VLOOKUP(Table2[[#This Row],[Reference]],metron,11,FALSE)</f>
        <v>1.067249240121581</v>
      </c>
      <c r="BT856">
        <f>VLOOKUP(Table2[[#This Row],[Reference]],metron,12,FALSE)</f>
        <v>1.53419452887538</v>
      </c>
      <c r="BU856">
        <f>VLOOKUP(Table2[[#This Row],[Reference]],metron,13,FALSE)</f>
        <v>0.45589353612167299</v>
      </c>
      <c r="BV856">
        <f>VLOOKUP(Table2[[#This Row],[Reference]],metron,14,FALSE)</f>
        <v>0.65133079847908748</v>
      </c>
      <c r="BW856">
        <f>VLOOKUP(Table2[[#This Row],[Reference]],metron,15,FALSE)</f>
        <v>10.75886524822695</v>
      </c>
      <c r="BX856">
        <f>VLOOKUP(Table2[[#This Row],[Reference]],metron,16,FALSE)</f>
        <v>12.46679561573179</v>
      </c>
      <c r="BY856">
        <f>VLOOKUP(Table2[[#This Row],[Reference]],metron,17,FALSE)</f>
        <v>4.1157347204161248</v>
      </c>
      <c r="BZ856">
        <f>VLOOKUP(Table2[[#This Row],[Reference]],metron,18,FALSE)</f>
        <v>5.1072821846553964</v>
      </c>
      <c r="CA856">
        <f>VLOOKUP(Table2[[#This Row],[Reference]],metron,19,FALSE)</f>
        <v>6.6431305278108255</v>
      </c>
      <c r="CB856">
        <f>VLOOKUP(Table2[[#This Row],[Reference]],metron,20,FALSE)</f>
        <v>7.3595134310763939</v>
      </c>
      <c r="CC856">
        <f>VLOOKUP(Table2[[#This Row],[Reference]],metron,21,FALSE)</f>
        <v>13.11140235910878</v>
      </c>
      <c r="CD856">
        <f>VLOOKUP(Table2[[#This Row],[Reference]],metron,22,FALSE)</f>
        <v>12.93184796854522</v>
      </c>
      <c r="CE856">
        <f>VLOOKUP(Table2[[#This Row],[Reference]],metron,23,FALSE)</f>
        <v>1.8341677096370459</v>
      </c>
      <c r="CF856">
        <f>VLOOKUP(Table2[[#This Row],[Reference]],metron,24,FALSE)</f>
        <v>1.7903629536921151</v>
      </c>
      <c r="CG856">
        <f>VLOOKUP(Table2[[#This Row],[Reference]],metron,25,FALSE)</f>
        <v>0.1095118898623279</v>
      </c>
      <c r="CH856">
        <f>VLOOKUP(Table2[[#This Row],[Reference]],metron,26,FALSE)</f>
        <v>9.3241551939924908E-2</v>
      </c>
    </row>
    <row r="857" spans="1:86" hidden="1" x14ac:dyDescent="0.45">
      <c r="A857">
        <v>1645916760</v>
      </c>
      <c r="B857" t="s">
        <v>1597</v>
      </c>
      <c r="C857" t="s">
        <v>64</v>
      </c>
      <c r="D857" t="s">
        <v>65</v>
      </c>
      <c r="E857" t="s">
        <v>704</v>
      </c>
      <c r="F857" t="s">
        <v>688</v>
      </c>
      <c r="G857" t="s">
        <v>720</v>
      </c>
      <c r="H857">
        <v>7</v>
      </c>
      <c r="I857">
        <v>1.55</v>
      </c>
      <c r="J857">
        <v>1.31</v>
      </c>
      <c r="K857">
        <v>1.79</v>
      </c>
      <c r="L857">
        <v>1.25</v>
      </c>
      <c r="M857">
        <v>0</v>
      </c>
      <c r="N857">
        <v>2</v>
      </c>
      <c r="O857">
        <v>2</v>
      </c>
      <c r="P857">
        <v>1</v>
      </c>
      <c r="Q857">
        <v>0</v>
      </c>
      <c r="R857">
        <v>1</v>
      </c>
      <c r="T857" t="s">
        <v>1598</v>
      </c>
      <c r="U857">
        <v>11</v>
      </c>
      <c r="V857">
        <v>2</v>
      </c>
      <c r="W857">
        <v>3</v>
      </c>
      <c r="X857">
        <v>0</v>
      </c>
      <c r="Y857">
        <v>1</v>
      </c>
      <c r="Z857">
        <v>0</v>
      </c>
      <c r="AA857">
        <v>1</v>
      </c>
      <c r="AB857">
        <v>2</v>
      </c>
      <c r="AC857">
        <v>0</v>
      </c>
      <c r="AD857">
        <v>1</v>
      </c>
      <c r="AE857">
        <v>18</v>
      </c>
      <c r="AF857">
        <v>8</v>
      </c>
      <c r="AG857">
        <v>9</v>
      </c>
      <c r="AH857">
        <v>4</v>
      </c>
      <c r="AI857">
        <v>9</v>
      </c>
      <c r="AJ857">
        <v>4</v>
      </c>
      <c r="AK857">
        <v>16</v>
      </c>
      <c r="AL857">
        <v>13</v>
      </c>
      <c r="AM857">
        <v>59</v>
      </c>
      <c r="AN857">
        <v>41</v>
      </c>
      <c r="AO857">
        <v>2.31</v>
      </c>
      <c r="AP857">
        <v>0.92</v>
      </c>
      <c r="AQ857">
        <v>1.98</v>
      </c>
      <c r="AR857">
        <v>41</v>
      </c>
      <c r="AS857">
        <v>59</v>
      </c>
      <c r="AT857">
        <v>36</v>
      </c>
      <c r="AU857">
        <v>25</v>
      </c>
      <c r="AV857">
        <v>4</v>
      </c>
      <c r="AW857">
        <v>12</v>
      </c>
      <c r="AX857">
        <v>55</v>
      </c>
      <c r="AY857">
        <v>37</v>
      </c>
      <c r="AZ857">
        <v>63</v>
      </c>
      <c r="BA857">
        <v>7.96</v>
      </c>
      <c r="BB857">
        <v>5.07</v>
      </c>
      <c r="BC857">
        <v>1.82</v>
      </c>
      <c r="BD857">
        <v>3.5</v>
      </c>
      <c r="BE857">
        <v>4.05</v>
      </c>
      <c r="BF857">
        <f>(1/BC857+1/BD857+1/BE857-1)/3</f>
        <v>2.7359471803916218E-2</v>
      </c>
      <c r="BG857">
        <f>1/BC857-BF857</f>
        <v>0.52209107764663321</v>
      </c>
      <c r="BH857">
        <f>1/BD857-BF857</f>
        <v>0.25835481391036946</v>
      </c>
      <c r="BI857">
        <f>1/BE857-BF857</f>
        <v>0.21955410844299739</v>
      </c>
      <c r="BJ857">
        <f>MROUND(BG857*100,2)/100</f>
        <v>0.52</v>
      </c>
      <c r="BK857">
        <v>1.33</v>
      </c>
      <c r="BL857">
        <v>1.95</v>
      </c>
      <c r="BM857">
        <v>3.75</v>
      </c>
      <c r="BN857">
        <v>7</v>
      </c>
      <c r="BO857">
        <v>2</v>
      </c>
      <c r="BP857">
        <v>1.75</v>
      </c>
      <c r="BQ857" t="s">
        <v>1255</v>
      </c>
      <c r="BR857">
        <f>VLOOKUP(Table2[[#This Row],[Reference]],metron,10,FALSE)</f>
        <v>2.5967403582378576</v>
      </c>
      <c r="BS857">
        <f>VLOOKUP(Table2[[#This Row],[Reference]],metron,11,FALSE)</f>
        <v>1.625948039373891</v>
      </c>
      <c r="BT857">
        <f>VLOOKUP(Table2[[#This Row],[Reference]],metron,12,FALSE)</f>
        <v>0.97079231886396644</v>
      </c>
      <c r="BU857">
        <f>VLOOKUP(Table2[[#This Row],[Reference]],metron,13,FALSE)</f>
        <v>0.71433182698515174</v>
      </c>
      <c r="BV857">
        <f>VLOOKUP(Table2[[#This Row],[Reference]],metron,14,FALSE)</f>
        <v>0.43011620400258233</v>
      </c>
      <c r="BW857">
        <f>VLOOKUP(Table2[[#This Row],[Reference]],metron,15,FALSE)</f>
        <v>13.39951055368614</v>
      </c>
      <c r="BX857">
        <f>VLOOKUP(Table2[[#This Row],[Reference]],metron,16,FALSE)</f>
        <v>9.4252064851636579</v>
      </c>
      <c r="BY857">
        <f>VLOOKUP(Table2[[#This Row],[Reference]],metron,17,FALSE)</f>
        <v>5.7628422023992618</v>
      </c>
      <c r="BZ857">
        <f>VLOOKUP(Table2[[#This Row],[Reference]],metron,18,FALSE)</f>
        <v>3.9375576745616732</v>
      </c>
      <c r="CA857">
        <f>VLOOKUP(Table2[[#This Row],[Reference]],metron,19,FALSE)</f>
        <v>7.636668351286878</v>
      </c>
      <c r="CB857">
        <f>VLOOKUP(Table2[[#This Row],[Reference]],metron,20,FALSE)</f>
        <v>5.4876488106019847</v>
      </c>
      <c r="CC857">
        <f>VLOOKUP(Table2[[#This Row],[Reference]],metron,21,FALSE)</f>
        <v>12.460420531849101</v>
      </c>
      <c r="CD857">
        <f>VLOOKUP(Table2[[#This Row],[Reference]],metron,22,FALSE)</f>
        <v>13.44897959183673</v>
      </c>
      <c r="CE857">
        <f>VLOOKUP(Table2[[#This Row],[Reference]],metron,23,FALSE)</f>
        <v>1.462202380952381</v>
      </c>
      <c r="CF857">
        <f>VLOOKUP(Table2[[#This Row],[Reference]],metron,24,FALSE)</f>
        <v>2.01547619047619</v>
      </c>
      <c r="CG857">
        <f>VLOOKUP(Table2[[#This Row],[Reference]],metron,25,FALSE)</f>
        <v>7.7380952380952384E-2</v>
      </c>
      <c r="CH857">
        <f>VLOOKUP(Table2[[#This Row],[Reference]],metron,26,FALSE)</f>
        <v>0.13754093480202439</v>
      </c>
    </row>
    <row r="858" spans="1:86" hidden="1" x14ac:dyDescent="0.45">
      <c r="A858">
        <v>1645923600</v>
      </c>
      <c r="B858" t="s">
        <v>1599</v>
      </c>
      <c r="C858" t="s">
        <v>64</v>
      </c>
      <c r="D858" t="s">
        <v>65</v>
      </c>
      <c r="E858" t="s">
        <v>666</v>
      </c>
      <c r="F858" t="s">
        <v>700</v>
      </c>
      <c r="G858" t="s">
        <v>673</v>
      </c>
      <c r="H858">
        <v>7</v>
      </c>
      <c r="I858">
        <v>1.36</v>
      </c>
      <c r="J858">
        <v>1.64</v>
      </c>
      <c r="K858">
        <v>1.47</v>
      </c>
      <c r="L858">
        <v>1.42</v>
      </c>
      <c r="M858">
        <v>2</v>
      </c>
      <c r="N858">
        <v>3</v>
      </c>
      <c r="O858">
        <v>5</v>
      </c>
      <c r="P858">
        <v>2</v>
      </c>
      <c r="Q858">
        <v>2</v>
      </c>
      <c r="R858">
        <v>0</v>
      </c>
      <c r="S858" t="s">
        <v>1600</v>
      </c>
      <c r="T858" t="s">
        <v>1601</v>
      </c>
      <c r="U858">
        <v>3</v>
      </c>
      <c r="V858">
        <v>5</v>
      </c>
      <c r="W858">
        <v>4</v>
      </c>
      <c r="X858">
        <v>1</v>
      </c>
      <c r="Y858">
        <v>1</v>
      </c>
      <c r="Z858">
        <v>0</v>
      </c>
      <c r="AA858">
        <v>1</v>
      </c>
      <c r="AB858">
        <v>4</v>
      </c>
      <c r="AC858">
        <v>1</v>
      </c>
      <c r="AD858">
        <v>0</v>
      </c>
      <c r="AE858">
        <v>12</v>
      </c>
      <c r="AF858">
        <v>9</v>
      </c>
      <c r="AG858">
        <v>5</v>
      </c>
      <c r="AH858">
        <v>3</v>
      </c>
      <c r="AI858">
        <v>7</v>
      </c>
      <c r="AJ858">
        <v>6</v>
      </c>
      <c r="AK858">
        <v>5</v>
      </c>
      <c r="AL858">
        <v>15</v>
      </c>
      <c r="AM858">
        <v>51</v>
      </c>
      <c r="AN858">
        <v>49</v>
      </c>
      <c r="AO858">
        <v>1.43</v>
      </c>
      <c r="AP858">
        <v>0.99</v>
      </c>
      <c r="AQ858">
        <v>2.19</v>
      </c>
      <c r="AR858">
        <v>41</v>
      </c>
      <c r="AS858">
        <v>82</v>
      </c>
      <c r="AT858">
        <v>28</v>
      </c>
      <c r="AU858">
        <v>9</v>
      </c>
      <c r="AV858">
        <v>0</v>
      </c>
      <c r="AW858">
        <v>27</v>
      </c>
      <c r="AX858">
        <v>73</v>
      </c>
      <c r="AY858">
        <v>41</v>
      </c>
      <c r="AZ858">
        <v>73</v>
      </c>
      <c r="BA858">
        <v>8.91</v>
      </c>
      <c r="BB858">
        <v>5.82</v>
      </c>
      <c r="BC858">
        <v>2.2799999999999998</v>
      </c>
      <c r="BD858">
        <v>3.45</v>
      </c>
      <c r="BE858">
        <v>2.85</v>
      </c>
      <c r="BF858">
        <f>(1/BC858+1/BD858+1/BE858-1)/3</f>
        <v>2.6442918891431466E-2</v>
      </c>
      <c r="BG858">
        <f>1/BC858-BF858</f>
        <v>0.41215357233663874</v>
      </c>
      <c r="BH858">
        <f>1/BD858-BF858</f>
        <v>0.26341215357233666</v>
      </c>
      <c r="BI858">
        <f>1/BE858-BF858</f>
        <v>0.32443427409102465</v>
      </c>
      <c r="BJ858">
        <f>MROUND(BG858*100,2)/100</f>
        <v>0.42</v>
      </c>
      <c r="BK858">
        <v>1.44</v>
      </c>
      <c r="BL858">
        <v>2</v>
      </c>
      <c r="BM858">
        <v>4.5</v>
      </c>
      <c r="BN858">
        <v>7.5</v>
      </c>
      <c r="BO858">
        <v>2</v>
      </c>
      <c r="BP858">
        <v>1.75</v>
      </c>
      <c r="BQ858" t="s">
        <v>669</v>
      </c>
      <c r="BR858">
        <f>VLOOKUP(Table2[[#This Row],[Reference]],metron,10,FALSE)</f>
        <v>2.4884649511978703</v>
      </c>
      <c r="BS858">
        <f>VLOOKUP(Table2[[#This Row],[Reference]],metron,11,FALSE)</f>
        <v>1.396960958296362</v>
      </c>
      <c r="BT858">
        <f>VLOOKUP(Table2[[#This Row],[Reference]],metron,12,FALSE)</f>
        <v>1.091503992901508</v>
      </c>
      <c r="BU858">
        <f>VLOOKUP(Table2[[#This Row],[Reference]],metron,13,FALSE)</f>
        <v>0.60765391014975045</v>
      </c>
      <c r="BV858">
        <f>VLOOKUP(Table2[[#This Row],[Reference]],metron,14,FALSE)</f>
        <v>0.47276760953965608</v>
      </c>
      <c r="BW858">
        <f>VLOOKUP(Table2[[#This Row],[Reference]],metron,15,FALSE)</f>
        <v>12.29504785684561</v>
      </c>
      <c r="BX858">
        <f>VLOOKUP(Table2[[#This Row],[Reference]],metron,16,FALSE)</f>
        <v>10.047232625884311</v>
      </c>
      <c r="BY858">
        <f>VLOOKUP(Table2[[#This Row],[Reference]],metron,17,FALSE)</f>
        <v>5.2917192097519967</v>
      </c>
      <c r="BZ858">
        <f>VLOOKUP(Table2[[#This Row],[Reference]],metron,18,FALSE)</f>
        <v>4.2580916351408158</v>
      </c>
      <c r="CA858">
        <f>VLOOKUP(Table2[[#This Row],[Reference]],metron,19,FALSE)</f>
        <v>7.0033286470936131</v>
      </c>
      <c r="CB858">
        <f>VLOOKUP(Table2[[#This Row],[Reference]],metron,20,FALSE)</f>
        <v>5.789140990743495</v>
      </c>
      <c r="CC858">
        <f>VLOOKUP(Table2[[#This Row],[Reference]],metron,21,FALSE)</f>
        <v>12.77041895895049</v>
      </c>
      <c r="CD858">
        <f>VLOOKUP(Table2[[#This Row],[Reference]],metron,22,FALSE)</f>
        <v>13.411129919593741</v>
      </c>
      <c r="CE858">
        <f>VLOOKUP(Table2[[#This Row],[Reference]],metron,23,FALSE)</f>
        <v>1.556141062018646</v>
      </c>
      <c r="CF858">
        <f>VLOOKUP(Table2[[#This Row],[Reference]],metron,24,FALSE)</f>
        <v>1.9114308877178761</v>
      </c>
      <c r="CG858">
        <f>VLOOKUP(Table2[[#This Row],[Reference]],metron,25,FALSE)</f>
        <v>8.4920956627482766E-2</v>
      </c>
      <c r="CH858">
        <f>VLOOKUP(Table2[[#This Row],[Reference]],metron,26,FALSE)</f>
        <v>0.1323469801378192</v>
      </c>
    </row>
    <row r="859" spans="1:86" hidden="1" x14ac:dyDescent="0.45">
      <c r="A859">
        <v>1645930800</v>
      </c>
      <c r="B859" t="s">
        <v>1602</v>
      </c>
      <c r="C859" t="s">
        <v>64</v>
      </c>
      <c r="D859" t="s">
        <v>65</v>
      </c>
      <c r="E859" t="s">
        <v>682</v>
      </c>
      <c r="F859" t="s">
        <v>694</v>
      </c>
      <c r="G859" t="s">
        <v>735</v>
      </c>
      <c r="H859">
        <v>7</v>
      </c>
      <c r="I859">
        <v>1.57</v>
      </c>
      <c r="J859">
        <v>1.42</v>
      </c>
      <c r="K859">
        <v>1.58</v>
      </c>
      <c r="L859">
        <v>1.53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U859">
        <v>5</v>
      </c>
      <c r="V859">
        <v>5</v>
      </c>
      <c r="W859">
        <v>1</v>
      </c>
      <c r="X859">
        <v>1</v>
      </c>
      <c r="Y859">
        <v>1</v>
      </c>
      <c r="Z859">
        <v>0</v>
      </c>
      <c r="AA859">
        <v>0</v>
      </c>
      <c r="AB859">
        <v>2</v>
      </c>
      <c r="AC859">
        <v>0</v>
      </c>
      <c r="AD859">
        <v>1</v>
      </c>
      <c r="AE859">
        <v>8</v>
      </c>
      <c r="AF859">
        <v>12</v>
      </c>
      <c r="AG859">
        <v>3</v>
      </c>
      <c r="AH859">
        <v>5</v>
      </c>
      <c r="AI859">
        <v>5</v>
      </c>
      <c r="AJ859">
        <v>7</v>
      </c>
      <c r="AK859">
        <v>16</v>
      </c>
      <c r="AL859">
        <v>14</v>
      </c>
      <c r="AM859">
        <v>48</v>
      </c>
      <c r="AN859">
        <v>52</v>
      </c>
      <c r="AO859">
        <v>0.92</v>
      </c>
      <c r="AP859">
        <v>1.48</v>
      </c>
      <c r="AQ859">
        <v>2.27</v>
      </c>
      <c r="AR859">
        <v>52</v>
      </c>
      <c r="AS859">
        <v>62</v>
      </c>
      <c r="AT859">
        <v>46</v>
      </c>
      <c r="AU859">
        <v>23</v>
      </c>
      <c r="AV859">
        <v>11</v>
      </c>
      <c r="AW859">
        <v>40</v>
      </c>
      <c r="AX859">
        <v>62</v>
      </c>
      <c r="AY859">
        <v>26</v>
      </c>
      <c r="AZ859">
        <v>58</v>
      </c>
      <c r="BA859">
        <v>9.2899999999999991</v>
      </c>
      <c r="BB859">
        <v>4.8899999999999997</v>
      </c>
      <c r="BC859">
        <v>2.67</v>
      </c>
      <c r="BD859">
        <v>3.55</v>
      </c>
      <c r="BE859">
        <v>2.37</v>
      </c>
      <c r="BF859">
        <f>(1/BC859+1/BD859+1/BE859-1)/3</f>
        <v>2.6054301440368393E-2</v>
      </c>
      <c r="BG859">
        <f>1/BC859-BF859</f>
        <v>0.34847753376562413</v>
      </c>
      <c r="BH859">
        <f>1/BD859-BF859</f>
        <v>0.25563583940470203</v>
      </c>
      <c r="BI859">
        <f>1/BE859-BF859</f>
        <v>0.39588662682967374</v>
      </c>
      <c r="BJ859">
        <f>MROUND(BG859*100,2)/100</f>
        <v>0.34</v>
      </c>
      <c r="BK859">
        <v>1.28</v>
      </c>
      <c r="BL859">
        <v>1.95</v>
      </c>
      <c r="BM859">
        <v>3.3</v>
      </c>
      <c r="BN859">
        <v>5.5</v>
      </c>
      <c r="BO859">
        <v>1.7</v>
      </c>
      <c r="BP859">
        <v>2.0499999999999998</v>
      </c>
      <c r="BQ859" t="s">
        <v>675</v>
      </c>
      <c r="BR859">
        <f>VLOOKUP(Table2[[#This Row],[Reference]],metron,10,FALSE)</f>
        <v>2.5229727551184897</v>
      </c>
      <c r="BS859">
        <f>VLOOKUP(Table2[[#This Row],[Reference]],metron,11,FALSE)</f>
        <v>1.228921489601805</v>
      </c>
      <c r="BT859">
        <f>VLOOKUP(Table2[[#This Row],[Reference]],metron,12,FALSE)</f>
        <v>1.2940512655166849</v>
      </c>
      <c r="BU859">
        <f>VLOOKUP(Table2[[#This Row],[Reference]],metron,13,FALSE)</f>
        <v>0.53240890035472432</v>
      </c>
      <c r="BV859">
        <f>VLOOKUP(Table2[[#This Row],[Reference]],metron,14,FALSE)</f>
        <v>0.56514027732989358</v>
      </c>
      <c r="BW859">
        <f>VLOOKUP(Table2[[#This Row],[Reference]],metron,15,FALSE)</f>
        <v>11.417888124439131</v>
      </c>
      <c r="BX859">
        <f>VLOOKUP(Table2[[#This Row],[Reference]],metron,16,FALSE)</f>
        <v>10.76308704756207</v>
      </c>
      <c r="BY859">
        <f>VLOOKUP(Table2[[#This Row],[Reference]],metron,17,FALSE)</f>
        <v>4.8317672021824798</v>
      </c>
      <c r="BZ859">
        <f>VLOOKUP(Table2[[#This Row],[Reference]],metron,18,FALSE)</f>
        <v>4.6698999696877843</v>
      </c>
      <c r="CA859">
        <f>VLOOKUP(Table2[[#This Row],[Reference]],metron,19,FALSE)</f>
        <v>6.5861209222566508</v>
      </c>
      <c r="CB859">
        <f>VLOOKUP(Table2[[#This Row],[Reference]],metron,20,FALSE)</f>
        <v>6.093187077874286</v>
      </c>
      <c r="CC859">
        <f>VLOOKUP(Table2[[#This Row],[Reference]],metron,21,FALSE)</f>
        <v>12.685679611650491</v>
      </c>
      <c r="CD859">
        <f>VLOOKUP(Table2[[#This Row],[Reference]],metron,22,FALSE)</f>
        <v>13.02639563106796</v>
      </c>
      <c r="CE859">
        <f>VLOOKUP(Table2[[#This Row],[Reference]],metron,23,FALSE)</f>
        <v>1.6481211768132831</v>
      </c>
      <c r="CF859">
        <f>VLOOKUP(Table2[[#This Row],[Reference]],metron,24,FALSE)</f>
        <v>1.8572676958928049</v>
      </c>
      <c r="CG859">
        <f>VLOOKUP(Table2[[#This Row],[Reference]],metron,25,FALSE)</f>
        <v>9.641712787649287E-2</v>
      </c>
      <c r="CH859">
        <f>VLOOKUP(Table2[[#This Row],[Reference]],metron,26,FALSE)</f>
        <v>0.11302068161957469</v>
      </c>
    </row>
    <row r="860" spans="1:86" hidden="1" x14ac:dyDescent="0.45">
      <c r="A860">
        <v>1646010000</v>
      </c>
      <c r="B860" t="s">
        <v>1603</v>
      </c>
      <c r="C860" t="s">
        <v>64</v>
      </c>
      <c r="D860" t="s">
        <v>65</v>
      </c>
      <c r="E860" t="s">
        <v>671</v>
      </c>
      <c r="F860" t="s">
        <v>672</v>
      </c>
      <c r="G860" t="s">
        <v>678</v>
      </c>
      <c r="H860">
        <v>7</v>
      </c>
      <c r="I860">
        <v>1.5</v>
      </c>
      <c r="J860">
        <v>1.08</v>
      </c>
      <c r="K860">
        <v>1.25</v>
      </c>
      <c r="L860">
        <v>1.1100000000000001</v>
      </c>
      <c r="M860">
        <v>1</v>
      </c>
      <c r="N860">
        <v>2</v>
      </c>
      <c r="O860">
        <v>3</v>
      </c>
      <c r="P860">
        <v>1</v>
      </c>
      <c r="Q860">
        <v>0</v>
      </c>
      <c r="R860">
        <v>1</v>
      </c>
      <c r="S860">
        <v>64</v>
      </c>
      <c r="T860" t="s">
        <v>1604</v>
      </c>
      <c r="U860">
        <v>12</v>
      </c>
      <c r="V860">
        <v>8</v>
      </c>
      <c r="W860">
        <v>2</v>
      </c>
      <c r="X860">
        <v>0</v>
      </c>
      <c r="Y860">
        <v>3</v>
      </c>
      <c r="Z860">
        <v>0</v>
      </c>
      <c r="AA860">
        <v>0</v>
      </c>
      <c r="AB860">
        <v>2</v>
      </c>
      <c r="AC860">
        <v>1</v>
      </c>
      <c r="AD860">
        <v>2</v>
      </c>
      <c r="AE860">
        <v>16</v>
      </c>
      <c r="AF860">
        <v>15</v>
      </c>
      <c r="AG860">
        <v>11</v>
      </c>
      <c r="AH860">
        <v>7</v>
      </c>
      <c r="AI860">
        <v>5</v>
      </c>
      <c r="AJ860">
        <v>8</v>
      </c>
      <c r="AK860">
        <v>12</v>
      </c>
      <c r="AL860">
        <v>13</v>
      </c>
      <c r="AM860">
        <v>57</v>
      </c>
      <c r="AN860">
        <v>43</v>
      </c>
      <c r="AO860">
        <v>2.2200000000000002</v>
      </c>
      <c r="AP860">
        <v>1.72</v>
      </c>
      <c r="AQ860">
        <v>2.5</v>
      </c>
      <c r="AR860">
        <v>59</v>
      </c>
      <c r="AS860">
        <v>83</v>
      </c>
      <c r="AT860">
        <v>46</v>
      </c>
      <c r="AU860">
        <v>17</v>
      </c>
      <c r="AV860">
        <v>8</v>
      </c>
      <c r="AW860">
        <v>29</v>
      </c>
      <c r="AX860">
        <v>80</v>
      </c>
      <c r="AY860">
        <v>42</v>
      </c>
      <c r="AZ860">
        <v>84</v>
      </c>
      <c r="BA860">
        <v>11.17</v>
      </c>
      <c r="BB860">
        <v>5.16</v>
      </c>
      <c r="BC860">
        <v>2</v>
      </c>
      <c r="BD860">
        <v>3</v>
      </c>
      <c r="BE860">
        <v>3.5</v>
      </c>
      <c r="BF860">
        <f>(1/BC860+1/BD860+1/BE860-1)/3</f>
        <v>3.9682539682539687E-2</v>
      </c>
      <c r="BG860">
        <f>1/BC860-BF860</f>
        <v>0.46031746031746029</v>
      </c>
      <c r="BH860">
        <f>1/BD860-BF860</f>
        <v>0.29365079365079361</v>
      </c>
      <c r="BI860">
        <f>1/BE860-BF860</f>
        <v>0.24603174603174602</v>
      </c>
      <c r="BJ860">
        <f>MROUND(BG860*100,2)/100</f>
        <v>0.46</v>
      </c>
      <c r="BK860">
        <v>1.38</v>
      </c>
      <c r="BL860">
        <v>2.15</v>
      </c>
      <c r="BM860">
        <v>4</v>
      </c>
      <c r="BN860">
        <v>7.5</v>
      </c>
      <c r="BO860">
        <v>1.95</v>
      </c>
      <c r="BP860">
        <v>1.8</v>
      </c>
      <c r="BQ860" t="s">
        <v>770</v>
      </c>
      <c r="BR860">
        <f>VLOOKUP(Table2[[#This Row],[Reference]],metron,10,FALSE)</f>
        <v>2.5405629139072849</v>
      </c>
      <c r="BS860">
        <f>VLOOKUP(Table2[[#This Row],[Reference]],metron,11,FALSE)</f>
        <v>1.4888836329233679</v>
      </c>
      <c r="BT860">
        <f>VLOOKUP(Table2[[#This Row],[Reference]],metron,12,FALSE)</f>
        <v>1.0516792809839171</v>
      </c>
      <c r="BU860">
        <f>VLOOKUP(Table2[[#This Row],[Reference]],metron,13,FALSE)</f>
        <v>0.64581362346263005</v>
      </c>
      <c r="BV860">
        <f>VLOOKUP(Table2[[#This Row],[Reference]],metron,14,FALSE)</f>
        <v>0.45364238410596031</v>
      </c>
      <c r="BW860">
        <f>VLOOKUP(Table2[[#This Row],[Reference]],metron,15,FALSE)</f>
        <v>12.686892177589851</v>
      </c>
      <c r="BX860">
        <f>VLOOKUP(Table2[[#This Row],[Reference]],metron,16,FALSE)</f>
        <v>9.8059196617336148</v>
      </c>
      <c r="BY860">
        <f>VLOOKUP(Table2[[#This Row],[Reference]],metron,17,FALSE)</f>
        <v>5.3198121263877027</v>
      </c>
      <c r="BZ860">
        <f>VLOOKUP(Table2[[#This Row],[Reference]],metron,18,FALSE)</f>
        <v>4.0954312553373189</v>
      </c>
      <c r="CA860">
        <f>VLOOKUP(Table2[[#This Row],[Reference]],metron,19,FALSE)</f>
        <v>7.3670800512021479</v>
      </c>
      <c r="CB860">
        <f>VLOOKUP(Table2[[#This Row],[Reference]],metron,20,FALSE)</f>
        <v>5.710488406396296</v>
      </c>
      <c r="CC860">
        <f>VLOOKUP(Table2[[#This Row],[Reference]],metron,21,FALSE)</f>
        <v>13.0488908033599</v>
      </c>
      <c r="CD860">
        <f>VLOOKUP(Table2[[#This Row],[Reference]],metron,22,FALSE)</f>
        <v>13.714839543398661</v>
      </c>
      <c r="CE860">
        <f>VLOOKUP(Table2[[#This Row],[Reference]],metron,23,FALSE)</f>
        <v>1.567523459812322</v>
      </c>
      <c r="CF860">
        <f>VLOOKUP(Table2[[#This Row],[Reference]],metron,24,FALSE)</f>
        <v>1.951040391676867</v>
      </c>
      <c r="CG860">
        <f>VLOOKUP(Table2[[#This Row],[Reference]],metron,25,FALSE)</f>
        <v>8.3027335781313744E-2</v>
      </c>
      <c r="CH860">
        <f>VLOOKUP(Table2[[#This Row],[Reference]],metron,26,FALSE)</f>
        <v>0.13117095063239501</v>
      </c>
    </row>
    <row r="861" spans="1:86" hidden="1" x14ac:dyDescent="0.45">
      <c r="A861">
        <v>1646182800</v>
      </c>
      <c r="B861" t="s">
        <v>1605</v>
      </c>
      <c r="C861" t="s">
        <v>64</v>
      </c>
      <c r="D861" t="s">
        <v>65</v>
      </c>
      <c r="E861" t="s">
        <v>705</v>
      </c>
      <c r="F861" t="s">
        <v>676</v>
      </c>
      <c r="G861" t="s">
        <v>65</v>
      </c>
      <c r="H861">
        <v>8</v>
      </c>
      <c r="I861">
        <v>1.45</v>
      </c>
      <c r="J861">
        <v>0.45</v>
      </c>
      <c r="K861">
        <v>1.17</v>
      </c>
      <c r="L861">
        <v>0.53</v>
      </c>
      <c r="M861">
        <v>1</v>
      </c>
      <c r="N861">
        <v>2</v>
      </c>
      <c r="O861">
        <v>3</v>
      </c>
      <c r="P861">
        <v>2</v>
      </c>
      <c r="Q861">
        <v>1</v>
      </c>
      <c r="R861">
        <v>1</v>
      </c>
      <c r="S861">
        <v>39</v>
      </c>
      <c r="T861" t="s">
        <v>1606</v>
      </c>
      <c r="U861">
        <v>9</v>
      </c>
      <c r="V861">
        <v>1</v>
      </c>
      <c r="W861">
        <v>3</v>
      </c>
      <c r="X861">
        <v>0</v>
      </c>
      <c r="Y861">
        <v>4</v>
      </c>
      <c r="Z861">
        <v>0</v>
      </c>
      <c r="AA861">
        <v>2</v>
      </c>
      <c r="AB861">
        <v>1</v>
      </c>
      <c r="AC861">
        <v>3</v>
      </c>
      <c r="AD861">
        <v>1</v>
      </c>
      <c r="AE861">
        <v>10</v>
      </c>
      <c r="AF861">
        <v>4</v>
      </c>
      <c r="AG861">
        <v>2</v>
      </c>
      <c r="AH861">
        <v>2</v>
      </c>
      <c r="AI861">
        <v>8</v>
      </c>
      <c r="AJ861">
        <v>2</v>
      </c>
      <c r="AK861">
        <v>7</v>
      </c>
      <c r="AL861">
        <v>9</v>
      </c>
      <c r="AM861">
        <v>64</v>
      </c>
      <c r="AN861">
        <v>36</v>
      </c>
      <c r="AO861">
        <v>1.18</v>
      </c>
      <c r="AP861">
        <v>0.54</v>
      </c>
      <c r="AQ861">
        <v>2.96</v>
      </c>
      <c r="AR861">
        <v>73</v>
      </c>
      <c r="AS861">
        <v>96</v>
      </c>
      <c r="AT861">
        <v>59</v>
      </c>
      <c r="AU861">
        <v>36</v>
      </c>
      <c r="AV861">
        <v>9</v>
      </c>
      <c r="AW861">
        <v>41</v>
      </c>
      <c r="AX861">
        <v>78</v>
      </c>
      <c r="AY861">
        <v>50</v>
      </c>
      <c r="AZ861">
        <v>82</v>
      </c>
      <c r="BA861">
        <v>7.63</v>
      </c>
      <c r="BB861">
        <v>5.55</v>
      </c>
      <c r="BC861">
        <v>1.9</v>
      </c>
      <c r="BD861">
        <v>3.15</v>
      </c>
      <c r="BE861">
        <v>3.47</v>
      </c>
      <c r="BF861">
        <f>(1/BC861+1/BD861+1/BE861-1)/3</f>
        <v>4.3986848324782502E-2</v>
      </c>
      <c r="BG861">
        <f>1/BC861-BF861</f>
        <v>0.48232894114890168</v>
      </c>
      <c r="BH861">
        <f>1/BD861-BF861</f>
        <v>0.27347346913553494</v>
      </c>
      <c r="BI861">
        <f>1/BE861-BF861</f>
        <v>0.24419758971556332</v>
      </c>
      <c r="BJ861">
        <f>MROUND(BG861*100,2)/100</f>
        <v>0.48</v>
      </c>
      <c r="BK861">
        <v>1.36</v>
      </c>
      <c r="BL861">
        <v>1.99</v>
      </c>
      <c r="BM861">
        <v>3.75</v>
      </c>
      <c r="BN861">
        <v>7</v>
      </c>
      <c r="BO861">
        <v>1.91</v>
      </c>
      <c r="BP861">
        <v>1.91</v>
      </c>
      <c r="BQ861" t="s">
        <v>723</v>
      </c>
      <c r="BR861">
        <f>VLOOKUP(Table2[[#This Row],[Reference]],metron,10,FALSE)</f>
        <v>2.5271929824561399</v>
      </c>
      <c r="BS861">
        <f>VLOOKUP(Table2[[#This Row],[Reference]],metron,11,FALSE)</f>
        <v>1.510877192982456</v>
      </c>
      <c r="BT861">
        <f>VLOOKUP(Table2[[#This Row],[Reference]],metron,12,FALSE)</f>
        <v>1.0163157894736841</v>
      </c>
      <c r="BU861">
        <f>VLOOKUP(Table2[[#This Row],[Reference]],metron,13,FALSE)</f>
        <v>0.67350877192982461</v>
      </c>
      <c r="BV861">
        <f>VLOOKUP(Table2[[#This Row],[Reference]],metron,14,FALSE)</f>
        <v>0.4442105263157895</v>
      </c>
      <c r="BW861">
        <f>VLOOKUP(Table2[[#This Row],[Reference]],metron,15,FALSE)</f>
        <v>12.80980392156863</v>
      </c>
      <c r="BX861">
        <f>VLOOKUP(Table2[[#This Row],[Reference]],metron,16,FALSE)</f>
        <v>9.6872549019607845</v>
      </c>
      <c r="BY861">
        <f>VLOOKUP(Table2[[#This Row],[Reference]],metron,17,FALSE)</f>
        <v>5.6491169610129957</v>
      </c>
      <c r="BZ861">
        <f>VLOOKUP(Table2[[#This Row],[Reference]],metron,18,FALSE)</f>
        <v>4.1379540153282237</v>
      </c>
      <c r="CA861">
        <f>VLOOKUP(Table2[[#This Row],[Reference]],metron,19,FALSE)</f>
        <v>7.1606869605556343</v>
      </c>
      <c r="CB861">
        <f>VLOOKUP(Table2[[#This Row],[Reference]],metron,20,FALSE)</f>
        <v>5.5493008866325608</v>
      </c>
      <c r="CC861">
        <f>VLOOKUP(Table2[[#This Row],[Reference]],metron,21,FALSE)</f>
        <v>12.9029029029029</v>
      </c>
      <c r="CD861">
        <f>VLOOKUP(Table2[[#This Row],[Reference]],metron,22,FALSE)</f>
        <v>13.75508842175509</v>
      </c>
      <c r="CE861">
        <f>VLOOKUP(Table2[[#This Row],[Reference]],metron,23,FALSE)</f>
        <v>1.5287356321839081</v>
      </c>
      <c r="CF861">
        <f>VLOOKUP(Table2[[#This Row],[Reference]],metron,24,FALSE)</f>
        <v>1.9664750957854411</v>
      </c>
      <c r="CG861">
        <f>VLOOKUP(Table2[[#This Row],[Reference]],metron,25,FALSE)</f>
        <v>8.8441890166028103E-2</v>
      </c>
      <c r="CH861">
        <f>VLOOKUP(Table2[[#This Row],[Reference]],metron,26,FALSE)</f>
        <v>0.13409961685823751</v>
      </c>
    </row>
    <row r="862" spans="1:86" hidden="1" x14ac:dyDescent="0.45">
      <c r="A862">
        <v>1646182800</v>
      </c>
      <c r="B862" t="s">
        <v>1605</v>
      </c>
      <c r="C862" t="s">
        <v>64</v>
      </c>
      <c r="D862" t="s">
        <v>65</v>
      </c>
      <c r="E862" t="s">
        <v>700</v>
      </c>
      <c r="F862" t="s">
        <v>689</v>
      </c>
      <c r="G862" t="s">
        <v>65</v>
      </c>
      <c r="H862">
        <v>8</v>
      </c>
      <c r="I862">
        <v>1.6</v>
      </c>
      <c r="J862">
        <v>0.73</v>
      </c>
      <c r="K862">
        <v>1.38</v>
      </c>
      <c r="L862">
        <v>0.71</v>
      </c>
      <c r="M862">
        <v>1</v>
      </c>
      <c r="N862">
        <v>1</v>
      </c>
      <c r="O862">
        <v>2</v>
      </c>
      <c r="P862">
        <v>0</v>
      </c>
      <c r="Q862">
        <v>0</v>
      </c>
      <c r="R862">
        <v>0</v>
      </c>
      <c r="S862">
        <v>70</v>
      </c>
      <c r="T862">
        <v>49</v>
      </c>
      <c r="U862">
        <v>3</v>
      </c>
      <c r="V862">
        <v>3</v>
      </c>
      <c r="W862">
        <v>4</v>
      </c>
      <c r="X862">
        <v>0</v>
      </c>
      <c r="Y862">
        <v>3</v>
      </c>
      <c r="Z862">
        <v>0</v>
      </c>
      <c r="AA862">
        <v>2</v>
      </c>
      <c r="AB862">
        <v>2</v>
      </c>
      <c r="AC862">
        <v>1</v>
      </c>
      <c r="AD862">
        <v>2</v>
      </c>
      <c r="AE862">
        <v>8</v>
      </c>
      <c r="AF862">
        <v>3</v>
      </c>
      <c r="AG862">
        <v>3</v>
      </c>
      <c r="AH862">
        <v>2</v>
      </c>
      <c r="AI862">
        <v>5</v>
      </c>
      <c r="AJ862">
        <v>1</v>
      </c>
      <c r="AK862">
        <v>20</v>
      </c>
      <c r="AL862">
        <v>14</v>
      </c>
      <c r="AM862">
        <v>67</v>
      </c>
      <c r="AN862">
        <v>33</v>
      </c>
      <c r="AO862">
        <v>1.1399999999999999</v>
      </c>
      <c r="AP862">
        <v>0.53</v>
      </c>
      <c r="AQ862">
        <v>2.14</v>
      </c>
      <c r="AR862">
        <v>44</v>
      </c>
      <c r="AS862">
        <v>64</v>
      </c>
      <c r="AT862">
        <v>30</v>
      </c>
      <c r="AU862">
        <v>19</v>
      </c>
      <c r="AV862">
        <v>0</v>
      </c>
      <c r="AW862">
        <v>26</v>
      </c>
      <c r="AX862">
        <v>53</v>
      </c>
      <c r="AY862">
        <v>43</v>
      </c>
      <c r="AZ862">
        <v>86</v>
      </c>
      <c r="BA862">
        <v>8.67</v>
      </c>
      <c r="BB862">
        <v>4.78</v>
      </c>
      <c r="BC862">
        <v>1.59</v>
      </c>
      <c r="BD862">
        <v>3.33</v>
      </c>
      <c r="BE862">
        <v>4.99</v>
      </c>
      <c r="BF862">
        <f>(1/BC862+1/BD862+1/BE862-1)/3</f>
        <v>4.3210639837856522E-2</v>
      </c>
      <c r="BG862">
        <f>1/BC862-BF862</f>
        <v>0.58572017777220631</v>
      </c>
      <c r="BH862">
        <f>1/BD862-BF862</f>
        <v>0.2570896604624438</v>
      </c>
      <c r="BI862">
        <f>1/BE862-BF862</f>
        <v>0.15719016176534986</v>
      </c>
      <c r="BJ862">
        <f>MROUND(BG862*100,2)/100</f>
        <v>0.57999999999999996</v>
      </c>
      <c r="BK862">
        <v>1.38</v>
      </c>
      <c r="BL862">
        <v>2.27</v>
      </c>
      <c r="BM862">
        <v>4.2</v>
      </c>
      <c r="BN862">
        <v>7.5</v>
      </c>
      <c r="BO862">
        <v>2.1</v>
      </c>
      <c r="BP862">
        <v>1.67</v>
      </c>
      <c r="BQ862" t="s">
        <v>711</v>
      </c>
      <c r="BR862">
        <f>VLOOKUP(Table2[[#This Row],[Reference]],metron,10,FALSE)</f>
        <v>2.6362999299229148</v>
      </c>
      <c r="BS862">
        <f>VLOOKUP(Table2[[#This Row],[Reference]],metron,11,FALSE)</f>
        <v>1.7619715019855171</v>
      </c>
      <c r="BT862">
        <f>VLOOKUP(Table2[[#This Row],[Reference]],metron,12,FALSE)</f>
        <v>0.87432842793739785</v>
      </c>
      <c r="BU862">
        <f>VLOOKUP(Table2[[#This Row],[Reference]],metron,13,FALSE)</f>
        <v>0.78411214953271025</v>
      </c>
      <c r="BV862">
        <f>VLOOKUP(Table2[[#This Row],[Reference]],metron,14,FALSE)</f>
        <v>0.38060747663551397</v>
      </c>
      <c r="BW862">
        <f>VLOOKUP(Table2[[#This Row],[Reference]],metron,15,FALSE)</f>
        <v>14.215499378367181</v>
      </c>
      <c r="BX862">
        <f>VLOOKUP(Table2[[#This Row],[Reference]],metron,16,FALSE)</f>
        <v>8.9523612261806136</v>
      </c>
      <c r="BY862">
        <f>VLOOKUP(Table2[[#This Row],[Reference]],metron,17,FALSE)</f>
        <v>6.3083121289228163</v>
      </c>
      <c r="BZ862">
        <f>VLOOKUP(Table2[[#This Row],[Reference]],metron,18,FALSE)</f>
        <v>3.7757524374735061</v>
      </c>
      <c r="CA862">
        <f>VLOOKUP(Table2[[#This Row],[Reference]],metron,19,FALSE)</f>
        <v>7.9071872494443642</v>
      </c>
      <c r="CB862">
        <f>VLOOKUP(Table2[[#This Row],[Reference]],metron,20,FALSE)</f>
        <v>5.1766087887071075</v>
      </c>
      <c r="CC862">
        <f>VLOOKUP(Table2[[#This Row],[Reference]],metron,21,FALSE)</f>
        <v>12.634239592183521</v>
      </c>
      <c r="CD862">
        <f>VLOOKUP(Table2[[#This Row],[Reference]],metron,22,FALSE)</f>
        <v>13.597706032285471</v>
      </c>
      <c r="CE862">
        <f>VLOOKUP(Table2[[#This Row],[Reference]],metron,23,FALSE)</f>
        <v>1.365400161681487</v>
      </c>
      <c r="CF862">
        <f>VLOOKUP(Table2[[#This Row],[Reference]],metron,24,FALSE)</f>
        <v>1.963621665319321</v>
      </c>
      <c r="CG862">
        <f>VLOOKUP(Table2[[#This Row],[Reference]],metron,25,FALSE)</f>
        <v>7.1544058205335492E-2</v>
      </c>
      <c r="CH862">
        <f>VLOOKUP(Table2[[#This Row],[Reference]],metron,26,FALSE)</f>
        <v>0.1216653193209378</v>
      </c>
    </row>
    <row r="863" spans="1:86" hidden="1" x14ac:dyDescent="0.45">
      <c r="A863">
        <v>1646190000</v>
      </c>
      <c r="B863" t="s">
        <v>1607</v>
      </c>
      <c r="C863" t="s">
        <v>64</v>
      </c>
      <c r="D863" t="s">
        <v>65</v>
      </c>
      <c r="E863" t="s">
        <v>667</v>
      </c>
      <c r="F863" t="s">
        <v>704</v>
      </c>
      <c r="G863" t="s">
        <v>760</v>
      </c>
      <c r="H863">
        <v>8</v>
      </c>
      <c r="I863">
        <v>1.87</v>
      </c>
      <c r="J863">
        <v>1.1499999999999999</v>
      </c>
      <c r="K863">
        <v>1.55</v>
      </c>
      <c r="L863">
        <v>1.05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U863">
        <v>4</v>
      </c>
      <c r="V863">
        <v>7</v>
      </c>
      <c r="W863">
        <v>2</v>
      </c>
      <c r="X863">
        <v>0</v>
      </c>
      <c r="Y863">
        <v>3</v>
      </c>
      <c r="Z863">
        <v>0</v>
      </c>
      <c r="AA863">
        <v>1</v>
      </c>
      <c r="AB863">
        <v>1</v>
      </c>
      <c r="AC863">
        <v>2</v>
      </c>
      <c r="AD863">
        <v>1</v>
      </c>
      <c r="AE863">
        <v>14</v>
      </c>
      <c r="AF863">
        <v>13</v>
      </c>
      <c r="AG863">
        <v>5</v>
      </c>
      <c r="AH863">
        <v>6</v>
      </c>
      <c r="AI863">
        <v>9</v>
      </c>
      <c r="AJ863">
        <v>7</v>
      </c>
      <c r="AK863">
        <v>9</v>
      </c>
      <c r="AL863">
        <v>15</v>
      </c>
      <c r="AM863">
        <v>61</v>
      </c>
      <c r="AN863">
        <v>39</v>
      </c>
      <c r="AO863">
        <v>1.5</v>
      </c>
      <c r="AP863">
        <v>1.51</v>
      </c>
      <c r="AQ863">
        <v>2.4700000000000002</v>
      </c>
      <c r="AR863">
        <v>65</v>
      </c>
      <c r="AS863">
        <v>79</v>
      </c>
      <c r="AT863">
        <v>50</v>
      </c>
      <c r="AU863">
        <v>19</v>
      </c>
      <c r="AV863">
        <v>8</v>
      </c>
      <c r="AW863">
        <v>33</v>
      </c>
      <c r="AX863">
        <v>82</v>
      </c>
      <c r="AY863">
        <v>36</v>
      </c>
      <c r="AZ863">
        <v>75</v>
      </c>
      <c r="BA863">
        <v>9.81</v>
      </c>
      <c r="BB863">
        <v>5.47</v>
      </c>
      <c r="BC863">
        <v>2.1800000000000002</v>
      </c>
      <c r="BD863">
        <v>3.13</v>
      </c>
      <c r="BE863">
        <v>2.84</v>
      </c>
      <c r="BF863">
        <f>(1/BC863+1/BD863+1/BE863-1)/3</f>
        <v>4.3439030092662367E-2</v>
      </c>
      <c r="BG863">
        <f>1/BC863-BF863</f>
        <v>0.41527656623761283</v>
      </c>
      <c r="BH863">
        <f>1/BD863-BF863</f>
        <v>0.27604978779871142</v>
      </c>
      <c r="BI863">
        <f>1/BE863-BF863</f>
        <v>0.30867364596367569</v>
      </c>
      <c r="BJ863">
        <f>MROUND(BG863*100,2)/100</f>
        <v>0.42</v>
      </c>
      <c r="BK863">
        <v>1.33</v>
      </c>
      <c r="BL863">
        <v>1.89</v>
      </c>
      <c r="BM863">
        <v>3.6</v>
      </c>
      <c r="BN863">
        <v>6.5</v>
      </c>
      <c r="BO863">
        <v>1.8</v>
      </c>
      <c r="BP863">
        <v>1.95</v>
      </c>
      <c r="BQ863" t="s">
        <v>736</v>
      </c>
      <c r="BR863">
        <f>VLOOKUP(Table2[[#This Row],[Reference]],metron,10,FALSE)</f>
        <v>2.4884649511978703</v>
      </c>
      <c r="BS863">
        <f>VLOOKUP(Table2[[#This Row],[Reference]],metron,11,FALSE)</f>
        <v>1.396960958296362</v>
      </c>
      <c r="BT863">
        <f>VLOOKUP(Table2[[#This Row],[Reference]],metron,12,FALSE)</f>
        <v>1.091503992901508</v>
      </c>
      <c r="BU863">
        <f>VLOOKUP(Table2[[#This Row],[Reference]],metron,13,FALSE)</f>
        <v>0.60765391014975045</v>
      </c>
      <c r="BV863">
        <f>VLOOKUP(Table2[[#This Row],[Reference]],metron,14,FALSE)</f>
        <v>0.47276760953965608</v>
      </c>
      <c r="BW863">
        <f>VLOOKUP(Table2[[#This Row],[Reference]],metron,15,FALSE)</f>
        <v>12.29504785684561</v>
      </c>
      <c r="BX863">
        <f>VLOOKUP(Table2[[#This Row],[Reference]],metron,16,FALSE)</f>
        <v>10.047232625884311</v>
      </c>
      <c r="BY863">
        <f>VLOOKUP(Table2[[#This Row],[Reference]],metron,17,FALSE)</f>
        <v>5.2917192097519967</v>
      </c>
      <c r="BZ863">
        <f>VLOOKUP(Table2[[#This Row],[Reference]],metron,18,FALSE)</f>
        <v>4.2580916351408158</v>
      </c>
      <c r="CA863">
        <f>VLOOKUP(Table2[[#This Row],[Reference]],metron,19,FALSE)</f>
        <v>7.0033286470936131</v>
      </c>
      <c r="CB863">
        <f>VLOOKUP(Table2[[#This Row],[Reference]],metron,20,FALSE)</f>
        <v>5.789140990743495</v>
      </c>
      <c r="CC863">
        <f>VLOOKUP(Table2[[#This Row],[Reference]],metron,21,FALSE)</f>
        <v>12.77041895895049</v>
      </c>
      <c r="CD863">
        <f>VLOOKUP(Table2[[#This Row],[Reference]],metron,22,FALSE)</f>
        <v>13.411129919593741</v>
      </c>
      <c r="CE863">
        <f>VLOOKUP(Table2[[#This Row],[Reference]],metron,23,FALSE)</f>
        <v>1.556141062018646</v>
      </c>
      <c r="CF863">
        <f>VLOOKUP(Table2[[#This Row],[Reference]],metron,24,FALSE)</f>
        <v>1.9114308877178761</v>
      </c>
      <c r="CG863">
        <f>VLOOKUP(Table2[[#This Row],[Reference]],metron,25,FALSE)</f>
        <v>8.4920956627482766E-2</v>
      </c>
      <c r="CH863">
        <f>VLOOKUP(Table2[[#This Row],[Reference]],metron,26,FALSE)</f>
        <v>0.1323469801378192</v>
      </c>
    </row>
    <row r="864" spans="1:86" hidden="1" x14ac:dyDescent="0.45">
      <c r="A864">
        <v>1646190000</v>
      </c>
      <c r="B864" t="s">
        <v>1607</v>
      </c>
      <c r="C864" t="s">
        <v>64</v>
      </c>
      <c r="D864" t="s">
        <v>65</v>
      </c>
      <c r="E864" t="s">
        <v>699</v>
      </c>
      <c r="F864" t="s">
        <v>660</v>
      </c>
      <c r="G864" t="s">
        <v>720</v>
      </c>
      <c r="H864">
        <v>8</v>
      </c>
      <c r="I864">
        <v>1.75</v>
      </c>
      <c r="J864">
        <v>1.1499999999999999</v>
      </c>
      <c r="K864">
        <v>1.71</v>
      </c>
      <c r="L864">
        <v>1.28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U864">
        <v>4</v>
      </c>
      <c r="V864">
        <v>5</v>
      </c>
      <c r="W864">
        <v>3</v>
      </c>
      <c r="X864">
        <v>0</v>
      </c>
      <c r="Y864">
        <v>4</v>
      </c>
      <c r="Z864">
        <v>0</v>
      </c>
      <c r="AA864">
        <v>1</v>
      </c>
      <c r="AB864">
        <v>2</v>
      </c>
      <c r="AC864">
        <v>3</v>
      </c>
      <c r="AD864">
        <v>1</v>
      </c>
      <c r="AE864">
        <v>6</v>
      </c>
      <c r="AF864">
        <v>12</v>
      </c>
      <c r="AG864">
        <v>2</v>
      </c>
      <c r="AH864">
        <v>5</v>
      </c>
      <c r="AI864">
        <v>4</v>
      </c>
      <c r="AJ864">
        <v>7</v>
      </c>
      <c r="AK864">
        <v>13</v>
      </c>
      <c r="AL864">
        <v>18</v>
      </c>
      <c r="AM864">
        <v>46</v>
      </c>
      <c r="AN864">
        <v>54</v>
      </c>
      <c r="AO864">
        <v>0.86</v>
      </c>
      <c r="AP864">
        <v>1.47</v>
      </c>
      <c r="AQ864">
        <v>2.57</v>
      </c>
      <c r="AR864">
        <v>61</v>
      </c>
      <c r="AS864">
        <v>80</v>
      </c>
      <c r="AT864">
        <v>61</v>
      </c>
      <c r="AU864">
        <v>17</v>
      </c>
      <c r="AV864">
        <v>4</v>
      </c>
      <c r="AW864">
        <v>29</v>
      </c>
      <c r="AX864">
        <v>76</v>
      </c>
      <c r="AY864">
        <v>56</v>
      </c>
      <c r="AZ864">
        <v>84</v>
      </c>
      <c r="BA864">
        <v>7.08</v>
      </c>
      <c r="BB864">
        <v>5.69</v>
      </c>
      <c r="BC864">
        <v>2.4300000000000002</v>
      </c>
      <c r="BD864">
        <v>3.21</v>
      </c>
      <c r="BE864">
        <v>2.4500000000000002</v>
      </c>
      <c r="BF864">
        <f>(1/BC864+1/BD864+1/BE864-1)/3</f>
        <v>4.3737459600585726E-2</v>
      </c>
      <c r="BG864">
        <f>1/BC864-BF864</f>
        <v>0.3677851741442702</v>
      </c>
      <c r="BH864">
        <f>1/BD864-BF864</f>
        <v>0.26778902015019307</v>
      </c>
      <c r="BI864">
        <f>1/BE864-BF864</f>
        <v>0.36442580570553668</v>
      </c>
      <c r="BJ864">
        <f>MROUND(BG864*100,2)/100</f>
        <v>0.36</v>
      </c>
      <c r="BK864">
        <v>0</v>
      </c>
      <c r="BL864">
        <v>1.82</v>
      </c>
      <c r="BM864">
        <v>0</v>
      </c>
      <c r="BN864">
        <v>0</v>
      </c>
      <c r="BO864">
        <v>0</v>
      </c>
      <c r="BP864">
        <v>0</v>
      </c>
      <c r="BQ864" t="s">
        <v>702</v>
      </c>
      <c r="BR864">
        <f>VLOOKUP(Table2[[#This Row],[Reference]],metron,10,FALSE)</f>
        <v>2.5110350525197691</v>
      </c>
      <c r="BS864">
        <f>VLOOKUP(Table2[[#This Row],[Reference]],metron,11,FALSE)</f>
        <v>1.269326094653606</v>
      </c>
      <c r="BT864">
        <f>VLOOKUP(Table2[[#This Row],[Reference]],metron,12,FALSE)</f>
        <v>1.2417089578661631</v>
      </c>
      <c r="BU864">
        <f>VLOOKUP(Table2[[#This Row],[Reference]],metron,13,FALSE)</f>
        <v>0.56586402266288949</v>
      </c>
      <c r="BV864">
        <f>VLOOKUP(Table2[[#This Row],[Reference]],metron,14,FALSE)</f>
        <v>0.55158168083097259</v>
      </c>
      <c r="BW864">
        <f>VLOOKUP(Table2[[#This Row],[Reference]],metron,15,FALSE)</f>
        <v>11.49400826446281</v>
      </c>
      <c r="BX864">
        <f>VLOOKUP(Table2[[#This Row],[Reference]],metron,16,FALSE)</f>
        <v>10.507231404958681</v>
      </c>
      <c r="BY864">
        <f>VLOOKUP(Table2[[#This Row],[Reference]],metron,17,FALSE)</f>
        <v>4.9238790406673623</v>
      </c>
      <c r="BZ864">
        <f>VLOOKUP(Table2[[#This Row],[Reference]],metron,18,FALSE)</f>
        <v>4.6296141814389991</v>
      </c>
      <c r="CA864">
        <f>VLOOKUP(Table2[[#This Row],[Reference]],metron,19,FALSE)</f>
        <v>6.5701292237954476</v>
      </c>
      <c r="CB864">
        <f>VLOOKUP(Table2[[#This Row],[Reference]],metron,20,FALSE)</f>
        <v>5.8776172235196817</v>
      </c>
      <c r="CC864">
        <f>VLOOKUP(Table2[[#This Row],[Reference]],metron,21,FALSE)</f>
        <v>12.798739495798319</v>
      </c>
      <c r="CD864">
        <f>VLOOKUP(Table2[[#This Row],[Reference]],metron,22,FALSE)</f>
        <v>12.98844537815126</v>
      </c>
      <c r="CE864">
        <f>VLOOKUP(Table2[[#This Row],[Reference]],metron,23,FALSE)</f>
        <v>1.604928297313674</v>
      </c>
      <c r="CF864">
        <f>VLOOKUP(Table2[[#This Row],[Reference]],metron,24,FALSE)</f>
        <v>1.791961219955565</v>
      </c>
      <c r="CG864">
        <f>VLOOKUP(Table2[[#This Row],[Reference]],metron,25,FALSE)</f>
        <v>8.887093516461321E-2</v>
      </c>
      <c r="CH864">
        <f>VLOOKUP(Table2[[#This Row],[Reference]],metron,26,FALSE)</f>
        <v>0.11694607150070691</v>
      </c>
    </row>
    <row r="865" spans="1:86" hidden="1" x14ac:dyDescent="0.45">
      <c r="A865">
        <v>1646190000</v>
      </c>
      <c r="B865" t="s">
        <v>1607</v>
      </c>
      <c r="C865" t="s">
        <v>64</v>
      </c>
      <c r="D865" t="s">
        <v>65</v>
      </c>
      <c r="E865" t="s">
        <v>694</v>
      </c>
      <c r="F865" t="s">
        <v>683</v>
      </c>
      <c r="G865" t="s">
        <v>673</v>
      </c>
      <c r="H865">
        <v>8</v>
      </c>
      <c r="I865">
        <v>1.77</v>
      </c>
      <c r="J865">
        <v>0.57999999999999996</v>
      </c>
      <c r="K865">
        <v>1.9</v>
      </c>
      <c r="L865">
        <v>0.65</v>
      </c>
      <c r="M865">
        <v>1</v>
      </c>
      <c r="N865">
        <v>1</v>
      </c>
      <c r="O865">
        <v>2</v>
      </c>
      <c r="P865">
        <v>1</v>
      </c>
      <c r="Q865">
        <v>1</v>
      </c>
      <c r="R865">
        <v>0</v>
      </c>
      <c r="S865">
        <v>5</v>
      </c>
      <c r="T865" t="s">
        <v>68</v>
      </c>
      <c r="U865">
        <v>6</v>
      </c>
      <c r="V865">
        <v>7</v>
      </c>
      <c r="W865">
        <v>4</v>
      </c>
      <c r="X865">
        <v>1</v>
      </c>
      <c r="Y865">
        <v>2</v>
      </c>
      <c r="Z865">
        <v>1</v>
      </c>
      <c r="AA865">
        <v>2</v>
      </c>
      <c r="AB865">
        <v>3</v>
      </c>
      <c r="AC865">
        <v>2</v>
      </c>
      <c r="AD865">
        <v>1</v>
      </c>
      <c r="AE865">
        <v>7</v>
      </c>
      <c r="AF865">
        <v>8</v>
      </c>
      <c r="AG865">
        <v>5</v>
      </c>
      <c r="AH865">
        <v>4</v>
      </c>
      <c r="AI865">
        <v>2</v>
      </c>
      <c r="AJ865">
        <v>4</v>
      </c>
      <c r="AK865">
        <v>8</v>
      </c>
      <c r="AL865">
        <v>7</v>
      </c>
      <c r="AM865">
        <v>48</v>
      </c>
      <c r="AN865">
        <v>52</v>
      </c>
      <c r="AO865">
        <v>1.06</v>
      </c>
      <c r="AP865">
        <v>1.1599999999999999</v>
      </c>
      <c r="AQ865">
        <v>2.0299999999999998</v>
      </c>
      <c r="AR865">
        <v>40</v>
      </c>
      <c r="AS865">
        <v>72</v>
      </c>
      <c r="AT865">
        <v>32</v>
      </c>
      <c r="AU865">
        <v>16</v>
      </c>
      <c r="AV865">
        <v>4</v>
      </c>
      <c r="AW865">
        <v>16</v>
      </c>
      <c r="AX865">
        <v>52</v>
      </c>
      <c r="AY865">
        <v>40</v>
      </c>
      <c r="AZ865">
        <v>76</v>
      </c>
      <c r="BA865">
        <v>9.8000000000000007</v>
      </c>
      <c r="BB865">
        <v>4.9400000000000004</v>
      </c>
      <c r="BC865">
        <v>1.75</v>
      </c>
      <c r="BD865">
        <v>3.26</v>
      </c>
      <c r="BE865">
        <v>3.98</v>
      </c>
      <c r="BF865">
        <f>(1/BC865+1/BD865+1/BE865-1)/3</f>
        <v>4.314443969775842E-2</v>
      </c>
      <c r="BG865">
        <f>1/BC865-BF865</f>
        <v>0.52828413173081301</v>
      </c>
      <c r="BH865">
        <f>1/BD865-BF865</f>
        <v>0.26360402655991028</v>
      </c>
      <c r="BI865">
        <f>1/BE865-BF865</f>
        <v>0.20811184170927674</v>
      </c>
      <c r="BJ865">
        <f>MROUND(BG865*100,2)/100</f>
        <v>0.52</v>
      </c>
      <c r="BK865">
        <v>1.36</v>
      </c>
      <c r="BL865">
        <v>2.1800000000000002</v>
      </c>
      <c r="BM865">
        <v>4</v>
      </c>
      <c r="BN865">
        <v>7</v>
      </c>
      <c r="BO865">
        <v>2</v>
      </c>
      <c r="BP865">
        <v>1.75</v>
      </c>
      <c r="BQ865" t="s">
        <v>770</v>
      </c>
      <c r="BR865">
        <f>VLOOKUP(Table2[[#This Row],[Reference]],metron,10,FALSE)</f>
        <v>2.5967403582378576</v>
      </c>
      <c r="BS865">
        <f>VLOOKUP(Table2[[#This Row],[Reference]],metron,11,FALSE)</f>
        <v>1.625948039373891</v>
      </c>
      <c r="BT865">
        <f>VLOOKUP(Table2[[#This Row],[Reference]],metron,12,FALSE)</f>
        <v>0.97079231886396644</v>
      </c>
      <c r="BU865">
        <f>VLOOKUP(Table2[[#This Row],[Reference]],metron,13,FALSE)</f>
        <v>0.71433182698515174</v>
      </c>
      <c r="BV865">
        <f>VLOOKUP(Table2[[#This Row],[Reference]],metron,14,FALSE)</f>
        <v>0.43011620400258233</v>
      </c>
      <c r="BW865">
        <f>VLOOKUP(Table2[[#This Row],[Reference]],metron,15,FALSE)</f>
        <v>13.39951055368614</v>
      </c>
      <c r="BX865">
        <f>VLOOKUP(Table2[[#This Row],[Reference]],metron,16,FALSE)</f>
        <v>9.4252064851636579</v>
      </c>
      <c r="BY865">
        <f>VLOOKUP(Table2[[#This Row],[Reference]],metron,17,FALSE)</f>
        <v>5.7628422023992618</v>
      </c>
      <c r="BZ865">
        <f>VLOOKUP(Table2[[#This Row],[Reference]],metron,18,FALSE)</f>
        <v>3.9375576745616732</v>
      </c>
      <c r="CA865">
        <f>VLOOKUP(Table2[[#This Row],[Reference]],metron,19,FALSE)</f>
        <v>7.636668351286878</v>
      </c>
      <c r="CB865">
        <f>VLOOKUP(Table2[[#This Row],[Reference]],metron,20,FALSE)</f>
        <v>5.4876488106019847</v>
      </c>
      <c r="CC865">
        <f>VLOOKUP(Table2[[#This Row],[Reference]],metron,21,FALSE)</f>
        <v>12.460420531849101</v>
      </c>
      <c r="CD865">
        <f>VLOOKUP(Table2[[#This Row],[Reference]],metron,22,FALSE)</f>
        <v>13.44897959183673</v>
      </c>
      <c r="CE865">
        <f>VLOOKUP(Table2[[#This Row],[Reference]],metron,23,FALSE)</f>
        <v>1.462202380952381</v>
      </c>
      <c r="CF865">
        <f>VLOOKUP(Table2[[#This Row],[Reference]],metron,24,FALSE)</f>
        <v>2.01547619047619</v>
      </c>
      <c r="CG865">
        <f>VLOOKUP(Table2[[#This Row],[Reference]],metron,25,FALSE)</f>
        <v>7.7380952380952384E-2</v>
      </c>
      <c r="CH865">
        <f>VLOOKUP(Table2[[#This Row],[Reference]],metron,26,FALSE)</f>
        <v>0.13754093480202439</v>
      </c>
    </row>
    <row r="866" spans="1:86" x14ac:dyDescent="0.45">
      <c r="A866">
        <v>1646269200</v>
      </c>
      <c r="B866" t="s">
        <v>1608</v>
      </c>
      <c r="C866" t="s">
        <v>64</v>
      </c>
      <c r="D866" t="s">
        <v>65</v>
      </c>
      <c r="E866" t="s">
        <v>677</v>
      </c>
      <c r="F866" t="s">
        <v>693</v>
      </c>
      <c r="G866" t="s">
        <v>996</v>
      </c>
      <c r="H866">
        <v>8</v>
      </c>
      <c r="I866">
        <v>1.67</v>
      </c>
      <c r="J866">
        <v>1.33</v>
      </c>
      <c r="K866">
        <v>1.55</v>
      </c>
      <c r="L866">
        <v>1.42</v>
      </c>
      <c r="M866">
        <v>0</v>
      </c>
      <c r="N866">
        <v>1</v>
      </c>
      <c r="O866">
        <v>1</v>
      </c>
      <c r="P866">
        <v>0</v>
      </c>
      <c r="Q866">
        <v>0</v>
      </c>
      <c r="R866">
        <v>0</v>
      </c>
      <c r="T866">
        <v>87</v>
      </c>
      <c r="U866">
        <v>5</v>
      </c>
      <c r="V866">
        <v>5</v>
      </c>
      <c r="W866">
        <v>2</v>
      </c>
      <c r="X866">
        <v>1</v>
      </c>
      <c r="Y866">
        <v>2</v>
      </c>
      <c r="Z866">
        <v>0</v>
      </c>
      <c r="AA866">
        <v>2</v>
      </c>
      <c r="AB866">
        <v>1</v>
      </c>
      <c r="AC866">
        <v>1</v>
      </c>
      <c r="AD866">
        <v>1</v>
      </c>
      <c r="AE866">
        <v>8</v>
      </c>
      <c r="AF866">
        <v>18</v>
      </c>
      <c r="AG866">
        <v>2</v>
      </c>
      <c r="AH866">
        <v>4</v>
      </c>
      <c r="AI866">
        <v>6</v>
      </c>
      <c r="AJ866">
        <v>14</v>
      </c>
      <c r="AK866">
        <v>11</v>
      </c>
      <c r="AL866">
        <v>10</v>
      </c>
      <c r="AM866">
        <v>47</v>
      </c>
      <c r="AN866">
        <v>53</v>
      </c>
      <c r="AO866">
        <v>1.02</v>
      </c>
      <c r="AP866">
        <v>1.75</v>
      </c>
      <c r="AQ866">
        <v>2.2000000000000002</v>
      </c>
      <c r="AR866">
        <v>44</v>
      </c>
      <c r="AS866">
        <v>70</v>
      </c>
      <c r="AT866">
        <v>40</v>
      </c>
      <c r="AU866">
        <v>17</v>
      </c>
      <c r="AV866">
        <v>4</v>
      </c>
      <c r="AW866">
        <v>33</v>
      </c>
      <c r="AX866">
        <v>62</v>
      </c>
      <c r="AY866">
        <v>31</v>
      </c>
      <c r="AZ866">
        <v>87</v>
      </c>
      <c r="BA866">
        <v>10.08</v>
      </c>
      <c r="BB866">
        <v>4.74</v>
      </c>
      <c r="BC866">
        <v>2.06</v>
      </c>
      <c r="BD866">
        <v>3.44</v>
      </c>
      <c r="BE866">
        <v>3.52</v>
      </c>
      <c r="BF866">
        <f>(1/BC866+1/BD866+1/BE866-1)/3</f>
        <v>2.00751589044658E-2</v>
      </c>
      <c r="BG866">
        <f>1/BC866-BF866</f>
        <v>0.46536173429941768</v>
      </c>
      <c r="BH866">
        <f>1/BD866-BF866</f>
        <v>0.27062251551413885</v>
      </c>
      <c r="BI866">
        <f>1/BE866-BF866</f>
        <v>0.2640157501864433</v>
      </c>
      <c r="BJ866">
        <f>MROUND(BG866*100,2)/100</f>
        <v>0.46</v>
      </c>
      <c r="BK866">
        <v>1.36</v>
      </c>
      <c r="BL866">
        <v>2.04</v>
      </c>
      <c r="BM866">
        <v>4</v>
      </c>
      <c r="BN866">
        <v>7</v>
      </c>
      <c r="BO866">
        <v>1.91</v>
      </c>
      <c r="BP866">
        <v>1.91</v>
      </c>
      <c r="BQ866" t="s">
        <v>733</v>
      </c>
      <c r="BR866">
        <f>VLOOKUP(Table2[[#This Row],[Reference]],metron,10,FALSE)</f>
        <v>2.5405629139072849</v>
      </c>
      <c r="BS866">
        <f>VLOOKUP(Table2[[#This Row],[Reference]],metron,11,FALSE)</f>
        <v>1.4888836329233679</v>
      </c>
      <c r="BT866">
        <f>VLOOKUP(Table2[[#This Row],[Reference]],metron,12,FALSE)</f>
        <v>1.0516792809839171</v>
      </c>
      <c r="BU866">
        <f>VLOOKUP(Table2[[#This Row],[Reference]],metron,13,FALSE)</f>
        <v>0.64581362346263005</v>
      </c>
      <c r="BV866">
        <f>VLOOKUP(Table2[[#This Row],[Reference]],metron,14,FALSE)</f>
        <v>0.45364238410596031</v>
      </c>
      <c r="BW866">
        <f>VLOOKUP(Table2[[#This Row],[Reference]],metron,15,FALSE)</f>
        <v>12.686892177589851</v>
      </c>
      <c r="BX866">
        <f>VLOOKUP(Table2[[#This Row],[Reference]],metron,16,FALSE)</f>
        <v>9.8059196617336148</v>
      </c>
      <c r="BY866">
        <f>VLOOKUP(Table2[[#This Row],[Reference]],metron,17,FALSE)</f>
        <v>5.3198121263877027</v>
      </c>
      <c r="BZ866">
        <f>VLOOKUP(Table2[[#This Row],[Reference]],metron,18,FALSE)</f>
        <v>4.0954312553373189</v>
      </c>
      <c r="CA866">
        <f>VLOOKUP(Table2[[#This Row],[Reference]],metron,19,FALSE)</f>
        <v>7.3670800512021479</v>
      </c>
      <c r="CB866">
        <f>VLOOKUP(Table2[[#This Row],[Reference]],metron,20,FALSE)</f>
        <v>5.710488406396296</v>
      </c>
      <c r="CC866">
        <f>VLOOKUP(Table2[[#This Row],[Reference]],metron,21,FALSE)</f>
        <v>13.0488908033599</v>
      </c>
      <c r="CD866">
        <f>VLOOKUP(Table2[[#This Row],[Reference]],metron,22,FALSE)</f>
        <v>13.714839543398661</v>
      </c>
      <c r="CE866">
        <f>VLOOKUP(Table2[[#This Row],[Reference]],metron,23,FALSE)</f>
        <v>1.567523459812322</v>
      </c>
      <c r="CF866">
        <f>VLOOKUP(Table2[[#This Row],[Reference]],metron,24,FALSE)</f>
        <v>1.951040391676867</v>
      </c>
      <c r="CG866">
        <f>VLOOKUP(Table2[[#This Row],[Reference]],metron,25,FALSE)</f>
        <v>8.3027335781313744E-2</v>
      </c>
      <c r="CH866">
        <f>VLOOKUP(Table2[[#This Row],[Reference]],metron,26,FALSE)</f>
        <v>0.13117095063239501</v>
      </c>
    </row>
    <row r="867" spans="1:86" hidden="1" x14ac:dyDescent="0.45">
      <c r="A867">
        <v>1646269200</v>
      </c>
      <c r="B867" t="s">
        <v>1608</v>
      </c>
      <c r="C867" t="s">
        <v>64</v>
      </c>
      <c r="D867" t="s">
        <v>65</v>
      </c>
      <c r="E867" t="s">
        <v>661</v>
      </c>
      <c r="F867" t="s">
        <v>671</v>
      </c>
      <c r="G867" t="s">
        <v>983</v>
      </c>
      <c r="H867">
        <v>8</v>
      </c>
      <c r="I867">
        <v>2.0699999999999998</v>
      </c>
      <c r="J867">
        <v>1.5</v>
      </c>
      <c r="K867">
        <v>2</v>
      </c>
      <c r="L867">
        <v>1.5</v>
      </c>
      <c r="M867">
        <v>2</v>
      </c>
      <c r="N867">
        <v>2</v>
      </c>
      <c r="O867">
        <v>4</v>
      </c>
      <c r="P867">
        <v>3</v>
      </c>
      <c r="Q867">
        <v>2</v>
      </c>
      <c r="R867">
        <v>1</v>
      </c>
      <c r="S867" t="s">
        <v>1609</v>
      </c>
      <c r="T867" t="s">
        <v>1610</v>
      </c>
      <c r="U867">
        <v>5</v>
      </c>
      <c r="V867">
        <v>4</v>
      </c>
      <c r="W867">
        <v>4</v>
      </c>
      <c r="X867">
        <v>0</v>
      </c>
      <c r="Y867">
        <v>2</v>
      </c>
      <c r="Z867">
        <v>0</v>
      </c>
      <c r="AA867">
        <v>1</v>
      </c>
      <c r="AB867">
        <v>3</v>
      </c>
      <c r="AC867">
        <v>0</v>
      </c>
      <c r="AD867">
        <v>2</v>
      </c>
      <c r="AE867">
        <v>13</v>
      </c>
      <c r="AF867">
        <v>5</v>
      </c>
      <c r="AG867">
        <v>7</v>
      </c>
      <c r="AH867">
        <v>4</v>
      </c>
      <c r="AI867">
        <v>6</v>
      </c>
      <c r="AJ867">
        <v>1</v>
      </c>
      <c r="AK867">
        <v>16</v>
      </c>
      <c r="AL867">
        <v>11</v>
      </c>
      <c r="AM867">
        <v>51</v>
      </c>
      <c r="AN867">
        <v>49</v>
      </c>
      <c r="AO867">
        <v>1.71</v>
      </c>
      <c r="AP867">
        <v>0.85</v>
      </c>
      <c r="AQ867">
        <v>2.54</v>
      </c>
      <c r="AR867">
        <v>59</v>
      </c>
      <c r="AS867">
        <v>73</v>
      </c>
      <c r="AT867">
        <v>50</v>
      </c>
      <c r="AU867">
        <v>20</v>
      </c>
      <c r="AV867">
        <v>12</v>
      </c>
      <c r="AW867">
        <v>36</v>
      </c>
      <c r="AX867">
        <v>70</v>
      </c>
      <c r="AY867">
        <v>38</v>
      </c>
      <c r="AZ867">
        <v>65</v>
      </c>
      <c r="BA867">
        <v>10.47</v>
      </c>
      <c r="BB867">
        <v>5.76</v>
      </c>
      <c r="BC867">
        <v>2.2000000000000002</v>
      </c>
      <c r="BD867">
        <v>3.4</v>
      </c>
      <c r="BE867">
        <v>3.22</v>
      </c>
      <c r="BF867">
        <f>(1/BC867+1/BD867+1/BE867-1)/3</f>
        <v>1.9740702605152743E-2</v>
      </c>
      <c r="BG867">
        <f>1/BC867-BF867</f>
        <v>0.43480475194030177</v>
      </c>
      <c r="BH867">
        <f>1/BD867-BF867</f>
        <v>0.27437694445367078</v>
      </c>
      <c r="BI867">
        <f>1/BE867-BF867</f>
        <v>0.29081830360602734</v>
      </c>
      <c r="BJ867">
        <f>MROUND(BG867*100,2)/100</f>
        <v>0.44</v>
      </c>
      <c r="BK867">
        <v>1.36</v>
      </c>
      <c r="BL867">
        <v>1.99</v>
      </c>
      <c r="BM867">
        <v>3.75</v>
      </c>
      <c r="BN867">
        <v>7.2</v>
      </c>
      <c r="BO867">
        <v>1.8</v>
      </c>
      <c r="BP867">
        <v>1.95</v>
      </c>
      <c r="BQ867" t="s">
        <v>715</v>
      </c>
      <c r="BR867">
        <f>VLOOKUP(Table2[[#This Row],[Reference]],metron,10,FALSE)</f>
        <v>2.4807646356033461</v>
      </c>
      <c r="BS867">
        <f>VLOOKUP(Table2[[#This Row],[Reference]],metron,11,FALSE)</f>
        <v>1.4140979689366791</v>
      </c>
      <c r="BT867">
        <f>VLOOKUP(Table2[[#This Row],[Reference]],metron,12,FALSE)</f>
        <v>1.0666666666666671</v>
      </c>
      <c r="BU867">
        <f>VLOOKUP(Table2[[#This Row],[Reference]],metron,13,FALSE)</f>
        <v>0.62712066905615294</v>
      </c>
      <c r="BV867">
        <f>VLOOKUP(Table2[[#This Row],[Reference]],metron,14,FALSE)</f>
        <v>0.46009557945041818</v>
      </c>
      <c r="BW867">
        <f>VLOOKUP(Table2[[#This Row],[Reference]],metron,15,FALSE)</f>
        <v>12.56969280146722</v>
      </c>
      <c r="BX867">
        <f>VLOOKUP(Table2[[#This Row],[Reference]],metron,16,FALSE)</f>
        <v>9.8695552498853729</v>
      </c>
      <c r="BY867">
        <f>VLOOKUP(Table2[[#This Row],[Reference]],metron,17,FALSE)</f>
        <v>5.2754256787850897</v>
      </c>
      <c r="BZ867">
        <f>VLOOKUP(Table2[[#This Row],[Reference]],metron,18,FALSE)</f>
        <v>4.1279337321675103</v>
      </c>
      <c r="CA867">
        <f>VLOOKUP(Table2[[#This Row],[Reference]],metron,19,FALSE)</f>
        <v>7.2942671226821298</v>
      </c>
      <c r="CB867">
        <f>VLOOKUP(Table2[[#This Row],[Reference]],metron,20,FALSE)</f>
        <v>5.7416215177178627</v>
      </c>
      <c r="CC867">
        <f>VLOOKUP(Table2[[#This Row],[Reference]],metron,21,FALSE)</f>
        <v>12.897246007868549</v>
      </c>
      <c r="CD867">
        <f>VLOOKUP(Table2[[#This Row],[Reference]],metron,22,FALSE)</f>
        <v>13.507058551261281</v>
      </c>
      <c r="CE867">
        <f>VLOOKUP(Table2[[#This Row],[Reference]],metron,23,FALSE)</f>
        <v>1.576522702104098</v>
      </c>
      <c r="CF867">
        <f>VLOOKUP(Table2[[#This Row],[Reference]],metron,24,FALSE)</f>
        <v>1.917165005537099</v>
      </c>
      <c r="CG867">
        <f>VLOOKUP(Table2[[#This Row],[Reference]],metron,25,FALSE)</f>
        <v>8.4385382059800659E-2</v>
      </c>
      <c r="CH867">
        <f>VLOOKUP(Table2[[#This Row],[Reference]],metron,26,FALSE)</f>
        <v>0.1233665559246955</v>
      </c>
    </row>
    <row r="868" spans="1:86" hidden="1" x14ac:dyDescent="0.45">
      <c r="A868">
        <v>1646276400</v>
      </c>
      <c r="B868" t="s">
        <v>1611</v>
      </c>
      <c r="C868" t="s">
        <v>64</v>
      </c>
      <c r="D868" t="s">
        <v>65</v>
      </c>
      <c r="E868" t="s">
        <v>688</v>
      </c>
      <c r="F868" t="s">
        <v>666</v>
      </c>
      <c r="G868" t="s">
        <v>678</v>
      </c>
      <c r="H868">
        <v>8</v>
      </c>
      <c r="I868">
        <v>0.55000000000000004</v>
      </c>
      <c r="J868">
        <v>1.1499999999999999</v>
      </c>
      <c r="K868">
        <v>1.1100000000000001</v>
      </c>
      <c r="L868">
        <v>1.32</v>
      </c>
      <c r="M868">
        <v>2</v>
      </c>
      <c r="N868">
        <v>2</v>
      </c>
      <c r="O868">
        <v>4</v>
      </c>
      <c r="P868">
        <v>2</v>
      </c>
      <c r="Q868">
        <v>2</v>
      </c>
      <c r="R868">
        <v>0</v>
      </c>
      <c r="S868" t="s">
        <v>1612</v>
      </c>
      <c r="T868" t="s">
        <v>1613</v>
      </c>
      <c r="U868">
        <v>4</v>
      </c>
      <c r="V868">
        <v>1</v>
      </c>
      <c r="W868">
        <v>3</v>
      </c>
      <c r="X868">
        <v>0</v>
      </c>
      <c r="Y868">
        <v>3</v>
      </c>
      <c r="Z868">
        <v>0</v>
      </c>
      <c r="AA868">
        <v>1</v>
      </c>
      <c r="AB868">
        <v>2</v>
      </c>
      <c r="AC868">
        <v>1</v>
      </c>
      <c r="AD868">
        <v>2</v>
      </c>
      <c r="AE868">
        <v>2</v>
      </c>
      <c r="AF868">
        <v>5</v>
      </c>
      <c r="AG868">
        <v>2</v>
      </c>
      <c r="AH868">
        <v>3</v>
      </c>
      <c r="AI868">
        <v>0</v>
      </c>
      <c r="AJ868">
        <v>2</v>
      </c>
      <c r="AK868">
        <v>6</v>
      </c>
      <c r="AL868">
        <v>5</v>
      </c>
      <c r="AM868">
        <v>37</v>
      </c>
      <c r="AN868">
        <v>63</v>
      </c>
      <c r="AO868">
        <v>0.42</v>
      </c>
      <c r="AP868">
        <v>0.96</v>
      </c>
      <c r="AQ868">
        <v>2.04</v>
      </c>
      <c r="AR868">
        <v>37</v>
      </c>
      <c r="AS868">
        <v>55</v>
      </c>
      <c r="AT868">
        <v>33</v>
      </c>
      <c r="AU868">
        <v>17</v>
      </c>
      <c r="AV868">
        <v>9</v>
      </c>
      <c r="AW868">
        <v>21</v>
      </c>
      <c r="AX868">
        <v>51</v>
      </c>
      <c r="AY868">
        <v>33</v>
      </c>
      <c r="AZ868">
        <v>72</v>
      </c>
      <c r="BA868">
        <v>9.14</v>
      </c>
      <c r="BB868">
        <v>5.0999999999999996</v>
      </c>
      <c r="BC868">
        <v>2.63</v>
      </c>
      <c r="BD868">
        <v>3.36</v>
      </c>
      <c r="BE868">
        <v>2.63</v>
      </c>
      <c r="BF868">
        <f>(1/BC868+1/BD868+1/BE868-1)/3</f>
        <v>1.9358440461102095E-2</v>
      </c>
      <c r="BG868">
        <f>1/BC868-BF868</f>
        <v>0.36086969642102723</v>
      </c>
      <c r="BH868">
        <f>1/BD868-BF868</f>
        <v>0.27826060715794554</v>
      </c>
      <c r="BI868">
        <f>1/BE868-BF868</f>
        <v>0.36086969642102723</v>
      </c>
      <c r="BJ868">
        <f>MROUND(BG868*100,2)/100</f>
        <v>0.36</v>
      </c>
      <c r="BK868">
        <v>1.42</v>
      </c>
      <c r="BL868">
        <v>1.99</v>
      </c>
      <c r="BM868">
        <v>4.33</v>
      </c>
      <c r="BN868">
        <v>8.1</v>
      </c>
      <c r="BO868">
        <v>1.91</v>
      </c>
      <c r="BP868">
        <v>1.91</v>
      </c>
      <c r="BQ868" t="s">
        <v>691</v>
      </c>
      <c r="BR868">
        <f>VLOOKUP(Table2[[#This Row],[Reference]],metron,10,FALSE)</f>
        <v>2.5110350525197691</v>
      </c>
      <c r="BS868">
        <f>VLOOKUP(Table2[[#This Row],[Reference]],metron,11,FALSE)</f>
        <v>1.269326094653606</v>
      </c>
      <c r="BT868">
        <f>VLOOKUP(Table2[[#This Row],[Reference]],metron,12,FALSE)</f>
        <v>1.2417089578661631</v>
      </c>
      <c r="BU868">
        <f>VLOOKUP(Table2[[#This Row],[Reference]],metron,13,FALSE)</f>
        <v>0.56586402266288949</v>
      </c>
      <c r="BV868">
        <f>VLOOKUP(Table2[[#This Row],[Reference]],metron,14,FALSE)</f>
        <v>0.55158168083097259</v>
      </c>
      <c r="BW868">
        <f>VLOOKUP(Table2[[#This Row],[Reference]],metron,15,FALSE)</f>
        <v>11.49400826446281</v>
      </c>
      <c r="BX868">
        <f>VLOOKUP(Table2[[#This Row],[Reference]],metron,16,FALSE)</f>
        <v>10.507231404958681</v>
      </c>
      <c r="BY868">
        <f>VLOOKUP(Table2[[#This Row],[Reference]],metron,17,FALSE)</f>
        <v>4.9238790406673623</v>
      </c>
      <c r="BZ868">
        <f>VLOOKUP(Table2[[#This Row],[Reference]],metron,18,FALSE)</f>
        <v>4.6296141814389991</v>
      </c>
      <c r="CA868">
        <f>VLOOKUP(Table2[[#This Row],[Reference]],metron,19,FALSE)</f>
        <v>6.5701292237954476</v>
      </c>
      <c r="CB868">
        <f>VLOOKUP(Table2[[#This Row],[Reference]],metron,20,FALSE)</f>
        <v>5.8776172235196817</v>
      </c>
      <c r="CC868">
        <f>VLOOKUP(Table2[[#This Row],[Reference]],metron,21,FALSE)</f>
        <v>12.798739495798319</v>
      </c>
      <c r="CD868">
        <f>VLOOKUP(Table2[[#This Row],[Reference]],metron,22,FALSE)</f>
        <v>12.98844537815126</v>
      </c>
      <c r="CE868">
        <f>VLOOKUP(Table2[[#This Row],[Reference]],metron,23,FALSE)</f>
        <v>1.604928297313674</v>
      </c>
      <c r="CF868">
        <f>VLOOKUP(Table2[[#This Row],[Reference]],metron,24,FALSE)</f>
        <v>1.791961219955565</v>
      </c>
      <c r="CG868">
        <f>VLOOKUP(Table2[[#This Row],[Reference]],metron,25,FALSE)</f>
        <v>8.887093516461321E-2</v>
      </c>
      <c r="CH868">
        <f>VLOOKUP(Table2[[#This Row],[Reference]],metron,26,FALSE)</f>
        <v>0.11694607150070691</v>
      </c>
    </row>
    <row r="869" spans="1:86" hidden="1" x14ac:dyDescent="0.45">
      <c r="A869">
        <v>1646276400</v>
      </c>
      <c r="B869" t="s">
        <v>1611</v>
      </c>
      <c r="C869" t="s">
        <v>64</v>
      </c>
      <c r="D869" t="s">
        <v>65</v>
      </c>
      <c r="E869" t="s">
        <v>672</v>
      </c>
      <c r="F869" t="s">
        <v>682</v>
      </c>
      <c r="G869" t="s">
        <v>710</v>
      </c>
      <c r="H869">
        <v>8</v>
      </c>
      <c r="I869">
        <v>1.36</v>
      </c>
      <c r="J869">
        <v>1.36</v>
      </c>
      <c r="K869">
        <v>1.58</v>
      </c>
      <c r="L869">
        <v>1.1000000000000001</v>
      </c>
      <c r="M869">
        <v>3</v>
      </c>
      <c r="N869">
        <v>2</v>
      </c>
      <c r="O869">
        <v>5</v>
      </c>
      <c r="P869">
        <v>2</v>
      </c>
      <c r="Q869">
        <v>1</v>
      </c>
      <c r="R869">
        <v>1</v>
      </c>
      <c r="S869" t="s">
        <v>1614</v>
      </c>
      <c r="T869" t="s">
        <v>1615</v>
      </c>
      <c r="U869">
        <v>8</v>
      </c>
      <c r="V869">
        <v>3</v>
      </c>
      <c r="W869">
        <v>1</v>
      </c>
      <c r="X869">
        <v>0</v>
      </c>
      <c r="Y869">
        <v>3</v>
      </c>
      <c r="Z869">
        <v>0</v>
      </c>
      <c r="AA869">
        <v>1</v>
      </c>
      <c r="AB869">
        <v>0</v>
      </c>
      <c r="AC869">
        <v>1</v>
      </c>
      <c r="AD869">
        <v>2</v>
      </c>
      <c r="AE869">
        <v>13</v>
      </c>
      <c r="AF869">
        <v>14</v>
      </c>
      <c r="AG869">
        <v>4</v>
      </c>
      <c r="AH869">
        <v>6</v>
      </c>
      <c r="AI869">
        <v>9</v>
      </c>
      <c r="AJ869">
        <v>8</v>
      </c>
      <c r="AK869">
        <v>8</v>
      </c>
      <c r="AL869">
        <v>5</v>
      </c>
      <c r="AM869">
        <v>49</v>
      </c>
      <c r="AN869">
        <v>51</v>
      </c>
      <c r="AO869">
        <v>1.43</v>
      </c>
      <c r="AP869">
        <v>1.41</v>
      </c>
      <c r="AQ869">
        <v>2.33</v>
      </c>
      <c r="AR869">
        <v>57</v>
      </c>
      <c r="AS869">
        <v>75</v>
      </c>
      <c r="AT869">
        <v>43</v>
      </c>
      <c r="AU869">
        <v>21</v>
      </c>
      <c r="AV869">
        <v>7</v>
      </c>
      <c r="AW869">
        <v>21</v>
      </c>
      <c r="AX869">
        <v>57</v>
      </c>
      <c r="AY869">
        <v>43</v>
      </c>
      <c r="AZ869">
        <v>83</v>
      </c>
      <c r="BA869">
        <v>10.08</v>
      </c>
      <c r="BB869">
        <v>4.6399999999999997</v>
      </c>
      <c r="BC869">
        <v>2.1800000000000002</v>
      </c>
      <c r="BD869">
        <v>3.36</v>
      </c>
      <c r="BE869">
        <v>3.32</v>
      </c>
      <c r="BF869">
        <f>(1/BC869+1/BD869+1/BE869-1)/3</f>
        <v>1.9179821075477072E-2</v>
      </c>
      <c r="BG869">
        <f>1/BC869-BF869</f>
        <v>0.43953577525479814</v>
      </c>
      <c r="BH869">
        <f>1/BD869-BF869</f>
        <v>0.27843922654357056</v>
      </c>
      <c r="BI869">
        <f>1/BE869-BF869</f>
        <v>0.2820249982016314</v>
      </c>
      <c r="BJ869">
        <f>MROUND(BG869*100,2)/100</f>
        <v>0.44</v>
      </c>
      <c r="BK869">
        <v>1.3</v>
      </c>
      <c r="BL869">
        <v>2.1</v>
      </c>
      <c r="BM869">
        <v>3.5</v>
      </c>
      <c r="BN869">
        <v>7</v>
      </c>
      <c r="BO869">
        <v>1.91</v>
      </c>
      <c r="BP869">
        <v>1.91</v>
      </c>
      <c r="BQ869" t="s">
        <v>729</v>
      </c>
      <c r="BR869">
        <f>VLOOKUP(Table2[[#This Row],[Reference]],metron,10,FALSE)</f>
        <v>2.4807646356033461</v>
      </c>
      <c r="BS869">
        <f>VLOOKUP(Table2[[#This Row],[Reference]],metron,11,FALSE)</f>
        <v>1.4140979689366791</v>
      </c>
      <c r="BT869">
        <f>VLOOKUP(Table2[[#This Row],[Reference]],metron,12,FALSE)</f>
        <v>1.0666666666666671</v>
      </c>
      <c r="BU869">
        <f>VLOOKUP(Table2[[#This Row],[Reference]],metron,13,FALSE)</f>
        <v>0.62712066905615294</v>
      </c>
      <c r="BV869">
        <f>VLOOKUP(Table2[[#This Row],[Reference]],metron,14,FALSE)</f>
        <v>0.46009557945041818</v>
      </c>
      <c r="BW869">
        <f>VLOOKUP(Table2[[#This Row],[Reference]],metron,15,FALSE)</f>
        <v>12.56969280146722</v>
      </c>
      <c r="BX869">
        <f>VLOOKUP(Table2[[#This Row],[Reference]],metron,16,FALSE)</f>
        <v>9.8695552498853729</v>
      </c>
      <c r="BY869">
        <f>VLOOKUP(Table2[[#This Row],[Reference]],metron,17,FALSE)</f>
        <v>5.2754256787850897</v>
      </c>
      <c r="BZ869">
        <f>VLOOKUP(Table2[[#This Row],[Reference]],metron,18,FALSE)</f>
        <v>4.1279337321675103</v>
      </c>
      <c r="CA869">
        <f>VLOOKUP(Table2[[#This Row],[Reference]],metron,19,FALSE)</f>
        <v>7.2942671226821298</v>
      </c>
      <c r="CB869">
        <f>VLOOKUP(Table2[[#This Row],[Reference]],metron,20,FALSE)</f>
        <v>5.7416215177178627</v>
      </c>
      <c r="CC869">
        <f>VLOOKUP(Table2[[#This Row],[Reference]],metron,21,FALSE)</f>
        <v>12.897246007868549</v>
      </c>
      <c r="CD869">
        <f>VLOOKUP(Table2[[#This Row],[Reference]],metron,22,FALSE)</f>
        <v>13.507058551261281</v>
      </c>
      <c r="CE869">
        <f>VLOOKUP(Table2[[#This Row],[Reference]],metron,23,FALSE)</f>
        <v>1.576522702104098</v>
      </c>
      <c r="CF869">
        <f>VLOOKUP(Table2[[#This Row],[Reference]],metron,24,FALSE)</f>
        <v>1.917165005537099</v>
      </c>
      <c r="CG869">
        <f>VLOOKUP(Table2[[#This Row],[Reference]],metron,25,FALSE)</f>
        <v>8.4385382059800659E-2</v>
      </c>
      <c r="CH869">
        <f>VLOOKUP(Table2[[#This Row],[Reference]],metron,26,FALSE)</f>
        <v>0.1233665559246955</v>
      </c>
    </row>
    <row r="870" spans="1:86" hidden="1" x14ac:dyDescent="0.45">
      <c r="A870">
        <v>1646442000</v>
      </c>
      <c r="B870" t="s">
        <v>1616</v>
      </c>
      <c r="C870" t="s">
        <v>64</v>
      </c>
      <c r="D870" t="s">
        <v>65</v>
      </c>
      <c r="E870" t="s">
        <v>660</v>
      </c>
      <c r="F870" t="s">
        <v>705</v>
      </c>
      <c r="G870" t="s">
        <v>1289</v>
      </c>
      <c r="H870">
        <v>9</v>
      </c>
      <c r="I870">
        <v>1.0900000000000001</v>
      </c>
      <c r="J870">
        <v>1.38</v>
      </c>
      <c r="K870">
        <v>1.24</v>
      </c>
      <c r="L870">
        <v>1.29</v>
      </c>
      <c r="M870">
        <v>0</v>
      </c>
      <c r="N870">
        <v>1</v>
      </c>
      <c r="O870">
        <v>1</v>
      </c>
      <c r="P870">
        <v>1</v>
      </c>
      <c r="Q870">
        <v>0</v>
      </c>
      <c r="R870">
        <v>1</v>
      </c>
      <c r="T870">
        <v>2</v>
      </c>
      <c r="U870">
        <v>6</v>
      </c>
      <c r="V870">
        <v>4</v>
      </c>
      <c r="W870">
        <v>2</v>
      </c>
      <c r="X870">
        <v>0</v>
      </c>
      <c r="Y870">
        <v>2</v>
      </c>
      <c r="Z870">
        <v>0</v>
      </c>
      <c r="AA870">
        <v>1</v>
      </c>
      <c r="AB870">
        <v>1</v>
      </c>
      <c r="AC870">
        <v>0</v>
      </c>
      <c r="AD870">
        <v>2</v>
      </c>
      <c r="AE870">
        <v>6</v>
      </c>
      <c r="AF870">
        <v>8</v>
      </c>
      <c r="AG870">
        <v>3</v>
      </c>
      <c r="AH870">
        <v>5</v>
      </c>
      <c r="AI870">
        <v>3</v>
      </c>
      <c r="AJ870">
        <v>3</v>
      </c>
      <c r="AK870">
        <v>14</v>
      </c>
      <c r="AL870">
        <v>8</v>
      </c>
      <c r="AM870">
        <v>58</v>
      </c>
      <c r="AN870">
        <v>42</v>
      </c>
      <c r="AO870">
        <v>1.02</v>
      </c>
      <c r="AP870">
        <v>0.98</v>
      </c>
      <c r="AQ870">
        <v>2.59</v>
      </c>
      <c r="AR870">
        <v>33</v>
      </c>
      <c r="AS870">
        <v>75</v>
      </c>
      <c r="AT870">
        <v>60</v>
      </c>
      <c r="AU870">
        <v>25</v>
      </c>
      <c r="AV870">
        <v>4</v>
      </c>
      <c r="AW870">
        <v>34</v>
      </c>
      <c r="AX870">
        <v>79</v>
      </c>
      <c r="AY870">
        <v>34</v>
      </c>
      <c r="AZ870">
        <v>88</v>
      </c>
      <c r="BA870">
        <v>9.18</v>
      </c>
      <c r="BB870">
        <v>3.99</v>
      </c>
      <c r="BC870">
        <v>2.1</v>
      </c>
      <c r="BD870">
        <v>3.3</v>
      </c>
      <c r="BE870">
        <v>3.32</v>
      </c>
      <c r="BF870">
        <f>(1/BC870+1/BD870+1/BE870-1)/3</f>
        <v>2.6808532832629222E-2</v>
      </c>
      <c r="BG870">
        <f>1/BC870-BF870</f>
        <v>0.44938194335784692</v>
      </c>
      <c r="BH870">
        <f>1/BD870-BF870</f>
        <v>0.2762217701976738</v>
      </c>
      <c r="BI870">
        <f>1/BE870-BF870</f>
        <v>0.27439628644447922</v>
      </c>
      <c r="BJ870">
        <f>MROUND(BG870*100,2)/100</f>
        <v>0.44</v>
      </c>
      <c r="BK870">
        <v>1.29</v>
      </c>
      <c r="BL870">
        <v>1.96</v>
      </c>
      <c r="BM870">
        <v>3.3</v>
      </c>
      <c r="BN870">
        <v>7</v>
      </c>
      <c r="BO870">
        <v>1.73</v>
      </c>
      <c r="BP870">
        <v>2.0499999999999998</v>
      </c>
      <c r="BQ870" t="s">
        <v>664</v>
      </c>
      <c r="BR870">
        <f>VLOOKUP(Table2[[#This Row],[Reference]],metron,10,FALSE)</f>
        <v>2.4807646356033461</v>
      </c>
      <c r="BS870">
        <f>VLOOKUP(Table2[[#This Row],[Reference]],metron,11,FALSE)</f>
        <v>1.4140979689366791</v>
      </c>
      <c r="BT870">
        <f>VLOOKUP(Table2[[#This Row],[Reference]],metron,12,FALSE)</f>
        <v>1.0666666666666671</v>
      </c>
      <c r="BU870">
        <f>VLOOKUP(Table2[[#This Row],[Reference]],metron,13,FALSE)</f>
        <v>0.62712066905615294</v>
      </c>
      <c r="BV870">
        <f>VLOOKUP(Table2[[#This Row],[Reference]],metron,14,FALSE)</f>
        <v>0.46009557945041818</v>
      </c>
      <c r="BW870">
        <f>VLOOKUP(Table2[[#This Row],[Reference]],metron,15,FALSE)</f>
        <v>12.56969280146722</v>
      </c>
      <c r="BX870">
        <f>VLOOKUP(Table2[[#This Row],[Reference]],metron,16,FALSE)</f>
        <v>9.8695552498853729</v>
      </c>
      <c r="BY870">
        <f>VLOOKUP(Table2[[#This Row],[Reference]],metron,17,FALSE)</f>
        <v>5.2754256787850897</v>
      </c>
      <c r="BZ870">
        <f>VLOOKUP(Table2[[#This Row],[Reference]],metron,18,FALSE)</f>
        <v>4.1279337321675103</v>
      </c>
      <c r="CA870">
        <f>VLOOKUP(Table2[[#This Row],[Reference]],metron,19,FALSE)</f>
        <v>7.2942671226821298</v>
      </c>
      <c r="CB870">
        <f>VLOOKUP(Table2[[#This Row],[Reference]],metron,20,FALSE)</f>
        <v>5.7416215177178627</v>
      </c>
      <c r="CC870">
        <f>VLOOKUP(Table2[[#This Row],[Reference]],metron,21,FALSE)</f>
        <v>12.897246007868549</v>
      </c>
      <c r="CD870">
        <f>VLOOKUP(Table2[[#This Row],[Reference]],metron,22,FALSE)</f>
        <v>13.507058551261281</v>
      </c>
      <c r="CE870">
        <f>VLOOKUP(Table2[[#This Row],[Reference]],metron,23,FALSE)</f>
        <v>1.576522702104098</v>
      </c>
      <c r="CF870">
        <f>VLOOKUP(Table2[[#This Row],[Reference]],metron,24,FALSE)</f>
        <v>1.917165005537099</v>
      </c>
      <c r="CG870">
        <f>VLOOKUP(Table2[[#This Row],[Reference]],metron,25,FALSE)</f>
        <v>8.4385382059800659E-2</v>
      </c>
      <c r="CH870">
        <f>VLOOKUP(Table2[[#This Row],[Reference]],metron,26,FALSE)</f>
        <v>0.1233665559246955</v>
      </c>
    </row>
    <row r="871" spans="1:86" hidden="1" x14ac:dyDescent="0.45">
      <c r="A871">
        <v>1646449200</v>
      </c>
      <c r="B871" t="s">
        <v>1617</v>
      </c>
      <c r="C871" t="s">
        <v>64</v>
      </c>
      <c r="D871" t="s">
        <v>65</v>
      </c>
      <c r="E871" t="s">
        <v>689</v>
      </c>
      <c r="F871" t="s">
        <v>667</v>
      </c>
      <c r="G871" t="s">
        <v>684</v>
      </c>
      <c r="H871">
        <v>9</v>
      </c>
      <c r="I871">
        <v>1.25</v>
      </c>
      <c r="J871">
        <v>1.4</v>
      </c>
      <c r="K871">
        <v>0.88</v>
      </c>
      <c r="L871">
        <v>1.4</v>
      </c>
      <c r="M871">
        <v>0</v>
      </c>
      <c r="N871">
        <v>1</v>
      </c>
      <c r="O871">
        <v>1</v>
      </c>
      <c r="P871">
        <v>0</v>
      </c>
      <c r="Q871">
        <v>0</v>
      </c>
      <c r="R871">
        <v>0</v>
      </c>
      <c r="T871">
        <v>55</v>
      </c>
      <c r="U871">
        <v>4</v>
      </c>
      <c r="V871">
        <v>4</v>
      </c>
      <c r="W871">
        <v>0</v>
      </c>
      <c r="X871">
        <v>0</v>
      </c>
      <c r="Y871">
        <v>1</v>
      </c>
      <c r="Z871">
        <v>0</v>
      </c>
      <c r="AA871">
        <v>0</v>
      </c>
      <c r="AB871">
        <v>0</v>
      </c>
      <c r="AC871">
        <v>0</v>
      </c>
      <c r="AD871">
        <v>1</v>
      </c>
      <c r="AE871">
        <v>4</v>
      </c>
      <c r="AF871">
        <v>9</v>
      </c>
      <c r="AG871">
        <v>2</v>
      </c>
      <c r="AH871">
        <v>5</v>
      </c>
      <c r="AI871">
        <v>2</v>
      </c>
      <c r="AJ871">
        <v>4</v>
      </c>
      <c r="AK871">
        <v>9</v>
      </c>
      <c r="AL871">
        <v>12</v>
      </c>
      <c r="AM871">
        <v>47</v>
      </c>
      <c r="AN871">
        <v>53</v>
      </c>
      <c r="AO871">
        <v>0.68</v>
      </c>
      <c r="AP871">
        <v>1.1499999999999999</v>
      </c>
      <c r="AQ871">
        <v>2.29</v>
      </c>
      <c r="AR871">
        <v>50</v>
      </c>
      <c r="AS871">
        <v>64</v>
      </c>
      <c r="AT871">
        <v>49</v>
      </c>
      <c r="AU871">
        <v>23</v>
      </c>
      <c r="AV871">
        <v>4</v>
      </c>
      <c r="AW871">
        <v>39</v>
      </c>
      <c r="AX871">
        <v>71</v>
      </c>
      <c r="AY871">
        <v>31</v>
      </c>
      <c r="AZ871">
        <v>59</v>
      </c>
      <c r="BA871">
        <v>7.28</v>
      </c>
      <c r="BB871">
        <v>5.34</v>
      </c>
      <c r="BC871">
        <v>3.2</v>
      </c>
      <c r="BD871">
        <v>3.2</v>
      </c>
      <c r="BE871">
        <v>2.2000000000000002</v>
      </c>
      <c r="BF871">
        <f>(1/BC871+1/BD871+1/BE871-1)/3</f>
        <v>2.651515151515153E-2</v>
      </c>
      <c r="BG871">
        <f>1/BC871-BF871</f>
        <v>0.28598484848484845</v>
      </c>
      <c r="BH871">
        <f>1/BD871-BF871</f>
        <v>0.28598484848484845</v>
      </c>
      <c r="BI871">
        <f>1/BE871-BF871</f>
        <v>0.42803030303030298</v>
      </c>
      <c r="BJ871">
        <f>MROUND(BG871*100,2)/100</f>
        <v>0.28000000000000003</v>
      </c>
      <c r="BK871">
        <v>1.35</v>
      </c>
      <c r="BL871">
        <v>2.0299999999999998</v>
      </c>
      <c r="BM871">
        <v>3.65</v>
      </c>
      <c r="BN871">
        <v>7.1</v>
      </c>
      <c r="BO871">
        <v>1.91</v>
      </c>
      <c r="BP871">
        <v>1.85</v>
      </c>
      <c r="BQ871" t="s">
        <v>713</v>
      </c>
      <c r="BR871">
        <f>VLOOKUP(Table2[[#This Row],[Reference]],metron,10,FALSE)</f>
        <v>2.5445607358071678</v>
      </c>
      <c r="BS871">
        <f>VLOOKUP(Table2[[#This Row],[Reference]],metron,11,FALSE)</f>
        <v>1.128766254360926</v>
      </c>
      <c r="BT871">
        <f>VLOOKUP(Table2[[#This Row],[Reference]],metron,12,FALSE)</f>
        <v>1.415794481446242</v>
      </c>
      <c r="BU871">
        <f>VLOOKUP(Table2[[#This Row],[Reference]],metron,13,FALSE)</f>
        <v>0.49635267998731369</v>
      </c>
      <c r="BV871">
        <f>VLOOKUP(Table2[[#This Row],[Reference]],metron,14,FALSE)</f>
        <v>0.61084681255946716</v>
      </c>
      <c r="BW871">
        <f>VLOOKUP(Table2[[#This Row],[Reference]],metron,15,FALSE)</f>
        <v>11.04442036836403</v>
      </c>
      <c r="BX871">
        <f>VLOOKUP(Table2[[#This Row],[Reference]],metron,16,FALSE)</f>
        <v>11.38840736728061</v>
      </c>
      <c r="BY871">
        <f>VLOOKUP(Table2[[#This Row],[Reference]],metron,17,FALSE)</f>
        <v>4.5379574003276897</v>
      </c>
      <c r="BZ871">
        <f>VLOOKUP(Table2[[#This Row],[Reference]],metron,18,FALSE)</f>
        <v>4.8481703986892413</v>
      </c>
      <c r="CA871">
        <f>VLOOKUP(Table2[[#This Row],[Reference]],metron,19,FALSE)</f>
        <v>6.5064629680363399</v>
      </c>
      <c r="CB871">
        <f>VLOOKUP(Table2[[#This Row],[Reference]],metron,20,FALSE)</f>
        <v>6.540236968591369</v>
      </c>
      <c r="CC871">
        <f>VLOOKUP(Table2[[#This Row],[Reference]],metron,21,FALSE)</f>
        <v>13.117582417582421</v>
      </c>
      <c r="CD871">
        <f>VLOOKUP(Table2[[#This Row],[Reference]],metron,22,FALSE)</f>
        <v>13.28241758241758</v>
      </c>
      <c r="CE871">
        <f>VLOOKUP(Table2[[#This Row],[Reference]],metron,23,FALSE)</f>
        <v>1.792592592592593</v>
      </c>
      <c r="CF871">
        <f>VLOOKUP(Table2[[#This Row],[Reference]],metron,24,FALSE)</f>
        <v>1.806980433632998</v>
      </c>
      <c r="CG871">
        <f>VLOOKUP(Table2[[#This Row],[Reference]],metron,25,FALSE)</f>
        <v>0.1047065044949762</v>
      </c>
      <c r="CH871">
        <f>VLOOKUP(Table2[[#This Row],[Reference]],metron,26,FALSE)</f>
        <v>0.1073506081438392</v>
      </c>
    </row>
    <row r="872" spans="1:86" hidden="1" x14ac:dyDescent="0.45">
      <c r="A872">
        <v>1646521200</v>
      </c>
      <c r="B872" t="s">
        <v>1618</v>
      </c>
      <c r="C872" t="s">
        <v>64</v>
      </c>
      <c r="D872" t="s">
        <v>65</v>
      </c>
      <c r="E872" t="s">
        <v>683</v>
      </c>
      <c r="F872" t="s">
        <v>677</v>
      </c>
      <c r="G872" t="s">
        <v>735</v>
      </c>
      <c r="H872">
        <v>9</v>
      </c>
      <c r="I872">
        <v>1.25</v>
      </c>
      <c r="J872">
        <v>1.6</v>
      </c>
      <c r="K872">
        <v>1.24</v>
      </c>
      <c r="L872">
        <v>1.68</v>
      </c>
      <c r="M872">
        <v>0</v>
      </c>
      <c r="N872">
        <v>1</v>
      </c>
      <c r="O872">
        <v>1</v>
      </c>
      <c r="P872">
        <v>1</v>
      </c>
      <c r="Q872">
        <v>0</v>
      </c>
      <c r="R872">
        <v>1</v>
      </c>
      <c r="T872">
        <v>29</v>
      </c>
      <c r="U872">
        <v>8</v>
      </c>
      <c r="V872">
        <v>3</v>
      </c>
      <c r="W872">
        <v>2</v>
      </c>
      <c r="X872">
        <v>0</v>
      </c>
      <c r="Y872">
        <v>1</v>
      </c>
      <c r="Z872">
        <v>0</v>
      </c>
      <c r="AA872">
        <v>1</v>
      </c>
      <c r="AB872">
        <v>1</v>
      </c>
      <c r="AC872">
        <v>1</v>
      </c>
      <c r="AD872">
        <v>0</v>
      </c>
      <c r="AE872">
        <v>9</v>
      </c>
      <c r="AF872">
        <v>6</v>
      </c>
      <c r="AG872">
        <v>7</v>
      </c>
      <c r="AH872">
        <v>2</v>
      </c>
      <c r="AI872">
        <v>2</v>
      </c>
      <c r="AJ872">
        <v>4</v>
      </c>
      <c r="AK872">
        <v>5</v>
      </c>
      <c r="AL872">
        <v>10</v>
      </c>
      <c r="AM872">
        <v>59</v>
      </c>
      <c r="AN872">
        <v>41</v>
      </c>
      <c r="AO872">
        <v>1.26</v>
      </c>
      <c r="AP872">
        <v>0.69</v>
      </c>
      <c r="AQ872">
        <v>2.11</v>
      </c>
      <c r="AR872">
        <v>37</v>
      </c>
      <c r="AS872">
        <v>64</v>
      </c>
      <c r="AT872">
        <v>23</v>
      </c>
      <c r="AU872">
        <v>15</v>
      </c>
      <c r="AV872">
        <v>11</v>
      </c>
      <c r="AW872">
        <v>30</v>
      </c>
      <c r="AX872">
        <v>74</v>
      </c>
      <c r="AY872">
        <v>22</v>
      </c>
      <c r="AZ872">
        <v>60</v>
      </c>
      <c r="BA872">
        <v>9.17</v>
      </c>
      <c r="BB872">
        <v>4.96</v>
      </c>
      <c r="BC872">
        <v>2.7</v>
      </c>
      <c r="BD872">
        <v>3.15</v>
      </c>
      <c r="BE872">
        <v>2.4500000000000002</v>
      </c>
      <c r="BF872">
        <f>(1/BC872+1/BD872+1/BE872-1)/3</f>
        <v>3.1997984378936715E-2</v>
      </c>
      <c r="BG872">
        <f>1/BC872-BF872</f>
        <v>0.33837238599143366</v>
      </c>
      <c r="BH872">
        <f>1/BD872-BF872</f>
        <v>0.28546233308138075</v>
      </c>
      <c r="BI872">
        <f>1/BE872-BF872</f>
        <v>0.37616528092718571</v>
      </c>
      <c r="BJ872">
        <f>MROUND(BG872*100,2)/100</f>
        <v>0.34</v>
      </c>
      <c r="BK872">
        <v>1.55</v>
      </c>
      <c r="BL872">
        <v>2.2000000000000002</v>
      </c>
      <c r="BM872">
        <v>4.05</v>
      </c>
      <c r="BN872">
        <v>8</v>
      </c>
      <c r="BO872">
        <v>1.95</v>
      </c>
      <c r="BP872">
        <v>1.81</v>
      </c>
      <c r="BQ872" t="s">
        <v>726</v>
      </c>
      <c r="BR872">
        <f>VLOOKUP(Table2[[#This Row],[Reference]],metron,10,FALSE)</f>
        <v>2.5229727551184897</v>
      </c>
      <c r="BS872">
        <f>VLOOKUP(Table2[[#This Row],[Reference]],metron,11,FALSE)</f>
        <v>1.228921489601805</v>
      </c>
      <c r="BT872">
        <f>VLOOKUP(Table2[[#This Row],[Reference]],metron,12,FALSE)</f>
        <v>1.2940512655166849</v>
      </c>
      <c r="BU872">
        <f>VLOOKUP(Table2[[#This Row],[Reference]],metron,13,FALSE)</f>
        <v>0.53240890035472432</v>
      </c>
      <c r="BV872">
        <f>VLOOKUP(Table2[[#This Row],[Reference]],metron,14,FALSE)</f>
        <v>0.56514027732989358</v>
      </c>
      <c r="BW872">
        <f>VLOOKUP(Table2[[#This Row],[Reference]],metron,15,FALSE)</f>
        <v>11.417888124439131</v>
      </c>
      <c r="BX872">
        <f>VLOOKUP(Table2[[#This Row],[Reference]],metron,16,FALSE)</f>
        <v>10.76308704756207</v>
      </c>
      <c r="BY872">
        <f>VLOOKUP(Table2[[#This Row],[Reference]],metron,17,FALSE)</f>
        <v>4.8317672021824798</v>
      </c>
      <c r="BZ872">
        <f>VLOOKUP(Table2[[#This Row],[Reference]],metron,18,FALSE)</f>
        <v>4.6698999696877843</v>
      </c>
      <c r="CA872">
        <f>VLOOKUP(Table2[[#This Row],[Reference]],metron,19,FALSE)</f>
        <v>6.5861209222566508</v>
      </c>
      <c r="CB872">
        <f>VLOOKUP(Table2[[#This Row],[Reference]],metron,20,FALSE)</f>
        <v>6.093187077874286</v>
      </c>
      <c r="CC872">
        <f>VLOOKUP(Table2[[#This Row],[Reference]],metron,21,FALSE)</f>
        <v>12.685679611650491</v>
      </c>
      <c r="CD872">
        <f>VLOOKUP(Table2[[#This Row],[Reference]],metron,22,FALSE)</f>
        <v>13.02639563106796</v>
      </c>
      <c r="CE872">
        <f>VLOOKUP(Table2[[#This Row],[Reference]],metron,23,FALSE)</f>
        <v>1.6481211768132831</v>
      </c>
      <c r="CF872">
        <f>VLOOKUP(Table2[[#This Row],[Reference]],metron,24,FALSE)</f>
        <v>1.8572676958928049</v>
      </c>
      <c r="CG872">
        <f>VLOOKUP(Table2[[#This Row],[Reference]],metron,25,FALSE)</f>
        <v>9.641712787649287E-2</v>
      </c>
      <c r="CH872">
        <f>VLOOKUP(Table2[[#This Row],[Reference]],metron,26,FALSE)</f>
        <v>0.11302068161957469</v>
      </c>
    </row>
    <row r="873" spans="1:86" hidden="1" x14ac:dyDescent="0.45">
      <c r="A873">
        <v>1646528760</v>
      </c>
      <c r="B873" t="s">
        <v>1619</v>
      </c>
      <c r="C873" t="s">
        <v>64</v>
      </c>
      <c r="D873" t="s">
        <v>65</v>
      </c>
      <c r="E873" t="s">
        <v>704</v>
      </c>
      <c r="F873" t="s">
        <v>694</v>
      </c>
      <c r="G873" t="s">
        <v>725</v>
      </c>
      <c r="H873">
        <v>9</v>
      </c>
      <c r="I873">
        <v>1.42</v>
      </c>
      <c r="J873">
        <v>1.38</v>
      </c>
      <c r="K873">
        <v>1.79</v>
      </c>
      <c r="L873">
        <v>1.53</v>
      </c>
      <c r="M873">
        <v>2</v>
      </c>
      <c r="N873">
        <v>1</v>
      </c>
      <c r="O873">
        <v>3</v>
      </c>
      <c r="P873">
        <v>2</v>
      </c>
      <c r="Q873">
        <v>1</v>
      </c>
      <c r="R873">
        <v>1</v>
      </c>
      <c r="S873" t="s">
        <v>1620</v>
      </c>
      <c r="T873">
        <v>34</v>
      </c>
      <c r="U873">
        <v>2</v>
      </c>
      <c r="V873">
        <v>5</v>
      </c>
      <c r="W873">
        <v>4</v>
      </c>
      <c r="X873">
        <v>0</v>
      </c>
      <c r="Y873">
        <v>1</v>
      </c>
      <c r="Z873">
        <v>0</v>
      </c>
      <c r="AA873">
        <v>3</v>
      </c>
      <c r="AB873">
        <v>1</v>
      </c>
      <c r="AC873">
        <v>1</v>
      </c>
      <c r="AD873">
        <v>0</v>
      </c>
      <c r="AE873">
        <v>9</v>
      </c>
      <c r="AF873">
        <v>9</v>
      </c>
      <c r="AG873">
        <v>3</v>
      </c>
      <c r="AH873">
        <v>3</v>
      </c>
      <c r="AI873">
        <v>6</v>
      </c>
      <c r="AJ873">
        <v>6</v>
      </c>
      <c r="AK873">
        <v>13</v>
      </c>
      <c r="AL873">
        <v>14</v>
      </c>
      <c r="AM873">
        <v>46</v>
      </c>
      <c r="AN873">
        <v>54</v>
      </c>
      <c r="AO873">
        <v>1.1000000000000001</v>
      </c>
      <c r="AP873">
        <v>1.06</v>
      </c>
      <c r="AQ873">
        <v>1.84</v>
      </c>
      <c r="AR873">
        <v>44</v>
      </c>
      <c r="AS873">
        <v>60</v>
      </c>
      <c r="AT873">
        <v>28</v>
      </c>
      <c r="AU873">
        <v>16</v>
      </c>
      <c r="AV873">
        <v>4</v>
      </c>
      <c r="AW873">
        <v>27</v>
      </c>
      <c r="AX873">
        <v>60</v>
      </c>
      <c r="AY873">
        <v>17</v>
      </c>
      <c r="AZ873">
        <v>61</v>
      </c>
      <c r="BA873">
        <v>9.33</v>
      </c>
      <c r="BB873">
        <v>5.12</v>
      </c>
      <c r="BC873">
        <v>2.2000000000000002</v>
      </c>
      <c r="BD873">
        <v>3.15</v>
      </c>
      <c r="BE873">
        <v>3.05</v>
      </c>
      <c r="BF873">
        <f>(1/BC873+1/BD873+1/BE873-1)/3</f>
        <v>3.3291541488262855E-2</v>
      </c>
      <c r="BG873">
        <f>1/BC873-BF873</f>
        <v>0.42125391305719168</v>
      </c>
      <c r="BH873">
        <f>1/BD873-BF873</f>
        <v>0.28416877597205459</v>
      </c>
      <c r="BI873">
        <f>1/BE873-BF873</f>
        <v>0.29457731097075357</v>
      </c>
      <c r="BJ873">
        <f>MROUND(BG873*100,2)/100</f>
        <v>0.42</v>
      </c>
      <c r="BK873">
        <v>1.36</v>
      </c>
      <c r="BL873">
        <v>2</v>
      </c>
      <c r="BM873">
        <v>3.5</v>
      </c>
      <c r="BN873">
        <v>7</v>
      </c>
      <c r="BO873">
        <v>1.85</v>
      </c>
      <c r="BP873">
        <v>1.85</v>
      </c>
      <c r="BQ873" t="s">
        <v>1255</v>
      </c>
      <c r="BR873">
        <f>VLOOKUP(Table2[[#This Row],[Reference]],metron,10,FALSE)</f>
        <v>2.4884649511978703</v>
      </c>
      <c r="BS873">
        <f>VLOOKUP(Table2[[#This Row],[Reference]],metron,11,FALSE)</f>
        <v>1.396960958296362</v>
      </c>
      <c r="BT873">
        <f>VLOOKUP(Table2[[#This Row],[Reference]],metron,12,FALSE)</f>
        <v>1.091503992901508</v>
      </c>
      <c r="BU873">
        <f>VLOOKUP(Table2[[#This Row],[Reference]],metron,13,FALSE)</f>
        <v>0.60765391014975045</v>
      </c>
      <c r="BV873">
        <f>VLOOKUP(Table2[[#This Row],[Reference]],metron,14,FALSE)</f>
        <v>0.47276760953965608</v>
      </c>
      <c r="BW873">
        <f>VLOOKUP(Table2[[#This Row],[Reference]],metron,15,FALSE)</f>
        <v>12.29504785684561</v>
      </c>
      <c r="BX873">
        <f>VLOOKUP(Table2[[#This Row],[Reference]],metron,16,FALSE)</f>
        <v>10.047232625884311</v>
      </c>
      <c r="BY873">
        <f>VLOOKUP(Table2[[#This Row],[Reference]],metron,17,FALSE)</f>
        <v>5.2917192097519967</v>
      </c>
      <c r="BZ873">
        <f>VLOOKUP(Table2[[#This Row],[Reference]],metron,18,FALSE)</f>
        <v>4.2580916351408158</v>
      </c>
      <c r="CA873">
        <f>VLOOKUP(Table2[[#This Row],[Reference]],metron,19,FALSE)</f>
        <v>7.0033286470936131</v>
      </c>
      <c r="CB873">
        <f>VLOOKUP(Table2[[#This Row],[Reference]],metron,20,FALSE)</f>
        <v>5.789140990743495</v>
      </c>
      <c r="CC873">
        <f>VLOOKUP(Table2[[#This Row],[Reference]],metron,21,FALSE)</f>
        <v>12.77041895895049</v>
      </c>
      <c r="CD873">
        <f>VLOOKUP(Table2[[#This Row],[Reference]],metron,22,FALSE)</f>
        <v>13.411129919593741</v>
      </c>
      <c r="CE873">
        <f>VLOOKUP(Table2[[#This Row],[Reference]],metron,23,FALSE)</f>
        <v>1.556141062018646</v>
      </c>
      <c r="CF873">
        <f>VLOOKUP(Table2[[#This Row],[Reference]],metron,24,FALSE)</f>
        <v>1.9114308877178761</v>
      </c>
      <c r="CG873">
        <f>VLOOKUP(Table2[[#This Row],[Reference]],metron,25,FALSE)</f>
        <v>8.4920956627482766E-2</v>
      </c>
      <c r="CH873">
        <f>VLOOKUP(Table2[[#This Row],[Reference]],metron,26,FALSE)</f>
        <v>0.1323469801378192</v>
      </c>
    </row>
    <row r="874" spans="1:86" hidden="1" x14ac:dyDescent="0.45">
      <c r="A874">
        <v>1646535600</v>
      </c>
      <c r="B874" t="s">
        <v>1621</v>
      </c>
      <c r="C874" t="s">
        <v>64</v>
      </c>
      <c r="D874" t="s">
        <v>65</v>
      </c>
      <c r="E874" t="s">
        <v>671</v>
      </c>
      <c r="F874" t="s">
        <v>700</v>
      </c>
      <c r="G874" t="s">
        <v>731</v>
      </c>
      <c r="H874">
        <v>9</v>
      </c>
      <c r="I874">
        <v>1.38</v>
      </c>
      <c r="J874">
        <v>1.75</v>
      </c>
      <c r="K874">
        <v>1.25</v>
      </c>
      <c r="L874">
        <v>1.42</v>
      </c>
      <c r="M874">
        <v>1</v>
      </c>
      <c r="N874">
        <v>3</v>
      </c>
      <c r="O874">
        <v>4</v>
      </c>
      <c r="P874">
        <v>3</v>
      </c>
      <c r="Q874">
        <v>1</v>
      </c>
      <c r="R874">
        <v>2</v>
      </c>
      <c r="S874">
        <v>9</v>
      </c>
      <c r="T874" t="s">
        <v>1622</v>
      </c>
      <c r="U874">
        <v>4</v>
      </c>
      <c r="V874">
        <v>1</v>
      </c>
      <c r="W874">
        <v>1</v>
      </c>
      <c r="X874">
        <v>0</v>
      </c>
      <c r="Y874">
        <v>1</v>
      </c>
      <c r="Z874">
        <v>0</v>
      </c>
      <c r="AA874">
        <v>0</v>
      </c>
      <c r="AB874">
        <v>1</v>
      </c>
      <c r="AC874">
        <v>0</v>
      </c>
      <c r="AD874">
        <v>1</v>
      </c>
      <c r="AE874">
        <v>8</v>
      </c>
      <c r="AF874">
        <v>10</v>
      </c>
      <c r="AG874">
        <v>4</v>
      </c>
      <c r="AH874">
        <v>5</v>
      </c>
      <c r="AI874">
        <v>4</v>
      </c>
      <c r="AJ874">
        <v>5</v>
      </c>
      <c r="AK874">
        <v>14</v>
      </c>
      <c r="AL874">
        <v>17</v>
      </c>
      <c r="AM874">
        <v>48</v>
      </c>
      <c r="AN874">
        <v>52</v>
      </c>
      <c r="AO874">
        <v>1.05</v>
      </c>
      <c r="AP874">
        <v>1.26</v>
      </c>
      <c r="AQ874">
        <v>2.27</v>
      </c>
      <c r="AR874">
        <v>44</v>
      </c>
      <c r="AS874">
        <v>84</v>
      </c>
      <c r="AT874">
        <v>23</v>
      </c>
      <c r="AU874">
        <v>12</v>
      </c>
      <c r="AV874">
        <v>8</v>
      </c>
      <c r="AW874">
        <v>24</v>
      </c>
      <c r="AX874">
        <v>75</v>
      </c>
      <c r="AY874">
        <v>40</v>
      </c>
      <c r="AZ874">
        <v>76</v>
      </c>
      <c r="BA874">
        <v>8.83</v>
      </c>
      <c r="BB874">
        <v>5.41</v>
      </c>
      <c r="BC874">
        <v>1.95</v>
      </c>
      <c r="BD874">
        <v>3.25</v>
      </c>
      <c r="BE874">
        <v>3.5</v>
      </c>
      <c r="BF874">
        <f>(1/BC874+1/BD874+1/BE874-1)/3</f>
        <v>3.5409035409035429E-2</v>
      </c>
      <c r="BG874">
        <f>1/BC874-BF874</f>
        <v>0.47741147741147744</v>
      </c>
      <c r="BH874">
        <f>1/BD874-BF874</f>
        <v>0.27228327228327226</v>
      </c>
      <c r="BI874">
        <f>1/BE874-BF874</f>
        <v>0.25030525030525025</v>
      </c>
      <c r="BJ874">
        <f>MROUND(BG874*100,2)/100</f>
        <v>0.48</v>
      </c>
      <c r="BK874">
        <v>1.36</v>
      </c>
      <c r="BL874">
        <v>2</v>
      </c>
      <c r="BM874">
        <v>3.5</v>
      </c>
      <c r="BN874">
        <v>7</v>
      </c>
      <c r="BO874">
        <v>1.91</v>
      </c>
      <c r="BP874">
        <v>1.8</v>
      </c>
      <c r="BQ874" t="s">
        <v>770</v>
      </c>
      <c r="BR874">
        <f>VLOOKUP(Table2[[#This Row],[Reference]],metron,10,FALSE)</f>
        <v>2.5271929824561399</v>
      </c>
      <c r="BS874">
        <f>VLOOKUP(Table2[[#This Row],[Reference]],metron,11,FALSE)</f>
        <v>1.510877192982456</v>
      </c>
      <c r="BT874">
        <f>VLOOKUP(Table2[[#This Row],[Reference]],metron,12,FALSE)</f>
        <v>1.0163157894736841</v>
      </c>
      <c r="BU874">
        <f>VLOOKUP(Table2[[#This Row],[Reference]],metron,13,FALSE)</f>
        <v>0.67350877192982461</v>
      </c>
      <c r="BV874">
        <f>VLOOKUP(Table2[[#This Row],[Reference]],metron,14,FALSE)</f>
        <v>0.4442105263157895</v>
      </c>
      <c r="BW874">
        <f>VLOOKUP(Table2[[#This Row],[Reference]],metron,15,FALSE)</f>
        <v>12.80980392156863</v>
      </c>
      <c r="BX874">
        <f>VLOOKUP(Table2[[#This Row],[Reference]],metron,16,FALSE)</f>
        <v>9.6872549019607845</v>
      </c>
      <c r="BY874">
        <f>VLOOKUP(Table2[[#This Row],[Reference]],metron,17,FALSE)</f>
        <v>5.6491169610129957</v>
      </c>
      <c r="BZ874">
        <f>VLOOKUP(Table2[[#This Row],[Reference]],metron,18,FALSE)</f>
        <v>4.1379540153282237</v>
      </c>
      <c r="CA874">
        <f>VLOOKUP(Table2[[#This Row],[Reference]],metron,19,FALSE)</f>
        <v>7.1606869605556343</v>
      </c>
      <c r="CB874">
        <f>VLOOKUP(Table2[[#This Row],[Reference]],metron,20,FALSE)</f>
        <v>5.5493008866325608</v>
      </c>
      <c r="CC874">
        <f>VLOOKUP(Table2[[#This Row],[Reference]],metron,21,FALSE)</f>
        <v>12.9029029029029</v>
      </c>
      <c r="CD874">
        <f>VLOOKUP(Table2[[#This Row],[Reference]],metron,22,FALSE)</f>
        <v>13.75508842175509</v>
      </c>
      <c r="CE874">
        <f>VLOOKUP(Table2[[#This Row],[Reference]],metron,23,FALSE)</f>
        <v>1.5287356321839081</v>
      </c>
      <c r="CF874">
        <f>VLOOKUP(Table2[[#This Row],[Reference]],metron,24,FALSE)</f>
        <v>1.9664750957854411</v>
      </c>
      <c r="CG874">
        <f>VLOOKUP(Table2[[#This Row],[Reference]],metron,25,FALSE)</f>
        <v>8.8441890166028103E-2</v>
      </c>
      <c r="CH874">
        <f>VLOOKUP(Table2[[#This Row],[Reference]],metron,26,FALSE)</f>
        <v>0.13409961685823751</v>
      </c>
    </row>
    <row r="875" spans="1:86" hidden="1" x14ac:dyDescent="0.45">
      <c r="A875">
        <v>1646535600</v>
      </c>
      <c r="B875" t="s">
        <v>1621</v>
      </c>
      <c r="C875" t="s">
        <v>64</v>
      </c>
      <c r="D875" t="s">
        <v>65</v>
      </c>
      <c r="E875" t="s">
        <v>666</v>
      </c>
      <c r="F875" t="s">
        <v>672</v>
      </c>
      <c r="G875" t="s">
        <v>983</v>
      </c>
      <c r="H875">
        <v>9</v>
      </c>
      <c r="I875">
        <v>1.25</v>
      </c>
      <c r="J875">
        <v>1.23</v>
      </c>
      <c r="K875">
        <v>1.47</v>
      </c>
      <c r="L875">
        <v>1.1100000000000001</v>
      </c>
      <c r="M875">
        <v>1</v>
      </c>
      <c r="N875">
        <v>0</v>
      </c>
      <c r="O875">
        <v>1</v>
      </c>
      <c r="P875">
        <v>0</v>
      </c>
      <c r="Q875">
        <v>0</v>
      </c>
      <c r="R875">
        <v>0</v>
      </c>
      <c r="S875">
        <v>61</v>
      </c>
      <c r="U875">
        <v>3</v>
      </c>
      <c r="V875">
        <v>5</v>
      </c>
      <c r="W875">
        <v>3</v>
      </c>
      <c r="X875">
        <v>0</v>
      </c>
      <c r="Y875">
        <v>1</v>
      </c>
      <c r="Z875">
        <v>1</v>
      </c>
      <c r="AA875">
        <v>0</v>
      </c>
      <c r="AB875">
        <v>3</v>
      </c>
      <c r="AC875">
        <v>1</v>
      </c>
      <c r="AD875">
        <v>1</v>
      </c>
      <c r="AE875">
        <v>13</v>
      </c>
      <c r="AF875">
        <v>7</v>
      </c>
      <c r="AG875">
        <v>2</v>
      </c>
      <c r="AH875">
        <v>2</v>
      </c>
      <c r="AI875">
        <v>11</v>
      </c>
      <c r="AJ875">
        <v>5</v>
      </c>
      <c r="AK875">
        <v>19</v>
      </c>
      <c r="AL875">
        <v>11</v>
      </c>
      <c r="AM875">
        <v>54</v>
      </c>
      <c r="AN875">
        <v>46</v>
      </c>
      <c r="AO875">
        <v>1.22</v>
      </c>
      <c r="AP875">
        <v>0.95</v>
      </c>
      <c r="AQ875">
        <v>2.69</v>
      </c>
      <c r="AR875">
        <v>64</v>
      </c>
      <c r="AS875">
        <v>84</v>
      </c>
      <c r="AT875">
        <v>60</v>
      </c>
      <c r="AU875">
        <v>20</v>
      </c>
      <c r="AV875">
        <v>8</v>
      </c>
      <c r="AW875">
        <v>37</v>
      </c>
      <c r="AX875">
        <v>81</v>
      </c>
      <c r="AY875">
        <v>52</v>
      </c>
      <c r="AZ875">
        <v>84</v>
      </c>
      <c r="BA875">
        <v>11.85</v>
      </c>
      <c r="BB875">
        <v>5.66</v>
      </c>
      <c r="BC875">
        <v>2.2000000000000002</v>
      </c>
      <c r="BD875">
        <v>3.25</v>
      </c>
      <c r="BE875">
        <v>2.95</v>
      </c>
      <c r="BF875">
        <f>(1/BC875+1/BD875+1/BE875-1)/3</f>
        <v>3.3740271028406633E-2</v>
      </c>
      <c r="BG875">
        <f>1/BC875-BF875</f>
        <v>0.42080518351704788</v>
      </c>
      <c r="BH875">
        <f>1/BD875-BF875</f>
        <v>0.27395203666390106</v>
      </c>
      <c r="BI875">
        <f>1/BE875-BF875</f>
        <v>0.30524277981905096</v>
      </c>
      <c r="BJ875">
        <f>MROUND(BG875*100,2)/100</f>
        <v>0.42</v>
      </c>
      <c r="BK875">
        <v>1.3</v>
      </c>
      <c r="BL875">
        <v>1.85</v>
      </c>
      <c r="BM875">
        <v>3.25</v>
      </c>
      <c r="BN875">
        <v>5.5</v>
      </c>
      <c r="BO875">
        <v>1.73</v>
      </c>
      <c r="BP875">
        <v>2</v>
      </c>
      <c r="BQ875" t="s">
        <v>669</v>
      </c>
      <c r="BR875">
        <f>VLOOKUP(Table2[[#This Row],[Reference]],metron,10,FALSE)</f>
        <v>2.4884649511978703</v>
      </c>
      <c r="BS875">
        <f>VLOOKUP(Table2[[#This Row],[Reference]],metron,11,FALSE)</f>
        <v>1.396960958296362</v>
      </c>
      <c r="BT875">
        <f>VLOOKUP(Table2[[#This Row],[Reference]],metron,12,FALSE)</f>
        <v>1.091503992901508</v>
      </c>
      <c r="BU875">
        <f>VLOOKUP(Table2[[#This Row],[Reference]],metron,13,FALSE)</f>
        <v>0.60765391014975045</v>
      </c>
      <c r="BV875">
        <f>VLOOKUP(Table2[[#This Row],[Reference]],metron,14,FALSE)</f>
        <v>0.47276760953965608</v>
      </c>
      <c r="BW875">
        <f>VLOOKUP(Table2[[#This Row],[Reference]],metron,15,FALSE)</f>
        <v>12.29504785684561</v>
      </c>
      <c r="BX875">
        <f>VLOOKUP(Table2[[#This Row],[Reference]],metron,16,FALSE)</f>
        <v>10.047232625884311</v>
      </c>
      <c r="BY875">
        <f>VLOOKUP(Table2[[#This Row],[Reference]],metron,17,FALSE)</f>
        <v>5.2917192097519967</v>
      </c>
      <c r="BZ875">
        <f>VLOOKUP(Table2[[#This Row],[Reference]],metron,18,FALSE)</f>
        <v>4.2580916351408158</v>
      </c>
      <c r="CA875">
        <f>VLOOKUP(Table2[[#This Row],[Reference]],metron,19,FALSE)</f>
        <v>7.0033286470936131</v>
      </c>
      <c r="CB875">
        <f>VLOOKUP(Table2[[#This Row],[Reference]],metron,20,FALSE)</f>
        <v>5.789140990743495</v>
      </c>
      <c r="CC875">
        <f>VLOOKUP(Table2[[#This Row],[Reference]],metron,21,FALSE)</f>
        <v>12.77041895895049</v>
      </c>
      <c r="CD875">
        <f>VLOOKUP(Table2[[#This Row],[Reference]],metron,22,FALSE)</f>
        <v>13.411129919593741</v>
      </c>
      <c r="CE875">
        <f>VLOOKUP(Table2[[#This Row],[Reference]],metron,23,FALSE)</f>
        <v>1.556141062018646</v>
      </c>
      <c r="CF875">
        <f>VLOOKUP(Table2[[#This Row],[Reference]],metron,24,FALSE)</f>
        <v>1.9114308877178761</v>
      </c>
      <c r="CG875">
        <f>VLOOKUP(Table2[[#This Row],[Reference]],metron,25,FALSE)</f>
        <v>8.4920956627482766E-2</v>
      </c>
      <c r="CH875">
        <f>VLOOKUP(Table2[[#This Row],[Reference]],metron,26,FALSE)</f>
        <v>0.1323469801378192</v>
      </c>
    </row>
    <row r="876" spans="1:86" hidden="1" x14ac:dyDescent="0.45">
      <c r="A876">
        <v>1647046800</v>
      </c>
      <c r="B876" t="s">
        <v>1623</v>
      </c>
      <c r="C876" t="s">
        <v>64</v>
      </c>
      <c r="D876" t="s">
        <v>65</v>
      </c>
      <c r="E876" t="s">
        <v>660</v>
      </c>
      <c r="F876" t="s">
        <v>683</v>
      </c>
      <c r="G876" t="s">
        <v>684</v>
      </c>
      <c r="H876">
        <v>10</v>
      </c>
      <c r="I876">
        <v>1</v>
      </c>
      <c r="J876">
        <v>0.62</v>
      </c>
      <c r="K876">
        <v>1.24</v>
      </c>
      <c r="L876">
        <v>0.65</v>
      </c>
      <c r="M876">
        <v>1</v>
      </c>
      <c r="N876">
        <v>0</v>
      </c>
      <c r="O876">
        <v>1</v>
      </c>
      <c r="P876">
        <v>1</v>
      </c>
      <c r="Q876">
        <v>1</v>
      </c>
      <c r="R876">
        <v>0</v>
      </c>
      <c r="S876">
        <v>10</v>
      </c>
      <c r="U876">
        <v>3</v>
      </c>
      <c r="V876">
        <v>10</v>
      </c>
      <c r="W876">
        <v>0</v>
      </c>
      <c r="X876">
        <v>0</v>
      </c>
      <c r="Y876">
        <v>1</v>
      </c>
      <c r="Z876">
        <v>0</v>
      </c>
      <c r="AA876">
        <v>0</v>
      </c>
      <c r="AB876">
        <v>0</v>
      </c>
      <c r="AC876">
        <v>0</v>
      </c>
      <c r="AD876">
        <v>1</v>
      </c>
      <c r="AE876">
        <v>12</v>
      </c>
      <c r="AF876">
        <v>15</v>
      </c>
      <c r="AG876">
        <v>6</v>
      </c>
      <c r="AH876">
        <v>6</v>
      </c>
      <c r="AI876">
        <v>6</v>
      </c>
      <c r="AJ876">
        <v>9</v>
      </c>
      <c r="AK876">
        <v>13</v>
      </c>
      <c r="AL876">
        <v>4</v>
      </c>
      <c r="AM876">
        <v>41</v>
      </c>
      <c r="AN876">
        <v>59</v>
      </c>
      <c r="AO876">
        <v>1.42</v>
      </c>
      <c r="AP876">
        <v>1.82</v>
      </c>
      <c r="AQ876">
        <v>2.14</v>
      </c>
      <c r="AR876">
        <v>36</v>
      </c>
      <c r="AS876">
        <v>68</v>
      </c>
      <c r="AT876">
        <v>45</v>
      </c>
      <c r="AU876">
        <v>13</v>
      </c>
      <c r="AV876">
        <v>0</v>
      </c>
      <c r="AW876">
        <v>29</v>
      </c>
      <c r="AX876">
        <v>65</v>
      </c>
      <c r="AY876">
        <v>32</v>
      </c>
      <c r="AZ876">
        <v>76</v>
      </c>
      <c r="BA876">
        <v>10.29</v>
      </c>
      <c r="BB876">
        <v>4.8099999999999996</v>
      </c>
      <c r="BC876">
        <v>2.1800000000000002</v>
      </c>
      <c r="BD876">
        <v>3.27</v>
      </c>
      <c r="BE876">
        <v>3.27</v>
      </c>
      <c r="BF876">
        <f>(1/BC876+1/BD876+1/BE876-1)/3</f>
        <v>2.3445463812436323E-2</v>
      </c>
      <c r="BG876">
        <f>1/BC876-BF876</f>
        <v>0.43527013251783886</v>
      </c>
      <c r="BH876">
        <f>1/BD876-BF876</f>
        <v>0.28236493374108046</v>
      </c>
      <c r="BI876">
        <f>1/BE876-BF876</f>
        <v>0.28236493374108046</v>
      </c>
      <c r="BJ876">
        <f>MROUND(BG876*100,2)/100</f>
        <v>0.44</v>
      </c>
      <c r="BK876">
        <v>1.36</v>
      </c>
      <c r="BL876">
        <v>2.11</v>
      </c>
      <c r="BM876">
        <v>3.75</v>
      </c>
      <c r="BN876">
        <v>7.5</v>
      </c>
      <c r="BO876">
        <v>1.85</v>
      </c>
      <c r="BP876">
        <v>1.85</v>
      </c>
      <c r="BQ876" t="s">
        <v>664</v>
      </c>
      <c r="BR876">
        <f>VLOOKUP(Table2[[#This Row],[Reference]],metron,10,FALSE)</f>
        <v>2.4807646356033461</v>
      </c>
      <c r="BS876">
        <f>VLOOKUP(Table2[[#This Row],[Reference]],metron,11,FALSE)</f>
        <v>1.4140979689366791</v>
      </c>
      <c r="BT876">
        <f>VLOOKUP(Table2[[#This Row],[Reference]],metron,12,FALSE)</f>
        <v>1.0666666666666671</v>
      </c>
      <c r="BU876">
        <f>VLOOKUP(Table2[[#This Row],[Reference]],metron,13,FALSE)</f>
        <v>0.62712066905615294</v>
      </c>
      <c r="BV876">
        <f>VLOOKUP(Table2[[#This Row],[Reference]],metron,14,FALSE)</f>
        <v>0.46009557945041818</v>
      </c>
      <c r="BW876">
        <f>VLOOKUP(Table2[[#This Row],[Reference]],metron,15,FALSE)</f>
        <v>12.56969280146722</v>
      </c>
      <c r="BX876">
        <f>VLOOKUP(Table2[[#This Row],[Reference]],metron,16,FALSE)</f>
        <v>9.8695552498853729</v>
      </c>
      <c r="BY876">
        <f>VLOOKUP(Table2[[#This Row],[Reference]],metron,17,FALSE)</f>
        <v>5.2754256787850897</v>
      </c>
      <c r="BZ876">
        <f>VLOOKUP(Table2[[#This Row],[Reference]],metron,18,FALSE)</f>
        <v>4.1279337321675103</v>
      </c>
      <c r="CA876">
        <f>VLOOKUP(Table2[[#This Row],[Reference]],metron,19,FALSE)</f>
        <v>7.2942671226821298</v>
      </c>
      <c r="CB876">
        <f>VLOOKUP(Table2[[#This Row],[Reference]],metron,20,FALSE)</f>
        <v>5.7416215177178627</v>
      </c>
      <c r="CC876">
        <f>VLOOKUP(Table2[[#This Row],[Reference]],metron,21,FALSE)</f>
        <v>12.897246007868549</v>
      </c>
      <c r="CD876">
        <f>VLOOKUP(Table2[[#This Row],[Reference]],metron,22,FALSE)</f>
        <v>13.507058551261281</v>
      </c>
      <c r="CE876">
        <f>VLOOKUP(Table2[[#This Row],[Reference]],metron,23,FALSE)</f>
        <v>1.576522702104098</v>
      </c>
      <c r="CF876">
        <f>VLOOKUP(Table2[[#This Row],[Reference]],metron,24,FALSE)</f>
        <v>1.917165005537099</v>
      </c>
      <c r="CG876">
        <f>VLOOKUP(Table2[[#This Row],[Reference]],metron,25,FALSE)</f>
        <v>8.4385382059800659E-2</v>
      </c>
      <c r="CH876">
        <f>VLOOKUP(Table2[[#This Row],[Reference]],metron,26,FALSE)</f>
        <v>0.1233665559246955</v>
      </c>
    </row>
    <row r="877" spans="1:86" hidden="1" x14ac:dyDescent="0.45">
      <c r="A877">
        <v>1647054000</v>
      </c>
      <c r="B877" t="s">
        <v>1624</v>
      </c>
      <c r="C877" t="s">
        <v>64</v>
      </c>
      <c r="D877" t="s">
        <v>65</v>
      </c>
      <c r="E877" t="s">
        <v>689</v>
      </c>
      <c r="F877" t="s">
        <v>677</v>
      </c>
      <c r="G877" t="s">
        <v>725</v>
      </c>
      <c r="H877">
        <v>10</v>
      </c>
      <c r="I877">
        <v>1.1499999999999999</v>
      </c>
      <c r="J877">
        <v>1.69</v>
      </c>
      <c r="K877">
        <v>0.88</v>
      </c>
      <c r="L877">
        <v>1.68</v>
      </c>
      <c r="M877">
        <v>1</v>
      </c>
      <c r="N877">
        <v>2</v>
      </c>
      <c r="O877">
        <v>3</v>
      </c>
      <c r="P877">
        <v>1</v>
      </c>
      <c r="Q877">
        <v>0</v>
      </c>
      <c r="R877">
        <v>1</v>
      </c>
      <c r="S877">
        <v>65</v>
      </c>
      <c r="T877" t="s">
        <v>1142</v>
      </c>
      <c r="U877">
        <v>4</v>
      </c>
      <c r="V877">
        <v>6</v>
      </c>
      <c r="W877">
        <v>2</v>
      </c>
      <c r="X877">
        <v>0</v>
      </c>
      <c r="Y877">
        <v>3</v>
      </c>
      <c r="Z877">
        <v>0</v>
      </c>
      <c r="AA877">
        <v>1</v>
      </c>
      <c r="AB877">
        <v>1</v>
      </c>
      <c r="AC877">
        <v>3</v>
      </c>
      <c r="AD877">
        <v>0</v>
      </c>
      <c r="AE877">
        <v>7</v>
      </c>
      <c r="AF877">
        <v>18</v>
      </c>
      <c r="AG877">
        <v>3</v>
      </c>
      <c r="AH877">
        <v>4</v>
      </c>
      <c r="AI877">
        <v>4</v>
      </c>
      <c r="AJ877">
        <v>14</v>
      </c>
      <c r="AK877">
        <v>16</v>
      </c>
      <c r="AL877">
        <v>14</v>
      </c>
      <c r="AM877">
        <v>49</v>
      </c>
      <c r="AN877">
        <v>51</v>
      </c>
      <c r="AO877">
        <v>0.81</v>
      </c>
      <c r="AP877">
        <v>1.77</v>
      </c>
      <c r="AQ877">
        <v>2.2599999999999998</v>
      </c>
      <c r="AR877">
        <v>50</v>
      </c>
      <c r="AS877">
        <v>63</v>
      </c>
      <c r="AT877">
        <v>37</v>
      </c>
      <c r="AU877">
        <v>22</v>
      </c>
      <c r="AV877">
        <v>11</v>
      </c>
      <c r="AW877">
        <v>40</v>
      </c>
      <c r="AX877">
        <v>72</v>
      </c>
      <c r="AY877">
        <v>32</v>
      </c>
      <c r="AZ877">
        <v>56</v>
      </c>
      <c r="BA877">
        <v>8.0299999999999994</v>
      </c>
      <c r="BB877">
        <v>4.5199999999999996</v>
      </c>
      <c r="BC877">
        <v>2.8</v>
      </c>
      <c r="BD877">
        <v>3.22</v>
      </c>
      <c r="BE877">
        <v>2.4900000000000002</v>
      </c>
      <c r="BF877">
        <f>(1/BC877+1/BD877+1/BE877-1)/3</f>
        <v>2.3102763018949462E-2</v>
      </c>
      <c r="BG877">
        <f>1/BC877-BF877</f>
        <v>0.33404009412390767</v>
      </c>
      <c r="BH877">
        <f>1/BD877-BF877</f>
        <v>0.28745624319223062</v>
      </c>
      <c r="BI877">
        <f>1/BE877-BF877</f>
        <v>0.37850366268386171</v>
      </c>
      <c r="BJ877">
        <f>MROUND(BG877*100,2)/100</f>
        <v>0.34</v>
      </c>
      <c r="BK877">
        <v>1.5</v>
      </c>
      <c r="BL877">
        <v>2.19</v>
      </c>
      <c r="BM877">
        <v>4.33</v>
      </c>
      <c r="BN877">
        <v>9</v>
      </c>
      <c r="BO877">
        <v>2</v>
      </c>
      <c r="BP877">
        <v>1.73</v>
      </c>
      <c r="BQ877" t="s">
        <v>713</v>
      </c>
      <c r="BR877">
        <f>VLOOKUP(Table2[[#This Row],[Reference]],metron,10,FALSE)</f>
        <v>2.5229727551184897</v>
      </c>
      <c r="BS877">
        <f>VLOOKUP(Table2[[#This Row],[Reference]],metron,11,FALSE)</f>
        <v>1.228921489601805</v>
      </c>
      <c r="BT877">
        <f>VLOOKUP(Table2[[#This Row],[Reference]],metron,12,FALSE)</f>
        <v>1.2940512655166849</v>
      </c>
      <c r="BU877">
        <f>VLOOKUP(Table2[[#This Row],[Reference]],metron,13,FALSE)</f>
        <v>0.53240890035472432</v>
      </c>
      <c r="BV877">
        <f>VLOOKUP(Table2[[#This Row],[Reference]],metron,14,FALSE)</f>
        <v>0.56514027732989358</v>
      </c>
      <c r="BW877">
        <f>VLOOKUP(Table2[[#This Row],[Reference]],metron,15,FALSE)</f>
        <v>11.417888124439131</v>
      </c>
      <c r="BX877">
        <f>VLOOKUP(Table2[[#This Row],[Reference]],metron,16,FALSE)</f>
        <v>10.76308704756207</v>
      </c>
      <c r="BY877">
        <f>VLOOKUP(Table2[[#This Row],[Reference]],metron,17,FALSE)</f>
        <v>4.8317672021824798</v>
      </c>
      <c r="BZ877">
        <f>VLOOKUP(Table2[[#This Row],[Reference]],metron,18,FALSE)</f>
        <v>4.6698999696877843</v>
      </c>
      <c r="CA877">
        <f>VLOOKUP(Table2[[#This Row],[Reference]],metron,19,FALSE)</f>
        <v>6.5861209222566508</v>
      </c>
      <c r="CB877">
        <f>VLOOKUP(Table2[[#This Row],[Reference]],metron,20,FALSE)</f>
        <v>6.093187077874286</v>
      </c>
      <c r="CC877">
        <f>VLOOKUP(Table2[[#This Row],[Reference]],metron,21,FALSE)</f>
        <v>12.685679611650491</v>
      </c>
      <c r="CD877">
        <f>VLOOKUP(Table2[[#This Row],[Reference]],metron,22,FALSE)</f>
        <v>13.02639563106796</v>
      </c>
      <c r="CE877">
        <f>VLOOKUP(Table2[[#This Row],[Reference]],metron,23,FALSE)</f>
        <v>1.6481211768132831</v>
      </c>
      <c r="CF877">
        <f>VLOOKUP(Table2[[#This Row],[Reference]],metron,24,FALSE)</f>
        <v>1.8572676958928049</v>
      </c>
      <c r="CG877">
        <f>VLOOKUP(Table2[[#This Row],[Reference]],metron,25,FALSE)</f>
        <v>9.641712787649287E-2</v>
      </c>
      <c r="CH877">
        <f>VLOOKUP(Table2[[#This Row],[Reference]],metron,26,FALSE)</f>
        <v>0.11302068161957469</v>
      </c>
    </row>
    <row r="878" spans="1:86" hidden="1" x14ac:dyDescent="0.45">
      <c r="A878">
        <v>1647054360</v>
      </c>
      <c r="B878" t="s">
        <v>1625</v>
      </c>
      <c r="C878" t="s">
        <v>64</v>
      </c>
      <c r="D878" t="s">
        <v>65</v>
      </c>
      <c r="E878" t="s">
        <v>704</v>
      </c>
      <c r="F878" t="s">
        <v>699</v>
      </c>
      <c r="G878" t="s">
        <v>65</v>
      </c>
      <c r="H878">
        <v>10</v>
      </c>
      <c r="I878">
        <v>1.54</v>
      </c>
      <c r="J878">
        <v>0.42</v>
      </c>
      <c r="K878">
        <v>1.79</v>
      </c>
      <c r="L878">
        <v>0.72</v>
      </c>
      <c r="M878">
        <v>2</v>
      </c>
      <c r="N878">
        <v>1</v>
      </c>
      <c r="O878">
        <v>3</v>
      </c>
      <c r="P878">
        <v>2</v>
      </c>
      <c r="Q878">
        <v>2</v>
      </c>
      <c r="R878">
        <v>0</v>
      </c>
      <c r="S878" t="s">
        <v>1626</v>
      </c>
      <c r="T878">
        <v>72</v>
      </c>
      <c r="U878">
        <v>2</v>
      </c>
      <c r="V878">
        <v>2</v>
      </c>
      <c r="W878">
        <v>3</v>
      </c>
      <c r="X878">
        <v>0</v>
      </c>
      <c r="Y878">
        <v>3</v>
      </c>
      <c r="Z878">
        <v>1</v>
      </c>
      <c r="AA878">
        <v>1</v>
      </c>
      <c r="AB878">
        <v>2</v>
      </c>
      <c r="AC878">
        <v>0</v>
      </c>
      <c r="AD878">
        <v>4</v>
      </c>
      <c r="AE878">
        <v>5</v>
      </c>
      <c r="AF878">
        <v>5</v>
      </c>
      <c r="AG878">
        <v>3</v>
      </c>
      <c r="AH878">
        <v>2</v>
      </c>
      <c r="AI878">
        <v>2</v>
      </c>
      <c r="AJ878">
        <v>3</v>
      </c>
      <c r="AK878">
        <v>15</v>
      </c>
      <c r="AL878">
        <v>11</v>
      </c>
      <c r="AM878">
        <v>44</v>
      </c>
      <c r="AN878">
        <v>56</v>
      </c>
      <c r="AO878">
        <v>0.75</v>
      </c>
      <c r="AP878">
        <v>0.73</v>
      </c>
      <c r="AQ878">
        <v>2.2599999999999998</v>
      </c>
      <c r="AR878">
        <v>32</v>
      </c>
      <c r="AS878">
        <v>73</v>
      </c>
      <c r="AT878">
        <v>37</v>
      </c>
      <c r="AU878">
        <v>20</v>
      </c>
      <c r="AV878">
        <v>4</v>
      </c>
      <c r="AW878">
        <v>21</v>
      </c>
      <c r="AX878">
        <v>69</v>
      </c>
      <c r="AY878">
        <v>33</v>
      </c>
      <c r="AZ878">
        <v>68</v>
      </c>
      <c r="BA878">
        <v>7.33</v>
      </c>
      <c r="BB878">
        <v>5.62</v>
      </c>
      <c r="BC878">
        <v>1.52</v>
      </c>
      <c r="BD878">
        <v>4.05</v>
      </c>
      <c r="BE878">
        <v>6.1</v>
      </c>
      <c r="BF878">
        <f>(1/BC878+1/BD878+1/BE878-1)/3</f>
        <v>2.2914247772842344E-2</v>
      </c>
      <c r="BG878">
        <f>1/BC878-BF878</f>
        <v>0.63498048906926297</v>
      </c>
      <c r="BH878">
        <f>1/BD878-BF878</f>
        <v>0.22399933247407125</v>
      </c>
      <c r="BI878">
        <f>1/BE878-BF878</f>
        <v>0.14102017845666587</v>
      </c>
      <c r="BJ878">
        <f>MROUND(BG878*100,2)/100</f>
        <v>0.64</v>
      </c>
      <c r="BK878">
        <v>0</v>
      </c>
      <c r="BL878">
        <v>1.92</v>
      </c>
      <c r="BM878">
        <v>0</v>
      </c>
      <c r="BN878">
        <v>0</v>
      </c>
      <c r="BO878">
        <v>0</v>
      </c>
      <c r="BP878">
        <v>0</v>
      </c>
      <c r="BQ878" t="s">
        <v>1255</v>
      </c>
      <c r="BR878">
        <f>VLOOKUP(Table2[[#This Row],[Reference]],metron,10,FALSE)</f>
        <v>2.8343749999999996</v>
      </c>
      <c r="BS878">
        <f>VLOOKUP(Table2[[#This Row],[Reference]],metron,11,FALSE)</f>
        <v>1.980803571428571</v>
      </c>
      <c r="BT878">
        <f>VLOOKUP(Table2[[#This Row],[Reference]],metron,12,FALSE)</f>
        <v>0.85357142857142854</v>
      </c>
      <c r="BU878">
        <f>VLOOKUP(Table2[[#This Row],[Reference]],metron,13,FALSE)</f>
        <v>0.8683035714285714</v>
      </c>
      <c r="BV878">
        <f>VLOOKUP(Table2[[#This Row],[Reference]],metron,14,FALSE)</f>
        <v>0.36607142857142849</v>
      </c>
      <c r="BW878">
        <f>VLOOKUP(Table2[[#This Row],[Reference]],metron,15,FALSE)</f>
        <v>15.03980099502488</v>
      </c>
      <c r="BX878">
        <f>VLOOKUP(Table2[[#This Row],[Reference]],metron,16,FALSE)</f>
        <v>8.6326699834162515</v>
      </c>
      <c r="BY878">
        <f>VLOOKUP(Table2[[#This Row],[Reference]],metron,17,FALSE)</f>
        <v>6.5189234650967203</v>
      </c>
      <c r="BZ878">
        <f>VLOOKUP(Table2[[#This Row],[Reference]],metron,18,FALSE)</f>
        <v>3.4507989907485279</v>
      </c>
      <c r="CA878">
        <f>VLOOKUP(Table2[[#This Row],[Reference]],metron,19,FALSE)</f>
        <v>8.5208775299281605</v>
      </c>
      <c r="CB878">
        <f>VLOOKUP(Table2[[#This Row],[Reference]],metron,20,FALSE)</f>
        <v>5.181870992667724</v>
      </c>
      <c r="CC878">
        <f>VLOOKUP(Table2[[#This Row],[Reference]],metron,21,FALSE)</f>
        <v>12.48566610455312</v>
      </c>
      <c r="CD878">
        <f>VLOOKUP(Table2[[#This Row],[Reference]],metron,22,FALSE)</f>
        <v>13.573355817875211</v>
      </c>
      <c r="CE878">
        <f>VLOOKUP(Table2[[#This Row],[Reference]],metron,23,FALSE)</f>
        <v>1.395273023634882</v>
      </c>
      <c r="CF878">
        <f>VLOOKUP(Table2[[#This Row],[Reference]],metron,24,FALSE)</f>
        <v>2.0586797066014668</v>
      </c>
      <c r="CG878">
        <f>VLOOKUP(Table2[[#This Row],[Reference]],metron,25,FALSE)</f>
        <v>6.8459657701711488E-2</v>
      </c>
      <c r="CH878">
        <f>VLOOKUP(Table2[[#This Row],[Reference]],metron,26,FALSE)</f>
        <v>0.12713936430317849</v>
      </c>
    </row>
    <row r="879" spans="1:86" hidden="1" x14ac:dyDescent="0.45">
      <c r="A879">
        <v>1647126000</v>
      </c>
      <c r="B879" t="s">
        <v>1627</v>
      </c>
      <c r="C879" t="s">
        <v>64</v>
      </c>
      <c r="D879" t="s">
        <v>65</v>
      </c>
      <c r="E879" t="s">
        <v>667</v>
      </c>
      <c r="F879" t="s">
        <v>661</v>
      </c>
      <c r="G879" t="s">
        <v>735</v>
      </c>
      <c r="H879">
        <v>10</v>
      </c>
      <c r="I879">
        <v>1.81</v>
      </c>
      <c r="J879">
        <v>1.5</v>
      </c>
      <c r="K879">
        <v>1.55</v>
      </c>
      <c r="L879">
        <v>1.48</v>
      </c>
      <c r="M879">
        <v>0</v>
      </c>
      <c r="N879">
        <v>3</v>
      </c>
      <c r="O879">
        <v>3</v>
      </c>
      <c r="P879">
        <v>2</v>
      </c>
      <c r="Q879">
        <v>0</v>
      </c>
      <c r="R879">
        <v>2</v>
      </c>
      <c r="T879" t="s">
        <v>1628</v>
      </c>
      <c r="U879">
        <v>10</v>
      </c>
      <c r="V879">
        <v>3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16</v>
      </c>
      <c r="AF879">
        <v>14</v>
      </c>
      <c r="AG879">
        <v>4</v>
      </c>
      <c r="AH879">
        <v>8</v>
      </c>
      <c r="AI879">
        <v>12</v>
      </c>
      <c r="AJ879">
        <v>6</v>
      </c>
      <c r="AK879">
        <v>14</v>
      </c>
      <c r="AL879">
        <v>15</v>
      </c>
      <c r="AM879">
        <v>53</v>
      </c>
      <c r="AN879">
        <v>47</v>
      </c>
      <c r="AO879">
        <v>1.68</v>
      </c>
      <c r="AP879">
        <v>1.66</v>
      </c>
      <c r="AQ879">
        <v>2.56</v>
      </c>
      <c r="AR879">
        <v>64</v>
      </c>
      <c r="AS879">
        <v>84</v>
      </c>
      <c r="AT879">
        <v>57</v>
      </c>
      <c r="AU879">
        <v>14</v>
      </c>
      <c r="AV879">
        <v>7</v>
      </c>
      <c r="AW879">
        <v>34</v>
      </c>
      <c r="AX879">
        <v>80</v>
      </c>
      <c r="AY879">
        <v>48</v>
      </c>
      <c r="AZ879">
        <v>84</v>
      </c>
      <c r="BA879">
        <v>8.98</v>
      </c>
      <c r="BB879">
        <v>4.87</v>
      </c>
      <c r="BC879">
        <v>2.2599999999999998</v>
      </c>
      <c r="BD879">
        <v>3.56</v>
      </c>
      <c r="BE879">
        <v>3.09</v>
      </c>
      <c r="BF879">
        <f>(1/BC879+1/BD879+1/BE879-1)/3</f>
        <v>1.5667115993314901E-2</v>
      </c>
      <c r="BG879">
        <f>1/BC879-BF879</f>
        <v>0.42681076011287983</v>
      </c>
      <c r="BH879">
        <f>1/BD879-BF879</f>
        <v>0.26523176041117952</v>
      </c>
      <c r="BI879">
        <f>1/BE879-BF879</f>
        <v>0.30795747947594082</v>
      </c>
      <c r="BJ879">
        <f>MROUND(BG879*100,2)/100</f>
        <v>0.42</v>
      </c>
      <c r="BK879">
        <v>1.33</v>
      </c>
      <c r="BL879">
        <v>2.04</v>
      </c>
      <c r="BM879">
        <v>3.4</v>
      </c>
      <c r="BN879">
        <v>6.5</v>
      </c>
      <c r="BO879">
        <v>1.8</v>
      </c>
      <c r="BP879">
        <v>1.91</v>
      </c>
      <c r="BQ879" t="s">
        <v>736</v>
      </c>
      <c r="BR879">
        <f>VLOOKUP(Table2[[#This Row],[Reference]],metron,10,FALSE)</f>
        <v>2.4884649511978703</v>
      </c>
      <c r="BS879">
        <f>VLOOKUP(Table2[[#This Row],[Reference]],metron,11,FALSE)</f>
        <v>1.396960958296362</v>
      </c>
      <c r="BT879">
        <f>VLOOKUP(Table2[[#This Row],[Reference]],metron,12,FALSE)</f>
        <v>1.091503992901508</v>
      </c>
      <c r="BU879">
        <f>VLOOKUP(Table2[[#This Row],[Reference]],metron,13,FALSE)</f>
        <v>0.60765391014975045</v>
      </c>
      <c r="BV879">
        <f>VLOOKUP(Table2[[#This Row],[Reference]],metron,14,FALSE)</f>
        <v>0.47276760953965608</v>
      </c>
      <c r="BW879">
        <f>VLOOKUP(Table2[[#This Row],[Reference]],metron,15,FALSE)</f>
        <v>12.29504785684561</v>
      </c>
      <c r="BX879">
        <f>VLOOKUP(Table2[[#This Row],[Reference]],metron,16,FALSE)</f>
        <v>10.047232625884311</v>
      </c>
      <c r="BY879">
        <f>VLOOKUP(Table2[[#This Row],[Reference]],metron,17,FALSE)</f>
        <v>5.2917192097519967</v>
      </c>
      <c r="BZ879">
        <f>VLOOKUP(Table2[[#This Row],[Reference]],metron,18,FALSE)</f>
        <v>4.2580916351408158</v>
      </c>
      <c r="CA879">
        <f>VLOOKUP(Table2[[#This Row],[Reference]],metron,19,FALSE)</f>
        <v>7.0033286470936131</v>
      </c>
      <c r="CB879">
        <f>VLOOKUP(Table2[[#This Row],[Reference]],metron,20,FALSE)</f>
        <v>5.789140990743495</v>
      </c>
      <c r="CC879">
        <f>VLOOKUP(Table2[[#This Row],[Reference]],metron,21,FALSE)</f>
        <v>12.77041895895049</v>
      </c>
      <c r="CD879">
        <f>VLOOKUP(Table2[[#This Row],[Reference]],metron,22,FALSE)</f>
        <v>13.411129919593741</v>
      </c>
      <c r="CE879">
        <f>VLOOKUP(Table2[[#This Row],[Reference]],metron,23,FALSE)</f>
        <v>1.556141062018646</v>
      </c>
      <c r="CF879">
        <f>VLOOKUP(Table2[[#This Row],[Reference]],metron,24,FALSE)</f>
        <v>1.9114308877178761</v>
      </c>
      <c r="CG879">
        <f>VLOOKUP(Table2[[#This Row],[Reference]],metron,25,FALSE)</f>
        <v>8.4920956627482766E-2</v>
      </c>
      <c r="CH879">
        <f>VLOOKUP(Table2[[#This Row],[Reference]],metron,26,FALSE)</f>
        <v>0.1323469801378192</v>
      </c>
    </row>
    <row r="880" spans="1:86" hidden="1" x14ac:dyDescent="0.45">
      <c r="A880">
        <v>1647133200</v>
      </c>
      <c r="B880" t="s">
        <v>1629</v>
      </c>
      <c r="C880" t="s">
        <v>64</v>
      </c>
      <c r="D880" t="s">
        <v>65</v>
      </c>
      <c r="E880" t="s">
        <v>671</v>
      </c>
      <c r="F880" t="s">
        <v>682</v>
      </c>
      <c r="G880" t="s">
        <v>673</v>
      </c>
      <c r="H880">
        <v>10</v>
      </c>
      <c r="I880">
        <v>1.29</v>
      </c>
      <c r="J880">
        <v>1.27</v>
      </c>
      <c r="K880">
        <v>1.25</v>
      </c>
      <c r="L880">
        <v>1.1000000000000001</v>
      </c>
      <c r="M880">
        <v>2</v>
      </c>
      <c r="N880">
        <v>1</v>
      </c>
      <c r="O880">
        <v>3</v>
      </c>
      <c r="P880">
        <v>2</v>
      </c>
      <c r="Q880">
        <v>1</v>
      </c>
      <c r="R880">
        <v>1</v>
      </c>
      <c r="S880" t="s">
        <v>1630</v>
      </c>
      <c r="T880">
        <v>30</v>
      </c>
      <c r="U880">
        <v>9</v>
      </c>
      <c r="V880">
        <v>6</v>
      </c>
      <c r="W880">
        <v>3</v>
      </c>
      <c r="X880">
        <v>0</v>
      </c>
      <c r="Y880">
        <v>2</v>
      </c>
      <c r="Z880">
        <v>0</v>
      </c>
      <c r="AA880">
        <v>0</v>
      </c>
      <c r="AB880">
        <v>3</v>
      </c>
      <c r="AC880">
        <v>0</v>
      </c>
      <c r="AD880">
        <v>2</v>
      </c>
      <c r="AE880">
        <v>19</v>
      </c>
      <c r="AF880">
        <v>15</v>
      </c>
      <c r="AG880">
        <v>9</v>
      </c>
      <c r="AH880">
        <v>6</v>
      </c>
      <c r="AI880">
        <v>10</v>
      </c>
      <c r="AJ880">
        <v>9</v>
      </c>
      <c r="AK880">
        <v>6</v>
      </c>
      <c r="AL880">
        <v>9</v>
      </c>
      <c r="AM880">
        <v>51</v>
      </c>
      <c r="AN880">
        <v>49</v>
      </c>
      <c r="AO880">
        <v>2.09</v>
      </c>
      <c r="AP880">
        <v>1.59</v>
      </c>
      <c r="AQ880">
        <v>2.52</v>
      </c>
      <c r="AR880">
        <v>55</v>
      </c>
      <c r="AS880">
        <v>80</v>
      </c>
      <c r="AT880">
        <v>48</v>
      </c>
      <c r="AU880">
        <v>24</v>
      </c>
      <c r="AV880">
        <v>7</v>
      </c>
      <c r="AW880">
        <v>28</v>
      </c>
      <c r="AX880">
        <v>83</v>
      </c>
      <c r="AY880">
        <v>35</v>
      </c>
      <c r="AZ880">
        <v>83</v>
      </c>
      <c r="BA880">
        <v>8.73</v>
      </c>
      <c r="BB880">
        <v>5.13</v>
      </c>
      <c r="BC880">
        <v>1.89</v>
      </c>
      <c r="BD880">
        <v>3.7</v>
      </c>
      <c r="BE880">
        <v>4.0599999999999996</v>
      </c>
      <c r="BF880">
        <f>(1/BC880+1/BD880+1/BE880-1)/3</f>
        <v>1.5225406030003738E-2</v>
      </c>
      <c r="BG880">
        <f>1/BC880-BF880</f>
        <v>0.51387512307052541</v>
      </c>
      <c r="BH880">
        <f>1/BD880-BF880</f>
        <v>0.25504486424026651</v>
      </c>
      <c r="BI880">
        <f>1/BE880-BF880</f>
        <v>0.23108001268920811</v>
      </c>
      <c r="BJ880">
        <f>MROUND(BG880*100,2)/100</f>
        <v>0.52</v>
      </c>
      <c r="BK880">
        <v>1.33</v>
      </c>
      <c r="BL880">
        <v>2.06</v>
      </c>
      <c r="BM880">
        <v>3.75</v>
      </c>
      <c r="BN880">
        <v>6.5</v>
      </c>
      <c r="BO880">
        <v>1.9</v>
      </c>
      <c r="BP880">
        <v>1.85</v>
      </c>
      <c r="BQ880" t="s">
        <v>770</v>
      </c>
      <c r="BR880">
        <f>VLOOKUP(Table2[[#This Row],[Reference]],metron,10,FALSE)</f>
        <v>2.5967403582378576</v>
      </c>
      <c r="BS880">
        <f>VLOOKUP(Table2[[#This Row],[Reference]],metron,11,FALSE)</f>
        <v>1.625948039373891</v>
      </c>
      <c r="BT880">
        <f>VLOOKUP(Table2[[#This Row],[Reference]],metron,12,FALSE)</f>
        <v>0.97079231886396644</v>
      </c>
      <c r="BU880">
        <f>VLOOKUP(Table2[[#This Row],[Reference]],metron,13,FALSE)</f>
        <v>0.71433182698515174</v>
      </c>
      <c r="BV880">
        <f>VLOOKUP(Table2[[#This Row],[Reference]],metron,14,FALSE)</f>
        <v>0.43011620400258233</v>
      </c>
      <c r="BW880">
        <f>VLOOKUP(Table2[[#This Row],[Reference]],metron,15,FALSE)</f>
        <v>13.39951055368614</v>
      </c>
      <c r="BX880">
        <f>VLOOKUP(Table2[[#This Row],[Reference]],metron,16,FALSE)</f>
        <v>9.4252064851636579</v>
      </c>
      <c r="BY880">
        <f>VLOOKUP(Table2[[#This Row],[Reference]],metron,17,FALSE)</f>
        <v>5.7628422023992618</v>
      </c>
      <c r="BZ880">
        <f>VLOOKUP(Table2[[#This Row],[Reference]],metron,18,FALSE)</f>
        <v>3.9375576745616732</v>
      </c>
      <c r="CA880">
        <f>VLOOKUP(Table2[[#This Row],[Reference]],metron,19,FALSE)</f>
        <v>7.636668351286878</v>
      </c>
      <c r="CB880">
        <f>VLOOKUP(Table2[[#This Row],[Reference]],metron,20,FALSE)</f>
        <v>5.4876488106019847</v>
      </c>
      <c r="CC880">
        <f>VLOOKUP(Table2[[#This Row],[Reference]],metron,21,FALSE)</f>
        <v>12.460420531849101</v>
      </c>
      <c r="CD880">
        <f>VLOOKUP(Table2[[#This Row],[Reference]],metron,22,FALSE)</f>
        <v>13.44897959183673</v>
      </c>
      <c r="CE880">
        <f>VLOOKUP(Table2[[#This Row],[Reference]],metron,23,FALSE)</f>
        <v>1.462202380952381</v>
      </c>
      <c r="CF880">
        <f>VLOOKUP(Table2[[#This Row],[Reference]],metron,24,FALSE)</f>
        <v>2.01547619047619</v>
      </c>
      <c r="CG880">
        <f>VLOOKUP(Table2[[#This Row],[Reference]],metron,25,FALSE)</f>
        <v>7.7380952380952384E-2</v>
      </c>
      <c r="CH880">
        <f>VLOOKUP(Table2[[#This Row],[Reference]],metron,26,FALSE)</f>
        <v>0.13754093480202439</v>
      </c>
    </row>
    <row r="881" spans="1:86" hidden="1" x14ac:dyDescent="0.45">
      <c r="A881">
        <v>1647140400</v>
      </c>
      <c r="B881" t="s">
        <v>1631</v>
      </c>
      <c r="C881" t="s">
        <v>64</v>
      </c>
      <c r="D881" t="s">
        <v>65</v>
      </c>
      <c r="E881" t="s">
        <v>666</v>
      </c>
      <c r="F881" t="s">
        <v>694</v>
      </c>
      <c r="G881" t="s">
        <v>731</v>
      </c>
      <c r="H881">
        <v>10</v>
      </c>
      <c r="I881">
        <v>1.38</v>
      </c>
      <c r="J881">
        <v>1.29</v>
      </c>
      <c r="K881">
        <v>1.47</v>
      </c>
      <c r="L881">
        <v>1.53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U881">
        <v>7</v>
      </c>
      <c r="V881">
        <v>2</v>
      </c>
      <c r="W881">
        <v>3</v>
      </c>
      <c r="X881">
        <v>0</v>
      </c>
      <c r="Y881">
        <v>1</v>
      </c>
      <c r="Z881">
        <v>1</v>
      </c>
      <c r="AA881">
        <v>1</v>
      </c>
      <c r="AB881">
        <v>2</v>
      </c>
      <c r="AC881">
        <v>1</v>
      </c>
      <c r="AD881">
        <v>1</v>
      </c>
      <c r="AE881">
        <v>16</v>
      </c>
      <c r="AF881">
        <v>8</v>
      </c>
      <c r="AG881">
        <v>3</v>
      </c>
      <c r="AH881">
        <v>4</v>
      </c>
      <c r="AI881">
        <v>13</v>
      </c>
      <c r="AJ881">
        <v>4</v>
      </c>
      <c r="AK881">
        <v>18</v>
      </c>
      <c r="AL881">
        <v>14</v>
      </c>
      <c r="AM881">
        <v>64</v>
      </c>
      <c r="AN881">
        <v>36</v>
      </c>
      <c r="AO881">
        <v>1.6</v>
      </c>
      <c r="AP881">
        <v>0.95</v>
      </c>
      <c r="AQ881">
        <v>2.35</v>
      </c>
      <c r="AR881">
        <v>59</v>
      </c>
      <c r="AS881">
        <v>71</v>
      </c>
      <c r="AT881">
        <v>49</v>
      </c>
      <c r="AU881">
        <v>19</v>
      </c>
      <c r="AV881">
        <v>8</v>
      </c>
      <c r="AW881">
        <v>48</v>
      </c>
      <c r="AX881">
        <v>75</v>
      </c>
      <c r="AY881">
        <v>27</v>
      </c>
      <c r="AZ881">
        <v>67</v>
      </c>
      <c r="BA881">
        <v>9.06</v>
      </c>
      <c r="BB881">
        <v>5.12</v>
      </c>
      <c r="BC881">
        <v>2.52</v>
      </c>
      <c r="BD881">
        <v>3.52</v>
      </c>
      <c r="BE881">
        <v>2.71</v>
      </c>
      <c r="BF881">
        <f>(1/BC881+1/BD881+1/BE881-1)/3</f>
        <v>1.6639998651068726E-2</v>
      </c>
      <c r="BG881">
        <f>1/BC881-BF881</f>
        <v>0.38018539817432806</v>
      </c>
      <c r="BH881">
        <f>1/BD881-BF881</f>
        <v>0.26745091043984037</v>
      </c>
      <c r="BI881">
        <f>1/BE881-BF881</f>
        <v>0.35236369138583162</v>
      </c>
      <c r="BJ881">
        <f>MROUND(BG881*100,2)/100</f>
        <v>0.38</v>
      </c>
      <c r="BK881">
        <v>1.42</v>
      </c>
      <c r="BL881">
        <v>2.08</v>
      </c>
      <c r="BM881">
        <v>4.33</v>
      </c>
      <c r="BN881">
        <v>7.5</v>
      </c>
      <c r="BO881">
        <v>1.95</v>
      </c>
      <c r="BP881">
        <v>1.83</v>
      </c>
      <c r="BQ881" t="s">
        <v>669</v>
      </c>
      <c r="BR881">
        <f>VLOOKUP(Table2[[#This Row],[Reference]],metron,10,FALSE)</f>
        <v>2.4900895140664963</v>
      </c>
      <c r="BS881">
        <f>VLOOKUP(Table2[[#This Row],[Reference]],metron,11,FALSE)</f>
        <v>1.330562659846547</v>
      </c>
      <c r="BT881">
        <f>VLOOKUP(Table2[[#This Row],[Reference]],metron,12,FALSE)</f>
        <v>1.1595268542199491</v>
      </c>
      <c r="BU881">
        <f>VLOOKUP(Table2[[#This Row],[Reference]],metron,13,FALSE)</f>
        <v>0.59053607588191415</v>
      </c>
      <c r="BV881">
        <f>VLOOKUP(Table2[[#This Row],[Reference]],metron,14,FALSE)</f>
        <v>0.50069274219332838</v>
      </c>
      <c r="BW881">
        <f>VLOOKUP(Table2[[#This Row],[Reference]],metron,15,FALSE)</f>
        <v>11.79715236686391</v>
      </c>
      <c r="BX881">
        <f>VLOOKUP(Table2[[#This Row],[Reference]],metron,16,FALSE)</f>
        <v>10.317122781065089</v>
      </c>
      <c r="BY881">
        <f>VLOOKUP(Table2[[#This Row],[Reference]],metron,17,FALSE)</f>
        <v>5.0637025966747622</v>
      </c>
      <c r="BZ881">
        <f>VLOOKUP(Table2[[#This Row],[Reference]],metron,18,FALSE)</f>
        <v>4.4674014571268454</v>
      </c>
      <c r="CA881">
        <f>VLOOKUP(Table2[[#This Row],[Reference]],metron,19,FALSE)</f>
        <v>6.7334497701891483</v>
      </c>
      <c r="CB881">
        <f>VLOOKUP(Table2[[#This Row],[Reference]],metron,20,FALSE)</f>
        <v>5.849721323938244</v>
      </c>
      <c r="CC881">
        <f>VLOOKUP(Table2[[#This Row],[Reference]],metron,21,FALSE)</f>
        <v>12.89644194756554</v>
      </c>
      <c r="CD881">
        <f>VLOOKUP(Table2[[#This Row],[Reference]],metron,22,FALSE)</f>
        <v>13.3434456928839</v>
      </c>
      <c r="CE881">
        <f>VLOOKUP(Table2[[#This Row],[Reference]],metron,23,FALSE)</f>
        <v>1.6144382124117971</v>
      </c>
      <c r="CF881">
        <f>VLOOKUP(Table2[[#This Row],[Reference]],metron,24,FALSE)</f>
        <v>1.9032024606477289</v>
      </c>
      <c r="CG881">
        <f>VLOOKUP(Table2[[#This Row],[Reference]],metron,25,FALSE)</f>
        <v>9.372172969060974E-2</v>
      </c>
      <c r="CH881">
        <f>VLOOKUP(Table2[[#This Row],[Reference]],metron,26,FALSE)</f>
        <v>0.11669983716301791</v>
      </c>
    </row>
    <row r="882" spans="1:86" x14ac:dyDescent="0.45">
      <c r="A882">
        <v>1647194400</v>
      </c>
      <c r="B882" t="s">
        <v>1632</v>
      </c>
      <c r="C882" t="s">
        <v>64</v>
      </c>
      <c r="D882" t="s">
        <v>65</v>
      </c>
      <c r="E882" t="s">
        <v>705</v>
      </c>
      <c r="F882" t="s">
        <v>693</v>
      </c>
      <c r="G882" t="s">
        <v>678</v>
      </c>
      <c r="H882">
        <v>10</v>
      </c>
      <c r="I882">
        <v>1.33</v>
      </c>
      <c r="J882">
        <v>1.46</v>
      </c>
      <c r="K882">
        <v>1.17</v>
      </c>
      <c r="L882">
        <v>1.42</v>
      </c>
      <c r="M882">
        <v>0</v>
      </c>
      <c r="N882">
        <v>3</v>
      </c>
      <c r="O882">
        <v>3</v>
      </c>
      <c r="P882">
        <v>1</v>
      </c>
      <c r="Q882">
        <v>0</v>
      </c>
      <c r="R882">
        <v>1</v>
      </c>
      <c r="T882" t="s">
        <v>1633</v>
      </c>
      <c r="U882">
        <v>5</v>
      </c>
      <c r="V882">
        <v>5</v>
      </c>
      <c r="W882">
        <v>1</v>
      </c>
      <c r="X882">
        <v>0</v>
      </c>
      <c r="Y882">
        <v>0</v>
      </c>
      <c r="Z882">
        <v>0</v>
      </c>
      <c r="AA882">
        <v>0</v>
      </c>
      <c r="AB882">
        <v>1</v>
      </c>
      <c r="AC882">
        <v>0</v>
      </c>
      <c r="AD882">
        <v>0</v>
      </c>
      <c r="AE882">
        <v>12</v>
      </c>
      <c r="AF882">
        <v>14</v>
      </c>
      <c r="AG882">
        <v>4</v>
      </c>
      <c r="AH882">
        <v>5</v>
      </c>
      <c r="AI882">
        <v>8</v>
      </c>
      <c r="AJ882">
        <v>9</v>
      </c>
      <c r="AK882">
        <v>10</v>
      </c>
      <c r="AL882">
        <v>14</v>
      </c>
      <c r="AM882">
        <v>55</v>
      </c>
      <c r="AN882">
        <v>45</v>
      </c>
      <c r="AO882">
        <v>1.23</v>
      </c>
      <c r="AP882">
        <v>1.52</v>
      </c>
      <c r="AQ882">
        <v>2.97</v>
      </c>
      <c r="AR882">
        <v>77</v>
      </c>
      <c r="AS882">
        <v>89</v>
      </c>
      <c r="AT882">
        <v>69</v>
      </c>
      <c r="AU882">
        <v>37</v>
      </c>
      <c r="AV882">
        <v>8</v>
      </c>
      <c r="AW882">
        <v>61</v>
      </c>
      <c r="AX882">
        <v>76</v>
      </c>
      <c r="AY882">
        <v>44</v>
      </c>
      <c r="AZ882">
        <v>88</v>
      </c>
      <c r="BA882">
        <v>10.27</v>
      </c>
      <c r="BB882">
        <v>5.62</v>
      </c>
      <c r="BC882">
        <v>2.75</v>
      </c>
      <c r="BD882">
        <v>3.3</v>
      </c>
      <c r="BE882">
        <v>2.25</v>
      </c>
      <c r="BF882">
        <f>(1/BC882+1/BD882+1/BE882-1)/3</f>
        <v>3.7037037037037056E-2</v>
      </c>
      <c r="BG882">
        <f>1/BC882-BF882</f>
        <v>0.32659932659932661</v>
      </c>
      <c r="BH882">
        <f>1/BD882-BF882</f>
        <v>0.265993265993266</v>
      </c>
      <c r="BI882">
        <f>1/BE882-BF882</f>
        <v>0.40740740740740738</v>
      </c>
      <c r="BJ882">
        <f>MROUND(BG882*100,2)/100</f>
        <v>0.32</v>
      </c>
      <c r="BK882">
        <v>1.29</v>
      </c>
      <c r="BL882">
        <v>2</v>
      </c>
      <c r="BM882">
        <v>3</v>
      </c>
      <c r="BN882">
        <v>5.5</v>
      </c>
      <c r="BO882">
        <v>1.67</v>
      </c>
      <c r="BP882">
        <v>2.1</v>
      </c>
      <c r="BQ882" t="s">
        <v>723</v>
      </c>
      <c r="BR882">
        <f>VLOOKUP(Table2[[#This Row],[Reference]],metron,10,FALSE)</f>
        <v>2.5313454284174597</v>
      </c>
      <c r="BS882">
        <f>VLOOKUP(Table2[[#This Row],[Reference]],metron,11,FALSE)</f>
        <v>1.210167055864918</v>
      </c>
      <c r="BT882">
        <f>VLOOKUP(Table2[[#This Row],[Reference]],metron,12,FALSE)</f>
        <v>1.3211783725525419</v>
      </c>
      <c r="BU882">
        <f>VLOOKUP(Table2[[#This Row],[Reference]],metron,13,FALSE)</f>
        <v>0.53135669362084459</v>
      </c>
      <c r="BV882">
        <f>VLOOKUP(Table2[[#This Row],[Reference]],metron,14,FALSE)</f>
        <v>0.55633423180592989</v>
      </c>
      <c r="BW882">
        <f>VLOOKUP(Table2[[#This Row],[Reference]],metron,15,FALSE)</f>
        <v>11.21109010712035</v>
      </c>
      <c r="BX882">
        <f>VLOOKUP(Table2[[#This Row],[Reference]],metron,16,FALSE)</f>
        <v>11.01700787401575</v>
      </c>
      <c r="BY882">
        <f>VLOOKUP(Table2[[#This Row],[Reference]],metron,17,FALSE)</f>
        <v>4.6792332268370611</v>
      </c>
      <c r="BZ882">
        <f>VLOOKUP(Table2[[#This Row],[Reference]],metron,18,FALSE)</f>
        <v>4.7080804854679013</v>
      </c>
      <c r="CA882">
        <f>VLOOKUP(Table2[[#This Row],[Reference]],metron,19,FALSE)</f>
        <v>6.5318568802832893</v>
      </c>
      <c r="CB882">
        <f>VLOOKUP(Table2[[#This Row],[Reference]],metron,20,FALSE)</f>
        <v>6.3089273885478487</v>
      </c>
      <c r="CC882">
        <f>VLOOKUP(Table2[[#This Row],[Reference]],metron,21,FALSE)</f>
        <v>12.72547770700637</v>
      </c>
      <c r="CD882">
        <f>VLOOKUP(Table2[[#This Row],[Reference]],metron,22,FALSE)</f>
        <v>13.06847133757962</v>
      </c>
      <c r="CE882">
        <f>VLOOKUP(Table2[[#This Row],[Reference]],metron,23,FALSE)</f>
        <v>1.6902356902356901</v>
      </c>
      <c r="CF882">
        <f>VLOOKUP(Table2[[#This Row],[Reference]],metron,24,FALSE)</f>
        <v>1.8050198959289869</v>
      </c>
      <c r="CG882">
        <f>VLOOKUP(Table2[[#This Row],[Reference]],metron,25,FALSE)</f>
        <v>0.105907560453015</v>
      </c>
      <c r="CH882">
        <f>VLOOKUP(Table2[[#This Row],[Reference]],metron,26,FALSE)</f>
        <v>0.1141720232629324</v>
      </c>
    </row>
    <row r="883" spans="1:86" hidden="1" x14ac:dyDescent="0.45">
      <c r="A883">
        <v>1647212400</v>
      </c>
      <c r="B883" t="s">
        <v>1634</v>
      </c>
      <c r="C883" t="s">
        <v>64</v>
      </c>
      <c r="D883" t="s">
        <v>65</v>
      </c>
      <c r="E883" t="s">
        <v>688</v>
      </c>
      <c r="F883" t="s">
        <v>700</v>
      </c>
      <c r="G883" t="s">
        <v>760</v>
      </c>
      <c r="H883">
        <v>10</v>
      </c>
      <c r="I883">
        <v>0.57999999999999996</v>
      </c>
      <c r="J883">
        <v>1.85</v>
      </c>
      <c r="K883">
        <v>1.1100000000000001</v>
      </c>
      <c r="L883">
        <v>1.42</v>
      </c>
      <c r="M883">
        <v>2</v>
      </c>
      <c r="N883">
        <v>1</v>
      </c>
      <c r="O883">
        <v>3</v>
      </c>
      <c r="P883">
        <v>1</v>
      </c>
      <c r="Q883">
        <v>1</v>
      </c>
      <c r="R883">
        <v>0</v>
      </c>
      <c r="S883" t="s">
        <v>1635</v>
      </c>
      <c r="T883">
        <v>88</v>
      </c>
      <c r="U883">
        <v>2</v>
      </c>
      <c r="V883">
        <v>11</v>
      </c>
      <c r="W883">
        <v>1</v>
      </c>
      <c r="X883">
        <v>0</v>
      </c>
      <c r="Y883">
        <v>2</v>
      </c>
      <c r="Z883">
        <v>0</v>
      </c>
      <c r="AA883">
        <v>1</v>
      </c>
      <c r="AB883">
        <v>0</v>
      </c>
      <c r="AC883">
        <v>2</v>
      </c>
      <c r="AD883">
        <v>0</v>
      </c>
      <c r="AE883">
        <v>13</v>
      </c>
      <c r="AF883">
        <v>21</v>
      </c>
      <c r="AG883">
        <v>7</v>
      </c>
      <c r="AH883">
        <v>6</v>
      </c>
      <c r="AI883">
        <v>6</v>
      </c>
      <c r="AJ883">
        <v>15</v>
      </c>
      <c r="AK883">
        <v>7</v>
      </c>
      <c r="AL883">
        <v>14</v>
      </c>
      <c r="AM883">
        <v>34</v>
      </c>
      <c r="AN883">
        <v>66</v>
      </c>
      <c r="AO883">
        <v>1.55</v>
      </c>
      <c r="AP883">
        <v>2.16</v>
      </c>
      <c r="AQ883">
        <v>2.41</v>
      </c>
      <c r="AR883">
        <v>40</v>
      </c>
      <c r="AS883">
        <v>76</v>
      </c>
      <c r="AT883">
        <v>24</v>
      </c>
      <c r="AU883">
        <v>20</v>
      </c>
      <c r="AV883">
        <v>13</v>
      </c>
      <c r="AW883">
        <v>28</v>
      </c>
      <c r="AX883">
        <v>65</v>
      </c>
      <c r="AY883">
        <v>36</v>
      </c>
      <c r="AZ883">
        <v>80</v>
      </c>
      <c r="BA883">
        <v>8.3699999999999992</v>
      </c>
      <c r="BB883">
        <v>5.82</v>
      </c>
      <c r="BC883">
        <v>2.89</v>
      </c>
      <c r="BD883">
        <v>3.05</v>
      </c>
      <c r="BE883">
        <v>2.48</v>
      </c>
      <c r="BF883">
        <f>(1/BC883+1/BD883+1/BE883-1)/3</f>
        <v>2.5705140052101338E-2</v>
      </c>
      <c r="BG883">
        <f>1/BC883-BF883</f>
        <v>0.32031562119357337</v>
      </c>
      <c r="BH883">
        <f>1/BD883-BF883</f>
        <v>0.30216371240691509</v>
      </c>
      <c r="BI883">
        <f>1/BE883-BF883</f>
        <v>0.3775206663995116</v>
      </c>
      <c r="BJ883">
        <f>MROUND(BG883*100,2)/100</f>
        <v>0.32</v>
      </c>
      <c r="BK883">
        <v>1.4</v>
      </c>
      <c r="BL883">
        <v>2.38</v>
      </c>
      <c r="BM883">
        <v>4</v>
      </c>
      <c r="BN883">
        <v>8</v>
      </c>
      <c r="BO883">
        <v>1.91</v>
      </c>
      <c r="BP883">
        <v>1.8</v>
      </c>
      <c r="BQ883" t="s">
        <v>691</v>
      </c>
      <c r="BR883">
        <f>VLOOKUP(Table2[[#This Row],[Reference]],metron,10,FALSE)</f>
        <v>2.5313454284174597</v>
      </c>
      <c r="BS883">
        <f>VLOOKUP(Table2[[#This Row],[Reference]],metron,11,FALSE)</f>
        <v>1.210167055864918</v>
      </c>
      <c r="BT883">
        <f>VLOOKUP(Table2[[#This Row],[Reference]],metron,12,FALSE)</f>
        <v>1.3211783725525419</v>
      </c>
      <c r="BU883">
        <f>VLOOKUP(Table2[[#This Row],[Reference]],metron,13,FALSE)</f>
        <v>0.53135669362084459</v>
      </c>
      <c r="BV883">
        <f>VLOOKUP(Table2[[#This Row],[Reference]],metron,14,FALSE)</f>
        <v>0.55633423180592989</v>
      </c>
      <c r="BW883">
        <f>VLOOKUP(Table2[[#This Row],[Reference]],metron,15,FALSE)</f>
        <v>11.21109010712035</v>
      </c>
      <c r="BX883">
        <f>VLOOKUP(Table2[[#This Row],[Reference]],metron,16,FALSE)</f>
        <v>11.01700787401575</v>
      </c>
      <c r="BY883">
        <f>VLOOKUP(Table2[[#This Row],[Reference]],metron,17,FALSE)</f>
        <v>4.6792332268370611</v>
      </c>
      <c r="BZ883">
        <f>VLOOKUP(Table2[[#This Row],[Reference]],metron,18,FALSE)</f>
        <v>4.7080804854679013</v>
      </c>
      <c r="CA883">
        <f>VLOOKUP(Table2[[#This Row],[Reference]],metron,19,FALSE)</f>
        <v>6.5318568802832893</v>
      </c>
      <c r="CB883">
        <f>VLOOKUP(Table2[[#This Row],[Reference]],metron,20,FALSE)</f>
        <v>6.3089273885478487</v>
      </c>
      <c r="CC883">
        <f>VLOOKUP(Table2[[#This Row],[Reference]],metron,21,FALSE)</f>
        <v>12.72547770700637</v>
      </c>
      <c r="CD883">
        <f>VLOOKUP(Table2[[#This Row],[Reference]],metron,22,FALSE)</f>
        <v>13.06847133757962</v>
      </c>
      <c r="CE883">
        <f>VLOOKUP(Table2[[#This Row],[Reference]],metron,23,FALSE)</f>
        <v>1.6902356902356901</v>
      </c>
      <c r="CF883">
        <f>VLOOKUP(Table2[[#This Row],[Reference]],metron,24,FALSE)</f>
        <v>1.8050198959289869</v>
      </c>
      <c r="CG883">
        <f>VLOOKUP(Table2[[#This Row],[Reference]],metron,25,FALSE)</f>
        <v>0.105907560453015</v>
      </c>
      <c r="CH883">
        <f>VLOOKUP(Table2[[#This Row],[Reference]],metron,26,FALSE)</f>
        <v>0.1141720232629324</v>
      </c>
    </row>
    <row r="884" spans="1:86" hidden="1" x14ac:dyDescent="0.45">
      <c r="A884">
        <v>1647219600</v>
      </c>
      <c r="B884" t="s">
        <v>1636</v>
      </c>
      <c r="C884" t="s">
        <v>64</v>
      </c>
      <c r="D884" t="s">
        <v>65</v>
      </c>
      <c r="E884" t="s">
        <v>672</v>
      </c>
      <c r="F884" t="s">
        <v>676</v>
      </c>
      <c r="G884" t="s">
        <v>996</v>
      </c>
      <c r="H884">
        <v>10</v>
      </c>
      <c r="I884">
        <v>1.47</v>
      </c>
      <c r="J884">
        <v>0.67</v>
      </c>
      <c r="K884">
        <v>1.58</v>
      </c>
      <c r="L884">
        <v>0.53</v>
      </c>
      <c r="M884">
        <v>4</v>
      </c>
      <c r="N884">
        <v>0</v>
      </c>
      <c r="O884">
        <v>4</v>
      </c>
      <c r="P884">
        <v>1</v>
      </c>
      <c r="Q884">
        <v>1</v>
      </c>
      <c r="R884">
        <v>0</v>
      </c>
      <c r="S884" t="s">
        <v>1637</v>
      </c>
      <c r="U884">
        <v>3</v>
      </c>
      <c r="V884">
        <v>4</v>
      </c>
      <c r="W884">
        <v>3</v>
      </c>
      <c r="X884">
        <v>0</v>
      </c>
      <c r="Y884">
        <v>1</v>
      </c>
      <c r="Z884">
        <v>0</v>
      </c>
      <c r="AA884">
        <v>1</v>
      </c>
      <c r="AB884">
        <v>2</v>
      </c>
      <c r="AC884">
        <v>0</v>
      </c>
      <c r="AD884">
        <v>1</v>
      </c>
      <c r="AE884">
        <v>13</v>
      </c>
      <c r="AF884">
        <v>12</v>
      </c>
      <c r="AG884">
        <v>7</v>
      </c>
      <c r="AH884">
        <v>3</v>
      </c>
      <c r="AI884">
        <v>6</v>
      </c>
      <c r="AJ884">
        <v>9</v>
      </c>
      <c r="AK884">
        <v>13</v>
      </c>
      <c r="AL884">
        <v>15</v>
      </c>
      <c r="AM884">
        <v>45</v>
      </c>
      <c r="AN884">
        <v>55</v>
      </c>
      <c r="AO884">
        <v>1.63</v>
      </c>
      <c r="AP884">
        <v>1.27</v>
      </c>
      <c r="AQ884">
        <v>2.68</v>
      </c>
      <c r="AR884">
        <v>63</v>
      </c>
      <c r="AS884">
        <v>90</v>
      </c>
      <c r="AT884">
        <v>45</v>
      </c>
      <c r="AU884">
        <v>26</v>
      </c>
      <c r="AV884">
        <v>14</v>
      </c>
      <c r="AW884">
        <v>26</v>
      </c>
      <c r="AX884">
        <v>65</v>
      </c>
      <c r="AY884">
        <v>51</v>
      </c>
      <c r="AZ884">
        <v>86</v>
      </c>
      <c r="BA884">
        <v>9.65</v>
      </c>
      <c r="BB884">
        <v>4.1399999999999997</v>
      </c>
      <c r="BC884">
        <v>1.96</v>
      </c>
      <c r="BD884">
        <v>3.3</v>
      </c>
      <c r="BE884">
        <v>3.7</v>
      </c>
      <c r="BF884">
        <f>(1/BC884+1/BD884+1/BE884-1)/3</f>
        <v>2.7834884977742114E-2</v>
      </c>
      <c r="BG884">
        <f>1/BC884-BF884</f>
        <v>0.48236919665491096</v>
      </c>
      <c r="BH884">
        <f>1/BD884-BF884</f>
        <v>0.27519541805256093</v>
      </c>
      <c r="BI884">
        <f>1/BE884-BF884</f>
        <v>0.24243538529252812</v>
      </c>
      <c r="BJ884">
        <f>MROUND(BG884*100,2)/100</f>
        <v>0.48</v>
      </c>
      <c r="BK884">
        <v>1.33</v>
      </c>
      <c r="BL884">
        <v>2.11</v>
      </c>
      <c r="BM884">
        <v>3.6</v>
      </c>
      <c r="BN884">
        <v>6</v>
      </c>
      <c r="BO884">
        <v>1.82</v>
      </c>
      <c r="BP884">
        <v>1.88</v>
      </c>
      <c r="BQ884" t="s">
        <v>729</v>
      </c>
      <c r="BR884">
        <f>VLOOKUP(Table2[[#This Row],[Reference]],metron,10,FALSE)</f>
        <v>2.5271929824561399</v>
      </c>
      <c r="BS884">
        <f>VLOOKUP(Table2[[#This Row],[Reference]],metron,11,FALSE)</f>
        <v>1.510877192982456</v>
      </c>
      <c r="BT884">
        <f>VLOOKUP(Table2[[#This Row],[Reference]],metron,12,FALSE)</f>
        <v>1.0163157894736841</v>
      </c>
      <c r="BU884">
        <f>VLOOKUP(Table2[[#This Row],[Reference]],metron,13,FALSE)</f>
        <v>0.67350877192982461</v>
      </c>
      <c r="BV884">
        <f>VLOOKUP(Table2[[#This Row],[Reference]],metron,14,FALSE)</f>
        <v>0.4442105263157895</v>
      </c>
      <c r="BW884">
        <f>VLOOKUP(Table2[[#This Row],[Reference]],metron,15,FALSE)</f>
        <v>12.80980392156863</v>
      </c>
      <c r="BX884">
        <f>VLOOKUP(Table2[[#This Row],[Reference]],metron,16,FALSE)</f>
        <v>9.6872549019607845</v>
      </c>
      <c r="BY884">
        <f>VLOOKUP(Table2[[#This Row],[Reference]],metron,17,FALSE)</f>
        <v>5.6491169610129957</v>
      </c>
      <c r="BZ884">
        <f>VLOOKUP(Table2[[#This Row],[Reference]],metron,18,FALSE)</f>
        <v>4.1379540153282237</v>
      </c>
      <c r="CA884">
        <f>VLOOKUP(Table2[[#This Row],[Reference]],metron,19,FALSE)</f>
        <v>7.1606869605556343</v>
      </c>
      <c r="CB884">
        <f>VLOOKUP(Table2[[#This Row],[Reference]],metron,20,FALSE)</f>
        <v>5.5493008866325608</v>
      </c>
      <c r="CC884">
        <f>VLOOKUP(Table2[[#This Row],[Reference]],metron,21,FALSE)</f>
        <v>12.9029029029029</v>
      </c>
      <c r="CD884">
        <f>VLOOKUP(Table2[[#This Row],[Reference]],metron,22,FALSE)</f>
        <v>13.75508842175509</v>
      </c>
      <c r="CE884">
        <f>VLOOKUP(Table2[[#This Row],[Reference]],metron,23,FALSE)</f>
        <v>1.5287356321839081</v>
      </c>
      <c r="CF884">
        <f>VLOOKUP(Table2[[#This Row],[Reference]],metron,24,FALSE)</f>
        <v>1.9664750957854411</v>
      </c>
      <c r="CG884">
        <f>VLOOKUP(Table2[[#This Row],[Reference]],metron,25,FALSE)</f>
        <v>8.8441890166028103E-2</v>
      </c>
      <c r="CH884">
        <f>VLOOKUP(Table2[[#This Row],[Reference]],metron,26,FALSE)</f>
        <v>0.13409961685823751</v>
      </c>
    </row>
    <row r="885" spans="1:86" hidden="1" x14ac:dyDescent="0.45">
      <c r="A885">
        <v>1647399960</v>
      </c>
      <c r="B885" t="s">
        <v>1638</v>
      </c>
      <c r="C885" t="s">
        <v>64</v>
      </c>
      <c r="D885" t="s">
        <v>65</v>
      </c>
      <c r="E885" t="s">
        <v>704</v>
      </c>
      <c r="F885" t="s">
        <v>689</v>
      </c>
      <c r="G885" t="s">
        <v>983</v>
      </c>
      <c r="H885">
        <v>5</v>
      </c>
      <c r="I885">
        <v>1.64</v>
      </c>
      <c r="J885">
        <v>0.75</v>
      </c>
      <c r="K885">
        <v>1.79</v>
      </c>
      <c r="L885">
        <v>0.71</v>
      </c>
      <c r="M885">
        <v>3</v>
      </c>
      <c r="N885">
        <v>0</v>
      </c>
      <c r="O885">
        <v>3</v>
      </c>
      <c r="P885">
        <v>0</v>
      </c>
      <c r="Q885">
        <v>0</v>
      </c>
      <c r="R885">
        <v>0</v>
      </c>
      <c r="S885" t="s">
        <v>1639</v>
      </c>
      <c r="U885">
        <v>14</v>
      </c>
      <c r="V885">
        <v>0</v>
      </c>
      <c r="W885">
        <v>2</v>
      </c>
      <c r="X885">
        <v>0</v>
      </c>
      <c r="Y885">
        <v>2</v>
      </c>
      <c r="Z885">
        <v>1</v>
      </c>
      <c r="AA885">
        <v>2</v>
      </c>
      <c r="AB885">
        <v>0</v>
      </c>
      <c r="AC885">
        <v>2</v>
      </c>
      <c r="AD885">
        <v>1</v>
      </c>
      <c r="AE885">
        <v>17</v>
      </c>
      <c r="AF885">
        <v>3</v>
      </c>
      <c r="AG885">
        <v>12</v>
      </c>
      <c r="AH885">
        <v>2</v>
      </c>
      <c r="AI885">
        <v>5</v>
      </c>
      <c r="AJ885">
        <v>1</v>
      </c>
      <c r="AK885">
        <v>11</v>
      </c>
      <c r="AL885">
        <v>10</v>
      </c>
      <c r="AM885">
        <v>66</v>
      </c>
      <c r="AN885">
        <v>34</v>
      </c>
      <c r="AO885">
        <v>2.56</v>
      </c>
      <c r="AP885">
        <v>0.51</v>
      </c>
      <c r="AQ885">
        <v>1.93</v>
      </c>
      <c r="AR885">
        <v>35</v>
      </c>
      <c r="AS885">
        <v>61</v>
      </c>
      <c r="AT885">
        <v>27</v>
      </c>
      <c r="AU885">
        <v>16</v>
      </c>
      <c r="AV885">
        <v>0</v>
      </c>
      <c r="AW885">
        <v>16</v>
      </c>
      <c r="AX885">
        <v>53</v>
      </c>
      <c r="AY885">
        <v>36</v>
      </c>
      <c r="AZ885">
        <v>82</v>
      </c>
      <c r="BA885">
        <v>8.0399999999999991</v>
      </c>
      <c r="BB885">
        <v>4.8899999999999997</v>
      </c>
      <c r="BC885">
        <v>1.49</v>
      </c>
      <c r="BD885">
        <v>3.95</v>
      </c>
      <c r="BE885">
        <v>5.6</v>
      </c>
      <c r="BF885">
        <f>(1/BC885+1/BD885+1/BE885-1)/3</f>
        <v>3.4292308376923097E-2</v>
      </c>
      <c r="BG885">
        <f>1/BC885-BF885</f>
        <v>0.63684863122039237</v>
      </c>
      <c r="BH885">
        <f>1/BD885-BF885</f>
        <v>0.21887224858510218</v>
      </c>
      <c r="BI885">
        <f>1/BE885-BF885</f>
        <v>0.14427912019450548</v>
      </c>
      <c r="BJ885">
        <f>MROUND(BG885*100,2)/100</f>
        <v>0.64</v>
      </c>
      <c r="BK885">
        <v>1.33</v>
      </c>
      <c r="BL885">
        <v>2.0499999999999998</v>
      </c>
      <c r="BM885">
        <v>3.75</v>
      </c>
      <c r="BN885">
        <v>7</v>
      </c>
      <c r="BO885">
        <v>2.0499999999999998</v>
      </c>
      <c r="BP885">
        <v>1.7</v>
      </c>
      <c r="BQ885" t="s">
        <v>1255</v>
      </c>
      <c r="BR885">
        <f>VLOOKUP(Table2[[#This Row],[Reference]],metron,10,FALSE)</f>
        <v>2.8343749999999996</v>
      </c>
      <c r="BS885">
        <f>VLOOKUP(Table2[[#This Row],[Reference]],metron,11,FALSE)</f>
        <v>1.980803571428571</v>
      </c>
      <c r="BT885">
        <f>VLOOKUP(Table2[[#This Row],[Reference]],metron,12,FALSE)</f>
        <v>0.85357142857142854</v>
      </c>
      <c r="BU885">
        <f>VLOOKUP(Table2[[#This Row],[Reference]],metron,13,FALSE)</f>
        <v>0.8683035714285714</v>
      </c>
      <c r="BV885">
        <f>VLOOKUP(Table2[[#This Row],[Reference]],metron,14,FALSE)</f>
        <v>0.36607142857142849</v>
      </c>
      <c r="BW885">
        <f>VLOOKUP(Table2[[#This Row],[Reference]],metron,15,FALSE)</f>
        <v>15.03980099502488</v>
      </c>
      <c r="BX885">
        <f>VLOOKUP(Table2[[#This Row],[Reference]],metron,16,FALSE)</f>
        <v>8.6326699834162515</v>
      </c>
      <c r="BY885">
        <f>VLOOKUP(Table2[[#This Row],[Reference]],metron,17,FALSE)</f>
        <v>6.5189234650967203</v>
      </c>
      <c r="BZ885">
        <f>VLOOKUP(Table2[[#This Row],[Reference]],metron,18,FALSE)</f>
        <v>3.4507989907485279</v>
      </c>
      <c r="CA885">
        <f>VLOOKUP(Table2[[#This Row],[Reference]],metron,19,FALSE)</f>
        <v>8.5208775299281605</v>
      </c>
      <c r="CB885">
        <f>VLOOKUP(Table2[[#This Row],[Reference]],metron,20,FALSE)</f>
        <v>5.181870992667724</v>
      </c>
      <c r="CC885">
        <f>VLOOKUP(Table2[[#This Row],[Reference]],metron,21,FALSE)</f>
        <v>12.48566610455312</v>
      </c>
      <c r="CD885">
        <f>VLOOKUP(Table2[[#This Row],[Reference]],metron,22,FALSE)</f>
        <v>13.573355817875211</v>
      </c>
      <c r="CE885">
        <f>VLOOKUP(Table2[[#This Row],[Reference]],metron,23,FALSE)</f>
        <v>1.395273023634882</v>
      </c>
      <c r="CF885">
        <f>VLOOKUP(Table2[[#This Row],[Reference]],metron,24,FALSE)</f>
        <v>2.0586797066014668</v>
      </c>
      <c r="CG885">
        <f>VLOOKUP(Table2[[#This Row],[Reference]],metron,25,FALSE)</f>
        <v>6.8459657701711488E-2</v>
      </c>
      <c r="CH885">
        <f>VLOOKUP(Table2[[#This Row],[Reference]],metron,26,FALSE)</f>
        <v>0.12713936430317849</v>
      </c>
    </row>
    <row r="886" spans="1:86" hidden="1" x14ac:dyDescent="0.45">
      <c r="A886">
        <v>1647572700</v>
      </c>
      <c r="B886" t="s">
        <v>1640</v>
      </c>
      <c r="C886" t="s">
        <v>64</v>
      </c>
      <c r="D886" t="s">
        <v>65</v>
      </c>
      <c r="E886" t="s">
        <v>683</v>
      </c>
      <c r="F886" t="s">
        <v>688</v>
      </c>
      <c r="G886" t="s">
        <v>673</v>
      </c>
      <c r="H886">
        <v>11</v>
      </c>
      <c r="I886">
        <v>1.1499999999999999</v>
      </c>
      <c r="J886">
        <v>1.43</v>
      </c>
      <c r="K886">
        <v>1.24</v>
      </c>
      <c r="L886">
        <v>1.25</v>
      </c>
      <c r="M886">
        <v>2</v>
      </c>
      <c r="N886">
        <v>1</v>
      </c>
      <c r="O886">
        <v>3</v>
      </c>
      <c r="P886">
        <v>0</v>
      </c>
      <c r="Q886">
        <v>0</v>
      </c>
      <c r="R886">
        <v>0</v>
      </c>
      <c r="S886" t="s">
        <v>1641</v>
      </c>
      <c r="T886">
        <v>67</v>
      </c>
      <c r="U886">
        <v>2</v>
      </c>
      <c r="V886">
        <v>3</v>
      </c>
      <c r="W886">
        <v>2</v>
      </c>
      <c r="X886">
        <v>0</v>
      </c>
      <c r="Y886">
        <v>2</v>
      </c>
      <c r="Z886">
        <v>1</v>
      </c>
      <c r="AA886">
        <v>2</v>
      </c>
      <c r="AB886">
        <v>0</v>
      </c>
      <c r="AC886">
        <v>2</v>
      </c>
      <c r="AD886">
        <v>1</v>
      </c>
      <c r="AE886">
        <v>10</v>
      </c>
      <c r="AF886">
        <v>10</v>
      </c>
      <c r="AG886">
        <v>3</v>
      </c>
      <c r="AH886">
        <v>3</v>
      </c>
      <c r="AI886">
        <v>7</v>
      </c>
      <c r="AJ886">
        <v>7</v>
      </c>
      <c r="AK886">
        <v>17</v>
      </c>
      <c r="AL886">
        <v>12</v>
      </c>
      <c r="AM886">
        <v>49</v>
      </c>
      <c r="AN886">
        <v>51</v>
      </c>
      <c r="AO886">
        <v>1.05</v>
      </c>
      <c r="AP886">
        <v>1.1200000000000001</v>
      </c>
      <c r="AQ886">
        <v>2.15</v>
      </c>
      <c r="AR886">
        <v>41</v>
      </c>
      <c r="AS886">
        <v>63</v>
      </c>
      <c r="AT886">
        <v>37</v>
      </c>
      <c r="AU886">
        <v>22</v>
      </c>
      <c r="AV886">
        <v>8</v>
      </c>
      <c r="AW886">
        <v>26</v>
      </c>
      <c r="AX886">
        <v>67</v>
      </c>
      <c r="AY886">
        <v>29</v>
      </c>
      <c r="AZ886">
        <v>63</v>
      </c>
      <c r="BA886">
        <v>7.6</v>
      </c>
      <c r="BB886">
        <v>5.27</v>
      </c>
      <c r="BC886">
        <v>2.2400000000000002</v>
      </c>
      <c r="BD886">
        <v>3.38</v>
      </c>
      <c r="BE886">
        <v>3.3</v>
      </c>
      <c r="BF886">
        <f>(1/BC886+1/BD886+1/BE886-1)/3</f>
        <v>1.5105620874851603E-2</v>
      </c>
      <c r="BG886">
        <f>1/BC886-BF886</f>
        <v>0.43132295055371977</v>
      </c>
      <c r="BH886">
        <f>1/BD886-BF886</f>
        <v>0.28075236729082886</v>
      </c>
      <c r="BI886">
        <f>1/BE886-BF886</f>
        <v>0.28792468215545142</v>
      </c>
      <c r="BJ886">
        <f>MROUND(BG886*100,2)/100</f>
        <v>0.44</v>
      </c>
      <c r="BK886">
        <v>1.36</v>
      </c>
      <c r="BL886">
        <v>2.35</v>
      </c>
      <c r="BM886">
        <v>3.75</v>
      </c>
      <c r="BN886">
        <v>7</v>
      </c>
      <c r="BO886">
        <v>1.85</v>
      </c>
      <c r="BP886">
        <v>1.85</v>
      </c>
      <c r="BQ886" t="s">
        <v>1642</v>
      </c>
      <c r="BR886">
        <f>VLOOKUP(Table2[[#This Row],[Reference]],metron,10,FALSE)</f>
        <v>2.4807646356033461</v>
      </c>
      <c r="BS886">
        <f>VLOOKUP(Table2[[#This Row],[Reference]],metron,11,FALSE)</f>
        <v>1.4140979689366791</v>
      </c>
      <c r="BT886">
        <f>VLOOKUP(Table2[[#This Row],[Reference]],metron,12,FALSE)</f>
        <v>1.0666666666666671</v>
      </c>
      <c r="BU886">
        <f>VLOOKUP(Table2[[#This Row],[Reference]],metron,13,FALSE)</f>
        <v>0.62712066905615294</v>
      </c>
      <c r="BV886">
        <f>VLOOKUP(Table2[[#This Row],[Reference]],metron,14,FALSE)</f>
        <v>0.46009557945041818</v>
      </c>
      <c r="BW886">
        <f>VLOOKUP(Table2[[#This Row],[Reference]],metron,15,FALSE)</f>
        <v>12.56969280146722</v>
      </c>
      <c r="BX886">
        <f>VLOOKUP(Table2[[#This Row],[Reference]],metron,16,FALSE)</f>
        <v>9.8695552498853729</v>
      </c>
      <c r="BY886">
        <f>VLOOKUP(Table2[[#This Row],[Reference]],metron,17,FALSE)</f>
        <v>5.2754256787850897</v>
      </c>
      <c r="BZ886">
        <f>VLOOKUP(Table2[[#This Row],[Reference]],metron,18,FALSE)</f>
        <v>4.1279337321675103</v>
      </c>
      <c r="CA886">
        <f>VLOOKUP(Table2[[#This Row],[Reference]],metron,19,FALSE)</f>
        <v>7.2942671226821298</v>
      </c>
      <c r="CB886">
        <f>VLOOKUP(Table2[[#This Row],[Reference]],metron,20,FALSE)</f>
        <v>5.7416215177178627</v>
      </c>
      <c r="CC886">
        <f>VLOOKUP(Table2[[#This Row],[Reference]],metron,21,FALSE)</f>
        <v>12.897246007868549</v>
      </c>
      <c r="CD886">
        <f>VLOOKUP(Table2[[#This Row],[Reference]],metron,22,FALSE)</f>
        <v>13.507058551261281</v>
      </c>
      <c r="CE886">
        <f>VLOOKUP(Table2[[#This Row],[Reference]],metron,23,FALSE)</f>
        <v>1.576522702104098</v>
      </c>
      <c r="CF886">
        <f>VLOOKUP(Table2[[#This Row],[Reference]],metron,24,FALSE)</f>
        <v>1.917165005537099</v>
      </c>
      <c r="CG886">
        <f>VLOOKUP(Table2[[#This Row],[Reference]],metron,25,FALSE)</f>
        <v>8.4385382059800659E-2</v>
      </c>
      <c r="CH886">
        <f>VLOOKUP(Table2[[#This Row],[Reference]],metron,26,FALSE)</f>
        <v>0.1233665559246955</v>
      </c>
    </row>
    <row r="887" spans="1:86" hidden="1" x14ac:dyDescent="0.45">
      <c r="A887">
        <v>1647658800</v>
      </c>
      <c r="B887" t="s">
        <v>1643</v>
      </c>
      <c r="C887" t="s">
        <v>64</v>
      </c>
      <c r="D887" t="s">
        <v>65</v>
      </c>
      <c r="E887" t="s">
        <v>700</v>
      </c>
      <c r="F887" t="s">
        <v>672</v>
      </c>
      <c r="G887" t="s">
        <v>735</v>
      </c>
      <c r="H887">
        <v>11</v>
      </c>
      <c r="I887">
        <v>1.56</v>
      </c>
      <c r="J887">
        <v>1.1399999999999999</v>
      </c>
      <c r="K887">
        <v>1.38</v>
      </c>
      <c r="L887">
        <v>1.1100000000000001</v>
      </c>
      <c r="M887">
        <v>2</v>
      </c>
      <c r="N887">
        <v>2</v>
      </c>
      <c r="O887">
        <v>4</v>
      </c>
      <c r="P887">
        <v>0</v>
      </c>
      <c r="Q887">
        <v>0</v>
      </c>
      <c r="R887">
        <v>0</v>
      </c>
      <c r="S887" t="s">
        <v>116</v>
      </c>
      <c r="T887" t="s">
        <v>1644</v>
      </c>
      <c r="U887">
        <v>5</v>
      </c>
      <c r="V887">
        <v>3</v>
      </c>
      <c r="W887">
        <v>2</v>
      </c>
      <c r="X887">
        <v>0</v>
      </c>
      <c r="Y887">
        <v>2</v>
      </c>
      <c r="Z887">
        <v>0</v>
      </c>
      <c r="AA887">
        <v>2</v>
      </c>
      <c r="AB887">
        <v>0</v>
      </c>
      <c r="AC887">
        <v>0</v>
      </c>
      <c r="AD887">
        <v>2</v>
      </c>
      <c r="AE887">
        <v>22</v>
      </c>
      <c r="AF887">
        <v>15</v>
      </c>
      <c r="AG887">
        <v>6</v>
      </c>
      <c r="AH887">
        <v>7</v>
      </c>
      <c r="AI887">
        <v>16</v>
      </c>
      <c r="AJ887">
        <v>8</v>
      </c>
      <c r="AK887">
        <v>12</v>
      </c>
      <c r="AL887">
        <v>13</v>
      </c>
      <c r="AM887">
        <v>62</v>
      </c>
      <c r="AN887">
        <v>38</v>
      </c>
      <c r="AO887">
        <v>2.19</v>
      </c>
      <c r="AP887">
        <v>1.61</v>
      </c>
      <c r="AQ887">
        <v>2.38</v>
      </c>
      <c r="AR887">
        <v>64</v>
      </c>
      <c r="AS887">
        <v>77</v>
      </c>
      <c r="AT887">
        <v>44</v>
      </c>
      <c r="AU887">
        <v>17</v>
      </c>
      <c r="AV887">
        <v>4</v>
      </c>
      <c r="AW887">
        <v>30</v>
      </c>
      <c r="AX887">
        <v>60</v>
      </c>
      <c r="AY887">
        <v>47</v>
      </c>
      <c r="AZ887">
        <v>87</v>
      </c>
      <c r="BA887">
        <v>11.89</v>
      </c>
      <c r="BB887">
        <v>5.76</v>
      </c>
      <c r="BC887">
        <v>2.1800000000000002</v>
      </c>
      <c r="BD887">
        <v>3.16</v>
      </c>
      <c r="BE887">
        <v>3.02</v>
      </c>
      <c r="BF887">
        <f>(1/BC887+1/BD887+1/BE887-1)/3</f>
        <v>3.5432373449125455E-2</v>
      </c>
      <c r="BG887">
        <f>1/BC887-BF887</f>
        <v>0.42328322288114972</v>
      </c>
      <c r="BH887">
        <f>1/BD887-BF887</f>
        <v>0.28102332275340614</v>
      </c>
      <c r="BI887">
        <f>1/BE887-BF887</f>
        <v>0.29569345436544409</v>
      </c>
      <c r="BJ887">
        <f>MROUND(BG887*100,2)/100</f>
        <v>0.42</v>
      </c>
      <c r="BK887">
        <v>1.31</v>
      </c>
      <c r="BL887">
        <v>2.0299999999999998</v>
      </c>
      <c r="BM887">
        <v>3.4</v>
      </c>
      <c r="BN887">
        <v>6.35</v>
      </c>
      <c r="BO887">
        <v>1.77</v>
      </c>
      <c r="BP887">
        <v>1.94</v>
      </c>
      <c r="BQ887" t="s">
        <v>711</v>
      </c>
      <c r="BR887">
        <f>VLOOKUP(Table2[[#This Row],[Reference]],metron,10,FALSE)</f>
        <v>2.4884649511978703</v>
      </c>
      <c r="BS887">
        <f>VLOOKUP(Table2[[#This Row],[Reference]],metron,11,FALSE)</f>
        <v>1.396960958296362</v>
      </c>
      <c r="BT887">
        <f>VLOOKUP(Table2[[#This Row],[Reference]],metron,12,FALSE)</f>
        <v>1.091503992901508</v>
      </c>
      <c r="BU887">
        <f>VLOOKUP(Table2[[#This Row],[Reference]],metron,13,FALSE)</f>
        <v>0.60765391014975045</v>
      </c>
      <c r="BV887">
        <f>VLOOKUP(Table2[[#This Row],[Reference]],metron,14,FALSE)</f>
        <v>0.47276760953965608</v>
      </c>
      <c r="BW887">
        <f>VLOOKUP(Table2[[#This Row],[Reference]],metron,15,FALSE)</f>
        <v>12.29504785684561</v>
      </c>
      <c r="BX887">
        <f>VLOOKUP(Table2[[#This Row],[Reference]],metron,16,FALSE)</f>
        <v>10.047232625884311</v>
      </c>
      <c r="BY887">
        <f>VLOOKUP(Table2[[#This Row],[Reference]],metron,17,FALSE)</f>
        <v>5.2917192097519967</v>
      </c>
      <c r="BZ887">
        <f>VLOOKUP(Table2[[#This Row],[Reference]],metron,18,FALSE)</f>
        <v>4.2580916351408158</v>
      </c>
      <c r="CA887">
        <f>VLOOKUP(Table2[[#This Row],[Reference]],metron,19,FALSE)</f>
        <v>7.0033286470936131</v>
      </c>
      <c r="CB887">
        <f>VLOOKUP(Table2[[#This Row],[Reference]],metron,20,FALSE)</f>
        <v>5.789140990743495</v>
      </c>
      <c r="CC887">
        <f>VLOOKUP(Table2[[#This Row],[Reference]],metron,21,FALSE)</f>
        <v>12.77041895895049</v>
      </c>
      <c r="CD887">
        <f>VLOOKUP(Table2[[#This Row],[Reference]],metron,22,FALSE)</f>
        <v>13.411129919593741</v>
      </c>
      <c r="CE887">
        <f>VLOOKUP(Table2[[#This Row],[Reference]],metron,23,FALSE)</f>
        <v>1.556141062018646</v>
      </c>
      <c r="CF887">
        <f>VLOOKUP(Table2[[#This Row],[Reference]],metron,24,FALSE)</f>
        <v>1.9114308877178761</v>
      </c>
      <c r="CG887">
        <f>VLOOKUP(Table2[[#This Row],[Reference]],metron,25,FALSE)</f>
        <v>8.4920956627482766E-2</v>
      </c>
      <c r="CH887">
        <f>VLOOKUP(Table2[[#This Row],[Reference]],metron,26,FALSE)</f>
        <v>0.1323469801378192</v>
      </c>
    </row>
    <row r="888" spans="1:86" hidden="1" x14ac:dyDescent="0.45">
      <c r="A888">
        <v>1647730800</v>
      </c>
      <c r="B888" t="s">
        <v>1645</v>
      </c>
      <c r="C888" t="s">
        <v>64</v>
      </c>
      <c r="D888" t="s">
        <v>65</v>
      </c>
      <c r="E888" t="s">
        <v>682</v>
      </c>
      <c r="F888" t="s">
        <v>660</v>
      </c>
      <c r="G888" t="s">
        <v>717</v>
      </c>
      <c r="H888">
        <v>11</v>
      </c>
      <c r="I888">
        <v>1.53</v>
      </c>
      <c r="J888">
        <v>1.1399999999999999</v>
      </c>
      <c r="K888">
        <v>1.58</v>
      </c>
      <c r="L888">
        <v>1.28</v>
      </c>
      <c r="M888">
        <v>1</v>
      </c>
      <c r="N888">
        <v>3</v>
      </c>
      <c r="O888">
        <v>4</v>
      </c>
      <c r="P888">
        <v>2</v>
      </c>
      <c r="Q888">
        <v>0</v>
      </c>
      <c r="R888">
        <v>2</v>
      </c>
      <c r="S888">
        <v>69</v>
      </c>
      <c r="T888" t="s">
        <v>1646</v>
      </c>
      <c r="U888">
        <v>5</v>
      </c>
      <c r="V888">
        <v>1</v>
      </c>
      <c r="W888">
        <v>1</v>
      </c>
      <c r="X888">
        <v>0</v>
      </c>
      <c r="Y888">
        <v>4</v>
      </c>
      <c r="Z888">
        <v>0</v>
      </c>
      <c r="AA888">
        <v>0</v>
      </c>
      <c r="AB888">
        <v>1</v>
      </c>
      <c r="AC888">
        <v>3</v>
      </c>
      <c r="AD888">
        <v>1</v>
      </c>
      <c r="AE888">
        <v>11</v>
      </c>
      <c r="AF888">
        <v>9</v>
      </c>
      <c r="AG888">
        <v>7</v>
      </c>
      <c r="AH888">
        <v>4</v>
      </c>
      <c r="AI888">
        <v>4</v>
      </c>
      <c r="AJ888">
        <v>5</v>
      </c>
      <c r="AK888">
        <v>7</v>
      </c>
      <c r="AL888">
        <v>15</v>
      </c>
      <c r="AM888">
        <v>57</v>
      </c>
      <c r="AN888">
        <v>43</v>
      </c>
      <c r="AO888">
        <v>1.38</v>
      </c>
      <c r="AP888">
        <v>1.08</v>
      </c>
      <c r="AQ888">
        <v>2.21</v>
      </c>
      <c r="AR888">
        <v>42</v>
      </c>
      <c r="AS888">
        <v>62</v>
      </c>
      <c r="AT888">
        <v>49</v>
      </c>
      <c r="AU888">
        <v>17</v>
      </c>
      <c r="AV888">
        <v>10</v>
      </c>
      <c r="AW888">
        <v>17</v>
      </c>
      <c r="AX888">
        <v>59</v>
      </c>
      <c r="AY888">
        <v>49</v>
      </c>
      <c r="AZ888">
        <v>66</v>
      </c>
      <c r="BA888">
        <v>10.34</v>
      </c>
      <c r="BB888">
        <v>4.99</v>
      </c>
      <c r="BC888">
        <v>2.0099999999999998</v>
      </c>
      <c r="BD888">
        <v>3.47</v>
      </c>
      <c r="BE888">
        <v>4.12</v>
      </c>
      <c r="BF888">
        <f>(1/BC888+1/BD888+1/BE888-1)/3</f>
        <v>9.4717741510776197E-3</v>
      </c>
      <c r="BG888">
        <f>1/BC888-BF888</f>
        <v>0.4880406636598677</v>
      </c>
      <c r="BH888">
        <f>1/BD888-BF888</f>
        <v>0.27871266388926819</v>
      </c>
      <c r="BI888">
        <f>1/BE888-BF888</f>
        <v>0.23324667245086414</v>
      </c>
      <c r="BJ888">
        <f>MROUND(BG888*100,2)/100</f>
        <v>0.48</v>
      </c>
      <c r="BK888">
        <v>1.36</v>
      </c>
      <c r="BL888">
        <v>2.1</v>
      </c>
      <c r="BM888">
        <v>3.75</v>
      </c>
      <c r="BN888">
        <v>7</v>
      </c>
      <c r="BO888">
        <v>1.91</v>
      </c>
      <c r="BP888">
        <v>1.8</v>
      </c>
      <c r="BQ888" t="s">
        <v>675</v>
      </c>
      <c r="BR888">
        <f>VLOOKUP(Table2[[#This Row],[Reference]],metron,10,FALSE)</f>
        <v>2.5271929824561399</v>
      </c>
      <c r="BS888">
        <f>VLOOKUP(Table2[[#This Row],[Reference]],metron,11,FALSE)</f>
        <v>1.510877192982456</v>
      </c>
      <c r="BT888">
        <f>VLOOKUP(Table2[[#This Row],[Reference]],metron,12,FALSE)</f>
        <v>1.0163157894736841</v>
      </c>
      <c r="BU888">
        <f>VLOOKUP(Table2[[#This Row],[Reference]],metron,13,FALSE)</f>
        <v>0.67350877192982461</v>
      </c>
      <c r="BV888">
        <f>VLOOKUP(Table2[[#This Row],[Reference]],metron,14,FALSE)</f>
        <v>0.4442105263157895</v>
      </c>
      <c r="BW888">
        <f>VLOOKUP(Table2[[#This Row],[Reference]],metron,15,FALSE)</f>
        <v>12.80980392156863</v>
      </c>
      <c r="BX888">
        <f>VLOOKUP(Table2[[#This Row],[Reference]],metron,16,FALSE)</f>
        <v>9.6872549019607845</v>
      </c>
      <c r="BY888">
        <f>VLOOKUP(Table2[[#This Row],[Reference]],metron,17,FALSE)</f>
        <v>5.6491169610129957</v>
      </c>
      <c r="BZ888">
        <f>VLOOKUP(Table2[[#This Row],[Reference]],metron,18,FALSE)</f>
        <v>4.1379540153282237</v>
      </c>
      <c r="CA888">
        <f>VLOOKUP(Table2[[#This Row],[Reference]],metron,19,FALSE)</f>
        <v>7.1606869605556343</v>
      </c>
      <c r="CB888">
        <f>VLOOKUP(Table2[[#This Row],[Reference]],metron,20,FALSE)</f>
        <v>5.5493008866325608</v>
      </c>
      <c r="CC888">
        <f>VLOOKUP(Table2[[#This Row],[Reference]],metron,21,FALSE)</f>
        <v>12.9029029029029</v>
      </c>
      <c r="CD888">
        <f>VLOOKUP(Table2[[#This Row],[Reference]],metron,22,FALSE)</f>
        <v>13.75508842175509</v>
      </c>
      <c r="CE888">
        <f>VLOOKUP(Table2[[#This Row],[Reference]],metron,23,FALSE)</f>
        <v>1.5287356321839081</v>
      </c>
      <c r="CF888">
        <f>VLOOKUP(Table2[[#This Row],[Reference]],metron,24,FALSE)</f>
        <v>1.9664750957854411</v>
      </c>
      <c r="CG888">
        <f>VLOOKUP(Table2[[#This Row],[Reference]],metron,25,FALSE)</f>
        <v>8.8441890166028103E-2</v>
      </c>
      <c r="CH888">
        <f>VLOOKUP(Table2[[#This Row],[Reference]],metron,26,FALSE)</f>
        <v>0.13409961685823751</v>
      </c>
    </row>
    <row r="889" spans="1:86" hidden="1" x14ac:dyDescent="0.45">
      <c r="A889">
        <v>1647738000</v>
      </c>
      <c r="B889" t="s">
        <v>1647</v>
      </c>
      <c r="C889" t="s">
        <v>64</v>
      </c>
      <c r="D889" t="s">
        <v>65</v>
      </c>
      <c r="E889" t="s">
        <v>661</v>
      </c>
      <c r="F889" t="s">
        <v>704</v>
      </c>
      <c r="G889" t="s">
        <v>731</v>
      </c>
      <c r="H889">
        <v>11</v>
      </c>
      <c r="I889">
        <v>2</v>
      </c>
      <c r="J889">
        <v>1.1399999999999999</v>
      </c>
      <c r="K889">
        <v>2</v>
      </c>
      <c r="L889">
        <v>1.05</v>
      </c>
      <c r="M889">
        <v>2</v>
      </c>
      <c r="N889">
        <v>0</v>
      </c>
      <c r="O889">
        <v>2</v>
      </c>
      <c r="P889">
        <v>0</v>
      </c>
      <c r="Q889">
        <v>0</v>
      </c>
      <c r="R889">
        <v>0</v>
      </c>
      <c r="S889" t="s">
        <v>1648</v>
      </c>
      <c r="U889">
        <v>3</v>
      </c>
      <c r="V889">
        <v>5</v>
      </c>
      <c r="W889">
        <v>1</v>
      </c>
      <c r="X889">
        <v>0</v>
      </c>
      <c r="Y889">
        <v>0</v>
      </c>
      <c r="Z889">
        <v>0</v>
      </c>
      <c r="AA889">
        <v>0</v>
      </c>
      <c r="AB889">
        <v>1</v>
      </c>
      <c r="AC889">
        <v>0</v>
      </c>
      <c r="AD889">
        <v>0</v>
      </c>
      <c r="AE889">
        <v>7</v>
      </c>
      <c r="AF889">
        <v>4</v>
      </c>
      <c r="AG889">
        <v>6</v>
      </c>
      <c r="AH889">
        <v>0</v>
      </c>
      <c r="AI889">
        <v>1</v>
      </c>
      <c r="AJ889">
        <v>4</v>
      </c>
      <c r="AK889">
        <v>4</v>
      </c>
      <c r="AL889">
        <v>5</v>
      </c>
      <c r="AM889">
        <v>67</v>
      </c>
      <c r="AN889">
        <v>33</v>
      </c>
      <c r="AO889">
        <v>1.05</v>
      </c>
      <c r="AP889">
        <v>0.27</v>
      </c>
      <c r="AQ889">
        <v>2.52</v>
      </c>
      <c r="AR889">
        <v>59</v>
      </c>
      <c r="AS889">
        <v>76</v>
      </c>
      <c r="AT889">
        <v>52</v>
      </c>
      <c r="AU889">
        <v>25</v>
      </c>
      <c r="AV889">
        <v>7</v>
      </c>
      <c r="AW889">
        <v>35</v>
      </c>
      <c r="AX889">
        <v>69</v>
      </c>
      <c r="AY889">
        <v>35</v>
      </c>
      <c r="AZ889">
        <v>72</v>
      </c>
      <c r="BA889">
        <v>12.21</v>
      </c>
      <c r="BB889">
        <v>5.53</v>
      </c>
      <c r="BC889">
        <v>2.1800000000000002</v>
      </c>
      <c r="BD889">
        <v>3.45</v>
      </c>
      <c r="BE889">
        <v>3.44</v>
      </c>
      <c r="BF889">
        <f>(1/BC889+1/BD889+1/BE889-1)/3</f>
        <v>1.3089447737549312E-2</v>
      </c>
      <c r="BG889">
        <f>1/BC889-BF889</f>
        <v>0.44562614859272587</v>
      </c>
      <c r="BH889">
        <f>1/BD889-BF889</f>
        <v>0.2767656247262188</v>
      </c>
      <c r="BI889">
        <f>1/BE889-BF889</f>
        <v>0.27760822668105534</v>
      </c>
      <c r="BJ889">
        <f>MROUND(BG889*100,2)/100</f>
        <v>0.44</v>
      </c>
      <c r="BK889">
        <v>1.29</v>
      </c>
      <c r="BL889">
        <v>1.93</v>
      </c>
      <c r="BM889">
        <v>3</v>
      </c>
      <c r="BN889">
        <v>5.5</v>
      </c>
      <c r="BO889">
        <v>1.7</v>
      </c>
      <c r="BP889">
        <v>2.0499999999999998</v>
      </c>
      <c r="BQ889" t="s">
        <v>715</v>
      </c>
      <c r="BR889">
        <f>VLOOKUP(Table2[[#This Row],[Reference]],metron,10,FALSE)</f>
        <v>2.4807646356033461</v>
      </c>
      <c r="BS889">
        <f>VLOOKUP(Table2[[#This Row],[Reference]],metron,11,FALSE)</f>
        <v>1.4140979689366791</v>
      </c>
      <c r="BT889">
        <f>VLOOKUP(Table2[[#This Row],[Reference]],metron,12,FALSE)</f>
        <v>1.0666666666666671</v>
      </c>
      <c r="BU889">
        <f>VLOOKUP(Table2[[#This Row],[Reference]],metron,13,FALSE)</f>
        <v>0.62712066905615294</v>
      </c>
      <c r="BV889">
        <f>VLOOKUP(Table2[[#This Row],[Reference]],metron,14,FALSE)</f>
        <v>0.46009557945041818</v>
      </c>
      <c r="BW889">
        <f>VLOOKUP(Table2[[#This Row],[Reference]],metron,15,FALSE)</f>
        <v>12.56969280146722</v>
      </c>
      <c r="BX889">
        <f>VLOOKUP(Table2[[#This Row],[Reference]],metron,16,FALSE)</f>
        <v>9.8695552498853729</v>
      </c>
      <c r="BY889">
        <f>VLOOKUP(Table2[[#This Row],[Reference]],metron,17,FALSE)</f>
        <v>5.2754256787850897</v>
      </c>
      <c r="BZ889">
        <f>VLOOKUP(Table2[[#This Row],[Reference]],metron,18,FALSE)</f>
        <v>4.1279337321675103</v>
      </c>
      <c r="CA889">
        <f>VLOOKUP(Table2[[#This Row],[Reference]],metron,19,FALSE)</f>
        <v>7.2942671226821298</v>
      </c>
      <c r="CB889">
        <f>VLOOKUP(Table2[[#This Row],[Reference]],metron,20,FALSE)</f>
        <v>5.7416215177178627</v>
      </c>
      <c r="CC889">
        <f>VLOOKUP(Table2[[#This Row],[Reference]],metron,21,FALSE)</f>
        <v>12.897246007868549</v>
      </c>
      <c r="CD889">
        <f>VLOOKUP(Table2[[#This Row],[Reference]],metron,22,FALSE)</f>
        <v>13.507058551261281</v>
      </c>
      <c r="CE889">
        <f>VLOOKUP(Table2[[#This Row],[Reference]],metron,23,FALSE)</f>
        <v>1.576522702104098</v>
      </c>
      <c r="CF889">
        <f>VLOOKUP(Table2[[#This Row],[Reference]],metron,24,FALSE)</f>
        <v>1.917165005537099</v>
      </c>
      <c r="CG889">
        <f>VLOOKUP(Table2[[#This Row],[Reference]],metron,25,FALSE)</f>
        <v>8.4385382059800659E-2</v>
      </c>
      <c r="CH889">
        <f>VLOOKUP(Table2[[#This Row],[Reference]],metron,26,FALSE)</f>
        <v>0.1233665559246955</v>
      </c>
    </row>
    <row r="890" spans="1:86" hidden="1" x14ac:dyDescent="0.45">
      <c r="A890">
        <v>1647745200</v>
      </c>
      <c r="B890" t="s">
        <v>1649</v>
      </c>
      <c r="C890" t="s">
        <v>64</v>
      </c>
      <c r="D890" t="s">
        <v>65</v>
      </c>
      <c r="E890" t="s">
        <v>693</v>
      </c>
      <c r="F890" t="s">
        <v>671</v>
      </c>
      <c r="G890" t="s">
        <v>996</v>
      </c>
      <c r="H890">
        <v>11</v>
      </c>
      <c r="I890">
        <v>1.5</v>
      </c>
      <c r="J890">
        <v>1.46</v>
      </c>
      <c r="K890">
        <v>1.89</v>
      </c>
      <c r="L890">
        <v>1.5</v>
      </c>
      <c r="M890">
        <v>1</v>
      </c>
      <c r="N890">
        <v>0</v>
      </c>
      <c r="O890">
        <v>1</v>
      </c>
      <c r="P890">
        <v>1</v>
      </c>
      <c r="Q890">
        <v>1</v>
      </c>
      <c r="R890">
        <v>0</v>
      </c>
      <c r="S890">
        <v>18</v>
      </c>
      <c r="U890">
        <v>3</v>
      </c>
      <c r="V890">
        <v>1</v>
      </c>
      <c r="W890">
        <v>2</v>
      </c>
      <c r="X890">
        <v>0</v>
      </c>
      <c r="Y890">
        <v>2</v>
      </c>
      <c r="Z890">
        <v>1</v>
      </c>
      <c r="AA890">
        <v>0</v>
      </c>
      <c r="AB890">
        <v>2</v>
      </c>
      <c r="AC890">
        <v>0</v>
      </c>
      <c r="AD890">
        <v>3</v>
      </c>
      <c r="AE890">
        <v>11</v>
      </c>
      <c r="AF890">
        <v>9</v>
      </c>
      <c r="AG890">
        <v>6</v>
      </c>
      <c r="AH890">
        <v>5</v>
      </c>
      <c r="AI890">
        <v>5</v>
      </c>
      <c r="AJ890">
        <v>4</v>
      </c>
      <c r="AK890">
        <v>13</v>
      </c>
      <c r="AL890">
        <v>21</v>
      </c>
      <c r="AM890">
        <v>53</v>
      </c>
      <c r="AN890">
        <v>47</v>
      </c>
      <c r="AO890">
        <v>1.52</v>
      </c>
      <c r="AP890">
        <v>1.25</v>
      </c>
      <c r="AQ890">
        <v>2.48</v>
      </c>
      <c r="AR890">
        <v>68</v>
      </c>
      <c r="AS890">
        <v>72</v>
      </c>
      <c r="AT890">
        <v>44</v>
      </c>
      <c r="AU890">
        <v>28</v>
      </c>
      <c r="AV890">
        <v>8</v>
      </c>
      <c r="AW890">
        <v>44</v>
      </c>
      <c r="AX890">
        <v>76</v>
      </c>
      <c r="AY890">
        <v>24</v>
      </c>
      <c r="AZ890">
        <v>61</v>
      </c>
      <c r="BA890">
        <v>8.8000000000000007</v>
      </c>
      <c r="BB890">
        <v>5.23</v>
      </c>
      <c r="BC890">
        <v>1.96</v>
      </c>
      <c r="BD890">
        <v>3.49</v>
      </c>
      <c r="BE890">
        <v>4.08</v>
      </c>
      <c r="BF890">
        <f>(1/BC890+1/BD890+1/BE890-1)/3</f>
        <v>1.3945024045912543E-2</v>
      </c>
      <c r="BG890">
        <f>1/BC890-BF890</f>
        <v>0.49625905758674055</v>
      </c>
      <c r="BH890">
        <f>1/BD890-BF890</f>
        <v>0.27258792724348574</v>
      </c>
      <c r="BI890">
        <f>1/BE890-BF890</f>
        <v>0.23115301516977371</v>
      </c>
      <c r="BJ890">
        <f>MROUND(BG890*100,2)/100</f>
        <v>0.5</v>
      </c>
      <c r="BK890">
        <v>1.36</v>
      </c>
      <c r="BL890">
        <v>2.1</v>
      </c>
      <c r="BM890">
        <v>4</v>
      </c>
      <c r="BN890">
        <v>7.5</v>
      </c>
      <c r="BO890">
        <v>2</v>
      </c>
      <c r="BP890">
        <v>1.73</v>
      </c>
      <c r="BQ890" t="s">
        <v>698</v>
      </c>
      <c r="BR890">
        <f>VLOOKUP(Table2[[#This Row],[Reference]],metron,10,FALSE)</f>
        <v>2.5202079886551649</v>
      </c>
      <c r="BS890">
        <f>VLOOKUP(Table2[[#This Row],[Reference]],metron,11,FALSE)</f>
        <v>1.5342708579532029</v>
      </c>
      <c r="BT890">
        <f>VLOOKUP(Table2[[#This Row],[Reference]],metron,12,FALSE)</f>
        <v>0.98593713070196176</v>
      </c>
      <c r="BU890">
        <f>VLOOKUP(Table2[[#This Row],[Reference]],metron,13,FALSE)</f>
        <v>0.67513590167809023</v>
      </c>
      <c r="BV890">
        <f>VLOOKUP(Table2[[#This Row],[Reference]],metron,14,FALSE)</f>
        <v>0.4286727337194185</v>
      </c>
      <c r="BW890">
        <f>VLOOKUP(Table2[[#This Row],[Reference]],metron,15,FALSE)</f>
        <v>12.98669114272602</v>
      </c>
      <c r="BX890">
        <f>VLOOKUP(Table2[[#This Row],[Reference]],metron,16,FALSE)</f>
        <v>9.4167049105094076</v>
      </c>
      <c r="BY890">
        <f>VLOOKUP(Table2[[#This Row],[Reference]],metron,17,FALSE)</f>
        <v>5.6645716945996272</v>
      </c>
      <c r="BZ890">
        <f>VLOOKUP(Table2[[#This Row],[Reference]],metron,18,FALSE)</f>
        <v>4.0242085661080074</v>
      </c>
      <c r="CA890">
        <f>VLOOKUP(Table2[[#This Row],[Reference]],metron,19,FALSE)</f>
        <v>7.3221194481263927</v>
      </c>
      <c r="CB890">
        <f>VLOOKUP(Table2[[#This Row],[Reference]],metron,20,FALSE)</f>
        <v>5.3924963444014002</v>
      </c>
      <c r="CC890">
        <f>VLOOKUP(Table2[[#This Row],[Reference]],metron,21,FALSE)</f>
        <v>12.508162313432839</v>
      </c>
      <c r="CD890">
        <f>VLOOKUP(Table2[[#This Row],[Reference]],metron,22,FALSE)</f>
        <v>13.36963619402985</v>
      </c>
      <c r="CE890">
        <f>VLOOKUP(Table2[[#This Row],[Reference]],metron,23,FALSE)</f>
        <v>1.4438014689517029</v>
      </c>
      <c r="CF890">
        <f>VLOOKUP(Table2[[#This Row],[Reference]],metron,24,FALSE)</f>
        <v>1.9410193634542621</v>
      </c>
      <c r="CG890">
        <f>VLOOKUP(Table2[[#This Row],[Reference]],metron,25,FALSE)</f>
        <v>8.4130870242599604E-2</v>
      </c>
      <c r="CH890">
        <f>VLOOKUP(Table2[[#This Row],[Reference]],metron,26,FALSE)</f>
        <v>0.1275317160026708</v>
      </c>
    </row>
    <row r="891" spans="1:86" hidden="1" x14ac:dyDescent="0.45">
      <c r="A891">
        <v>1647817200</v>
      </c>
      <c r="B891" t="s">
        <v>1650</v>
      </c>
      <c r="C891" t="s">
        <v>64</v>
      </c>
      <c r="D891" t="s">
        <v>65</v>
      </c>
      <c r="E891" t="s">
        <v>694</v>
      </c>
      <c r="F891" t="s">
        <v>705</v>
      </c>
      <c r="G891" t="s">
        <v>684</v>
      </c>
      <c r="H891">
        <v>11</v>
      </c>
      <c r="I891">
        <v>1.71</v>
      </c>
      <c r="J891">
        <v>1.5</v>
      </c>
      <c r="K891">
        <v>1.9</v>
      </c>
      <c r="L891">
        <v>1.29</v>
      </c>
      <c r="M891">
        <v>3</v>
      </c>
      <c r="N891">
        <v>0</v>
      </c>
      <c r="O891">
        <v>3</v>
      </c>
      <c r="P891">
        <v>3</v>
      </c>
      <c r="Q891">
        <v>3</v>
      </c>
      <c r="R891">
        <v>0</v>
      </c>
      <c r="S891" t="s">
        <v>1651</v>
      </c>
      <c r="U891">
        <v>3</v>
      </c>
      <c r="V891">
        <v>1</v>
      </c>
      <c r="W891">
        <v>0</v>
      </c>
      <c r="X891">
        <v>0</v>
      </c>
      <c r="Y891">
        <v>2</v>
      </c>
      <c r="Z891">
        <v>0</v>
      </c>
      <c r="AA891">
        <v>0</v>
      </c>
      <c r="AB891">
        <v>0</v>
      </c>
      <c r="AC891">
        <v>1</v>
      </c>
      <c r="AD891">
        <v>1</v>
      </c>
      <c r="AE891">
        <v>18</v>
      </c>
      <c r="AF891">
        <v>5</v>
      </c>
      <c r="AG891">
        <v>10</v>
      </c>
      <c r="AH891">
        <v>0</v>
      </c>
      <c r="AI891">
        <v>8</v>
      </c>
      <c r="AJ891">
        <v>5</v>
      </c>
      <c r="AK891">
        <v>9</v>
      </c>
      <c r="AL891">
        <v>11</v>
      </c>
      <c r="AM891">
        <v>52</v>
      </c>
      <c r="AN891">
        <v>48</v>
      </c>
      <c r="AO891">
        <v>2.17</v>
      </c>
      <c r="AP891">
        <v>0.45</v>
      </c>
      <c r="AQ891">
        <v>2.36</v>
      </c>
      <c r="AR891">
        <v>40</v>
      </c>
      <c r="AS891">
        <v>75</v>
      </c>
      <c r="AT891">
        <v>40</v>
      </c>
      <c r="AU891">
        <v>25</v>
      </c>
      <c r="AV891">
        <v>7</v>
      </c>
      <c r="AW891">
        <v>18</v>
      </c>
      <c r="AX891">
        <v>72</v>
      </c>
      <c r="AY891">
        <v>36</v>
      </c>
      <c r="AZ891">
        <v>83</v>
      </c>
      <c r="BA891">
        <v>9</v>
      </c>
      <c r="BB891">
        <v>4.43</v>
      </c>
      <c r="BC891">
        <v>1.75</v>
      </c>
      <c r="BD891">
        <v>3.55</v>
      </c>
      <c r="BE891">
        <v>4.41</v>
      </c>
      <c r="BF891">
        <f>(1/BC891+1/BD891+1/BE891-1)/3</f>
        <v>2.6625360629384771E-2</v>
      </c>
      <c r="BG891">
        <f>1/BC891-BF891</f>
        <v>0.54480321079918659</v>
      </c>
      <c r="BH891">
        <f>1/BD891-BF891</f>
        <v>0.25506478021568568</v>
      </c>
      <c r="BI891">
        <f>1/BE891-BF891</f>
        <v>0.20013200898512767</v>
      </c>
      <c r="BJ891">
        <f>MROUND(BG891*100,2)/100</f>
        <v>0.54</v>
      </c>
      <c r="BK891">
        <v>1.33</v>
      </c>
      <c r="BL891">
        <v>1.93</v>
      </c>
      <c r="BM891">
        <v>3.4</v>
      </c>
      <c r="BN891">
        <v>6.5</v>
      </c>
      <c r="BO891">
        <v>1.8</v>
      </c>
      <c r="BP891">
        <v>1.91</v>
      </c>
      <c r="BQ891" t="s">
        <v>770</v>
      </c>
      <c r="BR891">
        <f>VLOOKUP(Table2[[#This Row],[Reference]],metron,10,FALSE)</f>
        <v>2.6359702267612941</v>
      </c>
      <c r="BS891">
        <f>VLOOKUP(Table2[[#This Row],[Reference]],metron,11,FALSE)</f>
        <v>1.684957590444867</v>
      </c>
      <c r="BT891">
        <f>VLOOKUP(Table2[[#This Row],[Reference]],metron,12,FALSE)</f>
        <v>0.95101263631642718</v>
      </c>
      <c r="BU891">
        <f>VLOOKUP(Table2[[#This Row],[Reference]],metron,13,FALSE)</f>
        <v>0.72650164445213783</v>
      </c>
      <c r="BV891">
        <f>VLOOKUP(Table2[[#This Row],[Reference]],metron,14,FALSE)</f>
        <v>0.42097974727367138</v>
      </c>
      <c r="BW891">
        <f>VLOOKUP(Table2[[#This Row],[Reference]],metron,15,FALSE)</f>
        <v>13.338806970509379</v>
      </c>
      <c r="BX891">
        <f>VLOOKUP(Table2[[#This Row],[Reference]],metron,16,FALSE)</f>
        <v>9.2530160857908843</v>
      </c>
      <c r="BY891">
        <f>VLOOKUP(Table2[[#This Row],[Reference]],metron,17,FALSE)</f>
        <v>5.9915081521739131</v>
      </c>
      <c r="BZ891">
        <f>VLOOKUP(Table2[[#This Row],[Reference]],metron,18,FALSE)</f>
        <v>3.9772418478260869</v>
      </c>
      <c r="CA891">
        <f>VLOOKUP(Table2[[#This Row],[Reference]],metron,19,FALSE)</f>
        <v>7.3472988183354664</v>
      </c>
      <c r="CB891">
        <f>VLOOKUP(Table2[[#This Row],[Reference]],metron,20,FALSE)</f>
        <v>5.2757742379647974</v>
      </c>
      <c r="CC891">
        <f>VLOOKUP(Table2[[#This Row],[Reference]],metron,21,FALSE)</f>
        <v>12.59428182437032</v>
      </c>
      <c r="CD891">
        <f>VLOOKUP(Table2[[#This Row],[Reference]],metron,22,FALSE)</f>
        <v>13.577944179714089</v>
      </c>
      <c r="CE891">
        <f>VLOOKUP(Table2[[#This Row],[Reference]],metron,23,FALSE)</f>
        <v>1.4276913099870301</v>
      </c>
      <c r="CF891">
        <f>VLOOKUP(Table2[[#This Row],[Reference]],metron,24,FALSE)</f>
        <v>1.940985732814527</v>
      </c>
      <c r="CG891">
        <f>VLOOKUP(Table2[[#This Row],[Reference]],metron,25,FALSE)</f>
        <v>8.0739299610894946E-2</v>
      </c>
      <c r="CH891">
        <f>VLOOKUP(Table2[[#This Row],[Reference]],metron,26,FALSE)</f>
        <v>0.12743190661478601</v>
      </c>
    </row>
    <row r="892" spans="1:86" hidden="1" x14ac:dyDescent="0.45">
      <c r="A892">
        <v>1647824400</v>
      </c>
      <c r="B892" t="s">
        <v>1652</v>
      </c>
      <c r="C892" t="s">
        <v>64</v>
      </c>
      <c r="D892" t="s">
        <v>65</v>
      </c>
      <c r="E892" t="s">
        <v>677</v>
      </c>
      <c r="F892" t="s">
        <v>666</v>
      </c>
      <c r="G892" t="s">
        <v>678</v>
      </c>
      <c r="H892">
        <v>11</v>
      </c>
      <c r="I892">
        <v>1.56</v>
      </c>
      <c r="J892">
        <v>1.1399999999999999</v>
      </c>
      <c r="K892">
        <v>1.55</v>
      </c>
      <c r="L892">
        <v>1.32</v>
      </c>
      <c r="M892">
        <v>1</v>
      </c>
      <c r="N892">
        <v>1</v>
      </c>
      <c r="O892">
        <v>2</v>
      </c>
      <c r="P892">
        <v>0</v>
      </c>
      <c r="Q892">
        <v>0</v>
      </c>
      <c r="R892">
        <v>0</v>
      </c>
      <c r="S892" t="s">
        <v>91</v>
      </c>
      <c r="T892">
        <v>66</v>
      </c>
      <c r="U892">
        <v>1</v>
      </c>
      <c r="V892">
        <v>2</v>
      </c>
      <c r="W892">
        <v>3</v>
      </c>
      <c r="X892">
        <v>2</v>
      </c>
      <c r="Y892">
        <v>3</v>
      </c>
      <c r="Z892">
        <v>1</v>
      </c>
      <c r="AA892">
        <v>2</v>
      </c>
      <c r="AB892">
        <v>3</v>
      </c>
      <c r="AC892">
        <v>3</v>
      </c>
      <c r="AD892">
        <v>1</v>
      </c>
      <c r="AE892">
        <v>17</v>
      </c>
      <c r="AF892">
        <v>11</v>
      </c>
      <c r="AG892">
        <v>4</v>
      </c>
      <c r="AH892">
        <v>4</v>
      </c>
      <c r="AI892">
        <v>13</v>
      </c>
      <c r="AJ892">
        <v>7</v>
      </c>
      <c r="AK892">
        <v>13</v>
      </c>
      <c r="AL892">
        <v>11</v>
      </c>
      <c r="AM892">
        <v>44</v>
      </c>
      <c r="AN892">
        <v>56</v>
      </c>
      <c r="AO892">
        <v>1.68</v>
      </c>
      <c r="AP892">
        <v>1.1200000000000001</v>
      </c>
      <c r="AQ892">
        <v>1.59</v>
      </c>
      <c r="AR892">
        <v>31</v>
      </c>
      <c r="AS892">
        <v>47</v>
      </c>
      <c r="AT892">
        <v>28</v>
      </c>
      <c r="AU892">
        <v>11</v>
      </c>
      <c r="AV892">
        <v>0</v>
      </c>
      <c r="AW892">
        <v>18</v>
      </c>
      <c r="AX892">
        <v>41</v>
      </c>
      <c r="AY892">
        <v>31</v>
      </c>
      <c r="AZ892">
        <v>70</v>
      </c>
      <c r="BA892">
        <v>8.3800000000000008</v>
      </c>
      <c r="BB892">
        <v>4.6900000000000004</v>
      </c>
      <c r="BC892">
        <v>2.21</v>
      </c>
      <c r="BD892">
        <v>3</v>
      </c>
      <c r="BE892">
        <v>3.4</v>
      </c>
      <c r="BF892">
        <f>(1/BC892+1/BD892+1/BE892-1)/3</f>
        <v>2.6646556058320742E-2</v>
      </c>
      <c r="BG892">
        <f>1/BC892-BF892</f>
        <v>0.42584213172448471</v>
      </c>
      <c r="BH892">
        <f>1/BD892-BF892</f>
        <v>0.30668677727501259</v>
      </c>
      <c r="BI892">
        <f>1/BE892-BF892</f>
        <v>0.26747109100050281</v>
      </c>
      <c r="BJ892">
        <f>MROUND(BG892*100,2)/100</f>
        <v>0.42</v>
      </c>
      <c r="BK892">
        <v>1.5</v>
      </c>
      <c r="BL892">
        <v>2.38</v>
      </c>
      <c r="BM892">
        <v>4.75</v>
      </c>
      <c r="BN892">
        <v>9</v>
      </c>
      <c r="BO892">
        <v>2.2000000000000002</v>
      </c>
      <c r="BP892">
        <v>1.62</v>
      </c>
      <c r="BQ892" t="s">
        <v>733</v>
      </c>
      <c r="BR892">
        <f>VLOOKUP(Table2[[#This Row],[Reference]],metron,10,FALSE)</f>
        <v>2.4884649511978703</v>
      </c>
      <c r="BS892">
        <f>VLOOKUP(Table2[[#This Row],[Reference]],metron,11,FALSE)</f>
        <v>1.396960958296362</v>
      </c>
      <c r="BT892">
        <f>VLOOKUP(Table2[[#This Row],[Reference]],metron,12,FALSE)</f>
        <v>1.091503992901508</v>
      </c>
      <c r="BU892">
        <f>VLOOKUP(Table2[[#This Row],[Reference]],metron,13,FALSE)</f>
        <v>0.60765391014975045</v>
      </c>
      <c r="BV892">
        <f>VLOOKUP(Table2[[#This Row],[Reference]],metron,14,FALSE)</f>
        <v>0.47276760953965608</v>
      </c>
      <c r="BW892">
        <f>VLOOKUP(Table2[[#This Row],[Reference]],metron,15,FALSE)</f>
        <v>12.29504785684561</v>
      </c>
      <c r="BX892">
        <f>VLOOKUP(Table2[[#This Row],[Reference]],metron,16,FALSE)</f>
        <v>10.047232625884311</v>
      </c>
      <c r="BY892">
        <f>VLOOKUP(Table2[[#This Row],[Reference]],metron,17,FALSE)</f>
        <v>5.2917192097519967</v>
      </c>
      <c r="BZ892">
        <f>VLOOKUP(Table2[[#This Row],[Reference]],metron,18,FALSE)</f>
        <v>4.2580916351408158</v>
      </c>
      <c r="CA892">
        <f>VLOOKUP(Table2[[#This Row],[Reference]],metron,19,FALSE)</f>
        <v>7.0033286470936131</v>
      </c>
      <c r="CB892">
        <f>VLOOKUP(Table2[[#This Row],[Reference]],metron,20,FALSE)</f>
        <v>5.789140990743495</v>
      </c>
      <c r="CC892">
        <f>VLOOKUP(Table2[[#This Row],[Reference]],metron,21,FALSE)</f>
        <v>12.77041895895049</v>
      </c>
      <c r="CD892">
        <f>VLOOKUP(Table2[[#This Row],[Reference]],metron,22,FALSE)</f>
        <v>13.411129919593741</v>
      </c>
      <c r="CE892">
        <f>VLOOKUP(Table2[[#This Row],[Reference]],metron,23,FALSE)</f>
        <v>1.556141062018646</v>
      </c>
      <c r="CF892">
        <f>VLOOKUP(Table2[[#This Row],[Reference]],metron,24,FALSE)</f>
        <v>1.9114308877178761</v>
      </c>
      <c r="CG892">
        <f>VLOOKUP(Table2[[#This Row],[Reference]],metron,25,FALSE)</f>
        <v>8.4920956627482766E-2</v>
      </c>
      <c r="CH892">
        <f>VLOOKUP(Table2[[#This Row],[Reference]],metron,26,FALSE)</f>
        <v>0.1323469801378192</v>
      </c>
    </row>
    <row r="893" spans="1:86" hidden="1" x14ac:dyDescent="0.45">
      <c r="A893">
        <v>1647831600</v>
      </c>
      <c r="B893" t="s">
        <v>1653</v>
      </c>
      <c r="C893" t="s">
        <v>64</v>
      </c>
      <c r="D893" t="s">
        <v>65</v>
      </c>
      <c r="E893" t="s">
        <v>699</v>
      </c>
      <c r="F893" t="s">
        <v>667</v>
      </c>
      <c r="G893" t="s">
        <v>65</v>
      </c>
      <c r="H893">
        <v>11</v>
      </c>
      <c r="I893">
        <v>1.69</v>
      </c>
      <c r="J893">
        <v>1.5</v>
      </c>
      <c r="K893">
        <v>1.71</v>
      </c>
      <c r="L893">
        <v>1.4</v>
      </c>
      <c r="M893">
        <v>1</v>
      </c>
      <c r="N893">
        <v>2</v>
      </c>
      <c r="O893">
        <v>3</v>
      </c>
      <c r="P893">
        <v>2</v>
      </c>
      <c r="Q893">
        <v>0</v>
      </c>
      <c r="R893">
        <v>2</v>
      </c>
      <c r="S893">
        <v>57</v>
      </c>
      <c r="T893" t="s">
        <v>1654</v>
      </c>
      <c r="U893">
        <v>6</v>
      </c>
      <c r="V893">
        <v>2</v>
      </c>
      <c r="W893">
        <v>4</v>
      </c>
      <c r="X893">
        <v>0</v>
      </c>
      <c r="Y893">
        <v>5</v>
      </c>
      <c r="Z893">
        <v>0</v>
      </c>
      <c r="AA893">
        <v>3</v>
      </c>
      <c r="AB893">
        <v>1</v>
      </c>
      <c r="AC893">
        <v>3</v>
      </c>
      <c r="AD893">
        <v>2</v>
      </c>
      <c r="AE893">
        <v>17</v>
      </c>
      <c r="AF893">
        <v>9</v>
      </c>
      <c r="AG893">
        <v>5</v>
      </c>
      <c r="AH893">
        <v>6</v>
      </c>
      <c r="AI893">
        <v>12</v>
      </c>
      <c r="AJ893">
        <v>3</v>
      </c>
      <c r="AK893">
        <v>21</v>
      </c>
      <c r="AL893">
        <v>14</v>
      </c>
      <c r="AM893">
        <v>57</v>
      </c>
      <c r="AN893">
        <v>43</v>
      </c>
      <c r="AO893">
        <v>1.63</v>
      </c>
      <c r="AP893">
        <v>1.1200000000000001</v>
      </c>
      <c r="AQ893">
        <v>2.2400000000000002</v>
      </c>
      <c r="AR893">
        <v>47</v>
      </c>
      <c r="AS893">
        <v>64</v>
      </c>
      <c r="AT893">
        <v>50</v>
      </c>
      <c r="AU893">
        <v>18</v>
      </c>
      <c r="AV893">
        <v>0</v>
      </c>
      <c r="AW893">
        <v>29</v>
      </c>
      <c r="AX893">
        <v>70</v>
      </c>
      <c r="AY893">
        <v>33</v>
      </c>
      <c r="AZ893">
        <v>70</v>
      </c>
      <c r="BA893">
        <v>6.34</v>
      </c>
      <c r="BB893">
        <v>5.48</v>
      </c>
      <c r="BC893">
        <v>3.2</v>
      </c>
      <c r="BD893">
        <v>3.2</v>
      </c>
      <c r="BE893">
        <v>2.25</v>
      </c>
      <c r="BF893">
        <f>(1/BC893+1/BD893+1/BE893-1)/3</f>
        <v>2.314814814814814E-2</v>
      </c>
      <c r="BG893">
        <f>1/BC893-BF893</f>
        <v>0.28935185185185186</v>
      </c>
      <c r="BH893">
        <f>1/BD893-BF893</f>
        <v>0.28935185185185186</v>
      </c>
      <c r="BI893">
        <f>1/BE893-BF893</f>
        <v>0.42129629629629628</v>
      </c>
      <c r="BJ893">
        <f>MROUND(BG893*100,2)/100</f>
        <v>0.28000000000000003</v>
      </c>
      <c r="BK893">
        <v>0</v>
      </c>
      <c r="BL893">
        <v>1.98</v>
      </c>
      <c r="BM893">
        <v>0</v>
      </c>
      <c r="BN893">
        <v>0</v>
      </c>
      <c r="BO893">
        <v>0</v>
      </c>
      <c r="BP893">
        <v>0</v>
      </c>
      <c r="BQ893" t="s">
        <v>702</v>
      </c>
      <c r="BR893">
        <f>VLOOKUP(Table2[[#This Row],[Reference]],metron,10,FALSE)</f>
        <v>2.5445607358071678</v>
      </c>
      <c r="BS893">
        <f>VLOOKUP(Table2[[#This Row],[Reference]],metron,11,FALSE)</f>
        <v>1.128766254360926</v>
      </c>
      <c r="BT893">
        <f>VLOOKUP(Table2[[#This Row],[Reference]],metron,12,FALSE)</f>
        <v>1.415794481446242</v>
      </c>
      <c r="BU893">
        <f>VLOOKUP(Table2[[#This Row],[Reference]],metron,13,FALSE)</f>
        <v>0.49635267998731369</v>
      </c>
      <c r="BV893">
        <f>VLOOKUP(Table2[[#This Row],[Reference]],metron,14,FALSE)</f>
        <v>0.61084681255946716</v>
      </c>
      <c r="BW893">
        <f>VLOOKUP(Table2[[#This Row],[Reference]],metron,15,FALSE)</f>
        <v>11.04442036836403</v>
      </c>
      <c r="BX893">
        <f>VLOOKUP(Table2[[#This Row],[Reference]],metron,16,FALSE)</f>
        <v>11.38840736728061</v>
      </c>
      <c r="BY893">
        <f>VLOOKUP(Table2[[#This Row],[Reference]],metron,17,FALSE)</f>
        <v>4.5379574003276897</v>
      </c>
      <c r="BZ893">
        <f>VLOOKUP(Table2[[#This Row],[Reference]],metron,18,FALSE)</f>
        <v>4.8481703986892413</v>
      </c>
      <c r="CA893">
        <f>VLOOKUP(Table2[[#This Row],[Reference]],metron,19,FALSE)</f>
        <v>6.5064629680363399</v>
      </c>
      <c r="CB893">
        <f>VLOOKUP(Table2[[#This Row],[Reference]],metron,20,FALSE)</f>
        <v>6.540236968591369</v>
      </c>
      <c r="CC893">
        <f>VLOOKUP(Table2[[#This Row],[Reference]],metron,21,FALSE)</f>
        <v>13.117582417582421</v>
      </c>
      <c r="CD893">
        <f>VLOOKUP(Table2[[#This Row],[Reference]],metron,22,FALSE)</f>
        <v>13.28241758241758</v>
      </c>
      <c r="CE893">
        <f>VLOOKUP(Table2[[#This Row],[Reference]],metron,23,FALSE)</f>
        <v>1.792592592592593</v>
      </c>
      <c r="CF893">
        <f>VLOOKUP(Table2[[#This Row],[Reference]],metron,24,FALSE)</f>
        <v>1.806980433632998</v>
      </c>
      <c r="CG893">
        <f>VLOOKUP(Table2[[#This Row],[Reference]],metron,25,FALSE)</f>
        <v>0.1047065044949762</v>
      </c>
      <c r="CH893">
        <f>VLOOKUP(Table2[[#This Row],[Reference]],metron,26,FALSE)</f>
        <v>0.1073506081438392</v>
      </c>
    </row>
    <row r="894" spans="1:86" hidden="1" x14ac:dyDescent="0.45">
      <c r="A894">
        <v>1647831960</v>
      </c>
      <c r="B894" t="s">
        <v>1655</v>
      </c>
      <c r="C894" t="s">
        <v>64</v>
      </c>
      <c r="D894" t="s">
        <v>65</v>
      </c>
      <c r="E894" t="s">
        <v>676</v>
      </c>
      <c r="F894" t="s">
        <v>689</v>
      </c>
      <c r="G894" t="s">
        <v>760</v>
      </c>
      <c r="H894">
        <v>11</v>
      </c>
      <c r="I894">
        <v>1.38</v>
      </c>
      <c r="J894">
        <v>0.69</v>
      </c>
      <c r="K894">
        <v>1.35</v>
      </c>
      <c r="L894">
        <v>0.71</v>
      </c>
      <c r="M894">
        <v>1</v>
      </c>
      <c r="N894">
        <v>0</v>
      </c>
      <c r="O894">
        <v>1</v>
      </c>
      <c r="P894">
        <v>0</v>
      </c>
      <c r="Q894">
        <v>0</v>
      </c>
      <c r="R894">
        <v>0</v>
      </c>
      <c r="S894">
        <v>86</v>
      </c>
      <c r="U894">
        <v>7</v>
      </c>
      <c r="V894">
        <v>5</v>
      </c>
      <c r="W894">
        <v>4</v>
      </c>
      <c r="X894">
        <v>1</v>
      </c>
      <c r="Y894">
        <v>3</v>
      </c>
      <c r="Z894">
        <v>0</v>
      </c>
      <c r="AA894">
        <v>2</v>
      </c>
      <c r="AB894">
        <v>3</v>
      </c>
      <c r="AC894">
        <v>0</v>
      </c>
      <c r="AD894">
        <v>3</v>
      </c>
      <c r="AE894">
        <v>8</v>
      </c>
      <c r="AF894">
        <v>14</v>
      </c>
      <c r="AG894">
        <v>2</v>
      </c>
      <c r="AH894">
        <v>5</v>
      </c>
      <c r="AI894">
        <v>6</v>
      </c>
      <c r="AJ894">
        <v>9</v>
      </c>
      <c r="AK894">
        <v>13</v>
      </c>
      <c r="AL894">
        <v>7</v>
      </c>
      <c r="AM894">
        <v>41</v>
      </c>
      <c r="AN894">
        <v>59</v>
      </c>
      <c r="AO894">
        <v>0.88</v>
      </c>
      <c r="AP894">
        <v>1.47</v>
      </c>
      <c r="AQ894">
        <v>2.08</v>
      </c>
      <c r="AR894">
        <v>43</v>
      </c>
      <c r="AS894">
        <v>66</v>
      </c>
      <c r="AT894">
        <v>31</v>
      </c>
      <c r="AU894">
        <v>15</v>
      </c>
      <c r="AV894">
        <v>4</v>
      </c>
      <c r="AW894">
        <v>19</v>
      </c>
      <c r="AX894">
        <v>54</v>
      </c>
      <c r="AY894">
        <v>43</v>
      </c>
      <c r="AZ894">
        <v>81</v>
      </c>
      <c r="BA894">
        <v>7.77</v>
      </c>
      <c r="BB894">
        <v>4.3</v>
      </c>
      <c r="BC894">
        <v>1.65</v>
      </c>
      <c r="BD894">
        <v>3.6</v>
      </c>
      <c r="BE894">
        <v>5.0999999999999996</v>
      </c>
      <c r="BF894">
        <f>(1/BC894+1/BD894+1/BE894-1)/3</f>
        <v>2.6638938403644286E-2</v>
      </c>
      <c r="BG894">
        <f>1/BC894-BF894</f>
        <v>0.57942166765696179</v>
      </c>
      <c r="BH894">
        <f>1/BD894-BF894</f>
        <v>0.2511388393741335</v>
      </c>
      <c r="BI894">
        <f>1/BE894-BF894</f>
        <v>0.16943949296890476</v>
      </c>
      <c r="BJ894">
        <f>MROUND(BG894*100,2)/100</f>
        <v>0.57999999999999996</v>
      </c>
      <c r="BK894">
        <v>1.35</v>
      </c>
      <c r="BL894">
        <v>1.98</v>
      </c>
      <c r="BM894">
        <v>3.62</v>
      </c>
      <c r="BN894">
        <v>6.9</v>
      </c>
      <c r="BO894">
        <v>1.86</v>
      </c>
      <c r="BP894">
        <v>1.87</v>
      </c>
      <c r="BQ894" t="s">
        <v>680</v>
      </c>
      <c r="BR894">
        <f>VLOOKUP(Table2[[#This Row],[Reference]],metron,10,FALSE)</f>
        <v>2.6362999299229148</v>
      </c>
      <c r="BS894">
        <f>VLOOKUP(Table2[[#This Row],[Reference]],metron,11,FALSE)</f>
        <v>1.7619715019855171</v>
      </c>
      <c r="BT894">
        <f>VLOOKUP(Table2[[#This Row],[Reference]],metron,12,FALSE)</f>
        <v>0.87432842793739785</v>
      </c>
      <c r="BU894">
        <f>VLOOKUP(Table2[[#This Row],[Reference]],metron,13,FALSE)</f>
        <v>0.78411214953271025</v>
      </c>
      <c r="BV894">
        <f>VLOOKUP(Table2[[#This Row],[Reference]],metron,14,FALSE)</f>
        <v>0.38060747663551397</v>
      </c>
      <c r="BW894">
        <f>VLOOKUP(Table2[[#This Row],[Reference]],metron,15,FALSE)</f>
        <v>14.215499378367181</v>
      </c>
      <c r="BX894">
        <f>VLOOKUP(Table2[[#This Row],[Reference]],metron,16,FALSE)</f>
        <v>8.9523612261806136</v>
      </c>
      <c r="BY894">
        <f>VLOOKUP(Table2[[#This Row],[Reference]],metron,17,FALSE)</f>
        <v>6.3083121289228163</v>
      </c>
      <c r="BZ894">
        <f>VLOOKUP(Table2[[#This Row],[Reference]],metron,18,FALSE)</f>
        <v>3.7757524374735061</v>
      </c>
      <c r="CA894">
        <f>VLOOKUP(Table2[[#This Row],[Reference]],metron,19,FALSE)</f>
        <v>7.9071872494443642</v>
      </c>
      <c r="CB894">
        <f>VLOOKUP(Table2[[#This Row],[Reference]],metron,20,FALSE)</f>
        <v>5.1766087887071075</v>
      </c>
      <c r="CC894">
        <f>VLOOKUP(Table2[[#This Row],[Reference]],metron,21,FALSE)</f>
        <v>12.634239592183521</v>
      </c>
      <c r="CD894">
        <f>VLOOKUP(Table2[[#This Row],[Reference]],metron,22,FALSE)</f>
        <v>13.597706032285471</v>
      </c>
      <c r="CE894">
        <f>VLOOKUP(Table2[[#This Row],[Reference]],metron,23,FALSE)</f>
        <v>1.365400161681487</v>
      </c>
      <c r="CF894">
        <f>VLOOKUP(Table2[[#This Row],[Reference]],metron,24,FALSE)</f>
        <v>1.963621665319321</v>
      </c>
      <c r="CG894">
        <f>VLOOKUP(Table2[[#This Row],[Reference]],metron,25,FALSE)</f>
        <v>7.1544058205335492E-2</v>
      </c>
      <c r="CH894">
        <f>VLOOKUP(Table2[[#This Row],[Reference]],metron,26,FALSE)</f>
        <v>0.1216653193209378</v>
      </c>
    </row>
    <row r="895" spans="1:86" hidden="1" x14ac:dyDescent="0.45">
      <c r="A895">
        <v>1648335600</v>
      </c>
      <c r="B895" t="s">
        <v>1656</v>
      </c>
      <c r="C895" t="s">
        <v>64</v>
      </c>
      <c r="D895" t="s">
        <v>65</v>
      </c>
      <c r="E895" t="s">
        <v>682</v>
      </c>
      <c r="F895" t="s">
        <v>699</v>
      </c>
      <c r="G895" t="s">
        <v>760</v>
      </c>
      <c r="H895">
        <v>9</v>
      </c>
      <c r="I895">
        <v>1.44</v>
      </c>
      <c r="J895">
        <v>0.38</v>
      </c>
      <c r="K895">
        <v>1.58</v>
      </c>
      <c r="L895">
        <v>0.72</v>
      </c>
      <c r="M895">
        <v>1</v>
      </c>
      <c r="N895">
        <v>1</v>
      </c>
      <c r="O895">
        <v>2</v>
      </c>
      <c r="P895">
        <v>0</v>
      </c>
      <c r="Q895">
        <v>0</v>
      </c>
      <c r="R895">
        <v>0</v>
      </c>
      <c r="S895">
        <v>73</v>
      </c>
      <c r="T895">
        <v>80</v>
      </c>
      <c r="U895">
        <v>5</v>
      </c>
      <c r="V895">
        <v>2</v>
      </c>
      <c r="W895">
        <v>1</v>
      </c>
      <c r="X895">
        <v>0</v>
      </c>
      <c r="Y895">
        <v>1</v>
      </c>
      <c r="Z895">
        <v>0</v>
      </c>
      <c r="AA895">
        <v>0</v>
      </c>
      <c r="AB895">
        <v>1</v>
      </c>
      <c r="AC895">
        <v>0</v>
      </c>
      <c r="AD895">
        <v>1</v>
      </c>
      <c r="AE895">
        <v>14</v>
      </c>
      <c r="AF895">
        <v>5</v>
      </c>
      <c r="AG895">
        <v>5</v>
      </c>
      <c r="AH895">
        <v>4</v>
      </c>
      <c r="AI895">
        <v>9</v>
      </c>
      <c r="AJ895">
        <v>1</v>
      </c>
      <c r="AK895">
        <v>12</v>
      </c>
      <c r="AL895">
        <v>10</v>
      </c>
      <c r="AM895">
        <v>57</v>
      </c>
      <c r="AN895">
        <v>43</v>
      </c>
      <c r="AO895">
        <v>1.66</v>
      </c>
      <c r="AP895">
        <v>0.83</v>
      </c>
      <c r="AQ895">
        <v>2.54</v>
      </c>
      <c r="AR895">
        <v>38</v>
      </c>
      <c r="AS895">
        <v>71</v>
      </c>
      <c r="AT895">
        <v>52</v>
      </c>
      <c r="AU895">
        <v>27</v>
      </c>
      <c r="AV895">
        <v>11</v>
      </c>
      <c r="AW895">
        <v>32</v>
      </c>
      <c r="AX895">
        <v>67</v>
      </c>
      <c r="AY895">
        <v>41</v>
      </c>
      <c r="AZ895">
        <v>63</v>
      </c>
      <c r="BA895">
        <v>7.56</v>
      </c>
      <c r="BB895">
        <v>5.21</v>
      </c>
      <c r="BC895">
        <v>1.65</v>
      </c>
      <c r="BD895">
        <v>3.75</v>
      </c>
      <c r="BE895">
        <v>5.2</v>
      </c>
      <c r="BF895">
        <f>(1/BC895+1/BD895+1/BE895-1)/3</f>
        <v>2.1678321678321694E-2</v>
      </c>
      <c r="BG895">
        <f>1/BC895-BF895</f>
        <v>0.58438228438228434</v>
      </c>
      <c r="BH895">
        <f>1/BD895-BF895</f>
        <v>0.24498834498834496</v>
      </c>
      <c r="BI895">
        <f>1/BE895-BF895</f>
        <v>0.17062937062937059</v>
      </c>
      <c r="BJ895">
        <f>MROUND(BG895*100,2)/100</f>
        <v>0.57999999999999996</v>
      </c>
      <c r="BK895">
        <v>0</v>
      </c>
      <c r="BL895">
        <v>1.98</v>
      </c>
      <c r="BM895">
        <v>0</v>
      </c>
      <c r="BN895">
        <v>0</v>
      </c>
      <c r="BO895">
        <v>0</v>
      </c>
      <c r="BP895">
        <v>0</v>
      </c>
      <c r="BQ895" t="s">
        <v>675</v>
      </c>
      <c r="BR895">
        <f>VLOOKUP(Table2[[#This Row],[Reference]],metron,10,FALSE)</f>
        <v>2.6362999299229148</v>
      </c>
      <c r="BS895">
        <f>VLOOKUP(Table2[[#This Row],[Reference]],metron,11,FALSE)</f>
        <v>1.7619715019855171</v>
      </c>
      <c r="BT895">
        <f>VLOOKUP(Table2[[#This Row],[Reference]],metron,12,FALSE)</f>
        <v>0.87432842793739785</v>
      </c>
      <c r="BU895">
        <f>VLOOKUP(Table2[[#This Row],[Reference]],metron,13,FALSE)</f>
        <v>0.78411214953271025</v>
      </c>
      <c r="BV895">
        <f>VLOOKUP(Table2[[#This Row],[Reference]],metron,14,FALSE)</f>
        <v>0.38060747663551397</v>
      </c>
      <c r="BW895">
        <f>VLOOKUP(Table2[[#This Row],[Reference]],metron,15,FALSE)</f>
        <v>14.215499378367181</v>
      </c>
      <c r="BX895">
        <f>VLOOKUP(Table2[[#This Row],[Reference]],metron,16,FALSE)</f>
        <v>8.9523612261806136</v>
      </c>
      <c r="BY895">
        <f>VLOOKUP(Table2[[#This Row],[Reference]],metron,17,FALSE)</f>
        <v>6.3083121289228163</v>
      </c>
      <c r="BZ895">
        <f>VLOOKUP(Table2[[#This Row],[Reference]],metron,18,FALSE)</f>
        <v>3.7757524374735061</v>
      </c>
      <c r="CA895">
        <f>VLOOKUP(Table2[[#This Row],[Reference]],metron,19,FALSE)</f>
        <v>7.9071872494443642</v>
      </c>
      <c r="CB895">
        <f>VLOOKUP(Table2[[#This Row],[Reference]],metron,20,FALSE)</f>
        <v>5.1766087887071075</v>
      </c>
      <c r="CC895">
        <f>VLOOKUP(Table2[[#This Row],[Reference]],metron,21,FALSE)</f>
        <v>12.634239592183521</v>
      </c>
      <c r="CD895">
        <f>VLOOKUP(Table2[[#This Row],[Reference]],metron,22,FALSE)</f>
        <v>13.597706032285471</v>
      </c>
      <c r="CE895">
        <f>VLOOKUP(Table2[[#This Row],[Reference]],metron,23,FALSE)</f>
        <v>1.365400161681487</v>
      </c>
      <c r="CF895">
        <f>VLOOKUP(Table2[[#This Row],[Reference]],metron,24,FALSE)</f>
        <v>1.963621665319321</v>
      </c>
      <c r="CG895">
        <f>VLOOKUP(Table2[[#This Row],[Reference]],metron,25,FALSE)</f>
        <v>7.1544058205335492E-2</v>
      </c>
      <c r="CH895">
        <f>VLOOKUP(Table2[[#This Row],[Reference]],metron,26,FALSE)</f>
        <v>0.1216653193209378</v>
      </c>
    </row>
    <row r="896" spans="1:86" hidden="1" x14ac:dyDescent="0.45">
      <c r="A896">
        <v>1648864800</v>
      </c>
      <c r="B896" t="s">
        <v>1657</v>
      </c>
      <c r="C896" t="s">
        <v>64</v>
      </c>
      <c r="D896" t="s">
        <v>65</v>
      </c>
      <c r="E896" t="s">
        <v>688</v>
      </c>
      <c r="F896" t="s">
        <v>699</v>
      </c>
      <c r="G896" t="s">
        <v>678</v>
      </c>
      <c r="H896">
        <v>12</v>
      </c>
      <c r="I896">
        <v>0.77</v>
      </c>
      <c r="J896">
        <v>0.43</v>
      </c>
      <c r="K896">
        <v>1.1100000000000001</v>
      </c>
      <c r="L896">
        <v>0.72</v>
      </c>
      <c r="M896">
        <v>1</v>
      </c>
      <c r="N896">
        <v>0</v>
      </c>
      <c r="O896">
        <v>1</v>
      </c>
      <c r="P896">
        <v>0</v>
      </c>
      <c r="Q896">
        <v>0</v>
      </c>
      <c r="R896">
        <v>0</v>
      </c>
      <c r="S896">
        <v>70</v>
      </c>
      <c r="U896">
        <v>7</v>
      </c>
      <c r="V896">
        <v>4</v>
      </c>
      <c r="W896">
        <v>1</v>
      </c>
      <c r="X896">
        <v>0</v>
      </c>
      <c r="Y896">
        <v>1</v>
      </c>
      <c r="Z896">
        <v>0</v>
      </c>
      <c r="AA896">
        <v>1</v>
      </c>
      <c r="AB896">
        <v>0</v>
      </c>
      <c r="AC896">
        <v>0</v>
      </c>
      <c r="AD896">
        <v>1</v>
      </c>
      <c r="AE896">
        <v>17</v>
      </c>
      <c r="AF896">
        <v>7</v>
      </c>
      <c r="AG896">
        <v>8</v>
      </c>
      <c r="AH896">
        <v>4</v>
      </c>
      <c r="AI896">
        <v>9</v>
      </c>
      <c r="AJ896">
        <v>3</v>
      </c>
      <c r="AK896">
        <v>13</v>
      </c>
      <c r="AL896">
        <v>11</v>
      </c>
      <c r="AM896">
        <v>50</v>
      </c>
      <c r="AN896">
        <v>50</v>
      </c>
      <c r="AO896">
        <v>2.17</v>
      </c>
      <c r="AP896">
        <v>1.1499999999999999</v>
      </c>
      <c r="AQ896">
        <v>2.67</v>
      </c>
      <c r="AR896">
        <v>45</v>
      </c>
      <c r="AS896">
        <v>78</v>
      </c>
      <c r="AT896">
        <v>44</v>
      </c>
      <c r="AU896">
        <v>22</v>
      </c>
      <c r="AV896">
        <v>11</v>
      </c>
      <c r="AW896">
        <v>30</v>
      </c>
      <c r="AX896">
        <v>70</v>
      </c>
      <c r="AY896">
        <v>41</v>
      </c>
      <c r="AZ896">
        <v>78</v>
      </c>
      <c r="BA896">
        <v>6.91</v>
      </c>
      <c r="BB896">
        <v>5.54</v>
      </c>
      <c r="BC896">
        <v>1.9</v>
      </c>
      <c r="BD896">
        <v>3.3</v>
      </c>
      <c r="BE896">
        <v>4</v>
      </c>
      <c r="BF896">
        <f>(1/BC896+1/BD896+1/BE896-1)/3</f>
        <v>2.6448697501329093E-2</v>
      </c>
      <c r="BG896">
        <f>1/BC896-BF896</f>
        <v>0.49986709197235507</v>
      </c>
      <c r="BH896">
        <f>1/BD896-BF896</f>
        <v>0.27658160552897393</v>
      </c>
      <c r="BI896">
        <f>1/BE896-BF896</f>
        <v>0.22355130249867092</v>
      </c>
      <c r="BJ896">
        <f>MROUND(BG896*100,2)/100</f>
        <v>0.5</v>
      </c>
      <c r="BK896">
        <v>0</v>
      </c>
      <c r="BL896">
        <v>2.2999999999999998</v>
      </c>
      <c r="BM896">
        <v>0</v>
      </c>
      <c r="BN896">
        <v>0</v>
      </c>
      <c r="BO896">
        <v>0</v>
      </c>
      <c r="BP896">
        <v>0</v>
      </c>
      <c r="BQ896" t="s">
        <v>691</v>
      </c>
      <c r="BR896">
        <f>VLOOKUP(Table2[[#This Row],[Reference]],metron,10,FALSE)</f>
        <v>2.5202079886551649</v>
      </c>
      <c r="BS896">
        <f>VLOOKUP(Table2[[#This Row],[Reference]],metron,11,FALSE)</f>
        <v>1.5342708579532029</v>
      </c>
      <c r="BT896">
        <f>VLOOKUP(Table2[[#This Row],[Reference]],metron,12,FALSE)</f>
        <v>0.98593713070196176</v>
      </c>
      <c r="BU896">
        <f>VLOOKUP(Table2[[#This Row],[Reference]],metron,13,FALSE)</f>
        <v>0.67513590167809023</v>
      </c>
      <c r="BV896">
        <f>VLOOKUP(Table2[[#This Row],[Reference]],metron,14,FALSE)</f>
        <v>0.4286727337194185</v>
      </c>
      <c r="BW896">
        <f>VLOOKUP(Table2[[#This Row],[Reference]],metron,15,FALSE)</f>
        <v>12.98669114272602</v>
      </c>
      <c r="BX896">
        <f>VLOOKUP(Table2[[#This Row],[Reference]],metron,16,FALSE)</f>
        <v>9.4167049105094076</v>
      </c>
      <c r="BY896">
        <f>VLOOKUP(Table2[[#This Row],[Reference]],metron,17,FALSE)</f>
        <v>5.6645716945996272</v>
      </c>
      <c r="BZ896">
        <f>VLOOKUP(Table2[[#This Row],[Reference]],metron,18,FALSE)</f>
        <v>4.0242085661080074</v>
      </c>
      <c r="CA896">
        <f>VLOOKUP(Table2[[#This Row],[Reference]],metron,19,FALSE)</f>
        <v>7.3221194481263927</v>
      </c>
      <c r="CB896">
        <f>VLOOKUP(Table2[[#This Row],[Reference]],metron,20,FALSE)</f>
        <v>5.3924963444014002</v>
      </c>
      <c r="CC896">
        <f>VLOOKUP(Table2[[#This Row],[Reference]],metron,21,FALSE)</f>
        <v>12.508162313432839</v>
      </c>
      <c r="CD896">
        <f>VLOOKUP(Table2[[#This Row],[Reference]],metron,22,FALSE)</f>
        <v>13.36963619402985</v>
      </c>
      <c r="CE896">
        <f>VLOOKUP(Table2[[#This Row],[Reference]],metron,23,FALSE)</f>
        <v>1.4438014689517029</v>
      </c>
      <c r="CF896">
        <f>VLOOKUP(Table2[[#This Row],[Reference]],metron,24,FALSE)</f>
        <v>1.9410193634542621</v>
      </c>
      <c r="CG896">
        <f>VLOOKUP(Table2[[#This Row],[Reference]],metron,25,FALSE)</f>
        <v>8.4130870242599604E-2</v>
      </c>
      <c r="CH896">
        <f>VLOOKUP(Table2[[#This Row],[Reference]],metron,26,FALSE)</f>
        <v>0.1275317160026708</v>
      </c>
    </row>
    <row r="897" spans="1:86" hidden="1" x14ac:dyDescent="0.45">
      <c r="A897">
        <v>1648940400</v>
      </c>
      <c r="B897" t="s">
        <v>1658</v>
      </c>
      <c r="C897" t="s">
        <v>64</v>
      </c>
      <c r="D897" t="s">
        <v>65</v>
      </c>
      <c r="E897" t="s">
        <v>671</v>
      </c>
      <c r="F897" t="s">
        <v>677</v>
      </c>
      <c r="G897" t="s">
        <v>760</v>
      </c>
      <c r="H897">
        <v>12</v>
      </c>
      <c r="I897">
        <v>1.4</v>
      </c>
      <c r="J897">
        <v>1.76</v>
      </c>
      <c r="K897">
        <v>1.25</v>
      </c>
      <c r="L897">
        <v>1.68</v>
      </c>
      <c r="M897">
        <v>1</v>
      </c>
      <c r="N897">
        <v>0</v>
      </c>
      <c r="O897">
        <v>1</v>
      </c>
      <c r="P897">
        <v>1</v>
      </c>
      <c r="Q897">
        <v>1</v>
      </c>
      <c r="R897">
        <v>0</v>
      </c>
      <c r="S897">
        <v>37</v>
      </c>
      <c r="U897">
        <v>5</v>
      </c>
      <c r="V897">
        <v>9</v>
      </c>
      <c r="W897">
        <v>2</v>
      </c>
      <c r="X897">
        <v>0</v>
      </c>
      <c r="Y897">
        <v>3</v>
      </c>
      <c r="Z897">
        <v>0</v>
      </c>
      <c r="AA897">
        <v>0</v>
      </c>
      <c r="AB897">
        <v>2</v>
      </c>
      <c r="AC897">
        <v>2</v>
      </c>
      <c r="AD897">
        <v>1</v>
      </c>
      <c r="AE897">
        <v>7</v>
      </c>
      <c r="AF897">
        <v>15</v>
      </c>
      <c r="AG897">
        <v>3</v>
      </c>
      <c r="AH897">
        <v>5</v>
      </c>
      <c r="AI897">
        <v>4</v>
      </c>
      <c r="AJ897">
        <v>10</v>
      </c>
      <c r="AK897">
        <v>21</v>
      </c>
      <c r="AL897">
        <v>12</v>
      </c>
      <c r="AM897">
        <v>35</v>
      </c>
      <c r="AN897">
        <v>65</v>
      </c>
      <c r="AO897">
        <v>0.86</v>
      </c>
      <c r="AP897">
        <v>1.74</v>
      </c>
      <c r="AQ897">
        <v>2.36</v>
      </c>
      <c r="AR897">
        <v>51</v>
      </c>
      <c r="AS897">
        <v>73</v>
      </c>
      <c r="AT897">
        <v>36</v>
      </c>
      <c r="AU897">
        <v>16</v>
      </c>
      <c r="AV897">
        <v>10</v>
      </c>
      <c r="AW897">
        <v>29</v>
      </c>
      <c r="AX897">
        <v>85</v>
      </c>
      <c r="AY897">
        <v>31</v>
      </c>
      <c r="AZ897">
        <v>67</v>
      </c>
      <c r="BA897">
        <v>10.210000000000001</v>
      </c>
      <c r="BB897">
        <v>4.1900000000000004</v>
      </c>
      <c r="BC897">
        <v>2.38</v>
      </c>
      <c r="BD897">
        <v>3.04</v>
      </c>
      <c r="BE897">
        <v>3.34</v>
      </c>
      <c r="BF897">
        <f>(1/BC897+1/BD897+1/BE897-1)/3</f>
        <v>1.6172211084244676E-2</v>
      </c>
      <c r="BG897">
        <f>1/BC897-BF897</f>
        <v>0.4039958561426461</v>
      </c>
      <c r="BH897">
        <f>1/BD897-BF897</f>
        <v>0.312775157336808</v>
      </c>
      <c r="BI897">
        <f>1/BE897-BF897</f>
        <v>0.28322898652054579</v>
      </c>
      <c r="BJ897">
        <f>MROUND(BG897*100,2)/100</f>
        <v>0.4</v>
      </c>
      <c r="BK897">
        <v>1.5</v>
      </c>
      <c r="BL897">
        <v>2.41</v>
      </c>
      <c r="BM897">
        <v>5</v>
      </c>
      <c r="BN897">
        <v>9</v>
      </c>
      <c r="BO897">
        <v>2.1</v>
      </c>
      <c r="BP897">
        <v>1.67</v>
      </c>
      <c r="BQ897" t="s">
        <v>770</v>
      </c>
      <c r="BR897">
        <f>VLOOKUP(Table2[[#This Row],[Reference]],metron,10,FALSE)</f>
        <v>2.4956155335383219</v>
      </c>
      <c r="BS897">
        <f>VLOOKUP(Table2[[#This Row],[Reference]],metron,11,FALSE)</f>
        <v>1.344038264434575</v>
      </c>
      <c r="BT897">
        <f>VLOOKUP(Table2[[#This Row],[Reference]],metron,12,FALSE)</f>
        <v>1.1515772691037469</v>
      </c>
      <c r="BU897">
        <f>VLOOKUP(Table2[[#This Row],[Reference]],metron,13,FALSE)</f>
        <v>0.59936225942375587</v>
      </c>
      <c r="BV897">
        <f>VLOOKUP(Table2[[#This Row],[Reference]],metron,14,FALSE)</f>
        <v>0.50723152260562576</v>
      </c>
      <c r="BW897">
        <f>VLOOKUP(Table2[[#This Row],[Reference]],metron,15,FALSE)</f>
        <v>11.99278846153846</v>
      </c>
      <c r="BX897">
        <f>VLOOKUP(Table2[[#This Row],[Reference]],metron,16,FALSE)</f>
        <v>10.0277534965035</v>
      </c>
      <c r="BY897">
        <f>VLOOKUP(Table2[[#This Row],[Reference]],metron,17,FALSE)</f>
        <v>5.2857459543338514</v>
      </c>
      <c r="BZ897">
        <f>VLOOKUP(Table2[[#This Row],[Reference]],metron,18,FALSE)</f>
        <v>4.4067834183107957</v>
      </c>
      <c r="CA897">
        <f>VLOOKUP(Table2[[#This Row],[Reference]],metron,19,FALSE)</f>
        <v>6.7070425072046085</v>
      </c>
      <c r="CB897">
        <f>VLOOKUP(Table2[[#This Row],[Reference]],metron,20,FALSE)</f>
        <v>5.6209700781927046</v>
      </c>
      <c r="CC897">
        <f>VLOOKUP(Table2[[#This Row],[Reference]],metron,21,FALSE)</f>
        <v>13.04463690872752</v>
      </c>
      <c r="CD897">
        <f>VLOOKUP(Table2[[#This Row],[Reference]],metron,22,FALSE)</f>
        <v>13.49811236953142</v>
      </c>
      <c r="CE897">
        <f>VLOOKUP(Table2[[#This Row],[Reference]],metron,23,FALSE)</f>
        <v>1.5836526181353769</v>
      </c>
      <c r="CF897">
        <f>VLOOKUP(Table2[[#This Row],[Reference]],metron,24,FALSE)</f>
        <v>1.8744146445295871</v>
      </c>
      <c r="CG897">
        <f>VLOOKUP(Table2[[#This Row],[Reference]],metron,25,FALSE)</f>
        <v>8.5994040017028525E-2</v>
      </c>
      <c r="CH897">
        <f>VLOOKUP(Table2[[#This Row],[Reference]],metron,26,FALSE)</f>
        <v>0.13452532992762881</v>
      </c>
    </row>
    <row r="898" spans="1:86" hidden="1" x14ac:dyDescent="0.45">
      <c r="A898">
        <v>1648947600</v>
      </c>
      <c r="B898" t="s">
        <v>1659</v>
      </c>
      <c r="C898" t="s">
        <v>64</v>
      </c>
      <c r="D898" t="s">
        <v>65</v>
      </c>
      <c r="E898" t="s">
        <v>660</v>
      </c>
      <c r="F898" t="s">
        <v>694</v>
      </c>
      <c r="G898" t="s">
        <v>65</v>
      </c>
      <c r="H898">
        <v>12</v>
      </c>
      <c r="I898">
        <v>1.1499999999999999</v>
      </c>
      <c r="J898">
        <v>1.27</v>
      </c>
      <c r="K898">
        <v>1.24</v>
      </c>
      <c r="L898">
        <v>1.53</v>
      </c>
      <c r="M898">
        <v>0</v>
      </c>
      <c r="N898">
        <v>1</v>
      </c>
      <c r="O898">
        <v>1</v>
      </c>
      <c r="P898">
        <v>0</v>
      </c>
      <c r="Q898">
        <v>0</v>
      </c>
      <c r="R898">
        <v>0</v>
      </c>
      <c r="T898" t="s">
        <v>91</v>
      </c>
      <c r="U898">
        <v>1</v>
      </c>
      <c r="V898">
        <v>5</v>
      </c>
      <c r="W898">
        <v>4</v>
      </c>
      <c r="X898">
        <v>0</v>
      </c>
      <c r="Y898">
        <v>2</v>
      </c>
      <c r="Z898">
        <v>0</v>
      </c>
      <c r="AA898">
        <v>0</v>
      </c>
      <c r="AB898">
        <v>4</v>
      </c>
      <c r="AC898">
        <v>1</v>
      </c>
      <c r="AD898">
        <v>1</v>
      </c>
      <c r="AE898">
        <v>7</v>
      </c>
      <c r="AF898">
        <v>15</v>
      </c>
      <c r="AG898">
        <v>3</v>
      </c>
      <c r="AH898">
        <v>4</v>
      </c>
      <c r="AI898">
        <v>4</v>
      </c>
      <c r="AJ898">
        <v>11</v>
      </c>
      <c r="AK898">
        <v>19</v>
      </c>
      <c r="AL898">
        <v>10</v>
      </c>
      <c r="AM898">
        <v>55</v>
      </c>
      <c r="AN898">
        <v>45</v>
      </c>
      <c r="AO898">
        <v>0.9</v>
      </c>
      <c r="AP898">
        <v>1.58</v>
      </c>
      <c r="AQ898">
        <v>2.16</v>
      </c>
      <c r="AR898">
        <v>42</v>
      </c>
      <c r="AS898">
        <v>61</v>
      </c>
      <c r="AT898">
        <v>51</v>
      </c>
      <c r="AU898">
        <v>14</v>
      </c>
      <c r="AV898">
        <v>4</v>
      </c>
      <c r="AW898">
        <v>46</v>
      </c>
      <c r="AX898">
        <v>69</v>
      </c>
      <c r="AY898">
        <v>19</v>
      </c>
      <c r="AZ898">
        <v>65</v>
      </c>
      <c r="BA898">
        <v>9.4600000000000009</v>
      </c>
      <c r="BB898">
        <v>3.85</v>
      </c>
      <c r="BC898">
        <v>2.81</v>
      </c>
      <c r="BD898">
        <v>3.05</v>
      </c>
      <c r="BE898">
        <v>2.52</v>
      </c>
      <c r="BF898">
        <f>(1/BC898+1/BD898+1/BE898-1)/3</f>
        <v>2.6855378468469897E-2</v>
      </c>
      <c r="BG898">
        <f>1/BC898-BF898</f>
        <v>0.32901650765252655</v>
      </c>
      <c r="BH898">
        <f>1/BD898-BF898</f>
        <v>0.30101347399054651</v>
      </c>
      <c r="BI898">
        <f>1/BE898-BF898</f>
        <v>0.36997001835692689</v>
      </c>
      <c r="BJ898">
        <f>MROUND(BG898*100,2)/100</f>
        <v>0.32</v>
      </c>
      <c r="BK898">
        <v>1.45</v>
      </c>
      <c r="BL898">
        <v>2.36</v>
      </c>
      <c r="BM898">
        <v>4.75</v>
      </c>
      <c r="BN898">
        <v>8</v>
      </c>
      <c r="BO898">
        <v>2.0499999999999998</v>
      </c>
      <c r="BP898">
        <v>1.7</v>
      </c>
      <c r="BQ898" t="s">
        <v>664</v>
      </c>
      <c r="BR898">
        <f>VLOOKUP(Table2[[#This Row],[Reference]],metron,10,FALSE)</f>
        <v>2.5313454284174597</v>
      </c>
      <c r="BS898">
        <f>VLOOKUP(Table2[[#This Row],[Reference]],metron,11,FALSE)</f>
        <v>1.210167055864918</v>
      </c>
      <c r="BT898">
        <f>VLOOKUP(Table2[[#This Row],[Reference]],metron,12,FALSE)</f>
        <v>1.3211783725525419</v>
      </c>
      <c r="BU898">
        <f>VLOOKUP(Table2[[#This Row],[Reference]],metron,13,FALSE)</f>
        <v>0.53135669362084459</v>
      </c>
      <c r="BV898">
        <f>VLOOKUP(Table2[[#This Row],[Reference]],metron,14,FALSE)</f>
        <v>0.55633423180592989</v>
      </c>
      <c r="BW898">
        <f>VLOOKUP(Table2[[#This Row],[Reference]],metron,15,FALSE)</f>
        <v>11.21109010712035</v>
      </c>
      <c r="BX898">
        <f>VLOOKUP(Table2[[#This Row],[Reference]],metron,16,FALSE)</f>
        <v>11.01700787401575</v>
      </c>
      <c r="BY898">
        <f>VLOOKUP(Table2[[#This Row],[Reference]],metron,17,FALSE)</f>
        <v>4.6792332268370611</v>
      </c>
      <c r="BZ898">
        <f>VLOOKUP(Table2[[#This Row],[Reference]],metron,18,FALSE)</f>
        <v>4.7080804854679013</v>
      </c>
      <c r="CA898">
        <f>VLOOKUP(Table2[[#This Row],[Reference]],metron,19,FALSE)</f>
        <v>6.5318568802832893</v>
      </c>
      <c r="CB898">
        <f>VLOOKUP(Table2[[#This Row],[Reference]],metron,20,FALSE)</f>
        <v>6.3089273885478487</v>
      </c>
      <c r="CC898">
        <f>VLOOKUP(Table2[[#This Row],[Reference]],metron,21,FALSE)</f>
        <v>12.72547770700637</v>
      </c>
      <c r="CD898">
        <f>VLOOKUP(Table2[[#This Row],[Reference]],metron,22,FALSE)</f>
        <v>13.06847133757962</v>
      </c>
      <c r="CE898">
        <f>VLOOKUP(Table2[[#This Row],[Reference]],metron,23,FALSE)</f>
        <v>1.6902356902356901</v>
      </c>
      <c r="CF898">
        <f>VLOOKUP(Table2[[#This Row],[Reference]],metron,24,FALSE)</f>
        <v>1.8050198959289869</v>
      </c>
      <c r="CG898">
        <f>VLOOKUP(Table2[[#This Row],[Reference]],metron,25,FALSE)</f>
        <v>0.105907560453015</v>
      </c>
      <c r="CH898">
        <f>VLOOKUP(Table2[[#This Row],[Reference]],metron,26,FALSE)</f>
        <v>0.1141720232629324</v>
      </c>
    </row>
    <row r="899" spans="1:86" hidden="1" x14ac:dyDescent="0.45">
      <c r="A899">
        <v>1648954800</v>
      </c>
      <c r="B899" t="s">
        <v>1660</v>
      </c>
      <c r="C899" t="s">
        <v>64</v>
      </c>
      <c r="D899" t="s">
        <v>65</v>
      </c>
      <c r="E899" t="s">
        <v>689</v>
      </c>
      <c r="F899" t="s">
        <v>682</v>
      </c>
      <c r="G899" t="s">
        <v>735</v>
      </c>
      <c r="H899">
        <v>12</v>
      </c>
      <c r="I899">
        <v>1.07</v>
      </c>
      <c r="J899">
        <v>1.19</v>
      </c>
      <c r="K899">
        <v>0.88</v>
      </c>
      <c r="L899">
        <v>1.1000000000000001</v>
      </c>
      <c r="M899">
        <v>0</v>
      </c>
      <c r="N899">
        <v>1</v>
      </c>
      <c r="O899">
        <v>1</v>
      </c>
      <c r="P899">
        <v>0</v>
      </c>
      <c r="Q899">
        <v>0</v>
      </c>
      <c r="R899">
        <v>0</v>
      </c>
      <c r="T899">
        <v>75</v>
      </c>
      <c r="U899">
        <v>2</v>
      </c>
      <c r="V899">
        <v>2</v>
      </c>
      <c r="W899">
        <v>1</v>
      </c>
      <c r="X899">
        <v>0</v>
      </c>
      <c r="Y899">
        <v>2</v>
      </c>
      <c r="Z899">
        <v>0</v>
      </c>
      <c r="AA899">
        <v>0</v>
      </c>
      <c r="AB899">
        <v>1</v>
      </c>
      <c r="AC899">
        <v>1</v>
      </c>
      <c r="AD899">
        <v>1</v>
      </c>
      <c r="AE899">
        <v>10</v>
      </c>
      <c r="AF899">
        <v>18</v>
      </c>
      <c r="AG899">
        <v>4</v>
      </c>
      <c r="AH899">
        <v>8</v>
      </c>
      <c r="AI899">
        <v>6</v>
      </c>
      <c r="AJ899">
        <v>10</v>
      </c>
      <c r="AK899">
        <v>7</v>
      </c>
      <c r="AL899">
        <v>18</v>
      </c>
      <c r="AM899">
        <v>53</v>
      </c>
      <c r="AN899">
        <v>47</v>
      </c>
      <c r="AO899">
        <v>1.1200000000000001</v>
      </c>
      <c r="AP899">
        <v>1.94</v>
      </c>
      <c r="AQ899">
        <v>2.5</v>
      </c>
      <c r="AR899">
        <v>60</v>
      </c>
      <c r="AS899">
        <v>73</v>
      </c>
      <c r="AT899">
        <v>57</v>
      </c>
      <c r="AU899">
        <v>27</v>
      </c>
      <c r="AV899">
        <v>7</v>
      </c>
      <c r="AW899">
        <v>41</v>
      </c>
      <c r="AX899">
        <v>73</v>
      </c>
      <c r="AY899">
        <v>37</v>
      </c>
      <c r="AZ899">
        <v>76</v>
      </c>
      <c r="BA899">
        <v>7.09</v>
      </c>
      <c r="BB899">
        <v>5.49</v>
      </c>
      <c r="BC899">
        <v>2.75</v>
      </c>
      <c r="BD899">
        <v>3.1</v>
      </c>
      <c r="BE899">
        <v>2.6</v>
      </c>
      <c r="BF899">
        <f>(1/BC899+1/BD899+1/BE899-1)/3</f>
        <v>2.36107978043462E-2</v>
      </c>
      <c r="BG899">
        <f>1/BC899-BF899</f>
        <v>0.34002556583201743</v>
      </c>
      <c r="BH899">
        <f>1/BD899-BF899</f>
        <v>0.2989698473569441</v>
      </c>
      <c r="BI899">
        <f>1/BE899-BF899</f>
        <v>0.36100458681103836</v>
      </c>
      <c r="BJ899">
        <f>MROUND(BG899*100,2)/100</f>
        <v>0.34</v>
      </c>
      <c r="BK899">
        <v>1.42</v>
      </c>
      <c r="BL899">
        <v>2.35</v>
      </c>
      <c r="BM899">
        <v>4.5</v>
      </c>
      <c r="BN899">
        <v>8</v>
      </c>
      <c r="BO899">
        <v>1.95</v>
      </c>
      <c r="BP899">
        <v>1.8</v>
      </c>
      <c r="BQ899" t="s">
        <v>713</v>
      </c>
      <c r="BR899">
        <f>VLOOKUP(Table2[[#This Row],[Reference]],metron,10,FALSE)</f>
        <v>2.5229727551184897</v>
      </c>
      <c r="BS899">
        <f>VLOOKUP(Table2[[#This Row],[Reference]],metron,11,FALSE)</f>
        <v>1.228921489601805</v>
      </c>
      <c r="BT899">
        <f>VLOOKUP(Table2[[#This Row],[Reference]],metron,12,FALSE)</f>
        <v>1.2940512655166849</v>
      </c>
      <c r="BU899">
        <f>VLOOKUP(Table2[[#This Row],[Reference]],metron,13,FALSE)</f>
        <v>0.53240890035472432</v>
      </c>
      <c r="BV899">
        <f>VLOOKUP(Table2[[#This Row],[Reference]],metron,14,FALSE)</f>
        <v>0.56514027732989358</v>
      </c>
      <c r="BW899">
        <f>VLOOKUP(Table2[[#This Row],[Reference]],metron,15,FALSE)</f>
        <v>11.417888124439131</v>
      </c>
      <c r="BX899">
        <f>VLOOKUP(Table2[[#This Row],[Reference]],metron,16,FALSE)</f>
        <v>10.76308704756207</v>
      </c>
      <c r="BY899">
        <f>VLOOKUP(Table2[[#This Row],[Reference]],metron,17,FALSE)</f>
        <v>4.8317672021824798</v>
      </c>
      <c r="BZ899">
        <f>VLOOKUP(Table2[[#This Row],[Reference]],metron,18,FALSE)</f>
        <v>4.6698999696877843</v>
      </c>
      <c r="CA899">
        <f>VLOOKUP(Table2[[#This Row],[Reference]],metron,19,FALSE)</f>
        <v>6.5861209222566508</v>
      </c>
      <c r="CB899">
        <f>VLOOKUP(Table2[[#This Row],[Reference]],metron,20,FALSE)</f>
        <v>6.093187077874286</v>
      </c>
      <c r="CC899">
        <f>VLOOKUP(Table2[[#This Row],[Reference]],metron,21,FALSE)</f>
        <v>12.685679611650491</v>
      </c>
      <c r="CD899">
        <f>VLOOKUP(Table2[[#This Row],[Reference]],metron,22,FALSE)</f>
        <v>13.02639563106796</v>
      </c>
      <c r="CE899">
        <f>VLOOKUP(Table2[[#This Row],[Reference]],metron,23,FALSE)</f>
        <v>1.6481211768132831</v>
      </c>
      <c r="CF899">
        <f>VLOOKUP(Table2[[#This Row],[Reference]],metron,24,FALSE)</f>
        <v>1.8572676958928049</v>
      </c>
      <c r="CG899">
        <f>VLOOKUP(Table2[[#This Row],[Reference]],metron,25,FALSE)</f>
        <v>9.641712787649287E-2</v>
      </c>
      <c r="CH899">
        <f>VLOOKUP(Table2[[#This Row],[Reference]],metron,26,FALSE)</f>
        <v>0.11302068161957469</v>
      </c>
    </row>
    <row r="900" spans="1:86" hidden="1" x14ac:dyDescent="0.45">
      <c r="A900">
        <v>1649005200</v>
      </c>
      <c r="B900" t="s">
        <v>1661</v>
      </c>
      <c r="C900" t="s">
        <v>64</v>
      </c>
      <c r="D900" t="s">
        <v>65</v>
      </c>
      <c r="E900" t="s">
        <v>705</v>
      </c>
      <c r="F900" t="s">
        <v>700</v>
      </c>
      <c r="G900" t="s">
        <v>673</v>
      </c>
      <c r="H900">
        <v>12</v>
      </c>
      <c r="I900">
        <v>1.23</v>
      </c>
      <c r="J900">
        <v>1.71</v>
      </c>
      <c r="K900">
        <v>1.17</v>
      </c>
      <c r="L900">
        <v>1.42</v>
      </c>
      <c r="M900">
        <v>2</v>
      </c>
      <c r="N900">
        <v>1</v>
      </c>
      <c r="O900">
        <v>3</v>
      </c>
      <c r="P900">
        <v>3</v>
      </c>
      <c r="Q900">
        <v>2</v>
      </c>
      <c r="R900">
        <v>1</v>
      </c>
      <c r="S900" t="s">
        <v>102</v>
      </c>
      <c r="T900" t="s">
        <v>142</v>
      </c>
      <c r="U900">
        <v>4</v>
      </c>
      <c r="V900">
        <v>7</v>
      </c>
      <c r="W900">
        <v>5</v>
      </c>
      <c r="X900">
        <v>0</v>
      </c>
      <c r="Y900">
        <v>2</v>
      </c>
      <c r="Z900">
        <v>0</v>
      </c>
      <c r="AA900">
        <v>0</v>
      </c>
      <c r="AB900">
        <v>5</v>
      </c>
      <c r="AC900">
        <v>1</v>
      </c>
      <c r="AD900">
        <v>1</v>
      </c>
      <c r="AE900">
        <v>10</v>
      </c>
      <c r="AF900">
        <v>22</v>
      </c>
      <c r="AG900">
        <v>6</v>
      </c>
      <c r="AH900">
        <v>7</v>
      </c>
      <c r="AI900">
        <v>4</v>
      </c>
      <c r="AJ900">
        <v>15</v>
      </c>
      <c r="AK900">
        <v>16</v>
      </c>
      <c r="AL900">
        <v>17</v>
      </c>
      <c r="AM900">
        <v>43</v>
      </c>
      <c r="AN900">
        <v>57</v>
      </c>
      <c r="AO900">
        <v>1.2</v>
      </c>
      <c r="AP900">
        <v>2.29</v>
      </c>
      <c r="AQ900">
        <v>2.69</v>
      </c>
      <c r="AR900">
        <v>64</v>
      </c>
      <c r="AS900">
        <v>89</v>
      </c>
      <c r="AT900">
        <v>49</v>
      </c>
      <c r="AU900">
        <v>26</v>
      </c>
      <c r="AV900">
        <v>8</v>
      </c>
      <c r="AW900">
        <v>46</v>
      </c>
      <c r="AX900">
        <v>71</v>
      </c>
      <c r="AY900">
        <v>49</v>
      </c>
      <c r="AZ900">
        <v>78</v>
      </c>
      <c r="BA900">
        <v>8.69</v>
      </c>
      <c r="BB900">
        <v>5.92</v>
      </c>
      <c r="BC900">
        <v>2.48</v>
      </c>
      <c r="BD900">
        <v>3.15</v>
      </c>
      <c r="BE900">
        <v>2.5499999999999998</v>
      </c>
      <c r="BF900">
        <f>(1/BC900+1/BD900+1/BE900-1)/3</f>
        <v>3.7614328885676208E-2</v>
      </c>
      <c r="BG900">
        <f>1/BC900-BF900</f>
        <v>0.3656114775659367</v>
      </c>
      <c r="BH900">
        <f>1/BD900-BF900</f>
        <v>0.27984598857464121</v>
      </c>
      <c r="BI900">
        <f>1/BE900-BF900</f>
        <v>0.35454253385942186</v>
      </c>
      <c r="BJ900">
        <f>MROUND(BG900*100,2)/100</f>
        <v>0.36</v>
      </c>
      <c r="BK900">
        <v>1.36</v>
      </c>
      <c r="BL900">
        <v>2.15</v>
      </c>
      <c r="BM900">
        <v>3.75</v>
      </c>
      <c r="BN900">
        <v>7</v>
      </c>
      <c r="BO900">
        <v>1.91</v>
      </c>
      <c r="BP900">
        <v>1.91</v>
      </c>
      <c r="BQ900" t="s">
        <v>723</v>
      </c>
      <c r="BR900">
        <f>VLOOKUP(Table2[[#This Row],[Reference]],metron,10,FALSE)</f>
        <v>2.5110350525197691</v>
      </c>
      <c r="BS900">
        <f>VLOOKUP(Table2[[#This Row],[Reference]],metron,11,FALSE)</f>
        <v>1.269326094653606</v>
      </c>
      <c r="BT900">
        <f>VLOOKUP(Table2[[#This Row],[Reference]],metron,12,FALSE)</f>
        <v>1.2417089578661631</v>
      </c>
      <c r="BU900">
        <f>VLOOKUP(Table2[[#This Row],[Reference]],metron,13,FALSE)</f>
        <v>0.56586402266288949</v>
      </c>
      <c r="BV900">
        <f>VLOOKUP(Table2[[#This Row],[Reference]],metron,14,FALSE)</f>
        <v>0.55158168083097259</v>
      </c>
      <c r="BW900">
        <f>VLOOKUP(Table2[[#This Row],[Reference]],metron,15,FALSE)</f>
        <v>11.49400826446281</v>
      </c>
      <c r="BX900">
        <f>VLOOKUP(Table2[[#This Row],[Reference]],metron,16,FALSE)</f>
        <v>10.507231404958681</v>
      </c>
      <c r="BY900">
        <f>VLOOKUP(Table2[[#This Row],[Reference]],metron,17,FALSE)</f>
        <v>4.9238790406673623</v>
      </c>
      <c r="BZ900">
        <f>VLOOKUP(Table2[[#This Row],[Reference]],metron,18,FALSE)</f>
        <v>4.6296141814389991</v>
      </c>
      <c r="CA900">
        <f>VLOOKUP(Table2[[#This Row],[Reference]],metron,19,FALSE)</f>
        <v>6.5701292237954476</v>
      </c>
      <c r="CB900">
        <f>VLOOKUP(Table2[[#This Row],[Reference]],metron,20,FALSE)</f>
        <v>5.8776172235196817</v>
      </c>
      <c r="CC900">
        <f>VLOOKUP(Table2[[#This Row],[Reference]],metron,21,FALSE)</f>
        <v>12.798739495798319</v>
      </c>
      <c r="CD900">
        <f>VLOOKUP(Table2[[#This Row],[Reference]],metron,22,FALSE)</f>
        <v>12.98844537815126</v>
      </c>
      <c r="CE900">
        <f>VLOOKUP(Table2[[#This Row],[Reference]],metron,23,FALSE)</f>
        <v>1.604928297313674</v>
      </c>
      <c r="CF900">
        <f>VLOOKUP(Table2[[#This Row],[Reference]],metron,24,FALSE)</f>
        <v>1.791961219955565</v>
      </c>
      <c r="CG900">
        <f>VLOOKUP(Table2[[#This Row],[Reference]],metron,25,FALSE)</f>
        <v>8.887093516461321E-2</v>
      </c>
      <c r="CH900">
        <f>VLOOKUP(Table2[[#This Row],[Reference]],metron,26,FALSE)</f>
        <v>0.11694607150070691</v>
      </c>
    </row>
    <row r="901" spans="1:86" hidden="1" x14ac:dyDescent="0.45">
      <c r="A901">
        <v>1649023200</v>
      </c>
      <c r="B901" t="s">
        <v>1662</v>
      </c>
      <c r="C901" t="s">
        <v>64</v>
      </c>
      <c r="D901" t="s">
        <v>65</v>
      </c>
      <c r="E901" t="s">
        <v>667</v>
      </c>
      <c r="F901" t="s">
        <v>683</v>
      </c>
      <c r="G901" t="s">
        <v>1289</v>
      </c>
      <c r="H901">
        <v>12</v>
      </c>
      <c r="I901">
        <v>1.71</v>
      </c>
      <c r="J901">
        <v>0.56999999999999995</v>
      </c>
      <c r="K901">
        <v>1.55</v>
      </c>
      <c r="L901">
        <v>0.65</v>
      </c>
      <c r="M901">
        <v>1</v>
      </c>
      <c r="N901">
        <v>1</v>
      </c>
      <c r="O901">
        <v>2</v>
      </c>
      <c r="P901">
        <v>1</v>
      </c>
      <c r="Q901">
        <v>0</v>
      </c>
      <c r="R901">
        <v>1</v>
      </c>
      <c r="S901">
        <v>69</v>
      </c>
      <c r="T901">
        <v>44</v>
      </c>
      <c r="U901">
        <v>8</v>
      </c>
      <c r="V901">
        <v>3</v>
      </c>
      <c r="W901">
        <v>3</v>
      </c>
      <c r="X901">
        <v>1</v>
      </c>
      <c r="Y901">
        <v>3</v>
      </c>
      <c r="Z901">
        <v>0</v>
      </c>
      <c r="AA901">
        <v>0</v>
      </c>
      <c r="AB901">
        <v>4</v>
      </c>
      <c r="AC901">
        <v>1</v>
      </c>
      <c r="AD901">
        <v>2</v>
      </c>
      <c r="AE901">
        <v>9</v>
      </c>
      <c r="AF901">
        <v>11</v>
      </c>
      <c r="AG901">
        <v>5</v>
      </c>
      <c r="AH901">
        <v>6</v>
      </c>
      <c r="AI901">
        <v>4</v>
      </c>
      <c r="AJ901">
        <v>5</v>
      </c>
      <c r="AK901">
        <v>13</v>
      </c>
      <c r="AL901">
        <v>15</v>
      </c>
      <c r="AM901">
        <v>64</v>
      </c>
      <c r="AN901">
        <v>36</v>
      </c>
      <c r="AO901">
        <v>1.28</v>
      </c>
      <c r="AP901">
        <v>1.44</v>
      </c>
      <c r="AQ901">
        <v>2</v>
      </c>
      <c r="AR901">
        <v>48</v>
      </c>
      <c r="AS901">
        <v>70</v>
      </c>
      <c r="AT901">
        <v>37</v>
      </c>
      <c r="AU901">
        <v>7</v>
      </c>
      <c r="AV901">
        <v>3</v>
      </c>
      <c r="AW901">
        <v>22</v>
      </c>
      <c r="AX901">
        <v>70</v>
      </c>
      <c r="AY901">
        <v>32</v>
      </c>
      <c r="AZ901">
        <v>70</v>
      </c>
      <c r="BA901">
        <v>10</v>
      </c>
      <c r="BB901">
        <v>5.43</v>
      </c>
      <c r="BC901">
        <v>1.65</v>
      </c>
      <c r="BD901">
        <v>3.55</v>
      </c>
      <c r="BE901">
        <v>4.4000000000000004</v>
      </c>
      <c r="BF901">
        <f>(1/BC901+1/BD901+1/BE901-1)/3</f>
        <v>3.8341158059467917E-2</v>
      </c>
      <c r="BG901">
        <f>1/BC901-BF901</f>
        <v>0.56771944800113816</v>
      </c>
      <c r="BH901">
        <f>1/BD901-BF901</f>
        <v>0.24334898278560252</v>
      </c>
      <c r="BI901">
        <f>1/BE901-BF901</f>
        <v>0.18893156921325935</v>
      </c>
      <c r="BJ901">
        <f>MROUND(BG901*100,2)/100</f>
        <v>0.56000000000000005</v>
      </c>
      <c r="BK901">
        <v>1.32</v>
      </c>
      <c r="BL901">
        <v>1.95</v>
      </c>
      <c r="BM901">
        <v>3.3</v>
      </c>
      <c r="BN901">
        <v>6.25</v>
      </c>
      <c r="BO901">
        <v>1.95</v>
      </c>
      <c r="BP901">
        <v>1.8</v>
      </c>
      <c r="BQ901" t="s">
        <v>736</v>
      </c>
      <c r="BR901">
        <f>VLOOKUP(Table2[[#This Row],[Reference]],metron,10,FALSE)</f>
        <v>2.6892488954344627</v>
      </c>
      <c r="BS901">
        <f>VLOOKUP(Table2[[#This Row],[Reference]],metron,11,FALSE)</f>
        <v>1.7546812539448771</v>
      </c>
      <c r="BT901">
        <f>VLOOKUP(Table2[[#This Row],[Reference]],metron,12,FALSE)</f>
        <v>0.93456764148958549</v>
      </c>
      <c r="BU901">
        <f>VLOOKUP(Table2[[#This Row],[Reference]],metron,13,FALSE)</f>
        <v>0.77824531874605507</v>
      </c>
      <c r="BV901">
        <f>VLOOKUP(Table2[[#This Row],[Reference]],metron,14,FALSE)</f>
        <v>0.41237113402061848</v>
      </c>
      <c r="BW901">
        <f>VLOOKUP(Table2[[#This Row],[Reference]],metron,15,FALSE)</f>
        <v>13.77153558052435</v>
      </c>
      <c r="BX901">
        <f>VLOOKUP(Table2[[#This Row],[Reference]],metron,16,FALSE)</f>
        <v>9.0445692883895124</v>
      </c>
      <c r="BY901">
        <f>VLOOKUP(Table2[[#This Row],[Reference]],metron,17,FALSE)</f>
        <v>6.0821292775665396</v>
      </c>
      <c r="BZ901">
        <f>VLOOKUP(Table2[[#This Row],[Reference]],metron,18,FALSE)</f>
        <v>3.8201520912547529</v>
      </c>
      <c r="CA901">
        <f>VLOOKUP(Table2[[#This Row],[Reference]],metron,19,FALSE)</f>
        <v>7.6894063029578108</v>
      </c>
      <c r="CB901">
        <f>VLOOKUP(Table2[[#This Row],[Reference]],metron,20,FALSE)</f>
        <v>5.224417197134759</v>
      </c>
      <c r="CC901">
        <f>VLOOKUP(Table2[[#This Row],[Reference]],metron,21,FALSE)</f>
        <v>12.297605473204101</v>
      </c>
      <c r="CD901">
        <f>VLOOKUP(Table2[[#This Row],[Reference]],metron,22,FALSE)</f>
        <v>13.310908399847969</v>
      </c>
      <c r="CE901">
        <f>VLOOKUP(Table2[[#This Row],[Reference]],metron,23,FALSE)</f>
        <v>1.3713126843657819</v>
      </c>
      <c r="CF901">
        <f>VLOOKUP(Table2[[#This Row],[Reference]],metron,24,FALSE)</f>
        <v>1.9516961651917399</v>
      </c>
      <c r="CG901">
        <f>VLOOKUP(Table2[[#This Row],[Reference]],metron,25,FALSE)</f>
        <v>6.6002949852507375E-2</v>
      </c>
      <c r="CH901">
        <f>VLOOKUP(Table2[[#This Row],[Reference]],metron,26,FALSE)</f>
        <v>0.1297935103244838</v>
      </c>
    </row>
    <row r="902" spans="1:86" hidden="1" x14ac:dyDescent="0.45">
      <c r="A902">
        <v>1649030400</v>
      </c>
      <c r="B902" t="s">
        <v>1663</v>
      </c>
      <c r="C902" t="s">
        <v>64</v>
      </c>
      <c r="D902" t="s">
        <v>65</v>
      </c>
      <c r="E902" t="s">
        <v>661</v>
      </c>
      <c r="F902" t="s">
        <v>676</v>
      </c>
      <c r="G902" t="s">
        <v>710</v>
      </c>
      <c r="H902">
        <v>12</v>
      </c>
      <c r="I902">
        <v>2.06</v>
      </c>
      <c r="J902">
        <v>0.62</v>
      </c>
      <c r="K902">
        <v>2</v>
      </c>
      <c r="L902">
        <v>0.53</v>
      </c>
      <c r="M902">
        <v>2</v>
      </c>
      <c r="N902">
        <v>0</v>
      </c>
      <c r="O902">
        <v>2</v>
      </c>
      <c r="P902">
        <v>0</v>
      </c>
      <c r="Q902">
        <v>0</v>
      </c>
      <c r="R902">
        <v>0</v>
      </c>
      <c r="S902" t="s">
        <v>1664</v>
      </c>
      <c r="U902">
        <v>7</v>
      </c>
      <c r="V902">
        <v>6</v>
      </c>
      <c r="W902">
        <v>0</v>
      </c>
      <c r="X902">
        <v>0</v>
      </c>
      <c r="Y902">
        <v>2</v>
      </c>
      <c r="Z902">
        <v>0</v>
      </c>
      <c r="AA902">
        <v>0</v>
      </c>
      <c r="AB902">
        <v>0</v>
      </c>
      <c r="AC902">
        <v>0</v>
      </c>
      <c r="AD902">
        <v>2</v>
      </c>
      <c r="AE902">
        <v>13</v>
      </c>
      <c r="AF902">
        <v>10</v>
      </c>
      <c r="AG902">
        <v>7</v>
      </c>
      <c r="AH902">
        <v>9</v>
      </c>
      <c r="AI902">
        <v>6</v>
      </c>
      <c r="AJ902">
        <v>1</v>
      </c>
      <c r="AK902">
        <v>6</v>
      </c>
      <c r="AL902">
        <v>8</v>
      </c>
      <c r="AM902">
        <v>58</v>
      </c>
      <c r="AN902">
        <v>42</v>
      </c>
      <c r="AO902">
        <v>1.8</v>
      </c>
      <c r="AP902">
        <v>1.65</v>
      </c>
      <c r="AQ902">
        <v>2.78</v>
      </c>
      <c r="AR902">
        <v>52</v>
      </c>
      <c r="AS902">
        <v>91</v>
      </c>
      <c r="AT902">
        <v>55</v>
      </c>
      <c r="AU902">
        <v>25</v>
      </c>
      <c r="AV902">
        <v>7</v>
      </c>
      <c r="AW902">
        <v>27</v>
      </c>
      <c r="AX902">
        <v>74</v>
      </c>
      <c r="AY902">
        <v>45</v>
      </c>
      <c r="AZ902">
        <v>87</v>
      </c>
      <c r="BA902">
        <v>10.06</v>
      </c>
      <c r="BB902">
        <v>4.9800000000000004</v>
      </c>
      <c r="BC902">
        <v>1.63</v>
      </c>
      <c r="BD902">
        <v>3.5</v>
      </c>
      <c r="BE902">
        <v>4.6500000000000004</v>
      </c>
      <c r="BF902">
        <f>(1/BC902+1/BD902+1/BE902-1)/3</f>
        <v>3.8088327223494423E-2</v>
      </c>
      <c r="BG902">
        <f>1/BC902-BF902</f>
        <v>0.57540860529184301</v>
      </c>
      <c r="BH902">
        <f>1/BD902-BF902</f>
        <v>0.24762595849079128</v>
      </c>
      <c r="BI902">
        <f>1/BE902-BF902</f>
        <v>0.17696543621736577</v>
      </c>
      <c r="BJ902">
        <f>MROUND(BG902*100,2)/100</f>
        <v>0.57999999999999996</v>
      </c>
      <c r="BK902">
        <v>1.34</v>
      </c>
      <c r="BL902">
        <v>1.87</v>
      </c>
      <c r="BM902">
        <v>3.5</v>
      </c>
      <c r="BN902">
        <v>6.75</v>
      </c>
      <c r="BO902">
        <v>2.0499999999999998</v>
      </c>
      <c r="BP902">
        <v>1.7</v>
      </c>
      <c r="BQ902" t="s">
        <v>715</v>
      </c>
      <c r="BR902">
        <f>VLOOKUP(Table2[[#This Row],[Reference]],metron,10,FALSE)</f>
        <v>2.6362999299229148</v>
      </c>
      <c r="BS902">
        <f>VLOOKUP(Table2[[#This Row],[Reference]],metron,11,FALSE)</f>
        <v>1.7619715019855171</v>
      </c>
      <c r="BT902">
        <f>VLOOKUP(Table2[[#This Row],[Reference]],metron,12,FALSE)</f>
        <v>0.87432842793739785</v>
      </c>
      <c r="BU902">
        <f>VLOOKUP(Table2[[#This Row],[Reference]],metron,13,FALSE)</f>
        <v>0.78411214953271025</v>
      </c>
      <c r="BV902">
        <f>VLOOKUP(Table2[[#This Row],[Reference]],metron,14,FALSE)</f>
        <v>0.38060747663551397</v>
      </c>
      <c r="BW902">
        <f>VLOOKUP(Table2[[#This Row],[Reference]],metron,15,FALSE)</f>
        <v>14.215499378367181</v>
      </c>
      <c r="BX902">
        <f>VLOOKUP(Table2[[#This Row],[Reference]],metron,16,FALSE)</f>
        <v>8.9523612261806136</v>
      </c>
      <c r="BY902">
        <f>VLOOKUP(Table2[[#This Row],[Reference]],metron,17,FALSE)</f>
        <v>6.3083121289228163</v>
      </c>
      <c r="BZ902">
        <f>VLOOKUP(Table2[[#This Row],[Reference]],metron,18,FALSE)</f>
        <v>3.7757524374735061</v>
      </c>
      <c r="CA902">
        <f>VLOOKUP(Table2[[#This Row],[Reference]],metron,19,FALSE)</f>
        <v>7.9071872494443642</v>
      </c>
      <c r="CB902">
        <f>VLOOKUP(Table2[[#This Row],[Reference]],metron,20,FALSE)</f>
        <v>5.1766087887071075</v>
      </c>
      <c r="CC902">
        <f>VLOOKUP(Table2[[#This Row],[Reference]],metron,21,FALSE)</f>
        <v>12.634239592183521</v>
      </c>
      <c r="CD902">
        <f>VLOOKUP(Table2[[#This Row],[Reference]],metron,22,FALSE)</f>
        <v>13.597706032285471</v>
      </c>
      <c r="CE902">
        <f>VLOOKUP(Table2[[#This Row],[Reference]],metron,23,FALSE)</f>
        <v>1.365400161681487</v>
      </c>
      <c r="CF902">
        <f>VLOOKUP(Table2[[#This Row],[Reference]],metron,24,FALSE)</f>
        <v>1.963621665319321</v>
      </c>
      <c r="CG902">
        <f>VLOOKUP(Table2[[#This Row],[Reference]],metron,25,FALSE)</f>
        <v>7.1544058205335492E-2</v>
      </c>
      <c r="CH902">
        <f>VLOOKUP(Table2[[#This Row],[Reference]],metron,26,FALSE)</f>
        <v>0.1216653193209378</v>
      </c>
    </row>
    <row r="903" spans="1:86" x14ac:dyDescent="0.45">
      <c r="A903">
        <v>1649030400</v>
      </c>
      <c r="B903" t="s">
        <v>1663</v>
      </c>
      <c r="C903" t="s">
        <v>64</v>
      </c>
      <c r="D903" t="s">
        <v>65</v>
      </c>
      <c r="E903" t="s">
        <v>672</v>
      </c>
      <c r="F903" t="s">
        <v>693</v>
      </c>
      <c r="G903" t="s">
        <v>717</v>
      </c>
      <c r="H903">
        <v>12</v>
      </c>
      <c r="I903">
        <v>1.56</v>
      </c>
      <c r="J903">
        <v>1.57</v>
      </c>
      <c r="K903">
        <v>1.58</v>
      </c>
      <c r="L903">
        <v>1.42</v>
      </c>
      <c r="M903">
        <v>3</v>
      </c>
      <c r="N903">
        <v>1</v>
      </c>
      <c r="O903">
        <v>4</v>
      </c>
      <c r="P903">
        <v>1</v>
      </c>
      <c r="Q903">
        <v>1</v>
      </c>
      <c r="R903">
        <v>0</v>
      </c>
      <c r="S903" t="s">
        <v>1665</v>
      </c>
      <c r="T903">
        <v>82</v>
      </c>
      <c r="U903">
        <v>9</v>
      </c>
      <c r="V903">
        <v>3</v>
      </c>
      <c r="W903">
        <v>4</v>
      </c>
      <c r="X903">
        <v>0</v>
      </c>
      <c r="Y903">
        <v>1</v>
      </c>
      <c r="Z903">
        <v>0</v>
      </c>
      <c r="AA903">
        <v>2</v>
      </c>
      <c r="AB903">
        <v>2</v>
      </c>
      <c r="AC903">
        <v>1</v>
      </c>
      <c r="AD903">
        <v>0</v>
      </c>
      <c r="AE903">
        <v>11</v>
      </c>
      <c r="AF903">
        <v>13</v>
      </c>
      <c r="AG903">
        <v>7</v>
      </c>
      <c r="AH903">
        <v>3</v>
      </c>
      <c r="AI903">
        <v>4</v>
      </c>
      <c r="AJ903">
        <v>10</v>
      </c>
      <c r="AK903">
        <v>13</v>
      </c>
      <c r="AL903">
        <v>8</v>
      </c>
      <c r="AM903">
        <v>35</v>
      </c>
      <c r="AN903">
        <v>65</v>
      </c>
      <c r="AO903">
        <v>1.51</v>
      </c>
      <c r="AP903">
        <v>1.38</v>
      </c>
      <c r="AQ903">
        <v>2.75</v>
      </c>
      <c r="AR903">
        <v>60</v>
      </c>
      <c r="AS903">
        <v>84</v>
      </c>
      <c r="AT903">
        <v>54</v>
      </c>
      <c r="AU903">
        <v>30</v>
      </c>
      <c r="AV903">
        <v>13</v>
      </c>
      <c r="AW903">
        <v>38</v>
      </c>
      <c r="AX903">
        <v>65</v>
      </c>
      <c r="AY903">
        <v>53</v>
      </c>
      <c r="AZ903">
        <v>91</v>
      </c>
      <c r="BA903">
        <v>11.83</v>
      </c>
      <c r="BB903">
        <v>3.99</v>
      </c>
      <c r="BC903">
        <v>2.87</v>
      </c>
      <c r="BD903">
        <v>3.02</v>
      </c>
      <c r="BE903">
        <v>2.3199999999999998</v>
      </c>
      <c r="BF903">
        <f>(1/BC903+1/BD903+1/BE903-1)/3</f>
        <v>3.6864122107439723E-2</v>
      </c>
      <c r="BG903">
        <f>1/BC903-BF903</f>
        <v>0.31156793364168917</v>
      </c>
      <c r="BH903">
        <f>1/BD903-BF903</f>
        <v>0.29426170570712984</v>
      </c>
      <c r="BI903">
        <f>1/BE903-BF903</f>
        <v>0.394170360651181</v>
      </c>
      <c r="BJ903">
        <f>MROUND(BG903*100,2)/100</f>
        <v>0.32</v>
      </c>
      <c r="BK903">
        <v>1.44</v>
      </c>
      <c r="BL903">
        <v>2.15</v>
      </c>
      <c r="BM903">
        <v>4.33</v>
      </c>
      <c r="BN903">
        <v>9</v>
      </c>
      <c r="BO903">
        <v>1.95</v>
      </c>
      <c r="BP903">
        <v>1.8</v>
      </c>
      <c r="BQ903" t="s">
        <v>729</v>
      </c>
      <c r="BR903">
        <f>VLOOKUP(Table2[[#This Row],[Reference]],metron,10,FALSE)</f>
        <v>2.5313454284174597</v>
      </c>
      <c r="BS903">
        <f>VLOOKUP(Table2[[#This Row],[Reference]],metron,11,FALSE)</f>
        <v>1.210167055864918</v>
      </c>
      <c r="BT903">
        <f>VLOOKUP(Table2[[#This Row],[Reference]],metron,12,FALSE)</f>
        <v>1.3211783725525419</v>
      </c>
      <c r="BU903">
        <f>VLOOKUP(Table2[[#This Row],[Reference]],metron,13,FALSE)</f>
        <v>0.53135669362084459</v>
      </c>
      <c r="BV903">
        <f>VLOOKUP(Table2[[#This Row],[Reference]],metron,14,FALSE)</f>
        <v>0.55633423180592989</v>
      </c>
      <c r="BW903">
        <f>VLOOKUP(Table2[[#This Row],[Reference]],metron,15,FALSE)</f>
        <v>11.21109010712035</v>
      </c>
      <c r="BX903">
        <f>VLOOKUP(Table2[[#This Row],[Reference]],metron,16,FALSE)</f>
        <v>11.01700787401575</v>
      </c>
      <c r="BY903">
        <f>VLOOKUP(Table2[[#This Row],[Reference]],metron,17,FALSE)</f>
        <v>4.6792332268370611</v>
      </c>
      <c r="BZ903">
        <f>VLOOKUP(Table2[[#This Row],[Reference]],metron,18,FALSE)</f>
        <v>4.7080804854679013</v>
      </c>
      <c r="CA903">
        <f>VLOOKUP(Table2[[#This Row],[Reference]],metron,19,FALSE)</f>
        <v>6.5318568802832893</v>
      </c>
      <c r="CB903">
        <f>VLOOKUP(Table2[[#This Row],[Reference]],metron,20,FALSE)</f>
        <v>6.3089273885478487</v>
      </c>
      <c r="CC903">
        <f>VLOOKUP(Table2[[#This Row],[Reference]],metron,21,FALSE)</f>
        <v>12.72547770700637</v>
      </c>
      <c r="CD903">
        <f>VLOOKUP(Table2[[#This Row],[Reference]],metron,22,FALSE)</f>
        <v>13.06847133757962</v>
      </c>
      <c r="CE903">
        <f>VLOOKUP(Table2[[#This Row],[Reference]],metron,23,FALSE)</f>
        <v>1.6902356902356901</v>
      </c>
      <c r="CF903">
        <f>VLOOKUP(Table2[[#This Row],[Reference]],metron,24,FALSE)</f>
        <v>1.8050198959289869</v>
      </c>
      <c r="CG903">
        <f>VLOOKUP(Table2[[#This Row],[Reference]],metron,25,FALSE)</f>
        <v>0.105907560453015</v>
      </c>
      <c r="CH903">
        <f>VLOOKUP(Table2[[#This Row],[Reference]],metron,26,FALSE)</f>
        <v>0.1141720232629324</v>
      </c>
    </row>
    <row r="904" spans="1:86" hidden="1" x14ac:dyDescent="0.45">
      <c r="A904">
        <v>1649289600</v>
      </c>
      <c r="B904" t="s">
        <v>1666</v>
      </c>
      <c r="C904" t="s">
        <v>64</v>
      </c>
      <c r="D904" t="s">
        <v>65</v>
      </c>
      <c r="E904" t="s">
        <v>705</v>
      </c>
      <c r="F904" t="s">
        <v>704</v>
      </c>
      <c r="G904" t="s">
        <v>662</v>
      </c>
      <c r="H904">
        <v>4</v>
      </c>
      <c r="I904">
        <v>1.36</v>
      </c>
      <c r="J904">
        <v>1.07</v>
      </c>
      <c r="K904">
        <v>1.17</v>
      </c>
      <c r="L904">
        <v>1.05</v>
      </c>
      <c r="M904">
        <v>2</v>
      </c>
      <c r="N904">
        <v>2</v>
      </c>
      <c r="O904">
        <v>4</v>
      </c>
      <c r="P904">
        <v>3</v>
      </c>
      <c r="Q904">
        <v>1</v>
      </c>
      <c r="R904">
        <v>2</v>
      </c>
      <c r="S904" t="s">
        <v>1667</v>
      </c>
      <c r="T904" t="s">
        <v>1668</v>
      </c>
      <c r="U904">
        <v>2</v>
      </c>
      <c r="V904">
        <v>3</v>
      </c>
      <c r="W904">
        <v>3</v>
      </c>
      <c r="X904">
        <v>0</v>
      </c>
      <c r="Y904">
        <v>4</v>
      </c>
      <c r="Z904">
        <v>0</v>
      </c>
      <c r="AA904">
        <v>2</v>
      </c>
      <c r="AB904">
        <v>1</v>
      </c>
      <c r="AC904">
        <v>2</v>
      </c>
      <c r="AD904">
        <v>2</v>
      </c>
      <c r="AE904">
        <v>13</v>
      </c>
      <c r="AF904">
        <v>12</v>
      </c>
      <c r="AG904">
        <v>5</v>
      </c>
      <c r="AH904">
        <v>5</v>
      </c>
      <c r="AI904">
        <v>8</v>
      </c>
      <c r="AJ904">
        <v>7</v>
      </c>
      <c r="AK904">
        <v>11</v>
      </c>
      <c r="AL904">
        <v>12</v>
      </c>
      <c r="AM904">
        <v>61</v>
      </c>
      <c r="AN904">
        <v>39</v>
      </c>
      <c r="AO904">
        <v>1.43</v>
      </c>
      <c r="AP904">
        <v>1.31</v>
      </c>
      <c r="AQ904">
        <v>2.7</v>
      </c>
      <c r="AR904">
        <v>73</v>
      </c>
      <c r="AS904">
        <v>83</v>
      </c>
      <c r="AT904">
        <v>60</v>
      </c>
      <c r="AU904">
        <v>32</v>
      </c>
      <c r="AV904">
        <v>7</v>
      </c>
      <c r="AW904">
        <v>49</v>
      </c>
      <c r="AX904">
        <v>73</v>
      </c>
      <c r="AY904">
        <v>42</v>
      </c>
      <c r="AZ904">
        <v>69</v>
      </c>
      <c r="BA904">
        <v>9.77</v>
      </c>
      <c r="BB904">
        <v>5.8</v>
      </c>
      <c r="BC904">
        <v>3.65</v>
      </c>
      <c r="BD904">
        <v>3.3</v>
      </c>
      <c r="BE904">
        <v>1.82</v>
      </c>
      <c r="BF904">
        <f>(1/BC904+1/BD904+1/BE904-1)/3</f>
        <v>4.2151151740192759E-2</v>
      </c>
      <c r="BG904">
        <f>1/BC904-BF904</f>
        <v>0.23182145099953325</v>
      </c>
      <c r="BH904">
        <f>1/BD904-BF904</f>
        <v>0.2608791512901103</v>
      </c>
      <c r="BI904">
        <f>1/BE904-BF904</f>
        <v>0.50729939771035659</v>
      </c>
      <c r="BJ904">
        <f>MROUND(BG904*100,2)/100</f>
        <v>0.24</v>
      </c>
      <c r="BK904">
        <v>1.28</v>
      </c>
      <c r="BL904">
        <v>1.92</v>
      </c>
      <c r="BM904">
        <v>3.13</v>
      </c>
      <c r="BN904">
        <v>5.95</v>
      </c>
      <c r="BO904">
        <v>1.67</v>
      </c>
      <c r="BP904">
        <v>2.08</v>
      </c>
      <c r="BQ904" t="s">
        <v>723</v>
      </c>
      <c r="BR904">
        <f>VLOOKUP(Table2[[#This Row],[Reference]],metron,10,FALSE)</f>
        <v>2.6014437689969609</v>
      </c>
      <c r="BS904">
        <f>VLOOKUP(Table2[[#This Row],[Reference]],metron,11,FALSE)</f>
        <v>1.067249240121581</v>
      </c>
      <c r="BT904">
        <f>VLOOKUP(Table2[[#This Row],[Reference]],metron,12,FALSE)</f>
        <v>1.53419452887538</v>
      </c>
      <c r="BU904">
        <f>VLOOKUP(Table2[[#This Row],[Reference]],metron,13,FALSE)</f>
        <v>0.45589353612167299</v>
      </c>
      <c r="BV904">
        <f>VLOOKUP(Table2[[#This Row],[Reference]],metron,14,FALSE)</f>
        <v>0.65133079847908748</v>
      </c>
      <c r="BW904">
        <f>VLOOKUP(Table2[[#This Row],[Reference]],metron,15,FALSE)</f>
        <v>10.75886524822695</v>
      </c>
      <c r="BX904">
        <f>VLOOKUP(Table2[[#This Row],[Reference]],metron,16,FALSE)</f>
        <v>12.46679561573179</v>
      </c>
      <c r="BY904">
        <f>VLOOKUP(Table2[[#This Row],[Reference]],metron,17,FALSE)</f>
        <v>4.1157347204161248</v>
      </c>
      <c r="BZ904">
        <f>VLOOKUP(Table2[[#This Row],[Reference]],metron,18,FALSE)</f>
        <v>5.1072821846553964</v>
      </c>
      <c r="CA904">
        <f>VLOOKUP(Table2[[#This Row],[Reference]],metron,19,FALSE)</f>
        <v>6.6431305278108255</v>
      </c>
      <c r="CB904">
        <f>VLOOKUP(Table2[[#This Row],[Reference]],metron,20,FALSE)</f>
        <v>7.3595134310763939</v>
      </c>
      <c r="CC904">
        <f>VLOOKUP(Table2[[#This Row],[Reference]],metron,21,FALSE)</f>
        <v>13.11140235910878</v>
      </c>
      <c r="CD904">
        <f>VLOOKUP(Table2[[#This Row],[Reference]],metron,22,FALSE)</f>
        <v>12.93184796854522</v>
      </c>
      <c r="CE904">
        <f>VLOOKUP(Table2[[#This Row],[Reference]],metron,23,FALSE)</f>
        <v>1.8341677096370459</v>
      </c>
      <c r="CF904">
        <f>VLOOKUP(Table2[[#This Row],[Reference]],metron,24,FALSE)</f>
        <v>1.7903629536921151</v>
      </c>
      <c r="CG904">
        <f>VLOOKUP(Table2[[#This Row],[Reference]],metron,25,FALSE)</f>
        <v>0.1095118898623279</v>
      </c>
      <c r="CH904">
        <f>VLOOKUP(Table2[[#This Row],[Reference]],metron,26,FALSE)</f>
        <v>9.3241551939924908E-2</v>
      </c>
    </row>
    <row r="905" spans="1:86" hidden="1" x14ac:dyDescent="0.45">
      <c r="A905">
        <v>1649297160</v>
      </c>
      <c r="B905" t="s">
        <v>1669</v>
      </c>
      <c r="C905" t="s">
        <v>64</v>
      </c>
      <c r="D905" t="s">
        <v>65</v>
      </c>
      <c r="E905" t="s">
        <v>676</v>
      </c>
      <c r="F905" t="s">
        <v>688</v>
      </c>
      <c r="G905" t="s">
        <v>1670</v>
      </c>
      <c r="H905">
        <v>9</v>
      </c>
      <c r="I905">
        <v>1.5</v>
      </c>
      <c r="J905">
        <v>1.33</v>
      </c>
      <c r="K905">
        <v>1.35</v>
      </c>
      <c r="L905">
        <v>1.25</v>
      </c>
      <c r="M905">
        <v>1</v>
      </c>
      <c r="N905">
        <v>1</v>
      </c>
      <c r="O905">
        <v>2</v>
      </c>
      <c r="P905">
        <v>0</v>
      </c>
      <c r="Q905">
        <v>0</v>
      </c>
      <c r="R905">
        <v>0</v>
      </c>
      <c r="S905">
        <v>73</v>
      </c>
      <c r="T905">
        <v>85</v>
      </c>
      <c r="U905">
        <v>7</v>
      </c>
      <c r="V905">
        <v>3</v>
      </c>
      <c r="W905">
        <v>2</v>
      </c>
      <c r="X905">
        <v>0</v>
      </c>
      <c r="Y905">
        <v>3</v>
      </c>
      <c r="Z905">
        <v>0</v>
      </c>
      <c r="AA905">
        <v>1</v>
      </c>
      <c r="AB905">
        <v>1</v>
      </c>
      <c r="AC905">
        <v>1</v>
      </c>
      <c r="AD905">
        <v>2</v>
      </c>
      <c r="AE905">
        <v>23</v>
      </c>
      <c r="AF905">
        <v>12</v>
      </c>
      <c r="AG905">
        <v>9</v>
      </c>
      <c r="AH905">
        <v>5</v>
      </c>
      <c r="AI905">
        <v>14</v>
      </c>
      <c r="AJ905">
        <v>7</v>
      </c>
      <c r="AK905">
        <v>12</v>
      </c>
      <c r="AL905">
        <v>9</v>
      </c>
      <c r="AM905">
        <v>57</v>
      </c>
      <c r="AN905">
        <v>43</v>
      </c>
      <c r="AO905">
        <v>2.4700000000000002</v>
      </c>
      <c r="AP905">
        <v>1.38</v>
      </c>
      <c r="AQ905">
        <v>2.17</v>
      </c>
      <c r="AR905">
        <v>52</v>
      </c>
      <c r="AS905">
        <v>66</v>
      </c>
      <c r="AT905">
        <v>41</v>
      </c>
      <c r="AU905">
        <v>21</v>
      </c>
      <c r="AV905">
        <v>7</v>
      </c>
      <c r="AW905">
        <v>21</v>
      </c>
      <c r="AX905">
        <v>59</v>
      </c>
      <c r="AY905">
        <v>38</v>
      </c>
      <c r="AZ905">
        <v>69</v>
      </c>
      <c r="BA905">
        <v>8.06</v>
      </c>
      <c r="BB905">
        <v>4.74</v>
      </c>
      <c r="BC905">
        <v>2.0699999999999998</v>
      </c>
      <c r="BD905">
        <v>3.35</v>
      </c>
      <c r="BE905">
        <v>3.35</v>
      </c>
      <c r="BF905">
        <f>(1/BC905+1/BD905+1/BE905-1)/3</f>
        <v>2.6702237604249241E-2</v>
      </c>
      <c r="BG905">
        <f>1/BC905-BF905</f>
        <v>0.45638954983536434</v>
      </c>
      <c r="BH905">
        <f>1/BD905-BF905</f>
        <v>0.27180522508231791</v>
      </c>
      <c r="BI905">
        <f>1/BE905-BF905</f>
        <v>0.27180522508231791</v>
      </c>
      <c r="BJ905">
        <f>MROUND(BG905*100,2)/100</f>
        <v>0.46</v>
      </c>
      <c r="BK905">
        <v>1.36</v>
      </c>
      <c r="BL905">
        <v>2.09</v>
      </c>
      <c r="BM905">
        <v>3.5</v>
      </c>
      <c r="BN905">
        <v>7</v>
      </c>
      <c r="BO905">
        <v>1.85</v>
      </c>
      <c r="BP905">
        <v>1.85</v>
      </c>
      <c r="BQ905" t="s">
        <v>680</v>
      </c>
      <c r="BR905">
        <f>VLOOKUP(Table2[[#This Row],[Reference]],metron,10,FALSE)</f>
        <v>2.5405629139072849</v>
      </c>
      <c r="BS905">
        <f>VLOOKUP(Table2[[#This Row],[Reference]],metron,11,FALSE)</f>
        <v>1.4888836329233679</v>
      </c>
      <c r="BT905">
        <f>VLOOKUP(Table2[[#This Row],[Reference]],metron,12,FALSE)</f>
        <v>1.0516792809839171</v>
      </c>
      <c r="BU905">
        <f>VLOOKUP(Table2[[#This Row],[Reference]],metron,13,FALSE)</f>
        <v>0.64581362346263005</v>
      </c>
      <c r="BV905">
        <f>VLOOKUP(Table2[[#This Row],[Reference]],metron,14,FALSE)</f>
        <v>0.45364238410596031</v>
      </c>
      <c r="BW905">
        <f>VLOOKUP(Table2[[#This Row],[Reference]],metron,15,FALSE)</f>
        <v>12.686892177589851</v>
      </c>
      <c r="BX905">
        <f>VLOOKUP(Table2[[#This Row],[Reference]],metron,16,FALSE)</f>
        <v>9.8059196617336148</v>
      </c>
      <c r="BY905">
        <f>VLOOKUP(Table2[[#This Row],[Reference]],metron,17,FALSE)</f>
        <v>5.3198121263877027</v>
      </c>
      <c r="BZ905">
        <f>VLOOKUP(Table2[[#This Row],[Reference]],metron,18,FALSE)</f>
        <v>4.0954312553373189</v>
      </c>
      <c r="CA905">
        <f>VLOOKUP(Table2[[#This Row],[Reference]],metron,19,FALSE)</f>
        <v>7.3670800512021479</v>
      </c>
      <c r="CB905">
        <f>VLOOKUP(Table2[[#This Row],[Reference]],metron,20,FALSE)</f>
        <v>5.710488406396296</v>
      </c>
      <c r="CC905">
        <f>VLOOKUP(Table2[[#This Row],[Reference]],metron,21,FALSE)</f>
        <v>13.0488908033599</v>
      </c>
      <c r="CD905">
        <f>VLOOKUP(Table2[[#This Row],[Reference]],metron,22,FALSE)</f>
        <v>13.714839543398661</v>
      </c>
      <c r="CE905">
        <f>VLOOKUP(Table2[[#This Row],[Reference]],metron,23,FALSE)</f>
        <v>1.567523459812322</v>
      </c>
      <c r="CF905">
        <f>VLOOKUP(Table2[[#This Row],[Reference]],metron,24,FALSE)</f>
        <v>1.951040391676867</v>
      </c>
      <c r="CG905">
        <f>VLOOKUP(Table2[[#This Row],[Reference]],metron,25,FALSE)</f>
        <v>8.3027335781313744E-2</v>
      </c>
      <c r="CH905">
        <f>VLOOKUP(Table2[[#This Row],[Reference]],metron,26,FALSE)</f>
        <v>0.13117095063239501</v>
      </c>
    </row>
    <row r="906" spans="1:86" hidden="1" x14ac:dyDescent="0.45">
      <c r="A906">
        <v>1649376000</v>
      </c>
      <c r="B906" t="s">
        <v>1671</v>
      </c>
      <c r="C906" t="s">
        <v>64</v>
      </c>
      <c r="D906" t="s">
        <v>65</v>
      </c>
      <c r="E906" t="s">
        <v>693</v>
      </c>
      <c r="F906" t="s">
        <v>661</v>
      </c>
      <c r="G906" t="s">
        <v>65</v>
      </c>
      <c r="H906">
        <v>9</v>
      </c>
      <c r="I906">
        <v>1.62</v>
      </c>
      <c r="J906">
        <v>1.6</v>
      </c>
      <c r="K906">
        <v>1.89</v>
      </c>
      <c r="L906">
        <v>1.48</v>
      </c>
      <c r="M906">
        <v>2</v>
      </c>
      <c r="N906">
        <v>1</v>
      </c>
      <c r="O906">
        <v>3</v>
      </c>
      <c r="P906">
        <v>0</v>
      </c>
      <c r="Q906">
        <v>0</v>
      </c>
      <c r="R906">
        <v>0</v>
      </c>
      <c r="S906" t="s">
        <v>1672</v>
      </c>
      <c r="T906">
        <v>65</v>
      </c>
      <c r="U906">
        <v>5</v>
      </c>
      <c r="V906">
        <v>3</v>
      </c>
      <c r="W906">
        <v>1</v>
      </c>
      <c r="X906">
        <v>0</v>
      </c>
      <c r="Y906">
        <v>2</v>
      </c>
      <c r="Z906">
        <v>0</v>
      </c>
      <c r="AA906">
        <v>0</v>
      </c>
      <c r="AB906">
        <v>1</v>
      </c>
      <c r="AC906">
        <v>2</v>
      </c>
      <c r="AD906">
        <v>0</v>
      </c>
      <c r="AE906">
        <v>19</v>
      </c>
      <c r="AF906">
        <v>7</v>
      </c>
      <c r="AG906">
        <v>9</v>
      </c>
      <c r="AH906">
        <v>3</v>
      </c>
      <c r="AI906">
        <v>10</v>
      </c>
      <c r="AJ906">
        <v>4</v>
      </c>
      <c r="AK906">
        <v>9</v>
      </c>
      <c r="AL906">
        <v>10</v>
      </c>
      <c r="AM906">
        <v>45</v>
      </c>
      <c r="AN906">
        <v>55</v>
      </c>
      <c r="AO906">
        <v>2.08</v>
      </c>
      <c r="AP906">
        <v>0.97</v>
      </c>
      <c r="AQ906">
        <v>2.5499999999999998</v>
      </c>
      <c r="AR906">
        <v>65</v>
      </c>
      <c r="AS906">
        <v>81</v>
      </c>
      <c r="AT906">
        <v>53</v>
      </c>
      <c r="AU906">
        <v>22</v>
      </c>
      <c r="AV906">
        <v>4</v>
      </c>
      <c r="AW906">
        <v>43</v>
      </c>
      <c r="AX906">
        <v>79</v>
      </c>
      <c r="AY906">
        <v>34</v>
      </c>
      <c r="AZ906">
        <v>78</v>
      </c>
      <c r="BA906">
        <v>9.43</v>
      </c>
      <c r="BB906">
        <v>4.2699999999999996</v>
      </c>
      <c r="BC906">
        <v>2.4500000000000002</v>
      </c>
      <c r="BD906">
        <v>3.15</v>
      </c>
      <c r="BE906">
        <v>2.7</v>
      </c>
      <c r="BF906">
        <f>(1/BC906+1/BD906+1/BE906-1)/3</f>
        <v>3.1997984378936785E-2</v>
      </c>
      <c r="BG906">
        <f>1/BC906-BF906</f>
        <v>0.3761652809271856</v>
      </c>
      <c r="BH906">
        <f>1/BD906-BF906</f>
        <v>0.28546233308138064</v>
      </c>
      <c r="BI906">
        <f>1/BE906-BF906</f>
        <v>0.33837238599143354</v>
      </c>
      <c r="BJ906">
        <f>MROUND(BG906*100,2)/100</f>
        <v>0.38</v>
      </c>
      <c r="BK906">
        <v>1.3</v>
      </c>
      <c r="BL906">
        <v>1.75</v>
      </c>
      <c r="BM906">
        <v>3.25</v>
      </c>
      <c r="BN906">
        <v>6</v>
      </c>
      <c r="BO906">
        <v>1.73</v>
      </c>
      <c r="BP906">
        <v>2</v>
      </c>
      <c r="BQ906" t="s">
        <v>698</v>
      </c>
      <c r="BR906">
        <f>VLOOKUP(Table2[[#This Row],[Reference]],metron,10,FALSE)</f>
        <v>2.4900895140664963</v>
      </c>
      <c r="BS906">
        <f>VLOOKUP(Table2[[#This Row],[Reference]],metron,11,FALSE)</f>
        <v>1.330562659846547</v>
      </c>
      <c r="BT906">
        <f>VLOOKUP(Table2[[#This Row],[Reference]],metron,12,FALSE)</f>
        <v>1.1595268542199491</v>
      </c>
      <c r="BU906">
        <f>VLOOKUP(Table2[[#This Row],[Reference]],metron,13,FALSE)</f>
        <v>0.59053607588191415</v>
      </c>
      <c r="BV906">
        <f>VLOOKUP(Table2[[#This Row],[Reference]],metron,14,FALSE)</f>
        <v>0.50069274219332838</v>
      </c>
      <c r="BW906">
        <f>VLOOKUP(Table2[[#This Row],[Reference]],metron,15,FALSE)</f>
        <v>11.79715236686391</v>
      </c>
      <c r="BX906">
        <f>VLOOKUP(Table2[[#This Row],[Reference]],metron,16,FALSE)</f>
        <v>10.317122781065089</v>
      </c>
      <c r="BY906">
        <f>VLOOKUP(Table2[[#This Row],[Reference]],metron,17,FALSE)</f>
        <v>5.0637025966747622</v>
      </c>
      <c r="BZ906">
        <f>VLOOKUP(Table2[[#This Row],[Reference]],metron,18,FALSE)</f>
        <v>4.4674014571268454</v>
      </c>
      <c r="CA906">
        <f>VLOOKUP(Table2[[#This Row],[Reference]],metron,19,FALSE)</f>
        <v>6.7334497701891483</v>
      </c>
      <c r="CB906">
        <f>VLOOKUP(Table2[[#This Row],[Reference]],metron,20,FALSE)</f>
        <v>5.849721323938244</v>
      </c>
      <c r="CC906">
        <f>VLOOKUP(Table2[[#This Row],[Reference]],metron,21,FALSE)</f>
        <v>12.89644194756554</v>
      </c>
      <c r="CD906">
        <f>VLOOKUP(Table2[[#This Row],[Reference]],metron,22,FALSE)</f>
        <v>13.3434456928839</v>
      </c>
      <c r="CE906">
        <f>VLOOKUP(Table2[[#This Row],[Reference]],metron,23,FALSE)</f>
        <v>1.6144382124117971</v>
      </c>
      <c r="CF906">
        <f>VLOOKUP(Table2[[#This Row],[Reference]],metron,24,FALSE)</f>
        <v>1.9032024606477289</v>
      </c>
      <c r="CG906">
        <f>VLOOKUP(Table2[[#This Row],[Reference]],metron,25,FALSE)</f>
        <v>9.372172969060974E-2</v>
      </c>
      <c r="CH906">
        <f>VLOOKUP(Table2[[#This Row],[Reference]],metron,26,FALSE)</f>
        <v>0.11669983716301791</v>
      </c>
    </row>
    <row r="907" spans="1:86" hidden="1" x14ac:dyDescent="0.45">
      <c r="A907">
        <v>1649383200</v>
      </c>
      <c r="B907" t="s">
        <v>1673</v>
      </c>
      <c r="C907" t="s">
        <v>64</v>
      </c>
      <c r="D907" t="s">
        <v>65</v>
      </c>
      <c r="E907" t="s">
        <v>677</v>
      </c>
      <c r="F907" t="s">
        <v>660</v>
      </c>
      <c r="G907" t="s">
        <v>731</v>
      </c>
      <c r="H907">
        <v>13</v>
      </c>
      <c r="I907">
        <v>1.53</v>
      </c>
      <c r="J907">
        <v>1.27</v>
      </c>
      <c r="K907">
        <v>1.55</v>
      </c>
      <c r="L907">
        <v>1.28</v>
      </c>
      <c r="M907">
        <v>2</v>
      </c>
      <c r="N907">
        <v>1</v>
      </c>
      <c r="O907">
        <v>3</v>
      </c>
      <c r="P907">
        <v>1</v>
      </c>
      <c r="Q907">
        <v>1</v>
      </c>
      <c r="R907">
        <v>0</v>
      </c>
      <c r="S907" t="s">
        <v>1674</v>
      </c>
      <c r="T907">
        <v>49</v>
      </c>
      <c r="U907">
        <v>5</v>
      </c>
      <c r="V907">
        <v>5</v>
      </c>
      <c r="W907">
        <v>0</v>
      </c>
      <c r="X907">
        <v>0</v>
      </c>
      <c r="Y907">
        <v>2</v>
      </c>
      <c r="Z907">
        <v>0</v>
      </c>
      <c r="AA907">
        <v>0</v>
      </c>
      <c r="AB907">
        <v>0</v>
      </c>
      <c r="AC907">
        <v>1</v>
      </c>
      <c r="AD907">
        <v>1</v>
      </c>
      <c r="AE907">
        <v>20</v>
      </c>
      <c r="AF907">
        <v>14</v>
      </c>
      <c r="AG907">
        <v>9</v>
      </c>
      <c r="AH907">
        <v>7</v>
      </c>
      <c r="AI907">
        <v>11</v>
      </c>
      <c r="AJ907">
        <v>7</v>
      </c>
      <c r="AK907">
        <v>7</v>
      </c>
      <c r="AL907">
        <v>17</v>
      </c>
      <c r="AM907">
        <v>49</v>
      </c>
      <c r="AN907">
        <v>51</v>
      </c>
      <c r="AO907">
        <v>2.23</v>
      </c>
      <c r="AP907">
        <v>1.56</v>
      </c>
      <c r="AQ907">
        <v>1.87</v>
      </c>
      <c r="AR907">
        <v>39</v>
      </c>
      <c r="AS907">
        <v>60</v>
      </c>
      <c r="AT907">
        <v>33</v>
      </c>
      <c r="AU907">
        <v>7</v>
      </c>
      <c r="AV907">
        <v>4</v>
      </c>
      <c r="AW907">
        <v>13</v>
      </c>
      <c r="AX907">
        <v>51</v>
      </c>
      <c r="AY907">
        <v>42</v>
      </c>
      <c r="AZ907">
        <v>78</v>
      </c>
      <c r="BA907">
        <v>8.98</v>
      </c>
      <c r="BB907">
        <v>5.4</v>
      </c>
      <c r="BC907">
        <v>1.96</v>
      </c>
      <c r="BD907">
        <v>3</v>
      </c>
      <c r="BE907">
        <v>4.2</v>
      </c>
      <c r="BF907">
        <f>(1/BC907+1/BD907+1/BE907-1)/3</f>
        <v>2.7210884353741527E-2</v>
      </c>
      <c r="BG907">
        <f>1/BC907-BF907</f>
        <v>0.48299319727891155</v>
      </c>
      <c r="BH907">
        <f>1/BD907-BF907</f>
        <v>0.30612244897959179</v>
      </c>
      <c r="BI907">
        <f>1/BE907-BF907</f>
        <v>0.21088435374149656</v>
      </c>
      <c r="BJ907">
        <f>MROUND(BG907*100,2)/100</f>
        <v>0.48</v>
      </c>
      <c r="BK907">
        <v>1.52</v>
      </c>
      <c r="BL907">
        <v>1.74</v>
      </c>
      <c r="BM907">
        <v>3</v>
      </c>
      <c r="BN907">
        <v>5.5</v>
      </c>
      <c r="BO907">
        <v>1.73</v>
      </c>
      <c r="BP907">
        <v>2</v>
      </c>
      <c r="BQ907" t="s">
        <v>733</v>
      </c>
      <c r="BR907">
        <f>VLOOKUP(Table2[[#This Row],[Reference]],metron,10,FALSE)</f>
        <v>2.5271929824561399</v>
      </c>
      <c r="BS907">
        <f>VLOOKUP(Table2[[#This Row],[Reference]],metron,11,FALSE)</f>
        <v>1.510877192982456</v>
      </c>
      <c r="BT907">
        <f>VLOOKUP(Table2[[#This Row],[Reference]],metron,12,FALSE)</f>
        <v>1.0163157894736841</v>
      </c>
      <c r="BU907">
        <f>VLOOKUP(Table2[[#This Row],[Reference]],metron,13,FALSE)</f>
        <v>0.67350877192982461</v>
      </c>
      <c r="BV907">
        <f>VLOOKUP(Table2[[#This Row],[Reference]],metron,14,FALSE)</f>
        <v>0.4442105263157895</v>
      </c>
      <c r="BW907">
        <f>VLOOKUP(Table2[[#This Row],[Reference]],metron,15,FALSE)</f>
        <v>12.80980392156863</v>
      </c>
      <c r="BX907">
        <f>VLOOKUP(Table2[[#This Row],[Reference]],metron,16,FALSE)</f>
        <v>9.6872549019607845</v>
      </c>
      <c r="BY907">
        <f>VLOOKUP(Table2[[#This Row],[Reference]],metron,17,FALSE)</f>
        <v>5.6491169610129957</v>
      </c>
      <c r="BZ907">
        <f>VLOOKUP(Table2[[#This Row],[Reference]],metron,18,FALSE)</f>
        <v>4.1379540153282237</v>
      </c>
      <c r="CA907">
        <f>VLOOKUP(Table2[[#This Row],[Reference]],metron,19,FALSE)</f>
        <v>7.1606869605556343</v>
      </c>
      <c r="CB907">
        <f>VLOOKUP(Table2[[#This Row],[Reference]],metron,20,FALSE)</f>
        <v>5.5493008866325608</v>
      </c>
      <c r="CC907">
        <f>VLOOKUP(Table2[[#This Row],[Reference]],metron,21,FALSE)</f>
        <v>12.9029029029029</v>
      </c>
      <c r="CD907">
        <f>VLOOKUP(Table2[[#This Row],[Reference]],metron,22,FALSE)</f>
        <v>13.75508842175509</v>
      </c>
      <c r="CE907">
        <f>VLOOKUP(Table2[[#This Row],[Reference]],metron,23,FALSE)</f>
        <v>1.5287356321839081</v>
      </c>
      <c r="CF907">
        <f>VLOOKUP(Table2[[#This Row],[Reference]],metron,24,FALSE)</f>
        <v>1.9664750957854411</v>
      </c>
      <c r="CG907">
        <f>VLOOKUP(Table2[[#This Row],[Reference]],metron,25,FALSE)</f>
        <v>8.8441890166028103E-2</v>
      </c>
      <c r="CH907">
        <f>VLOOKUP(Table2[[#This Row],[Reference]],metron,26,FALSE)</f>
        <v>0.13409961685823751</v>
      </c>
    </row>
    <row r="908" spans="1:86" hidden="1" x14ac:dyDescent="0.45">
      <c r="A908">
        <v>1649462400</v>
      </c>
      <c r="B908" t="s">
        <v>1675</v>
      </c>
      <c r="C908" t="s">
        <v>64</v>
      </c>
      <c r="D908" t="s">
        <v>65</v>
      </c>
      <c r="E908" t="s">
        <v>700</v>
      </c>
      <c r="F908" t="s">
        <v>682</v>
      </c>
      <c r="G908" t="s">
        <v>996</v>
      </c>
      <c r="H908">
        <v>13</v>
      </c>
      <c r="I908">
        <v>1.53</v>
      </c>
      <c r="J908">
        <v>1.29</v>
      </c>
      <c r="K908">
        <v>1.38</v>
      </c>
      <c r="L908">
        <v>1.1000000000000001</v>
      </c>
      <c r="M908">
        <v>2</v>
      </c>
      <c r="N908">
        <v>2</v>
      </c>
      <c r="O908">
        <v>4</v>
      </c>
      <c r="P908">
        <v>3</v>
      </c>
      <c r="Q908">
        <v>2</v>
      </c>
      <c r="R908">
        <v>1</v>
      </c>
      <c r="S908" t="s">
        <v>1676</v>
      </c>
      <c r="T908" t="s">
        <v>1677</v>
      </c>
      <c r="U908">
        <v>2</v>
      </c>
      <c r="V908">
        <v>6</v>
      </c>
      <c r="W908">
        <v>4</v>
      </c>
      <c r="X908">
        <v>0</v>
      </c>
      <c r="Y908">
        <v>2</v>
      </c>
      <c r="Z908">
        <v>0</v>
      </c>
      <c r="AA908">
        <v>1</v>
      </c>
      <c r="AB908">
        <v>3</v>
      </c>
      <c r="AC908">
        <v>0</v>
      </c>
      <c r="AD908">
        <v>2</v>
      </c>
      <c r="AE908">
        <v>7</v>
      </c>
      <c r="AF908">
        <v>11</v>
      </c>
      <c r="AG908">
        <v>6</v>
      </c>
      <c r="AH908">
        <v>5</v>
      </c>
      <c r="AI908">
        <v>1</v>
      </c>
      <c r="AJ908">
        <v>6</v>
      </c>
      <c r="AK908">
        <v>15</v>
      </c>
      <c r="AL908">
        <v>9</v>
      </c>
      <c r="AM908">
        <v>45</v>
      </c>
      <c r="AN908">
        <v>55</v>
      </c>
      <c r="AO908">
        <v>1.1000000000000001</v>
      </c>
      <c r="AP908">
        <v>1.21</v>
      </c>
      <c r="AQ908">
        <v>2.38</v>
      </c>
      <c r="AR908">
        <v>59</v>
      </c>
      <c r="AS908">
        <v>74</v>
      </c>
      <c r="AT908">
        <v>44</v>
      </c>
      <c r="AU908">
        <v>24</v>
      </c>
      <c r="AV908">
        <v>3</v>
      </c>
      <c r="AW908">
        <v>29</v>
      </c>
      <c r="AX908">
        <v>62</v>
      </c>
      <c r="AY908">
        <v>38</v>
      </c>
      <c r="AZ908">
        <v>85</v>
      </c>
      <c r="BA908">
        <v>9</v>
      </c>
      <c r="BB908">
        <v>5.65</v>
      </c>
      <c r="BC908">
        <v>2.0499999999999998</v>
      </c>
      <c r="BD908">
        <v>3.3</v>
      </c>
      <c r="BE908">
        <v>3.25</v>
      </c>
      <c r="BF908">
        <f>(1/BC908+1/BD908+1/BE908-1)/3</f>
        <v>3.2842496257130392E-2</v>
      </c>
      <c r="BG908">
        <f>1/BC908-BF908</f>
        <v>0.45496238179165016</v>
      </c>
      <c r="BH908">
        <f>1/BD908-BF908</f>
        <v>0.27018780677317267</v>
      </c>
      <c r="BI908">
        <f>1/BE908-BF908</f>
        <v>0.27484981143517734</v>
      </c>
      <c r="BJ908">
        <f>MROUND(BG908*100,2)/100</f>
        <v>0.46</v>
      </c>
      <c r="BK908">
        <v>1.29</v>
      </c>
      <c r="BL908">
        <v>1.91</v>
      </c>
      <c r="BM908">
        <v>3</v>
      </c>
      <c r="BN908">
        <v>5.5</v>
      </c>
      <c r="BO908">
        <v>1.7</v>
      </c>
      <c r="BP908">
        <v>2.0499999999999998</v>
      </c>
      <c r="BQ908" t="s">
        <v>711</v>
      </c>
      <c r="BR908">
        <f>VLOOKUP(Table2[[#This Row],[Reference]],metron,10,FALSE)</f>
        <v>2.5405629139072849</v>
      </c>
      <c r="BS908">
        <f>VLOOKUP(Table2[[#This Row],[Reference]],metron,11,FALSE)</f>
        <v>1.4888836329233679</v>
      </c>
      <c r="BT908">
        <f>VLOOKUP(Table2[[#This Row],[Reference]],metron,12,FALSE)</f>
        <v>1.0516792809839171</v>
      </c>
      <c r="BU908">
        <f>VLOOKUP(Table2[[#This Row],[Reference]],metron,13,FALSE)</f>
        <v>0.64581362346263005</v>
      </c>
      <c r="BV908">
        <f>VLOOKUP(Table2[[#This Row],[Reference]],metron,14,FALSE)</f>
        <v>0.45364238410596031</v>
      </c>
      <c r="BW908">
        <f>VLOOKUP(Table2[[#This Row],[Reference]],metron,15,FALSE)</f>
        <v>12.686892177589851</v>
      </c>
      <c r="BX908">
        <f>VLOOKUP(Table2[[#This Row],[Reference]],metron,16,FALSE)</f>
        <v>9.8059196617336148</v>
      </c>
      <c r="BY908">
        <f>VLOOKUP(Table2[[#This Row],[Reference]],metron,17,FALSE)</f>
        <v>5.3198121263877027</v>
      </c>
      <c r="BZ908">
        <f>VLOOKUP(Table2[[#This Row],[Reference]],metron,18,FALSE)</f>
        <v>4.0954312553373189</v>
      </c>
      <c r="CA908">
        <f>VLOOKUP(Table2[[#This Row],[Reference]],metron,19,FALSE)</f>
        <v>7.3670800512021479</v>
      </c>
      <c r="CB908">
        <f>VLOOKUP(Table2[[#This Row],[Reference]],metron,20,FALSE)</f>
        <v>5.710488406396296</v>
      </c>
      <c r="CC908">
        <f>VLOOKUP(Table2[[#This Row],[Reference]],metron,21,FALSE)</f>
        <v>13.0488908033599</v>
      </c>
      <c r="CD908">
        <f>VLOOKUP(Table2[[#This Row],[Reference]],metron,22,FALSE)</f>
        <v>13.714839543398661</v>
      </c>
      <c r="CE908">
        <f>VLOOKUP(Table2[[#This Row],[Reference]],metron,23,FALSE)</f>
        <v>1.567523459812322</v>
      </c>
      <c r="CF908">
        <f>VLOOKUP(Table2[[#This Row],[Reference]],metron,24,FALSE)</f>
        <v>1.951040391676867</v>
      </c>
      <c r="CG908">
        <f>VLOOKUP(Table2[[#This Row],[Reference]],metron,25,FALSE)</f>
        <v>8.3027335781313744E-2</v>
      </c>
      <c r="CH908">
        <f>VLOOKUP(Table2[[#This Row],[Reference]],metron,26,FALSE)</f>
        <v>0.13117095063239501</v>
      </c>
    </row>
    <row r="909" spans="1:86" hidden="1" x14ac:dyDescent="0.45">
      <c r="A909">
        <v>1649469600</v>
      </c>
      <c r="B909" t="s">
        <v>1678</v>
      </c>
      <c r="C909" t="s">
        <v>64</v>
      </c>
      <c r="D909" t="s">
        <v>65</v>
      </c>
      <c r="E909" t="s">
        <v>699</v>
      </c>
      <c r="F909" t="s">
        <v>671</v>
      </c>
      <c r="G909" t="s">
        <v>725</v>
      </c>
      <c r="H909">
        <v>13</v>
      </c>
      <c r="I909">
        <v>1.57</v>
      </c>
      <c r="J909">
        <v>1.36</v>
      </c>
      <c r="K909">
        <v>1.71</v>
      </c>
      <c r="L909">
        <v>1.5</v>
      </c>
      <c r="M909">
        <v>1</v>
      </c>
      <c r="N909">
        <v>1</v>
      </c>
      <c r="O909">
        <v>2</v>
      </c>
      <c r="P909">
        <v>1</v>
      </c>
      <c r="Q909">
        <v>1</v>
      </c>
      <c r="R909">
        <v>0</v>
      </c>
      <c r="S909">
        <v>39</v>
      </c>
      <c r="T909">
        <v>46</v>
      </c>
      <c r="U909">
        <v>4</v>
      </c>
      <c r="V909">
        <v>5</v>
      </c>
      <c r="W909">
        <v>3</v>
      </c>
      <c r="X909">
        <v>0</v>
      </c>
      <c r="Y909">
        <v>5</v>
      </c>
      <c r="Z909">
        <v>0</v>
      </c>
      <c r="AA909">
        <v>1</v>
      </c>
      <c r="AB909">
        <v>2</v>
      </c>
      <c r="AC909">
        <v>2</v>
      </c>
      <c r="AD909">
        <v>3</v>
      </c>
      <c r="AE909">
        <v>14</v>
      </c>
      <c r="AF909">
        <v>13</v>
      </c>
      <c r="AG909">
        <v>5</v>
      </c>
      <c r="AH909">
        <v>6</v>
      </c>
      <c r="AI909">
        <v>9</v>
      </c>
      <c r="AJ909">
        <v>7</v>
      </c>
      <c r="AK909">
        <v>13</v>
      </c>
      <c r="AL909">
        <v>15</v>
      </c>
      <c r="AM909">
        <v>52</v>
      </c>
      <c r="AN909">
        <v>48</v>
      </c>
      <c r="AO909">
        <v>1.56</v>
      </c>
      <c r="AP909">
        <v>1.48</v>
      </c>
      <c r="AQ909">
        <v>2.54</v>
      </c>
      <c r="AR909">
        <v>64</v>
      </c>
      <c r="AS909">
        <v>72</v>
      </c>
      <c r="AT909">
        <v>54</v>
      </c>
      <c r="AU909">
        <v>25</v>
      </c>
      <c r="AV909">
        <v>7</v>
      </c>
      <c r="AW909">
        <v>43</v>
      </c>
      <c r="AX909">
        <v>79</v>
      </c>
      <c r="AY909">
        <v>36</v>
      </c>
      <c r="AZ909">
        <v>65</v>
      </c>
      <c r="BA909">
        <v>5.64</v>
      </c>
      <c r="BB909">
        <v>6.21</v>
      </c>
      <c r="BC909">
        <v>2.9</v>
      </c>
      <c r="BD909">
        <v>3.1</v>
      </c>
      <c r="BE909">
        <v>2.2999999999999998</v>
      </c>
      <c r="BF909">
        <f>(1/BC909+1/BD909+1/BE909-1)/3</f>
        <v>3.4063613354613054E-2</v>
      </c>
      <c r="BG909">
        <f>1/BC909-BF909</f>
        <v>0.31076397285228352</v>
      </c>
      <c r="BH909">
        <f>1/BD909-BF909</f>
        <v>0.28851703180667726</v>
      </c>
      <c r="BI909">
        <f>1/BE909-BF909</f>
        <v>0.40071899534103916</v>
      </c>
      <c r="BJ909">
        <f>MROUND(BG909*100,2)/100</f>
        <v>0.32</v>
      </c>
      <c r="BK909">
        <v>0</v>
      </c>
      <c r="BL909">
        <v>2.38</v>
      </c>
      <c r="BM909">
        <v>0</v>
      </c>
      <c r="BN909">
        <v>0</v>
      </c>
      <c r="BO909">
        <v>0</v>
      </c>
      <c r="BP909">
        <v>0</v>
      </c>
      <c r="BQ909" t="s">
        <v>702</v>
      </c>
      <c r="BR909">
        <f>VLOOKUP(Table2[[#This Row],[Reference]],metron,10,FALSE)</f>
        <v>2.5313454284174597</v>
      </c>
      <c r="BS909">
        <f>VLOOKUP(Table2[[#This Row],[Reference]],metron,11,FALSE)</f>
        <v>1.210167055864918</v>
      </c>
      <c r="BT909">
        <f>VLOOKUP(Table2[[#This Row],[Reference]],metron,12,FALSE)</f>
        <v>1.3211783725525419</v>
      </c>
      <c r="BU909">
        <f>VLOOKUP(Table2[[#This Row],[Reference]],metron,13,FALSE)</f>
        <v>0.53135669362084459</v>
      </c>
      <c r="BV909">
        <f>VLOOKUP(Table2[[#This Row],[Reference]],metron,14,FALSE)</f>
        <v>0.55633423180592989</v>
      </c>
      <c r="BW909">
        <f>VLOOKUP(Table2[[#This Row],[Reference]],metron,15,FALSE)</f>
        <v>11.21109010712035</v>
      </c>
      <c r="BX909">
        <f>VLOOKUP(Table2[[#This Row],[Reference]],metron,16,FALSE)</f>
        <v>11.01700787401575</v>
      </c>
      <c r="BY909">
        <f>VLOOKUP(Table2[[#This Row],[Reference]],metron,17,FALSE)</f>
        <v>4.6792332268370611</v>
      </c>
      <c r="BZ909">
        <f>VLOOKUP(Table2[[#This Row],[Reference]],metron,18,FALSE)</f>
        <v>4.7080804854679013</v>
      </c>
      <c r="CA909">
        <f>VLOOKUP(Table2[[#This Row],[Reference]],metron,19,FALSE)</f>
        <v>6.5318568802832893</v>
      </c>
      <c r="CB909">
        <f>VLOOKUP(Table2[[#This Row],[Reference]],metron,20,FALSE)</f>
        <v>6.3089273885478487</v>
      </c>
      <c r="CC909">
        <f>VLOOKUP(Table2[[#This Row],[Reference]],metron,21,FALSE)</f>
        <v>12.72547770700637</v>
      </c>
      <c r="CD909">
        <f>VLOOKUP(Table2[[#This Row],[Reference]],metron,22,FALSE)</f>
        <v>13.06847133757962</v>
      </c>
      <c r="CE909">
        <f>VLOOKUP(Table2[[#This Row],[Reference]],metron,23,FALSE)</f>
        <v>1.6902356902356901</v>
      </c>
      <c r="CF909">
        <f>VLOOKUP(Table2[[#This Row],[Reference]],metron,24,FALSE)</f>
        <v>1.8050198959289869</v>
      </c>
      <c r="CG909">
        <f>VLOOKUP(Table2[[#This Row],[Reference]],metron,25,FALSE)</f>
        <v>0.105907560453015</v>
      </c>
      <c r="CH909">
        <f>VLOOKUP(Table2[[#This Row],[Reference]],metron,26,FALSE)</f>
        <v>0.1141720232629324</v>
      </c>
    </row>
    <row r="910" spans="1:86" hidden="1" x14ac:dyDescent="0.45">
      <c r="A910">
        <v>1649541600</v>
      </c>
      <c r="B910" t="s">
        <v>1679</v>
      </c>
      <c r="C910" t="s">
        <v>64</v>
      </c>
      <c r="D910" t="s">
        <v>65</v>
      </c>
      <c r="E910" t="s">
        <v>688</v>
      </c>
      <c r="F910" t="s">
        <v>667</v>
      </c>
      <c r="G910" t="s">
        <v>760</v>
      </c>
      <c r="H910">
        <v>13</v>
      </c>
      <c r="I910">
        <v>0.93</v>
      </c>
      <c r="J910">
        <v>1.59</v>
      </c>
      <c r="K910">
        <v>1.1100000000000001</v>
      </c>
      <c r="L910">
        <v>1.4</v>
      </c>
      <c r="M910">
        <v>2</v>
      </c>
      <c r="N910">
        <v>0</v>
      </c>
      <c r="O910">
        <v>2</v>
      </c>
      <c r="P910">
        <v>1</v>
      </c>
      <c r="Q910">
        <v>1</v>
      </c>
      <c r="R910">
        <v>0</v>
      </c>
      <c r="S910" t="s">
        <v>1680</v>
      </c>
      <c r="U910">
        <v>3</v>
      </c>
      <c r="V910">
        <v>7</v>
      </c>
      <c r="W910">
        <v>2</v>
      </c>
      <c r="X910">
        <v>0</v>
      </c>
      <c r="Y910">
        <v>3</v>
      </c>
      <c r="Z910">
        <v>0</v>
      </c>
      <c r="AA910">
        <v>1</v>
      </c>
      <c r="AB910">
        <v>1</v>
      </c>
      <c r="AC910">
        <v>1</v>
      </c>
      <c r="AD910">
        <v>2</v>
      </c>
      <c r="AE910">
        <v>16</v>
      </c>
      <c r="AF910">
        <v>15</v>
      </c>
      <c r="AG910">
        <v>6</v>
      </c>
      <c r="AH910">
        <v>4</v>
      </c>
      <c r="AI910">
        <v>10</v>
      </c>
      <c r="AJ910">
        <v>11</v>
      </c>
      <c r="AK910">
        <v>14</v>
      </c>
      <c r="AL910">
        <v>9</v>
      </c>
      <c r="AM910">
        <v>33</v>
      </c>
      <c r="AN910">
        <v>67</v>
      </c>
      <c r="AO910">
        <v>1.57</v>
      </c>
      <c r="AP910">
        <v>1.68</v>
      </c>
      <c r="AQ910">
        <v>2.25</v>
      </c>
      <c r="AR910">
        <v>39</v>
      </c>
      <c r="AS910">
        <v>59</v>
      </c>
      <c r="AT910">
        <v>39</v>
      </c>
      <c r="AU910">
        <v>17</v>
      </c>
      <c r="AV910">
        <v>7</v>
      </c>
      <c r="AW910">
        <v>23</v>
      </c>
      <c r="AX910">
        <v>65</v>
      </c>
      <c r="AY910">
        <v>27</v>
      </c>
      <c r="AZ910">
        <v>76</v>
      </c>
      <c r="BA910">
        <v>8.85</v>
      </c>
      <c r="BB910">
        <v>5.14</v>
      </c>
      <c r="BC910">
        <v>2.6</v>
      </c>
      <c r="BD910">
        <v>3.05</v>
      </c>
      <c r="BE910">
        <v>2.7</v>
      </c>
      <c r="BF910">
        <f>(1/BC910+1/BD910+1/BE910-1)/3</f>
        <v>2.7618202481590453E-2</v>
      </c>
      <c r="BG910">
        <f>1/BC910-BF910</f>
        <v>0.35699718213379411</v>
      </c>
      <c r="BH910">
        <f>1/BD910-BF910</f>
        <v>0.30025064997742595</v>
      </c>
      <c r="BI910">
        <f>1/BE910-BF910</f>
        <v>0.34275216788877988</v>
      </c>
      <c r="BJ910">
        <f>MROUND(BG910*100,2)/100</f>
        <v>0.36</v>
      </c>
      <c r="BK910">
        <v>1.33</v>
      </c>
      <c r="BL910">
        <v>2.12</v>
      </c>
      <c r="BM910">
        <v>3.5</v>
      </c>
      <c r="BN910">
        <v>6.8</v>
      </c>
      <c r="BO910">
        <v>1.76</v>
      </c>
      <c r="BP910">
        <v>1.96</v>
      </c>
      <c r="BQ910" t="s">
        <v>691</v>
      </c>
      <c r="BR910">
        <f>VLOOKUP(Table2[[#This Row],[Reference]],metron,10,FALSE)</f>
        <v>2.5110350525197691</v>
      </c>
      <c r="BS910">
        <f>VLOOKUP(Table2[[#This Row],[Reference]],metron,11,FALSE)</f>
        <v>1.269326094653606</v>
      </c>
      <c r="BT910">
        <f>VLOOKUP(Table2[[#This Row],[Reference]],metron,12,FALSE)</f>
        <v>1.2417089578661631</v>
      </c>
      <c r="BU910">
        <f>VLOOKUP(Table2[[#This Row],[Reference]],metron,13,FALSE)</f>
        <v>0.56586402266288949</v>
      </c>
      <c r="BV910">
        <f>VLOOKUP(Table2[[#This Row],[Reference]],metron,14,FALSE)</f>
        <v>0.55158168083097259</v>
      </c>
      <c r="BW910">
        <f>VLOOKUP(Table2[[#This Row],[Reference]],metron,15,FALSE)</f>
        <v>11.49400826446281</v>
      </c>
      <c r="BX910">
        <f>VLOOKUP(Table2[[#This Row],[Reference]],metron,16,FALSE)</f>
        <v>10.507231404958681</v>
      </c>
      <c r="BY910">
        <f>VLOOKUP(Table2[[#This Row],[Reference]],metron,17,FALSE)</f>
        <v>4.9238790406673623</v>
      </c>
      <c r="BZ910">
        <f>VLOOKUP(Table2[[#This Row],[Reference]],metron,18,FALSE)</f>
        <v>4.6296141814389991</v>
      </c>
      <c r="CA910">
        <f>VLOOKUP(Table2[[#This Row],[Reference]],metron,19,FALSE)</f>
        <v>6.5701292237954476</v>
      </c>
      <c r="CB910">
        <f>VLOOKUP(Table2[[#This Row],[Reference]],metron,20,FALSE)</f>
        <v>5.8776172235196817</v>
      </c>
      <c r="CC910">
        <f>VLOOKUP(Table2[[#This Row],[Reference]],metron,21,FALSE)</f>
        <v>12.798739495798319</v>
      </c>
      <c r="CD910">
        <f>VLOOKUP(Table2[[#This Row],[Reference]],metron,22,FALSE)</f>
        <v>12.98844537815126</v>
      </c>
      <c r="CE910">
        <f>VLOOKUP(Table2[[#This Row],[Reference]],metron,23,FALSE)</f>
        <v>1.604928297313674</v>
      </c>
      <c r="CF910">
        <f>VLOOKUP(Table2[[#This Row],[Reference]],metron,24,FALSE)</f>
        <v>1.791961219955565</v>
      </c>
      <c r="CG910">
        <f>VLOOKUP(Table2[[#This Row],[Reference]],metron,25,FALSE)</f>
        <v>8.887093516461321E-2</v>
      </c>
      <c r="CH910">
        <f>VLOOKUP(Table2[[#This Row],[Reference]],metron,26,FALSE)</f>
        <v>0.11694607150070691</v>
      </c>
    </row>
    <row r="911" spans="1:86" hidden="1" x14ac:dyDescent="0.45">
      <c r="A911">
        <v>1649548800</v>
      </c>
      <c r="B911" t="s">
        <v>1681</v>
      </c>
      <c r="C911" t="s">
        <v>64</v>
      </c>
      <c r="D911" t="s">
        <v>65</v>
      </c>
      <c r="E911" t="s">
        <v>705</v>
      </c>
      <c r="F911" t="s">
        <v>666</v>
      </c>
      <c r="G911" t="s">
        <v>710</v>
      </c>
      <c r="H911">
        <v>13</v>
      </c>
      <c r="I911">
        <v>1.33</v>
      </c>
      <c r="J911">
        <v>1.1299999999999999</v>
      </c>
      <c r="K911">
        <v>1.17</v>
      </c>
      <c r="L911">
        <v>1.32</v>
      </c>
      <c r="M911">
        <v>1</v>
      </c>
      <c r="N911">
        <v>1</v>
      </c>
      <c r="O911">
        <v>2</v>
      </c>
      <c r="P911">
        <v>0</v>
      </c>
      <c r="Q911">
        <v>0</v>
      </c>
      <c r="R911">
        <v>0</v>
      </c>
      <c r="S911" t="s">
        <v>696</v>
      </c>
      <c r="T911">
        <v>68</v>
      </c>
      <c r="U911">
        <v>6</v>
      </c>
      <c r="V911">
        <v>4</v>
      </c>
      <c r="W911">
        <v>3</v>
      </c>
      <c r="X911">
        <v>0</v>
      </c>
      <c r="Y911">
        <v>3</v>
      </c>
      <c r="Z911">
        <v>1</v>
      </c>
      <c r="AA911">
        <v>2</v>
      </c>
      <c r="AB911">
        <v>1</v>
      </c>
      <c r="AC911">
        <v>3</v>
      </c>
      <c r="AD911">
        <v>1</v>
      </c>
      <c r="AE911">
        <v>16</v>
      </c>
      <c r="AF911">
        <v>10</v>
      </c>
      <c r="AG911">
        <v>7</v>
      </c>
      <c r="AH911">
        <v>3</v>
      </c>
      <c r="AI911">
        <v>9</v>
      </c>
      <c r="AJ911">
        <v>7</v>
      </c>
      <c r="AK911">
        <v>15</v>
      </c>
      <c r="AL911">
        <v>12</v>
      </c>
      <c r="AM911">
        <v>60</v>
      </c>
      <c r="AN911">
        <v>40</v>
      </c>
      <c r="AO911">
        <v>1.84</v>
      </c>
      <c r="AP911">
        <v>0.98</v>
      </c>
      <c r="AQ911">
        <v>2.4700000000000002</v>
      </c>
      <c r="AR911">
        <v>67</v>
      </c>
      <c r="AS911">
        <v>73</v>
      </c>
      <c r="AT911">
        <v>60</v>
      </c>
      <c r="AU911">
        <v>30</v>
      </c>
      <c r="AV911">
        <v>4</v>
      </c>
      <c r="AW911">
        <v>47</v>
      </c>
      <c r="AX911">
        <v>60</v>
      </c>
      <c r="AY911">
        <v>47</v>
      </c>
      <c r="AZ911">
        <v>70</v>
      </c>
      <c r="BA911">
        <v>8.27</v>
      </c>
      <c r="BB911">
        <v>5.67</v>
      </c>
      <c r="BC911">
        <v>2.5</v>
      </c>
      <c r="BD911">
        <v>3.2</v>
      </c>
      <c r="BE911">
        <v>2.7</v>
      </c>
      <c r="BF911">
        <f>(1/BC911+1/BD911+1/BE911-1)/3</f>
        <v>2.7623456790123457E-2</v>
      </c>
      <c r="BG911">
        <f>1/BC911-BF911</f>
        <v>0.37237654320987656</v>
      </c>
      <c r="BH911">
        <f>1/BD911-BF911</f>
        <v>0.28487654320987654</v>
      </c>
      <c r="BI911">
        <f>1/BE911-BF911</f>
        <v>0.34274691358024689</v>
      </c>
      <c r="BJ911">
        <f>MROUND(BG911*100,2)/100</f>
        <v>0.38</v>
      </c>
      <c r="BK911">
        <v>1.36</v>
      </c>
      <c r="BL911">
        <v>2.04</v>
      </c>
      <c r="BM911">
        <v>3.5</v>
      </c>
      <c r="BN911">
        <v>6.5</v>
      </c>
      <c r="BO911">
        <v>1.8</v>
      </c>
      <c r="BP911">
        <v>1.91</v>
      </c>
      <c r="BQ911" t="s">
        <v>723</v>
      </c>
      <c r="BR911">
        <f>VLOOKUP(Table2[[#This Row],[Reference]],metron,10,FALSE)</f>
        <v>2.4900895140664963</v>
      </c>
      <c r="BS911">
        <f>VLOOKUP(Table2[[#This Row],[Reference]],metron,11,FALSE)</f>
        <v>1.330562659846547</v>
      </c>
      <c r="BT911">
        <f>VLOOKUP(Table2[[#This Row],[Reference]],metron,12,FALSE)</f>
        <v>1.1595268542199491</v>
      </c>
      <c r="BU911">
        <f>VLOOKUP(Table2[[#This Row],[Reference]],metron,13,FALSE)</f>
        <v>0.59053607588191415</v>
      </c>
      <c r="BV911">
        <f>VLOOKUP(Table2[[#This Row],[Reference]],metron,14,FALSE)</f>
        <v>0.50069274219332838</v>
      </c>
      <c r="BW911">
        <f>VLOOKUP(Table2[[#This Row],[Reference]],metron,15,FALSE)</f>
        <v>11.79715236686391</v>
      </c>
      <c r="BX911">
        <f>VLOOKUP(Table2[[#This Row],[Reference]],metron,16,FALSE)</f>
        <v>10.317122781065089</v>
      </c>
      <c r="BY911">
        <f>VLOOKUP(Table2[[#This Row],[Reference]],metron,17,FALSE)</f>
        <v>5.0637025966747622</v>
      </c>
      <c r="BZ911">
        <f>VLOOKUP(Table2[[#This Row],[Reference]],metron,18,FALSE)</f>
        <v>4.4674014571268454</v>
      </c>
      <c r="CA911">
        <f>VLOOKUP(Table2[[#This Row],[Reference]],metron,19,FALSE)</f>
        <v>6.7334497701891483</v>
      </c>
      <c r="CB911">
        <f>VLOOKUP(Table2[[#This Row],[Reference]],metron,20,FALSE)</f>
        <v>5.849721323938244</v>
      </c>
      <c r="CC911">
        <f>VLOOKUP(Table2[[#This Row],[Reference]],metron,21,FALSE)</f>
        <v>12.89644194756554</v>
      </c>
      <c r="CD911">
        <f>VLOOKUP(Table2[[#This Row],[Reference]],metron,22,FALSE)</f>
        <v>13.3434456928839</v>
      </c>
      <c r="CE911">
        <f>VLOOKUP(Table2[[#This Row],[Reference]],metron,23,FALSE)</f>
        <v>1.6144382124117971</v>
      </c>
      <c r="CF911">
        <f>VLOOKUP(Table2[[#This Row],[Reference]],metron,24,FALSE)</f>
        <v>1.9032024606477289</v>
      </c>
      <c r="CG911">
        <f>VLOOKUP(Table2[[#This Row],[Reference]],metron,25,FALSE)</f>
        <v>9.372172969060974E-2</v>
      </c>
      <c r="CH911">
        <f>VLOOKUP(Table2[[#This Row],[Reference]],metron,26,FALSE)</f>
        <v>0.11669983716301791</v>
      </c>
    </row>
    <row r="912" spans="1:86" hidden="1" x14ac:dyDescent="0.45">
      <c r="A912">
        <v>1649549160</v>
      </c>
      <c r="B912" t="s">
        <v>1682</v>
      </c>
      <c r="C912" t="s">
        <v>64</v>
      </c>
      <c r="D912" t="s">
        <v>65</v>
      </c>
      <c r="E912" t="s">
        <v>704</v>
      </c>
      <c r="F912" t="s">
        <v>672</v>
      </c>
      <c r="G912" t="s">
        <v>743</v>
      </c>
      <c r="H912">
        <v>13</v>
      </c>
      <c r="I912">
        <v>1.73</v>
      </c>
      <c r="J912">
        <v>1.1299999999999999</v>
      </c>
      <c r="K912">
        <v>1.79</v>
      </c>
      <c r="L912">
        <v>1.1100000000000001</v>
      </c>
      <c r="M912">
        <v>1</v>
      </c>
      <c r="N912">
        <v>0</v>
      </c>
      <c r="O912">
        <v>1</v>
      </c>
      <c r="P912">
        <v>0</v>
      </c>
      <c r="Q912">
        <v>0</v>
      </c>
      <c r="R912">
        <v>0</v>
      </c>
      <c r="S912">
        <v>83</v>
      </c>
      <c r="U912">
        <v>7</v>
      </c>
      <c r="V912">
        <v>7</v>
      </c>
      <c r="W912">
        <v>2</v>
      </c>
      <c r="X912">
        <v>1</v>
      </c>
      <c r="Y912">
        <v>1</v>
      </c>
      <c r="Z912">
        <v>0</v>
      </c>
      <c r="AA912">
        <v>1</v>
      </c>
      <c r="AB912">
        <v>2</v>
      </c>
      <c r="AC912">
        <v>1</v>
      </c>
      <c r="AD912">
        <v>0</v>
      </c>
      <c r="AE912">
        <v>22</v>
      </c>
      <c r="AF912">
        <v>14</v>
      </c>
      <c r="AG912">
        <v>8</v>
      </c>
      <c r="AH912">
        <v>4</v>
      </c>
      <c r="AI912">
        <v>14</v>
      </c>
      <c r="AJ912">
        <v>10</v>
      </c>
      <c r="AK912">
        <v>8</v>
      </c>
      <c r="AL912">
        <v>11</v>
      </c>
      <c r="AM912">
        <v>56</v>
      </c>
      <c r="AN912">
        <v>44</v>
      </c>
      <c r="AO912">
        <v>2.3199999999999998</v>
      </c>
      <c r="AP912">
        <v>1.4</v>
      </c>
      <c r="AQ912">
        <v>2.27</v>
      </c>
      <c r="AR912">
        <v>50</v>
      </c>
      <c r="AS912">
        <v>74</v>
      </c>
      <c r="AT912">
        <v>47</v>
      </c>
      <c r="AU912">
        <v>17</v>
      </c>
      <c r="AV912">
        <v>4</v>
      </c>
      <c r="AW912">
        <v>20</v>
      </c>
      <c r="AX912">
        <v>60</v>
      </c>
      <c r="AY912">
        <v>40</v>
      </c>
      <c r="AZ912">
        <v>83</v>
      </c>
      <c r="BA912">
        <v>11.8</v>
      </c>
      <c r="BB912">
        <v>5.6</v>
      </c>
      <c r="BC912">
        <v>1.67</v>
      </c>
      <c r="BD912">
        <v>3.6</v>
      </c>
      <c r="BE912">
        <v>4.5999999999999996</v>
      </c>
      <c r="BF912">
        <f>(1/BC912+1/BD912+1/BE912-1)/3</f>
        <v>3.1323825778394911E-2</v>
      </c>
      <c r="BG912">
        <f>1/BC912-BF912</f>
        <v>0.56747856943118602</v>
      </c>
      <c r="BH912">
        <f>1/BD912-BF912</f>
        <v>0.24645395199938289</v>
      </c>
      <c r="BI912">
        <f>1/BE912-BF912</f>
        <v>0.18606747856943121</v>
      </c>
      <c r="BJ912">
        <f>MROUND(BG912*100,2)/100</f>
        <v>0.56000000000000005</v>
      </c>
      <c r="BK912">
        <v>1.29</v>
      </c>
      <c r="BL912">
        <v>1.83</v>
      </c>
      <c r="BM912">
        <v>3</v>
      </c>
      <c r="BN912">
        <v>5.5</v>
      </c>
      <c r="BO912">
        <v>1.73</v>
      </c>
      <c r="BP912">
        <v>2</v>
      </c>
      <c r="BQ912" t="s">
        <v>1255</v>
      </c>
      <c r="BR912">
        <f>VLOOKUP(Table2[[#This Row],[Reference]],metron,10,FALSE)</f>
        <v>2.6892488954344627</v>
      </c>
      <c r="BS912">
        <f>VLOOKUP(Table2[[#This Row],[Reference]],metron,11,FALSE)</f>
        <v>1.7546812539448771</v>
      </c>
      <c r="BT912">
        <f>VLOOKUP(Table2[[#This Row],[Reference]],metron,12,FALSE)</f>
        <v>0.93456764148958549</v>
      </c>
      <c r="BU912">
        <f>VLOOKUP(Table2[[#This Row],[Reference]],metron,13,FALSE)</f>
        <v>0.77824531874605507</v>
      </c>
      <c r="BV912">
        <f>VLOOKUP(Table2[[#This Row],[Reference]],metron,14,FALSE)</f>
        <v>0.41237113402061848</v>
      </c>
      <c r="BW912">
        <f>VLOOKUP(Table2[[#This Row],[Reference]],metron,15,FALSE)</f>
        <v>13.77153558052435</v>
      </c>
      <c r="BX912">
        <f>VLOOKUP(Table2[[#This Row],[Reference]],metron,16,FALSE)</f>
        <v>9.0445692883895124</v>
      </c>
      <c r="BY912">
        <f>VLOOKUP(Table2[[#This Row],[Reference]],metron,17,FALSE)</f>
        <v>6.0821292775665396</v>
      </c>
      <c r="BZ912">
        <f>VLOOKUP(Table2[[#This Row],[Reference]],metron,18,FALSE)</f>
        <v>3.8201520912547529</v>
      </c>
      <c r="CA912">
        <f>VLOOKUP(Table2[[#This Row],[Reference]],metron,19,FALSE)</f>
        <v>7.6894063029578108</v>
      </c>
      <c r="CB912">
        <f>VLOOKUP(Table2[[#This Row],[Reference]],metron,20,FALSE)</f>
        <v>5.224417197134759</v>
      </c>
      <c r="CC912">
        <f>VLOOKUP(Table2[[#This Row],[Reference]],metron,21,FALSE)</f>
        <v>12.297605473204101</v>
      </c>
      <c r="CD912">
        <f>VLOOKUP(Table2[[#This Row],[Reference]],metron,22,FALSE)</f>
        <v>13.310908399847969</v>
      </c>
      <c r="CE912">
        <f>VLOOKUP(Table2[[#This Row],[Reference]],metron,23,FALSE)</f>
        <v>1.3713126843657819</v>
      </c>
      <c r="CF912">
        <f>VLOOKUP(Table2[[#This Row],[Reference]],metron,24,FALSE)</f>
        <v>1.9516961651917399</v>
      </c>
      <c r="CG912">
        <f>VLOOKUP(Table2[[#This Row],[Reference]],metron,25,FALSE)</f>
        <v>6.6002949852507375E-2</v>
      </c>
      <c r="CH912">
        <f>VLOOKUP(Table2[[#This Row],[Reference]],metron,26,FALSE)</f>
        <v>0.1297935103244838</v>
      </c>
    </row>
    <row r="913" spans="1:86" hidden="1" x14ac:dyDescent="0.45">
      <c r="A913">
        <v>1649556000</v>
      </c>
      <c r="B913" t="s">
        <v>1683</v>
      </c>
      <c r="C913" t="s">
        <v>64</v>
      </c>
      <c r="D913" t="s">
        <v>65</v>
      </c>
      <c r="E913" t="s">
        <v>694</v>
      </c>
      <c r="F913" t="s">
        <v>689</v>
      </c>
      <c r="G913" t="s">
        <v>678</v>
      </c>
      <c r="H913">
        <v>13</v>
      </c>
      <c r="I913">
        <v>1.8</v>
      </c>
      <c r="J913">
        <v>0.64</v>
      </c>
      <c r="K913">
        <v>1.9</v>
      </c>
      <c r="L913">
        <v>0.71</v>
      </c>
      <c r="M913">
        <v>3</v>
      </c>
      <c r="N913">
        <v>0</v>
      </c>
      <c r="O913">
        <v>3</v>
      </c>
      <c r="P913">
        <v>2</v>
      </c>
      <c r="Q913">
        <v>2</v>
      </c>
      <c r="R913">
        <v>0</v>
      </c>
      <c r="S913" t="s">
        <v>1684</v>
      </c>
      <c r="U913">
        <v>6</v>
      </c>
      <c r="V913">
        <v>2</v>
      </c>
      <c r="W913">
        <v>1</v>
      </c>
      <c r="X913">
        <v>0</v>
      </c>
      <c r="Y913">
        <v>3</v>
      </c>
      <c r="Z913">
        <v>0</v>
      </c>
      <c r="AA913">
        <v>0</v>
      </c>
      <c r="AB913">
        <v>1</v>
      </c>
      <c r="AC913">
        <v>1</v>
      </c>
      <c r="AD913">
        <v>2</v>
      </c>
      <c r="AE913">
        <v>18</v>
      </c>
      <c r="AF913">
        <v>5</v>
      </c>
      <c r="AG913">
        <v>4</v>
      </c>
      <c r="AH913">
        <v>2</v>
      </c>
      <c r="AI913">
        <v>14</v>
      </c>
      <c r="AJ913">
        <v>3</v>
      </c>
      <c r="AK913">
        <v>6</v>
      </c>
      <c r="AL913">
        <v>12</v>
      </c>
      <c r="AM913">
        <v>58</v>
      </c>
      <c r="AN913">
        <v>42</v>
      </c>
      <c r="AO913">
        <v>1.83</v>
      </c>
      <c r="AP913">
        <v>0.6</v>
      </c>
      <c r="AQ913">
        <v>2.17</v>
      </c>
      <c r="AR913">
        <v>35</v>
      </c>
      <c r="AS913">
        <v>69</v>
      </c>
      <c r="AT913">
        <v>35</v>
      </c>
      <c r="AU913">
        <v>17</v>
      </c>
      <c r="AV913">
        <v>4</v>
      </c>
      <c r="AW913">
        <v>17</v>
      </c>
      <c r="AX913">
        <v>48</v>
      </c>
      <c r="AY913">
        <v>45</v>
      </c>
      <c r="AZ913">
        <v>87</v>
      </c>
      <c r="BA913">
        <v>8.41</v>
      </c>
      <c r="BB913">
        <v>4.2300000000000004</v>
      </c>
      <c r="BC913">
        <v>1.61</v>
      </c>
      <c r="BD913">
        <v>3.6</v>
      </c>
      <c r="BE913">
        <v>5.4</v>
      </c>
      <c r="BF913">
        <f>(1/BC913+1/BD913+1/BE913-1)/3</f>
        <v>2.8026991795107703E-2</v>
      </c>
      <c r="BG913">
        <f>1/BC913-BF913</f>
        <v>0.5930910206272525</v>
      </c>
      <c r="BH913">
        <f>1/BD913-BF913</f>
        <v>0.24975078598267009</v>
      </c>
      <c r="BI913">
        <f>1/BE913-BF913</f>
        <v>0.15715819339007747</v>
      </c>
      <c r="BJ913">
        <f>MROUND(BG913*100,2)/100</f>
        <v>0.6</v>
      </c>
      <c r="BK913">
        <v>1.3</v>
      </c>
      <c r="BL913">
        <v>1.83</v>
      </c>
      <c r="BM913">
        <v>1.91</v>
      </c>
      <c r="BN913">
        <v>5</v>
      </c>
      <c r="BO913">
        <v>1.91</v>
      </c>
      <c r="BP913">
        <v>1.8</v>
      </c>
      <c r="BQ913" t="s">
        <v>770</v>
      </c>
      <c r="BR913">
        <f>VLOOKUP(Table2[[#This Row],[Reference]],metron,10,FALSE)</f>
        <v>2.7310090702947849</v>
      </c>
      <c r="BS913">
        <f>VLOOKUP(Table2[[#This Row],[Reference]],metron,11,FALSE)</f>
        <v>1.841836734693878</v>
      </c>
      <c r="BT913">
        <f>VLOOKUP(Table2[[#This Row],[Reference]],metron,12,FALSE)</f>
        <v>0.88917233560090703</v>
      </c>
      <c r="BU913">
        <f>VLOOKUP(Table2[[#This Row],[Reference]],metron,13,FALSE)</f>
        <v>0.804822695035461</v>
      </c>
      <c r="BV913">
        <f>VLOOKUP(Table2[[#This Row],[Reference]],metron,14,FALSE)</f>
        <v>0.38099290780141842</v>
      </c>
      <c r="BW913">
        <f>VLOOKUP(Table2[[#This Row],[Reference]],metron,15,FALSE)</f>
        <v>14.25174825174825</v>
      </c>
      <c r="BX913">
        <f>VLOOKUP(Table2[[#This Row],[Reference]],metron,16,FALSE)</f>
        <v>8.8316683316683324</v>
      </c>
      <c r="BY913">
        <f>VLOOKUP(Table2[[#This Row],[Reference]],metron,17,FALSE)</f>
        <v>6.2901265822784813</v>
      </c>
      <c r="BZ913">
        <f>VLOOKUP(Table2[[#This Row],[Reference]],metron,18,FALSE)</f>
        <v>3.6162025316455702</v>
      </c>
      <c r="CA913">
        <f>VLOOKUP(Table2[[#This Row],[Reference]],metron,19,FALSE)</f>
        <v>7.9616216694697686</v>
      </c>
      <c r="CB913">
        <f>VLOOKUP(Table2[[#This Row],[Reference]],metron,20,FALSE)</f>
        <v>5.2154658000227627</v>
      </c>
      <c r="CC913">
        <f>VLOOKUP(Table2[[#This Row],[Reference]],metron,21,FALSE)</f>
        <v>12.444895886236671</v>
      </c>
      <c r="CD913">
        <f>VLOOKUP(Table2[[#This Row],[Reference]],metron,22,FALSE)</f>
        <v>13.620619603859829</v>
      </c>
      <c r="CE913">
        <f>VLOOKUP(Table2[[#This Row],[Reference]],metron,23,FALSE)</f>
        <v>1.406084017382907</v>
      </c>
      <c r="CF913">
        <f>VLOOKUP(Table2[[#This Row],[Reference]],metron,24,FALSE)</f>
        <v>2.070980202800579</v>
      </c>
      <c r="CG913">
        <f>VLOOKUP(Table2[[#This Row],[Reference]],metron,25,FALSE)</f>
        <v>6.1323032351521013E-2</v>
      </c>
      <c r="CH913">
        <f>VLOOKUP(Table2[[#This Row],[Reference]],metron,26,FALSE)</f>
        <v>0.1313375181071946</v>
      </c>
    </row>
    <row r="914" spans="1:86" hidden="1" x14ac:dyDescent="0.45">
      <c r="A914">
        <v>1649635200</v>
      </c>
      <c r="B914" t="s">
        <v>1685</v>
      </c>
      <c r="C914" t="s">
        <v>64</v>
      </c>
      <c r="D914" t="s">
        <v>65</v>
      </c>
      <c r="E914" t="s">
        <v>683</v>
      </c>
      <c r="F914" t="s">
        <v>661</v>
      </c>
      <c r="G914" t="s">
        <v>720</v>
      </c>
      <c r="H914">
        <v>13</v>
      </c>
      <c r="I914">
        <v>1.29</v>
      </c>
      <c r="J914">
        <v>1.5</v>
      </c>
      <c r="K914">
        <v>1.24</v>
      </c>
      <c r="L914">
        <v>1.48</v>
      </c>
      <c r="M914">
        <v>0</v>
      </c>
      <c r="N914">
        <v>1</v>
      </c>
      <c r="O914">
        <v>1</v>
      </c>
      <c r="P914">
        <v>0</v>
      </c>
      <c r="Q914">
        <v>0</v>
      </c>
      <c r="R914">
        <v>0</v>
      </c>
      <c r="T914">
        <v>75</v>
      </c>
      <c r="U914">
        <v>6</v>
      </c>
      <c r="V914">
        <v>3</v>
      </c>
      <c r="W914">
        <v>2</v>
      </c>
      <c r="X914">
        <v>0</v>
      </c>
      <c r="Y914">
        <v>1</v>
      </c>
      <c r="Z914">
        <v>2</v>
      </c>
      <c r="AA914">
        <v>1</v>
      </c>
      <c r="AB914">
        <v>1</v>
      </c>
      <c r="AC914">
        <v>1</v>
      </c>
      <c r="AD914">
        <v>2</v>
      </c>
      <c r="AE914">
        <v>10</v>
      </c>
      <c r="AF914">
        <v>9</v>
      </c>
      <c r="AG914">
        <v>3</v>
      </c>
      <c r="AH914">
        <v>3</v>
      </c>
      <c r="AI914">
        <v>7</v>
      </c>
      <c r="AJ914">
        <v>6</v>
      </c>
      <c r="AK914">
        <v>15</v>
      </c>
      <c r="AL914">
        <v>8</v>
      </c>
      <c r="AM914">
        <v>58</v>
      </c>
      <c r="AN914">
        <v>42</v>
      </c>
      <c r="AO914">
        <v>1.5</v>
      </c>
      <c r="AP914">
        <v>1.1599999999999999</v>
      </c>
      <c r="AQ914">
        <v>2.48</v>
      </c>
      <c r="AR914">
        <v>53</v>
      </c>
      <c r="AS914">
        <v>79</v>
      </c>
      <c r="AT914">
        <v>49</v>
      </c>
      <c r="AU914">
        <v>17</v>
      </c>
      <c r="AV914">
        <v>7</v>
      </c>
      <c r="AW914">
        <v>37</v>
      </c>
      <c r="AX914">
        <v>73</v>
      </c>
      <c r="AY914">
        <v>39</v>
      </c>
      <c r="AZ914">
        <v>79</v>
      </c>
      <c r="BA914">
        <v>8.42</v>
      </c>
      <c r="BB914">
        <v>4.96</v>
      </c>
      <c r="BC914">
        <v>3.7</v>
      </c>
      <c r="BD914">
        <v>3.4</v>
      </c>
      <c r="BE914">
        <v>1.94</v>
      </c>
      <c r="BF914">
        <f>(1/BC914+1/BD914+1/BE914-1)/3</f>
        <v>2.6617278284955709E-2</v>
      </c>
      <c r="BG914">
        <f>1/BC914-BF914</f>
        <v>0.24365299198531451</v>
      </c>
      <c r="BH914">
        <f>1/BD914-BF914</f>
        <v>0.26750036877386785</v>
      </c>
      <c r="BI914">
        <f>1/BE914-BF914</f>
        <v>0.48884663924081756</v>
      </c>
      <c r="BJ914">
        <f>MROUND(BG914*100,2)/100</f>
        <v>0.24</v>
      </c>
      <c r="BK914">
        <v>1.33</v>
      </c>
      <c r="BL914">
        <v>1.97</v>
      </c>
      <c r="BM914">
        <v>3.75</v>
      </c>
      <c r="BN914">
        <v>6.5</v>
      </c>
      <c r="BO914">
        <v>1.91</v>
      </c>
      <c r="BP914">
        <v>1.91</v>
      </c>
      <c r="BQ914" t="s">
        <v>726</v>
      </c>
      <c r="BR914">
        <f>VLOOKUP(Table2[[#This Row],[Reference]],metron,10,FALSE)</f>
        <v>2.6014437689969609</v>
      </c>
      <c r="BS914">
        <f>VLOOKUP(Table2[[#This Row],[Reference]],metron,11,FALSE)</f>
        <v>1.067249240121581</v>
      </c>
      <c r="BT914">
        <f>VLOOKUP(Table2[[#This Row],[Reference]],metron,12,FALSE)</f>
        <v>1.53419452887538</v>
      </c>
      <c r="BU914">
        <f>VLOOKUP(Table2[[#This Row],[Reference]],metron,13,FALSE)</f>
        <v>0.45589353612167299</v>
      </c>
      <c r="BV914">
        <f>VLOOKUP(Table2[[#This Row],[Reference]],metron,14,FALSE)</f>
        <v>0.65133079847908748</v>
      </c>
      <c r="BW914">
        <f>VLOOKUP(Table2[[#This Row],[Reference]],metron,15,FALSE)</f>
        <v>10.75886524822695</v>
      </c>
      <c r="BX914">
        <f>VLOOKUP(Table2[[#This Row],[Reference]],metron,16,FALSE)</f>
        <v>12.46679561573179</v>
      </c>
      <c r="BY914">
        <f>VLOOKUP(Table2[[#This Row],[Reference]],metron,17,FALSE)</f>
        <v>4.1157347204161248</v>
      </c>
      <c r="BZ914">
        <f>VLOOKUP(Table2[[#This Row],[Reference]],metron,18,FALSE)</f>
        <v>5.1072821846553964</v>
      </c>
      <c r="CA914">
        <f>VLOOKUP(Table2[[#This Row],[Reference]],metron,19,FALSE)</f>
        <v>6.6431305278108255</v>
      </c>
      <c r="CB914">
        <f>VLOOKUP(Table2[[#This Row],[Reference]],metron,20,FALSE)</f>
        <v>7.3595134310763939</v>
      </c>
      <c r="CC914">
        <f>VLOOKUP(Table2[[#This Row],[Reference]],metron,21,FALSE)</f>
        <v>13.11140235910878</v>
      </c>
      <c r="CD914">
        <f>VLOOKUP(Table2[[#This Row],[Reference]],metron,22,FALSE)</f>
        <v>12.93184796854522</v>
      </c>
      <c r="CE914">
        <f>VLOOKUP(Table2[[#This Row],[Reference]],metron,23,FALSE)</f>
        <v>1.8341677096370459</v>
      </c>
      <c r="CF914">
        <f>VLOOKUP(Table2[[#This Row],[Reference]],metron,24,FALSE)</f>
        <v>1.7903629536921151</v>
      </c>
      <c r="CG914">
        <f>VLOOKUP(Table2[[#This Row],[Reference]],metron,25,FALSE)</f>
        <v>0.1095118898623279</v>
      </c>
      <c r="CH914">
        <f>VLOOKUP(Table2[[#This Row],[Reference]],metron,26,FALSE)</f>
        <v>9.3241551939924908E-2</v>
      </c>
    </row>
    <row r="915" spans="1:86" hidden="1" x14ac:dyDescent="0.45">
      <c r="A915">
        <v>1649728800</v>
      </c>
      <c r="B915" t="s">
        <v>1686</v>
      </c>
      <c r="C915" t="s">
        <v>64</v>
      </c>
      <c r="D915" t="s">
        <v>65</v>
      </c>
      <c r="E915" t="s">
        <v>693</v>
      </c>
      <c r="F915" t="s">
        <v>676</v>
      </c>
      <c r="G915" t="s">
        <v>65</v>
      </c>
      <c r="H915">
        <v>13</v>
      </c>
      <c r="I915">
        <v>1.71</v>
      </c>
      <c r="J915">
        <v>0.56999999999999995</v>
      </c>
      <c r="K915">
        <v>1.89</v>
      </c>
      <c r="L915">
        <v>0.53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U915">
        <v>12</v>
      </c>
      <c r="V915">
        <v>2</v>
      </c>
      <c r="W915">
        <v>3</v>
      </c>
      <c r="X915">
        <v>0</v>
      </c>
      <c r="Y915">
        <v>4</v>
      </c>
      <c r="Z915">
        <v>0</v>
      </c>
      <c r="AA915">
        <v>1</v>
      </c>
      <c r="AB915">
        <v>2</v>
      </c>
      <c r="AC915">
        <v>1</v>
      </c>
      <c r="AD915">
        <v>3</v>
      </c>
      <c r="AE915">
        <v>13</v>
      </c>
      <c r="AF915">
        <v>0</v>
      </c>
      <c r="AG915">
        <v>6</v>
      </c>
      <c r="AH915">
        <v>0</v>
      </c>
      <c r="AI915">
        <v>7</v>
      </c>
      <c r="AJ915">
        <v>0</v>
      </c>
      <c r="AK915">
        <v>9</v>
      </c>
      <c r="AL915">
        <v>11</v>
      </c>
      <c r="AM915">
        <v>66</v>
      </c>
      <c r="AN915">
        <v>34</v>
      </c>
      <c r="AO915">
        <v>1.79</v>
      </c>
      <c r="AP915">
        <v>0.23</v>
      </c>
      <c r="AQ915">
        <v>2.58</v>
      </c>
      <c r="AR915">
        <v>57</v>
      </c>
      <c r="AS915">
        <v>86</v>
      </c>
      <c r="AT915">
        <v>47</v>
      </c>
      <c r="AU915">
        <v>25</v>
      </c>
      <c r="AV915">
        <v>4</v>
      </c>
      <c r="AW915">
        <v>29</v>
      </c>
      <c r="AX915">
        <v>75</v>
      </c>
      <c r="AY915">
        <v>36</v>
      </c>
      <c r="AZ915">
        <v>79</v>
      </c>
      <c r="BA915">
        <v>8.7100000000000009</v>
      </c>
      <c r="BB915">
        <v>4.43</v>
      </c>
      <c r="BC915">
        <v>1.74</v>
      </c>
      <c r="BD915">
        <v>3.5</v>
      </c>
      <c r="BE915">
        <v>3.85</v>
      </c>
      <c r="BF915">
        <f>(1/BC915+1/BD915+1/BE915-1)/3</f>
        <v>4.0055729710902099E-2</v>
      </c>
      <c r="BG915">
        <f>1/BC915-BF915</f>
        <v>0.53465691396725878</v>
      </c>
      <c r="BH915">
        <f>1/BD915-BF915</f>
        <v>0.2456585560033836</v>
      </c>
      <c r="BI915">
        <f>1/BE915-BF915</f>
        <v>0.21968453002935762</v>
      </c>
      <c r="BJ915">
        <f>MROUND(BG915*100,2)/100</f>
        <v>0.54</v>
      </c>
      <c r="BK915">
        <v>1.29</v>
      </c>
      <c r="BL915">
        <v>1.73</v>
      </c>
      <c r="BM915">
        <v>3</v>
      </c>
      <c r="BN915">
        <v>5.5</v>
      </c>
      <c r="BO915">
        <v>1.73</v>
      </c>
      <c r="BP915">
        <v>2</v>
      </c>
      <c r="BQ915" t="s">
        <v>698</v>
      </c>
      <c r="BR915">
        <f>VLOOKUP(Table2[[#This Row],[Reference]],metron,10,FALSE)</f>
        <v>2.6359702267612941</v>
      </c>
      <c r="BS915">
        <f>VLOOKUP(Table2[[#This Row],[Reference]],metron,11,FALSE)</f>
        <v>1.684957590444867</v>
      </c>
      <c r="BT915">
        <f>VLOOKUP(Table2[[#This Row],[Reference]],metron,12,FALSE)</f>
        <v>0.95101263631642718</v>
      </c>
      <c r="BU915">
        <f>VLOOKUP(Table2[[#This Row],[Reference]],metron,13,FALSE)</f>
        <v>0.72650164445213783</v>
      </c>
      <c r="BV915">
        <f>VLOOKUP(Table2[[#This Row],[Reference]],metron,14,FALSE)</f>
        <v>0.42097974727367138</v>
      </c>
      <c r="BW915">
        <f>VLOOKUP(Table2[[#This Row],[Reference]],metron,15,FALSE)</f>
        <v>13.338806970509379</v>
      </c>
      <c r="BX915">
        <f>VLOOKUP(Table2[[#This Row],[Reference]],metron,16,FALSE)</f>
        <v>9.2530160857908843</v>
      </c>
      <c r="BY915">
        <f>VLOOKUP(Table2[[#This Row],[Reference]],metron,17,FALSE)</f>
        <v>5.9915081521739131</v>
      </c>
      <c r="BZ915">
        <f>VLOOKUP(Table2[[#This Row],[Reference]],metron,18,FALSE)</f>
        <v>3.9772418478260869</v>
      </c>
      <c r="CA915">
        <f>VLOOKUP(Table2[[#This Row],[Reference]],metron,19,FALSE)</f>
        <v>7.3472988183354664</v>
      </c>
      <c r="CB915">
        <f>VLOOKUP(Table2[[#This Row],[Reference]],metron,20,FALSE)</f>
        <v>5.2757742379647974</v>
      </c>
      <c r="CC915">
        <f>VLOOKUP(Table2[[#This Row],[Reference]],metron,21,FALSE)</f>
        <v>12.59428182437032</v>
      </c>
      <c r="CD915">
        <f>VLOOKUP(Table2[[#This Row],[Reference]],metron,22,FALSE)</f>
        <v>13.577944179714089</v>
      </c>
      <c r="CE915">
        <f>VLOOKUP(Table2[[#This Row],[Reference]],metron,23,FALSE)</f>
        <v>1.4276913099870301</v>
      </c>
      <c r="CF915">
        <f>VLOOKUP(Table2[[#This Row],[Reference]],metron,24,FALSE)</f>
        <v>1.940985732814527</v>
      </c>
      <c r="CG915">
        <f>VLOOKUP(Table2[[#This Row],[Reference]],metron,25,FALSE)</f>
        <v>8.0739299610894946E-2</v>
      </c>
      <c r="CH915">
        <f>VLOOKUP(Table2[[#This Row],[Reference]],metron,26,FALSE)</f>
        <v>0.12743190661478601</v>
      </c>
    </row>
    <row r="916" spans="1:86" hidden="1" x14ac:dyDescent="0.45">
      <c r="A916">
        <v>1649898300</v>
      </c>
      <c r="B916" t="s">
        <v>1687</v>
      </c>
      <c r="C916" t="s">
        <v>64</v>
      </c>
      <c r="D916" t="s">
        <v>65</v>
      </c>
      <c r="E916" t="s">
        <v>666</v>
      </c>
      <c r="F916" t="s">
        <v>704</v>
      </c>
      <c r="G916" t="s">
        <v>720</v>
      </c>
      <c r="H916">
        <v>12</v>
      </c>
      <c r="I916">
        <v>1.36</v>
      </c>
      <c r="J916">
        <v>1.06</v>
      </c>
      <c r="K916">
        <v>1.47</v>
      </c>
      <c r="L916">
        <v>1.05</v>
      </c>
      <c r="M916">
        <v>1</v>
      </c>
      <c r="N916">
        <v>3</v>
      </c>
      <c r="O916">
        <v>4</v>
      </c>
      <c r="P916">
        <v>2</v>
      </c>
      <c r="Q916">
        <v>1</v>
      </c>
      <c r="R916">
        <v>1</v>
      </c>
      <c r="S916">
        <v>39</v>
      </c>
      <c r="T916" t="s">
        <v>1688</v>
      </c>
      <c r="U916">
        <v>3</v>
      </c>
      <c r="V916">
        <v>6</v>
      </c>
      <c r="W916">
        <v>1</v>
      </c>
      <c r="X916">
        <v>0</v>
      </c>
      <c r="Y916">
        <v>1</v>
      </c>
      <c r="Z916">
        <v>0</v>
      </c>
      <c r="AA916">
        <v>0</v>
      </c>
      <c r="AB916">
        <v>1</v>
      </c>
      <c r="AC916">
        <v>1</v>
      </c>
      <c r="AD916">
        <v>0</v>
      </c>
      <c r="AE916">
        <v>9</v>
      </c>
      <c r="AF916">
        <v>11</v>
      </c>
      <c r="AG916">
        <v>3</v>
      </c>
      <c r="AH916">
        <v>5</v>
      </c>
      <c r="AI916">
        <v>6</v>
      </c>
      <c r="AJ916">
        <v>6</v>
      </c>
      <c r="AK916">
        <v>8</v>
      </c>
      <c r="AL916">
        <v>16</v>
      </c>
      <c r="AM916">
        <v>60</v>
      </c>
      <c r="AN916">
        <v>40</v>
      </c>
      <c r="AO916">
        <v>1.27</v>
      </c>
      <c r="AP916">
        <v>1.53</v>
      </c>
      <c r="AQ916">
        <v>2.44</v>
      </c>
      <c r="AR916">
        <v>57</v>
      </c>
      <c r="AS916">
        <v>73</v>
      </c>
      <c r="AT916">
        <v>47</v>
      </c>
      <c r="AU916">
        <v>26</v>
      </c>
      <c r="AV916">
        <v>7</v>
      </c>
      <c r="AW916">
        <v>37</v>
      </c>
      <c r="AX916">
        <v>74</v>
      </c>
      <c r="AY916">
        <v>37</v>
      </c>
      <c r="AZ916">
        <v>70</v>
      </c>
      <c r="BA916">
        <v>10.130000000000001</v>
      </c>
      <c r="BB916">
        <v>5.52</v>
      </c>
      <c r="BC916">
        <v>3</v>
      </c>
      <c r="BD916">
        <v>3.25</v>
      </c>
      <c r="BE916">
        <v>2.2999999999999998</v>
      </c>
      <c r="BF916">
        <f>(1/BC916+1/BD916+1/BE916-1)/3</f>
        <v>2.5269416573764431E-2</v>
      </c>
      <c r="BG916">
        <f>1/BC916-BF916</f>
        <v>0.3080639167595689</v>
      </c>
      <c r="BH916">
        <f>1/BD916-BF916</f>
        <v>0.2824228911185433</v>
      </c>
      <c r="BI916">
        <f>1/BE916-BF916</f>
        <v>0.4095131921218878</v>
      </c>
      <c r="BJ916">
        <f>MROUND(BG916*100,2)/100</f>
        <v>0.3</v>
      </c>
      <c r="BK916">
        <v>1.41</v>
      </c>
      <c r="BL916">
        <v>2.25</v>
      </c>
      <c r="BM916">
        <v>4</v>
      </c>
      <c r="BN916">
        <v>8.25</v>
      </c>
      <c r="BO916">
        <v>1.95</v>
      </c>
      <c r="BP916">
        <v>1.77</v>
      </c>
      <c r="BQ916" t="s">
        <v>669</v>
      </c>
      <c r="BR916">
        <f>VLOOKUP(Table2[[#This Row],[Reference]],metron,10,FALSE)</f>
        <v>2.5726407816919519</v>
      </c>
      <c r="BS916">
        <f>VLOOKUP(Table2[[#This Row],[Reference]],metron,11,FALSE)</f>
        <v>1.1805091283106199</v>
      </c>
      <c r="BT916">
        <f>VLOOKUP(Table2[[#This Row],[Reference]],metron,12,FALSE)</f>
        <v>1.3921316533813319</v>
      </c>
      <c r="BU916">
        <f>VLOOKUP(Table2[[#This Row],[Reference]],metron,13,FALSE)</f>
        <v>0.5209673269873939</v>
      </c>
      <c r="BV916">
        <f>VLOOKUP(Table2[[#This Row],[Reference]],metron,14,FALSE)</f>
        <v>0.61847182917417032</v>
      </c>
      <c r="BW916">
        <f>VLOOKUP(Table2[[#This Row],[Reference]],metron,15,FALSE)</f>
        <v>11.149200710479571</v>
      </c>
      <c r="BX916">
        <f>VLOOKUP(Table2[[#This Row],[Reference]],metron,16,FALSE)</f>
        <v>11.444049733570161</v>
      </c>
      <c r="BY916">
        <f>VLOOKUP(Table2[[#This Row],[Reference]],metron,17,FALSE)</f>
        <v>4.5257270693512304</v>
      </c>
      <c r="BZ916">
        <f>VLOOKUP(Table2[[#This Row],[Reference]],metron,18,FALSE)</f>
        <v>4.8465324384787474</v>
      </c>
      <c r="CA916">
        <f>VLOOKUP(Table2[[#This Row],[Reference]],metron,19,FALSE)</f>
        <v>6.6234736411283404</v>
      </c>
      <c r="CB916">
        <f>VLOOKUP(Table2[[#This Row],[Reference]],metron,20,FALSE)</f>
        <v>6.5975172950914134</v>
      </c>
      <c r="CC916">
        <f>VLOOKUP(Table2[[#This Row],[Reference]],metron,21,FALSE)</f>
        <v>12.90081154192967</v>
      </c>
      <c r="CD916">
        <f>VLOOKUP(Table2[[#This Row],[Reference]],metron,22,FALSE)</f>
        <v>13.00360685302074</v>
      </c>
      <c r="CE916">
        <f>VLOOKUP(Table2[[#This Row],[Reference]],metron,23,FALSE)</f>
        <v>1.7502145922746779</v>
      </c>
      <c r="CF916">
        <f>VLOOKUP(Table2[[#This Row],[Reference]],metron,24,FALSE)</f>
        <v>1.831402831402831</v>
      </c>
      <c r="CG916">
        <f>VLOOKUP(Table2[[#This Row],[Reference]],metron,25,FALSE)</f>
        <v>9.6525096525096526E-2</v>
      </c>
      <c r="CH916">
        <f>VLOOKUP(Table2[[#This Row],[Reference]],metron,26,FALSE)</f>
        <v>0.1244101244101244</v>
      </c>
    </row>
    <row r="917" spans="1:86" hidden="1" x14ac:dyDescent="0.45">
      <c r="A917">
        <v>1649988000</v>
      </c>
      <c r="B917" t="s">
        <v>1689</v>
      </c>
      <c r="C917" t="s">
        <v>64</v>
      </c>
      <c r="D917" t="s">
        <v>65</v>
      </c>
      <c r="E917" t="s">
        <v>677</v>
      </c>
      <c r="F917" t="s">
        <v>699</v>
      </c>
      <c r="G917" t="s">
        <v>65</v>
      </c>
      <c r="H917">
        <v>14</v>
      </c>
      <c r="I917">
        <v>1.61</v>
      </c>
      <c r="J917">
        <v>0.4</v>
      </c>
      <c r="K917">
        <v>1.55</v>
      </c>
      <c r="L917">
        <v>0.72</v>
      </c>
      <c r="M917">
        <v>1</v>
      </c>
      <c r="N917">
        <v>2</v>
      </c>
      <c r="O917">
        <v>3</v>
      </c>
      <c r="P917">
        <v>2</v>
      </c>
      <c r="Q917">
        <v>0</v>
      </c>
      <c r="R917">
        <v>2</v>
      </c>
      <c r="S917">
        <v>51</v>
      </c>
      <c r="T917" t="s">
        <v>1690</v>
      </c>
      <c r="U917">
        <v>7</v>
      </c>
      <c r="V917">
        <v>6</v>
      </c>
      <c r="W917">
        <v>4</v>
      </c>
      <c r="X917">
        <v>1</v>
      </c>
      <c r="Y917">
        <v>3</v>
      </c>
      <c r="Z917">
        <v>0</v>
      </c>
      <c r="AA917">
        <v>2</v>
      </c>
      <c r="AB917">
        <v>3</v>
      </c>
      <c r="AC917">
        <v>1</v>
      </c>
      <c r="AD917">
        <v>2</v>
      </c>
      <c r="AE917">
        <v>12</v>
      </c>
      <c r="AF917">
        <v>8</v>
      </c>
      <c r="AG917">
        <v>3</v>
      </c>
      <c r="AH917">
        <v>2</v>
      </c>
      <c r="AI917">
        <v>9</v>
      </c>
      <c r="AJ917">
        <v>6</v>
      </c>
      <c r="AK917">
        <v>14</v>
      </c>
      <c r="AL917">
        <v>17</v>
      </c>
      <c r="AM917">
        <v>55</v>
      </c>
      <c r="AN917">
        <v>45</v>
      </c>
      <c r="AO917">
        <v>1.4</v>
      </c>
      <c r="AP917">
        <v>0.84</v>
      </c>
      <c r="AQ917">
        <v>2.0499999999999998</v>
      </c>
      <c r="AR917">
        <v>34</v>
      </c>
      <c r="AS917">
        <v>65</v>
      </c>
      <c r="AT917">
        <v>32</v>
      </c>
      <c r="AU917">
        <v>10</v>
      </c>
      <c r="AV917">
        <v>4</v>
      </c>
      <c r="AW917">
        <v>20</v>
      </c>
      <c r="AX917">
        <v>53</v>
      </c>
      <c r="AY917">
        <v>34</v>
      </c>
      <c r="AZ917">
        <v>76</v>
      </c>
      <c r="BA917">
        <v>6.62</v>
      </c>
      <c r="BB917">
        <v>5.2</v>
      </c>
      <c r="BC917">
        <v>1.47</v>
      </c>
      <c r="BD917">
        <v>4</v>
      </c>
      <c r="BE917">
        <v>7</v>
      </c>
      <c r="BF917">
        <f>(1/BC917+1/BD917+1/BE917-1)/3</f>
        <v>2.4376417233560099E-2</v>
      </c>
      <c r="BG917">
        <f>1/BC917-BF917</f>
        <v>0.65589569160997729</v>
      </c>
      <c r="BH917">
        <f>1/BD917-BF917</f>
        <v>0.2256235827664399</v>
      </c>
      <c r="BI917">
        <f>1/BE917-BF917</f>
        <v>0.11848072562358275</v>
      </c>
      <c r="BJ917">
        <f>MROUND(BG917*100,2)/100</f>
        <v>0.66</v>
      </c>
      <c r="BK917">
        <v>0</v>
      </c>
      <c r="BL917">
        <v>2.02</v>
      </c>
      <c r="BM917">
        <v>0</v>
      </c>
      <c r="BN917">
        <v>0</v>
      </c>
      <c r="BO917">
        <v>0</v>
      </c>
      <c r="BP917">
        <v>0</v>
      </c>
      <c r="BQ917" t="s">
        <v>733</v>
      </c>
      <c r="BR917">
        <f>VLOOKUP(Table2[[#This Row],[Reference]],metron,10,FALSE)</f>
        <v>2.9251336898395728</v>
      </c>
      <c r="BS917">
        <f>VLOOKUP(Table2[[#This Row],[Reference]],metron,11,FALSE)</f>
        <v>2.089675030851502</v>
      </c>
      <c r="BT917">
        <f>VLOOKUP(Table2[[#This Row],[Reference]],metron,12,FALSE)</f>
        <v>0.8354586589880707</v>
      </c>
      <c r="BU917">
        <f>VLOOKUP(Table2[[#This Row],[Reference]],metron,13,FALSE)</f>
        <v>0.92472233648704238</v>
      </c>
      <c r="BV917">
        <f>VLOOKUP(Table2[[#This Row],[Reference]],metron,14,FALSE)</f>
        <v>0.35252982311805842</v>
      </c>
      <c r="BW917">
        <f>VLOOKUP(Table2[[#This Row],[Reference]],metron,15,FALSE)</f>
        <v>15.366666666666671</v>
      </c>
      <c r="BX917">
        <f>VLOOKUP(Table2[[#This Row],[Reference]],metron,16,FALSE)</f>
        <v>8.5234848484848484</v>
      </c>
      <c r="BY917">
        <f>VLOOKUP(Table2[[#This Row],[Reference]],metron,17,FALSE)</f>
        <v>6.6873065015479876</v>
      </c>
      <c r="BZ917">
        <f>VLOOKUP(Table2[[#This Row],[Reference]],metron,18,FALSE)</f>
        <v>3.3490712074303399</v>
      </c>
      <c r="CA917">
        <f>VLOOKUP(Table2[[#This Row],[Reference]],metron,19,FALSE)</f>
        <v>8.679360165118684</v>
      </c>
      <c r="CB917">
        <f>VLOOKUP(Table2[[#This Row],[Reference]],metron,20,FALSE)</f>
        <v>5.1744136410545085</v>
      </c>
      <c r="CC917">
        <f>VLOOKUP(Table2[[#This Row],[Reference]],metron,21,FALSE)</f>
        <v>12.62384615384615</v>
      </c>
      <c r="CD917">
        <f>VLOOKUP(Table2[[#This Row],[Reference]],metron,22,FALSE)</f>
        <v>13.844615384615381</v>
      </c>
      <c r="CE917">
        <f>VLOOKUP(Table2[[#This Row],[Reference]],metron,23,FALSE)</f>
        <v>1.369710467706013</v>
      </c>
      <c r="CF917">
        <f>VLOOKUP(Table2[[#This Row],[Reference]],metron,24,FALSE)</f>
        <v>2.0920564216778019</v>
      </c>
      <c r="CG917">
        <f>VLOOKUP(Table2[[#This Row],[Reference]],metron,25,FALSE)</f>
        <v>7.126948775055679E-2</v>
      </c>
      <c r="CH917">
        <f>VLOOKUP(Table2[[#This Row],[Reference]],metron,26,FALSE)</f>
        <v>0.13214550853749071</v>
      </c>
    </row>
    <row r="918" spans="1:86" hidden="1" x14ac:dyDescent="0.45">
      <c r="A918">
        <v>1650067200</v>
      </c>
      <c r="B918" t="s">
        <v>1691</v>
      </c>
      <c r="C918" t="s">
        <v>64</v>
      </c>
      <c r="D918" t="s">
        <v>65</v>
      </c>
      <c r="E918" t="s">
        <v>660</v>
      </c>
      <c r="F918" t="s">
        <v>688</v>
      </c>
      <c r="G918" t="s">
        <v>684</v>
      </c>
      <c r="H918">
        <v>14</v>
      </c>
      <c r="I918">
        <v>1.07</v>
      </c>
      <c r="J918">
        <v>1.31</v>
      </c>
      <c r="K918">
        <v>1.24</v>
      </c>
      <c r="L918">
        <v>1.25</v>
      </c>
      <c r="M918">
        <v>4</v>
      </c>
      <c r="N918">
        <v>2</v>
      </c>
      <c r="O918">
        <v>6</v>
      </c>
      <c r="P918">
        <v>4</v>
      </c>
      <c r="Q918">
        <v>3</v>
      </c>
      <c r="R918">
        <v>1</v>
      </c>
      <c r="S918" t="s">
        <v>1692</v>
      </c>
      <c r="T918" t="s">
        <v>1693</v>
      </c>
      <c r="U918">
        <v>2</v>
      </c>
      <c r="V918">
        <v>6</v>
      </c>
      <c r="W918">
        <v>2</v>
      </c>
      <c r="X918">
        <v>1</v>
      </c>
      <c r="Y918">
        <v>1</v>
      </c>
      <c r="Z918">
        <v>0</v>
      </c>
      <c r="AA918">
        <v>1</v>
      </c>
      <c r="AB918">
        <v>2</v>
      </c>
      <c r="AC918">
        <v>0</v>
      </c>
      <c r="AD918">
        <v>1</v>
      </c>
      <c r="AE918">
        <v>13</v>
      </c>
      <c r="AF918">
        <v>16</v>
      </c>
      <c r="AG918">
        <v>6</v>
      </c>
      <c r="AH918">
        <v>7</v>
      </c>
      <c r="AI918">
        <v>7</v>
      </c>
      <c r="AJ918">
        <v>9</v>
      </c>
      <c r="AK918">
        <v>16</v>
      </c>
      <c r="AL918">
        <v>9</v>
      </c>
      <c r="AM918">
        <v>43</v>
      </c>
      <c r="AN918">
        <v>57</v>
      </c>
      <c r="AO918">
        <v>1.41</v>
      </c>
      <c r="AP918">
        <v>1.75</v>
      </c>
      <c r="AQ918">
        <v>2.2999999999999998</v>
      </c>
      <c r="AR918">
        <v>39</v>
      </c>
      <c r="AS918">
        <v>63</v>
      </c>
      <c r="AT918">
        <v>54</v>
      </c>
      <c r="AU918">
        <v>20</v>
      </c>
      <c r="AV918">
        <v>3</v>
      </c>
      <c r="AW918">
        <v>28</v>
      </c>
      <c r="AX918">
        <v>61</v>
      </c>
      <c r="AY918">
        <v>40</v>
      </c>
      <c r="AZ918">
        <v>74</v>
      </c>
      <c r="BA918">
        <v>8.27</v>
      </c>
      <c r="BB918">
        <v>4.13</v>
      </c>
      <c r="BC918">
        <v>2.15</v>
      </c>
      <c r="BD918">
        <v>3</v>
      </c>
      <c r="BE918">
        <v>3.5</v>
      </c>
      <c r="BF918">
        <f>(1/BC918+1/BD918+1/BE918-1)/3</f>
        <v>2.8054632705795484E-2</v>
      </c>
      <c r="BG918">
        <f>1/BC918-BF918</f>
        <v>0.43706164636397193</v>
      </c>
      <c r="BH918">
        <f>1/BD918-BF918</f>
        <v>0.30527870062753781</v>
      </c>
      <c r="BI918">
        <f>1/BE918-BF918</f>
        <v>0.2576596530084902</v>
      </c>
      <c r="BJ918">
        <f>MROUND(BG918*100,2)/100</f>
        <v>0.44</v>
      </c>
      <c r="BK918">
        <v>1.36</v>
      </c>
      <c r="BL918">
        <v>2.2999999999999998</v>
      </c>
      <c r="BM918">
        <v>3.5</v>
      </c>
      <c r="BN918">
        <v>6.5</v>
      </c>
      <c r="BO918">
        <v>1.85</v>
      </c>
      <c r="BP918">
        <v>1.85</v>
      </c>
      <c r="BQ918" t="s">
        <v>664</v>
      </c>
      <c r="BR918">
        <f>VLOOKUP(Table2[[#This Row],[Reference]],metron,10,FALSE)</f>
        <v>2.4807646356033461</v>
      </c>
      <c r="BS918">
        <f>VLOOKUP(Table2[[#This Row],[Reference]],metron,11,FALSE)</f>
        <v>1.4140979689366791</v>
      </c>
      <c r="BT918">
        <f>VLOOKUP(Table2[[#This Row],[Reference]],metron,12,FALSE)</f>
        <v>1.0666666666666671</v>
      </c>
      <c r="BU918">
        <f>VLOOKUP(Table2[[#This Row],[Reference]],metron,13,FALSE)</f>
        <v>0.62712066905615294</v>
      </c>
      <c r="BV918">
        <f>VLOOKUP(Table2[[#This Row],[Reference]],metron,14,FALSE)</f>
        <v>0.46009557945041818</v>
      </c>
      <c r="BW918">
        <f>VLOOKUP(Table2[[#This Row],[Reference]],metron,15,FALSE)</f>
        <v>12.56969280146722</v>
      </c>
      <c r="BX918">
        <f>VLOOKUP(Table2[[#This Row],[Reference]],metron,16,FALSE)</f>
        <v>9.8695552498853729</v>
      </c>
      <c r="BY918">
        <f>VLOOKUP(Table2[[#This Row],[Reference]],metron,17,FALSE)</f>
        <v>5.2754256787850897</v>
      </c>
      <c r="BZ918">
        <f>VLOOKUP(Table2[[#This Row],[Reference]],metron,18,FALSE)</f>
        <v>4.1279337321675103</v>
      </c>
      <c r="CA918">
        <f>VLOOKUP(Table2[[#This Row],[Reference]],metron,19,FALSE)</f>
        <v>7.2942671226821298</v>
      </c>
      <c r="CB918">
        <f>VLOOKUP(Table2[[#This Row],[Reference]],metron,20,FALSE)</f>
        <v>5.7416215177178627</v>
      </c>
      <c r="CC918">
        <f>VLOOKUP(Table2[[#This Row],[Reference]],metron,21,FALSE)</f>
        <v>12.897246007868549</v>
      </c>
      <c r="CD918">
        <f>VLOOKUP(Table2[[#This Row],[Reference]],metron,22,FALSE)</f>
        <v>13.507058551261281</v>
      </c>
      <c r="CE918">
        <f>VLOOKUP(Table2[[#This Row],[Reference]],metron,23,FALSE)</f>
        <v>1.576522702104098</v>
      </c>
      <c r="CF918">
        <f>VLOOKUP(Table2[[#This Row],[Reference]],metron,24,FALSE)</f>
        <v>1.917165005537099</v>
      </c>
      <c r="CG918">
        <f>VLOOKUP(Table2[[#This Row],[Reference]],metron,25,FALSE)</f>
        <v>8.4385382059800659E-2</v>
      </c>
      <c r="CH918">
        <f>VLOOKUP(Table2[[#This Row],[Reference]],metron,26,FALSE)</f>
        <v>0.1233665559246955</v>
      </c>
    </row>
    <row r="919" spans="1:86" x14ac:dyDescent="0.45">
      <c r="A919">
        <v>1650074400</v>
      </c>
      <c r="B919" t="s">
        <v>1694</v>
      </c>
      <c r="C919" t="s">
        <v>64</v>
      </c>
      <c r="D919" t="s">
        <v>65</v>
      </c>
      <c r="E919" t="s">
        <v>689</v>
      </c>
      <c r="F919" t="s">
        <v>693</v>
      </c>
      <c r="G919" t="s">
        <v>710</v>
      </c>
      <c r="H919">
        <v>14</v>
      </c>
      <c r="I919">
        <v>1</v>
      </c>
      <c r="J919">
        <v>1.47</v>
      </c>
      <c r="K919">
        <v>0.88</v>
      </c>
      <c r="L919">
        <v>1.42</v>
      </c>
      <c r="M919">
        <v>1</v>
      </c>
      <c r="N919">
        <v>2</v>
      </c>
      <c r="O919">
        <v>3</v>
      </c>
      <c r="P919">
        <v>2</v>
      </c>
      <c r="Q919">
        <v>1</v>
      </c>
      <c r="R919">
        <v>1</v>
      </c>
      <c r="S919">
        <v>44</v>
      </c>
      <c r="T919" t="s">
        <v>1695</v>
      </c>
      <c r="U919">
        <v>3</v>
      </c>
      <c r="V919">
        <v>5</v>
      </c>
      <c r="W919">
        <v>1</v>
      </c>
      <c r="X919">
        <v>0</v>
      </c>
      <c r="Y919">
        <v>3</v>
      </c>
      <c r="Z919">
        <v>0</v>
      </c>
      <c r="AA919">
        <v>0</v>
      </c>
      <c r="AB919">
        <v>1</v>
      </c>
      <c r="AC919">
        <v>0</v>
      </c>
      <c r="AD919">
        <v>3</v>
      </c>
      <c r="AE919">
        <v>15</v>
      </c>
      <c r="AF919">
        <v>7</v>
      </c>
      <c r="AG919">
        <v>5</v>
      </c>
      <c r="AH919">
        <v>4</v>
      </c>
      <c r="AI919">
        <v>10</v>
      </c>
      <c r="AJ919">
        <v>3</v>
      </c>
      <c r="AK919">
        <v>16</v>
      </c>
      <c r="AL919">
        <v>19</v>
      </c>
      <c r="AM919">
        <v>48</v>
      </c>
      <c r="AN919">
        <v>52</v>
      </c>
      <c r="AO919">
        <v>1.54</v>
      </c>
      <c r="AP919">
        <v>0.98</v>
      </c>
      <c r="AQ919">
        <v>2.67</v>
      </c>
      <c r="AR919">
        <v>60</v>
      </c>
      <c r="AS919">
        <v>77</v>
      </c>
      <c r="AT919">
        <v>60</v>
      </c>
      <c r="AU919">
        <v>30</v>
      </c>
      <c r="AV919">
        <v>7</v>
      </c>
      <c r="AW919">
        <v>47</v>
      </c>
      <c r="AX919">
        <v>74</v>
      </c>
      <c r="AY919">
        <v>44</v>
      </c>
      <c r="AZ919">
        <v>84</v>
      </c>
      <c r="BA919">
        <v>8.6</v>
      </c>
      <c r="BB919">
        <v>4.66</v>
      </c>
      <c r="BC919">
        <v>4.4000000000000004</v>
      </c>
      <c r="BD919">
        <v>3.25</v>
      </c>
      <c r="BE919">
        <v>1.8</v>
      </c>
      <c r="BF919">
        <f>(1/BC919+1/BD919+1/BE919-1)/3</f>
        <v>3.0173530173530194E-2</v>
      </c>
      <c r="BG919">
        <f>1/BC919-BF919</f>
        <v>0.19709919709919707</v>
      </c>
      <c r="BH919">
        <f>1/BD919-BF919</f>
        <v>0.27751877751877752</v>
      </c>
      <c r="BI919">
        <f>1/BE919-BF919</f>
        <v>0.52538202538202539</v>
      </c>
      <c r="BJ919">
        <f>MROUND(BG919*100,2)/100</f>
        <v>0.2</v>
      </c>
      <c r="BK919">
        <v>1.36</v>
      </c>
      <c r="BL919">
        <v>2.15</v>
      </c>
      <c r="BM919">
        <v>3.5</v>
      </c>
      <c r="BN919">
        <v>6.5</v>
      </c>
      <c r="BO919">
        <v>1.91</v>
      </c>
      <c r="BP919">
        <v>1.8</v>
      </c>
      <c r="BQ919" t="s">
        <v>713</v>
      </c>
      <c r="BR919">
        <f>VLOOKUP(Table2[[#This Row],[Reference]],metron,10,FALSE)</f>
        <v>2.7065095398428731</v>
      </c>
      <c r="BS919">
        <f>VLOOKUP(Table2[[#This Row],[Reference]],metron,11,FALSE)</f>
        <v>1.0101010101010099</v>
      </c>
      <c r="BT919">
        <f>VLOOKUP(Table2[[#This Row],[Reference]],metron,12,FALSE)</f>
        <v>1.696408529741863</v>
      </c>
      <c r="BU919">
        <f>VLOOKUP(Table2[[#This Row],[Reference]],metron,13,FALSE)</f>
        <v>0.44044943820224719</v>
      </c>
      <c r="BV919">
        <f>VLOOKUP(Table2[[#This Row],[Reference]],metron,14,FALSE)</f>
        <v>0.74606741573033708</v>
      </c>
      <c r="BW919">
        <f>VLOOKUP(Table2[[#This Row],[Reference]],metron,15,FALSE)</f>
        <v>10.265072765072761</v>
      </c>
      <c r="BX919">
        <f>VLOOKUP(Table2[[#This Row],[Reference]],metron,16,FALSE)</f>
        <v>13.023908523908521</v>
      </c>
      <c r="BY919">
        <f>VLOOKUP(Table2[[#This Row],[Reference]],metron,17,FALSE)</f>
        <v>4.0483193277310923</v>
      </c>
      <c r="BZ919">
        <f>VLOOKUP(Table2[[#This Row],[Reference]],metron,18,FALSE)</f>
        <v>5.60609243697479</v>
      </c>
      <c r="CA919">
        <f>VLOOKUP(Table2[[#This Row],[Reference]],metron,19,FALSE)</f>
        <v>6.2167534373416684</v>
      </c>
      <c r="CB919">
        <f>VLOOKUP(Table2[[#This Row],[Reference]],metron,20,FALSE)</f>
        <v>7.4178160869337306</v>
      </c>
      <c r="CC919">
        <f>VLOOKUP(Table2[[#This Row],[Reference]],metron,21,FALSE)</f>
        <v>13.223628691983119</v>
      </c>
      <c r="CD919">
        <f>VLOOKUP(Table2[[#This Row],[Reference]],metron,22,FALSE)</f>
        <v>12.78586497890295</v>
      </c>
      <c r="CE919">
        <f>VLOOKUP(Table2[[#This Row],[Reference]],metron,23,FALSE)</f>
        <v>1.8442211055276381</v>
      </c>
      <c r="CF919">
        <f>VLOOKUP(Table2[[#This Row],[Reference]],metron,24,FALSE)</f>
        <v>1.7989949748743721</v>
      </c>
      <c r="CG919">
        <f>VLOOKUP(Table2[[#This Row],[Reference]],metron,25,FALSE)</f>
        <v>0.12060301507537689</v>
      </c>
      <c r="CH919">
        <f>VLOOKUP(Table2[[#This Row],[Reference]],metron,26,FALSE)</f>
        <v>0.11658291457286429</v>
      </c>
    </row>
    <row r="920" spans="1:86" hidden="1" x14ac:dyDescent="0.45">
      <c r="A920">
        <v>1650074760</v>
      </c>
      <c r="B920" t="s">
        <v>1696</v>
      </c>
      <c r="C920" t="s">
        <v>64</v>
      </c>
      <c r="D920" t="s">
        <v>65</v>
      </c>
      <c r="E920" t="s">
        <v>676</v>
      </c>
      <c r="F920" t="s">
        <v>694</v>
      </c>
      <c r="G920" t="s">
        <v>760</v>
      </c>
      <c r="H920">
        <v>14</v>
      </c>
      <c r="I920">
        <v>1.47</v>
      </c>
      <c r="J920">
        <v>1.38</v>
      </c>
      <c r="K920">
        <v>1.35</v>
      </c>
      <c r="L920">
        <v>1.53</v>
      </c>
      <c r="M920">
        <v>1</v>
      </c>
      <c r="N920">
        <v>3</v>
      </c>
      <c r="O920">
        <v>4</v>
      </c>
      <c r="P920">
        <v>3</v>
      </c>
      <c r="Q920">
        <v>1</v>
      </c>
      <c r="R920">
        <v>2</v>
      </c>
      <c r="S920">
        <v>31</v>
      </c>
      <c r="T920" t="s">
        <v>1697</v>
      </c>
      <c r="U920">
        <v>6</v>
      </c>
      <c r="V920">
        <v>7</v>
      </c>
      <c r="W920">
        <v>3</v>
      </c>
      <c r="X920">
        <v>0</v>
      </c>
      <c r="Y920">
        <v>2</v>
      </c>
      <c r="Z920">
        <v>0</v>
      </c>
      <c r="AA920">
        <v>0</v>
      </c>
      <c r="AB920">
        <v>3</v>
      </c>
      <c r="AC920">
        <v>2</v>
      </c>
      <c r="AD920">
        <v>0</v>
      </c>
      <c r="AE920">
        <v>11</v>
      </c>
      <c r="AF920">
        <v>19</v>
      </c>
      <c r="AG920">
        <v>4</v>
      </c>
      <c r="AH920">
        <v>9</v>
      </c>
      <c r="AI920">
        <v>7</v>
      </c>
      <c r="AJ920">
        <v>10</v>
      </c>
      <c r="AK920">
        <v>16</v>
      </c>
      <c r="AL920">
        <v>15</v>
      </c>
      <c r="AM920">
        <v>50</v>
      </c>
      <c r="AN920">
        <v>50</v>
      </c>
      <c r="AO920">
        <v>1.22</v>
      </c>
      <c r="AP920">
        <v>2.2000000000000002</v>
      </c>
      <c r="AQ920">
        <v>1.94</v>
      </c>
      <c r="AR920">
        <v>55</v>
      </c>
      <c r="AS920">
        <v>62</v>
      </c>
      <c r="AT920">
        <v>33</v>
      </c>
      <c r="AU920">
        <v>13</v>
      </c>
      <c r="AV920">
        <v>7</v>
      </c>
      <c r="AW920">
        <v>35</v>
      </c>
      <c r="AX920">
        <v>58</v>
      </c>
      <c r="AY920">
        <v>20</v>
      </c>
      <c r="AZ920">
        <v>65</v>
      </c>
      <c r="BA920">
        <v>9.1300000000000008</v>
      </c>
      <c r="BB920">
        <v>4.6399999999999997</v>
      </c>
      <c r="BC920">
        <v>2.95</v>
      </c>
      <c r="BD920">
        <v>2.95</v>
      </c>
      <c r="BE920">
        <v>2.4</v>
      </c>
      <c r="BF920">
        <f>(1/BC920+1/BD920+1/BE920-1)/3</f>
        <v>3.1544256120527324E-2</v>
      </c>
      <c r="BG920">
        <f>1/BC920-BF920</f>
        <v>0.30743879472693031</v>
      </c>
      <c r="BH920">
        <f>1/BD920-BF920</f>
        <v>0.30743879472693031</v>
      </c>
      <c r="BI920">
        <f>1/BE920-BF920</f>
        <v>0.38512241054613938</v>
      </c>
      <c r="BJ920">
        <f>MROUND(BG920*100,2)/100</f>
        <v>0.3</v>
      </c>
      <c r="BK920">
        <v>1.4</v>
      </c>
      <c r="BL920">
        <v>2.25</v>
      </c>
      <c r="BM920">
        <v>4</v>
      </c>
      <c r="BN920">
        <v>7.5</v>
      </c>
      <c r="BO920">
        <v>1.91</v>
      </c>
      <c r="BP920">
        <v>1.8</v>
      </c>
      <c r="BQ920" t="s">
        <v>680</v>
      </c>
      <c r="BR920">
        <f>VLOOKUP(Table2[[#This Row],[Reference]],metron,10,FALSE)</f>
        <v>2.5726407816919519</v>
      </c>
      <c r="BS920">
        <f>VLOOKUP(Table2[[#This Row],[Reference]],metron,11,FALSE)</f>
        <v>1.1805091283106199</v>
      </c>
      <c r="BT920">
        <f>VLOOKUP(Table2[[#This Row],[Reference]],metron,12,FALSE)</f>
        <v>1.3921316533813319</v>
      </c>
      <c r="BU920">
        <f>VLOOKUP(Table2[[#This Row],[Reference]],metron,13,FALSE)</f>
        <v>0.5209673269873939</v>
      </c>
      <c r="BV920">
        <f>VLOOKUP(Table2[[#This Row],[Reference]],metron,14,FALSE)</f>
        <v>0.61847182917417032</v>
      </c>
      <c r="BW920">
        <f>VLOOKUP(Table2[[#This Row],[Reference]],metron,15,FALSE)</f>
        <v>11.149200710479571</v>
      </c>
      <c r="BX920">
        <f>VLOOKUP(Table2[[#This Row],[Reference]],metron,16,FALSE)</f>
        <v>11.444049733570161</v>
      </c>
      <c r="BY920">
        <f>VLOOKUP(Table2[[#This Row],[Reference]],metron,17,FALSE)</f>
        <v>4.5257270693512304</v>
      </c>
      <c r="BZ920">
        <f>VLOOKUP(Table2[[#This Row],[Reference]],metron,18,FALSE)</f>
        <v>4.8465324384787474</v>
      </c>
      <c r="CA920">
        <f>VLOOKUP(Table2[[#This Row],[Reference]],metron,19,FALSE)</f>
        <v>6.6234736411283404</v>
      </c>
      <c r="CB920">
        <f>VLOOKUP(Table2[[#This Row],[Reference]],metron,20,FALSE)</f>
        <v>6.5975172950914134</v>
      </c>
      <c r="CC920">
        <f>VLOOKUP(Table2[[#This Row],[Reference]],metron,21,FALSE)</f>
        <v>12.90081154192967</v>
      </c>
      <c r="CD920">
        <f>VLOOKUP(Table2[[#This Row],[Reference]],metron,22,FALSE)</f>
        <v>13.00360685302074</v>
      </c>
      <c r="CE920">
        <f>VLOOKUP(Table2[[#This Row],[Reference]],metron,23,FALSE)</f>
        <v>1.7502145922746779</v>
      </c>
      <c r="CF920">
        <f>VLOOKUP(Table2[[#This Row],[Reference]],metron,24,FALSE)</f>
        <v>1.831402831402831</v>
      </c>
      <c r="CG920">
        <f>VLOOKUP(Table2[[#This Row],[Reference]],metron,25,FALSE)</f>
        <v>9.6525096525096526E-2</v>
      </c>
      <c r="CH920">
        <f>VLOOKUP(Table2[[#This Row],[Reference]],metron,26,FALSE)</f>
        <v>0.1244101244101244</v>
      </c>
    </row>
    <row r="921" spans="1:86" hidden="1" x14ac:dyDescent="0.45">
      <c r="A921">
        <v>1650146400</v>
      </c>
      <c r="B921" t="s">
        <v>1698</v>
      </c>
      <c r="C921" t="s">
        <v>64</v>
      </c>
      <c r="D921" t="s">
        <v>65</v>
      </c>
      <c r="E921" t="s">
        <v>667</v>
      </c>
      <c r="F921" t="s">
        <v>700</v>
      </c>
      <c r="G921" t="s">
        <v>662</v>
      </c>
      <c r="H921">
        <v>14</v>
      </c>
      <c r="I921">
        <v>1.67</v>
      </c>
      <c r="J921">
        <v>1.6</v>
      </c>
      <c r="K921">
        <v>1.55</v>
      </c>
      <c r="L921">
        <v>1.42</v>
      </c>
      <c r="M921">
        <v>0</v>
      </c>
      <c r="N921">
        <v>1</v>
      </c>
      <c r="O921">
        <v>1</v>
      </c>
      <c r="P921">
        <v>1</v>
      </c>
      <c r="Q921">
        <v>0</v>
      </c>
      <c r="R921">
        <v>1</v>
      </c>
      <c r="T921">
        <v>43</v>
      </c>
      <c r="U921">
        <v>3</v>
      </c>
      <c r="V921">
        <v>4</v>
      </c>
      <c r="W921">
        <v>4</v>
      </c>
      <c r="X921">
        <v>2</v>
      </c>
      <c r="Y921">
        <v>9</v>
      </c>
      <c r="Z921">
        <v>2</v>
      </c>
      <c r="AA921">
        <v>3</v>
      </c>
      <c r="AB921">
        <v>3</v>
      </c>
      <c r="AC921">
        <v>2</v>
      </c>
      <c r="AD921">
        <v>9</v>
      </c>
      <c r="AE921">
        <v>16</v>
      </c>
      <c r="AF921">
        <v>25</v>
      </c>
      <c r="AG921">
        <v>0</v>
      </c>
      <c r="AH921">
        <v>9</v>
      </c>
      <c r="AI921">
        <v>16</v>
      </c>
      <c r="AJ921">
        <v>16</v>
      </c>
      <c r="AK921">
        <v>12</v>
      </c>
      <c r="AL921">
        <v>22</v>
      </c>
      <c r="AM921">
        <v>39</v>
      </c>
      <c r="AN921">
        <v>61</v>
      </c>
      <c r="AO921">
        <v>1.28</v>
      </c>
      <c r="AP921">
        <v>2.58</v>
      </c>
      <c r="AQ921">
        <v>2.31</v>
      </c>
      <c r="AR921">
        <v>52</v>
      </c>
      <c r="AS921">
        <v>83</v>
      </c>
      <c r="AT921">
        <v>39</v>
      </c>
      <c r="AU921">
        <v>10</v>
      </c>
      <c r="AV921">
        <v>7</v>
      </c>
      <c r="AW921">
        <v>31</v>
      </c>
      <c r="AX921">
        <v>75</v>
      </c>
      <c r="AY921">
        <v>37</v>
      </c>
      <c r="AZ921">
        <v>76</v>
      </c>
      <c r="BA921">
        <v>9.44</v>
      </c>
      <c r="BB921">
        <v>5.39</v>
      </c>
      <c r="BC921">
        <v>2.08</v>
      </c>
      <c r="BD921">
        <v>3.35</v>
      </c>
      <c r="BE921">
        <v>3.35</v>
      </c>
      <c r="BF921">
        <f>(1/BC921+1/BD921+1/BE921-1)/3</f>
        <v>2.5928052047455036E-2</v>
      </c>
      <c r="BG921">
        <f>1/BC921-BF921</f>
        <v>0.45484117872177571</v>
      </c>
      <c r="BH921">
        <f>1/BD921-BF921</f>
        <v>0.27257941063911212</v>
      </c>
      <c r="BI921">
        <f>1/BE921-BF921</f>
        <v>0.27257941063911212</v>
      </c>
      <c r="BJ921">
        <f>MROUND(BG921*100,2)/100</f>
        <v>0.46</v>
      </c>
      <c r="BK921">
        <v>1.31</v>
      </c>
      <c r="BL921">
        <v>2.0499999999999998</v>
      </c>
      <c r="BM921">
        <v>3.37</v>
      </c>
      <c r="BN921">
        <v>6.5</v>
      </c>
      <c r="BO921">
        <v>1.87</v>
      </c>
      <c r="BP921">
        <v>1.89</v>
      </c>
      <c r="BQ921" t="s">
        <v>736</v>
      </c>
      <c r="BR921">
        <f>VLOOKUP(Table2[[#This Row],[Reference]],metron,10,FALSE)</f>
        <v>2.5405629139072849</v>
      </c>
      <c r="BS921">
        <f>VLOOKUP(Table2[[#This Row],[Reference]],metron,11,FALSE)</f>
        <v>1.4888836329233679</v>
      </c>
      <c r="BT921">
        <f>VLOOKUP(Table2[[#This Row],[Reference]],metron,12,FALSE)</f>
        <v>1.0516792809839171</v>
      </c>
      <c r="BU921">
        <f>VLOOKUP(Table2[[#This Row],[Reference]],metron,13,FALSE)</f>
        <v>0.64581362346263005</v>
      </c>
      <c r="BV921">
        <f>VLOOKUP(Table2[[#This Row],[Reference]],metron,14,FALSE)</f>
        <v>0.45364238410596031</v>
      </c>
      <c r="BW921">
        <f>VLOOKUP(Table2[[#This Row],[Reference]],metron,15,FALSE)</f>
        <v>12.686892177589851</v>
      </c>
      <c r="BX921">
        <f>VLOOKUP(Table2[[#This Row],[Reference]],metron,16,FALSE)</f>
        <v>9.8059196617336148</v>
      </c>
      <c r="BY921">
        <f>VLOOKUP(Table2[[#This Row],[Reference]],metron,17,FALSE)</f>
        <v>5.3198121263877027</v>
      </c>
      <c r="BZ921">
        <f>VLOOKUP(Table2[[#This Row],[Reference]],metron,18,FALSE)</f>
        <v>4.0954312553373189</v>
      </c>
      <c r="CA921">
        <f>VLOOKUP(Table2[[#This Row],[Reference]],metron,19,FALSE)</f>
        <v>7.3670800512021479</v>
      </c>
      <c r="CB921">
        <f>VLOOKUP(Table2[[#This Row],[Reference]],metron,20,FALSE)</f>
        <v>5.710488406396296</v>
      </c>
      <c r="CC921">
        <f>VLOOKUP(Table2[[#This Row],[Reference]],metron,21,FALSE)</f>
        <v>13.0488908033599</v>
      </c>
      <c r="CD921">
        <f>VLOOKUP(Table2[[#This Row],[Reference]],metron,22,FALSE)</f>
        <v>13.714839543398661</v>
      </c>
      <c r="CE921">
        <f>VLOOKUP(Table2[[#This Row],[Reference]],metron,23,FALSE)</f>
        <v>1.567523459812322</v>
      </c>
      <c r="CF921">
        <f>VLOOKUP(Table2[[#This Row],[Reference]],metron,24,FALSE)</f>
        <v>1.951040391676867</v>
      </c>
      <c r="CG921">
        <f>VLOOKUP(Table2[[#This Row],[Reference]],metron,25,FALSE)</f>
        <v>8.3027335781313744E-2</v>
      </c>
      <c r="CH921">
        <f>VLOOKUP(Table2[[#This Row],[Reference]],metron,26,FALSE)</f>
        <v>0.13117095063239501</v>
      </c>
    </row>
    <row r="922" spans="1:86" hidden="1" x14ac:dyDescent="0.45">
      <c r="A922">
        <v>1650153600</v>
      </c>
      <c r="B922" t="s">
        <v>1699</v>
      </c>
      <c r="C922" t="s">
        <v>64</v>
      </c>
      <c r="D922" t="s">
        <v>65</v>
      </c>
      <c r="E922" t="s">
        <v>672</v>
      </c>
      <c r="F922" t="s">
        <v>683</v>
      </c>
      <c r="G922" t="s">
        <v>678</v>
      </c>
      <c r="H922">
        <v>14</v>
      </c>
      <c r="I922">
        <v>1.65</v>
      </c>
      <c r="J922">
        <v>0.6</v>
      </c>
      <c r="K922">
        <v>1.58</v>
      </c>
      <c r="L922">
        <v>0.65</v>
      </c>
      <c r="M922">
        <v>1</v>
      </c>
      <c r="N922">
        <v>1</v>
      </c>
      <c r="O922">
        <v>2</v>
      </c>
      <c r="P922">
        <v>0</v>
      </c>
      <c r="Q922">
        <v>0</v>
      </c>
      <c r="R922">
        <v>0</v>
      </c>
      <c r="S922" t="s">
        <v>68</v>
      </c>
      <c r="T922">
        <v>68</v>
      </c>
      <c r="U922">
        <v>5</v>
      </c>
      <c r="V922">
        <v>7</v>
      </c>
      <c r="W922">
        <v>2</v>
      </c>
      <c r="X922">
        <v>0</v>
      </c>
      <c r="Y922">
        <v>4</v>
      </c>
      <c r="Z922">
        <v>0</v>
      </c>
      <c r="AA922">
        <v>1</v>
      </c>
      <c r="AB922">
        <v>1</v>
      </c>
      <c r="AC922">
        <v>3</v>
      </c>
      <c r="AD922">
        <v>1</v>
      </c>
      <c r="AE922">
        <v>21</v>
      </c>
      <c r="AF922">
        <v>12</v>
      </c>
      <c r="AG922">
        <v>9</v>
      </c>
      <c r="AH922">
        <v>5</v>
      </c>
      <c r="AI922">
        <v>12</v>
      </c>
      <c r="AJ922">
        <v>7</v>
      </c>
      <c r="AK922">
        <v>12</v>
      </c>
      <c r="AL922">
        <v>12</v>
      </c>
      <c r="AM922">
        <v>52</v>
      </c>
      <c r="AN922">
        <v>48</v>
      </c>
      <c r="AO922">
        <v>2.3199999999999998</v>
      </c>
      <c r="AP922">
        <v>1.45</v>
      </c>
      <c r="AQ922">
        <v>2.2200000000000002</v>
      </c>
      <c r="AR922">
        <v>56</v>
      </c>
      <c r="AS922">
        <v>75</v>
      </c>
      <c r="AT922">
        <v>34</v>
      </c>
      <c r="AU922">
        <v>21</v>
      </c>
      <c r="AV922">
        <v>9</v>
      </c>
      <c r="AW922">
        <v>19</v>
      </c>
      <c r="AX922">
        <v>57</v>
      </c>
      <c r="AY922">
        <v>46</v>
      </c>
      <c r="AZ922">
        <v>75</v>
      </c>
      <c r="BA922">
        <v>11.22</v>
      </c>
      <c r="BB922">
        <v>4.84</v>
      </c>
      <c r="BC922">
        <v>1.75</v>
      </c>
      <c r="BD922">
        <v>3.55</v>
      </c>
      <c r="BE922">
        <v>4.3499999999999996</v>
      </c>
      <c r="BF922">
        <f>(1/BC922+1/BD922+1/BE922-1)/3</f>
        <v>2.7667923248302067E-2</v>
      </c>
      <c r="BG922">
        <f>1/BC922-BF922</f>
        <v>0.54376064818026937</v>
      </c>
      <c r="BH922">
        <f>1/BD922-BF922</f>
        <v>0.25402221759676835</v>
      </c>
      <c r="BI922">
        <f>1/BE922-BF922</f>
        <v>0.20221713422296234</v>
      </c>
      <c r="BJ922">
        <f>MROUND(BG922*100,2)/100</f>
        <v>0.54</v>
      </c>
      <c r="BK922">
        <v>1.36</v>
      </c>
      <c r="BL922">
        <v>2.04</v>
      </c>
      <c r="BM922">
        <v>3.5</v>
      </c>
      <c r="BN922">
        <v>7</v>
      </c>
      <c r="BO922">
        <v>2</v>
      </c>
      <c r="BP922">
        <v>1.73</v>
      </c>
      <c r="BQ922" t="s">
        <v>729</v>
      </c>
      <c r="BR922">
        <f>VLOOKUP(Table2[[#This Row],[Reference]],metron,10,FALSE)</f>
        <v>2.6359702267612941</v>
      </c>
      <c r="BS922">
        <f>VLOOKUP(Table2[[#This Row],[Reference]],metron,11,FALSE)</f>
        <v>1.684957590444867</v>
      </c>
      <c r="BT922">
        <f>VLOOKUP(Table2[[#This Row],[Reference]],metron,12,FALSE)</f>
        <v>0.95101263631642718</v>
      </c>
      <c r="BU922">
        <f>VLOOKUP(Table2[[#This Row],[Reference]],metron,13,FALSE)</f>
        <v>0.72650164445213783</v>
      </c>
      <c r="BV922">
        <f>VLOOKUP(Table2[[#This Row],[Reference]],metron,14,FALSE)</f>
        <v>0.42097974727367138</v>
      </c>
      <c r="BW922">
        <f>VLOOKUP(Table2[[#This Row],[Reference]],metron,15,FALSE)</f>
        <v>13.338806970509379</v>
      </c>
      <c r="BX922">
        <f>VLOOKUP(Table2[[#This Row],[Reference]],metron,16,FALSE)</f>
        <v>9.2530160857908843</v>
      </c>
      <c r="BY922">
        <f>VLOOKUP(Table2[[#This Row],[Reference]],metron,17,FALSE)</f>
        <v>5.9915081521739131</v>
      </c>
      <c r="BZ922">
        <f>VLOOKUP(Table2[[#This Row],[Reference]],metron,18,FALSE)</f>
        <v>3.9772418478260869</v>
      </c>
      <c r="CA922">
        <f>VLOOKUP(Table2[[#This Row],[Reference]],metron,19,FALSE)</f>
        <v>7.3472988183354664</v>
      </c>
      <c r="CB922">
        <f>VLOOKUP(Table2[[#This Row],[Reference]],metron,20,FALSE)</f>
        <v>5.2757742379647974</v>
      </c>
      <c r="CC922">
        <f>VLOOKUP(Table2[[#This Row],[Reference]],metron,21,FALSE)</f>
        <v>12.59428182437032</v>
      </c>
      <c r="CD922">
        <f>VLOOKUP(Table2[[#This Row],[Reference]],metron,22,FALSE)</f>
        <v>13.577944179714089</v>
      </c>
      <c r="CE922">
        <f>VLOOKUP(Table2[[#This Row],[Reference]],metron,23,FALSE)</f>
        <v>1.4276913099870301</v>
      </c>
      <c r="CF922">
        <f>VLOOKUP(Table2[[#This Row],[Reference]],metron,24,FALSE)</f>
        <v>1.940985732814527</v>
      </c>
      <c r="CG922">
        <f>VLOOKUP(Table2[[#This Row],[Reference]],metron,25,FALSE)</f>
        <v>8.0739299610894946E-2</v>
      </c>
      <c r="CH922">
        <f>VLOOKUP(Table2[[#This Row],[Reference]],metron,26,FALSE)</f>
        <v>0.12743190661478601</v>
      </c>
    </row>
    <row r="923" spans="1:86" hidden="1" x14ac:dyDescent="0.45">
      <c r="A923">
        <v>1650153600</v>
      </c>
      <c r="B923" t="s">
        <v>1699</v>
      </c>
      <c r="C923" t="s">
        <v>64</v>
      </c>
      <c r="D923" t="s">
        <v>65</v>
      </c>
      <c r="E923" t="s">
        <v>661</v>
      </c>
      <c r="F923" t="s">
        <v>705</v>
      </c>
      <c r="G923" t="s">
        <v>743</v>
      </c>
      <c r="H923">
        <v>14</v>
      </c>
      <c r="I923">
        <v>2.12</v>
      </c>
      <c r="J923">
        <v>1.4</v>
      </c>
      <c r="K923">
        <v>2</v>
      </c>
      <c r="L923">
        <v>1.29</v>
      </c>
      <c r="M923">
        <v>3</v>
      </c>
      <c r="N923">
        <v>0</v>
      </c>
      <c r="O923">
        <v>3</v>
      </c>
      <c r="P923">
        <v>0</v>
      </c>
      <c r="Q923">
        <v>0</v>
      </c>
      <c r="R923">
        <v>0</v>
      </c>
      <c r="S923" t="s">
        <v>1700</v>
      </c>
      <c r="U923">
        <v>5</v>
      </c>
      <c r="V923">
        <v>5</v>
      </c>
      <c r="W923">
        <v>1</v>
      </c>
      <c r="X923">
        <v>0</v>
      </c>
      <c r="Y923">
        <v>1</v>
      </c>
      <c r="Z923">
        <v>0</v>
      </c>
      <c r="AA923">
        <v>0</v>
      </c>
      <c r="AB923">
        <v>1</v>
      </c>
      <c r="AC923">
        <v>0</v>
      </c>
      <c r="AD923">
        <v>1</v>
      </c>
      <c r="AE923">
        <v>29</v>
      </c>
      <c r="AF923">
        <v>8</v>
      </c>
      <c r="AG923">
        <v>9</v>
      </c>
      <c r="AH923">
        <v>3</v>
      </c>
      <c r="AI923">
        <v>20</v>
      </c>
      <c r="AJ923">
        <v>5</v>
      </c>
      <c r="AK923">
        <v>13</v>
      </c>
      <c r="AL923">
        <v>11</v>
      </c>
      <c r="AM923">
        <v>57</v>
      </c>
      <c r="AN923">
        <v>43</v>
      </c>
      <c r="AO923">
        <v>3.02</v>
      </c>
      <c r="AP923">
        <v>0.87</v>
      </c>
      <c r="AQ923">
        <v>2.5299999999999998</v>
      </c>
      <c r="AR923">
        <v>40</v>
      </c>
      <c r="AS923">
        <v>78</v>
      </c>
      <c r="AT923">
        <v>50</v>
      </c>
      <c r="AU923">
        <v>23</v>
      </c>
      <c r="AV923">
        <v>7</v>
      </c>
      <c r="AW923">
        <v>28</v>
      </c>
      <c r="AX923">
        <v>73</v>
      </c>
      <c r="AY923">
        <v>37</v>
      </c>
      <c r="AZ923">
        <v>78</v>
      </c>
      <c r="BA923">
        <v>10.16</v>
      </c>
      <c r="BB923">
        <v>4.76</v>
      </c>
      <c r="BC923">
        <v>1.41</v>
      </c>
      <c r="BD923">
        <v>4.7</v>
      </c>
      <c r="BE923">
        <v>6.4</v>
      </c>
      <c r="BF923">
        <f>(1/BC923+1/BD923+1/BE923-1)/3</f>
        <v>2.6078605200945626E-2</v>
      </c>
      <c r="BG923">
        <f>1/BC923-BF923</f>
        <v>0.68314125295508277</v>
      </c>
      <c r="BH923">
        <f>1/BD923-BF923</f>
        <v>0.18668735224586289</v>
      </c>
      <c r="BI923">
        <f>1/BE923-BF923</f>
        <v>0.13017139479905437</v>
      </c>
      <c r="BJ923">
        <f>MROUND(BG923*100,2)/100</f>
        <v>0.68</v>
      </c>
      <c r="BK923">
        <v>1.25</v>
      </c>
      <c r="BL923">
        <v>1.71</v>
      </c>
      <c r="BM923">
        <v>2.75</v>
      </c>
      <c r="BN923">
        <v>5</v>
      </c>
      <c r="BO923">
        <v>1.91</v>
      </c>
      <c r="BP923">
        <v>1.8</v>
      </c>
      <c r="BQ923" t="s">
        <v>715</v>
      </c>
      <c r="BR923">
        <f>VLOOKUP(Table2[[#This Row],[Reference]],metron,10,FALSE)</f>
        <v>2.9107565011820329</v>
      </c>
      <c r="BS923">
        <f>VLOOKUP(Table2[[#This Row],[Reference]],metron,11,FALSE)</f>
        <v>2.1359338061465718</v>
      </c>
      <c r="BT923">
        <f>VLOOKUP(Table2[[#This Row],[Reference]],metron,12,FALSE)</f>
        <v>0.77482269503546097</v>
      </c>
      <c r="BU923">
        <f>VLOOKUP(Table2[[#This Row],[Reference]],metron,13,FALSE)</f>
        <v>0.93380614657210403</v>
      </c>
      <c r="BV923">
        <f>VLOOKUP(Table2[[#This Row],[Reference]],metron,14,FALSE)</f>
        <v>0.33747044917257679</v>
      </c>
      <c r="BW923">
        <f>VLOOKUP(Table2[[#This Row],[Reference]],metron,15,FALSE)</f>
        <v>15.783723522853959</v>
      </c>
      <c r="BX923">
        <f>VLOOKUP(Table2[[#This Row],[Reference]],metron,16,FALSE)</f>
        <v>8.5830546265328866</v>
      </c>
      <c r="BY923">
        <f>VLOOKUP(Table2[[#This Row],[Reference]],metron,17,FALSE)</f>
        <v>6.7338618346545864</v>
      </c>
      <c r="BZ923">
        <f>VLOOKUP(Table2[[#This Row],[Reference]],metron,18,FALSE)</f>
        <v>3.2842582106455271</v>
      </c>
      <c r="CA923">
        <f>VLOOKUP(Table2[[#This Row],[Reference]],metron,19,FALSE)</f>
        <v>9.049861688199373</v>
      </c>
      <c r="CB923">
        <f>VLOOKUP(Table2[[#This Row],[Reference]],metron,20,FALSE)</f>
        <v>5.2987964158873595</v>
      </c>
      <c r="CC923">
        <f>VLOOKUP(Table2[[#This Row],[Reference]],metron,21,FALSE)</f>
        <v>12.362500000000001</v>
      </c>
      <c r="CD923">
        <f>VLOOKUP(Table2[[#This Row],[Reference]],metron,22,FALSE)</f>
        <v>13.904545454545451</v>
      </c>
      <c r="CE923">
        <f>VLOOKUP(Table2[[#This Row],[Reference]],metron,23,FALSE)</f>
        <v>1.353005464480874</v>
      </c>
      <c r="CF923">
        <f>VLOOKUP(Table2[[#This Row],[Reference]],metron,24,FALSE)</f>
        <v>2.0185792349726781</v>
      </c>
      <c r="CG923">
        <f>VLOOKUP(Table2[[#This Row],[Reference]],metron,25,FALSE)</f>
        <v>6.6666666666666666E-2</v>
      </c>
      <c r="CH923">
        <f>VLOOKUP(Table2[[#This Row],[Reference]],metron,26,FALSE)</f>
        <v>0.1213114754098361</v>
      </c>
    </row>
    <row r="924" spans="1:86" hidden="1" x14ac:dyDescent="0.45">
      <c r="A924">
        <v>1650160800</v>
      </c>
      <c r="B924" t="s">
        <v>1701</v>
      </c>
      <c r="C924" t="s">
        <v>64</v>
      </c>
      <c r="D924" t="s">
        <v>65</v>
      </c>
      <c r="E924" t="s">
        <v>671</v>
      </c>
      <c r="F924" t="s">
        <v>666</v>
      </c>
      <c r="G924" t="s">
        <v>731</v>
      </c>
      <c r="H924">
        <v>14</v>
      </c>
      <c r="I924">
        <v>1.5</v>
      </c>
      <c r="J924">
        <v>1.1299999999999999</v>
      </c>
      <c r="K924">
        <v>1.25</v>
      </c>
      <c r="L924">
        <v>1.32</v>
      </c>
      <c r="M924">
        <v>0</v>
      </c>
      <c r="N924">
        <v>1</v>
      </c>
      <c r="O924">
        <v>1</v>
      </c>
      <c r="P924">
        <v>0</v>
      </c>
      <c r="Q924">
        <v>0</v>
      </c>
      <c r="R924">
        <v>0</v>
      </c>
      <c r="T924">
        <v>58</v>
      </c>
      <c r="U924">
        <v>7</v>
      </c>
      <c r="V924">
        <v>5</v>
      </c>
      <c r="W924">
        <v>3</v>
      </c>
      <c r="X924">
        <v>0</v>
      </c>
      <c r="Y924">
        <v>1</v>
      </c>
      <c r="Z924">
        <v>1</v>
      </c>
      <c r="AA924">
        <v>0</v>
      </c>
      <c r="AB924">
        <v>3</v>
      </c>
      <c r="AC924">
        <v>0</v>
      </c>
      <c r="AD924">
        <v>2</v>
      </c>
      <c r="AE924">
        <v>13</v>
      </c>
      <c r="AF924">
        <v>14</v>
      </c>
      <c r="AG924">
        <v>2</v>
      </c>
      <c r="AH924">
        <v>7</v>
      </c>
      <c r="AI924">
        <v>11</v>
      </c>
      <c r="AJ924">
        <v>7</v>
      </c>
      <c r="AK924">
        <v>12</v>
      </c>
      <c r="AL924">
        <v>16</v>
      </c>
      <c r="AM924">
        <v>58</v>
      </c>
      <c r="AN924">
        <v>42</v>
      </c>
      <c r="AO924">
        <v>1.3</v>
      </c>
      <c r="AP924">
        <v>1.58</v>
      </c>
      <c r="AQ924">
        <v>2.16</v>
      </c>
      <c r="AR924">
        <v>53</v>
      </c>
      <c r="AS924">
        <v>69</v>
      </c>
      <c r="AT924">
        <v>41</v>
      </c>
      <c r="AU924">
        <v>19</v>
      </c>
      <c r="AV924">
        <v>3</v>
      </c>
      <c r="AW924">
        <v>28</v>
      </c>
      <c r="AX924">
        <v>66</v>
      </c>
      <c r="AY924">
        <v>41</v>
      </c>
      <c r="AZ924">
        <v>72</v>
      </c>
      <c r="BA924">
        <v>9.1300000000000008</v>
      </c>
      <c r="BB924">
        <v>4.87</v>
      </c>
      <c r="BC924">
        <v>2.25</v>
      </c>
      <c r="BD924">
        <v>3.15</v>
      </c>
      <c r="BE924">
        <v>3.15</v>
      </c>
      <c r="BF924">
        <f>(1/BC924+1/BD924+1/BE924-1)/3</f>
        <v>2.6455026455026436E-2</v>
      </c>
      <c r="BG924">
        <f>1/BC924-BF924</f>
        <v>0.41798941798941797</v>
      </c>
      <c r="BH924">
        <f>1/BD924-BF924</f>
        <v>0.29100529100529099</v>
      </c>
      <c r="BI924">
        <f>1/BE924-BF924</f>
        <v>0.29100529100529099</v>
      </c>
      <c r="BJ924">
        <f>MROUND(BG924*100,2)/100</f>
        <v>0.42</v>
      </c>
      <c r="BK924">
        <v>1.4</v>
      </c>
      <c r="BL924">
        <v>2.48</v>
      </c>
      <c r="BM924">
        <v>3.75</v>
      </c>
      <c r="BN924">
        <v>7.5</v>
      </c>
      <c r="BO924">
        <v>1.91</v>
      </c>
      <c r="BP924">
        <v>1.8</v>
      </c>
      <c r="BQ924" t="s">
        <v>770</v>
      </c>
      <c r="BR924">
        <f>VLOOKUP(Table2[[#This Row],[Reference]],metron,10,FALSE)</f>
        <v>2.4884649511978703</v>
      </c>
      <c r="BS924">
        <f>VLOOKUP(Table2[[#This Row],[Reference]],metron,11,FALSE)</f>
        <v>1.396960958296362</v>
      </c>
      <c r="BT924">
        <f>VLOOKUP(Table2[[#This Row],[Reference]],metron,12,FALSE)</f>
        <v>1.091503992901508</v>
      </c>
      <c r="BU924">
        <f>VLOOKUP(Table2[[#This Row],[Reference]],metron,13,FALSE)</f>
        <v>0.60765391014975045</v>
      </c>
      <c r="BV924">
        <f>VLOOKUP(Table2[[#This Row],[Reference]],metron,14,FALSE)</f>
        <v>0.47276760953965608</v>
      </c>
      <c r="BW924">
        <f>VLOOKUP(Table2[[#This Row],[Reference]],metron,15,FALSE)</f>
        <v>12.29504785684561</v>
      </c>
      <c r="BX924">
        <f>VLOOKUP(Table2[[#This Row],[Reference]],metron,16,FALSE)</f>
        <v>10.047232625884311</v>
      </c>
      <c r="BY924">
        <f>VLOOKUP(Table2[[#This Row],[Reference]],metron,17,FALSE)</f>
        <v>5.2917192097519967</v>
      </c>
      <c r="BZ924">
        <f>VLOOKUP(Table2[[#This Row],[Reference]],metron,18,FALSE)</f>
        <v>4.2580916351408158</v>
      </c>
      <c r="CA924">
        <f>VLOOKUP(Table2[[#This Row],[Reference]],metron,19,FALSE)</f>
        <v>7.0033286470936131</v>
      </c>
      <c r="CB924">
        <f>VLOOKUP(Table2[[#This Row],[Reference]],metron,20,FALSE)</f>
        <v>5.789140990743495</v>
      </c>
      <c r="CC924">
        <f>VLOOKUP(Table2[[#This Row],[Reference]],metron,21,FALSE)</f>
        <v>12.77041895895049</v>
      </c>
      <c r="CD924">
        <f>VLOOKUP(Table2[[#This Row],[Reference]],metron,22,FALSE)</f>
        <v>13.411129919593741</v>
      </c>
      <c r="CE924">
        <f>VLOOKUP(Table2[[#This Row],[Reference]],metron,23,FALSE)</f>
        <v>1.556141062018646</v>
      </c>
      <c r="CF924">
        <f>VLOOKUP(Table2[[#This Row],[Reference]],metron,24,FALSE)</f>
        <v>1.9114308877178761</v>
      </c>
      <c r="CG924">
        <f>VLOOKUP(Table2[[#This Row],[Reference]],metron,25,FALSE)</f>
        <v>8.4920956627482766E-2</v>
      </c>
      <c r="CH924">
        <f>VLOOKUP(Table2[[#This Row],[Reference]],metron,26,FALSE)</f>
        <v>0.1323469801378192</v>
      </c>
    </row>
    <row r="925" spans="1:86" hidden="1" x14ac:dyDescent="0.45">
      <c r="A925">
        <v>1650214800</v>
      </c>
      <c r="B925" t="s">
        <v>1702</v>
      </c>
      <c r="C925" t="s">
        <v>64</v>
      </c>
      <c r="D925" t="s">
        <v>65</v>
      </c>
      <c r="E925" t="s">
        <v>682</v>
      </c>
      <c r="F925" t="s">
        <v>704</v>
      </c>
      <c r="G925" t="s">
        <v>725</v>
      </c>
      <c r="H925">
        <v>14</v>
      </c>
      <c r="I925">
        <v>1.41</v>
      </c>
      <c r="J925">
        <v>1.18</v>
      </c>
      <c r="K925">
        <v>1.58</v>
      </c>
      <c r="L925">
        <v>1.05</v>
      </c>
      <c r="M925">
        <v>2</v>
      </c>
      <c r="N925">
        <v>0</v>
      </c>
      <c r="O925">
        <v>2</v>
      </c>
      <c r="P925">
        <v>0</v>
      </c>
      <c r="Q925">
        <v>0</v>
      </c>
      <c r="R925">
        <v>0</v>
      </c>
      <c r="S925" t="s">
        <v>1326</v>
      </c>
      <c r="U925">
        <v>5</v>
      </c>
      <c r="V925">
        <v>6</v>
      </c>
      <c r="W925">
        <v>3</v>
      </c>
      <c r="X925">
        <v>1</v>
      </c>
      <c r="Y925">
        <v>1</v>
      </c>
      <c r="Z925">
        <v>0</v>
      </c>
      <c r="AA925">
        <v>2</v>
      </c>
      <c r="AB925">
        <v>2</v>
      </c>
      <c r="AC925">
        <v>0</v>
      </c>
      <c r="AD925">
        <v>1</v>
      </c>
      <c r="AE925">
        <v>16</v>
      </c>
      <c r="AF925">
        <v>18</v>
      </c>
      <c r="AG925">
        <v>6</v>
      </c>
      <c r="AH925">
        <v>5</v>
      </c>
      <c r="AI925">
        <v>10</v>
      </c>
      <c r="AJ925">
        <v>13</v>
      </c>
      <c r="AK925">
        <v>10</v>
      </c>
      <c r="AL925">
        <v>8</v>
      </c>
      <c r="AM925">
        <v>42</v>
      </c>
      <c r="AN925">
        <v>58</v>
      </c>
      <c r="AO925">
        <v>1.69</v>
      </c>
      <c r="AP925">
        <v>1.79</v>
      </c>
      <c r="AQ925">
        <v>2.41</v>
      </c>
      <c r="AR925">
        <v>53</v>
      </c>
      <c r="AS925">
        <v>68</v>
      </c>
      <c r="AT925">
        <v>47</v>
      </c>
      <c r="AU925">
        <v>32</v>
      </c>
      <c r="AV925">
        <v>9</v>
      </c>
      <c r="AW925">
        <v>33</v>
      </c>
      <c r="AX925">
        <v>62</v>
      </c>
      <c r="AY925">
        <v>41</v>
      </c>
      <c r="AZ925">
        <v>65</v>
      </c>
      <c r="BA925">
        <v>10.36</v>
      </c>
      <c r="BB925">
        <v>4.76</v>
      </c>
      <c r="BC925">
        <v>2.9</v>
      </c>
      <c r="BD925">
        <v>3.25</v>
      </c>
      <c r="BE925">
        <v>2.4</v>
      </c>
      <c r="BF925">
        <f>(1/BC925+1/BD925+1/BE925-1)/3</f>
        <v>2.306218685529034E-2</v>
      </c>
      <c r="BG925">
        <f>1/BC925-BF925</f>
        <v>0.32176539935160625</v>
      </c>
      <c r="BH925">
        <f>1/BD925-BF925</f>
        <v>0.28463012083701739</v>
      </c>
      <c r="BI925">
        <f>1/BE925-BF925</f>
        <v>0.39360447981137636</v>
      </c>
      <c r="BJ925">
        <f>MROUND(BG925*100,2)/100</f>
        <v>0.32</v>
      </c>
      <c r="BK925">
        <v>1.34</v>
      </c>
      <c r="BL925">
        <v>2.1</v>
      </c>
      <c r="BM925">
        <v>3.58</v>
      </c>
      <c r="BN925">
        <v>6.95</v>
      </c>
      <c r="BO925">
        <v>1.79</v>
      </c>
      <c r="BP925">
        <v>1.92</v>
      </c>
      <c r="BQ925" t="s">
        <v>675</v>
      </c>
      <c r="BR925">
        <f>VLOOKUP(Table2[[#This Row],[Reference]],metron,10,FALSE)</f>
        <v>2.5313454284174597</v>
      </c>
      <c r="BS925">
        <f>VLOOKUP(Table2[[#This Row],[Reference]],metron,11,FALSE)</f>
        <v>1.210167055864918</v>
      </c>
      <c r="BT925">
        <f>VLOOKUP(Table2[[#This Row],[Reference]],metron,12,FALSE)</f>
        <v>1.3211783725525419</v>
      </c>
      <c r="BU925">
        <f>VLOOKUP(Table2[[#This Row],[Reference]],metron,13,FALSE)</f>
        <v>0.53135669362084459</v>
      </c>
      <c r="BV925">
        <f>VLOOKUP(Table2[[#This Row],[Reference]],metron,14,FALSE)</f>
        <v>0.55633423180592989</v>
      </c>
      <c r="BW925">
        <f>VLOOKUP(Table2[[#This Row],[Reference]],metron,15,FALSE)</f>
        <v>11.21109010712035</v>
      </c>
      <c r="BX925">
        <f>VLOOKUP(Table2[[#This Row],[Reference]],metron,16,FALSE)</f>
        <v>11.01700787401575</v>
      </c>
      <c r="BY925">
        <f>VLOOKUP(Table2[[#This Row],[Reference]],metron,17,FALSE)</f>
        <v>4.6792332268370611</v>
      </c>
      <c r="BZ925">
        <f>VLOOKUP(Table2[[#This Row],[Reference]],metron,18,FALSE)</f>
        <v>4.7080804854679013</v>
      </c>
      <c r="CA925">
        <f>VLOOKUP(Table2[[#This Row],[Reference]],metron,19,FALSE)</f>
        <v>6.5318568802832893</v>
      </c>
      <c r="CB925">
        <f>VLOOKUP(Table2[[#This Row],[Reference]],metron,20,FALSE)</f>
        <v>6.3089273885478487</v>
      </c>
      <c r="CC925">
        <f>VLOOKUP(Table2[[#This Row],[Reference]],metron,21,FALSE)</f>
        <v>12.72547770700637</v>
      </c>
      <c r="CD925">
        <f>VLOOKUP(Table2[[#This Row],[Reference]],metron,22,FALSE)</f>
        <v>13.06847133757962</v>
      </c>
      <c r="CE925">
        <f>VLOOKUP(Table2[[#This Row],[Reference]],metron,23,FALSE)</f>
        <v>1.6902356902356901</v>
      </c>
      <c r="CF925">
        <f>VLOOKUP(Table2[[#This Row],[Reference]],metron,24,FALSE)</f>
        <v>1.8050198959289869</v>
      </c>
      <c r="CG925">
        <f>VLOOKUP(Table2[[#This Row],[Reference]],metron,25,FALSE)</f>
        <v>0.105907560453015</v>
      </c>
      <c r="CH925">
        <f>VLOOKUP(Table2[[#This Row],[Reference]],metron,26,FALSE)</f>
        <v>0.1141720232629324</v>
      </c>
    </row>
    <row r="926" spans="1:86" hidden="1" x14ac:dyDescent="0.45">
      <c r="A926">
        <v>1650412800</v>
      </c>
      <c r="B926" t="s">
        <v>1703</v>
      </c>
      <c r="C926" t="s">
        <v>64</v>
      </c>
      <c r="D926" t="s">
        <v>65</v>
      </c>
      <c r="E926" t="s">
        <v>693</v>
      </c>
      <c r="F926" t="s">
        <v>700</v>
      </c>
      <c r="G926" t="s">
        <v>684</v>
      </c>
      <c r="H926">
        <v>15</v>
      </c>
      <c r="I926">
        <v>1.67</v>
      </c>
      <c r="J926">
        <v>1.69</v>
      </c>
      <c r="K926">
        <v>1.89</v>
      </c>
      <c r="L926">
        <v>1.42</v>
      </c>
      <c r="M926">
        <v>1</v>
      </c>
      <c r="N926">
        <v>0</v>
      </c>
      <c r="O926">
        <v>1</v>
      </c>
      <c r="P926">
        <v>1</v>
      </c>
      <c r="Q926">
        <v>1</v>
      </c>
      <c r="R926">
        <v>0</v>
      </c>
      <c r="S926">
        <v>11</v>
      </c>
      <c r="U926">
        <v>8</v>
      </c>
      <c r="V926">
        <v>4</v>
      </c>
      <c r="W926">
        <v>1</v>
      </c>
      <c r="X926">
        <v>1</v>
      </c>
      <c r="Y926">
        <v>2</v>
      </c>
      <c r="Z926">
        <v>0</v>
      </c>
      <c r="AA926">
        <v>0</v>
      </c>
      <c r="AB926">
        <v>2</v>
      </c>
      <c r="AC926">
        <v>0</v>
      </c>
      <c r="AD926">
        <v>2</v>
      </c>
      <c r="AE926">
        <v>19</v>
      </c>
      <c r="AF926">
        <v>13</v>
      </c>
      <c r="AG926">
        <v>5</v>
      </c>
      <c r="AH926">
        <v>3</v>
      </c>
      <c r="AI926">
        <v>14</v>
      </c>
      <c r="AJ926">
        <v>10</v>
      </c>
      <c r="AK926">
        <v>10</v>
      </c>
      <c r="AL926">
        <v>15</v>
      </c>
      <c r="AM926">
        <v>38</v>
      </c>
      <c r="AN926">
        <v>62</v>
      </c>
      <c r="AO926">
        <v>1.84</v>
      </c>
      <c r="AP926">
        <v>1.36</v>
      </c>
      <c r="AQ926">
        <v>2.19</v>
      </c>
      <c r="AR926">
        <v>52</v>
      </c>
      <c r="AS926">
        <v>74</v>
      </c>
      <c r="AT926">
        <v>33</v>
      </c>
      <c r="AU926">
        <v>17</v>
      </c>
      <c r="AV926">
        <v>3</v>
      </c>
      <c r="AW926">
        <v>32</v>
      </c>
      <c r="AX926">
        <v>68</v>
      </c>
      <c r="AY926">
        <v>29</v>
      </c>
      <c r="AZ926">
        <v>65</v>
      </c>
      <c r="BA926">
        <v>9.92</v>
      </c>
      <c r="BB926">
        <v>5.5</v>
      </c>
      <c r="BC926">
        <v>1.72</v>
      </c>
      <c r="BD926">
        <v>3.75</v>
      </c>
      <c r="BE926">
        <v>4.3099999999999996</v>
      </c>
      <c r="BF926">
        <f>(1/BC926+1/BD926+1/BE926-1)/3</f>
        <v>2.6693525662931632E-2</v>
      </c>
      <c r="BG926">
        <f>1/BC926-BF926</f>
        <v>0.55470182317427774</v>
      </c>
      <c r="BH926">
        <f>1/BD926-BF926</f>
        <v>0.23997314100373504</v>
      </c>
      <c r="BI926">
        <f>1/BE926-BF926</f>
        <v>0.20532503582198719</v>
      </c>
      <c r="BJ926">
        <f>MROUND(BG926*100,2)/100</f>
        <v>0.56000000000000005</v>
      </c>
      <c r="BK926">
        <v>1.2</v>
      </c>
      <c r="BL926">
        <v>1.68</v>
      </c>
      <c r="BM926">
        <v>2.56</v>
      </c>
      <c r="BN926">
        <v>4.57</v>
      </c>
      <c r="BO926">
        <v>1.6</v>
      </c>
      <c r="BP926">
        <v>2.2000000000000002</v>
      </c>
      <c r="BQ926" t="s">
        <v>698</v>
      </c>
      <c r="BR926">
        <f>VLOOKUP(Table2[[#This Row],[Reference]],metron,10,FALSE)</f>
        <v>2.6892488954344627</v>
      </c>
      <c r="BS926">
        <f>VLOOKUP(Table2[[#This Row],[Reference]],metron,11,FALSE)</f>
        <v>1.7546812539448771</v>
      </c>
      <c r="BT926">
        <f>VLOOKUP(Table2[[#This Row],[Reference]],metron,12,FALSE)</f>
        <v>0.93456764148958549</v>
      </c>
      <c r="BU926">
        <f>VLOOKUP(Table2[[#This Row],[Reference]],metron,13,FALSE)</f>
        <v>0.77824531874605507</v>
      </c>
      <c r="BV926">
        <f>VLOOKUP(Table2[[#This Row],[Reference]],metron,14,FALSE)</f>
        <v>0.41237113402061848</v>
      </c>
      <c r="BW926">
        <f>VLOOKUP(Table2[[#This Row],[Reference]],metron,15,FALSE)</f>
        <v>13.77153558052435</v>
      </c>
      <c r="BX926">
        <f>VLOOKUP(Table2[[#This Row],[Reference]],metron,16,FALSE)</f>
        <v>9.0445692883895124</v>
      </c>
      <c r="BY926">
        <f>VLOOKUP(Table2[[#This Row],[Reference]],metron,17,FALSE)</f>
        <v>6.0821292775665396</v>
      </c>
      <c r="BZ926">
        <f>VLOOKUP(Table2[[#This Row],[Reference]],metron,18,FALSE)</f>
        <v>3.8201520912547529</v>
      </c>
      <c r="CA926">
        <f>VLOOKUP(Table2[[#This Row],[Reference]],metron,19,FALSE)</f>
        <v>7.6894063029578108</v>
      </c>
      <c r="CB926">
        <f>VLOOKUP(Table2[[#This Row],[Reference]],metron,20,FALSE)</f>
        <v>5.224417197134759</v>
      </c>
      <c r="CC926">
        <f>VLOOKUP(Table2[[#This Row],[Reference]],metron,21,FALSE)</f>
        <v>12.297605473204101</v>
      </c>
      <c r="CD926">
        <f>VLOOKUP(Table2[[#This Row],[Reference]],metron,22,FALSE)</f>
        <v>13.310908399847969</v>
      </c>
      <c r="CE926">
        <f>VLOOKUP(Table2[[#This Row],[Reference]],metron,23,FALSE)</f>
        <v>1.3713126843657819</v>
      </c>
      <c r="CF926">
        <f>VLOOKUP(Table2[[#This Row],[Reference]],metron,24,FALSE)</f>
        <v>1.9516961651917399</v>
      </c>
      <c r="CG926">
        <f>VLOOKUP(Table2[[#This Row],[Reference]],metron,25,FALSE)</f>
        <v>6.6002949852507375E-2</v>
      </c>
      <c r="CH926">
        <f>VLOOKUP(Table2[[#This Row],[Reference]],metron,26,FALSE)</f>
        <v>0.1297935103244838</v>
      </c>
    </row>
    <row r="927" spans="1:86" hidden="1" x14ac:dyDescent="0.45">
      <c r="A927">
        <v>1650412800</v>
      </c>
      <c r="B927" t="s">
        <v>1703</v>
      </c>
      <c r="C927" t="s">
        <v>64</v>
      </c>
      <c r="D927" t="s">
        <v>65</v>
      </c>
      <c r="E927" t="s">
        <v>660</v>
      </c>
      <c r="F927" t="s">
        <v>661</v>
      </c>
      <c r="G927" t="s">
        <v>1670</v>
      </c>
      <c r="H927">
        <v>15</v>
      </c>
      <c r="I927">
        <v>1.2</v>
      </c>
      <c r="J927">
        <v>1.59</v>
      </c>
      <c r="K927">
        <v>1.24</v>
      </c>
      <c r="L927">
        <v>1.48</v>
      </c>
      <c r="M927">
        <v>2</v>
      </c>
      <c r="N927">
        <v>0</v>
      </c>
      <c r="O927">
        <v>2</v>
      </c>
      <c r="P927">
        <v>2</v>
      </c>
      <c r="Q927">
        <v>2</v>
      </c>
      <c r="R927">
        <v>0</v>
      </c>
      <c r="S927" t="s">
        <v>1704</v>
      </c>
      <c r="U927">
        <v>6</v>
      </c>
      <c r="V927">
        <v>4</v>
      </c>
      <c r="W927">
        <v>5</v>
      </c>
      <c r="X927">
        <v>0</v>
      </c>
      <c r="Y927">
        <v>0</v>
      </c>
      <c r="Z927">
        <v>0</v>
      </c>
      <c r="AA927">
        <v>1</v>
      </c>
      <c r="AB927">
        <v>4</v>
      </c>
      <c r="AC927">
        <v>0</v>
      </c>
      <c r="AD927">
        <v>0</v>
      </c>
      <c r="AE927">
        <v>8</v>
      </c>
      <c r="AF927">
        <v>16</v>
      </c>
      <c r="AG927">
        <v>6</v>
      </c>
      <c r="AH927">
        <v>3</v>
      </c>
      <c r="AI927">
        <v>2</v>
      </c>
      <c r="AJ927">
        <v>13</v>
      </c>
      <c r="AK927">
        <v>26</v>
      </c>
      <c r="AL927">
        <v>7</v>
      </c>
      <c r="AM927">
        <v>39</v>
      </c>
      <c r="AN927">
        <v>61</v>
      </c>
      <c r="AO927">
        <v>1.0900000000000001</v>
      </c>
      <c r="AP927">
        <v>1.63</v>
      </c>
      <c r="AQ927">
        <v>2.65</v>
      </c>
      <c r="AR927">
        <v>46</v>
      </c>
      <c r="AS927">
        <v>74</v>
      </c>
      <c r="AT927">
        <v>63</v>
      </c>
      <c r="AU927">
        <v>19</v>
      </c>
      <c r="AV927">
        <v>7</v>
      </c>
      <c r="AW927">
        <v>41</v>
      </c>
      <c r="AX927">
        <v>72</v>
      </c>
      <c r="AY927">
        <v>43</v>
      </c>
      <c r="AZ927">
        <v>87</v>
      </c>
      <c r="BA927">
        <v>8.99</v>
      </c>
      <c r="BB927">
        <v>4.08</v>
      </c>
      <c r="BC927">
        <v>3.61</v>
      </c>
      <c r="BD927">
        <v>3.3</v>
      </c>
      <c r="BE927">
        <v>2</v>
      </c>
      <c r="BF927">
        <f>(1/BC927+1/BD927+1/BE927-1)/3</f>
        <v>2.667953775987016E-2</v>
      </c>
      <c r="BG927">
        <f>1/BC927-BF927</f>
        <v>0.25032877248943736</v>
      </c>
      <c r="BH927">
        <f>1/BD927-BF927</f>
        <v>0.2763507652704329</v>
      </c>
      <c r="BI927">
        <f>1/BE927-BF927</f>
        <v>0.47332046224012986</v>
      </c>
      <c r="BJ927">
        <f>MROUND(BG927*100,2)/100</f>
        <v>0.26</v>
      </c>
      <c r="BK927">
        <v>1.34</v>
      </c>
      <c r="BL927">
        <v>2</v>
      </c>
      <c r="BM927">
        <v>3.58</v>
      </c>
      <c r="BN927">
        <v>7</v>
      </c>
      <c r="BO927">
        <v>1.82</v>
      </c>
      <c r="BP927">
        <v>1.89</v>
      </c>
      <c r="BQ927" t="s">
        <v>664</v>
      </c>
      <c r="BR927">
        <f>VLOOKUP(Table2[[#This Row],[Reference]],metron,10,FALSE)</f>
        <v>2.569449507838133</v>
      </c>
      <c r="BS927">
        <f>VLOOKUP(Table2[[#This Row],[Reference]],metron,11,FALSE)</f>
        <v>1.0936930368209989</v>
      </c>
      <c r="BT927">
        <f>VLOOKUP(Table2[[#This Row],[Reference]],metron,12,FALSE)</f>
        <v>1.475756471017134</v>
      </c>
      <c r="BU927">
        <f>VLOOKUP(Table2[[#This Row],[Reference]],metron,13,FALSE)</f>
        <v>0.50018228217280347</v>
      </c>
      <c r="BV927">
        <f>VLOOKUP(Table2[[#This Row],[Reference]],metron,14,FALSE)</f>
        <v>0.65220561429092239</v>
      </c>
      <c r="BW927">
        <f>VLOOKUP(Table2[[#This Row],[Reference]],metron,15,FALSE)</f>
        <v>10.905576679340941</v>
      </c>
      <c r="BX927">
        <f>VLOOKUP(Table2[[#This Row],[Reference]],metron,16,FALSE)</f>
        <v>12.06463878326996</v>
      </c>
      <c r="BY927">
        <f>VLOOKUP(Table2[[#This Row],[Reference]],metron,17,FALSE)</f>
        <v>4.2920127795527154</v>
      </c>
      <c r="BZ927">
        <f>VLOOKUP(Table2[[#This Row],[Reference]],metron,18,FALSE)</f>
        <v>5.0095846645367406</v>
      </c>
      <c r="CA927">
        <f>VLOOKUP(Table2[[#This Row],[Reference]],metron,19,FALSE)</f>
        <v>6.6135638997882253</v>
      </c>
      <c r="CB927">
        <f>VLOOKUP(Table2[[#This Row],[Reference]],metron,20,FALSE)</f>
        <v>7.055054118733219</v>
      </c>
      <c r="CC927">
        <f>VLOOKUP(Table2[[#This Row],[Reference]],metron,21,FALSE)</f>
        <v>12.94865211810013</v>
      </c>
      <c r="CD927">
        <f>VLOOKUP(Table2[[#This Row],[Reference]],metron,22,FALSE)</f>
        <v>13.189345314505781</v>
      </c>
      <c r="CE927">
        <f>VLOOKUP(Table2[[#This Row],[Reference]],metron,23,FALSE)</f>
        <v>1.771446078431373</v>
      </c>
      <c r="CF927">
        <f>VLOOKUP(Table2[[#This Row],[Reference]],metron,24,FALSE)</f>
        <v>1.809436274509804</v>
      </c>
      <c r="CG927">
        <f>VLOOKUP(Table2[[#This Row],[Reference]],metron,25,FALSE)</f>
        <v>0.1060049019607843</v>
      </c>
      <c r="CH927">
        <f>VLOOKUP(Table2[[#This Row],[Reference]],metron,26,FALSE)</f>
        <v>9.6813725490196081E-2</v>
      </c>
    </row>
    <row r="928" spans="1:86" hidden="1" x14ac:dyDescent="0.45">
      <c r="A928">
        <v>1650420000</v>
      </c>
      <c r="B928" t="s">
        <v>1705</v>
      </c>
      <c r="C928" t="s">
        <v>64</v>
      </c>
      <c r="D928" t="s">
        <v>65</v>
      </c>
      <c r="E928" t="s">
        <v>699</v>
      </c>
      <c r="F928" t="s">
        <v>672</v>
      </c>
      <c r="G928" t="s">
        <v>673</v>
      </c>
      <c r="H928">
        <v>15</v>
      </c>
      <c r="I928">
        <v>1.53</v>
      </c>
      <c r="J928">
        <v>1.06</v>
      </c>
      <c r="K928">
        <v>1.71</v>
      </c>
      <c r="L928">
        <v>1.1100000000000001</v>
      </c>
      <c r="M928">
        <v>1</v>
      </c>
      <c r="N928">
        <v>0</v>
      </c>
      <c r="O928">
        <v>1</v>
      </c>
      <c r="P928">
        <v>1</v>
      </c>
      <c r="Q928">
        <v>1</v>
      </c>
      <c r="R928">
        <v>0</v>
      </c>
      <c r="S928">
        <v>38</v>
      </c>
      <c r="U928">
        <v>6</v>
      </c>
      <c r="V928">
        <v>5</v>
      </c>
      <c r="W928">
        <v>3</v>
      </c>
      <c r="X928">
        <v>0</v>
      </c>
      <c r="Y928">
        <v>3</v>
      </c>
      <c r="Z928">
        <v>1</v>
      </c>
      <c r="AA928">
        <v>0</v>
      </c>
      <c r="AB928">
        <v>3</v>
      </c>
      <c r="AC928">
        <v>0</v>
      </c>
      <c r="AD928">
        <v>4</v>
      </c>
      <c r="AE928">
        <v>9</v>
      </c>
      <c r="AF928">
        <v>18</v>
      </c>
      <c r="AG928">
        <v>5</v>
      </c>
      <c r="AH928">
        <v>7</v>
      </c>
      <c r="AI928">
        <v>4</v>
      </c>
      <c r="AJ928">
        <v>11</v>
      </c>
      <c r="AK928">
        <v>15</v>
      </c>
      <c r="AL928">
        <v>13</v>
      </c>
      <c r="AM928">
        <v>54</v>
      </c>
      <c r="AN928">
        <v>46</v>
      </c>
      <c r="AO928">
        <v>1.3</v>
      </c>
      <c r="AP928">
        <v>1.98</v>
      </c>
      <c r="AQ928">
        <v>2.52</v>
      </c>
      <c r="AR928">
        <v>65</v>
      </c>
      <c r="AS928">
        <v>78</v>
      </c>
      <c r="AT928">
        <v>58</v>
      </c>
      <c r="AU928">
        <v>20</v>
      </c>
      <c r="AV928">
        <v>3</v>
      </c>
      <c r="AW928">
        <v>33</v>
      </c>
      <c r="AX928">
        <v>68</v>
      </c>
      <c r="AY928">
        <v>45</v>
      </c>
      <c r="AZ928">
        <v>87</v>
      </c>
      <c r="BA928">
        <v>8.9700000000000006</v>
      </c>
      <c r="BB928">
        <v>5.88</v>
      </c>
      <c r="BC928">
        <v>3.1</v>
      </c>
      <c r="BD928">
        <v>3.2</v>
      </c>
      <c r="BE928">
        <v>2.25</v>
      </c>
      <c r="BF928">
        <f>(1/BC928+1/BD928+1/BE928-1)/3</f>
        <v>2.650836320191156E-2</v>
      </c>
      <c r="BG928">
        <f>1/BC928-BF928</f>
        <v>0.29607228195937874</v>
      </c>
      <c r="BH928">
        <f>1/BD928-BF928</f>
        <v>0.28599163679808842</v>
      </c>
      <c r="BI928">
        <f>1/BE928-BF928</f>
        <v>0.41793608124253284</v>
      </c>
      <c r="BJ928">
        <f>MROUND(BG928*100,2)/100</f>
        <v>0.3</v>
      </c>
      <c r="BK928">
        <v>0</v>
      </c>
      <c r="BL928">
        <v>1.9</v>
      </c>
      <c r="BM928">
        <v>0</v>
      </c>
      <c r="BN928">
        <v>0</v>
      </c>
      <c r="BO928">
        <v>0</v>
      </c>
      <c r="BP928">
        <v>0</v>
      </c>
      <c r="BQ928" t="s">
        <v>702</v>
      </c>
      <c r="BR928">
        <f>VLOOKUP(Table2[[#This Row],[Reference]],metron,10,FALSE)</f>
        <v>2.5726407816919519</v>
      </c>
      <c r="BS928">
        <f>VLOOKUP(Table2[[#This Row],[Reference]],metron,11,FALSE)</f>
        <v>1.1805091283106199</v>
      </c>
      <c r="BT928">
        <f>VLOOKUP(Table2[[#This Row],[Reference]],metron,12,FALSE)</f>
        <v>1.3921316533813319</v>
      </c>
      <c r="BU928">
        <f>VLOOKUP(Table2[[#This Row],[Reference]],metron,13,FALSE)</f>
        <v>0.5209673269873939</v>
      </c>
      <c r="BV928">
        <f>VLOOKUP(Table2[[#This Row],[Reference]],metron,14,FALSE)</f>
        <v>0.61847182917417032</v>
      </c>
      <c r="BW928">
        <f>VLOOKUP(Table2[[#This Row],[Reference]],metron,15,FALSE)</f>
        <v>11.149200710479571</v>
      </c>
      <c r="BX928">
        <f>VLOOKUP(Table2[[#This Row],[Reference]],metron,16,FALSE)</f>
        <v>11.444049733570161</v>
      </c>
      <c r="BY928">
        <f>VLOOKUP(Table2[[#This Row],[Reference]],metron,17,FALSE)</f>
        <v>4.5257270693512304</v>
      </c>
      <c r="BZ928">
        <f>VLOOKUP(Table2[[#This Row],[Reference]],metron,18,FALSE)</f>
        <v>4.8465324384787474</v>
      </c>
      <c r="CA928">
        <f>VLOOKUP(Table2[[#This Row],[Reference]],metron,19,FALSE)</f>
        <v>6.6234736411283404</v>
      </c>
      <c r="CB928">
        <f>VLOOKUP(Table2[[#This Row],[Reference]],metron,20,FALSE)</f>
        <v>6.5975172950914134</v>
      </c>
      <c r="CC928">
        <f>VLOOKUP(Table2[[#This Row],[Reference]],metron,21,FALSE)</f>
        <v>12.90081154192967</v>
      </c>
      <c r="CD928">
        <f>VLOOKUP(Table2[[#This Row],[Reference]],metron,22,FALSE)</f>
        <v>13.00360685302074</v>
      </c>
      <c r="CE928">
        <f>VLOOKUP(Table2[[#This Row],[Reference]],metron,23,FALSE)</f>
        <v>1.7502145922746779</v>
      </c>
      <c r="CF928">
        <f>VLOOKUP(Table2[[#This Row],[Reference]],metron,24,FALSE)</f>
        <v>1.831402831402831</v>
      </c>
      <c r="CG928">
        <f>VLOOKUP(Table2[[#This Row],[Reference]],metron,25,FALSE)</f>
        <v>9.6525096525096526E-2</v>
      </c>
      <c r="CH928">
        <f>VLOOKUP(Table2[[#This Row],[Reference]],metron,26,FALSE)</f>
        <v>0.1244101244101244</v>
      </c>
    </row>
    <row r="929" spans="1:86" hidden="1" x14ac:dyDescent="0.45">
      <c r="A929">
        <v>1650420000</v>
      </c>
      <c r="B929" t="s">
        <v>1705</v>
      </c>
      <c r="C929" t="s">
        <v>64</v>
      </c>
      <c r="D929" t="s">
        <v>65</v>
      </c>
      <c r="E929" t="s">
        <v>705</v>
      </c>
      <c r="F929" t="s">
        <v>689</v>
      </c>
      <c r="G929" t="s">
        <v>983</v>
      </c>
      <c r="H929">
        <v>15</v>
      </c>
      <c r="I929">
        <v>1.31</v>
      </c>
      <c r="J929">
        <v>0.6</v>
      </c>
      <c r="K929">
        <v>1.17</v>
      </c>
      <c r="L929">
        <v>0.71</v>
      </c>
      <c r="M929">
        <v>0</v>
      </c>
      <c r="N929">
        <v>1</v>
      </c>
      <c r="O929">
        <v>1</v>
      </c>
      <c r="P929">
        <v>0</v>
      </c>
      <c r="Q929">
        <v>0</v>
      </c>
      <c r="R929">
        <v>0</v>
      </c>
      <c r="T929" t="s">
        <v>68</v>
      </c>
      <c r="U929">
        <v>5</v>
      </c>
      <c r="V929">
        <v>4</v>
      </c>
      <c r="W929">
        <v>3</v>
      </c>
      <c r="X929">
        <v>0</v>
      </c>
      <c r="Y929">
        <v>1</v>
      </c>
      <c r="Z929">
        <v>0</v>
      </c>
      <c r="AA929">
        <v>1</v>
      </c>
      <c r="AB929">
        <v>2</v>
      </c>
      <c r="AC929">
        <v>0</v>
      </c>
      <c r="AD929">
        <v>1</v>
      </c>
      <c r="AE929">
        <v>16</v>
      </c>
      <c r="AF929">
        <v>11</v>
      </c>
      <c r="AG929">
        <v>4</v>
      </c>
      <c r="AH929">
        <v>3</v>
      </c>
      <c r="AI929">
        <v>12</v>
      </c>
      <c r="AJ929">
        <v>8</v>
      </c>
      <c r="AK929">
        <v>14</v>
      </c>
      <c r="AL929">
        <v>8</v>
      </c>
      <c r="AM929">
        <v>59</v>
      </c>
      <c r="AN929">
        <v>41</v>
      </c>
      <c r="AO929">
        <v>1.59</v>
      </c>
      <c r="AP929">
        <v>1.19</v>
      </c>
      <c r="AQ929">
        <v>2.57</v>
      </c>
      <c r="AR929">
        <v>58</v>
      </c>
      <c r="AS929">
        <v>77</v>
      </c>
      <c r="AT929">
        <v>54</v>
      </c>
      <c r="AU929">
        <v>26</v>
      </c>
      <c r="AV929">
        <v>3</v>
      </c>
      <c r="AW929">
        <v>42</v>
      </c>
      <c r="AX929">
        <v>58</v>
      </c>
      <c r="AY929">
        <v>49</v>
      </c>
      <c r="AZ929">
        <v>84</v>
      </c>
      <c r="BA929">
        <v>7.57</v>
      </c>
      <c r="BB929">
        <v>5.47</v>
      </c>
      <c r="BC929">
        <v>1.9</v>
      </c>
      <c r="BD929">
        <v>3.4</v>
      </c>
      <c r="BE929">
        <v>3.85</v>
      </c>
      <c r="BF929">
        <f>(1/BC929+1/BD929+1/BE929-1)/3</f>
        <v>2.6724565424255758E-2</v>
      </c>
      <c r="BG929">
        <f>1/BC929-BF929</f>
        <v>0.49959122404942841</v>
      </c>
      <c r="BH929">
        <f>1/BD929-BF929</f>
        <v>0.26739308163456776</v>
      </c>
      <c r="BI929">
        <f>1/BE929-BF929</f>
        <v>0.23301569431600397</v>
      </c>
      <c r="BJ929">
        <f>MROUND(BG929*100,2)/100</f>
        <v>0.5</v>
      </c>
      <c r="BK929">
        <v>1.25</v>
      </c>
      <c r="BL929">
        <v>1.9</v>
      </c>
      <c r="BM929">
        <v>2.96</v>
      </c>
      <c r="BN929">
        <v>5.5</v>
      </c>
      <c r="BO929">
        <v>1.72</v>
      </c>
      <c r="BP929">
        <v>2.0099999999999998</v>
      </c>
      <c r="BQ929" t="s">
        <v>723</v>
      </c>
      <c r="BR929">
        <f>VLOOKUP(Table2[[#This Row],[Reference]],metron,10,FALSE)</f>
        <v>2.5202079886551649</v>
      </c>
      <c r="BS929">
        <f>VLOOKUP(Table2[[#This Row],[Reference]],metron,11,FALSE)</f>
        <v>1.5342708579532029</v>
      </c>
      <c r="BT929">
        <f>VLOOKUP(Table2[[#This Row],[Reference]],metron,12,FALSE)</f>
        <v>0.98593713070196176</v>
      </c>
      <c r="BU929">
        <f>VLOOKUP(Table2[[#This Row],[Reference]],metron,13,FALSE)</f>
        <v>0.67513590167809023</v>
      </c>
      <c r="BV929">
        <f>VLOOKUP(Table2[[#This Row],[Reference]],metron,14,FALSE)</f>
        <v>0.4286727337194185</v>
      </c>
      <c r="BW929">
        <f>VLOOKUP(Table2[[#This Row],[Reference]],metron,15,FALSE)</f>
        <v>12.98669114272602</v>
      </c>
      <c r="BX929">
        <f>VLOOKUP(Table2[[#This Row],[Reference]],metron,16,FALSE)</f>
        <v>9.4167049105094076</v>
      </c>
      <c r="BY929">
        <f>VLOOKUP(Table2[[#This Row],[Reference]],metron,17,FALSE)</f>
        <v>5.6645716945996272</v>
      </c>
      <c r="BZ929">
        <f>VLOOKUP(Table2[[#This Row],[Reference]],metron,18,FALSE)</f>
        <v>4.0242085661080074</v>
      </c>
      <c r="CA929">
        <f>VLOOKUP(Table2[[#This Row],[Reference]],metron,19,FALSE)</f>
        <v>7.3221194481263927</v>
      </c>
      <c r="CB929">
        <f>VLOOKUP(Table2[[#This Row],[Reference]],metron,20,FALSE)</f>
        <v>5.3924963444014002</v>
      </c>
      <c r="CC929">
        <f>VLOOKUP(Table2[[#This Row],[Reference]],metron,21,FALSE)</f>
        <v>12.508162313432839</v>
      </c>
      <c r="CD929">
        <f>VLOOKUP(Table2[[#This Row],[Reference]],metron,22,FALSE)</f>
        <v>13.36963619402985</v>
      </c>
      <c r="CE929">
        <f>VLOOKUP(Table2[[#This Row],[Reference]],metron,23,FALSE)</f>
        <v>1.4438014689517029</v>
      </c>
      <c r="CF929">
        <f>VLOOKUP(Table2[[#This Row],[Reference]],metron,24,FALSE)</f>
        <v>1.9410193634542621</v>
      </c>
      <c r="CG929">
        <f>VLOOKUP(Table2[[#This Row],[Reference]],metron,25,FALSE)</f>
        <v>8.4130870242599604E-2</v>
      </c>
      <c r="CH929">
        <f>VLOOKUP(Table2[[#This Row],[Reference]],metron,26,FALSE)</f>
        <v>0.1275317160026708</v>
      </c>
    </row>
    <row r="930" spans="1:86" hidden="1" x14ac:dyDescent="0.45">
      <c r="A930">
        <v>1650420000</v>
      </c>
      <c r="B930" t="s">
        <v>1705</v>
      </c>
      <c r="C930" t="s">
        <v>64</v>
      </c>
      <c r="D930" t="s">
        <v>65</v>
      </c>
      <c r="E930" t="s">
        <v>666</v>
      </c>
      <c r="F930" t="s">
        <v>676</v>
      </c>
      <c r="G930" t="s">
        <v>717</v>
      </c>
      <c r="H930">
        <v>15</v>
      </c>
      <c r="I930">
        <v>1.27</v>
      </c>
      <c r="J930">
        <v>0.6</v>
      </c>
      <c r="K930">
        <v>1.47</v>
      </c>
      <c r="L930">
        <v>0.53</v>
      </c>
      <c r="M930">
        <v>2</v>
      </c>
      <c r="N930">
        <v>1</v>
      </c>
      <c r="O930">
        <v>3</v>
      </c>
      <c r="P930">
        <v>2</v>
      </c>
      <c r="Q930">
        <v>1</v>
      </c>
      <c r="R930">
        <v>1</v>
      </c>
      <c r="S930" t="s">
        <v>1706</v>
      </c>
      <c r="T930">
        <v>12</v>
      </c>
      <c r="U930">
        <v>5</v>
      </c>
      <c r="V930">
        <v>4</v>
      </c>
      <c r="W930">
        <v>2</v>
      </c>
      <c r="X930">
        <v>0</v>
      </c>
      <c r="Y930">
        <v>5</v>
      </c>
      <c r="Z930">
        <v>0</v>
      </c>
      <c r="AA930">
        <v>2</v>
      </c>
      <c r="AB930">
        <v>0</v>
      </c>
      <c r="AC930">
        <v>2</v>
      </c>
      <c r="AD930">
        <v>3</v>
      </c>
      <c r="AE930">
        <v>14</v>
      </c>
      <c r="AF930">
        <v>17</v>
      </c>
      <c r="AG930">
        <v>6</v>
      </c>
      <c r="AH930">
        <v>2</v>
      </c>
      <c r="AI930">
        <v>8</v>
      </c>
      <c r="AJ930">
        <v>15</v>
      </c>
      <c r="AK930">
        <v>10</v>
      </c>
      <c r="AL930">
        <v>17</v>
      </c>
      <c r="AM930">
        <v>44</v>
      </c>
      <c r="AN930">
        <v>56</v>
      </c>
      <c r="AO930">
        <v>1.64</v>
      </c>
      <c r="AP930">
        <v>1.47</v>
      </c>
      <c r="AQ930">
        <v>2.6</v>
      </c>
      <c r="AR930">
        <v>50</v>
      </c>
      <c r="AS930">
        <v>83</v>
      </c>
      <c r="AT930">
        <v>50</v>
      </c>
      <c r="AU930">
        <v>27</v>
      </c>
      <c r="AV930">
        <v>7</v>
      </c>
      <c r="AW930">
        <v>30</v>
      </c>
      <c r="AX930">
        <v>77</v>
      </c>
      <c r="AY930">
        <v>47</v>
      </c>
      <c r="AZ930">
        <v>80</v>
      </c>
      <c r="BA930">
        <v>8.33</v>
      </c>
      <c r="BB930">
        <v>5.13</v>
      </c>
      <c r="BC930">
        <v>1.88</v>
      </c>
      <c r="BD930">
        <v>3.3</v>
      </c>
      <c r="BE930">
        <v>4.08</v>
      </c>
      <c r="BF930">
        <f>(1/BC930+1/BD930+1/BE930-1)/3</f>
        <v>2.6681078621003513E-2</v>
      </c>
      <c r="BG930">
        <f>1/BC930-BF930</f>
        <v>0.50523381499601772</v>
      </c>
      <c r="BH930">
        <f>1/BD930-BF930</f>
        <v>0.27634922440929954</v>
      </c>
      <c r="BI930">
        <f>1/BE930-BF930</f>
        <v>0.21841696059468274</v>
      </c>
      <c r="BJ930">
        <f>MROUND(BG930*100,2)/100</f>
        <v>0.5</v>
      </c>
      <c r="BK930">
        <v>1.34</v>
      </c>
      <c r="BL930">
        <v>2.11</v>
      </c>
      <c r="BM930">
        <v>3.57</v>
      </c>
      <c r="BN930">
        <v>6.95</v>
      </c>
      <c r="BO930">
        <v>1.8</v>
      </c>
      <c r="BP930">
        <v>1.9</v>
      </c>
      <c r="BQ930" t="s">
        <v>669</v>
      </c>
      <c r="BR930">
        <f>VLOOKUP(Table2[[#This Row],[Reference]],metron,10,FALSE)</f>
        <v>2.5202079886551649</v>
      </c>
      <c r="BS930">
        <f>VLOOKUP(Table2[[#This Row],[Reference]],metron,11,FALSE)</f>
        <v>1.5342708579532029</v>
      </c>
      <c r="BT930">
        <f>VLOOKUP(Table2[[#This Row],[Reference]],metron,12,FALSE)</f>
        <v>0.98593713070196176</v>
      </c>
      <c r="BU930">
        <f>VLOOKUP(Table2[[#This Row],[Reference]],metron,13,FALSE)</f>
        <v>0.67513590167809023</v>
      </c>
      <c r="BV930">
        <f>VLOOKUP(Table2[[#This Row],[Reference]],metron,14,FALSE)</f>
        <v>0.4286727337194185</v>
      </c>
      <c r="BW930">
        <f>VLOOKUP(Table2[[#This Row],[Reference]],metron,15,FALSE)</f>
        <v>12.98669114272602</v>
      </c>
      <c r="BX930">
        <f>VLOOKUP(Table2[[#This Row],[Reference]],metron,16,FALSE)</f>
        <v>9.4167049105094076</v>
      </c>
      <c r="BY930">
        <f>VLOOKUP(Table2[[#This Row],[Reference]],metron,17,FALSE)</f>
        <v>5.6645716945996272</v>
      </c>
      <c r="BZ930">
        <f>VLOOKUP(Table2[[#This Row],[Reference]],metron,18,FALSE)</f>
        <v>4.0242085661080074</v>
      </c>
      <c r="CA930">
        <f>VLOOKUP(Table2[[#This Row],[Reference]],metron,19,FALSE)</f>
        <v>7.3221194481263927</v>
      </c>
      <c r="CB930">
        <f>VLOOKUP(Table2[[#This Row],[Reference]],metron,20,FALSE)</f>
        <v>5.3924963444014002</v>
      </c>
      <c r="CC930">
        <f>VLOOKUP(Table2[[#This Row],[Reference]],metron,21,FALSE)</f>
        <v>12.508162313432839</v>
      </c>
      <c r="CD930">
        <f>VLOOKUP(Table2[[#This Row],[Reference]],metron,22,FALSE)</f>
        <v>13.36963619402985</v>
      </c>
      <c r="CE930">
        <f>VLOOKUP(Table2[[#This Row],[Reference]],metron,23,FALSE)</f>
        <v>1.4438014689517029</v>
      </c>
      <c r="CF930">
        <f>VLOOKUP(Table2[[#This Row],[Reference]],metron,24,FALSE)</f>
        <v>1.9410193634542621</v>
      </c>
      <c r="CG930">
        <f>VLOOKUP(Table2[[#This Row],[Reference]],metron,25,FALSE)</f>
        <v>8.4130870242599604E-2</v>
      </c>
      <c r="CH930">
        <f>VLOOKUP(Table2[[#This Row],[Reference]],metron,26,FALSE)</f>
        <v>0.1275317160026708</v>
      </c>
    </row>
    <row r="931" spans="1:86" hidden="1" x14ac:dyDescent="0.45">
      <c r="A931">
        <v>1650499200</v>
      </c>
      <c r="B931" t="s">
        <v>1707</v>
      </c>
      <c r="C931" t="s">
        <v>64</v>
      </c>
      <c r="D931" t="s">
        <v>65</v>
      </c>
      <c r="E931" t="s">
        <v>688</v>
      </c>
      <c r="F931" t="s">
        <v>682</v>
      </c>
      <c r="G931" t="s">
        <v>743</v>
      </c>
      <c r="H931">
        <v>15</v>
      </c>
      <c r="I931">
        <v>1.07</v>
      </c>
      <c r="J931">
        <v>1.28</v>
      </c>
      <c r="K931">
        <v>1.1100000000000001</v>
      </c>
      <c r="L931">
        <v>1.1000000000000001</v>
      </c>
      <c r="M931">
        <v>2</v>
      </c>
      <c r="N931">
        <v>0</v>
      </c>
      <c r="O931">
        <v>2</v>
      </c>
      <c r="P931">
        <v>1</v>
      </c>
      <c r="Q931">
        <v>1</v>
      </c>
      <c r="R931">
        <v>0</v>
      </c>
      <c r="S931" t="s">
        <v>1708</v>
      </c>
      <c r="U931">
        <v>2</v>
      </c>
      <c r="V931">
        <v>7</v>
      </c>
      <c r="W931">
        <v>3</v>
      </c>
      <c r="X931">
        <v>0</v>
      </c>
      <c r="Y931">
        <v>2</v>
      </c>
      <c r="Z931">
        <v>0</v>
      </c>
      <c r="AA931">
        <v>2</v>
      </c>
      <c r="AB931">
        <v>1</v>
      </c>
      <c r="AC931">
        <v>2</v>
      </c>
      <c r="AD931">
        <v>0</v>
      </c>
      <c r="AE931">
        <v>12</v>
      </c>
      <c r="AF931">
        <v>14</v>
      </c>
      <c r="AG931">
        <v>5</v>
      </c>
      <c r="AH931">
        <v>3</v>
      </c>
      <c r="AI931">
        <v>7</v>
      </c>
      <c r="AJ931">
        <v>11</v>
      </c>
      <c r="AK931">
        <v>16</v>
      </c>
      <c r="AL931">
        <v>9</v>
      </c>
      <c r="AM931">
        <v>44</v>
      </c>
      <c r="AN931">
        <v>56</v>
      </c>
      <c r="AO931">
        <v>1.34</v>
      </c>
      <c r="AP931">
        <v>1.36</v>
      </c>
      <c r="AQ931">
        <v>2.4900000000000002</v>
      </c>
      <c r="AR931">
        <v>48</v>
      </c>
      <c r="AS931">
        <v>70</v>
      </c>
      <c r="AT931">
        <v>45</v>
      </c>
      <c r="AU931">
        <v>24</v>
      </c>
      <c r="AV931">
        <v>10</v>
      </c>
      <c r="AW931">
        <v>27</v>
      </c>
      <c r="AX931">
        <v>70</v>
      </c>
      <c r="AY931">
        <v>31</v>
      </c>
      <c r="AZ931">
        <v>88</v>
      </c>
      <c r="BA931">
        <v>8.56</v>
      </c>
      <c r="BB931">
        <v>5.34</v>
      </c>
      <c r="BC931">
        <v>2.08</v>
      </c>
      <c r="BD931">
        <v>3.5</v>
      </c>
      <c r="BE931">
        <v>3.3</v>
      </c>
      <c r="BF931">
        <f>(1/BC931+1/BD931+1/BE931-1)/3</f>
        <v>2.3171273171273137E-2</v>
      </c>
      <c r="BG931">
        <f>1/BC931-BF931</f>
        <v>0.45759795759795757</v>
      </c>
      <c r="BH931">
        <f>1/BD931-BF931</f>
        <v>0.26254301254301254</v>
      </c>
      <c r="BI931">
        <f>1/BE931-BF931</f>
        <v>0.27985902985902988</v>
      </c>
      <c r="BJ931">
        <f>MROUND(BG931*100,2)/100</f>
        <v>0.46</v>
      </c>
      <c r="BK931">
        <v>1.29</v>
      </c>
      <c r="BL931">
        <v>1.81</v>
      </c>
      <c r="BM931">
        <v>3</v>
      </c>
      <c r="BN931">
        <v>5.5</v>
      </c>
      <c r="BO931">
        <v>1.7</v>
      </c>
      <c r="BP931">
        <v>2.0499999999999998</v>
      </c>
      <c r="BQ931" t="s">
        <v>691</v>
      </c>
      <c r="BR931">
        <f>VLOOKUP(Table2[[#This Row],[Reference]],metron,10,FALSE)</f>
        <v>2.5405629139072849</v>
      </c>
      <c r="BS931">
        <f>VLOOKUP(Table2[[#This Row],[Reference]],metron,11,FALSE)</f>
        <v>1.4888836329233679</v>
      </c>
      <c r="BT931">
        <f>VLOOKUP(Table2[[#This Row],[Reference]],metron,12,FALSE)</f>
        <v>1.0516792809839171</v>
      </c>
      <c r="BU931">
        <f>VLOOKUP(Table2[[#This Row],[Reference]],metron,13,FALSE)</f>
        <v>0.64581362346263005</v>
      </c>
      <c r="BV931">
        <f>VLOOKUP(Table2[[#This Row],[Reference]],metron,14,FALSE)</f>
        <v>0.45364238410596031</v>
      </c>
      <c r="BW931">
        <f>VLOOKUP(Table2[[#This Row],[Reference]],metron,15,FALSE)</f>
        <v>12.686892177589851</v>
      </c>
      <c r="BX931">
        <f>VLOOKUP(Table2[[#This Row],[Reference]],metron,16,FALSE)</f>
        <v>9.8059196617336148</v>
      </c>
      <c r="BY931">
        <f>VLOOKUP(Table2[[#This Row],[Reference]],metron,17,FALSE)</f>
        <v>5.3198121263877027</v>
      </c>
      <c r="BZ931">
        <f>VLOOKUP(Table2[[#This Row],[Reference]],metron,18,FALSE)</f>
        <v>4.0954312553373189</v>
      </c>
      <c r="CA931">
        <f>VLOOKUP(Table2[[#This Row],[Reference]],metron,19,FALSE)</f>
        <v>7.3670800512021479</v>
      </c>
      <c r="CB931">
        <f>VLOOKUP(Table2[[#This Row],[Reference]],metron,20,FALSE)</f>
        <v>5.710488406396296</v>
      </c>
      <c r="CC931">
        <f>VLOOKUP(Table2[[#This Row],[Reference]],metron,21,FALSE)</f>
        <v>13.0488908033599</v>
      </c>
      <c r="CD931">
        <f>VLOOKUP(Table2[[#This Row],[Reference]],metron,22,FALSE)</f>
        <v>13.714839543398661</v>
      </c>
      <c r="CE931">
        <f>VLOOKUP(Table2[[#This Row],[Reference]],metron,23,FALSE)</f>
        <v>1.567523459812322</v>
      </c>
      <c r="CF931">
        <f>VLOOKUP(Table2[[#This Row],[Reference]],metron,24,FALSE)</f>
        <v>1.951040391676867</v>
      </c>
      <c r="CG931">
        <f>VLOOKUP(Table2[[#This Row],[Reference]],metron,25,FALSE)</f>
        <v>8.3027335781313744E-2</v>
      </c>
      <c r="CH931">
        <f>VLOOKUP(Table2[[#This Row],[Reference]],metron,26,FALSE)</f>
        <v>0.13117095063239501</v>
      </c>
    </row>
    <row r="932" spans="1:86" hidden="1" x14ac:dyDescent="0.45">
      <c r="A932">
        <v>1650506400</v>
      </c>
      <c r="B932" t="s">
        <v>1709</v>
      </c>
      <c r="C932" t="s">
        <v>64</v>
      </c>
      <c r="D932" t="s">
        <v>65</v>
      </c>
      <c r="E932" t="s">
        <v>694</v>
      </c>
      <c r="F932" t="s">
        <v>667</v>
      </c>
      <c r="G932" t="s">
        <v>720</v>
      </c>
      <c r="H932">
        <v>15</v>
      </c>
      <c r="I932">
        <v>1.88</v>
      </c>
      <c r="J932">
        <v>1.5</v>
      </c>
      <c r="K932">
        <v>1.9</v>
      </c>
      <c r="L932">
        <v>1.4</v>
      </c>
      <c r="M932">
        <v>2</v>
      </c>
      <c r="N932">
        <v>0</v>
      </c>
      <c r="O932">
        <v>2</v>
      </c>
      <c r="P932">
        <v>1</v>
      </c>
      <c r="Q932">
        <v>1</v>
      </c>
      <c r="R932">
        <v>0</v>
      </c>
      <c r="S932" t="s">
        <v>1710</v>
      </c>
      <c r="U932">
        <v>8</v>
      </c>
      <c r="V932">
        <v>1</v>
      </c>
      <c r="W932">
        <v>3</v>
      </c>
      <c r="X932">
        <v>0</v>
      </c>
      <c r="Y932">
        <v>3</v>
      </c>
      <c r="Z932">
        <v>3</v>
      </c>
      <c r="AA932">
        <v>2</v>
      </c>
      <c r="AB932">
        <v>1</v>
      </c>
      <c r="AC932">
        <v>4</v>
      </c>
      <c r="AD932">
        <v>2</v>
      </c>
      <c r="AE932">
        <v>20</v>
      </c>
      <c r="AF932">
        <v>8</v>
      </c>
      <c r="AG932">
        <v>8</v>
      </c>
      <c r="AH932">
        <v>3</v>
      </c>
      <c r="AI932">
        <v>12</v>
      </c>
      <c r="AJ932">
        <v>5</v>
      </c>
      <c r="AK932">
        <v>12</v>
      </c>
      <c r="AL932">
        <v>13</v>
      </c>
      <c r="AM932">
        <v>62</v>
      </c>
      <c r="AN932">
        <v>38</v>
      </c>
      <c r="AO932">
        <v>2.39</v>
      </c>
      <c r="AP932">
        <v>0.83</v>
      </c>
      <c r="AQ932">
        <v>2.19</v>
      </c>
      <c r="AR932">
        <v>36</v>
      </c>
      <c r="AS932">
        <v>69</v>
      </c>
      <c r="AT932">
        <v>42</v>
      </c>
      <c r="AU932">
        <v>15</v>
      </c>
      <c r="AV932">
        <v>3</v>
      </c>
      <c r="AW932">
        <v>24</v>
      </c>
      <c r="AX932">
        <v>65</v>
      </c>
      <c r="AY932">
        <v>28</v>
      </c>
      <c r="AZ932">
        <v>74</v>
      </c>
      <c r="BA932">
        <v>9.5299999999999994</v>
      </c>
      <c r="BB932">
        <v>4.47</v>
      </c>
      <c r="BC932">
        <v>2.0299999999999998</v>
      </c>
      <c r="BD932">
        <v>3.35</v>
      </c>
      <c r="BE932">
        <v>3.6</v>
      </c>
      <c r="BF932">
        <f>(1/BC932+1/BD932+1/BE932-1)/3</f>
        <v>2.2965359300922916E-2</v>
      </c>
      <c r="BG932">
        <f>1/BC932-BF932</f>
        <v>0.46964547813750079</v>
      </c>
      <c r="BH932">
        <f>1/BD932-BF932</f>
        <v>0.27554210338564422</v>
      </c>
      <c r="BI932">
        <f>1/BE932-BF932</f>
        <v>0.25481241847685487</v>
      </c>
      <c r="BJ932">
        <f>MROUND(BG932*100,2)/100</f>
        <v>0.46</v>
      </c>
      <c r="BK932">
        <v>1.36</v>
      </c>
      <c r="BL932">
        <v>1.94</v>
      </c>
      <c r="BM932">
        <v>3.5</v>
      </c>
      <c r="BN932">
        <v>6.5</v>
      </c>
      <c r="BO932">
        <v>1.85</v>
      </c>
      <c r="BP932">
        <v>1.85</v>
      </c>
      <c r="BQ932" t="s">
        <v>770</v>
      </c>
      <c r="BR932">
        <f>VLOOKUP(Table2[[#This Row],[Reference]],metron,10,FALSE)</f>
        <v>2.5405629139072849</v>
      </c>
      <c r="BS932">
        <f>VLOOKUP(Table2[[#This Row],[Reference]],metron,11,FALSE)</f>
        <v>1.4888836329233679</v>
      </c>
      <c r="BT932">
        <f>VLOOKUP(Table2[[#This Row],[Reference]],metron,12,FALSE)</f>
        <v>1.0516792809839171</v>
      </c>
      <c r="BU932">
        <f>VLOOKUP(Table2[[#This Row],[Reference]],metron,13,FALSE)</f>
        <v>0.64581362346263005</v>
      </c>
      <c r="BV932">
        <f>VLOOKUP(Table2[[#This Row],[Reference]],metron,14,FALSE)</f>
        <v>0.45364238410596031</v>
      </c>
      <c r="BW932">
        <f>VLOOKUP(Table2[[#This Row],[Reference]],metron,15,FALSE)</f>
        <v>12.686892177589851</v>
      </c>
      <c r="BX932">
        <f>VLOOKUP(Table2[[#This Row],[Reference]],metron,16,FALSE)</f>
        <v>9.8059196617336148</v>
      </c>
      <c r="BY932">
        <f>VLOOKUP(Table2[[#This Row],[Reference]],metron,17,FALSE)</f>
        <v>5.3198121263877027</v>
      </c>
      <c r="BZ932">
        <f>VLOOKUP(Table2[[#This Row],[Reference]],metron,18,FALSE)</f>
        <v>4.0954312553373189</v>
      </c>
      <c r="CA932">
        <f>VLOOKUP(Table2[[#This Row],[Reference]],metron,19,FALSE)</f>
        <v>7.3670800512021479</v>
      </c>
      <c r="CB932">
        <f>VLOOKUP(Table2[[#This Row],[Reference]],metron,20,FALSE)</f>
        <v>5.710488406396296</v>
      </c>
      <c r="CC932">
        <f>VLOOKUP(Table2[[#This Row],[Reference]],metron,21,FALSE)</f>
        <v>13.0488908033599</v>
      </c>
      <c r="CD932">
        <f>VLOOKUP(Table2[[#This Row],[Reference]],metron,22,FALSE)</f>
        <v>13.714839543398661</v>
      </c>
      <c r="CE932">
        <f>VLOOKUP(Table2[[#This Row],[Reference]],metron,23,FALSE)</f>
        <v>1.567523459812322</v>
      </c>
      <c r="CF932">
        <f>VLOOKUP(Table2[[#This Row],[Reference]],metron,24,FALSE)</f>
        <v>1.951040391676867</v>
      </c>
      <c r="CG932">
        <f>VLOOKUP(Table2[[#This Row],[Reference]],metron,25,FALSE)</f>
        <v>8.3027335781313744E-2</v>
      </c>
      <c r="CH932">
        <f>VLOOKUP(Table2[[#This Row],[Reference]],metron,26,FALSE)</f>
        <v>0.13117095063239501</v>
      </c>
    </row>
    <row r="933" spans="1:86" hidden="1" x14ac:dyDescent="0.45">
      <c r="A933">
        <v>1650506760</v>
      </c>
      <c r="B933" t="s">
        <v>1711</v>
      </c>
      <c r="C933" t="s">
        <v>64</v>
      </c>
      <c r="D933" t="s">
        <v>65</v>
      </c>
      <c r="E933" t="s">
        <v>704</v>
      </c>
      <c r="F933" t="s">
        <v>677</v>
      </c>
      <c r="G933" t="s">
        <v>678</v>
      </c>
      <c r="H933">
        <v>15</v>
      </c>
      <c r="I933">
        <v>1.81</v>
      </c>
      <c r="J933">
        <v>1.67</v>
      </c>
      <c r="K933">
        <v>1.79</v>
      </c>
      <c r="L933">
        <v>1.68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U933">
        <v>3</v>
      </c>
      <c r="V933">
        <v>3</v>
      </c>
      <c r="W933">
        <v>0</v>
      </c>
      <c r="X933">
        <v>1</v>
      </c>
      <c r="Y933">
        <v>3</v>
      </c>
      <c r="Z933">
        <v>0</v>
      </c>
      <c r="AA933">
        <v>0</v>
      </c>
      <c r="AB933">
        <v>1</v>
      </c>
      <c r="AC933">
        <v>1</v>
      </c>
      <c r="AD933">
        <v>2</v>
      </c>
      <c r="AE933">
        <v>13</v>
      </c>
      <c r="AF933">
        <v>10</v>
      </c>
      <c r="AG933">
        <v>2</v>
      </c>
      <c r="AH933">
        <v>3</v>
      </c>
      <c r="AI933">
        <v>11</v>
      </c>
      <c r="AJ933">
        <v>7</v>
      </c>
      <c r="AK933">
        <v>9</v>
      </c>
      <c r="AL933">
        <v>13</v>
      </c>
      <c r="AM933">
        <v>46</v>
      </c>
      <c r="AN933">
        <v>54</v>
      </c>
      <c r="AO933">
        <v>1.26</v>
      </c>
      <c r="AP933">
        <v>1.2</v>
      </c>
      <c r="AQ933">
        <v>1.97</v>
      </c>
      <c r="AR933">
        <v>35</v>
      </c>
      <c r="AS933">
        <v>60</v>
      </c>
      <c r="AT933">
        <v>27</v>
      </c>
      <c r="AU933">
        <v>12</v>
      </c>
      <c r="AV933">
        <v>6</v>
      </c>
      <c r="AW933">
        <v>18</v>
      </c>
      <c r="AX933">
        <v>67</v>
      </c>
      <c r="AY933">
        <v>27</v>
      </c>
      <c r="AZ933">
        <v>63</v>
      </c>
      <c r="BA933">
        <v>10.67</v>
      </c>
      <c r="BB933">
        <v>4.8600000000000003</v>
      </c>
      <c r="BC933">
        <v>1.98</v>
      </c>
      <c r="BD933">
        <v>3.45</v>
      </c>
      <c r="BE933">
        <v>3.65</v>
      </c>
      <c r="BF933">
        <f>(1/BC933+1/BD933+1/BE933-1)/3</f>
        <v>2.2959393417999758E-2</v>
      </c>
      <c r="BG933">
        <f>1/BC933-BF933</f>
        <v>0.48209111163250534</v>
      </c>
      <c r="BH933">
        <f>1/BD933-BF933</f>
        <v>0.26689567904576839</v>
      </c>
      <c r="BI933">
        <f>1/BE933-BF933</f>
        <v>0.25101320932172627</v>
      </c>
      <c r="BJ933">
        <f>MROUND(BG933*100,2)/100</f>
        <v>0.48</v>
      </c>
      <c r="BK933">
        <v>1.36</v>
      </c>
      <c r="BL933">
        <v>2.25</v>
      </c>
      <c r="BM933">
        <v>3.5</v>
      </c>
      <c r="BN933">
        <v>7</v>
      </c>
      <c r="BO933">
        <v>1.85</v>
      </c>
      <c r="BP933">
        <v>1.85</v>
      </c>
      <c r="BQ933" t="s">
        <v>1255</v>
      </c>
      <c r="BR933">
        <f>VLOOKUP(Table2[[#This Row],[Reference]],metron,10,FALSE)</f>
        <v>2.5271929824561399</v>
      </c>
      <c r="BS933">
        <f>VLOOKUP(Table2[[#This Row],[Reference]],metron,11,FALSE)</f>
        <v>1.510877192982456</v>
      </c>
      <c r="BT933">
        <f>VLOOKUP(Table2[[#This Row],[Reference]],metron,12,FALSE)</f>
        <v>1.0163157894736841</v>
      </c>
      <c r="BU933">
        <f>VLOOKUP(Table2[[#This Row],[Reference]],metron,13,FALSE)</f>
        <v>0.67350877192982461</v>
      </c>
      <c r="BV933">
        <f>VLOOKUP(Table2[[#This Row],[Reference]],metron,14,FALSE)</f>
        <v>0.4442105263157895</v>
      </c>
      <c r="BW933">
        <f>VLOOKUP(Table2[[#This Row],[Reference]],metron,15,FALSE)</f>
        <v>12.80980392156863</v>
      </c>
      <c r="BX933">
        <f>VLOOKUP(Table2[[#This Row],[Reference]],metron,16,FALSE)</f>
        <v>9.6872549019607845</v>
      </c>
      <c r="BY933">
        <f>VLOOKUP(Table2[[#This Row],[Reference]],metron,17,FALSE)</f>
        <v>5.6491169610129957</v>
      </c>
      <c r="BZ933">
        <f>VLOOKUP(Table2[[#This Row],[Reference]],metron,18,FALSE)</f>
        <v>4.1379540153282237</v>
      </c>
      <c r="CA933">
        <f>VLOOKUP(Table2[[#This Row],[Reference]],metron,19,FALSE)</f>
        <v>7.1606869605556343</v>
      </c>
      <c r="CB933">
        <f>VLOOKUP(Table2[[#This Row],[Reference]],metron,20,FALSE)</f>
        <v>5.5493008866325608</v>
      </c>
      <c r="CC933">
        <f>VLOOKUP(Table2[[#This Row],[Reference]],metron,21,FALSE)</f>
        <v>12.9029029029029</v>
      </c>
      <c r="CD933">
        <f>VLOOKUP(Table2[[#This Row],[Reference]],metron,22,FALSE)</f>
        <v>13.75508842175509</v>
      </c>
      <c r="CE933">
        <f>VLOOKUP(Table2[[#This Row],[Reference]],metron,23,FALSE)</f>
        <v>1.5287356321839081</v>
      </c>
      <c r="CF933">
        <f>VLOOKUP(Table2[[#This Row],[Reference]],metron,24,FALSE)</f>
        <v>1.9664750957854411</v>
      </c>
      <c r="CG933">
        <f>VLOOKUP(Table2[[#This Row],[Reference]],metron,25,FALSE)</f>
        <v>8.8441890166028103E-2</v>
      </c>
      <c r="CH933">
        <f>VLOOKUP(Table2[[#This Row],[Reference]],metron,26,FALSE)</f>
        <v>0.13409961685823751</v>
      </c>
    </row>
    <row r="934" spans="1:86" hidden="1" x14ac:dyDescent="0.45">
      <c r="A934">
        <v>1650592800</v>
      </c>
      <c r="B934" t="s">
        <v>1712</v>
      </c>
      <c r="C934" t="s">
        <v>64</v>
      </c>
      <c r="D934" t="s">
        <v>65</v>
      </c>
      <c r="E934" t="s">
        <v>683</v>
      </c>
      <c r="F934" t="s">
        <v>671</v>
      </c>
      <c r="G934" t="s">
        <v>735</v>
      </c>
      <c r="H934">
        <v>15</v>
      </c>
      <c r="I934">
        <v>1.2</v>
      </c>
      <c r="J934">
        <v>1.33</v>
      </c>
      <c r="K934">
        <v>1.24</v>
      </c>
      <c r="L934">
        <v>1.5</v>
      </c>
      <c r="M934">
        <v>0</v>
      </c>
      <c r="N934">
        <v>1</v>
      </c>
      <c r="O934">
        <v>1</v>
      </c>
      <c r="P934">
        <v>0</v>
      </c>
      <c r="Q934">
        <v>0</v>
      </c>
      <c r="R934">
        <v>0</v>
      </c>
      <c r="T934">
        <v>74</v>
      </c>
      <c r="U934">
        <v>4</v>
      </c>
      <c r="V934">
        <v>6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19</v>
      </c>
      <c r="AF934">
        <v>12</v>
      </c>
      <c r="AG934">
        <v>4</v>
      </c>
      <c r="AH934">
        <v>5</v>
      </c>
      <c r="AI934">
        <v>15</v>
      </c>
      <c r="AJ934">
        <v>7</v>
      </c>
      <c r="AK934">
        <v>7</v>
      </c>
      <c r="AL934">
        <v>11</v>
      </c>
      <c r="AM934">
        <v>59</v>
      </c>
      <c r="AN934">
        <v>41</v>
      </c>
      <c r="AO934">
        <v>1.95</v>
      </c>
      <c r="AP934">
        <v>1.33</v>
      </c>
      <c r="AQ934">
        <v>2.2400000000000002</v>
      </c>
      <c r="AR934">
        <v>50</v>
      </c>
      <c r="AS934">
        <v>64</v>
      </c>
      <c r="AT934">
        <v>34</v>
      </c>
      <c r="AU934">
        <v>20</v>
      </c>
      <c r="AV934">
        <v>10</v>
      </c>
      <c r="AW934">
        <v>34</v>
      </c>
      <c r="AX934">
        <v>74</v>
      </c>
      <c r="AY934">
        <v>24</v>
      </c>
      <c r="AZ934">
        <v>60</v>
      </c>
      <c r="BA934">
        <v>7.73</v>
      </c>
      <c r="BB934">
        <v>6</v>
      </c>
      <c r="BC934">
        <v>2.64</v>
      </c>
      <c r="BD934">
        <v>3.19</v>
      </c>
      <c r="BE934">
        <v>2.73</v>
      </c>
      <c r="BF934">
        <f>(1/BC934+1/BD934+1/BE934-1)/3</f>
        <v>1.9522622970898833E-2</v>
      </c>
      <c r="BG934">
        <f>1/BC934-BF934</f>
        <v>0.35926525581697993</v>
      </c>
      <c r="BH934">
        <f>1/BD934-BF934</f>
        <v>0.29395700085355259</v>
      </c>
      <c r="BI934">
        <f>1/BE934-BF934</f>
        <v>0.34677774332946742</v>
      </c>
      <c r="BJ934">
        <f>MROUND(BG934*100,2)/100</f>
        <v>0.36</v>
      </c>
      <c r="BK934">
        <v>1.44</v>
      </c>
      <c r="BL934">
        <v>2.08</v>
      </c>
      <c r="BM934">
        <v>4</v>
      </c>
      <c r="BN934">
        <v>8</v>
      </c>
      <c r="BO934">
        <v>1.95</v>
      </c>
      <c r="BP934">
        <v>1.8</v>
      </c>
      <c r="BQ934" t="s">
        <v>726</v>
      </c>
      <c r="BR934">
        <f>VLOOKUP(Table2[[#This Row],[Reference]],metron,10,FALSE)</f>
        <v>2.5110350525197691</v>
      </c>
      <c r="BS934">
        <f>VLOOKUP(Table2[[#This Row],[Reference]],metron,11,FALSE)</f>
        <v>1.269326094653606</v>
      </c>
      <c r="BT934">
        <f>VLOOKUP(Table2[[#This Row],[Reference]],metron,12,FALSE)</f>
        <v>1.2417089578661631</v>
      </c>
      <c r="BU934">
        <f>VLOOKUP(Table2[[#This Row],[Reference]],metron,13,FALSE)</f>
        <v>0.56586402266288949</v>
      </c>
      <c r="BV934">
        <f>VLOOKUP(Table2[[#This Row],[Reference]],metron,14,FALSE)</f>
        <v>0.55158168083097259</v>
      </c>
      <c r="BW934">
        <f>VLOOKUP(Table2[[#This Row],[Reference]],metron,15,FALSE)</f>
        <v>11.49400826446281</v>
      </c>
      <c r="BX934">
        <f>VLOOKUP(Table2[[#This Row],[Reference]],metron,16,FALSE)</f>
        <v>10.507231404958681</v>
      </c>
      <c r="BY934">
        <f>VLOOKUP(Table2[[#This Row],[Reference]],metron,17,FALSE)</f>
        <v>4.9238790406673623</v>
      </c>
      <c r="BZ934">
        <f>VLOOKUP(Table2[[#This Row],[Reference]],metron,18,FALSE)</f>
        <v>4.6296141814389991</v>
      </c>
      <c r="CA934">
        <f>VLOOKUP(Table2[[#This Row],[Reference]],metron,19,FALSE)</f>
        <v>6.5701292237954476</v>
      </c>
      <c r="CB934">
        <f>VLOOKUP(Table2[[#This Row],[Reference]],metron,20,FALSE)</f>
        <v>5.8776172235196817</v>
      </c>
      <c r="CC934">
        <f>VLOOKUP(Table2[[#This Row],[Reference]],metron,21,FALSE)</f>
        <v>12.798739495798319</v>
      </c>
      <c r="CD934">
        <f>VLOOKUP(Table2[[#This Row],[Reference]],metron,22,FALSE)</f>
        <v>12.98844537815126</v>
      </c>
      <c r="CE934">
        <f>VLOOKUP(Table2[[#This Row],[Reference]],metron,23,FALSE)</f>
        <v>1.604928297313674</v>
      </c>
      <c r="CF934">
        <f>VLOOKUP(Table2[[#This Row],[Reference]],metron,24,FALSE)</f>
        <v>1.791961219955565</v>
      </c>
      <c r="CG934">
        <f>VLOOKUP(Table2[[#This Row],[Reference]],metron,25,FALSE)</f>
        <v>8.887093516461321E-2</v>
      </c>
      <c r="CH934">
        <f>VLOOKUP(Table2[[#This Row],[Reference]],metron,26,FALSE)</f>
        <v>0.11694607150070691</v>
      </c>
    </row>
    <row r="935" spans="1:86" hidden="1" x14ac:dyDescent="0.45">
      <c r="A935">
        <v>1650672000</v>
      </c>
      <c r="B935" t="s">
        <v>1713</v>
      </c>
      <c r="C935" t="s">
        <v>64</v>
      </c>
      <c r="D935" t="s">
        <v>65</v>
      </c>
      <c r="E935" t="s">
        <v>700</v>
      </c>
      <c r="F935" t="s">
        <v>660</v>
      </c>
      <c r="G935" t="s">
        <v>65</v>
      </c>
      <c r="H935">
        <v>16</v>
      </c>
      <c r="I935">
        <v>1.5</v>
      </c>
      <c r="J935">
        <v>1.19</v>
      </c>
      <c r="K935">
        <v>1.38</v>
      </c>
      <c r="L935">
        <v>1.28</v>
      </c>
      <c r="M935">
        <v>0</v>
      </c>
      <c r="N935">
        <v>1</v>
      </c>
      <c r="O935">
        <v>1</v>
      </c>
      <c r="P935">
        <v>0</v>
      </c>
      <c r="Q935">
        <v>0</v>
      </c>
      <c r="R935">
        <v>0</v>
      </c>
      <c r="T935">
        <v>54</v>
      </c>
      <c r="U935">
        <v>6</v>
      </c>
      <c r="V935">
        <v>1</v>
      </c>
      <c r="W935">
        <v>4</v>
      </c>
      <c r="X935">
        <v>0</v>
      </c>
      <c r="Y935">
        <v>4</v>
      </c>
      <c r="Z935">
        <v>0</v>
      </c>
      <c r="AA935">
        <v>1</v>
      </c>
      <c r="AB935">
        <v>3</v>
      </c>
      <c r="AC935">
        <v>0</v>
      </c>
      <c r="AD935">
        <v>4</v>
      </c>
      <c r="AE935">
        <v>20</v>
      </c>
      <c r="AF935">
        <v>11</v>
      </c>
      <c r="AG935">
        <v>0</v>
      </c>
      <c r="AH935">
        <v>2</v>
      </c>
      <c r="AI935">
        <v>20</v>
      </c>
      <c r="AJ935">
        <v>9</v>
      </c>
      <c r="AK935">
        <v>10</v>
      </c>
      <c r="AL935">
        <v>13</v>
      </c>
      <c r="AM935">
        <v>61</v>
      </c>
      <c r="AN935">
        <v>39</v>
      </c>
      <c r="AO935">
        <v>1.62</v>
      </c>
      <c r="AP935">
        <v>1</v>
      </c>
      <c r="AQ935">
        <v>2.41</v>
      </c>
      <c r="AR935">
        <v>62</v>
      </c>
      <c r="AS935">
        <v>77</v>
      </c>
      <c r="AT935">
        <v>48</v>
      </c>
      <c r="AU935">
        <v>21</v>
      </c>
      <c r="AV935">
        <v>3</v>
      </c>
      <c r="AW935">
        <v>26</v>
      </c>
      <c r="AX935">
        <v>63</v>
      </c>
      <c r="AY935">
        <v>54</v>
      </c>
      <c r="AZ935">
        <v>82</v>
      </c>
      <c r="BA935">
        <v>9.8699999999999992</v>
      </c>
      <c r="BB935">
        <v>5.6</v>
      </c>
      <c r="BC935">
        <v>1.87</v>
      </c>
      <c r="BD935">
        <v>3.25</v>
      </c>
      <c r="BE935">
        <v>4.0999999999999996</v>
      </c>
      <c r="BF935">
        <f>(1/BC935+1/BD935+1/BE935-1)/3</f>
        <v>2.8784701668489305E-2</v>
      </c>
      <c r="BG935">
        <f>1/BC935-BF935</f>
        <v>0.50597465662028063</v>
      </c>
      <c r="BH935">
        <f>1/BD935-BF935</f>
        <v>0.27890760602381842</v>
      </c>
      <c r="BI935">
        <f>1/BE935-BF935</f>
        <v>0.21511773735590095</v>
      </c>
      <c r="BJ935">
        <f>MROUND(BG935*100,2)/100</f>
        <v>0.5</v>
      </c>
      <c r="BK935">
        <v>1.33</v>
      </c>
      <c r="BL935">
        <v>1.93</v>
      </c>
      <c r="BM935">
        <v>3.4</v>
      </c>
      <c r="BN935">
        <v>6</v>
      </c>
      <c r="BO935">
        <v>1.81</v>
      </c>
      <c r="BP935">
        <v>1.95</v>
      </c>
      <c r="BQ935" t="s">
        <v>711</v>
      </c>
      <c r="BR935">
        <f>VLOOKUP(Table2[[#This Row],[Reference]],metron,10,FALSE)</f>
        <v>2.5202079886551649</v>
      </c>
      <c r="BS935">
        <f>VLOOKUP(Table2[[#This Row],[Reference]],metron,11,FALSE)</f>
        <v>1.5342708579532029</v>
      </c>
      <c r="BT935">
        <f>VLOOKUP(Table2[[#This Row],[Reference]],metron,12,FALSE)</f>
        <v>0.98593713070196176</v>
      </c>
      <c r="BU935">
        <f>VLOOKUP(Table2[[#This Row],[Reference]],metron,13,FALSE)</f>
        <v>0.67513590167809023</v>
      </c>
      <c r="BV935">
        <f>VLOOKUP(Table2[[#This Row],[Reference]],metron,14,FALSE)</f>
        <v>0.4286727337194185</v>
      </c>
      <c r="BW935">
        <f>VLOOKUP(Table2[[#This Row],[Reference]],metron,15,FALSE)</f>
        <v>12.98669114272602</v>
      </c>
      <c r="BX935">
        <f>VLOOKUP(Table2[[#This Row],[Reference]],metron,16,FALSE)</f>
        <v>9.4167049105094076</v>
      </c>
      <c r="BY935">
        <f>VLOOKUP(Table2[[#This Row],[Reference]],metron,17,FALSE)</f>
        <v>5.6645716945996272</v>
      </c>
      <c r="BZ935">
        <f>VLOOKUP(Table2[[#This Row],[Reference]],metron,18,FALSE)</f>
        <v>4.0242085661080074</v>
      </c>
      <c r="CA935">
        <f>VLOOKUP(Table2[[#This Row],[Reference]],metron,19,FALSE)</f>
        <v>7.3221194481263927</v>
      </c>
      <c r="CB935">
        <f>VLOOKUP(Table2[[#This Row],[Reference]],metron,20,FALSE)</f>
        <v>5.3924963444014002</v>
      </c>
      <c r="CC935">
        <f>VLOOKUP(Table2[[#This Row],[Reference]],metron,21,FALSE)</f>
        <v>12.508162313432839</v>
      </c>
      <c r="CD935">
        <f>VLOOKUP(Table2[[#This Row],[Reference]],metron,22,FALSE)</f>
        <v>13.36963619402985</v>
      </c>
      <c r="CE935">
        <f>VLOOKUP(Table2[[#This Row],[Reference]],metron,23,FALSE)</f>
        <v>1.4438014689517029</v>
      </c>
      <c r="CF935">
        <f>VLOOKUP(Table2[[#This Row],[Reference]],metron,24,FALSE)</f>
        <v>1.9410193634542621</v>
      </c>
      <c r="CG935">
        <f>VLOOKUP(Table2[[#This Row],[Reference]],metron,25,FALSE)</f>
        <v>8.4130870242599604E-2</v>
      </c>
      <c r="CH935">
        <f>VLOOKUP(Table2[[#This Row],[Reference]],metron,26,FALSE)</f>
        <v>0.1275317160026708</v>
      </c>
    </row>
    <row r="936" spans="1:86" hidden="1" x14ac:dyDescent="0.45">
      <c r="A936">
        <v>1650679200</v>
      </c>
      <c r="B936" t="s">
        <v>1714</v>
      </c>
      <c r="C936" t="s">
        <v>64</v>
      </c>
      <c r="D936" t="s">
        <v>65</v>
      </c>
      <c r="E936" t="s">
        <v>689</v>
      </c>
      <c r="F936" t="s">
        <v>699</v>
      </c>
      <c r="G936" t="s">
        <v>684</v>
      </c>
      <c r="H936">
        <v>16</v>
      </c>
      <c r="I936">
        <v>0.94</v>
      </c>
      <c r="J936">
        <v>0.56000000000000005</v>
      </c>
      <c r="K936">
        <v>0.88</v>
      </c>
      <c r="L936">
        <v>0.72</v>
      </c>
      <c r="M936">
        <v>0</v>
      </c>
      <c r="N936">
        <v>2</v>
      </c>
      <c r="O936">
        <v>2</v>
      </c>
      <c r="P936">
        <v>1</v>
      </c>
      <c r="Q936">
        <v>0</v>
      </c>
      <c r="R936">
        <v>1</v>
      </c>
      <c r="T936" t="s">
        <v>1715</v>
      </c>
      <c r="U936">
        <v>3</v>
      </c>
      <c r="V936">
        <v>1</v>
      </c>
      <c r="W936">
        <v>1</v>
      </c>
      <c r="X936">
        <v>0</v>
      </c>
      <c r="Y936">
        <v>3</v>
      </c>
      <c r="Z936">
        <v>0</v>
      </c>
      <c r="AA936">
        <v>1</v>
      </c>
      <c r="AB936">
        <v>0</v>
      </c>
      <c r="AC936">
        <v>1</v>
      </c>
      <c r="AD936">
        <v>2</v>
      </c>
      <c r="AE936">
        <v>4</v>
      </c>
      <c r="AF936">
        <v>3</v>
      </c>
      <c r="AG936">
        <v>0</v>
      </c>
      <c r="AH936">
        <v>2</v>
      </c>
      <c r="AI936">
        <v>4</v>
      </c>
      <c r="AJ936">
        <v>1</v>
      </c>
      <c r="AK936">
        <v>10</v>
      </c>
      <c r="AL936">
        <v>11</v>
      </c>
      <c r="AM936">
        <v>61</v>
      </c>
      <c r="AN936">
        <v>39</v>
      </c>
      <c r="AO936">
        <v>0.5</v>
      </c>
      <c r="AP936">
        <v>0.54</v>
      </c>
      <c r="AQ936">
        <v>2.54</v>
      </c>
      <c r="AR936">
        <v>54</v>
      </c>
      <c r="AS936">
        <v>75</v>
      </c>
      <c r="AT936">
        <v>53</v>
      </c>
      <c r="AU936">
        <v>22</v>
      </c>
      <c r="AV936">
        <v>6</v>
      </c>
      <c r="AW936">
        <v>44</v>
      </c>
      <c r="AX936">
        <v>69</v>
      </c>
      <c r="AY936">
        <v>38</v>
      </c>
      <c r="AZ936">
        <v>72</v>
      </c>
      <c r="BA936">
        <v>5.76</v>
      </c>
      <c r="BB936">
        <v>5.13</v>
      </c>
      <c r="BC936">
        <v>2.3199999999999998</v>
      </c>
      <c r="BD936">
        <v>2.88</v>
      </c>
      <c r="BE936">
        <v>3.25</v>
      </c>
      <c r="BF936">
        <f>(1/BC936+1/BD936+1/BE936-1)/3</f>
        <v>2.8649670891050194E-2</v>
      </c>
      <c r="BG936">
        <f>1/BC936-BF936</f>
        <v>0.40238481186757052</v>
      </c>
      <c r="BH936">
        <f>1/BD936-BF936</f>
        <v>0.31857255133117202</v>
      </c>
      <c r="BI936">
        <f>1/BE936-BF936</f>
        <v>0.27904263680125752</v>
      </c>
      <c r="BJ936">
        <f>MROUND(BG936*100,2)/100</f>
        <v>0.4</v>
      </c>
      <c r="BK936">
        <v>0</v>
      </c>
      <c r="BL936">
        <v>2.5499999999999998</v>
      </c>
      <c r="BM936">
        <v>0</v>
      </c>
      <c r="BN936">
        <v>0</v>
      </c>
      <c r="BO936">
        <v>0</v>
      </c>
      <c r="BP936">
        <v>0</v>
      </c>
      <c r="BQ936" t="s">
        <v>713</v>
      </c>
      <c r="BR936">
        <f>VLOOKUP(Table2[[#This Row],[Reference]],metron,10,FALSE)</f>
        <v>2.4956155335383219</v>
      </c>
      <c r="BS936">
        <f>VLOOKUP(Table2[[#This Row],[Reference]],metron,11,FALSE)</f>
        <v>1.344038264434575</v>
      </c>
      <c r="BT936">
        <f>VLOOKUP(Table2[[#This Row],[Reference]],metron,12,FALSE)</f>
        <v>1.1515772691037469</v>
      </c>
      <c r="BU936">
        <f>VLOOKUP(Table2[[#This Row],[Reference]],metron,13,FALSE)</f>
        <v>0.59936225942375587</v>
      </c>
      <c r="BV936">
        <f>VLOOKUP(Table2[[#This Row],[Reference]],metron,14,FALSE)</f>
        <v>0.50723152260562576</v>
      </c>
      <c r="BW936">
        <f>VLOOKUP(Table2[[#This Row],[Reference]],metron,15,FALSE)</f>
        <v>11.99278846153846</v>
      </c>
      <c r="BX936">
        <f>VLOOKUP(Table2[[#This Row],[Reference]],metron,16,FALSE)</f>
        <v>10.0277534965035</v>
      </c>
      <c r="BY936">
        <f>VLOOKUP(Table2[[#This Row],[Reference]],metron,17,FALSE)</f>
        <v>5.2857459543338514</v>
      </c>
      <c r="BZ936">
        <f>VLOOKUP(Table2[[#This Row],[Reference]],metron,18,FALSE)</f>
        <v>4.4067834183107957</v>
      </c>
      <c r="CA936">
        <f>VLOOKUP(Table2[[#This Row],[Reference]],metron,19,FALSE)</f>
        <v>6.7070425072046085</v>
      </c>
      <c r="CB936">
        <f>VLOOKUP(Table2[[#This Row],[Reference]],metron,20,FALSE)</f>
        <v>5.6209700781927046</v>
      </c>
      <c r="CC936">
        <f>VLOOKUP(Table2[[#This Row],[Reference]],metron,21,FALSE)</f>
        <v>13.04463690872752</v>
      </c>
      <c r="CD936">
        <f>VLOOKUP(Table2[[#This Row],[Reference]],metron,22,FALSE)</f>
        <v>13.49811236953142</v>
      </c>
      <c r="CE936">
        <f>VLOOKUP(Table2[[#This Row],[Reference]],metron,23,FALSE)</f>
        <v>1.5836526181353769</v>
      </c>
      <c r="CF936">
        <f>VLOOKUP(Table2[[#This Row],[Reference]],metron,24,FALSE)</f>
        <v>1.8744146445295871</v>
      </c>
      <c r="CG936">
        <f>VLOOKUP(Table2[[#This Row],[Reference]],metron,25,FALSE)</f>
        <v>8.5994040017028525E-2</v>
      </c>
      <c r="CH936">
        <f>VLOOKUP(Table2[[#This Row],[Reference]],metron,26,FALSE)</f>
        <v>0.13452532992762881</v>
      </c>
    </row>
    <row r="937" spans="1:86" hidden="1" x14ac:dyDescent="0.45">
      <c r="A937">
        <v>1650751200</v>
      </c>
      <c r="B937" t="s">
        <v>1716</v>
      </c>
      <c r="C937" t="s">
        <v>64</v>
      </c>
      <c r="D937" t="s">
        <v>65</v>
      </c>
      <c r="E937" t="s">
        <v>693</v>
      </c>
      <c r="F937" t="s">
        <v>704</v>
      </c>
      <c r="G937" t="s">
        <v>760</v>
      </c>
      <c r="H937">
        <v>16</v>
      </c>
      <c r="I937">
        <v>1.75</v>
      </c>
      <c r="J937">
        <v>1.1100000000000001</v>
      </c>
      <c r="K937">
        <v>1.89</v>
      </c>
      <c r="L937">
        <v>1.05</v>
      </c>
      <c r="M937">
        <v>3</v>
      </c>
      <c r="N937">
        <v>0</v>
      </c>
      <c r="O937">
        <v>3</v>
      </c>
      <c r="P937">
        <v>1</v>
      </c>
      <c r="Q937">
        <v>1</v>
      </c>
      <c r="R937">
        <v>0</v>
      </c>
      <c r="S937" t="s">
        <v>1717</v>
      </c>
      <c r="U937">
        <v>3</v>
      </c>
      <c r="V937">
        <v>3</v>
      </c>
      <c r="W937">
        <v>2</v>
      </c>
      <c r="X937">
        <v>0</v>
      </c>
      <c r="Y937">
        <v>2</v>
      </c>
      <c r="Z937">
        <v>0</v>
      </c>
      <c r="AA937">
        <v>1</v>
      </c>
      <c r="AB937">
        <v>1</v>
      </c>
      <c r="AC937">
        <v>0</v>
      </c>
      <c r="AD937">
        <v>2</v>
      </c>
      <c r="AE937">
        <v>15</v>
      </c>
      <c r="AF937">
        <v>14</v>
      </c>
      <c r="AG937">
        <v>6</v>
      </c>
      <c r="AH937">
        <v>0</v>
      </c>
      <c r="AI937">
        <v>9</v>
      </c>
      <c r="AJ937">
        <v>14</v>
      </c>
      <c r="AK937">
        <v>12</v>
      </c>
      <c r="AL937">
        <v>8</v>
      </c>
      <c r="AM937">
        <v>46</v>
      </c>
      <c r="AN937">
        <v>54</v>
      </c>
      <c r="AO937">
        <v>1.74</v>
      </c>
      <c r="AP937">
        <v>1.19</v>
      </c>
      <c r="AQ937">
        <v>2.2799999999999998</v>
      </c>
      <c r="AR937">
        <v>59</v>
      </c>
      <c r="AS937">
        <v>71</v>
      </c>
      <c r="AT937">
        <v>41</v>
      </c>
      <c r="AU937">
        <v>26</v>
      </c>
      <c r="AV937">
        <v>3</v>
      </c>
      <c r="AW937">
        <v>35</v>
      </c>
      <c r="AX937">
        <v>68</v>
      </c>
      <c r="AY937">
        <v>29</v>
      </c>
      <c r="AZ937">
        <v>64</v>
      </c>
      <c r="BA937">
        <v>10.98</v>
      </c>
      <c r="BB937">
        <v>4.7300000000000004</v>
      </c>
      <c r="BC937">
        <v>2.06</v>
      </c>
      <c r="BD937">
        <v>3.35</v>
      </c>
      <c r="BE937">
        <v>3.4</v>
      </c>
      <c r="BF937">
        <f>(1/BC937+1/BD937+1/BE937-1)/3</f>
        <v>2.6020667649758078E-2</v>
      </c>
      <c r="BG937">
        <f>1/BC937-BF937</f>
        <v>0.45941622555412542</v>
      </c>
      <c r="BH937">
        <f>1/BD937-BF937</f>
        <v>0.27248679503680906</v>
      </c>
      <c r="BI937">
        <f>1/BE937-BF937</f>
        <v>0.26809697940906546</v>
      </c>
      <c r="BJ937">
        <f>MROUND(BG937*100,2)/100</f>
        <v>0.46</v>
      </c>
      <c r="BK937">
        <v>1.31</v>
      </c>
      <c r="BL937">
        <v>2.0299999999999998</v>
      </c>
      <c r="BM937">
        <v>3.4</v>
      </c>
      <c r="BN937">
        <v>6.3</v>
      </c>
      <c r="BO937">
        <v>1.81</v>
      </c>
      <c r="BP937">
        <v>2</v>
      </c>
      <c r="BQ937" t="s">
        <v>698</v>
      </c>
      <c r="BR937">
        <f>VLOOKUP(Table2[[#This Row],[Reference]],metron,10,FALSE)</f>
        <v>2.5405629139072849</v>
      </c>
      <c r="BS937">
        <f>VLOOKUP(Table2[[#This Row],[Reference]],metron,11,FALSE)</f>
        <v>1.4888836329233679</v>
      </c>
      <c r="BT937">
        <f>VLOOKUP(Table2[[#This Row],[Reference]],metron,12,FALSE)</f>
        <v>1.0516792809839171</v>
      </c>
      <c r="BU937">
        <f>VLOOKUP(Table2[[#This Row],[Reference]],metron,13,FALSE)</f>
        <v>0.64581362346263005</v>
      </c>
      <c r="BV937">
        <f>VLOOKUP(Table2[[#This Row],[Reference]],metron,14,FALSE)</f>
        <v>0.45364238410596031</v>
      </c>
      <c r="BW937">
        <f>VLOOKUP(Table2[[#This Row],[Reference]],metron,15,FALSE)</f>
        <v>12.686892177589851</v>
      </c>
      <c r="BX937">
        <f>VLOOKUP(Table2[[#This Row],[Reference]],metron,16,FALSE)</f>
        <v>9.8059196617336148</v>
      </c>
      <c r="BY937">
        <f>VLOOKUP(Table2[[#This Row],[Reference]],metron,17,FALSE)</f>
        <v>5.3198121263877027</v>
      </c>
      <c r="BZ937">
        <f>VLOOKUP(Table2[[#This Row],[Reference]],metron,18,FALSE)</f>
        <v>4.0954312553373189</v>
      </c>
      <c r="CA937">
        <f>VLOOKUP(Table2[[#This Row],[Reference]],metron,19,FALSE)</f>
        <v>7.3670800512021479</v>
      </c>
      <c r="CB937">
        <f>VLOOKUP(Table2[[#This Row],[Reference]],metron,20,FALSE)</f>
        <v>5.710488406396296</v>
      </c>
      <c r="CC937">
        <f>VLOOKUP(Table2[[#This Row],[Reference]],metron,21,FALSE)</f>
        <v>13.0488908033599</v>
      </c>
      <c r="CD937">
        <f>VLOOKUP(Table2[[#This Row],[Reference]],metron,22,FALSE)</f>
        <v>13.714839543398661</v>
      </c>
      <c r="CE937">
        <f>VLOOKUP(Table2[[#This Row],[Reference]],metron,23,FALSE)</f>
        <v>1.567523459812322</v>
      </c>
      <c r="CF937">
        <f>VLOOKUP(Table2[[#This Row],[Reference]],metron,24,FALSE)</f>
        <v>1.951040391676867</v>
      </c>
      <c r="CG937">
        <f>VLOOKUP(Table2[[#This Row],[Reference]],metron,25,FALSE)</f>
        <v>8.3027335781313744E-2</v>
      </c>
      <c r="CH937">
        <f>VLOOKUP(Table2[[#This Row],[Reference]],metron,26,FALSE)</f>
        <v>0.13117095063239501</v>
      </c>
    </row>
    <row r="938" spans="1:86" hidden="1" x14ac:dyDescent="0.45">
      <c r="A938">
        <v>1650758400</v>
      </c>
      <c r="B938" t="s">
        <v>1718</v>
      </c>
      <c r="C938" t="s">
        <v>64</v>
      </c>
      <c r="D938" t="s">
        <v>65</v>
      </c>
      <c r="E938" t="s">
        <v>661</v>
      </c>
      <c r="F938" t="s">
        <v>694</v>
      </c>
      <c r="G938" t="s">
        <v>673</v>
      </c>
      <c r="H938">
        <v>16</v>
      </c>
      <c r="I938">
        <v>2.17</v>
      </c>
      <c r="J938">
        <v>1.47</v>
      </c>
      <c r="K938">
        <v>2</v>
      </c>
      <c r="L938">
        <v>1.53</v>
      </c>
      <c r="M938">
        <v>0</v>
      </c>
      <c r="N938">
        <v>2</v>
      </c>
      <c r="O938">
        <v>2</v>
      </c>
      <c r="P938">
        <v>1</v>
      </c>
      <c r="Q938">
        <v>0</v>
      </c>
      <c r="R938">
        <v>1</v>
      </c>
      <c r="T938" t="s">
        <v>104</v>
      </c>
      <c r="U938">
        <v>8</v>
      </c>
      <c r="V938">
        <v>8</v>
      </c>
      <c r="W938">
        <v>4</v>
      </c>
      <c r="X938">
        <v>1</v>
      </c>
      <c r="Y938">
        <v>3</v>
      </c>
      <c r="Z938">
        <v>0</v>
      </c>
      <c r="AA938">
        <v>1</v>
      </c>
      <c r="AB938">
        <v>4</v>
      </c>
      <c r="AC938">
        <v>0</v>
      </c>
      <c r="AD938">
        <v>3</v>
      </c>
      <c r="AE938">
        <v>6</v>
      </c>
      <c r="AF938">
        <v>16</v>
      </c>
      <c r="AG938">
        <v>3</v>
      </c>
      <c r="AH938">
        <v>9</v>
      </c>
      <c r="AI938">
        <v>3</v>
      </c>
      <c r="AJ938">
        <v>7</v>
      </c>
      <c r="AK938">
        <v>14</v>
      </c>
      <c r="AL938">
        <v>8</v>
      </c>
      <c r="AM938">
        <v>63</v>
      </c>
      <c r="AN938">
        <v>37</v>
      </c>
      <c r="AO938">
        <v>0.93</v>
      </c>
      <c r="AP938">
        <v>1.92</v>
      </c>
      <c r="AQ938">
        <v>2.31</v>
      </c>
      <c r="AR938">
        <v>52</v>
      </c>
      <c r="AS938">
        <v>71</v>
      </c>
      <c r="AT938">
        <v>49</v>
      </c>
      <c r="AU938">
        <v>18</v>
      </c>
      <c r="AV938">
        <v>6</v>
      </c>
      <c r="AW938">
        <v>41</v>
      </c>
      <c r="AX938">
        <v>58</v>
      </c>
      <c r="AY938">
        <v>28</v>
      </c>
      <c r="AZ938">
        <v>71</v>
      </c>
      <c r="BA938">
        <v>10.91</v>
      </c>
      <c r="BB938">
        <v>4.63</v>
      </c>
      <c r="BC938">
        <v>2.21</v>
      </c>
      <c r="BD938">
        <v>3.35</v>
      </c>
      <c r="BE938">
        <v>3.05</v>
      </c>
      <c r="BF938">
        <f>(1/BC938+1/BD938+1/BE938-1)/3</f>
        <v>2.6288334309463018E-2</v>
      </c>
      <c r="BG938">
        <f>1/BC938-BF938</f>
        <v>0.4262003534733424</v>
      </c>
      <c r="BH938">
        <f>1/BD938-BF938</f>
        <v>0.2722191283771041</v>
      </c>
      <c r="BI938">
        <f>1/BE938-BF938</f>
        <v>0.30158051814955339</v>
      </c>
      <c r="BJ938">
        <f>MROUND(BG938*100,2)/100</f>
        <v>0.42</v>
      </c>
      <c r="BK938">
        <v>1.33</v>
      </c>
      <c r="BL938">
        <v>2</v>
      </c>
      <c r="BM938">
        <v>3.55</v>
      </c>
      <c r="BN938">
        <v>6.8</v>
      </c>
      <c r="BO938">
        <v>1.86</v>
      </c>
      <c r="BP938">
        <v>1.85</v>
      </c>
      <c r="BQ938" t="s">
        <v>715</v>
      </c>
      <c r="BR938">
        <f>VLOOKUP(Table2[[#This Row],[Reference]],metron,10,FALSE)</f>
        <v>2.4884649511978703</v>
      </c>
      <c r="BS938">
        <f>VLOOKUP(Table2[[#This Row],[Reference]],metron,11,FALSE)</f>
        <v>1.396960958296362</v>
      </c>
      <c r="BT938">
        <f>VLOOKUP(Table2[[#This Row],[Reference]],metron,12,FALSE)</f>
        <v>1.091503992901508</v>
      </c>
      <c r="BU938">
        <f>VLOOKUP(Table2[[#This Row],[Reference]],metron,13,FALSE)</f>
        <v>0.60765391014975045</v>
      </c>
      <c r="BV938">
        <f>VLOOKUP(Table2[[#This Row],[Reference]],metron,14,FALSE)</f>
        <v>0.47276760953965608</v>
      </c>
      <c r="BW938">
        <f>VLOOKUP(Table2[[#This Row],[Reference]],metron,15,FALSE)</f>
        <v>12.29504785684561</v>
      </c>
      <c r="BX938">
        <f>VLOOKUP(Table2[[#This Row],[Reference]],metron,16,FALSE)</f>
        <v>10.047232625884311</v>
      </c>
      <c r="BY938">
        <f>VLOOKUP(Table2[[#This Row],[Reference]],metron,17,FALSE)</f>
        <v>5.2917192097519967</v>
      </c>
      <c r="BZ938">
        <f>VLOOKUP(Table2[[#This Row],[Reference]],metron,18,FALSE)</f>
        <v>4.2580916351408158</v>
      </c>
      <c r="CA938">
        <f>VLOOKUP(Table2[[#This Row],[Reference]],metron,19,FALSE)</f>
        <v>7.0033286470936131</v>
      </c>
      <c r="CB938">
        <f>VLOOKUP(Table2[[#This Row],[Reference]],metron,20,FALSE)</f>
        <v>5.789140990743495</v>
      </c>
      <c r="CC938">
        <f>VLOOKUP(Table2[[#This Row],[Reference]],metron,21,FALSE)</f>
        <v>12.77041895895049</v>
      </c>
      <c r="CD938">
        <f>VLOOKUP(Table2[[#This Row],[Reference]],metron,22,FALSE)</f>
        <v>13.411129919593741</v>
      </c>
      <c r="CE938">
        <f>VLOOKUP(Table2[[#This Row],[Reference]],metron,23,FALSE)</f>
        <v>1.556141062018646</v>
      </c>
      <c r="CF938">
        <f>VLOOKUP(Table2[[#This Row],[Reference]],metron,24,FALSE)</f>
        <v>1.9114308877178761</v>
      </c>
      <c r="CG938">
        <f>VLOOKUP(Table2[[#This Row],[Reference]],metron,25,FALSE)</f>
        <v>8.4920956627482766E-2</v>
      </c>
      <c r="CH938">
        <f>VLOOKUP(Table2[[#This Row],[Reference]],metron,26,FALSE)</f>
        <v>0.1323469801378192</v>
      </c>
    </row>
    <row r="939" spans="1:86" hidden="1" x14ac:dyDescent="0.45">
      <c r="A939">
        <v>1650765600</v>
      </c>
      <c r="B939" t="s">
        <v>1719</v>
      </c>
      <c r="C939" t="s">
        <v>64</v>
      </c>
      <c r="D939" t="s">
        <v>65</v>
      </c>
      <c r="E939" t="s">
        <v>666</v>
      </c>
      <c r="F939" t="s">
        <v>682</v>
      </c>
      <c r="G939" t="s">
        <v>710</v>
      </c>
      <c r="H939">
        <v>16</v>
      </c>
      <c r="I939">
        <v>1.38</v>
      </c>
      <c r="J939">
        <v>1.21</v>
      </c>
      <c r="K939">
        <v>1.47</v>
      </c>
      <c r="L939">
        <v>1.1000000000000001</v>
      </c>
      <c r="M939">
        <v>3</v>
      </c>
      <c r="N939">
        <v>1</v>
      </c>
      <c r="O939">
        <v>4</v>
      </c>
      <c r="P939">
        <v>2</v>
      </c>
      <c r="Q939">
        <v>2</v>
      </c>
      <c r="R939">
        <v>0</v>
      </c>
      <c r="S939" t="s">
        <v>1720</v>
      </c>
      <c r="T939">
        <v>58</v>
      </c>
      <c r="U939">
        <v>2</v>
      </c>
      <c r="V939">
        <v>6</v>
      </c>
      <c r="W939">
        <v>0</v>
      </c>
      <c r="X939">
        <v>0</v>
      </c>
      <c r="Y939">
        <v>2</v>
      </c>
      <c r="Z939">
        <v>0</v>
      </c>
      <c r="AA939">
        <v>0</v>
      </c>
      <c r="AB939">
        <v>0</v>
      </c>
      <c r="AC939">
        <v>0</v>
      </c>
      <c r="AD939">
        <v>2</v>
      </c>
      <c r="AE939">
        <v>10</v>
      </c>
      <c r="AF939">
        <v>15</v>
      </c>
      <c r="AG939">
        <v>6</v>
      </c>
      <c r="AH939">
        <v>7</v>
      </c>
      <c r="AI939">
        <v>4</v>
      </c>
      <c r="AJ939">
        <v>8</v>
      </c>
      <c r="AK939">
        <v>8</v>
      </c>
      <c r="AL939">
        <v>15</v>
      </c>
      <c r="AM939">
        <v>53</v>
      </c>
      <c r="AN939">
        <v>47</v>
      </c>
      <c r="AO939">
        <v>1.39</v>
      </c>
      <c r="AP939">
        <v>1.65</v>
      </c>
      <c r="AQ939">
        <v>2.52</v>
      </c>
      <c r="AR939">
        <v>55</v>
      </c>
      <c r="AS939">
        <v>75</v>
      </c>
      <c r="AT939">
        <v>55</v>
      </c>
      <c r="AU939">
        <v>26</v>
      </c>
      <c r="AV939">
        <v>6</v>
      </c>
      <c r="AW939">
        <v>38</v>
      </c>
      <c r="AX939">
        <v>78</v>
      </c>
      <c r="AY939">
        <v>35</v>
      </c>
      <c r="AZ939">
        <v>82</v>
      </c>
      <c r="BA939">
        <v>8.99</v>
      </c>
      <c r="BB939">
        <v>5.39</v>
      </c>
      <c r="BC939">
        <v>2.2400000000000002</v>
      </c>
      <c r="BD939">
        <v>3.28</v>
      </c>
      <c r="BE939">
        <v>3.13</v>
      </c>
      <c r="BF939">
        <f>(1/BC939+1/BD939+1/BE939-1)/3</f>
        <v>2.3598479366810993E-2</v>
      </c>
      <c r="BG939">
        <f>1/BC939-BF939</f>
        <v>0.42283009206176042</v>
      </c>
      <c r="BH939">
        <f>1/BD939-BF939</f>
        <v>0.28127956941367682</v>
      </c>
      <c r="BI939">
        <f>1/BE939-BF939</f>
        <v>0.29589033852456281</v>
      </c>
      <c r="BJ939">
        <f>MROUND(BG939*100,2)/100</f>
        <v>0.42</v>
      </c>
      <c r="BK939">
        <v>1.33</v>
      </c>
      <c r="BL939">
        <v>2.02</v>
      </c>
      <c r="BM939">
        <v>3.5</v>
      </c>
      <c r="BN939">
        <v>6.75</v>
      </c>
      <c r="BO939">
        <v>1.78</v>
      </c>
      <c r="BP939">
        <v>1.93</v>
      </c>
      <c r="BQ939" t="s">
        <v>669</v>
      </c>
      <c r="BR939">
        <f>VLOOKUP(Table2[[#This Row],[Reference]],metron,10,FALSE)</f>
        <v>2.4884649511978703</v>
      </c>
      <c r="BS939">
        <f>VLOOKUP(Table2[[#This Row],[Reference]],metron,11,FALSE)</f>
        <v>1.396960958296362</v>
      </c>
      <c r="BT939">
        <f>VLOOKUP(Table2[[#This Row],[Reference]],metron,12,FALSE)</f>
        <v>1.091503992901508</v>
      </c>
      <c r="BU939">
        <f>VLOOKUP(Table2[[#This Row],[Reference]],metron,13,FALSE)</f>
        <v>0.60765391014975045</v>
      </c>
      <c r="BV939">
        <f>VLOOKUP(Table2[[#This Row],[Reference]],metron,14,FALSE)</f>
        <v>0.47276760953965608</v>
      </c>
      <c r="BW939">
        <f>VLOOKUP(Table2[[#This Row],[Reference]],metron,15,FALSE)</f>
        <v>12.29504785684561</v>
      </c>
      <c r="BX939">
        <f>VLOOKUP(Table2[[#This Row],[Reference]],metron,16,FALSE)</f>
        <v>10.047232625884311</v>
      </c>
      <c r="BY939">
        <f>VLOOKUP(Table2[[#This Row],[Reference]],metron,17,FALSE)</f>
        <v>5.2917192097519967</v>
      </c>
      <c r="BZ939">
        <f>VLOOKUP(Table2[[#This Row],[Reference]],metron,18,FALSE)</f>
        <v>4.2580916351408158</v>
      </c>
      <c r="CA939">
        <f>VLOOKUP(Table2[[#This Row],[Reference]],metron,19,FALSE)</f>
        <v>7.0033286470936131</v>
      </c>
      <c r="CB939">
        <f>VLOOKUP(Table2[[#This Row],[Reference]],metron,20,FALSE)</f>
        <v>5.789140990743495</v>
      </c>
      <c r="CC939">
        <f>VLOOKUP(Table2[[#This Row],[Reference]],metron,21,FALSE)</f>
        <v>12.77041895895049</v>
      </c>
      <c r="CD939">
        <f>VLOOKUP(Table2[[#This Row],[Reference]],metron,22,FALSE)</f>
        <v>13.411129919593741</v>
      </c>
      <c r="CE939">
        <f>VLOOKUP(Table2[[#This Row],[Reference]],metron,23,FALSE)</f>
        <v>1.556141062018646</v>
      </c>
      <c r="CF939">
        <f>VLOOKUP(Table2[[#This Row],[Reference]],metron,24,FALSE)</f>
        <v>1.9114308877178761</v>
      </c>
      <c r="CG939">
        <f>VLOOKUP(Table2[[#This Row],[Reference]],metron,25,FALSE)</f>
        <v>8.4920956627482766E-2</v>
      </c>
      <c r="CH939">
        <f>VLOOKUP(Table2[[#This Row],[Reference]],metron,26,FALSE)</f>
        <v>0.1323469801378192</v>
      </c>
    </row>
    <row r="940" spans="1:86" hidden="1" x14ac:dyDescent="0.45">
      <c r="A940">
        <v>1650819600</v>
      </c>
      <c r="B940" t="s">
        <v>1721</v>
      </c>
      <c r="C940" t="s">
        <v>64</v>
      </c>
      <c r="D940" t="s">
        <v>65</v>
      </c>
      <c r="E940" t="s">
        <v>705</v>
      </c>
      <c r="F940" t="s">
        <v>677</v>
      </c>
      <c r="G940" t="s">
        <v>735</v>
      </c>
      <c r="H940">
        <v>16</v>
      </c>
      <c r="I940">
        <v>1.24</v>
      </c>
      <c r="J940">
        <v>1.63</v>
      </c>
      <c r="K940">
        <v>1.17</v>
      </c>
      <c r="L940">
        <v>1.68</v>
      </c>
      <c r="M940">
        <v>2</v>
      </c>
      <c r="N940">
        <v>4</v>
      </c>
      <c r="O940">
        <v>6</v>
      </c>
      <c r="P940">
        <v>3</v>
      </c>
      <c r="Q940">
        <v>1</v>
      </c>
      <c r="R940">
        <v>2</v>
      </c>
      <c r="S940" t="s">
        <v>1722</v>
      </c>
      <c r="T940" t="s">
        <v>1723</v>
      </c>
      <c r="U940">
        <v>7</v>
      </c>
      <c r="V940">
        <v>5</v>
      </c>
      <c r="W940">
        <v>2</v>
      </c>
      <c r="X940">
        <v>1</v>
      </c>
      <c r="Y940">
        <v>5</v>
      </c>
      <c r="Z940">
        <v>0</v>
      </c>
      <c r="AA940">
        <v>2</v>
      </c>
      <c r="AB940">
        <v>1</v>
      </c>
      <c r="AC940">
        <v>1</v>
      </c>
      <c r="AD940">
        <v>4</v>
      </c>
      <c r="AE940">
        <v>19</v>
      </c>
      <c r="AF940">
        <v>16</v>
      </c>
      <c r="AG940">
        <v>8</v>
      </c>
      <c r="AH940">
        <v>8</v>
      </c>
      <c r="AI940">
        <v>11</v>
      </c>
      <c r="AJ940">
        <v>8</v>
      </c>
      <c r="AK940">
        <v>9</v>
      </c>
      <c r="AL940">
        <v>15</v>
      </c>
      <c r="AM940">
        <v>48</v>
      </c>
      <c r="AN940">
        <v>52</v>
      </c>
      <c r="AO940">
        <v>1.94</v>
      </c>
      <c r="AP940">
        <v>1.84</v>
      </c>
      <c r="AQ940">
        <v>2.4500000000000002</v>
      </c>
      <c r="AR940">
        <v>60</v>
      </c>
      <c r="AS940">
        <v>71</v>
      </c>
      <c r="AT940">
        <v>46</v>
      </c>
      <c r="AU940">
        <v>23</v>
      </c>
      <c r="AV940">
        <v>9</v>
      </c>
      <c r="AW940">
        <v>40</v>
      </c>
      <c r="AX940">
        <v>73</v>
      </c>
      <c r="AY940">
        <v>37</v>
      </c>
      <c r="AZ940">
        <v>62</v>
      </c>
      <c r="BA940">
        <v>9.58</v>
      </c>
      <c r="BB940">
        <v>5.21</v>
      </c>
      <c r="BC940">
        <v>3.09</v>
      </c>
      <c r="BD940">
        <v>3.26</v>
      </c>
      <c r="BE940">
        <v>2.4</v>
      </c>
      <c r="BF940">
        <f>(1/BC940+1/BD940+1/BE940-1)/3</f>
        <v>1.5679909464530351E-2</v>
      </c>
      <c r="BG940">
        <f>1/BC940-BF940</f>
        <v>0.30794468600472535</v>
      </c>
      <c r="BH940">
        <f>1/BD940-BF940</f>
        <v>0.29106855679313837</v>
      </c>
      <c r="BI940">
        <f>1/BE940-BF940</f>
        <v>0.40098675720213633</v>
      </c>
      <c r="BJ940">
        <f>MROUND(BG940*100,2)/100</f>
        <v>0.3</v>
      </c>
      <c r="BK940">
        <v>1.4</v>
      </c>
      <c r="BL940">
        <v>2.2200000000000002</v>
      </c>
      <c r="BM940">
        <v>4.05</v>
      </c>
      <c r="BN940">
        <v>8</v>
      </c>
      <c r="BO940">
        <v>1.9</v>
      </c>
      <c r="BP940">
        <v>1.81</v>
      </c>
      <c r="BQ940" t="s">
        <v>723</v>
      </c>
      <c r="BR940">
        <f>VLOOKUP(Table2[[#This Row],[Reference]],metron,10,FALSE)</f>
        <v>2.5726407816919519</v>
      </c>
      <c r="BS940">
        <f>VLOOKUP(Table2[[#This Row],[Reference]],metron,11,FALSE)</f>
        <v>1.1805091283106199</v>
      </c>
      <c r="BT940">
        <f>VLOOKUP(Table2[[#This Row],[Reference]],metron,12,FALSE)</f>
        <v>1.3921316533813319</v>
      </c>
      <c r="BU940">
        <f>VLOOKUP(Table2[[#This Row],[Reference]],metron,13,FALSE)</f>
        <v>0.5209673269873939</v>
      </c>
      <c r="BV940">
        <f>VLOOKUP(Table2[[#This Row],[Reference]],metron,14,FALSE)</f>
        <v>0.61847182917417032</v>
      </c>
      <c r="BW940">
        <f>VLOOKUP(Table2[[#This Row],[Reference]],metron,15,FALSE)</f>
        <v>11.149200710479571</v>
      </c>
      <c r="BX940">
        <f>VLOOKUP(Table2[[#This Row],[Reference]],metron,16,FALSE)</f>
        <v>11.444049733570161</v>
      </c>
      <c r="BY940">
        <f>VLOOKUP(Table2[[#This Row],[Reference]],metron,17,FALSE)</f>
        <v>4.5257270693512304</v>
      </c>
      <c r="BZ940">
        <f>VLOOKUP(Table2[[#This Row],[Reference]],metron,18,FALSE)</f>
        <v>4.8465324384787474</v>
      </c>
      <c r="CA940">
        <f>VLOOKUP(Table2[[#This Row],[Reference]],metron,19,FALSE)</f>
        <v>6.6234736411283404</v>
      </c>
      <c r="CB940">
        <f>VLOOKUP(Table2[[#This Row],[Reference]],metron,20,FALSE)</f>
        <v>6.5975172950914134</v>
      </c>
      <c r="CC940">
        <f>VLOOKUP(Table2[[#This Row],[Reference]],metron,21,FALSE)</f>
        <v>12.90081154192967</v>
      </c>
      <c r="CD940">
        <f>VLOOKUP(Table2[[#This Row],[Reference]],metron,22,FALSE)</f>
        <v>13.00360685302074</v>
      </c>
      <c r="CE940">
        <f>VLOOKUP(Table2[[#This Row],[Reference]],metron,23,FALSE)</f>
        <v>1.7502145922746779</v>
      </c>
      <c r="CF940">
        <f>VLOOKUP(Table2[[#This Row],[Reference]],metron,24,FALSE)</f>
        <v>1.831402831402831</v>
      </c>
      <c r="CG940">
        <f>VLOOKUP(Table2[[#This Row],[Reference]],metron,25,FALSE)</f>
        <v>9.6525096525096526E-2</v>
      </c>
      <c r="CH940">
        <f>VLOOKUP(Table2[[#This Row],[Reference]],metron,26,FALSE)</f>
        <v>0.1244101244101244</v>
      </c>
    </row>
    <row r="941" spans="1:86" hidden="1" x14ac:dyDescent="0.45">
      <c r="A941">
        <v>1650837600</v>
      </c>
      <c r="B941" t="s">
        <v>1724</v>
      </c>
      <c r="C941" t="s">
        <v>64</v>
      </c>
      <c r="D941" t="s">
        <v>65</v>
      </c>
      <c r="E941" t="s">
        <v>671</v>
      </c>
      <c r="F941" t="s">
        <v>688</v>
      </c>
      <c r="G941" t="s">
        <v>1670</v>
      </c>
      <c r="H941">
        <v>16</v>
      </c>
      <c r="I941">
        <v>1.41</v>
      </c>
      <c r="J941">
        <v>1.24</v>
      </c>
      <c r="K941">
        <v>1.25</v>
      </c>
      <c r="L941">
        <v>1.25</v>
      </c>
      <c r="M941">
        <v>0</v>
      </c>
      <c r="N941">
        <v>1</v>
      </c>
      <c r="O941">
        <v>1</v>
      </c>
      <c r="P941">
        <v>1</v>
      </c>
      <c r="Q941">
        <v>0</v>
      </c>
      <c r="R941">
        <v>1</v>
      </c>
      <c r="T941" t="s">
        <v>84</v>
      </c>
      <c r="U941">
        <v>8</v>
      </c>
      <c r="V941">
        <v>3</v>
      </c>
      <c r="W941">
        <v>3</v>
      </c>
      <c r="X941">
        <v>0</v>
      </c>
      <c r="Y941">
        <v>4</v>
      </c>
      <c r="Z941">
        <v>0</v>
      </c>
      <c r="AA941">
        <v>1</v>
      </c>
      <c r="AB941">
        <v>2</v>
      </c>
      <c r="AC941">
        <v>1</v>
      </c>
      <c r="AD941">
        <v>3</v>
      </c>
      <c r="AE941">
        <v>15</v>
      </c>
      <c r="AF941">
        <v>8</v>
      </c>
      <c r="AG941">
        <v>3</v>
      </c>
      <c r="AH941">
        <v>4</v>
      </c>
      <c r="AI941">
        <v>12</v>
      </c>
      <c r="AJ941">
        <v>4</v>
      </c>
      <c r="AK941">
        <v>10</v>
      </c>
      <c r="AL941">
        <v>11</v>
      </c>
      <c r="AM941">
        <v>58</v>
      </c>
      <c r="AN941">
        <v>42</v>
      </c>
      <c r="AO941">
        <v>1.74</v>
      </c>
      <c r="AP941">
        <v>0.94</v>
      </c>
      <c r="AQ941">
        <v>2.4700000000000002</v>
      </c>
      <c r="AR941">
        <v>56</v>
      </c>
      <c r="AS941">
        <v>74</v>
      </c>
      <c r="AT941">
        <v>47</v>
      </c>
      <c r="AU941">
        <v>24</v>
      </c>
      <c r="AV941">
        <v>9</v>
      </c>
      <c r="AW941">
        <v>27</v>
      </c>
      <c r="AX941">
        <v>71</v>
      </c>
      <c r="AY941">
        <v>41</v>
      </c>
      <c r="AZ941">
        <v>74</v>
      </c>
      <c r="BA941">
        <v>8.64</v>
      </c>
      <c r="BB941">
        <v>4.59</v>
      </c>
      <c r="BC941">
        <v>1.9</v>
      </c>
      <c r="BD941">
        <v>3.36</v>
      </c>
      <c r="BE941">
        <v>4.24</v>
      </c>
      <c r="BF941">
        <f>(1/BC941+1/BD941+1/BE941-1)/3</f>
        <v>1.9927964565501794E-2</v>
      </c>
      <c r="BG941">
        <f>1/BC941-BF941</f>
        <v>0.50638782490818235</v>
      </c>
      <c r="BH941">
        <f>1/BD941-BF941</f>
        <v>0.27769108305354584</v>
      </c>
      <c r="BI941">
        <f>1/BE941-BF941</f>
        <v>0.21592109203827176</v>
      </c>
      <c r="BJ941">
        <f>MROUND(BG941*100,2)/100</f>
        <v>0.5</v>
      </c>
      <c r="BK941">
        <v>1.4</v>
      </c>
      <c r="BL941">
        <v>2.19</v>
      </c>
      <c r="BM941">
        <v>3.75</v>
      </c>
      <c r="BN941">
        <v>7.5</v>
      </c>
      <c r="BO941">
        <v>2</v>
      </c>
      <c r="BP941">
        <v>1.73</v>
      </c>
      <c r="BQ941" t="s">
        <v>770</v>
      </c>
      <c r="BR941">
        <f>VLOOKUP(Table2[[#This Row],[Reference]],metron,10,FALSE)</f>
        <v>2.5202079886551649</v>
      </c>
      <c r="BS941">
        <f>VLOOKUP(Table2[[#This Row],[Reference]],metron,11,FALSE)</f>
        <v>1.5342708579532029</v>
      </c>
      <c r="BT941">
        <f>VLOOKUP(Table2[[#This Row],[Reference]],metron,12,FALSE)</f>
        <v>0.98593713070196176</v>
      </c>
      <c r="BU941">
        <f>VLOOKUP(Table2[[#This Row],[Reference]],metron,13,FALSE)</f>
        <v>0.67513590167809023</v>
      </c>
      <c r="BV941">
        <f>VLOOKUP(Table2[[#This Row],[Reference]],metron,14,FALSE)</f>
        <v>0.4286727337194185</v>
      </c>
      <c r="BW941">
        <f>VLOOKUP(Table2[[#This Row],[Reference]],metron,15,FALSE)</f>
        <v>12.98669114272602</v>
      </c>
      <c r="BX941">
        <f>VLOOKUP(Table2[[#This Row],[Reference]],metron,16,FALSE)</f>
        <v>9.4167049105094076</v>
      </c>
      <c r="BY941">
        <f>VLOOKUP(Table2[[#This Row],[Reference]],metron,17,FALSE)</f>
        <v>5.6645716945996272</v>
      </c>
      <c r="BZ941">
        <f>VLOOKUP(Table2[[#This Row],[Reference]],metron,18,FALSE)</f>
        <v>4.0242085661080074</v>
      </c>
      <c r="CA941">
        <f>VLOOKUP(Table2[[#This Row],[Reference]],metron,19,FALSE)</f>
        <v>7.3221194481263927</v>
      </c>
      <c r="CB941">
        <f>VLOOKUP(Table2[[#This Row],[Reference]],metron,20,FALSE)</f>
        <v>5.3924963444014002</v>
      </c>
      <c r="CC941">
        <f>VLOOKUP(Table2[[#This Row],[Reference]],metron,21,FALSE)</f>
        <v>12.508162313432839</v>
      </c>
      <c r="CD941">
        <f>VLOOKUP(Table2[[#This Row],[Reference]],metron,22,FALSE)</f>
        <v>13.36963619402985</v>
      </c>
      <c r="CE941">
        <f>VLOOKUP(Table2[[#This Row],[Reference]],metron,23,FALSE)</f>
        <v>1.4438014689517029</v>
      </c>
      <c r="CF941">
        <f>VLOOKUP(Table2[[#This Row],[Reference]],metron,24,FALSE)</f>
        <v>1.9410193634542621</v>
      </c>
      <c r="CG941">
        <f>VLOOKUP(Table2[[#This Row],[Reference]],metron,25,FALSE)</f>
        <v>8.4130870242599604E-2</v>
      </c>
      <c r="CH941">
        <f>VLOOKUP(Table2[[#This Row],[Reference]],metron,26,FALSE)</f>
        <v>0.1275317160026708</v>
      </c>
    </row>
    <row r="942" spans="1:86" hidden="1" x14ac:dyDescent="0.45">
      <c r="A942">
        <v>1650844800</v>
      </c>
      <c r="B942" t="s">
        <v>1725</v>
      </c>
      <c r="C942" t="s">
        <v>64</v>
      </c>
      <c r="D942" t="s">
        <v>65</v>
      </c>
      <c r="E942" t="s">
        <v>672</v>
      </c>
      <c r="F942" t="s">
        <v>667</v>
      </c>
      <c r="G942" t="s">
        <v>717</v>
      </c>
      <c r="H942">
        <v>16</v>
      </c>
      <c r="I942">
        <v>1.61</v>
      </c>
      <c r="J942">
        <v>1.42</v>
      </c>
      <c r="K942">
        <v>1.58</v>
      </c>
      <c r="L942">
        <v>1.4</v>
      </c>
      <c r="M942">
        <v>1</v>
      </c>
      <c r="N942">
        <v>1</v>
      </c>
      <c r="O942">
        <v>2</v>
      </c>
      <c r="P942">
        <v>0</v>
      </c>
      <c r="Q942">
        <v>0</v>
      </c>
      <c r="R942">
        <v>0</v>
      </c>
      <c r="S942">
        <v>57</v>
      </c>
      <c r="T942">
        <v>51</v>
      </c>
      <c r="U942">
        <v>7</v>
      </c>
      <c r="V942">
        <v>2</v>
      </c>
      <c r="W942">
        <v>1</v>
      </c>
      <c r="X942">
        <v>0</v>
      </c>
      <c r="Y942">
        <v>2</v>
      </c>
      <c r="Z942">
        <v>0</v>
      </c>
      <c r="AA942">
        <v>1</v>
      </c>
      <c r="AB942">
        <v>0</v>
      </c>
      <c r="AC942">
        <v>1</v>
      </c>
      <c r="AD942">
        <v>1</v>
      </c>
      <c r="AE942">
        <v>8</v>
      </c>
      <c r="AF942">
        <v>5</v>
      </c>
      <c r="AG942">
        <v>7</v>
      </c>
      <c r="AH942">
        <v>3</v>
      </c>
      <c r="AI942">
        <v>1</v>
      </c>
      <c r="AJ942">
        <v>2</v>
      </c>
      <c r="AK942">
        <v>17</v>
      </c>
      <c r="AL942">
        <v>12</v>
      </c>
      <c r="AM942">
        <v>43</v>
      </c>
      <c r="AN942">
        <v>57</v>
      </c>
      <c r="AO942">
        <v>1.43</v>
      </c>
      <c r="AP942">
        <v>0.71</v>
      </c>
      <c r="AQ942">
        <v>2.34</v>
      </c>
      <c r="AR942">
        <v>50</v>
      </c>
      <c r="AS942">
        <v>71</v>
      </c>
      <c r="AT942">
        <v>41</v>
      </c>
      <c r="AU942">
        <v>22</v>
      </c>
      <c r="AV942">
        <v>9</v>
      </c>
      <c r="AW942">
        <v>22</v>
      </c>
      <c r="AX942">
        <v>59</v>
      </c>
      <c r="AY942">
        <v>42</v>
      </c>
      <c r="AZ942">
        <v>76</v>
      </c>
      <c r="BA942">
        <v>10.33</v>
      </c>
      <c r="BB942">
        <v>4.67</v>
      </c>
      <c r="BC942">
        <v>2.12</v>
      </c>
      <c r="BD942">
        <v>3.46</v>
      </c>
      <c r="BE942">
        <v>3.36</v>
      </c>
      <c r="BF942">
        <f>(1/BC942+1/BD942+1/BE942-1)/3</f>
        <v>1.9444833955685709E-2</v>
      </c>
      <c r="BG942">
        <f>1/BC942-BF942</f>
        <v>0.45225327925186143</v>
      </c>
      <c r="BH942">
        <f>1/BD942-BF942</f>
        <v>0.26957250708477676</v>
      </c>
      <c r="BI942">
        <f>1/BE942-BF942</f>
        <v>0.27817421366336192</v>
      </c>
      <c r="BJ942">
        <f>MROUND(BG942*100,2)/100</f>
        <v>0.46</v>
      </c>
      <c r="BK942">
        <v>1.33</v>
      </c>
      <c r="BL942">
        <v>1.95</v>
      </c>
      <c r="BM942">
        <v>3.25</v>
      </c>
      <c r="BN942">
        <v>6</v>
      </c>
      <c r="BO942">
        <v>1.73</v>
      </c>
      <c r="BP942">
        <v>2</v>
      </c>
      <c r="BQ942" t="s">
        <v>729</v>
      </c>
      <c r="BR942">
        <f>VLOOKUP(Table2[[#This Row],[Reference]],metron,10,FALSE)</f>
        <v>2.5405629139072849</v>
      </c>
      <c r="BS942">
        <f>VLOOKUP(Table2[[#This Row],[Reference]],metron,11,FALSE)</f>
        <v>1.4888836329233679</v>
      </c>
      <c r="BT942">
        <f>VLOOKUP(Table2[[#This Row],[Reference]],metron,12,FALSE)</f>
        <v>1.0516792809839171</v>
      </c>
      <c r="BU942">
        <f>VLOOKUP(Table2[[#This Row],[Reference]],metron,13,FALSE)</f>
        <v>0.64581362346263005</v>
      </c>
      <c r="BV942">
        <f>VLOOKUP(Table2[[#This Row],[Reference]],metron,14,FALSE)</f>
        <v>0.45364238410596031</v>
      </c>
      <c r="BW942">
        <f>VLOOKUP(Table2[[#This Row],[Reference]],metron,15,FALSE)</f>
        <v>12.686892177589851</v>
      </c>
      <c r="BX942">
        <f>VLOOKUP(Table2[[#This Row],[Reference]],metron,16,FALSE)</f>
        <v>9.8059196617336148</v>
      </c>
      <c r="BY942">
        <f>VLOOKUP(Table2[[#This Row],[Reference]],metron,17,FALSE)</f>
        <v>5.3198121263877027</v>
      </c>
      <c r="BZ942">
        <f>VLOOKUP(Table2[[#This Row],[Reference]],metron,18,FALSE)</f>
        <v>4.0954312553373189</v>
      </c>
      <c r="CA942">
        <f>VLOOKUP(Table2[[#This Row],[Reference]],metron,19,FALSE)</f>
        <v>7.3670800512021479</v>
      </c>
      <c r="CB942">
        <f>VLOOKUP(Table2[[#This Row],[Reference]],metron,20,FALSE)</f>
        <v>5.710488406396296</v>
      </c>
      <c r="CC942">
        <f>VLOOKUP(Table2[[#This Row],[Reference]],metron,21,FALSE)</f>
        <v>13.0488908033599</v>
      </c>
      <c r="CD942">
        <f>VLOOKUP(Table2[[#This Row],[Reference]],metron,22,FALSE)</f>
        <v>13.714839543398661</v>
      </c>
      <c r="CE942">
        <f>VLOOKUP(Table2[[#This Row],[Reference]],metron,23,FALSE)</f>
        <v>1.567523459812322</v>
      </c>
      <c r="CF942">
        <f>VLOOKUP(Table2[[#This Row],[Reference]],metron,24,FALSE)</f>
        <v>1.951040391676867</v>
      </c>
      <c r="CG942">
        <f>VLOOKUP(Table2[[#This Row],[Reference]],metron,25,FALSE)</f>
        <v>8.3027335781313744E-2</v>
      </c>
      <c r="CH942">
        <f>VLOOKUP(Table2[[#This Row],[Reference]],metron,26,FALSE)</f>
        <v>0.13117095063239501</v>
      </c>
    </row>
    <row r="943" spans="1:86" hidden="1" x14ac:dyDescent="0.45">
      <c r="A943">
        <v>1650852360</v>
      </c>
      <c r="B943" t="s">
        <v>1726</v>
      </c>
      <c r="C943" t="s">
        <v>64</v>
      </c>
      <c r="D943" t="s">
        <v>65</v>
      </c>
      <c r="E943" t="s">
        <v>676</v>
      </c>
      <c r="F943" t="s">
        <v>683</v>
      </c>
      <c r="G943" t="s">
        <v>743</v>
      </c>
      <c r="H943">
        <v>16</v>
      </c>
      <c r="I943">
        <v>1.38</v>
      </c>
      <c r="J943">
        <v>0.63</v>
      </c>
      <c r="K943">
        <v>1.35</v>
      </c>
      <c r="L943">
        <v>0.65</v>
      </c>
      <c r="M943">
        <v>2</v>
      </c>
      <c r="N943">
        <v>2</v>
      </c>
      <c r="O943">
        <v>4</v>
      </c>
      <c r="P943">
        <v>2</v>
      </c>
      <c r="Q943">
        <v>2</v>
      </c>
      <c r="R943">
        <v>0</v>
      </c>
      <c r="S943" t="s">
        <v>1727</v>
      </c>
      <c r="T943" t="s">
        <v>1728</v>
      </c>
      <c r="U943">
        <v>8</v>
      </c>
      <c r="V943">
        <v>10</v>
      </c>
      <c r="W943">
        <v>5</v>
      </c>
      <c r="X943">
        <v>0</v>
      </c>
      <c r="Y943">
        <v>3</v>
      </c>
      <c r="Z943">
        <v>0</v>
      </c>
      <c r="AA943">
        <v>3</v>
      </c>
      <c r="AB943">
        <v>2</v>
      </c>
      <c r="AC943">
        <v>2</v>
      </c>
      <c r="AD943">
        <v>1</v>
      </c>
      <c r="AE943">
        <v>9</v>
      </c>
      <c r="AF943">
        <v>7</v>
      </c>
      <c r="AG943">
        <v>6</v>
      </c>
      <c r="AH943">
        <v>3</v>
      </c>
      <c r="AI943">
        <v>3</v>
      </c>
      <c r="AJ943">
        <v>4</v>
      </c>
      <c r="AK943">
        <v>14</v>
      </c>
      <c r="AL943">
        <v>14</v>
      </c>
      <c r="AM943">
        <v>46</v>
      </c>
      <c r="AN943">
        <v>54</v>
      </c>
      <c r="AO943">
        <v>1.4</v>
      </c>
      <c r="AP943">
        <v>1.03</v>
      </c>
      <c r="AQ943">
        <v>1.94</v>
      </c>
      <c r="AR943">
        <v>53</v>
      </c>
      <c r="AS943">
        <v>69</v>
      </c>
      <c r="AT943">
        <v>25</v>
      </c>
      <c r="AU943">
        <v>13</v>
      </c>
      <c r="AV943">
        <v>3</v>
      </c>
      <c r="AW943">
        <v>19</v>
      </c>
      <c r="AX943">
        <v>60</v>
      </c>
      <c r="AY943">
        <v>31</v>
      </c>
      <c r="AZ943">
        <v>72</v>
      </c>
      <c r="BA943">
        <v>10.130000000000001</v>
      </c>
      <c r="BB943">
        <v>5.44</v>
      </c>
      <c r="BC943">
        <v>2.1</v>
      </c>
      <c r="BD943">
        <v>3.3</v>
      </c>
      <c r="BE943">
        <v>3.58</v>
      </c>
      <c r="BF943">
        <f>(1/BC943+1/BD943+1/BE943-1)/3</f>
        <v>1.9516796053108926E-2</v>
      </c>
      <c r="BG943">
        <f>1/BC943-BF943</f>
        <v>0.45667368013736725</v>
      </c>
      <c r="BH943">
        <f>1/BD943-BF943</f>
        <v>0.28351350697719413</v>
      </c>
      <c r="BI943">
        <f>1/BE943-BF943</f>
        <v>0.25981281288543856</v>
      </c>
      <c r="BJ943">
        <f>MROUND(BG943*100,2)/100</f>
        <v>0.46</v>
      </c>
      <c r="BK943">
        <v>1.39</v>
      </c>
      <c r="BL943">
        <v>2.1</v>
      </c>
      <c r="BM943">
        <v>3.98</v>
      </c>
      <c r="BN943">
        <v>7.7</v>
      </c>
      <c r="BO943">
        <v>1.91</v>
      </c>
      <c r="BP943">
        <v>1.8</v>
      </c>
      <c r="BQ943" t="s">
        <v>680</v>
      </c>
      <c r="BR943">
        <f>VLOOKUP(Table2[[#This Row],[Reference]],metron,10,FALSE)</f>
        <v>2.5405629139072849</v>
      </c>
      <c r="BS943">
        <f>VLOOKUP(Table2[[#This Row],[Reference]],metron,11,FALSE)</f>
        <v>1.4888836329233679</v>
      </c>
      <c r="BT943">
        <f>VLOOKUP(Table2[[#This Row],[Reference]],metron,12,FALSE)</f>
        <v>1.0516792809839171</v>
      </c>
      <c r="BU943">
        <f>VLOOKUP(Table2[[#This Row],[Reference]],metron,13,FALSE)</f>
        <v>0.64581362346263005</v>
      </c>
      <c r="BV943">
        <f>VLOOKUP(Table2[[#This Row],[Reference]],metron,14,FALSE)</f>
        <v>0.45364238410596031</v>
      </c>
      <c r="BW943">
        <f>VLOOKUP(Table2[[#This Row],[Reference]],metron,15,FALSE)</f>
        <v>12.686892177589851</v>
      </c>
      <c r="BX943">
        <f>VLOOKUP(Table2[[#This Row],[Reference]],metron,16,FALSE)</f>
        <v>9.8059196617336148</v>
      </c>
      <c r="BY943">
        <f>VLOOKUP(Table2[[#This Row],[Reference]],metron,17,FALSE)</f>
        <v>5.3198121263877027</v>
      </c>
      <c r="BZ943">
        <f>VLOOKUP(Table2[[#This Row],[Reference]],metron,18,FALSE)</f>
        <v>4.0954312553373189</v>
      </c>
      <c r="CA943">
        <f>VLOOKUP(Table2[[#This Row],[Reference]],metron,19,FALSE)</f>
        <v>7.3670800512021479</v>
      </c>
      <c r="CB943">
        <f>VLOOKUP(Table2[[#This Row],[Reference]],metron,20,FALSE)</f>
        <v>5.710488406396296</v>
      </c>
      <c r="CC943">
        <f>VLOOKUP(Table2[[#This Row],[Reference]],metron,21,FALSE)</f>
        <v>13.0488908033599</v>
      </c>
      <c r="CD943">
        <f>VLOOKUP(Table2[[#This Row],[Reference]],metron,22,FALSE)</f>
        <v>13.714839543398661</v>
      </c>
      <c r="CE943">
        <f>VLOOKUP(Table2[[#This Row],[Reference]],metron,23,FALSE)</f>
        <v>1.567523459812322</v>
      </c>
      <c r="CF943">
        <f>VLOOKUP(Table2[[#This Row],[Reference]],metron,24,FALSE)</f>
        <v>1.951040391676867</v>
      </c>
      <c r="CG943">
        <f>VLOOKUP(Table2[[#This Row],[Reference]],metron,25,FALSE)</f>
        <v>8.3027335781313744E-2</v>
      </c>
      <c r="CH943">
        <f>VLOOKUP(Table2[[#This Row],[Reference]],metron,26,FALSE)</f>
        <v>0.13117095063239501</v>
      </c>
    </row>
    <row r="944" spans="1:86" hidden="1" x14ac:dyDescent="0.45">
      <c r="A944">
        <v>1651276800</v>
      </c>
      <c r="B944" t="s">
        <v>1729</v>
      </c>
      <c r="C944" t="s">
        <v>64</v>
      </c>
      <c r="D944" t="s">
        <v>65</v>
      </c>
      <c r="E944" t="s">
        <v>660</v>
      </c>
      <c r="F944" t="s">
        <v>666</v>
      </c>
      <c r="G944" t="s">
        <v>678</v>
      </c>
      <c r="H944">
        <v>17</v>
      </c>
      <c r="I944">
        <v>1.31</v>
      </c>
      <c r="J944">
        <v>1.24</v>
      </c>
      <c r="K944">
        <v>1.24</v>
      </c>
      <c r="L944">
        <v>1.32</v>
      </c>
      <c r="M944">
        <v>0</v>
      </c>
      <c r="N944">
        <v>1</v>
      </c>
      <c r="O944">
        <v>1</v>
      </c>
      <c r="P944">
        <v>0</v>
      </c>
      <c r="Q944">
        <v>0</v>
      </c>
      <c r="R944">
        <v>0</v>
      </c>
      <c r="T944">
        <v>89</v>
      </c>
      <c r="U944">
        <v>6</v>
      </c>
      <c r="V944">
        <v>4</v>
      </c>
      <c r="W944">
        <v>3</v>
      </c>
      <c r="X944">
        <v>0</v>
      </c>
      <c r="Y944">
        <v>1</v>
      </c>
      <c r="Z944">
        <v>0</v>
      </c>
      <c r="AA944">
        <v>1</v>
      </c>
      <c r="AB944">
        <v>2</v>
      </c>
      <c r="AC944">
        <v>1</v>
      </c>
      <c r="AD944">
        <v>0</v>
      </c>
      <c r="AE944">
        <v>12</v>
      </c>
      <c r="AF944">
        <v>11</v>
      </c>
      <c r="AG944">
        <v>5</v>
      </c>
      <c r="AH944">
        <v>5</v>
      </c>
      <c r="AI944">
        <v>7</v>
      </c>
      <c r="AJ944">
        <v>6</v>
      </c>
      <c r="AK944">
        <v>22</v>
      </c>
      <c r="AL944">
        <v>4</v>
      </c>
      <c r="AM944">
        <v>50</v>
      </c>
      <c r="AN944">
        <v>50</v>
      </c>
      <c r="AO944">
        <v>1.43</v>
      </c>
      <c r="AP944">
        <v>1.21</v>
      </c>
      <c r="AQ944">
        <v>2.13</v>
      </c>
      <c r="AR944">
        <v>36</v>
      </c>
      <c r="AS944">
        <v>58</v>
      </c>
      <c r="AT944">
        <v>46</v>
      </c>
      <c r="AU944">
        <v>19</v>
      </c>
      <c r="AV944">
        <v>3</v>
      </c>
      <c r="AW944">
        <v>34</v>
      </c>
      <c r="AX944">
        <v>55</v>
      </c>
      <c r="AY944">
        <v>39</v>
      </c>
      <c r="AZ944">
        <v>73</v>
      </c>
      <c r="BA944">
        <v>8.94</v>
      </c>
      <c r="BB944">
        <v>4.76</v>
      </c>
      <c r="BC944">
        <v>2.33</v>
      </c>
      <c r="BD944">
        <v>3.4</v>
      </c>
      <c r="BE944">
        <v>3.05</v>
      </c>
      <c r="BF944">
        <f>(1/BC944+1/BD944+1/BE944-1)/3</f>
        <v>1.7057016291354365E-2</v>
      </c>
      <c r="BG944">
        <f>1/BC944-BF944</f>
        <v>0.41212753306486882</v>
      </c>
      <c r="BH944">
        <f>1/BD944-BF944</f>
        <v>0.27706063076746917</v>
      </c>
      <c r="BI944">
        <f>1/BE944-BF944</f>
        <v>0.31081183616766206</v>
      </c>
      <c r="BJ944">
        <f>MROUND(BG944*100,2)/100</f>
        <v>0.42</v>
      </c>
      <c r="BK944">
        <v>1.5</v>
      </c>
      <c r="BL944">
        <v>2.08</v>
      </c>
      <c r="BM944">
        <v>3.8</v>
      </c>
      <c r="BN944">
        <v>7.4</v>
      </c>
      <c r="BO944">
        <v>1.85</v>
      </c>
      <c r="BP944">
        <v>1.85</v>
      </c>
      <c r="BQ944" t="s">
        <v>664</v>
      </c>
      <c r="BR944">
        <f>VLOOKUP(Table2[[#This Row],[Reference]],metron,10,FALSE)</f>
        <v>2.4884649511978703</v>
      </c>
      <c r="BS944">
        <f>VLOOKUP(Table2[[#This Row],[Reference]],metron,11,FALSE)</f>
        <v>1.396960958296362</v>
      </c>
      <c r="BT944">
        <f>VLOOKUP(Table2[[#This Row],[Reference]],metron,12,FALSE)</f>
        <v>1.091503992901508</v>
      </c>
      <c r="BU944">
        <f>VLOOKUP(Table2[[#This Row],[Reference]],metron,13,FALSE)</f>
        <v>0.60765391014975045</v>
      </c>
      <c r="BV944">
        <f>VLOOKUP(Table2[[#This Row],[Reference]],metron,14,FALSE)</f>
        <v>0.47276760953965608</v>
      </c>
      <c r="BW944">
        <f>VLOOKUP(Table2[[#This Row],[Reference]],metron,15,FALSE)</f>
        <v>12.29504785684561</v>
      </c>
      <c r="BX944">
        <f>VLOOKUP(Table2[[#This Row],[Reference]],metron,16,FALSE)</f>
        <v>10.047232625884311</v>
      </c>
      <c r="BY944">
        <f>VLOOKUP(Table2[[#This Row],[Reference]],metron,17,FALSE)</f>
        <v>5.2917192097519967</v>
      </c>
      <c r="BZ944">
        <f>VLOOKUP(Table2[[#This Row],[Reference]],metron,18,FALSE)</f>
        <v>4.2580916351408158</v>
      </c>
      <c r="CA944">
        <f>VLOOKUP(Table2[[#This Row],[Reference]],metron,19,FALSE)</f>
        <v>7.0033286470936131</v>
      </c>
      <c r="CB944">
        <f>VLOOKUP(Table2[[#This Row],[Reference]],metron,20,FALSE)</f>
        <v>5.789140990743495</v>
      </c>
      <c r="CC944">
        <f>VLOOKUP(Table2[[#This Row],[Reference]],metron,21,FALSE)</f>
        <v>12.77041895895049</v>
      </c>
      <c r="CD944">
        <f>VLOOKUP(Table2[[#This Row],[Reference]],metron,22,FALSE)</f>
        <v>13.411129919593741</v>
      </c>
      <c r="CE944">
        <f>VLOOKUP(Table2[[#This Row],[Reference]],metron,23,FALSE)</f>
        <v>1.556141062018646</v>
      </c>
      <c r="CF944">
        <f>VLOOKUP(Table2[[#This Row],[Reference]],metron,24,FALSE)</f>
        <v>1.9114308877178761</v>
      </c>
      <c r="CG944">
        <f>VLOOKUP(Table2[[#This Row],[Reference]],metron,25,FALSE)</f>
        <v>8.4920956627482766E-2</v>
      </c>
      <c r="CH944">
        <f>VLOOKUP(Table2[[#This Row],[Reference]],metron,26,FALSE)</f>
        <v>0.1323469801378192</v>
      </c>
    </row>
    <row r="945" spans="1:86" hidden="1" x14ac:dyDescent="0.45">
      <c r="A945">
        <v>1651284300</v>
      </c>
      <c r="B945" t="s">
        <v>1730</v>
      </c>
      <c r="C945" t="s">
        <v>64</v>
      </c>
      <c r="D945" t="s">
        <v>65</v>
      </c>
      <c r="E945" t="s">
        <v>699</v>
      </c>
      <c r="F945" t="s">
        <v>700</v>
      </c>
      <c r="G945" t="s">
        <v>731</v>
      </c>
      <c r="H945">
        <v>17</v>
      </c>
      <c r="I945">
        <v>1.63</v>
      </c>
      <c r="J945">
        <v>1.59</v>
      </c>
      <c r="K945">
        <v>1.71</v>
      </c>
      <c r="L945">
        <v>1.42</v>
      </c>
      <c r="M945">
        <v>2</v>
      </c>
      <c r="N945">
        <v>1</v>
      </c>
      <c r="O945">
        <v>3</v>
      </c>
      <c r="P945">
        <v>0</v>
      </c>
      <c r="Q945">
        <v>0</v>
      </c>
      <c r="R945">
        <v>0</v>
      </c>
      <c r="S945" t="s">
        <v>1731</v>
      </c>
      <c r="T945" t="s">
        <v>89</v>
      </c>
      <c r="U945">
        <v>7</v>
      </c>
      <c r="V945">
        <v>4</v>
      </c>
      <c r="W945">
        <v>3</v>
      </c>
      <c r="X945">
        <v>0</v>
      </c>
      <c r="Y945">
        <v>5</v>
      </c>
      <c r="Z945">
        <v>0</v>
      </c>
      <c r="AA945">
        <v>0</v>
      </c>
      <c r="AB945">
        <v>3</v>
      </c>
      <c r="AC945">
        <v>3</v>
      </c>
      <c r="AD945">
        <v>2</v>
      </c>
      <c r="AE945">
        <v>15</v>
      </c>
      <c r="AF945">
        <v>9</v>
      </c>
      <c r="AG945">
        <v>8</v>
      </c>
      <c r="AH945">
        <v>2</v>
      </c>
      <c r="AI945">
        <v>7</v>
      </c>
      <c r="AJ945">
        <v>7</v>
      </c>
      <c r="AK945">
        <v>15</v>
      </c>
      <c r="AL945">
        <v>18</v>
      </c>
      <c r="AM945">
        <v>55</v>
      </c>
      <c r="AN945">
        <v>45</v>
      </c>
      <c r="AO945">
        <v>1.78</v>
      </c>
      <c r="AP945">
        <v>0.96</v>
      </c>
      <c r="AQ945">
        <v>2.31</v>
      </c>
      <c r="AR945">
        <v>52</v>
      </c>
      <c r="AS945">
        <v>76</v>
      </c>
      <c r="AT945">
        <v>40</v>
      </c>
      <c r="AU945">
        <v>16</v>
      </c>
      <c r="AV945">
        <v>3</v>
      </c>
      <c r="AW945">
        <v>34</v>
      </c>
      <c r="AX945">
        <v>76</v>
      </c>
      <c r="AY945">
        <v>37</v>
      </c>
      <c r="AZ945">
        <v>70</v>
      </c>
      <c r="BA945">
        <v>6.99</v>
      </c>
      <c r="BB945">
        <v>6.41</v>
      </c>
      <c r="BC945">
        <v>2.8</v>
      </c>
      <c r="BD945">
        <v>3.1</v>
      </c>
      <c r="BE945">
        <v>2.5499999999999998</v>
      </c>
      <c r="BF945">
        <f>(1/BC945+1/BD945+1/BE945-1)/3</f>
        <v>2.3960121683081887E-2</v>
      </c>
      <c r="BG945">
        <f>1/BC945-BF945</f>
        <v>0.33318273545977528</v>
      </c>
      <c r="BH945">
        <f>1/BD945-BF945</f>
        <v>0.29862052347820844</v>
      </c>
      <c r="BI945">
        <f>1/BE945-BF945</f>
        <v>0.36819674106201622</v>
      </c>
      <c r="BJ945">
        <f>MROUND(BG945*100,2)/100</f>
        <v>0.34</v>
      </c>
      <c r="BK945">
        <v>0</v>
      </c>
      <c r="BL945">
        <v>2.13</v>
      </c>
      <c r="BM945">
        <v>0</v>
      </c>
      <c r="BN945">
        <v>0</v>
      </c>
      <c r="BO945">
        <v>0</v>
      </c>
      <c r="BP945">
        <v>0</v>
      </c>
      <c r="BQ945" t="s">
        <v>702</v>
      </c>
      <c r="BR945">
        <f>VLOOKUP(Table2[[#This Row],[Reference]],metron,10,FALSE)</f>
        <v>2.5229727551184897</v>
      </c>
      <c r="BS945">
        <f>VLOOKUP(Table2[[#This Row],[Reference]],metron,11,FALSE)</f>
        <v>1.228921489601805</v>
      </c>
      <c r="BT945">
        <f>VLOOKUP(Table2[[#This Row],[Reference]],metron,12,FALSE)</f>
        <v>1.2940512655166849</v>
      </c>
      <c r="BU945">
        <f>VLOOKUP(Table2[[#This Row],[Reference]],metron,13,FALSE)</f>
        <v>0.53240890035472432</v>
      </c>
      <c r="BV945">
        <f>VLOOKUP(Table2[[#This Row],[Reference]],metron,14,FALSE)</f>
        <v>0.56514027732989358</v>
      </c>
      <c r="BW945">
        <f>VLOOKUP(Table2[[#This Row],[Reference]],metron,15,FALSE)</f>
        <v>11.417888124439131</v>
      </c>
      <c r="BX945">
        <f>VLOOKUP(Table2[[#This Row],[Reference]],metron,16,FALSE)</f>
        <v>10.76308704756207</v>
      </c>
      <c r="BY945">
        <f>VLOOKUP(Table2[[#This Row],[Reference]],metron,17,FALSE)</f>
        <v>4.8317672021824798</v>
      </c>
      <c r="BZ945">
        <f>VLOOKUP(Table2[[#This Row],[Reference]],metron,18,FALSE)</f>
        <v>4.6698999696877843</v>
      </c>
      <c r="CA945">
        <f>VLOOKUP(Table2[[#This Row],[Reference]],metron,19,FALSE)</f>
        <v>6.5861209222566508</v>
      </c>
      <c r="CB945">
        <f>VLOOKUP(Table2[[#This Row],[Reference]],metron,20,FALSE)</f>
        <v>6.093187077874286</v>
      </c>
      <c r="CC945">
        <f>VLOOKUP(Table2[[#This Row],[Reference]],metron,21,FALSE)</f>
        <v>12.685679611650491</v>
      </c>
      <c r="CD945">
        <f>VLOOKUP(Table2[[#This Row],[Reference]],metron,22,FALSE)</f>
        <v>13.02639563106796</v>
      </c>
      <c r="CE945">
        <f>VLOOKUP(Table2[[#This Row],[Reference]],metron,23,FALSE)</f>
        <v>1.6481211768132831</v>
      </c>
      <c r="CF945">
        <f>VLOOKUP(Table2[[#This Row],[Reference]],metron,24,FALSE)</f>
        <v>1.8572676958928049</v>
      </c>
      <c r="CG945">
        <f>VLOOKUP(Table2[[#This Row],[Reference]],metron,25,FALSE)</f>
        <v>9.641712787649287E-2</v>
      </c>
      <c r="CH945">
        <f>VLOOKUP(Table2[[#This Row],[Reference]],metron,26,FALSE)</f>
        <v>0.11302068161957469</v>
      </c>
    </row>
    <row r="946" spans="1:86" hidden="1" x14ac:dyDescent="0.45">
      <c r="A946">
        <v>1651356000</v>
      </c>
      <c r="B946" t="s">
        <v>1732</v>
      </c>
      <c r="C946" t="s">
        <v>64</v>
      </c>
      <c r="D946" t="s">
        <v>65</v>
      </c>
      <c r="E946" t="s">
        <v>683</v>
      </c>
      <c r="F946" t="s">
        <v>689</v>
      </c>
      <c r="G946" t="s">
        <v>717</v>
      </c>
      <c r="H946">
        <v>17</v>
      </c>
      <c r="I946">
        <v>1.1299999999999999</v>
      </c>
      <c r="J946">
        <v>0.75</v>
      </c>
      <c r="K946">
        <v>1.24</v>
      </c>
      <c r="L946">
        <v>0.71</v>
      </c>
      <c r="M946">
        <v>4</v>
      </c>
      <c r="N946">
        <v>0</v>
      </c>
      <c r="O946">
        <v>4</v>
      </c>
      <c r="P946">
        <v>2</v>
      </c>
      <c r="Q946">
        <v>2</v>
      </c>
      <c r="R946">
        <v>0</v>
      </c>
      <c r="S946" t="s">
        <v>1733</v>
      </c>
      <c r="U946">
        <v>7</v>
      </c>
      <c r="V946">
        <v>1</v>
      </c>
      <c r="W946">
        <v>1</v>
      </c>
      <c r="X946">
        <v>0</v>
      </c>
      <c r="Y946">
        <v>3</v>
      </c>
      <c r="Z946">
        <v>2</v>
      </c>
      <c r="AA946">
        <v>1</v>
      </c>
      <c r="AB946">
        <v>0</v>
      </c>
      <c r="AC946">
        <v>3</v>
      </c>
      <c r="AD946">
        <v>2</v>
      </c>
      <c r="AE946">
        <v>13</v>
      </c>
      <c r="AF946">
        <v>7</v>
      </c>
      <c r="AG946">
        <v>9</v>
      </c>
      <c r="AH946">
        <v>3</v>
      </c>
      <c r="AI946">
        <v>4</v>
      </c>
      <c r="AJ946">
        <v>4</v>
      </c>
      <c r="AK946">
        <v>14</v>
      </c>
      <c r="AL946">
        <v>10</v>
      </c>
      <c r="AM946">
        <v>63</v>
      </c>
      <c r="AN946">
        <v>37</v>
      </c>
      <c r="AO946">
        <v>1.72</v>
      </c>
      <c r="AP946">
        <v>0.78</v>
      </c>
      <c r="AQ946">
        <v>1.97</v>
      </c>
      <c r="AR946">
        <v>28</v>
      </c>
      <c r="AS946">
        <v>56</v>
      </c>
      <c r="AT946">
        <v>28</v>
      </c>
      <c r="AU946">
        <v>13</v>
      </c>
      <c r="AV946">
        <v>3</v>
      </c>
      <c r="AW946">
        <v>22</v>
      </c>
      <c r="AX946">
        <v>51</v>
      </c>
      <c r="AY946">
        <v>32</v>
      </c>
      <c r="AZ946">
        <v>82</v>
      </c>
      <c r="BA946">
        <v>7.51</v>
      </c>
      <c r="BB946">
        <v>4.88</v>
      </c>
      <c r="BC946">
        <v>1.76</v>
      </c>
      <c r="BD946">
        <v>3.42</v>
      </c>
      <c r="BE946">
        <v>4.97</v>
      </c>
      <c r="BF946">
        <f>(1/BC946+1/BD946+1/BE946-1)/3</f>
        <v>2.0595574153765412E-2</v>
      </c>
      <c r="BG946">
        <f>1/BC946-BF946</f>
        <v>0.54758624402805278</v>
      </c>
      <c r="BH946">
        <f>1/BD946-BF946</f>
        <v>0.27180208666494804</v>
      </c>
      <c r="BI946">
        <f>1/BE946-BF946</f>
        <v>0.18061166930699918</v>
      </c>
      <c r="BJ946">
        <f>MROUND(BG946*100,2)/100</f>
        <v>0.54</v>
      </c>
      <c r="BK946">
        <v>1.47</v>
      </c>
      <c r="BL946">
        <v>2.48</v>
      </c>
      <c r="BM946">
        <v>4.75</v>
      </c>
      <c r="BN946">
        <v>9.3000000000000007</v>
      </c>
      <c r="BO946">
        <v>2.2999999999999998</v>
      </c>
      <c r="BP946">
        <v>1.62</v>
      </c>
      <c r="BQ946" t="s">
        <v>726</v>
      </c>
      <c r="BR946">
        <f>VLOOKUP(Table2[[#This Row],[Reference]],metron,10,FALSE)</f>
        <v>2.6359702267612941</v>
      </c>
      <c r="BS946">
        <f>VLOOKUP(Table2[[#This Row],[Reference]],metron,11,FALSE)</f>
        <v>1.684957590444867</v>
      </c>
      <c r="BT946">
        <f>VLOOKUP(Table2[[#This Row],[Reference]],metron,12,FALSE)</f>
        <v>0.95101263631642718</v>
      </c>
      <c r="BU946">
        <f>VLOOKUP(Table2[[#This Row],[Reference]],metron,13,FALSE)</f>
        <v>0.72650164445213783</v>
      </c>
      <c r="BV946">
        <f>VLOOKUP(Table2[[#This Row],[Reference]],metron,14,FALSE)</f>
        <v>0.42097974727367138</v>
      </c>
      <c r="BW946">
        <f>VLOOKUP(Table2[[#This Row],[Reference]],metron,15,FALSE)</f>
        <v>13.338806970509379</v>
      </c>
      <c r="BX946">
        <f>VLOOKUP(Table2[[#This Row],[Reference]],metron,16,FALSE)</f>
        <v>9.2530160857908843</v>
      </c>
      <c r="BY946">
        <f>VLOOKUP(Table2[[#This Row],[Reference]],metron,17,FALSE)</f>
        <v>5.9915081521739131</v>
      </c>
      <c r="BZ946">
        <f>VLOOKUP(Table2[[#This Row],[Reference]],metron,18,FALSE)</f>
        <v>3.9772418478260869</v>
      </c>
      <c r="CA946">
        <f>VLOOKUP(Table2[[#This Row],[Reference]],metron,19,FALSE)</f>
        <v>7.3472988183354664</v>
      </c>
      <c r="CB946">
        <f>VLOOKUP(Table2[[#This Row],[Reference]],metron,20,FALSE)</f>
        <v>5.2757742379647974</v>
      </c>
      <c r="CC946">
        <f>VLOOKUP(Table2[[#This Row],[Reference]],metron,21,FALSE)</f>
        <v>12.59428182437032</v>
      </c>
      <c r="CD946">
        <f>VLOOKUP(Table2[[#This Row],[Reference]],metron,22,FALSE)</f>
        <v>13.577944179714089</v>
      </c>
      <c r="CE946">
        <f>VLOOKUP(Table2[[#This Row],[Reference]],metron,23,FALSE)</f>
        <v>1.4276913099870301</v>
      </c>
      <c r="CF946">
        <f>VLOOKUP(Table2[[#This Row],[Reference]],metron,24,FALSE)</f>
        <v>1.940985732814527</v>
      </c>
      <c r="CG946">
        <f>VLOOKUP(Table2[[#This Row],[Reference]],metron,25,FALSE)</f>
        <v>8.0739299610894946E-2</v>
      </c>
      <c r="CH946">
        <f>VLOOKUP(Table2[[#This Row],[Reference]],metron,26,FALSE)</f>
        <v>0.12743190661478601</v>
      </c>
    </row>
    <row r="947" spans="1:86" hidden="1" x14ac:dyDescent="0.45">
      <c r="A947">
        <v>1651363200</v>
      </c>
      <c r="B947" t="s">
        <v>1734</v>
      </c>
      <c r="C947" t="s">
        <v>64</v>
      </c>
      <c r="D947" t="s">
        <v>65</v>
      </c>
      <c r="E947" t="s">
        <v>677</v>
      </c>
      <c r="F947" t="s">
        <v>661</v>
      </c>
      <c r="G947" t="s">
        <v>684</v>
      </c>
      <c r="H947">
        <v>17</v>
      </c>
      <c r="I947">
        <v>1.53</v>
      </c>
      <c r="J947">
        <v>1.5</v>
      </c>
      <c r="K947">
        <v>1.55</v>
      </c>
      <c r="L947">
        <v>1.48</v>
      </c>
      <c r="M947">
        <v>1</v>
      </c>
      <c r="N947">
        <v>1</v>
      </c>
      <c r="O947">
        <v>2</v>
      </c>
      <c r="P947">
        <v>0</v>
      </c>
      <c r="Q947">
        <v>0</v>
      </c>
      <c r="R947">
        <v>0</v>
      </c>
      <c r="S947">
        <v>54</v>
      </c>
      <c r="T947" t="s">
        <v>72</v>
      </c>
      <c r="U947">
        <v>3</v>
      </c>
      <c r="V947">
        <v>2</v>
      </c>
      <c r="W947">
        <v>3</v>
      </c>
      <c r="X947">
        <v>0</v>
      </c>
      <c r="Y947">
        <v>2</v>
      </c>
      <c r="Z947">
        <v>0</v>
      </c>
      <c r="AA947">
        <v>1</v>
      </c>
      <c r="AB947">
        <v>2</v>
      </c>
      <c r="AC947">
        <v>1</v>
      </c>
      <c r="AD947">
        <v>1</v>
      </c>
      <c r="AE947">
        <v>12</v>
      </c>
      <c r="AF947">
        <v>13</v>
      </c>
      <c r="AG947">
        <v>2</v>
      </c>
      <c r="AH947">
        <v>3</v>
      </c>
      <c r="AI947">
        <v>10</v>
      </c>
      <c r="AJ947">
        <v>10</v>
      </c>
      <c r="AK947">
        <v>15</v>
      </c>
      <c r="AL947">
        <v>8</v>
      </c>
      <c r="AM947">
        <v>46</v>
      </c>
      <c r="AN947">
        <v>54</v>
      </c>
      <c r="AO947">
        <v>1.1200000000000001</v>
      </c>
      <c r="AP947">
        <v>1.37</v>
      </c>
      <c r="AQ947">
        <v>2.15</v>
      </c>
      <c r="AR947">
        <v>47</v>
      </c>
      <c r="AS947">
        <v>71</v>
      </c>
      <c r="AT947">
        <v>41</v>
      </c>
      <c r="AU947">
        <v>9</v>
      </c>
      <c r="AV947">
        <v>3</v>
      </c>
      <c r="AW947">
        <v>28</v>
      </c>
      <c r="AX947">
        <v>57</v>
      </c>
      <c r="AY947">
        <v>38</v>
      </c>
      <c r="AZ947">
        <v>84</v>
      </c>
      <c r="BA947">
        <v>8.43</v>
      </c>
      <c r="BB947">
        <v>4.75</v>
      </c>
      <c r="BC947">
        <v>2.6</v>
      </c>
      <c r="BD947">
        <v>2.95</v>
      </c>
      <c r="BE947">
        <v>2.8</v>
      </c>
      <c r="BF947">
        <f>(1/BC947+1/BD947+1/BE947-1)/3</f>
        <v>2.6913764201899799E-2</v>
      </c>
      <c r="BG947">
        <f>1/BC947-BF947</f>
        <v>0.3577016204134848</v>
      </c>
      <c r="BH947">
        <f>1/BD947-BF947</f>
        <v>0.31206928664555783</v>
      </c>
      <c r="BI947">
        <f>1/BE947-BF947</f>
        <v>0.33022909294095737</v>
      </c>
      <c r="BJ947">
        <f>MROUND(BG947*100,2)/100</f>
        <v>0.36</v>
      </c>
      <c r="BK947">
        <v>1.39</v>
      </c>
      <c r="BL947">
        <v>2.2000000000000002</v>
      </c>
      <c r="BM947">
        <v>4</v>
      </c>
      <c r="BN947">
        <v>7.95</v>
      </c>
      <c r="BO947">
        <v>1.88</v>
      </c>
      <c r="BP947">
        <v>1.82</v>
      </c>
      <c r="BQ947" t="s">
        <v>733</v>
      </c>
      <c r="BR947">
        <f>VLOOKUP(Table2[[#This Row],[Reference]],metron,10,FALSE)</f>
        <v>2.5110350525197691</v>
      </c>
      <c r="BS947">
        <f>VLOOKUP(Table2[[#This Row],[Reference]],metron,11,FALSE)</f>
        <v>1.269326094653606</v>
      </c>
      <c r="BT947">
        <f>VLOOKUP(Table2[[#This Row],[Reference]],metron,12,FALSE)</f>
        <v>1.2417089578661631</v>
      </c>
      <c r="BU947">
        <f>VLOOKUP(Table2[[#This Row],[Reference]],metron,13,FALSE)</f>
        <v>0.56586402266288949</v>
      </c>
      <c r="BV947">
        <f>VLOOKUP(Table2[[#This Row],[Reference]],metron,14,FALSE)</f>
        <v>0.55158168083097259</v>
      </c>
      <c r="BW947">
        <f>VLOOKUP(Table2[[#This Row],[Reference]],metron,15,FALSE)</f>
        <v>11.49400826446281</v>
      </c>
      <c r="BX947">
        <f>VLOOKUP(Table2[[#This Row],[Reference]],metron,16,FALSE)</f>
        <v>10.507231404958681</v>
      </c>
      <c r="BY947">
        <f>VLOOKUP(Table2[[#This Row],[Reference]],metron,17,FALSE)</f>
        <v>4.9238790406673623</v>
      </c>
      <c r="BZ947">
        <f>VLOOKUP(Table2[[#This Row],[Reference]],metron,18,FALSE)</f>
        <v>4.6296141814389991</v>
      </c>
      <c r="CA947">
        <f>VLOOKUP(Table2[[#This Row],[Reference]],metron,19,FALSE)</f>
        <v>6.5701292237954476</v>
      </c>
      <c r="CB947">
        <f>VLOOKUP(Table2[[#This Row],[Reference]],metron,20,FALSE)</f>
        <v>5.8776172235196817</v>
      </c>
      <c r="CC947">
        <f>VLOOKUP(Table2[[#This Row],[Reference]],metron,21,FALSE)</f>
        <v>12.798739495798319</v>
      </c>
      <c r="CD947">
        <f>VLOOKUP(Table2[[#This Row],[Reference]],metron,22,FALSE)</f>
        <v>12.98844537815126</v>
      </c>
      <c r="CE947">
        <f>VLOOKUP(Table2[[#This Row],[Reference]],metron,23,FALSE)</f>
        <v>1.604928297313674</v>
      </c>
      <c r="CF947">
        <f>VLOOKUP(Table2[[#This Row],[Reference]],metron,24,FALSE)</f>
        <v>1.791961219955565</v>
      </c>
      <c r="CG947">
        <f>VLOOKUP(Table2[[#This Row],[Reference]],metron,25,FALSE)</f>
        <v>8.887093516461321E-2</v>
      </c>
      <c r="CH947">
        <f>VLOOKUP(Table2[[#This Row],[Reference]],metron,26,FALSE)</f>
        <v>0.11694607150070691</v>
      </c>
    </row>
    <row r="948" spans="1:86" hidden="1" x14ac:dyDescent="0.45">
      <c r="A948">
        <v>1651363560</v>
      </c>
      <c r="B948" t="s">
        <v>1735</v>
      </c>
      <c r="C948" t="s">
        <v>64</v>
      </c>
      <c r="D948" t="s">
        <v>65</v>
      </c>
      <c r="E948" t="s">
        <v>704</v>
      </c>
      <c r="F948" t="s">
        <v>676</v>
      </c>
      <c r="G948" t="s">
        <v>65</v>
      </c>
      <c r="H948">
        <v>17</v>
      </c>
      <c r="I948">
        <v>1.76</v>
      </c>
      <c r="J948">
        <v>0.56000000000000005</v>
      </c>
      <c r="K948">
        <v>1.79</v>
      </c>
      <c r="L948">
        <v>0.53</v>
      </c>
      <c r="M948">
        <v>2</v>
      </c>
      <c r="N948">
        <v>0</v>
      </c>
      <c r="O948">
        <v>2</v>
      </c>
      <c r="P948">
        <v>1</v>
      </c>
      <c r="Q948">
        <v>1</v>
      </c>
      <c r="R948">
        <v>0</v>
      </c>
      <c r="S948" t="s">
        <v>1736</v>
      </c>
      <c r="U948">
        <v>7</v>
      </c>
      <c r="V948">
        <v>2</v>
      </c>
      <c r="W948">
        <v>0</v>
      </c>
      <c r="X948">
        <v>0</v>
      </c>
      <c r="Y948">
        <v>2</v>
      </c>
      <c r="Z948">
        <v>0</v>
      </c>
      <c r="AA948">
        <v>0</v>
      </c>
      <c r="AB948">
        <v>0</v>
      </c>
      <c r="AC948">
        <v>1</v>
      </c>
      <c r="AD948">
        <v>1</v>
      </c>
      <c r="AE948">
        <v>30</v>
      </c>
      <c r="AF948">
        <v>7</v>
      </c>
      <c r="AG948">
        <v>14</v>
      </c>
      <c r="AH948">
        <v>5</v>
      </c>
      <c r="AI948">
        <v>16</v>
      </c>
      <c r="AJ948">
        <v>2</v>
      </c>
      <c r="AK948">
        <v>7</v>
      </c>
      <c r="AL948">
        <v>7</v>
      </c>
      <c r="AM948">
        <v>56</v>
      </c>
      <c r="AN948">
        <v>44</v>
      </c>
      <c r="AO948">
        <v>3.35</v>
      </c>
      <c r="AP948">
        <v>0.96</v>
      </c>
      <c r="AQ948">
        <v>2.23</v>
      </c>
      <c r="AR948">
        <v>40</v>
      </c>
      <c r="AS948">
        <v>77</v>
      </c>
      <c r="AT948">
        <v>40</v>
      </c>
      <c r="AU948">
        <v>19</v>
      </c>
      <c r="AV948">
        <v>3</v>
      </c>
      <c r="AW948">
        <v>19</v>
      </c>
      <c r="AX948">
        <v>64</v>
      </c>
      <c r="AY948">
        <v>34</v>
      </c>
      <c r="AZ948">
        <v>80</v>
      </c>
      <c r="BA948">
        <v>8.7899999999999991</v>
      </c>
      <c r="BB948">
        <v>5.4</v>
      </c>
      <c r="BC948">
        <v>1.5</v>
      </c>
      <c r="BD948">
        <v>4.0999999999999996</v>
      </c>
      <c r="BE948">
        <v>6.25</v>
      </c>
      <c r="BF948">
        <f>(1/BC948+1/BD948+1/BE948-1)/3</f>
        <v>2.3523035230352301E-2</v>
      </c>
      <c r="BG948">
        <f>1/BC948-BF948</f>
        <v>0.64314363143631437</v>
      </c>
      <c r="BH948">
        <f>1/BD948-BF948</f>
        <v>0.22037940379403798</v>
      </c>
      <c r="BI948">
        <f>1/BE948-BF948</f>
        <v>0.13647696476964771</v>
      </c>
      <c r="BJ948">
        <f>MROUND(BG948*100,2)/100</f>
        <v>0.64</v>
      </c>
      <c r="BK948">
        <v>1.27</v>
      </c>
      <c r="BL948">
        <v>1.83</v>
      </c>
      <c r="BM948">
        <v>3.03</v>
      </c>
      <c r="BN948">
        <v>5.65</v>
      </c>
      <c r="BO948">
        <v>1.9</v>
      </c>
      <c r="BP948">
        <v>1.8</v>
      </c>
      <c r="BQ948" t="s">
        <v>1255</v>
      </c>
      <c r="BR948">
        <f>VLOOKUP(Table2[[#This Row],[Reference]],metron,10,FALSE)</f>
        <v>2.8343749999999996</v>
      </c>
      <c r="BS948">
        <f>VLOOKUP(Table2[[#This Row],[Reference]],metron,11,FALSE)</f>
        <v>1.980803571428571</v>
      </c>
      <c r="BT948">
        <f>VLOOKUP(Table2[[#This Row],[Reference]],metron,12,FALSE)</f>
        <v>0.85357142857142854</v>
      </c>
      <c r="BU948">
        <f>VLOOKUP(Table2[[#This Row],[Reference]],metron,13,FALSE)</f>
        <v>0.8683035714285714</v>
      </c>
      <c r="BV948">
        <f>VLOOKUP(Table2[[#This Row],[Reference]],metron,14,FALSE)</f>
        <v>0.36607142857142849</v>
      </c>
      <c r="BW948">
        <f>VLOOKUP(Table2[[#This Row],[Reference]],metron,15,FALSE)</f>
        <v>15.03980099502488</v>
      </c>
      <c r="BX948">
        <f>VLOOKUP(Table2[[#This Row],[Reference]],metron,16,FALSE)</f>
        <v>8.6326699834162515</v>
      </c>
      <c r="BY948">
        <f>VLOOKUP(Table2[[#This Row],[Reference]],metron,17,FALSE)</f>
        <v>6.5189234650967203</v>
      </c>
      <c r="BZ948">
        <f>VLOOKUP(Table2[[#This Row],[Reference]],metron,18,FALSE)</f>
        <v>3.4507989907485279</v>
      </c>
      <c r="CA948">
        <f>VLOOKUP(Table2[[#This Row],[Reference]],metron,19,FALSE)</f>
        <v>8.5208775299281605</v>
      </c>
      <c r="CB948">
        <f>VLOOKUP(Table2[[#This Row],[Reference]],metron,20,FALSE)</f>
        <v>5.181870992667724</v>
      </c>
      <c r="CC948">
        <f>VLOOKUP(Table2[[#This Row],[Reference]],metron,21,FALSE)</f>
        <v>12.48566610455312</v>
      </c>
      <c r="CD948">
        <f>VLOOKUP(Table2[[#This Row],[Reference]],metron,22,FALSE)</f>
        <v>13.573355817875211</v>
      </c>
      <c r="CE948">
        <f>VLOOKUP(Table2[[#This Row],[Reference]],metron,23,FALSE)</f>
        <v>1.395273023634882</v>
      </c>
      <c r="CF948">
        <f>VLOOKUP(Table2[[#This Row],[Reference]],metron,24,FALSE)</f>
        <v>2.0586797066014668</v>
      </c>
      <c r="CG948">
        <f>VLOOKUP(Table2[[#This Row],[Reference]],metron,25,FALSE)</f>
        <v>6.8459657701711488E-2</v>
      </c>
      <c r="CH948">
        <f>VLOOKUP(Table2[[#This Row],[Reference]],metron,26,FALSE)</f>
        <v>0.12713936430317849</v>
      </c>
    </row>
    <row r="949" spans="1:86" hidden="1" x14ac:dyDescent="0.45">
      <c r="A949">
        <v>1651370400</v>
      </c>
      <c r="B949" t="s">
        <v>1737</v>
      </c>
      <c r="C949" t="s">
        <v>64</v>
      </c>
      <c r="D949" t="s">
        <v>65</v>
      </c>
      <c r="E949" t="s">
        <v>694</v>
      </c>
      <c r="F949" t="s">
        <v>671</v>
      </c>
      <c r="G949" t="s">
        <v>743</v>
      </c>
      <c r="H949">
        <v>17</v>
      </c>
      <c r="I949">
        <v>1.94</v>
      </c>
      <c r="J949">
        <v>1.44</v>
      </c>
      <c r="K949">
        <v>1.9</v>
      </c>
      <c r="L949">
        <v>1.5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U949">
        <v>5</v>
      </c>
      <c r="V949">
        <v>2</v>
      </c>
      <c r="W949">
        <v>4</v>
      </c>
      <c r="X949">
        <v>0</v>
      </c>
      <c r="Y949">
        <v>2</v>
      </c>
      <c r="Z949">
        <v>0</v>
      </c>
      <c r="AA949">
        <v>3</v>
      </c>
      <c r="AB949">
        <v>1</v>
      </c>
      <c r="AC949">
        <v>2</v>
      </c>
      <c r="AD949">
        <v>0</v>
      </c>
      <c r="AE949">
        <v>16</v>
      </c>
      <c r="AF949">
        <v>8</v>
      </c>
      <c r="AG949">
        <v>5</v>
      </c>
      <c r="AH949">
        <v>3</v>
      </c>
      <c r="AI949">
        <v>11</v>
      </c>
      <c r="AJ949">
        <v>5</v>
      </c>
      <c r="AK949">
        <v>10</v>
      </c>
      <c r="AL949">
        <v>11</v>
      </c>
      <c r="AM949">
        <v>64</v>
      </c>
      <c r="AN949">
        <v>36</v>
      </c>
      <c r="AO949">
        <v>1.81</v>
      </c>
      <c r="AP949">
        <v>0.92</v>
      </c>
      <c r="AQ949">
        <v>2.37</v>
      </c>
      <c r="AR949">
        <v>49</v>
      </c>
      <c r="AS949">
        <v>73</v>
      </c>
      <c r="AT949">
        <v>40</v>
      </c>
      <c r="AU949">
        <v>22</v>
      </c>
      <c r="AV949">
        <v>10</v>
      </c>
      <c r="AW949">
        <v>31</v>
      </c>
      <c r="AX949">
        <v>70</v>
      </c>
      <c r="AY949">
        <v>30</v>
      </c>
      <c r="AZ949">
        <v>69</v>
      </c>
      <c r="BA949">
        <v>8.9700000000000006</v>
      </c>
      <c r="BB949">
        <v>4.95</v>
      </c>
      <c r="BC949">
        <v>1.65</v>
      </c>
      <c r="BD949">
        <v>3.6</v>
      </c>
      <c r="BE949">
        <v>5.25</v>
      </c>
      <c r="BF949">
        <f>(1/BC949+1/BD949+1/BE949-1)/3</f>
        <v>2.4771524771524778E-2</v>
      </c>
      <c r="BG949">
        <f>1/BC949-BF949</f>
        <v>0.5812890812890813</v>
      </c>
      <c r="BH949">
        <f>1/BD949-BF949</f>
        <v>0.25300625300625301</v>
      </c>
      <c r="BI949">
        <f>1/BE949-BF949</f>
        <v>0.16570466570466569</v>
      </c>
      <c r="BJ949">
        <f>MROUND(BG949*100,2)/100</f>
        <v>0.57999999999999996</v>
      </c>
      <c r="BK949">
        <v>1.35</v>
      </c>
      <c r="BL949">
        <v>2.09</v>
      </c>
      <c r="BM949">
        <v>3.67</v>
      </c>
      <c r="BN949">
        <v>7.1</v>
      </c>
      <c r="BO949">
        <v>2</v>
      </c>
      <c r="BP949">
        <v>1.77</v>
      </c>
      <c r="BQ949" t="s">
        <v>770</v>
      </c>
      <c r="BR949">
        <f>VLOOKUP(Table2[[#This Row],[Reference]],metron,10,FALSE)</f>
        <v>2.6362999299229148</v>
      </c>
      <c r="BS949">
        <f>VLOOKUP(Table2[[#This Row],[Reference]],metron,11,FALSE)</f>
        <v>1.7619715019855171</v>
      </c>
      <c r="BT949">
        <f>VLOOKUP(Table2[[#This Row],[Reference]],metron,12,FALSE)</f>
        <v>0.87432842793739785</v>
      </c>
      <c r="BU949">
        <f>VLOOKUP(Table2[[#This Row],[Reference]],metron,13,FALSE)</f>
        <v>0.78411214953271025</v>
      </c>
      <c r="BV949">
        <f>VLOOKUP(Table2[[#This Row],[Reference]],metron,14,FALSE)</f>
        <v>0.38060747663551397</v>
      </c>
      <c r="BW949">
        <f>VLOOKUP(Table2[[#This Row],[Reference]],metron,15,FALSE)</f>
        <v>14.215499378367181</v>
      </c>
      <c r="BX949">
        <f>VLOOKUP(Table2[[#This Row],[Reference]],metron,16,FALSE)</f>
        <v>8.9523612261806136</v>
      </c>
      <c r="BY949">
        <f>VLOOKUP(Table2[[#This Row],[Reference]],metron,17,FALSE)</f>
        <v>6.3083121289228163</v>
      </c>
      <c r="BZ949">
        <f>VLOOKUP(Table2[[#This Row],[Reference]],metron,18,FALSE)</f>
        <v>3.7757524374735061</v>
      </c>
      <c r="CA949">
        <f>VLOOKUP(Table2[[#This Row],[Reference]],metron,19,FALSE)</f>
        <v>7.9071872494443642</v>
      </c>
      <c r="CB949">
        <f>VLOOKUP(Table2[[#This Row],[Reference]],metron,20,FALSE)</f>
        <v>5.1766087887071075</v>
      </c>
      <c r="CC949">
        <f>VLOOKUP(Table2[[#This Row],[Reference]],metron,21,FALSE)</f>
        <v>12.634239592183521</v>
      </c>
      <c r="CD949">
        <f>VLOOKUP(Table2[[#This Row],[Reference]],metron,22,FALSE)</f>
        <v>13.597706032285471</v>
      </c>
      <c r="CE949">
        <f>VLOOKUP(Table2[[#This Row],[Reference]],metron,23,FALSE)</f>
        <v>1.365400161681487</v>
      </c>
      <c r="CF949">
        <f>VLOOKUP(Table2[[#This Row],[Reference]],metron,24,FALSE)</f>
        <v>1.963621665319321</v>
      </c>
      <c r="CG949">
        <f>VLOOKUP(Table2[[#This Row],[Reference]],metron,25,FALSE)</f>
        <v>7.1544058205335492E-2</v>
      </c>
      <c r="CH949">
        <f>VLOOKUP(Table2[[#This Row],[Reference]],metron,26,FALSE)</f>
        <v>0.1216653193209378</v>
      </c>
    </row>
    <row r="950" spans="1:86" x14ac:dyDescent="0.45">
      <c r="A950">
        <v>1651424400</v>
      </c>
      <c r="B950" t="s">
        <v>1738</v>
      </c>
      <c r="C950" t="s">
        <v>64</v>
      </c>
      <c r="D950" t="s">
        <v>65</v>
      </c>
      <c r="E950" t="s">
        <v>682</v>
      </c>
      <c r="F950" t="s">
        <v>693</v>
      </c>
      <c r="G950" t="s">
        <v>673</v>
      </c>
      <c r="H950">
        <v>17</v>
      </c>
      <c r="I950">
        <v>1.5</v>
      </c>
      <c r="J950">
        <v>1.56</v>
      </c>
      <c r="K950">
        <v>1.58</v>
      </c>
      <c r="L950">
        <v>1.42</v>
      </c>
      <c r="M950">
        <v>2</v>
      </c>
      <c r="N950">
        <v>0</v>
      </c>
      <c r="O950">
        <v>2</v>
      </c>
      <c r="P950">
        <v>0</v>
      </c>
      <c r="Q950">
        <v>0</v>
      </c>
      <c r="R950">
        <v>0</v>
      </c>
      <c r="S950" t="s">
        <v>1739</v>
      </c>
      <c r="U950">
        <v>6</v>
      </c>
      <c r="V950">
        <v>6</v>
      </c>
      <c r="W950">
        <v>3</v>
      </c>
      <c r="X950">
        <v>0</v>
      </c>
      <c r="Y950">
        <v>2</v>
      </c>
      <c r="Z950">
        <v>0</v>
      </c>
      <c r="AA950">
        <v>2</v>
      </c>
      <c r="AB950">
        <v>1</v>
      </c>
      <c r="AC950">
        <v>0</v>
      </c>
      <c r="AD950">
        <v>2</v>
      </c>
      <c r="AE950">
        <v>14</v>
      </c>
      <c r="AF950">
        <v>12</v>
      </c>
      <c r="AG950">
        <v>7</v>
      </c>
      <c r="AH950">
        <v>3</v>
      </c>
      <c r="AI950">
        <v>7</v>
      </c>
      <c r="AJ950">
        <v>9</v>
      </c>
      <c r="AK950">
        <v>9</v>
      </c>
      <c r="AL950">
        <v>11</v>
      </c>
      <c r="AM950">
        <v>44</v>
      </c>
      <c r="AN950">
        <v>56</v>
      </c>
      <c r="AO950">
        <v>1.55</v>
      </c>
      <c r="AP950">
        <v>1.32</v>
      </c>
      <c r="AQ950">
        <v>2.61</v>
      </c>
      <c r="AR950">
        <v>51</v>
      </c>
      <c r="AS950">
        <v>75</v>
      </c>
      <c r="AT950">
        <v>57</v>
      </c>
      <c r="AU950">
        <v>30</v>
      </c>
      <c r="AV950">
        <v>9</v>
      </c>
      <c r="AW950">
        <v>36</v>
      </c>
      <c r="AX950">
        <v>66</v>
      </c>
      <c r="AY950">
        <v>47</v>
      </c>
      <c r="AZ950">
        <v>81</v>
      </c>
      <c r="BA950">
        <v>10.66</v>
      </c>
      <c r="BB950">
        <v>4.55</v>
      </c>
      <c r="BC950">
        <v>2.6</v>
      </c>
      <c r="BD950">
        <v>3.25</v>
      </c>
      <c r="BE950">
        <v>2.57</v>
      </c>
      <c r="BF950">
        <f>(1/BC950+1/BD950+1/BE950-1)/3</f>
        <v>2.7137583557816997E-2</v>
      </c>
      <c r="BG950">
        <f>1/BC950-BF950</f>
        <v>0.3574778010575676</v>
      </c>
      <c r="BH950">
        <f>1/BD950-BF950</f>
        <v>0.28055472413449073</v>
      </c>
      <c r="BI950">
        <f>1/BE950-BF950</f>
        <v>0.36196747480794178</v>
      </c>
      <c r="BJ950">
        <f>MROUND(BG950*100,2)/100</f>
        <v>0.36</v>
      </c>
      <c r="BK950">
        <v>1.3</v>
      </c>
      <c r="BL950">
        <v>1.98</v>
      </c>
      <c r="BM950">
        <v>3.27</v>
      </c>
      <c r="BN950">
        <v>6.25</v>
      </c>
      <c r="BO950">
        <v>1.7</v>
      </c>
      <c r="BP950">
        <v>2.0299999999999998</v>
      </c>
      <c r="BQ950" t="s">
        <v>675</v>
      </c>
      <c r="BR950">
        <f>VLOOKUP(Table2[[#This Row],[Reference]],metron,10,FALSE)</f>
        <v>2.5110350525197691</v>
      </c>
      <c r="BS950">
        <f>VLOOKUP(Table2[[#This Row],[Reference]],metron,11,FALSE)</f>
        <v>1.269326094653606</v>
      </c>
      <c r="BT950">
        <f>VLOOKUP(Table2[[#This Row],[Reference]],metron,12,FALSE)</f>
        <v>1.2417089578661631</v>
      </c>
      <c r="BU950">
        <f>VLOOKUP(Table2[[#This Row],[Reference]],metron,13,FALSE)</f>
        <v>0.56586402266288949</v>
      </c>
      <c r="BV950">
        <f>VLOOKUP(Table2[[#This Row],[Reference]],metron,14,FALSE)</f>
        <v>0.55158168083097259</v>
      </c>
      <c r="BW950">
        <f>VLOOKUP(Table2[[#This Row],[Reference]],metron,15,FALSE)</f>
        <v>11.49400826446281</v>
      </c>
      <c r="BX950">
        <f>VLOOKUP(Table2[[#This Row],[Reference]],metron,16,FALSE)</f>
        <v>10.507231404958681</v>
      </c>
      <c r="BY950">
        <f>VLOOKUP(Table2[[#This Row],[Reference]],metron,17,FALSE)</f>
        <v>4.9238790406673623</v>
      </c>
      <c r="BZ950">
        <f>VLOOKUP(Table2[[#This Row],[Reference]],metron,18,FALSE)</f>
        <v>4.6296141814389991</v>
      </c>
      <c r="CA950">
        <f>VLOOKUP(Table2[[#This Row],[Reference]],metron,19,FALSE)</f>
        <v>6.5701292237954476</v>
      </c>
      <c r="CB950">
        <f>VLOOKUP(Table2[[#This Row],[Reference]],metron,20,FALSE)</f>
        <v>5.8776172235196817</v>
      </c>
      <c r="CC950">
        <f>VLOOKUP(Table2[[#This Row],[Reference]],metron,21,FALSE)</f>
        <v>12.798739495798319</v>
      </c>
      <c r="CD950">
        <f>VLOOKUP(Table2[[#This Row],[Reference]],metron,22,FALSE)</f>
        <v>12.98844537815126</v>
      </c>
      <c r="CE950">
        <f>VLOOKUP(Table2[[#This Row],[Reference]],metron,23,FALSE)</f>
        <v>1.604928297313674</v>
      </c>
      <c r="CF950">
        <f>VLOOKUP(Table2[[#This Row],[Reference]],metron,24,FALSE)</f>
        <v>1.791961219955565</v>
      </c>
      <c r="CG950">
        <f>VLOOKUP(Table2[[#This Row],[Reference]],metron,25,FALSE)</f>
        <v>8.887093516461321E-2</v>
      </c>
      <c r="CH950">
        <f>VLOOKUP(Table2[[#This Row],[Reference]],metron,26,FALSE)</f>
        <v>0.11694607150070691</v>
      </c>
    </row>
    <row r="951" spans="1:86" hidden="1" x14ac:dyDescent="0.45">
      <c r="A951">
        <v>1651438800</v>
      </c>
      <c r="B951" t="s">
        <v>1740</v>
      </c>
      <c r="C951" t="s">
        <v>64</v>
      </c>
      <c r="D951" t="s">
        <v>65</v>
      </c>
      <c r="E951" t="s">
        <v>688</v>
      </c>
      <c r="F951" t="s">
        <v>672</v>
      </c>
      <c r="G951" t="s">
        <v>65</v>
      </c>
      <c r="H951">
        <v>17</v>
      </c>
      <c r="I951">
        <v>1.19</v>
      </c>
      <c r="J951">
        <v>1</v>
      </c>
      <c r="K951">
        <v>1.1100000000000001</v>
      </c>
      <c r="L951">
        <v>1.1100000000000001</v>
      </c>
      <c r="M951">
        <v>1</v>
      </c>
      <c r="N951">
        <v>3</v>
      </c>
      <c r="O951">
        <v>4</v>
      </c>
      <c r="P951">
        <v>0</v>
      </c>
      <c r="Q951">
        <v>0</v>
      </c>
      <c r="R951">
        <v>0</v>
      </c>
      <c r="S951">
        <v>48</v>
      </c>
      <c r="T951" t="s">
        <v>1741</v>
      </c>
      <c r="U951">
        <v>1</v>
      </c>
      <c r="V951">
        <v>3</v>
      </c>
      <c r="W951">
        <v>1</v>
      </c>
      <c r="X951">
        <v>0</v>
      </c>
      <c r="Y951">
        <v>1</v>
      </c>
      <c r="Z951">
        <v>0</v>
      </c>
      <c r="AA951">
        <v>1</v>
      </c>
      <c r="AB951">
        <v>0</v>
      </c>
      <c r="AC951">
        <v>0</v>
      </c>
      <c r="AD951">
        <v>1</v>
      </c>
      <c r="AE951">
        <v>21</v>
      </c>
      <c r="AF951">
        <v>14</v>
      </c>
      <c r="AG951">
        <v>10</v>
      </c>
      <c r="AH951">
        <v>9</v>
      </c>
      <c r="AI951">
        <v>11</v>
      </c>
      <c r="AJ951">
        <v>5</v>
      </c>
      <c r="AK951">
        <v>13</v>
      </c>
      <c r="AL951">
        <v>10</v>
      </c>
      <c r="AM951">
        <v>63</v>
      </c>
      <c r="AN951">
        <v>37</v>
      </c>
      <c r="AO951">
        <v>2.34</v>
      </c>
      <c r="AP951">
        <v>1.89</v>
      </c>
      <c r="AQ951">
        <v>2.4300000000000002</v>
      </c>
      <c r="AR951">
        <v>49</v>
      </c>
      <c r="AS951">
        <v>70</v>
      </c>
      <c r="AT951">
        <v>42</v>
      </c>
      <c r="AU951">
        <v>19</v>
      </c>
      <c r="AV951">
        <v>10</v>
      </c>
      <c r="AW951">
        <v>22</v>
      </c>
      <c r="AX951">
        <v>64</v>
      </c>
      <c r="AY951">
        <v>39</v>
      </c>
      <c r="AZ951">
        <v>88</v>
      </c>
      <c r="BA951">
        <v>10.85</v>
      </c>
      <c r="BB951">
        <v>5.44</v>
      </c>
      <c r="BC951">
        <v>2.5</v>
      </c>
      <c r="BD951">
        <v>3.1</v>
      </c>
      <c r="BE951">
        <v>2.85</v>
      </c>
      <c r="BF951">
        <f>(1/BC951+1/BD951+1/BE951-1)/3</f>
        <v>2.4485946047915503E-2</v>
      </c>
      <c r="BG951">
        <f>1/BC951-BF951</f>
        <v>0.37551405395208454</v>
      </c>
      <c r="BH951">
        <f>1/BD951-BF951</f>
        <v>0.29809469911337483</v>
      </c>
      <c r="BI951">
        <f>1/BE951-BF951</f>
        <v>0.32639124693454064</v>
      </c>
      <c r="BJ951">
        <f>MROUND(BG951*100,2)/100</f>
        <v>0.38</v>
      </c>
      <c r="BK951">
        <v>1.35</v>
      </c>
      <c r="BL951">
        <v>2.06</v>
      </c>
      <c r="BM951">
        <v>3.68</v>
      </c>
      <c r="BN951">
        <v>7.2</v>
      </c>
      <c r="BO951">
        <v>1.81</v>
      </c>
      <c r="BP951">
        <v>1.89</v>
      </c>
      <c r="BQ951" t="s">
        <v>691</v>
      </c>
      <c r="BR951">
        <f>VLOOKUP(Table2[[#This Row],[Reference]],metron,10,FALSE)</f>
        <v>2.4900895140664963</v>
      </c>
      <c r="BS951">
        <f>VLOOKUP(Table2[[#This Row],[Reference]],metron,11,FALSE)</f>
        <v>1.330562659846547</v>
      </c>
      <c r="BT951">
        <f>VLOOKUP(Table2[[#This Row],[Reference]],metron,12,FALSE)</f>
        <v>1.1595268542199491</v>
      </c>
      <c r="BU951">
        <f>VLOOKUP(Table2[[#This Row],[Reference]],metron,13,FALSE)</f>
        <v>0.59053607588191415</v>
      </c>
      <c r="BV951">
        <f>VLOOKUP(Table2[[#This Row],[Reference]],metron,14,FALSE)</f>
        <v>0.50069274219332838</v>
      </c>
      <c r="BW951">
        <f>VLOOKUP(Table2[[#This Row],[Reference]],metron,15,FALSE)</f>
        <v>11.79715236686391</v>
      </c>
      <c r="BX951">
        <f>VLOOKUP(Table2[[#This Row],[Reference]],metron,16,FALSE)</f>
        <v>10.317122781065089</v>
      </c>
      <c r="BY951">
        <f>VLOOKUP(Table2[[#This Row],[Reference]],metron,17,FALSE)</f>
        <v>5.0637025966747622</v>
      </c>
      <c r="BZ951">
        <f>VLOOKUP(Table2[[#This Row],[Reference]],metron,18,FALSE)</f>
        <v>4.4674014571268454</v>
      </c>
      <c r="CA951">
        <f>VLOOKUP(Table2[[#This Row],[Reference]],metron,19,FALSE)</f>
        <v>6.7334497701891483</v>
      </c>
      <c r="CB951">
        <f>VLOOKUP(Table2[[#This Row],[Reference]],metron,20,FALSE)</f>
        <v>5.849721323938244</v>
      </c>
      <c r="CC951">
        <f>VLOOKUP(Table2[[#This Row],[Reference]],metron,21,FALSE)</f>
        <v>12.89644194756554</v>
      </c>
      <c r="CD951">
        <f>VLOOKUP(Table2[[#This Row],[Reference]],metron,22,FALSE)</f>
        <v>13.3434456928839</v>
      </c>
      <c r="CE951">
        <f>VLOOKUP(Table2[[#This Row],[Reference]],metron,23,FALSE)</f>
        <v>1.6144382124117971</v>
      </c>
      <c r="CF951">
        <f>VLOOKUP(Table2[[#This Row],[Reference]],metron,24,FALSE)</f>
        <v>1.9032024606477289</v>
      </c>
      <c r="CG951">
        <f>VLOOKUP(Table2[[#This Row],[Reference]],metron,25,FALSE)</f>
        <v>9.372172969060974E-2</v>
      </c>
      <c r="CH951">
        <f>VLOOKUP(Table2[[#This Row],[Reference]],metron,26,FALSE)</f>
        <v>0.11669983716301791</v>
      </c>
    </row>
    <row r="952" spans="1:86" hidden="1" x14ac:dyDescent="0.45">
      <c r="A952">
        <v>1651453560</v>
      </c>
      <c r="B952" t="s">
        <v>1742</v>
      </c>
      <c r="C952" t="s">
        <v>64</v>
      </c>
      <c r="D952" t="s">
        <v>65</v>
      </c>
      <c r="E952" t="s">
        <v>667</v>
      </c>
      <c r="F952" t="s">
        <v>705</v>
      </c>
      <c r="G952" t="s">
        <v>760</v>
      </c>
      <c r="H952">
        <v>17</v>
      </c>
      <c r="I952">
        <v>1.58</v>
      </c>
      <c r="J952">
        <v>1.31</v>
      </c>
      <c r="K952">
        <v>1.55</v>
      </c>
      <c r="L952">
        <v>1.29</v>
      </c>
      <c r="M952">
        <v>4</v>
      </c>
      <c r="N952">
        <v>4</v>
      </c>
      <c r="O952">
        <v>8</v>
      </c>
      <c r="P952">
        <v>6</v>
      </c>
      <c r="Q952">
        <v>3</v>
      </c>
      <c r="R952">
        <v>3</v>
      </c>
      <c r="S952" t="s">
        <v>1743</v>
      </c>
      <c r="T952" t="s">
        <v>1744</v>
      </c>
      <c r="U952">
        <v>6</v>
      </c>
      <c r="V952">
        <v>6</v>
      </c>
      <c r="W952">
        <v>0</v>
      </c>
      <c r="X952">
        <v>0</v>
      </c>
      <c r="Y952">
        <v>2</v>
      </c>
      <c r="Z952">
        <v>0</v>
      </c>
      <c r="AA952">
        <v>0</v>
      </c>
      <c r="AB952">
        <v>0</v>
      </c>
      <c r="AC952">
        <v>1</v>
      </c>
      <c r="AD952">
        <v>1</v>
      </c>
      <c r="AE952">
        <v>25</v>
      </c>
      <c r="AF952">
        <v>13</v>
      </c>
      <c r="AG952">
        <v>11</v>
      </c>
      <c r="AH952">
        <v>6</v>
      </c>
      <c r="AI952">
        <v>14</v>
      </c>
      <c r="AJ952">
        <v>7</v>
      </c>
      <c r="AK952">
        <v>11</v>
      </c>
      <c r="AL952">
        <v>20</v>
      </c>
      <c r="AM952">
        <v>63</v>
      </c>
      <c r="AN952">
        <v>37</v>
      </c>
      <c r="AO952">
        <v>2.76</v>
      </c>
      <c r="AP952">
        <v>1.46</v>
      </c>
      <c r="AQ952">
        <v>2.36</v>
      </c>
      <c r="AR952">
        <v>42</v>
      </c>
      <c r="AS952">
        <v>75</v>
      </c>
      <c r="AT952">
        <v>49</v>
      </c>
      <c r="AU952">
        <v>15</v>
      </c>
      <c r="AV952">
        <v>6</v>
      </c>
      <c r="AW952">
        <v>26</v>
      </c>
      <c r="AX952">
        <v>83</v>
      </c>
      <c r="AY952">
        <v>32</v>
      </c>
      <c r="AZ952">
        <v>75</v>
      </c>
      <c r="BA952">
        <v>8.5500000000000007</v>
      </c>
      <c r="BB952">
        <v>5.0599999999999996</v>
      </c>
      <c r="BC952">
        <v>1.58</v>
      </c>
      <c r="BD952">
        <v>4.0999999999999996</v>
      </c>
      <c r="BE952">
        <v>5.2</v>
      </c>
      <c r="BF952">
        <f>(1/BC952+1/BD952+1/BE952-1)/3</f>
        <v>2.304050791238188E-2</v>
      </c>
      <c r="BG952">
        <f>1/BC952-BF952</f>
        <v>0.60987088449268134</v>
      </c>
      <c r="BH952">
        <f>1/BD952-BF952</f>
        <v>0.22086193111200839</v>
      </c>
      <c r="BI952">
        <f>1/BE952-BF952</f>
        <v>0.16926718439531041</v>
      </c>
      <c r="BJ952">
        <f>MROUND(BG952*100,2)/100</f>
        <v>0.6</v>
      </c>
      <c r="BK952">
        <v>1.22</v>
      </c>
      <c r="BL952">
        <v>1.71</v>
      </c>
      <c r="BM952">
        <v>2.85</v>
      </c>
      <c r="BN952">
        <v>4.75</v>
      </c>
      <c r="BO952">
        <v>1.8</v>
      </c>
      <c r="BP952">
        <v>1.95</v>
      </c>
      <c r="BQ952" t="s">
        <v>736</v>
      </c>
      <c r="BR952">
        <f>VLOOKUP(Table2[[#This Row],[Reference]],metron,10,FALSE)</f>
        <v>2.7310090702947849</v>
      </c>
      <c r="BS952">
        <f>VLOOKUP(Table2[[#This Row],[Reference]],metron,11,FALSE)</f>
        <v>1.841836734693878</v>
      </c>
      <c r="BT952">
        <f>VLOOKUP(Table2[[#This Row],[Reference]],metron,12,FALSE)</f>
        <v>0.88917233560090703</v>
      </c>
      <c r="BU952">
        <f>VLOOKUP(Table2[[#This Row],[Reference]],metron,13,FALSE)</f>
        <v>0.804822695035461</v>
      </c>
      <c r="BV952">
        <f>VLOOKUP(Table2[[#This Row],[Reference]],metron,14,FALSE)</f>
        <v>0.38099290780141842</v>
      </c>
      <c r="BW952">
        <f>VLOOKUP(Table2[[#This Row],[Reference]],metron,15,FALSE)</f>
        <v>14.25174825174825</v>
      </c>
      <c r="BX952">
        <f>VLOOKUP(Table2[[#This Row],[Reference]],metron,16,FALSE)</f>
        <v>8.8316683316683324</v>
      </c>
      <c r="BY952">
        <f>VLOOKUP(Table2[[#This Row],[Reference]],metron,17,FALSE)</f>
        <v>6.2901265822784813</v>
      </c>
      <c r="BZ952">
        <f>VLOOKUP(Table2[[#This Row],[Reference]],metron,18,FALSE)</f>
        <v>3.6162025316455702</v>
      </c>
      <c r="CA952">
        <f>VLOOKUP(Table2[[#This Row],[Reference]],metron,19,FALSE)</f>
        <v>7.9616216694697686</v>
      </c>
      <c r="CB952">
        <f>VLOOKUP(Table2[[#This Row],[Reference]],metron,20,FALSE)</f>
        <v>5.2154658000227627</v>
      </c>
      <c r="CC952">
        <f>VLOOKUP(Table2[[#This Row],[Reference]],metron,21,FALSE)</f>
        <v>12.444895886236671</v>
      </c>
      <c r="CD952">
        <f>VLOOKUP(Table2[[#This Row],[Reference]],metron,22,FALSE)</f>
        <v>13.620619603859829</v>
      </c>
      <c r="CE952">
        <f>VLOOKUP(Table2[[#This Row],[Reference]],metron,23,FALSE)</f>
        <v>1.406084017382907</v>
      </c>
      <c r="CF952">
        <f>VLOOKUP(Table2[[#This Row],[Reference]],metron,24,FALSE)</f>
        <v>2.070980202800579</v>
      </c>
      <c r="CG952">
        <f>VLOOKUP(Table2[[#This Row],[Reference]],metron,25,FALSE)</f>
        <v>6.1323032351521013E-2</v>
      </c>
      <c r="CH952">
        <f>VLOOKUP(Table2[[#This Row],[Reference]],metron,26,FALSE)</f>
        <v>0.1313375181071946</v>
      </c>
    </row>
    <row r="953" spans="1:86" hidden="1" x14ac:dyDescent="0.45">
      <c r="A953">
        <v>1651963500</v>
      </c>
      <c r="B953" t="s">
        <v>1745</v>
      </c>
      <c r="C953" t="s">
        <v>64</v>
      </c>
      <c r="D953" t="s">
        <v>65</v>
      </c>
      <c r="E953" t="s">
        <v>671</v>
      </c>
      <c r="F953" t="s">
        <v>660</v>
      </c>
      <c r="G953" t="s">
        <v>735</v>
      </c>
      <c r="H953" t="s">
        <v>65</v>
      </c>
      <c r="I953">
        <v>1.37</v>
      </c>
      <c r="J953">
        <v>1.26</v>
      </c>
      <c r="K953">
        <v>1.37</v>
      </c>
      <c r="L953">
        <v>1.26</v>
      </c>
      <c r="M953">
        <v>1</v>
      </c>
      <c r="N953">
        <v>1</v>
      </c>
      <c r="O953">
        <v>2</v>
      </c>
      <c r="P953">
        <v>0</v>
      </c>
      <c r="Q953">
        <v>0</v>
      </c>
      <c r="R953">
        <v>0</v>
      </c>
      <c r="S953">
        <v>56</v>
      </c>
      <c r="T953">
        <v>88</v>
      </c>
      <c r="U953">
        <v>4</v>
      </c>
      <c r="V953">
        <v>8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8</v>
      </c>
      <c r="AF953">
        <v>13</v>
      </c>
      <c r="AG953">
        <v>2</v>
      </c>
      <c r="AH953">
        <v>10</v>
      </c>
      <c r="AI953">
        <v>6</v>
      </c>
      <c r="AJ953">
        <v>3</v>
      </c>
      <c r="AK953">
        <v>3</v>
      </c>
      <c r="AL953">
        <v>12</v>
      </c>
      <c r="AM953">
        <v>50</v>
      </c>
      <c r="AN953">
        <v>50</v>
      </c>
      <c r="AO953">
        <v>0.91</v>
      </c>
      <c r="AP953">
        <v>1.84</v>
      </c>
      <c r="AQ953">
        <v>2.3199999999999998</v>
      </c>
      <c r="AR953">
        <v>46</v>
      </c>
      <c r="AS953">
        <v>66</v>
      </c>
      <c r="AT953">
        <v>45</v>
      </c>
      <c r="AU953">
        <v>18</v>
      </c>
      <c r="AV953">
        <v>8</v>
      </c>
      <c r="AW953">
        <v>30</v>
      </c>
      <c r="AX953">
        <v>74</v>
      </c>
      <c r="AY953">
        <v>35</v>
      </c>
      <c r="AZ953">
        <v>71</v>
      </c>
      <c r="BA953">
        <v>9.31</v>
      </c>
      <c r="BB953">
        <v>5.07</v>
      </c>
      <c r="BC953">
        <v>1.64</v>
      </c>
      <c r="BD953">
        <v>3.75</v>
      </c>
      <c r="BE953">
        <v>5.31</v>
      </c>
      <c r="BF953">
        <f>(1/BC953+1/BD953+1/BE953-1)/3</f>
        <v>2.1582227121706248E-2</v>
      </c>
      <c r="BG953">
        <f>1/BC953-BF953</f>
        <v>0.58817387043926939</v>
      </c>
      <c r="BH953">
        <f>1/BD953-BF953</f>
        <v>0.24508443954496043</v>
      </c>
      <c r="BI953">
        <f>1/BE953-BF953</f>
        <v>0.16674169001577024</v>
      </c>
      <c r="BJ953">
        <f>MROUND(BG953*100,2)/100</f>
        <v>0.57999999999999996</v>
      </c>
      <c r="BK953">
        <v>1.5</v>
      </c>
      <c r="BL953">
        <v>1.97</v>
      </c>
      <c r="BM953">
        <v>4.75</v>
      </c>
      <c r="BN953">
        <v>10.5</v>
      </c>
      <c r="BO953">
        <v>2.1</v>
      </c>
      <c r="BP953">
        <v>1.68</v>
      </c>
      <c r="BQ953" t="s">
        <v>770</v>
      </c>
      <c r="BR953">
        <f>VLOOKUP(Table2[[#This Row],[Reference]],metron,10,FALSE)</f>
        <v>2.6362999299229148</v>
      </c>
      <c r="BS953">
        <f>VLOOKUP(Table2[[#This Row],[Reference]],metron,11,FALSE)</f>
        <v>1.7619715019855171</v>
      </c>
      <c r="BT953">
        <f>VLOOKUP(Table2[[#This Row],[Reference]],metron,12,FALSE)</f>
        <v>0.87432842793739785</v>
      </c>
      <c r="BU953">
        <f>VLOOKUP(Table2[[#This Row],[Reference]],metron,13,FALSE)</f>
        <v>0.78411214953271025</v>
      </c>
      <c r="BV953">
        <f>VLOOKUP(Table2[[#This Row],[Reference]],metron,14,FALSE)</f>
        <v>0.38060747663551397</v>
      </c>
      <c r="BW953">
        <f>VLOOKUP(Table2[[#This Row],[Reference]],metron,15,FALSE)</f>
        <v>14.215499378367181</v>
      </c>
      <c r="BX953">
        <f>VLOOKUP(Table2[[#This Row],[Reference]],metron,16,FALSE)</f>
        <v>8.9523612261806136</v>
      </c>
      <c r="BY953">
        <f>VLOOKUP(Table2[[#This Row],[Reference]],metron,17,FALSE)</f>
        <v>6.3083121289228163</v>
      </c>
      <c r="BZ953">
        <f>VLOOKUP(Table2[[#This Row],[Reference]],metron,18,FALSE)</f>
        <v>3.7757524374735061</v>
      </c>
      <c r="CA953">
        <f>VLOOKUP(Table2[[#This Row],[Reference]],metron,19,FALSE)</f>
        <v>7.9071872494443642</v>
      </c>
      <c r="CB953">
        <f>VLOOKUP(Table2[[#This Row],[Reference]],metron,20,FALSE)</f>
        <v>5.1766087887071075</v>
      </c>
      <c r="CC953">
        <f>VLOOKUP(Table2[[#This Row],[Reference]],metron,21,FALSE)</f>
        <v>12.634239592183521</v>
      </c>
      <c r="CD953">
        <f>VLOOKUP(Table2[[#This Row],[Reference]],metron,22,FALSE)</f>
        <v>13.597706032285471</v>
      </c>
      <c r="CE953">
        <f>VLOOKUP(Table2[[#This Row],[Reference]],metron,23,FALSE)</f>
        <v>1.365400161681487</v>
      </c>
      <c r="CF953">
        <f>VLOOKUP(Table2[[#This Row],[Reference]],metron,24,FALSE)</f>
        <v>1.963621665319321</v>
      </c>
      <c r="CG953">
        <f>VLOOKUP(Table2[[#This Row],[Reference]],metron,25,FALSE)</f>
        <v>7.1544058205335492E-2</v>
      </c>
      <c r="CH953">
        <f>VLOOKUP(Table2[[#This Row],[Reference]],metron,26,FALSE)</f>
        <v>0.1216653193209378</v>
      </c>
    </row>
    <row r="954" spans="1:86" hidden="1" x14ac:dyDescent="0.45">
      <c r="A954">
        <v>1651971960</v>
      </c>
      <c r="B954" t="s">
        <v>1746</v>
      </c>
      <c r="C954" t="s">
        <v>64</v>
      </c>
      <c r="D954" t="s">
        <v>65</v>
      </c>
      <c r="E954" t="s">
        <v>704</v>
      </c>
      <c r="F954" t="s">
        <v>688</v>
      </c>
      <c r="G954" t="s">
        <v>731</v>
      </c>
      <c r="H954" t="s">
        <v>65</v>
      </c>
      <c r="I954">
        <v>1.43</v>
      </c>
      <c r="J954">
        <v>1.23</v>
      </c>
      <c r="K954">
        <v>1.42</v>
      </c>
      <c r="L954">
        <v>1.18</v>
      </c>
      <c r="M954">
        <v>2</v>
      </c>
      <c r="N954">
        <v>2</v>
      </c>
      <c r="O954">
        <v>4</v>
      </c>
      <c r="P954">
        <v>1</v>
      </c>
      <c r="Q954">
        <v>1</v>
      </c>
      <c r="R954">
        <v>0</v>
      </c>
      <c r="S954" t="s">
        <v>1747</v>
      </c>
      <c r="T954" t="s">
        <v>80</v>
      </c>
      <c r="U954">
        <v>8</v>
      </c>
      <c r="V954">
        <v>3</v>
      </c>
      <c r="W954">
        <v>2</v>
      </c>
      <c r="X954">
        <v>0</v>
      </c>
      <c r="Y954">
        <v>2</v>
      </c>
      <c r="Z954">
        <v>0</v>
      </c>
      <c r="AA954">
        <v>0</v>
      </c>
      <c r="AB954">
        <v>2</v>
      </c>
      <c r="AC954">
        <v>1</v>
      </c>
      <c r="AD954">
        <v>1</v>
      </c>
      <c r="AE954">
        <v>20</v>
      </c>
      <c r="AF954">
        <v>9</v>
      </c>
      <c r="AG954">
        <v>6</v>
      </c>
      <c r="AH954">
        <v>3</v>
      </c>
      <c r="AI954">
        <v>14</v>
      </c>
      <c r="AJ954">
        <v>6</v>
      </c>
      <c r="AK954">
        <v>11</v>
      </c>
      <c r="AL954">
        <v>10</v>
      </c>
      <c r="AM954">
        <v>59</v>
      </c>
      <c r="AN954">
        <v>41</v>
      </c>
      <c r="AO954">
        <v>2.2000000000000002</v>
      </c>
      <c r="AP954">
        <v>0.89</v>
      </c>
      <c r="AQ954">
        <v>2.33</v>
      </c>
      <c r="AR954">
        <v>46</v>
      </c>
      <c r="AS954">
        <v>70</v>
      </c>
      <c r="AT954">
        <v>41</v>
      </c>
      <c r="AU954">
        <v>24</v>
      </c>
      <c r="AV954">
        <v>7</v>
      </c>
      <c r="AW954">
        <v>22</v>
      </c>
      <c r="AX954">
        <v>61</v>
      </c>
      <c r="AY954">
        <v>38</v>
      </c>
      <c r="AZ954">
        <v>75</v>
      </c>
      <c r="BA954">
        <v>9.01</v>
      </c>
      <c r="BB954">
        <v>5.03</v>
      </c>
      <c r="BC954">
        <v>1.5</v>
      </c>
      <c r="BD954">
        <v>4</v>
      </c>
      <c r="BE954">
        <v>6.5</v>
      </c>
      <c r="BF954">
        <f>(1/BC954+1/BD954+1/BE954-1)/3</f>
        <v>2.3504273504273494E-2</v>
      </c>
      <c r="BG954">
        <f>1/BC954-BF954</f>
        <v>0.6431623931623931</v>
      </c>
      <c r="BH954">
        <f>1/BD954-BF954</f>
        <v>0.2264957264957265</v>
      </c>
      <c r="BI954">
        <f>1/BE954-BF954</f>
        <v>0.13034188034188035</v>
      </c>
      <c r="BJ954">
        <f>MROUND(BG954*100,2)/100</f>
        <v>0.64</v>
      </c>
      <c r="BK954">
        <v>1.28</v>
      </c>
      <c r="BL954">
        <v>1.91</v>
      </c>
      <c r="BM954">
        <v>3.3</v>
      </c>
      <c r="BN954">
        <v>6.25</v>
      </c>
      <c r="BO954">
        <v>1.95</v>
      </c>
      <c r="BP954">
        <v>1.8</v>
      </c>
      <c r="BQ954" t="s">
        <v>1255</v>
      </c>
      <c r="BR954">
        <f>VLOOKUP(Table2[[#This Row],[Reference]],metron,10,FALSE)</f>
        <v>2.8343749999999996</v>
      </c>
      <c r="BS954">
        <f>VLOOKUP(Table2[[#This Row],[Reference]],metron,11,FALSE)</f>
        <v>1.980803571428571</v>
      </c>
      <c r="BT954">
        <f>VLOOKUP(Table2[[#This Row],[Reference]],metron,12,FALSE)</f>
        <v>0.85357142857142854</v>
      </c>
      <c r="BU954">
        <f>VLOOKUP(Table2[[#This Row],[Reference]],metron,13,FALSE)</f>
        <v>0.8683035714285714</v>
      </c>
      <c r="BV954">
        <f>VLOOKUP(Table2[[#This Row],[Reference]],metron,14,FALSE)</f>
        <v>0.36607142857142849</v>
      </c>
      <c r="BW954">
        <f>VLOOKUP(Table2[[#This Row],[Reference]],metron,15,FALSE)</f>
        <v>15.03980099502488</v>
      </c>
      <c r="BX954">
        <f>VLOOKUP(Table2[[#This Row],[Reference]],metron,16,FALSE)</f>
        <v>8.6326699834162515</v>
      </c>
      <c r="BY954">
        <f>VLOOKUP(Table2[[#This Row],[Reference]],metron,17,FALSE)</f>
        <v>6.5189234650967203</v>
      </c>
      <c r="BZ954">
        <f>VLOOKUP(Table2[[#This Row],[Reference]],metron,18,FALSE)</f>
        <v>3.4507989907485279</v>
      </c>
      <c r="CA954">
        <f>VLOOKUP(Table2[[#This Row],[Reference]],metron,19,FALSE)</f>
        <v>8.5208775299281605</v>
      </c>
      <c r="CB954">
        <f>VLOOKUP(Table2[[#This Row],[Reference]],metron,20,FALSE)</f>
        <v>5.181870992667724</v>
      </c>
      <c r="CC954">
        <f>VLOOKUP(Table2[[#This Row],[Reference]],metron,21,FALSE)</f>
        <v>12.48566610455312</v>
      </c>
      <c r="CD954">
        <f>VLOOKUP(Table2[[#This Row],[Reference]],metron,22,FALSE)</f>
        <v>13.573355817875211</v>
      </c>
      <c r="CE954">
        <f>VLOOKUP(Table2[[#This Row],[Reference]],metron,23,FALSE)</f>
        <v>1.395273023634882</v>
      </c>
      <c r="CF954">
        <f>VLOOKUP(Table2[[#This Row],[Reference]],metron,24,FALSE)</f>
        <v>2.0586797066014668</v>
      </c>
      <c r="CG954">
        <f>VLOOKUP(Table2[[#This Row],[Reference]],metron,25,FALSE)</f>
        <v>6.8459657701711488E-2</v>
      </c>
      <c r="CH954">
        <f>VLOOKUP(Table2[[#This Row],[Reference]],metron,26,FALSE)</f>
        <v>0.12713936430317849</v>
      </c>
    </row>
    <row r="955" spans="1:86" hidden="1" x14ac:dyDescent="0.45">
      <c r="A955">
        <v>1652047200</v>
      </c>
      <c r="B955" t="s">
        <v>1748</v>
      </c>
      <c r="C955" t="s">
        <v>64</v>
      </c>
      <c r="D955" t="s">
        <v>65</v>
      </c>
      <c r="E955" t="s">
        <v>700</v>
      </c>
      <c r="F955" t="s">
        <v>699</v>
      </c>
      <c r="G955" t="s">
        <v>678</v>
      </c>
      <c r="H955" t="s">
        <v>65</v>
      </c>
      <c r="I955">
        <v>1.46</v>
      </c>
      <c r="J955">
        <v>1.21</v>
      </c>
      <c r="K955">
        <v>1.4</v>
      </c>
      <c r="L955">
        <v>1.2</v>
      </c>
      <c r="M955">
        <v>2</v>
      </c>
      <c r="N955">
        <v>2</v>
      </c>
      <c r="O955">
        <v>4</v>
      </c>
      <c r="P955">
        <v>3</v>
      </c>
      <c r="Q955">
        <v>2</v>
      </c>
      <c r="R955">
        <v>1</v>
      </c>
      <c r="S955" t="s">
        <v>1749</v>
      </c>
      <c r="T955" t="s">
        <v>1750</v>
      </c>
      <c r="U955">
        <v>3</v>
      </c>
      <c r="V955">
        <v>8</v>
      </c>
      <c r="W955">
        <v>5</v>
      </c>
      <c r="X955">
        <v>1</v>
      </c>
      <c r="Y955">
        <v>1</v>
      </c>
      <c r="Z955">
        <v>0</v>
      </c>
      <c r="AA955">
        <v>1</v>
      </c>
      <c r="AB955">
        <v>5</v>
      </c>
      <c r="AC955">
        <v>1</v>
      </c>
      <c r="AD955">
        <v>0</v>
      </c>
      <c r="AE955">
        <v>13</v>
      </c>
      <c r="AF955">
        <v>24</v>
      </c>
      <c r="AG955">
        <v>5</v>
      </c>
      <c r="AH955">
        <v>7</v>
      </c>
      <c r="AI955">
        <v>8</v>
      </c>
      <c r="AJ955">
        <v>17</v>
      </c>
      <c r="AK955">
        <v>12</v>
      </c>
      <c r="AL955">
        <v>8</v>
      </c>
      <c r="AM955">
        <v>47</v>
      </c>
      <c r="AN955">
        <v>53</v>
      </c>
      <c r="AO955">
        <v>1.31</v>
      </c>
      <c r="AP955">
        <v>2.33</v>
      </c>
      <c r="AQ955">
        <v>2.42</v>
      </c>
      <c r="AR955">
        <v>54</v>
      </c>
      <c r="AS955">
        <v>78</v>
      </c>
      <c r="AT955">
        <v>43</v>
      </c>
      <c r="AU955">
        <v>19</v>
      </c>
      <c r="AV955">
        <v>3</v>
      </c>
      <c r="AW955">
        <v>33</v>
      </c>
      <c r="AX955">
        <v>67</v>
      </c>
      <c r="AY955">
        <v>40</v>
      </c>
      <c r="AZ955">
        <v>76</v>
      </c>
      <c r="BA955">
        <v>7.44</v>
      </c>
      <c r="BB955">
        <v>6.08</v>
      </c>
      <c r="BC955">
        <v>2.06</v>
      </c>
      <c r="BD955">
        <v>3.35</v>
      </c>
      <c r="BE955">
        <v>3.35</v>
      </c>
      <c r="BF955">
        <f>(1/BC955+1/BD955+1/BE955-1)/3</f>
        <v>2.7483939525672591E-2</v>
      </c>
      <c r="BG955">
        <f>1/BC955-BF955</f>
        <v>0.45795295367821093</v>
      </c>
      <c r="BH955">
        <f>1/BD955-BF955</f>
        <v>0.27102352316089456</v>
      </c>
      <c r="BI955">
        <f>1/BE955-BF955</f>
        <v>0.27102352316089456</v>
      </c>
      <c r="BJ955">
        <f>MROUND(BG955*100,2)/100</f>
        <v>0.46</v>
      </c>
      <c r="BK955">
        <v>0</v>
      </c>
      <c r="BL955">
        <v>2.0699999999999998</v>
      </c>
      <c r="BM955">
        <v>0</v>
      </c>
      <c r="BN955">
        <v>0</v>
      </c>
      <c r="BO955">
        <v>0</v>
      </c>
      <c r="BP955">
        <v>0</v>
      </c>
      <c r="BQ955" t="s">
        <v>711</v>
      </c>
      <c r="BR955">
        <f>VLOOKUP(Table2[[#This Row],[Reference]],metron,10,FALSE)</f>
        <v>2.5405629139072849</v>
      </c>
      <c r="BS955">
        <f>VLOOKUP(Table2[[#This Row],[Reference]],metron,11,FALSE)</f>
        <v>1.4888836329233679</v>
      </c>
      <c r="BT955">
        <f>VLOOKUP(Table2[[#This Row],[Reference]],metron,12,FALSE)</f>
        <v>1.0516792809839171</v>
      </c>
      <c r="BU955">
        <f>VLOOKUP(Table2[[#This Row],[Reference]],metron,13,FALSE)</f>
        <v>0.64581362346263005</v>
      </c>
      <c r="BV955">
        <f>VLOOKUP(Table2[[#This Row],[Reference]],metron,14,FALSE)</f>
        <v>0.45364238410596031</v>
      </c>
      <c r="BW955">
        <f>VLOOKUP(Table2[[#This Row],[Reference]],metron,15,FALSE)</f>
        <v>12.686892177589851</v>
      </c>
      <c r="BX955">
        <f>VLOOKUP(Table2[[#This Row],[Reference]],metron,16,FALSE)</f>
        <v>9.8059196617336148</v>
      </c>
      <c r="BY955">
        <f>VLOOKUP(Table2[[#This Row],[Reference]],metron,17,FALSE)</f>
        <v>5.3198121263877027</v>
      </c>
      <c r="BZ955">
        <f>VLOOKUP(Table2[[#This Row],[Reference]],metron,18,FALSE)</f>
        <v>4.0954312553373189</v>
      </c>
      <c r="CA955">
        <f>VLOOKUP(Table2[[#This Row],[Reference]],metron,19,FALSE)</f>
        <v>7.3670800512021479</v>
      </c>
      <c r="CB955">
        <f>VLOOKUP(Table2[[#This Row],[Reference]],metron,20,FALSE)</f>
        <v>5.710488406396296</v>
      </c>
      <c r="CC955">
        <f>VLOOKUP(Table2[[#This Row],[Reference]],metron,21,FALSE)</f>
        <v>13.0488908033599</v>
      </c>
      <c r="CD955">
        <f>VLOOKUP(Table2[[#This Row],[Reference]],metron,22,FALSE)</f>
        <v>13.714839543398661</v>
      </c>
      <c r="CE955">
        <f>VLOOKUP(Table2[[#This Row],[Reference]],metron,23,FALSE)</f>
        <v>1.567523459812322</v>
      </c>
      <c r="CF955">
        <f>VLOOKUP(Table2[[#This Row],[Reference]],metron,24,FALSE)</f>
        <v>1.951040391676867</v>
      </c>
      <c r="CG955">
        <f>VLOOKUP(Table2[[#This Row],[Reference]],metron,25,FALSE)</f>
        <v>8.3027335781313744E-2</v>
      </c>
      <c r="CH955">
        <f>VLOOKUP(Table2[[#This Row],[Reference]],metron,26,FALSE)</f>
        <v>0.13117095063239501</v>
      </c>
    </row>
    <row r="956" spans="1:86" hidden="1" x14ac:dyDescent="0.45">
      <c r="A956">
        <v>1652055300</v>
      </c>
      <c r="B956" t="s">
        <v>1751</v>
      </c>
      <c r="C956" t="s">
        <v>64</v>
      </c>
      <c r="D956" t="s">
        <v>65</v>
      </c>
      <c r="E956" t="s">
        <v>666</v>
      </c>
      <c r="F956" t="s">
        <v>682</v>
      </c>
      <c r="G956" t="s">
        <v>743</v>
      </c>
      <c r="H956" t="s">
        <v>65</v>
      </c>
      <c r="I956">
        <v>1.4</v>
      </c>
      <c r="J956">
        <v>1.36</v>
      </c>
      <c r="K956">
        <v>1.39</v>
      </c>
      <c r="L956">
        <v>1.33</v>
      </c>
      <c r="M956">
        <v>4</v>
      </c>
      <c r="N956">
        <v>1</v>
      </c>
      <c r="O956">
        <v>5</v>
      </c>
      <c r="P956">
        <v>2</v>
      </c>
      <c r="Q956">
        <v>1</v>
      </c>
      <c r="R956">
        <v>1</v>
      </c>
      <c r="S956" t="s">
        <v>1752</v>
      </c>
      <c r="T956">
        <v>19</v>
      </c>
      <c r="U956">
        <v>2</v>
      </c>
      <c r="V956">
        <v>5</v>
      </c>
      <c r="W956">
        <v>3</v>
      </c>
      <c r="X956">
        <v>0</v>
      </c>
      <c r="Y956">
        <v>3</v>
      </c>
      <c r="Z956">
        <v>0</v>
      </c>
      <c r="AA956">
        <v>1</v>
      </c>
      <c r="AB956">
        <v>2</v>
      </c>
      <c r="AC956">
        <v>1</v>
      </c>
      <c r="AD956">
        <v>2</v>
      </c>
      <c r="AE956">
        <v>11</v>
      </c>
      <c r="AF956">
        <v>6</v>
      </c>
      <c r="AG956">
        <v>9</v>
      </c>
      <c r="AH956">
        <v>2</v>
      </c>
      <c r="AI956">
        <v>2</v>
      </c>
      <c r="AJ956">
        <v>4</v>
      </c>
      <c r="AK956">
        <v>10</v>
      </c>
      <c r="AL956">
        <v>15</v>
      </c>
      <c r="AM956">
        <v>48</v>
      </c>
      <c r="AN956">
        <v>52</v>
      </c>
      <c r="AO956">
        <v>1.57</v>
      </c>
      <c r="AP956">
        <v>0.72</v>
      </c>
      <c r="AQ956">
        <v>2.29</v>
      </c>
      <c r="AR956">
        <v>49</v>
      </c>
      <c r="AS956">
        <v>66</v>
      </c>
      <c r="AT956">
        <v>48</v>
      </c>
      <c r="AU956">
        <v>26</v>
      </c>
      <c r="AV956">
        <v>6</v>
      </c>
      <c r="AW956">
        <v>31</v>
      </c>
      <c r="AX956">
        <v>60</v>
      </c>
      <c r="AY956">
        <v>44</v>
      </c>
      <c r="AZ956">
        <v>76</v>
      </c>
      <c r="BA956">
        <v>9.0299999999999994</v>
      </c>
      <c r="BB956">
        <v>5.08</v>
      </c>
      <c r="BC956">
        <v>2.0699999999999998</v>
      </c>
      <c r="BD956">
        <v>3.28</v>
      </c>
      <c r="BE956">
        <v>3.55</v>
      </c>
      <c r="BF956">
        <f>(1/BC956+1/BD956+1/BE956-1)/3</f>
        <v>2.3219992355057267E-2</v>
      </c>
      <c r="BG956">
        <f>1/BC956-BF956</f>
        <v>0.45987179508455628</v>
      </c>
      <c r="BH956">
        <f>1/BD956-BF956</f>
        <v>0.28165805642543051</v>
      </c>
      <c r="BI956">
        <f>1/BE956-BF956</f>
        <v>0.25847014849001315</v>
      </c>
      <c r="BJ956">
        <f>MROUND(BG956*100,2)/100</f>
        <v>0.46</v>
      </c>
      <c r="BK956">
        <v>1.32</v>
      </c>
      <c r="BL956">
        <v>2</v>
      </c>
      <c r="BM956">
        <v>3.42</v>
      </c>
      <c r="BN956">
        <v>6.6</v>
      </c>
      <c r="BO956">
        <v>1.75</v>
      </c>
      <c r="BP956">
        <v>2</v>
      </c>
      <c r="BQ956" t="s">
        <v>669</v>
      </c>
      <c r="BR956">
        <f>VLOOKUP(Table2[[#This Row],[Reference]],metron,10,FALSE)</f>
        <v>2.5405629139072849</v>
      </c>
      <c r="BS956">
        <f>VLOOKUP(Table2[[#This Row],[Reference]],metron,11,FALSE)</f>
        <v>1.4888836329233679</v>
      </c>
      <c r="BT956">
        <f>VLOOKUP(Table2[[#This Row],[Reference]],metron,12,FALSE)</f>
        <v>1.0516792809839171</v>
      </c>
      <c r="BU956">
        <f>VLOOKUP(Table2[[#This Row],[Reference]],metron,13,FALSE)</f>
        <v>0.64581362346263005</v>
      </c>
      <c r="BV956">
        <f>VLOOKUP(Table2[[#This Row],[Reference]],metron,14,FALSE)</f>
        <v>0.45364238410596031</v>
      </c>
      <c r="BW956">
        <f>VLOOKUP(Table2[[#This Row],[Reference]],metron,15,FALSE)</f>
        <v>12.686892177589851</v>
      </c>
      <c r="BX956">
        <f>VLOOKUP(Table2[[#This Row],[Reference]],metron,16,FALSE)</f>
        <v>9.8059196617336148</v>
      </c>
      <c r="BY956">
        <f>VLOOKUP(Table2[[#This Row],[Reference]],metron,17,FALSE)</f>
        <v>5.3198121263877027</v>
      </c>
      <c r="BZ956">
        <f>VLOOKUP(Table2[[#This Row],[Reference]],metron,18,FALSE)</f>
        <v>4.0954312553373189</v>
      </c>
      <c r="CA956">
        <f>VLOOKUP(Table2[[#This Row],[Reference]],metron,19,FALSE)</f>
        <v>7.3670800512021479</v>
      </c>
      <c r="CB956">
        <f>VLOOKUP(Table2[[#This Row],[Reference]],metron,20,FALSE)</f>
        <v>5.710488406396296</v>
      </c>
      <c r="CC956">
        <f>VLOOKUP(Table2[[#This Row],[Reference]],metron,21,FALSE)</f>
        <v>13.0488908033599</v>
      </c>
      <c r="CD956">
        <f>VLOOKUP(Table2[[#This Row],[Reference]],metron,22,FALSE)</f>
        <v>13.714839543398661</v>
      </c>
      <c r="CE956">
        <f>VLOOKUP(Table2[[#This Row],[Reference]],metron,23,FALSE)</f>
        <v>1.567523459812322</v>
      </c>
      <c r="CF956">
        <f>VLOOKUP(Table2[[#This Row],[Reference]],metron,24,FALSE)</f>
        <v>1.951040391676867</v>
      </c>
      <c r="CG956">
        <f>VLOOKUP(Table2[[#This Row],[Reference]],metron,25,FALSE)</f>
        <v>8.3027335781313744E-2</v>
      </c>
      <c r="CH956">
        <f>VLOOKUP(Table2[[#This Row],[Reference]],metron,26,FALSE)</f>
        <v>0.13117095063239501</v>
      </c>
    </row>
    <row r="957" spans="1:86" x14ac:dyDescent="0.45">
      <c r="A957">
        <v>1652313600</v>
      </c>
      <c r="B957" t="s">
        <v>1753</v>
      </c>
      <c r="C957" t="s">
        <v>64</v>
      </c>
      <c r="D957" t="s">
        <v>65</v>
      </c>
      <c r="E957" t="s">
        <v>688</v>
      </c>
      <c r="F957" t="s">
        <v>693</v>
      </c>
      <c r="G957" t="s">
        <v>684</v>
      </c>
      <c r="H957" t="s">
        <v>65</v>
      </c>
      <c r="I957">
        <v>1.22</v>
      </c>
      <c r="J957">
        <v>1.65</v>
      </c>
      <c r="K957">
        <v>1.18</v>
      </c>
      <c r="L957">
        <v>1.65</v>
      </c>
      <c r="M957">
        <v>2</v>
      </c>
      <c r="N957">
        <v>2</v>
      </c>
      <c r="O957">
        <v>4</v>
      </c>
      <c r="P957">
        <v>2</v>
      </c>
      <c r="Q957">
        <v>1</v>
      </c>
      <c r="R957">
        <v>1</v>
      </c>
      <c r="S957" t="s">
        <v>103</v>
      </c>
      <c r="T957" t="s">
        <v>1754</v>
      </c>
      <c r="U957">
        <v>7</v>
      </c>
      <c r="V957">
        <v>5</v>
      </c>
      <c r="W957">
        <v>2</v>
      </c>
      <c r="X957">
        <v>0</v>
      </c>
      <c r="Y957">
        <v>3</v>
      </c>
      <c r="Z957">
        <v>0</v>
      </c>
      <c r="AA957">
        <v>1</v>
      </c>
      <c r="AB957">
        <v>1</v>
      </c>
      <c r="AC957">
        <v>2</v>
      </c>
      <c r="AD957">
        <v>1</v>
      </c>
      <c r="AE957">
        <v>14</v>
      </c>
      <c r="AF957">
        <v>8</v>
      </c>
      <c r="AG957">
        <v>8</v>
      </c>
      <c r="AH957">
        <v>6</v>
      </c>
      <c r="AI957">
        <v>6</v>
      </c>
      <c r="AJ957">
        <v>2</v>
      </c>
      <c r="AK957">
        <v>10</v>
      </c>
      <c r="AL957">
        <v>7</v>
      </c>
      <c r="AM957">
        <v>41</v>
      </c>
      <c r="AN957">
        <v>59</v>
      </c>
      <c r="AO957">
        <v>1.92</v>
      </c>
      <c r="AP957">
        <v>1.38</v>
      </c>
      <c r="AQ957">
        <v>2.52</v>
      </c>
      <c r="AR957">
        <v>53</v>
      </c>
      <c r="AS957">
        <v>73</v>
      </c>
      <c r="AT957">
        <v>49</v>
      </c>
      <c r="AU957">
        <v>26</v>
      </c>
      <c r="AV957">
        <v>7</v>
      </c>
      <c r="AW957">
        <v>29</v>
      </c>
      <c r="AX957">
        <v>68</v>
      </c>
      <c r="AY957">
        <v>40</v>
      </c>
      <c r="AZ957">
        <v>79</v>
      </c>
      <c r="BA957">
        <v>9.31</v>
      </c>
      <c r="BB957">
        <v>4.6500000000000004</v>
      </c>
      <c r="BC957">
        <v>3</v>
      </c>
      <c r="BD957">
        <v>3.25</v>
      </c>
      <c r="BE957">
        <v>2.2999999999999998</v>
      </c>
      <c r="BF957">
        <f>(1/BC957+1/BD957+1/BE957-1)/3</f>
        <v>2.5269416573764431E-2</v>
      </c>
      <c r="BG957">
        <f>1/BC957-BF957</f>
        <v>0.3080639167595689</v>
      </c>
      <c r="BH957">
        <f>1/BD957-BF957</f>
        <v>0.2824228911185433</v>
      </c>
      <c r="BI957">
        <f>1/BE957-BF957</f>
        <v>0.4095131921218878</v>
      </c>
      <c r="BJ957">
        <f>MROUND(BG957*100,2)/100</f>
        <v>0.3</v>
      </c>
      <c r="BK957">
        <v>1.32</v>
      </c>
      <c r="BL957">
        <v>2.2999999999999998</v>
      </c>
      <c r="BM957">
        <v>3.7</v>
      </c>
      <c r="BN957">
        <v>7</v>
      </c>
      <c r="BO957">
        <v>1.74</v>
      </c>
      <c r="BP957">
        <v>1.95</v>
      </c>
      <c r="BQ957" t="s">
        <v>691</v>
      </c>
      <c r="BR957">
        <f>VLOOKUP(Table2[[#This Row],[Reference]],metron,10,FALSE)</f>
        <v>2.5726407816919519</v>
      </c>
      <c r="BS957">
        <f>VLOOKUP(Table2[[#This Row],[Reference]],metron,11,FALSE)</f>
        <v>1.1805091283106199</v>
      </c>
      <c r="BT957">
        <f>VLOOKUP(Table2[[#This Row],[Reference]],metron,12,FALSE)</f>
        <v>1.3921316533813319</v>
      </c>
      <c r="BU957">
        <f>VLOOKUP(Table2[[#This Row],[Reference]],metron,13,FALSE)</f>
        <v>0.5209673269873939</v>
      </c>
      <c r="BV957">
        <f>VLOOKUP(Table2[[#This Row],[Reference]],metron,14,FALSE)</f>
        <v>0.61847182917417032</v>
      </c>
      <c r="BW957">
        <f>VLOOKUP(Table2[[#This Row],[Reference]],metron,15,FALSE)</f>
        <v>11.149200710479571</v>
      </c>
      <c r="BX957">
        <f>VLOOKUP(Table2[[#This Row],[Reference]],metron,16,FALSE)</f>
        <v>11.444049733570161</v>
      </c>
      <c r="BY957">
        <f>VLOOKUP(Table2[[#This Row],[Reference]],metron,17,FALSE)</f>
        <v>4.5257270693512304</v>
      </c>
      <c r="BZ957">
        <f>VLOOKUP(Table2[[#This Row],[Reference]],metron,18,FALSE)</f>
        <v>4.8465324384787474</v>
      </c>
      <c r="CA957">
        <f>VLOOKUP(Table2[[#This Row],[Reference]],metron,19,FALSE)</f>
        <v>6.6234736411283404</v>
      </c>
      <c r="CB957">
        <f>VLOOKUP(Table2[[#This Row],[Reference]],metron,20,FALSE)</f>
        <v>6.5975172950914134</v>
      </c>
      <c r="CC957">
        <f>VLOOKUP(Table2[[#This Row],[Reference]],metron,21,FALSE)</f>
        <v>12.90081154192967</v>
      </c>
      <c r="CD957">
        <f>VLOOKUP(Table2[[#This Row],[Reference]],metron,22,FALSE)</f>
        <v>13.00360685302074</v>
      </c>
      <c r="CE957">
        <f>VLOOKUP(Table2[[#This Row],[Reference]],metron,23,FALSE)</f>
        <v>1.7502145922746779</v>
      </c>
      <c r="CF957">
        <f>VLOOKUP(Table2[[#This Row],[Reference]],metron,24,FALSE)</f>
        <v>1.831402831402831</v>
      </c>
      <c r="CG957">
        <f>VLOOKUP(Table2[[#This Row],[Reference]],metron,25,FALSE)</f>
        <v>9.6525096525096526E-2</v>
      </c>
      <c r="CH957">
        <f>VLOOKUP(Table2[[#This Row],[Reference]],metron,26,FALSE)</f>
        <v>0.1244101244101244</v>
      </c>
    </row>
    <row r="958" spans="1:86" hidden="1" x14ac:dyDescent="0.45">
      <c r="A958">
        <v>1652321100</v>
      </c>
      <c r="B958" t="s">
        <v>1755</v>
      </c>
      <c r="C958" t="s">
        <v>64</v>
      </c>
      <c r="D958" t="s">
        <v>65</v>
      </c>
      <c r="E958" t="s">
        <v>700</v>
      </c>
      <c r="F958" t="s">
        <v>694</v>
      </c>
      <c r="G958" t="s">
        <v>760</v>
      </c>
      <c r="H958" t="s">
        <v>65</v>
      </c>
      <c r="I958">
        <v>1.45</v>
      </c>
      <c r="J958">
        <v>1.72</v>
      </c>
      <c r="K958">
        <v>1.4</v>
      </c>
      <c r="L958">
        <v>1.72</v>
      </c>
      <c r="M958">
        <v>1</v>
      </c>
      <c r="N958">
        <v>1</v>
      </c>
      <c r="O958">
        <v>2</v>
      </c>
      <c r="P958">
        <v>0</v>
      </c>
      <c r="Q958">
        <v>0</v>
      </c>
      <c r="R958">
        <v>0</v>
      </c>
      <c r="S958">
        <v>55</v>
      </c>
      <c r="T958">
        <v>80</v>
      </c>
      <c r="U958">
        <v>7</v>
      </c>
      <c r="V958">
        <v>4</v>
      </c>
      <c r="W958">
        <v>7</v>
      </c>
      <c r="X958">
        <v>0</v>
      </c>
      <c r="Y958">
        <v>2</v>
      </c>
      <c r="Z958">
        <v>0</v>
      </c>
      <c r="AA958">
        <v>2</v>
      </c>
      <c r="AB958">
        <v>5</v>
      </c>
      <c r="AC958">
        <v>1</v>
      </c>
      <c r="AD958">
        <v>1</v>
      </c>
      <c r="AE958">
        <v>7</v>
      </c>
      <c r="AF958">
        <v>12</v>
      </c>
      <c r="AG958">
        <v>4</v>
      </c>
      <c r="AH958">
        <v>4</v>
      </c>
      <c r="AI958">
        <v>3</v>
      </c>
      <c r="AJ958">
        <v>8</v>
      </c>
      <c r="AK958">
        <v>16</v>
      </c>
      <c r="AL958">
        <v>13</v>
      </c>
      <c r="AM958">
        <v>51</v>
      </c>
      <c r="AN958">
        <v>49</v>
      </c>
      <c r="AO958">
        <v>1.22</v>
      </c>
      <c r="AP958">
        <v>1.49</v>
      </c>
      <c r="AQ958">
        <v>2.23</v>
      </c>
      <c r="AR958">
        <v>50</v>
      </c>
      <c r="AS958">
        <v>73</v>
      </c>
      <c r="AT958">
        <v>37</v>
      </c>
      <c r="AU958">
        <v>19</v>
      </c>
      <c r="AV958">
        <v>5</v>
      </c>
      <c r="AW958">
        <v>34</v>
      </c>
      <c r="AX958">
        <v>61</v>
      </c>
      <c r="AY958">
        <v>29</v>
      </c>
      <c r="AZ958">
        <v>73</v>
      </c>
      <c r="BA958">
        <v>9.57</v>
      </c>
      <c r="BB958">
        <v>5.4</v>
      </c>
      <c r="BC958">
        <v>2.73</v>
      </c>
      <c r="BD958">
        <v>3.17</v>
      </c>
      <c r="BE958">
        <v>2.58</v>
      </c>
      <c r="BF958">
        <f>(1/BC958+1/BD958+1/BE958-1)/3</f>
        <v>2.311822625812791E-2</v>
      </c>
      <c r="BG958">
        <f>1/BC958-BF958</f>
        <v>0.34318214004223835</v>
      </c>
      <c r="BH958">
        <f>1/BD958-BF958</f>
        <v>0.29233918699108341</v>
      </c>
      <c r="BI958">
        <f>1/BE958-BF958</f>
        <v>0.36447867296667824</v>
      </c>
      <c r="BJ958">
        <f>MROUND(BG958*100,2)/100</f>
        <v>0.34</v>
      </c>
      <c r="BK958">
        <v>1.32</v>
      </c>
      <c r="BL958">
        <v>2.0699999999999998</v>
      </c>
      <c r="BM958">
        <v>3.75</v>
      </c>
      <c r="BN958">
        <v>7.25</v>
      </c>
      <c r="BO958">
        <v>1.76</v>
      </c>
      <c r="BP958">
        <v>1.95</v>
      </c>
      <c r="BQ958" t="s">
        <v>711</v>
      </c>
      <c r="BR958">
        <f>VLOOKUP(Table2[[#This Row],[Reference]],metron,10,FALSE)</f>
        <v>2.5229727551184897</v>
      </c>
      <c r="BS958">
        <f>VLOOKUP(Table2[[#This Row],[Reference]],metron,11,FALSE)</f>
        <v>1.228921489601805</v>
      </c>
      <c r="BT958">
        <f>VLOOKUP(Table2[[#This Row],[Reference]],metron,12,FALSE)</f>
        <v>1.2940512655166849</v>
      </c>
      <c r="BU958">
        <f>VLOOKUP(Table2[[#This Row],[Reference]],metron,13,FALSE)</f>
        <v>0.53240890035472432</v>
      </c>
      <c r="BV958">
        <f>VLOOKUP(Table2[[#This Row],[Reference]],metron,14,FALSE)</f>
        <v>0.56514027732989358</v>
      </c>
      <c r="BW958">
        <f>VLOOKUP(Table2[[#This Row],[Reference]],metron,15,FALSE)</f>
        <v>11.417888124439131</v>
      </c>
      <c r="BX958">
        <f>VLOOKUP(Table2[[#This Row],[Reference]],metron,16,FALSE)</f>
        <v>10.76308704756207</v>
      </c>
      <c r="BY958">
        <f>VLOOKUP(Table2[[#This Row],[Reference]],metron,17,FALSE)</f>
        <v>4.8317672021824798</v>
      </c>
      <c r="BZ958">
        <f>VLOOKUP(Table2[[#This Row],[Reference]],metron,18,FALSE)</f>
        <v>4.6698999696877843</v>
      </c>
      <c r="CA958">
        <f>VLOOKUP(Table2[[#This Row],[Reference]],metron,19,FALSE)</f>
        <v>6.5861209222566508</v>
      </c>
      <c r="CB958">
        <f>VLOOKUP(Table2[[#This Row],[Reference]],metron,20,FALSE)</f>
        <v>6.093187077874286</v>
      </c>
      <c r="CC958">
        <f>VLOOKUP(Table2[[#This Row],[Reference]],metron,21,FALSE)</f>
        <v>12.685679611650491</v>
      </c>
      <c r="CD958">
        <f>VLOOKUP(Table2[[#This Row],[Reference]],metron,22,FALSE)</f>
        <v>13.02639563106796</v>
      </c>
      <c r="CE958">
        <f>VLOOKUP(Table2[[#This Row],[Reference]],metron,23,FALSE)</f>
        <v>1.6481211768132831</v>
      </c>
      <c r="CF958">
        <f>VLOOKUP(Table2[[#This Row],[Reference]],metron,24,FALSE)</f>
        <v>1.8572676958928049</v>
      </c>
      <c r="CG958">
        <f>VLOOKUP(Table2[[#This Row],[Reference]],metron,25,FALSE)</f>
        <v>9.641712787649287E-2</v>
      </c>
      <c r="CH958">
        <f>VLOOKUP(Table2[[#This Row],[Reference]],metron,26,FALSE)</f>
        <v>0.11302068161957469</v>
      </c>
    </row>
    <row r="959" spans="1:86" hidden="1" x14ac:dyDescent="0.45">
      <c r="A959">
        <v>1652400000</v>
      </c>
      <c r="B959" t="s">
        <v>1756</v>
      </c>
      <c r="C959" t="s">
        <v>64</v>
      </c>
      <c r="D959" t="s">
        <v>65</v>
      </c>
      <c r="E959" t="s">
        <v>671</v>
      </c>
      <c r="F959" t="s">
        <v>661</v>
      </c>
      <c r="G959" t="s">
        <v>673</v>
      </c>
      <c r="H959" t="s">
        <v>65</v>
      </c>
      <c r="I959">
        <v>1.36</v>
      </c>
      <c r="J959">
        <v>1.76</v>
      </c>
      <c r="K959">
        <v>1.37</v>
      </c>
      <c r="L959">
        <v>1.74</v>
      </c>
      <c r="M959">
        <v>0</v>
      </c>
      <c r="N959">
        <v>1</v>
      </c>
      <c r="O959">
        <v>1</v>
      </c>
      <c r="P959">
        <v>1</v>
      </c>
      <c r="Q959">
        <v>0</v>
      </c>
      <c r="R959">
        <v>1</v>
      </c>
      <c r="T959">
        <v>44</v>
      </c>
      <c r="U959">
        <v>1</v>
      </c>
      <c r="V959">
        <v>3</v>
      </c>
      <c r="W959">
        <v>5</v>
      </c>
      <c r="X959">
        <v>0</v>
      </c>
      <c r="Y959">
        <v>2</v>
      </c>
      <c r="Z959">
        <v>1</v>
      </c>
      <c r="AA959">
        <v>1</v>
      </c>
      <c r="AB959">
        <v>4</v>
      </c>
      <c r="AC959">
        <v>0</v>
      </c>
      <c r="AD959">
        <v>3</v>
      </c>
      <c r="AE959">
        <v>11</v>
      </c>
      <c r="AF959">
        <v>11</v>
      </c>
      <c r="AG959">
        <v>3</v>
      </c>
      <c r="AH959">
        <v>6</v>
      </c>
      <c r="AI959">
        <v>8</v>
      </c>
      <c r="AJ959">
        <v>5</v>
      </c>
      <c r="AK959">
        <v>1</v>
      </c>
      <c r="AL959">
        <v>0</v>
      </c>
      <c r="AM959">
        <v>54</v>
      </c>
      <c r="AN959">
        <v>46</v>
      </c>
      <c r="AO959">
        <v>1.18</v>
      </c>
      <c r="AP959">
        <v>1.34</v>
      </c>
      <c r="AQ959">
        <v>2.46</v>
      </c>
      <c r="AR959">
        <v>55</v>
      </c>
      <c r="AS959">
        <v>77</v>
      </c>
      <c r="AT959">
        <v>46</v>
      </c>
      <c r="AU959">
        <v>18</v>
      </c>
      <c r="AV959">
        <v>7</v>
      </c>
      <c r="AW959">
        <v>33</v>
      </c>
      <c r="AX959">
        <v>71</v>
      </c>
      <c r="AY959">
        <v>39</v>
      </c>
      <c r="AZ959">
        <v>76</v>
      </c>
      <c r="BA959">
        <v>9.81</v>
      </c>
      <c r="BB959">
        <v>4.8499999999999996</v>
      </c>
      <c r="BC959">
        <v>2.67</v>
      </c>
      <c r="BD959">
        <v>3.3</v>
      </c>
      <c r="BE959">
        <v>2.69</v>
      </c>
      <c r="BF959">
        <f>(1/BC959+1/BD959+1/BE959-1)/3</f>
        <v>1.6436450044068796E-2</v>
      </c>
      <c r="BG959">
        <f>1/BC959-BF959</f>
        <v>0.35809538516192374</v>
      </c>
      <c r="BH959">
        <f>1/BD959-BF959</f>
        <v>0.28659385298623424</v>
      </c>
      <c r="BI959">
        <f>1/BE959-BF959</f>
        <v>0.35531076185184202</v>
      </c>
      <c r="BJ959">
        <f>MROUND(BG959*100,2)/100</f>
        <v>0.36</v>
      </c>
      <c r="BK959">
        <v>1.53</v>
      </c>
      <c r="BL959">
        <v>2.17</v>
      </c>
      <c r="BM959">
        <v>4.0999999999999996</v>
      </c>
      <c r="BN959">
        <v>9</v>
      </c>
      <c r="BO959">
        <v>1.8</v>
      </c>
      <c r="BP959">
        <v>1.9</v>
      </c>
      <c r="BQ959" t="s">
        <v>770</v>
      </c>
      <c r="BR959">
        <f>VLOOKUP(Table2[[#This Row],[Reference]],metron,10,FALSE)</f>
        <v>2.5110350525197691</v>
      </c>
      <c r="BS959">
        <f>VLOOKUP(Table2[[#This Row],[Reference]],metron,11,FALSE)</f>
        <v>1.269326094653606</v>
      </c>
      <c r="BT959">
        <f>VLOOKUP(Table2[[#This Row],[Reference]],metron,12,FALSE)</f>
        <v>1.2417089578661631</v>
      </c>
      <c r="BU959">
        <f>VLOOKUP(Table2[[#This Row],[Reference]],metron,13,FALSE)</f>
        <v>0.56586402266288949</v>
      </c>
      <c r="BV959">
        <f>VLOOKUP(Table2[[#This Row],[Reference]],metron,14,FALSE)</f>
        <v>0.55158168083097259</v>
      </c>
      <c r="BW959">
        <f>VLOOKUP(Table2[[#This Row],[Reference]],metron,15,FALSE)</f>
        <v>11.49400826446281</v>
      </c>
      <c r="BX959">
        <f>VLOOKUP(Table2[[#This Row],[Reference]],metron,16,FALSE)</f>
        <v>10.507231404958681</v>
      </c>
      <c r="BY959">
        <f>VLOOKUP(Table2[[#This Row],[Reference]],metron,17,FALSE)</f>
        <v>4.9238790406673623</v>
      </c>
      <c r="BZ959">
        <f>VLOOKUP(Table2[[#This Row],[Reference]],metron,18,FALSE)</f>
        <v>4.6296141814389991</v>
      </c>
      <c r="CA959">
        <f>VLOOKUP(Table2[[#This Row],[Reference]],metron,19,FALSE)</f>
        <v>6.5701292237954476</v>
      </c>
      <c r="CB959">
        <f>VLOOKUP(Table2[[#This Row],[Reference]],metron,20,FALSE)</f>
        <v>5.8776172235196817</v>
      </c>
      <c r="CC959">
        <f>VLOOKUP(Table2[[#This Row],[Reference]],metron,21,FALSE)</f>
        <v>12.798739495798319</v>
      </c>
      <c r="CD959">
        <f>VLOOKUP(Table2[[#This Row],[Reference]],metron,22,FALSE)</f>
        <v>12.98844537815126</v>
      </c>
      <c r="CE959">
        <f>VLOOKUP(Table2[[#This Row],[Reference]],metron,23,FALSE)</f>
        <v>1.604928297313674</v>
      </c>
      <c r="CF959">
        <f>VLOOKUP(Table2[[#This Row],[Reference]],metron,24,FALSE)</f>
        <v>1.791961219955565</v>
      </c>
      <c r="CG959">
        <f>VLOOKUP(Table2[[#This Row],[Reference]],metron,25,FALSE)</f>
        <v>8.887093516461321E-2</v>
      </c>
      <c r="CH959">
        <f>VLOOKUP(Table2[[#This Row],[Reference]],metron,26,FALSE)</f>
        <v>0.11694607150070691</v>
      </c>
    </row>
    <row r="960" spans="1:86" hidden="1" x14ac:dyDescent="0.45">
      <c r="A960">
        <v>1652407500</v>
      </c>
      <c r="B960" t="s">
        <v>1757</v>
      </c>
      <c r="C960" t="s">
        <v>64</v>
      </c>
      <c r="D960" t="s">
        <v>65</v>
      </c>
      <c r="E960" t="s">
        <v>666</v>
      </c>
      <c r="F960" t="s">
        <v>677</v>
      </c>
      <c r="G960" t="s">
        <v>731</v>
      </c>
      <c r="H960" t="s">
        <v>65</v>
      </c>
      <c r="I960">
        <v>1.44</v>
      </c>
      <c r="J960">
        <v>1.6</v>
      </c>
      <c r="K960">
        <v>1.39</v>
      </c>
      <c r="L960">
        <v>1.61</v>
      </c>
      <c r="M960">
        <v>1</v>
      </c>
      <c r="N960">
        <v>2</v>
      </c>
      <c r="O960">
        <v>3</v>
      </c>
      <c r="P960">
        <v>2</v>
      </c>
      <c r="Q960">
        <v>0</v>
      </c>
      <c r="R960">
        <v>2</v>
      </c>
      <c r="S960">
        <v>54</v>
      </c>
      <c r="T960" t="s">
        <v>1758</v>
      </c>
      <c r="U960">
        <v>5</v>
      </c>
      <c r="V960">
        <v>3</v>
      </c>
      <c r="W960">
        <v>1</v>
      </c>
      <c r="X960">
        <v>0</v>
      </c>
      <c r="Y960">
        <v>0</v>
      </c>
      <c r="Z960">
        <v>0</v>
      </c>
      <c r="AA960">
        <v>0</v>
      </c>
      <c r="AB960">
        <v>1</v>
      </c>
      <c r="AC960">
        <v>0</v>
      </c>
      <c r="AD960">
        <v>0</v>
      </c>
      <c r="AE960">
        <v>12</v>
      </c>
      <c r="AF960">
        <v>9</v>
      </c>
      <c r="AG960">
        <v>6</v>
      </c>
      <c r="AH960">
        <v>6</v>
      </c>
      <c r="AI960">
        <v>6</v>
      </c>
      <c r="AJ960">
        <v>3</v>
      </c>
      <c r="AK960">
        <v>8</v>
      </c>
      <c r="AL960">
        <v>16</v>
      </c>
      <c r="AM960">
        <v>60</v>
      </c>
      <c r="AN960">
        <v>40</v>
      </c>
      <c r="AO960">
        <v>1.38</v>
      </c>
      <c r="AP960">
        <v>1.26</v>
      </c>
      <c r="AQ960">
        <v>2.0699999999999998</v>
      </c>
      <c r="AR960">
        <v>46</v>
      </c>
      <c r="AS960">
        <v>60</v>
      </c>
      <c r="AT960">
        <v>35</v>
      </c>
      <c r="AU960">
        <v>17</v>
      </c>
      <c r="AV960">
        <v>7</v>
      </c>
      <c r="AW960">
        <v>27</v>
      </c>
      <c r="AX960">
        <v>58</v>
      </c>
      <c r="AY960">
        <v>39</v>
      </c>
      <c r="AZ960">
        <v>70</v>
      </c>
      <c r="BA960">
        <v>8.9600000000000009</v>
      </c>
      <c r="BB960">
        <v>5.01</v>
      </c>
      <c r="BC960">
        <v>2.11</v>
      </c>
      <c r="BD960">
        <v>3.37</v>
      </c>
      <c r="BE960">
        <v>2.94</v>
      </c>
      <c r="BF960">
        <f>(1/BC960+1/BD960+1/BE960-1)/3</f>
        <v>3.6935202918459531E-2</v>
      </c>
      <c r="BG960">
        <f>1/BC960-BF960</f>
        <v>0.43699844637064</v>
      </c>
      <c r="BH960">
        <f>1/BD960-BF960</f>
        <v>0.25980070212605083</v>
      </c>
      <c r="BI960">
        <f>1/BE960-BF960</f>
        <v>0.30320085150330917</v>
      </c>
      <c r="BJ960">
        <f>MROUND(BG960*100,2)/100</f>
        <v>0.44</v>
      </c>
      <c r="BK960">
        <v>1.53</v>
      </c>
      <c r="BL960">
        <v>1.88</v>
      </c>
      <c r="BM960">
        <v>3.25</v>
      </c>
      <c r="BN960">
        <v>6.25</v>
      </c>
      <c r="BO960">
        <v>1.8</v>
      </c>
      <c r="BP960">
        <v>1.95</v>
      </c>
      <c r="BQ960" t="s">
        <v>669</v>
      </c>
      <c r="BR960">
        <f>VLOOKUP(Table2[[#This Row],[Reference]],metron,10,FALSE)</f>
        <v>2.4807646356033461</v>
      </c>
      <c r="BS960">
        <f>VLOOKUP(Table2[[#This Row],[Reference]],metron,11,FALSE)</f>
        <v>1.4140979689366791</v>
      </c>
      <c r="BT960">
        <f>VLOOKUP(Table2[[#This Row],[Reference]],metron,12,FALSE)</f>
        <v>1.0666666666666671</v>
      </c>
      <c r="BU960">
        <f>VLOOKUP(Table2[[#This Row],[Reference]],metron,13,FALSE)</f>
        <v>0.62712066905615294</v>
      </c>
      <c r="BV960">
        <f>VLOOKUP(Table2[[#This Row],[Reference]],metron,14,FALSE)</f>
        <v>0.46009557945041818</v>
      </c>
      <c r="BW960">
        <f>VLOOKUP(Table2[[#This Row],[Reference]],metron,15,FALSE)</f>
        <v>12.56969280146722</v>
      </c>
      <c r="BX960">
        <f>VLOOKUP(Table2[[#This Row],[Reference]],metron,16,FALSE)</f>
        <v>9.8695552498853729</v>
      </c>
      <c r="BY960">
        <f>VLOOKUP(Table2[[#This Row],[Reference]],metron,17,FALSE)</f>
        <v>5.2754256787850897</v>
      </c>
      <c r="BZ960">
        <f>VLOOKUP(Table2[[#This Row],[Reference]],metron,18,FALSE)</f>
        <v>4.1279337321675103</v>
      </c>
      <c r="CA960">
        <f>VLOOKUP(Table2[[#This Row],[Reference]],metron,19,FALSE)</f>
        <v>7.2942671226821298</v>
      </c>
      <c r="CB960">
        <f>VLOOKUP(Table2[[#This Row],[Reference]],metron,20,FALSE)</f>
        <v>5.7416215177178627</v>
      </c>
      <c r="CC960">
        <f>VLOOKUP(Table2[[#This Row],[Reference]],metron,21,FALSE)</f>
        <v>12.897246007868549</v>
      </c>
      <c r="CD960">
        <f>VLOOKUP(Table2[[#This Row],[Reference]],metron,22,FALSE)</f>
        <v>13.507058551261281</v>
      </c>
      <c r="CE960">
        <f>VLOOKUP(Table2[[#This Row],[Reference]],metron,23,FALSE)</f>
        <v>1.576522702104098</v>
      </c>
      <c r="CF960">
        <f>VLOOKUP(Table2[[#This Row],[Reference]],metron,24,FALSE)</f>
        <v>1.917165005537099</v>
      </c>
      <c r="CG960">
        <f>VLOOKUP(Table2[[#This Row],[Reference]],metron,25,FALSE)</f>
        <v>8.4385382059800659E-2</v>
      </c>
      <c r="CH960">
        <f>VLOOKUP(Table2[[#This Row],[Reference]],metron,26,FALSE)</f>
        <v>0.1233665559246955</v>
      </c>
    </row>
    <row r="961" spans="1:86" hidden="1" x14ac:dyDescent="0.45">
      <c r="A961">
        <v>1652569200</v>
      </c>
      <c r="B961" t="s">
        <v>1759</v>
      </c>
      <c r="C961" t="s">
        <v>64</v>
      </c>
      <c r="D961" t="s">
        <v>65</v>
      </c>
      <c r="E961" t="s">
        <v>694</v>
      </c>
      <c r="F961" t="s">
        <v>700</v>
      </c>
      <c r="G961" t="s">
        <v>735</v>
      </c>
      <c r="H961" t="s">
        <v>65</v>
      </c>
      <c r="I961">
        <v>1.7</v>
      </c>
      <c r="J961">
        <v>1.44</v>
      </c>
      <c r="K961">
        <v>1.72</v>
      </c>
      <c r="L961">
        <v>1.4</v>
      </c>
      <c r="M961">
        <v>3</v>
      </c>
      <c r="N961">
        <v>2</v>
      </c>
      <c r="O961">
        <v>5</v>
      </c>
      <c r="P961">
        <v>2</v>
      </c>
      <c r="Q961">
        <v>1</v>
      </c>
      <c r="R961">
        <v>1</v>
      </c>
      <c r="S961" t="s">
        <v>1760</v>
      </c>
      <c r="T961" t="s">
        <v>1761</v>
      </c>
      <c r="U961">
        <v>8</v>
      </c>
      <c r="V961">
        <v>7</v>
      </c>
      <c r="W961">
        <v>1</v>
      </c>
      <c r="X961">
        <v>0</v>
      </c>
      <c r="Y961">
        <v>4</v>
      </c>
      <c r="Z961">
        <v>0</v>
      </c>
      <c r="AA961">
        <v>1</v>
      </c>
      <c r="AB961">
        <v>0</v>
      </c>
      <c r="AC961">
        <v>2</v>
      </c>
      <c r="AD961">
        <v>2</v>
      </c>
      <c r="AE961">
        <v>19</v>
      </c>
      <c r="AF961">
        <v>15</v>
      </c>
      <c r="AG961">
        <v>7</v>
      </c>
      <c r="AH961">
        <v>7</v>
      </c>
      <c r="AI961">
        <v>12</v>
      </c>
      <c r="AJ961">
        <v>8</v>
      </c>
      <c r="AK961">
        <v>10</v>
      </c>
      <c r="AL961">
        <v>16</v>
      </c>
      <c r="AM961">
        <v>43</v>
      </c>
      <c r="AN961">
        <v>57</v>
      </c>
      <c r="AO961">
        <v>1.99</v>
      </c>
      <c r="AP961">
        <v>1.74</v>
      </c>
      <c r="AQ961">
        <v>2.2200000000000002</v>
      </c>
      <c r="AR961">
        <v>51</v>
      </c>
      <c r="AS961">
        <v>74</v>
      </c>
      <c r="AT961">
        <v>36</v>
      </c>
      <c r="AU961">
        <v>19</v>
      </c>
      <c r="AV961">
        <v>4</v>
      </c>
      <c r="AW961">
        <v>33</v>
      </c>
      <c r="AX961">
        <v>59</v>
      </c>
      <c r="AY961">
        <v>32</v>
      </c>
      <c r="AZ961">
        <v>74</v>
      </c>
      <c r="BA961">
        <v>9.61</v>
      </c>
      <c r="BB961">
        <v>5.5</v>
      </c>
      <c r="BC961">
        <v>1.55</v>
      </c>
      <c r="BD961">
        <v>3.7</v>
      </c>
      <c r="BE961">
        <v>5.25</v>
      </c>
      <c r="BF961">
        <f>(1/BC961+1/BD961+1/BE961-1)/3</f>
        <v>3.5302583689680457E-2</v>
      </c>
      <c r="BG961">
        <f>1/BC961-BF961</f>
        <v>0.6098587066329002</v>
      </c>
      <c r="BH961">
        <f>1/BD961-BF961</f>
        <v>0.23496768658058978</v>
      </c>
      <c r="BI961">
        <f>1/BE961-BF961</f>
        <v>0.15517360678651002</v>
      </c>
      <c r="BJ961">
        <f>MROUND(BG961*100,2)/100</f>
        <v>0.6</v>
      </c>
      <c r="BK961">
        <v>1.25</v>
      </c>
      <c r="BL961">
        <v>1.91</v>
      </c>
      <c r="BM961">
        <v>3.15</v>
      </c>
      <c r="BN961">
        <v>6</v>
      </c>
      <c r="BO961">
        <v>1.83</v>
      </c>
      <c r="BP961">
        <v>1.76</v>
      </c>
      <c r="BQ961" t="s">
        <v>770</v>
      </c>
      <c r="BR961">
        <f>VLOOKUP(Table2[[#This Row],[Reference]],metron,10,FALSE)</f>
        <v>2.7310090702947849</v>
      </c>
      <c r="BS961">
        <f>VLOOKUP(Table2[[#This Row],[Reference]],metron,11,FALSE)</f>
        <v>1.841836734693878</v>
      </c>
      <c r="BT961">
        <f>VLOOKUP(Table2[[#This Row],[Reference]],metron,12,FALSE)</f>
        <v>0.88917233560090703</v>
      </c>
      <c r="BU961">
        <f>VLOOKUP(Table2[[#This Row],[Reference]],metron,13,FALSE)</f>
        <v>0.804822695035461</v>
      </c>
      <c r="BV961">
        <f>VLOOKUP(Table2[[#This Row],[Reference]],metron,14,FALSE)</f>
        <v>0.38099290780141842</v>
      </c>
      <c r="BW961">
        <f>VLOOKUP(Table2[[#This Row],[Reference]],metron,15,FALSE)</f>
        <v>14.25174825174825</v>
      </c>
      <c r="BX961">
        <f>VLOOKUP(Table2[[#This Row],[Reference]],metron,16,FALSE)</f>
        <v>8.8316683316683324</v>
      </c>
      <c r="BY961">
        <f>VLOOKUP(Table2[[#This Row],[Reference]],metron,17,FALSE)</f>
        <v>6.2901265822784813</v>
      </c>
      <c r="BZ961">
        <f>VLOOKUP(Table2[[#This Row],[Reference]],metron,18,FALSE)</f>
        <v>3.6162025316455702</v>
      </c>
      <c r="CA961">
        <f>VLOOKUP(Table2[[#This Row],[Reference]],metron,19,FALSE)</f>
        <v>7.9616216694697686</v>
      </c>
      <c r="CB961">
        <f>VLOOKUP(Table2[[#This Row],[Reference]],metron,20,FALSE)</f>
        <v>5.2154658000227627</v>
      </c>
      <c r="CC961">
        <f>VLOOKUP(Table2[[#This Row],[Reference]],metron,21,FALSE)</f>
        <v>12.444895886236671</v>
      </c>
      <c r="CD961">
        <f>VLOOKUP(Table2[[#This Row],[Reference]],metron,22,FALSE)</f>
        <v>13.620619603859829</v>
      </c>
      <c r="CE961">
        <f>VLOOKUP(Table2[[#This Row],[Reference]],metron,23,FALSE)</f>
        <v>1.406084017382907</v>
      </c>
      <c r="CF961">
        <f>VLOOKUP(Table2[[#This Row],[Reference]],metron,24,FALSE)</f>
        <v>2.070980202800579</v>
      </c>
      <c r="CG961">
        <f>VLOOKUP(Table2[[#This Row],[Reference]],metron,25,FALSE)</f>
        <v>6.1323032351521013E-2</v>
      </c>
      <c r="CH961">
        <f>VLOOKUP(Table2[[#This Row],[Reference]],metron,26,FALSE)</f>
        <v>0.1313375181071946</v>
      </c>
    </row>
    <row r="962" spans="1:86" hidden="1" x14ac:dyDescent="0.45">
      <c r="A962">
        <v>1652576700</v>
      </c>
      <c r="B962" t="s">
        <v>1762</v>
      </c>
      <c r="C962" t="s">
        <v>64</v>
      </c>
      <c r="D962" t="s">
        <v>65</v>
      </c>
      <c r="E962" t="s">
        <v>693</v>
      </c>
      <c r="F962" t="s">
        <v>688</v>
      </c>
      <c r="G962" t="s">
        <v>743</v>
      </c>
      <c r="H962" t="s">
        <v>65</v>
      </c>
      <c r="I962">
        <v>1.63</v>
      </c>
      <c r="J962">
        <v>1.22</v>
      </c>
      <c r="K962">
        <v>1.65</v>
      </c>
      <c r="L962">
        <v>1.18</v>
      </c>
      <c r="M962">
        <v>3</v>
      </c>
      <c r="N962">
        <v>2</v>
      </c>
      <c r="O962">
        <v>5</v>
      </c>
      <c r="P962">
        <v>0</v>
      </c>
      <c r="Q962">
        <v>0</v>
      </c>
      <c r="R962">
        <v>0</v>
      </c>
      <c r="S962" t="s">
        <v>1763</v>
      </c>
      <c r="T962" t="s">
        <v>1764</v>
      </c>
      <c r="U962">
        <v>5</v>
      </c>
      <c r="V962">
        <v>6</v>
      </c>
      <c r="W962">
        <v>1</v>
      </c>
      <c r="X962">
        <v>0</v>
      </c>
      <c r="Y962">
        <v>1</v>
      </c>
      <c r="Z962">
        <v>0</v>
      </c>
      <c r="AA962">
        <v>0</v>
      </c>
      <c r="AB962">
        <v>1</v>
      </c>
      <c r="AC962">
        <v>0</v>
      </c>
      <c r="AD962">
        <v>1</v>
      </c>
      <c r="AE962">
        <v>13</v>
      </c>
      <c r="AF962">
        <v>12</v>
      </c>
      <c r="AG962">
        <v>6</v>
      </c>
      <c r="AH962">
        <v>4</v>
      </c>
      <c r="AI962">
        <v>7</v>
      </c>
      <c r="AJ962">
        <v>8</v>
      </c>
      <c r="AK962">
        <v>12</v>
      </c>
      <c r="AL962">
        <v>10</v>
      </c>
      <c r="AM962">
        <v>49</v>
      </c>
      <c r="AN962">
        <v>51</v>
      </c>
      <c r="AO962">
        <v>1.6</v>
      </c>
      <c r="AP962">
        <v>1.33</v>
      </c>
      <c r="AQ962">
        <v>2.56</v>
      </c>
      <c r="AR962">
        <v>54</v>
      </c>
      <c r="AS962">
        <v>74</v>
      </c>
      <c r="AT962">
        <v>50</v>
      </c>
      <c r="AU962">
        <v>28</v>
      </c>
      <c r="AV962">
        <v>7</v>
      </c>
      <c r="AW962">
        <v>31</v>
      </c>
      <c r="AX962">
        <v>68</v>
      </c>
      <c r="AY962">
        <v>42</v>
      </c>
      <c r="AZ962">
        <v>79</v>
      </c>
      <c r="BA962">
        <v>9.3800000000000008</v>
      </c>
      <c r="BB962">
        <v>4.66</v>
      </c>
      <c r="BC962">
        <v>1.57</v>
      </c>
      <c r="BD962">
        <v>3.7</v>
      </c>
      <c r="BE962">
        <v>5</v>
      </c>
      <c r="BF962">
        <f>(1/BC962+1/BD962+1/BE962-1)/3</f>
        <v>3.573764847650196E-2</v>
      </c>
      <c r="BG962">
        <f>1/BC962-BF962</f>
        <v>0.60120502668273368</v>
      </c>
      <c r="BH962">
        <f>1/BD962-BF962</f>
        <v>0.23453262179376827</v>
      </c>
      <c r="BI962">
        <f>1/BE962-BF962</f>
        <v>0.16426235152349805</v>
      </c>
      <c r="BJ962">
        <f>MROUND(BG962*100,2)/100</f>
        <v>0.6</v>
      </c>
      <c r="BK962">
        <v>1.25</v>
      </c>
      <c r="BL962">
        <v>1.88</v>
      </c>
      <c r="BM962">
        <v>3</v>
      </c>
      <c r="BN962">
        <v>5.75</v>
      </c>
      <c r="BO962">
        <v>1.8</v>
      </c>
      <c r="BP962">
        <v>1.8</v>
      </c>
      <c r="BQ962" t="s">
        <v>698</v>
      </c>
      <c r="BR962">
        <f>VLOOKUP(Table2[[#This Row],[Reference]],metron,10,FALSE)</f>
        <v>2.7310090702947849</v>
      </c>
      <c r="BS962">
        <f>VLOOKUP(Table2[[#This Row],[Reference]],metron,11,FALSE)</f>
        <v>1.841836734693878</v>
      </c>
      <c r="BT962">
        <f>VLOOKUP(Table2[[#This Row],[Reference]],metron,12,FALSE)</f>
        <v>0.88917233560090703</v>
      </c>
      <c r="BU962">
        <f>VLOOKUP(Table2[[#This Row],[Reference]],metron,13,FALSE)</f>
        <v>0.804822695035461</v>
      </c>
      <c r="BV962">
        <f>VLOOKUP(Table2[[#This Row],[Reference]],metron,14,FALSE)</f>
        <v>0.38099290780141842</v>
      </c>
      <c r="BW962">
        <f>VLOOKUP(Table2[[#This Row],[Reference]],metron,15,FALSE)</f>
        <v>14.25174825174825</v>
      </c>
      <c r="BX962">
        <f>VLOOKUP(Table2[[#This Row],[Reference]],metron,16,FALSE)</f>
        <v>8.8316683316683324</v>
      </c>
      <c r="BY962">
        <f>VLOOKUP(Table2[[#This Row],[Reference]],metron,17,FALSE)</f>
        <v>6.2901265822784813</v>
      </c>
      <c r="BZ962">
        <f>VLOOKUP(Table2[[#This Row],[Reference]],metron,18,FALSE)</f>
        <v>3.6162025316455702</v>
      </c>
      <c r="CA962">
        <f>VLOOKUP(Table2[[#This Row],[Reference]],metron,19,FALSE)</f>
        <v>7.9616216694697686</v>
      </c>
      <c r="CB962">
        <f>VLOOKUP(Table2[[#This Row],[Reference]],metron,20,FALSE)</f>
        <v>5.2154658000227627</v>
      </c>
      <c r="CC962">
        <f>VLOOKUP(Table2[[#This Row],[Reference]],metron,21,FALSE)</f>
        <v>12.444895886236671</v>
      </c>
      <c r="CD962">
        <f>VLOOKUP(Table2[[#This Row],[Reference]],metron,22,FALSE)</f>
        <v>13.620619603859829</v>
      </c>
      <c r="CE962">
        <f>VLOOKUP(Table2[[#This Row],[Reference]],metron,23,FALSE)</f>
        <v>1.406084017382907</v>
      </c>
      <c r="CF962">
        <f>VLOOKUP(Table2[[#This Row],[Reference]],metron,24,FALSE)</f>
        <v>2.070980202800579</v>
      </c>
      <c r="CG962">
        <f>VLOOKUP(Table2[[#This Row],[Reference]],metron,25,FALSE)</f>
        <v>6.1323032351521013E-2</v>
      </c>
      <c r="CH962">
        <f>VLOOKUP(Table2[[#This Row],[Reference]],metron,26,FALSE)</f>
        <v>0.1313375181071946</v>
      </c>
    </row>
    <row r="963" spans="1:86" hidden="1" x14ac:dyDescent="0.45">
      <c r="A963">
        <v>1652655600</v>
      </c>
      <c r="B963" t="s">
        <v>1765</v>
      </c>
      <c r="C963" t="s">
        <v>64</v>
      </c>
      <c r="D963" t="s">
        <v>65</v>
      </c>
      <c r="E963" t="s">
        <v>677</v>
      </c>
      <c r="F963" t="s">
        <v>666</v>
      </c>
      <c r="G963" t="s">
        <v>673</v>
      </c>
      <c r="H963" t="s">
        <v>65</v>
      </c>
      <c r="I963">
        <v>1.63</v>
      </c>
      <c r="J963">
        <v>1.41</v>
      </c>
      <c r="K963">
        <v>1.61</v>
      </c>
      <c r="L963">
        <v>1.39</v>
      </c>
      <c r="M963">
        <v>1</v>
      </c>
      <c r="N963">
        <v>1</v>
      </c>
      <c r="O963">
        <v>2</v>
      </c>
      <c r="P963">
        <v>1</v>
      </c>
      <c r="Q963">
        <v>1</v>
      </c>
      <c r="R963">
        <v>0</v>
      </c>
      <c r="S963" t="s">
        <v>910</v>
      </c>
      <c r="T963">
        <v>89</v>
      </c>
      <c r="U963">
        <v>1</v>
      </c>
      <c r="V963">
        <v>1</v>
      </c>
      <c r="W963">
        <v>5</v>
      </c>
      <c r="X963">
        <v>1</v>
      </c>
      <c r="Y963">
        <v>1</v>
      </c>
      <c r="Z963">
        <v>0</v>
      </c>
      <c r="AA963">
        <v>3</v>
      </c>
      <c r="AB963">
        <v>3</v>
      </c>
      <c r="AC963">
        <v>1</v>
      </c>
      <c r="AD963">
        <v>0</v>
      </c>
      <c r="AE963">
        <v>10</v>
      </c>
      <c r="AF963">
        <v>20</v>
      </c>
      <c r="AG963">
        <v>2</v>
      </c>
      <c r="AH963">
        <v>5</v>
      </c>
      <c r="AI963">
        <v>8</v>
      </c>
      <c r="AJ963">
        <v>15</v>
      </c>
      <c r="AK963">
        <v>18</v>
      </c>
      <c r="AL963">
        <v>5</v>
      </c>
      <c r="AM963">
        <v>39</v>
      </c>
      <c r="AN963">
        <v>61</v>
      </c>
      <c r="AO963">
        <v>0.98</v>
      </c>
      <c r="AP963">
        <v>2</v>
      </c>
      <c r="AQ963">
        <v>2.09</v>
      </c>
      <c r="AR963">
        <v>47</v>
      </c>
      <c r="AS963">
        <v>61</v>
      </c>
      <c r="AT963">
        <v>37</v>
      </c>
      <c r="AU963">
        <v>16</v>
      </c>
      <c r="AV963">
        <v>6</v>
      </c>
      <c r="AW963">
        <v>29</v>
      </c>
      <c r="AX963">
        <v>59</v>
      </c>
      <c r="AY963">
        <v>38</v>
      </c>
      <c r="AZ963">
        <v>71</v>
      </c>
      <c r="BA963">
        <v>8.93</v>
      </c>
      <c r="BB963">
        <v>4.9000000000000004</v>
      </c>
      <c r="BC963">
        <v>1.95</v>
      </c>
      <c r="BD963">
        <v>3.35</v>
      </c>
      <c r="BE963">
        <v>3.55</v>
      </c>
      <c r="BF963">
        <f>(1/BC963+1/BD963+1/BE963-1)/3</f>
        <v>3.1006038784050133E-2</v>
      </c>
      <c r="BG963">
        <f>1/BC963-BF963</f>
        <v>0.48181447403646277</v>
      </c>
      <c r="BH963">
        <f>1/BD963-BF963</f>
        <v>0.26750142390251702</v>
      </c>
      <c r="BI963">
        <f>1/BE963-BF963</f>
        <v>0.25068410206102032</v>
      </c>
      <c r="BJ963">
        <f>MROUND(BG963*100,2)/100</f>
        <v>0.48</v>
      </c>
      <c r="BK963">
        <v>1.43</v>
      </c>
      <c r="BL963">
        <v>2.27</v>
      </c>
      <c r="BM963">
        <v>4.28</v>
      </c>
      <c r="BN963">
        <v>8.35</v>
      </c>
      <c r="BO963">
        <v>2.0499999999999998</v>
      </c>
      <c r="BP963">
        <v>1.7</v>
      </c>
      <c r="BQ963" t="s">
        <v>733</v>
      </c>
      <c r="BR963">
        <f>VLOOKUP(Table2[[#This Row],[Reference]],metron,10,FALSE)</f>
        <v>2.5271929824561399</v>
      </c>
      <c r="BS963">
        <f>VLOOKUP(Table2[[#This Row],[Reference]],metron,11,FALSE)</f>
        <v>1.510877192982456</v>
      </c>
      <c r="BT963">
        <f>VLOOKUP(Table2[[#This Row],[Reference]],metron,12,FALSE)</f>
        <v>1.0163157894736841</v>
      </c>
      <c r="BU963">
        <f>VLOOKUP(Table2[[#This Row],[Reference]],metron,13,FALSE)</f>
        <v>0.67350877192982461</v>
      </c>
      <c r="BV963">
        <f>VLOOKUP(Table2[[#This Row],[Reference]],metron,14,FALSE)</f>
        <v>0.4442105263157895</v>
      </c>
      <c r="BW963">
        <f>VLOOKUP(Table2[[#This Row],[Reference]],metron,15,FALSE)</f>
        <v>12.80980392156863</v>
      </c>
      <c r="BX963">
        <f>VLOOKUP(Table2[[#This Row],[Reference]],metron,16,FALSE)</f>
        <v>9.6872549019607845</v>
      </c>
      <c r="BY963">
        <f>VLOOKUP(Table2[[#This Row],[Reference]],metron,17,FALSE)</f>
        <v>5.6491169610129957</v>
      </c>
      <c r="BZ963">
        <f>VLOOKUP(Table2[[#This Row],[Reference]],metron,18,FALSE)</f>
        <v>4.1379540153282237</v>
      </c>
      <c r="CA963">
        <f>VLOOKUP(Table2[[#This Row],[Reference]],metron,19,FALSE)</f>
        <v>7.1606869605556343</v>
      </c>
      <c r="CB963">
        <f>VLOOKUP(Table2[[#This Row],[Reference]],metron,20,FALSE)</f>
        <v>5.5493008866325608</v>
      </c>
      <c r="CC963">
        <f>VLOOKUP(Table2[[#This Row],[Reference]],metron,21,FALSE)</f>
        <v>12.9029029029029</v>
      </c>
      <c r="CD963">
        <f>VLOOKUP(Table2[[#This Row],[Reference]],metron,22,FALSE)</f>
        <v>13.75508842175509</v>
      </c>
      <c r="CE963">
        <f>VLOOKUP(Table2[[#This Row],[Reference]],metron,23,FALSE)</f>
        <v>1.5287356321839081</v>
      </c>
      <c r="CF963">
        <f>VLOOKUP(Table2[[#This Row],[Reference]],metron,24,FALSE)</f>
        <v>1.9664750957854411</v>
      </c>
      <c r="CG963">
        <f>VLOOKUP(Table2[[#This Row],[Reference]],metron,25,FALSE)</f>
        <v>8.8441890166028103E-2</v>
      </c>
      <c r="CH963">
        <f>VLOOKUP(Table2[[#This Row],[Reference]],metron,26,FALSE)</f>
        <v>0.13409961685823751</v>
      </c>
    </row>
    <row r="964" spans="1:86" hidden="1" x14ac:dyDescent="0.45">
      <c r="A964">
        <v>1652663100</v>
      </c>
      <c r="B964" t="s">
        <v>1766</v>
      </c>
      <c r="C964" t="s">
        <v>64</v>
      </c>
      <c r="D964" t="s">
        <v>65</v>
      </c>
      <c r="E964" t="s">
        <v>661</v>
      </c>
      <c r="F964" t="s">
        <v>671</v>
      </c>
      <c r="G964" t="s">
        <v>678</v>
      </c>
      <c r="H964" t="s">
        <v>65</v>
      </c>
      <c r="I964">
        <v>1.79</v>
      </c>
      <c r="J964">
        <v>1.32</v>
      </c>
      <c r="K964">
        <v>1.74</v>
      </c>
      <c r="L964">
        <v>1.37</v>
      </c>
      <c r="M964">
        <v>0</v>
      </c>
      <c r="N964">
        <v>1</v>
      </c>
      <c r="O964">
        <v>1</v>
      </c>
      <c r="P964">
        <v>1</v>
      </c>
      <c r="Q964">
        <v>0</v>
      </c>
      <c r="R964">
        <v>1</v>
      </c>
      <c r="T964">
        <v>19</v>
      </c>
      <c r="U964">
        <v>6</v>
      </c>
      <c r="V964">
        <v>1</v>
      </c>
      <c r="W964">
        <v>3</v>
      </c>
      <c r="X964">
        <v>1</v>
      </c>
      <c r="Y964">
        <v>6</v>
      </c>
      <c r="Z964">
        <v>0</v>
      </c>
      <c r="AA964">
        <v>3</v>
      </c>
      <c r="AB964">
        <v>1</v>
      </c>
      <c r="AC964">
        <v>0</v>
      </c>
      <c r="AD964">
        <v>6</v>
      </c>
      <c r="AE964">
        <v>21</v>
      </c>
      <c r="AF964">
        <v>11</v>
      </c>
      <c r="AG964">
        <v>7</v>
      </c>
      <c r="AH964">
        <v>3</v>
      </c>
      <c r="AI964">
        <v>14</v>
      </c>
      <c r="AJ964">
        <v>8</v>
      </c>
      <c r="AK964">
        <v>10</v>
      </c>
      <c r="AL964">
        <v>16</v>
      </c>
      <c r="AM964">
        <v>41</v>
      </c>
      <c r="AN964">
        <v>59</v>
      </c>
      <c r="AO964">
        <v>2.12</v>
      </c>
      <c r="AP964">
        <v>1.1599999999999999</v>
      </c>
      <c r="AQ964">
        <v>2.42</v>
      </c>
      <c r="AR964">
        <v>53</v>
      </c>
      <c r="AS964">
        <v>75</v>
      </c>
      <c r="AT964">
        <v>45</v>
      </c>
      <c r="AU964">
        <v>17</v>
      </c>
      <c r="AV964">
        <v>7</v>
      </c>
      <c r="AW964">
        <v>32</v>
      </c>
      <c r="AX964">
        <v>71</v>
      </c>
      <c r="AY964">
        <v>38</v>
      </c>
      <c r="AZ964">
        <v>74</v>
      </c>
      <c r="BA964">
        <v>9.66</v>
      </c>
      <c r="BB964">
        <v>4.95</v>
      </c>
      <c r="BC964">
        <v>2.0699999999999998</v>
      </c>
      <c r="BD964">
        <v>3.33</v>
      </c>
      <c r="BE964">
        <v>3.48</v>
      </c>
      <c r="BF964">
        <f>(1/BC964+1/BD964+1/BE964-1)/3</f>
        <v>2.3582803192998103E-2</v>
      </c>
      <c r="BG964">
        <f>1/BC964-BF964</f>
        <v>0.45950898424661546</v>
      </c>
      <c r="BH964">
        <f>1/BD964-BF964</f>
        <v>0.2767174971073022</v>
      </c>
      <c r="BI964">
        <f>1/BE964-BF964</f>
        <v>0.26377351864608234</v>
      </c>
      <c r="BJ964">
        <f>MROUND(BG964*100,2)/100</f>
        <v>0.46</v>
      </c>
      <c r="BK964">
        <v>1.32</v>
      </c>
      <c r="BL964">
        <v>1.92</v>
      </c>
      <c r="BM964">
        <v>3.43</v>
      </c>
      <c r="BN964">
        <v>6.55</v>
      </c>
      <c r="BO964">
        <v>2.02</v>
      </c>
      <c r="BP964">
        <v>1.76</v>
      </c>
      <c r="BQ964" t="s">
        <v>715</v>
      </c>
      <c r="BR964">
        <f>VLOOKUP(Table2[[#This Row],[Reference]],metron,10,FALSE)</f>
        <v>2.5405629139072849</v>
      </c>
      <c r="BS964">
        <f>VLOOKUP(Table2[[#This Row],[Reference]],metron,11,FALSE)</f>
        <v>1.4888836329233679</v>
      </c>
      <c r="BT964">
        <f>VLOOKUP(Table2[[#This Row],[Reference]],metron,12,FALSE)</f>
        <v>1.0516792809839171</v>
      </c>
      <c r="BU964">
        <f>VLOOKUP(Table2[[#This Row],[Reference]],metron,13,FALSE)</f>
        <v>0.64581362346263005</v>
      </c>
      <c r="BV964">
        <f>VLOOKUP(Table2[[#This Row],[Reference]],metron,14,FALSE)</f>
        <v>0.45364238410596031</v>
      </c>
      <c r="BW964">
        <f>VLOOKUP(Table2[[#This Row],[Reference]],metron,15,FALSE)</f>
        <v>12.686892177589851</v>
      </c>
      <c r="BX964">
        <f>VLOOKUP(Table2[[#This Row],[Reference]],metron,16,FALSE)</f>
        <v>9.8059196617336148</v>
      </c>
      <c r="BY964">
        <f>VLOOKUP(Table2[[#This Row],[Reference]],metron,17,FALSE)</f>
        <v>5.3198121263877027</v>
      </c>
      <c r="BZ964">
        <f>VLOOKUP(Table2[[#This Row],[Reference]],metron,18,FALSE)</f>
        <v>4.0954312553373189</v>
      </c>
      <c r="CA964">
        <f>VLOOKUP(Table2[[#This Row],[Reference]],metron,19,FALSE)</f>
        <v>7.3670800512021479</v>
      </c>
      <c r="CB964">
        <f>VLOOKUP(Table2[[#This Row],[Reference]],metron,20,FALSE)</f>
        <v>5.710488406396296</v>
      </c>
      <c r="CC964">
        <f>VLOOKUP(Table2[[#This Row],[Reference]],metron,21,FALSE)</f>
        <v>13.0488908033599</v>
      </c>
      <c r="CD964">
        <f>VLOOKUP(Table2[[#This Row],[Reference]],metron,22,FALSE)</f>
        <v>13.714839543398661</v>
      </c>
      <c r="CE964">
        <f>VLOOKUP(Table2[[#This Row],[Reference]],metron,23,FALSE)</f>
        <v>1.567523459812322</v>
      </c>
      <c r="CF964">
        <f>VLOOKUP(Table2[[#This Row],[Reference]],metron,24,FALSE)</f>
        <v>1.951040391676867</v>
      </c>
      <c r="CG964">
        <f>VLOOKUP(Table2[[#This Row],[Reference]],metron,25,FALSE)</f>
        <v>8.3027335781313744E-2</v>
      </c>
      <c r="CH964">
        <f>VLOOKUP(Table2[[#This Row],[Reference]],metron,26,FALSE)</f>
        <v>0.13117095063239501</v>
      </c>
    </row>
    <row r="965" spans="1:86" hidden="1" x14ac:dyDescent="0.45">
      <c r="A965">
        <v>1652925600</v>
      </c>
      <c r="B965" t="s">
        <v>1767</v>
      </c>
      <c r="C965" t="s">
        <v>64</v>
      </c>
      <c r="D965" t="s">
        <v>65</v>
      </c>
      <c r="E965" t="s">
        <v>677</v>
      </c>
      <c r="F965" t="s">
        <v>661</v>
      </c>
      <c r="G965" t="s">
        <v>743</v>
      </c>
      <c r="H965" t="s">
        <v>65</v>
      </c>
      <c r="I965">
        <v>1.62</v>
      </c>
      <c r="J965">
        <v>1.75</v>
      </c>
      <c r="K965">
        <v>1.61</v>
      </c>
      <c r="L965">
        <v>1.74</v>
      </c>
      <c r="M965">
        <v>3</v>
      </c>
      <c r="N965">
        <v>0</v>
      </c>
      <c r="O965">
        <v>3</v>
      </c>
      <c r="P965">
        <v>1</v>
      </c>
      <c r="Q965">
        <v>1</v>
      </c>
      <c r="R965">
        <v>0</v>
      </c>
      <c r="S965" t="s">
        <v>1768</v>
      </c>
      <c r="U965">
        <v>1</v>
      </c>
      <c r="V965">
        <v>3</v>
      </c>
      <c r="W965">
        <v>3</v>
      </c>
      <c r="X965">
        <v>0</v>
      </c>
      <c r="Y965">
        <v>1</v>
      </c>
      <c r="Z965">
        <v>0</v>
      </c>
      <c r="AA965">
        <v>0</v>
      </c>
      <c r="AB965">
        <v>3</v>
      </c>
      <c r="AC965">
        <v>1</v>
      </c>
      <c r="AD965">
        <v>0</v>
      </c>
      <c r="AE965">
        <v>11</v>
      </c>
      <c r="AF965">
        <v>12</v>
      </c>
      <c r="AG965">
        <v>8</v>
      </c>
      <c r="AH965">
        <v>4</v>
      </c>
      <c r="AI965">
        <v>3</v>
      </c>
      <c r="AJ965">
        <v>8</v>
      </c>
      <c r="AK965">
        <v>19</v>
      </c>
      <c r="AL965">
        <v>12</v>
      </c>
      <c r="AM965">
        <v>46</v>
      </c>
      <c r="AN965">
        <v>54</v>
      </c>
      <c r="AO965">
        <v>1.75</v>
      </c>
      <c r="AP965">
        <v>1.7</v>
      </c>
      <c r="AQ965">
        <v>2.23</v>
      </c>
      <c r="AR965">
        <v>45</v>
      </c>
      <c r="AS965">
        <v>70</v>
      </c>
      <c r="AT965">
        <v>39</v>
      </c>
      <c r="AU965">
        <v>11</v>
      </c>
      <c r="AV965">
        <v>6</v>
      </c>
      <c r="AW965">
        <v>26</v>
      </c>
      <c r="AX965">
        <v>63</v>
      </c>
      <c r="AY965">
        <v>39</v>
      </c>
      <c r="AZ965">
        <v>75</v>
      </c>
      <c r="BA965">
        <v>9.85</v>
      </c>
      <c r="BB965">
        <v>4.93</v>
      </c>
      <c r="BC965">
        <v>2.12</v>
      </c>
      <c r="BD965">
        <v>3.35</v>
      </c>
      <c r="BE965">
        <v>3.15</v>
      </c>
      <c r="BF965">
        <f>(1/BC965+1/BD965+1/BE965-1)/3</f>
        <v>2.9221964451477216E-2</v>
      </c>
      <c r="BG965">
        <f>1/BC965-BF965</f>
        <v>0.44247614875606989</v>
      </c>
      <c r="BH965">
        <f>1/BD965-BF965</f>
        <v>0.2692854982350899</v>
      </c>
      <c r="BI965">
        <f>1/BE965-BF965</f>
        <v>0.28823835300884021</v>
      </c>
      <c r="BJ965">
        <f>MROUND(BG965*100,2)/100</f>
        <v>0.44</v>
      </c>
      <c r="BK965">
        <v>1.53</v>
      </c>
      <c r="BL965">
        <v>2.36</v>
      </c>
      <c r="BM965">
        <v>4.25</v>
      </c>
      <c r="BN965">
        <v>9</v>
      </c>
      <c r="BO965">
        <v>1.95</v>
      </c>
      <c r="BP965">
        <v>1.8</v>
      </c>
      <c r="BQ965" t="s">
        <v>733</v>
      </c>
      <c r="BR965">
        <f>VLOOKUP(Table2[[#This Row],[Reference]],metron,10,FALSE)</f>
        <v>2.4807646356033461</v>
      </c>
      <c r="BS965">
        <f>VLOOKUP(Table2[[#This Row],[Reference]],metron,11,FALSE)</f>
        <v>1.4140979689366791</v>
      </c>
      <c r="BT965">
        <f>VLOOKUP(Table2[[#This Row],[Reference]],metron,12,FALSE)</f>
        <v>1.0666666666666671</v>
      </c>
      <c r="BU965">
        <f>VLOOKUP(Table2[[#This Row],[Reference]],metron,13,FALSE)</f>
        <v>0.62712066905615294</v>
      </c>
      <c r="BV965">
        <f>VLOOKUP(Table2[[#This Row],[Reference]],metron,14,FALSE)</f>
        <v>0.46009557945041818</v>
      </c>
      <c r="BW965">
        <f>VLOOKUP(Table2[[#This Row],[Reference]],metron,15,FALSE)</f>
        <v>12.56969280146722</v>
      </c>
      <c r="BX965">
        <f>VLOOKUP(Table2[[#This Row],[Reference]],metron,16,FALSE)</f>
        <v>9.8695552498853729</v>
      </c>
      <c r="BY965">
        <f>VLOOKUP(Table2[[#This Row],[Reference]],metron,17,FALSE)</f>
        <v>5.2754256787850897</v>
      </c>
      <c r="BZ965">
        <f>VLOOKUP(Table2[[#This Row],[Reference]],metron,18,FALSE)</f>
        <v>4.1279337321675103</v>
      </c>
      <c r="CA965">
        <f>VLOOKUP(Table2[[#This Row],[Reference]],metron,19,FALSE)</f>
        <v>7.2942671226821298</v>
      </c>
      <c r="CB965">
        <f>VLOOKUP(Table2[[#This Row],[Reference]],metron,20,FALSE)</f>
        <v>5.7416215177178627</v>
      </c>
      <c r="CC965">
        <f>VLOOKUP(Table2[[#This Row],[Reference]],metron,21,FALSE)</f>
        <v>12.897246007868549</v>
      </c>
      <c r="CD965">
        <f>VLOOKUP(Table2[[#This Row],[Reference]],metron,22,FALSE)</f>
        <v>13.507058551261281</v>
      </c>
      <c r="CE965">
        <f>VLOOKUP(Table2[[#This Row],[Reference]],metron,23,FALSE)</f>
        <v>1.576522702104098</v>
      </c>
      <c r="CF965">
        <f>VLOOKUP(Table2[[#This Row],[Reference]],metron,24,FALSE)</f>
        <v>1.917165005537099</v>
      </c>
      <c r="CG965">
        <f>VLOOKUP(Table2[[#This Row],[Reference]],metron,25,FALSE)</f>
        <v>8.4385382059800659E-2</v>
      </c>
      <c r="CH965">
        <f>VLOOKUP(Table2[[#This Row],[Reference]],metron,26,FALSE)</f>
        <v>0.1233665559246955</v>
      </c>
    </row>
    <row r="966" spans="1:86" x14ac:dyDescent="0.45">
      <c r="A966">
        <v>1653008400</v>
      </c>
      <c r="B966" t="s">
        <v>1769</v>
      </c>
      <c r="C966" t="s">
        <v>64</v>
      </c>
      <c r="D966" t="s">
        <v>65</v>
      </c>
      <c r="E966" t="s">
        <v>694</v>
      </c>
      <c r="F966" t="s">
        <v>693</v>
      </c>
      <c r="G966" t="s">
        <v>731</v>
      </c>
      <c r="H966" t="s">
        <v>65</v>
      </c>
      <c r="I966">
        <v>1.74</v>
      </c>
      <c r="J966">
        <v>1.67</v>
      </c>
      <c r="K966">
        <v>1.72</v>
      </c>
      <c r="L966">
        <v>1.65</v>
      </c>
      <c r="M966">
        <v>1</v>
      </c>
      <c r="N966">
        <v>1</v>
      </c>
      <c r="O966">
        <v>2</v>
      </c>
      <c r="P966">
        <v>0</v>
      </c>
      <c r="Q966">
        <v>0</v>
      </c>
      <c r="R966">
        <v>0</v>
      </c>
      <c r="S966">
        <v>54</v>
      </c>
      <c r="T966">
        <v>82</v>
      </c>
      <c r="U966">
        <v>4</v>
      </c>
      <c r="V966">
        <v>4</v>
      </c>
      <c r="W966">
        <v>2</v>
      </c>
      <c r="X966">
        <v>0</v>
      </c>
      <c r="Y966">
        <v>1</v>
      </c>
      <c r="Z966">
        <v>0</v>
      </c>
      <c r="AA966">
        <v>0</v>
      </c>
      <c r="AB966">
        <v>2</v>
      </c>
      <c r="AC966">
        <v>0</v>
      </c>
      <c r="AD966">
        <v>1</v>
      </c>
      <c r="AE966">
        <v>9</v>
      </c>
      <c r="AF966">
        <v>8</v>
      </c>
      <c r="AG966">
        <v>4</v>
      </c>
      <c r="AH966">
        <v>5</v>
      </c>
      <c r="AI966">
        <v>5</v>
      </c>
      <c r="AJ966">
        <v>3</v>
      </c>
      <c r="AK966">
        <v>16</v>
      </c>
      <c r="AL966">
        <v>14</v>
      </c>
      <c r="AM966">
        <v>47</v>
      </c>
      <c r="AN966">
        <v>53</v>
      </c>
      <c r="AO966">
        <v>1.49</v>
      </c>
      <c r="AP966">
        <v>1.39</v>
      </c>
      <c r="AQ966">
        <v>2.4</v>
      </c>
      <c r="AR966">
        <v>53</v>
      </c>
      <c r="AS966">
        <v>75</v>
      </c>
      <c r="AT966">
        <v>48</v>
      </c>
      <c r="AU966">
        <v>23</v>
      </c>
      <c r="AV966">
        <v>7</v>
      </c>
      <c r="AW966">
        <v>38</v>
      </c>
      <c r="AX966">
        <v>67</v>
      </c>
      <c r="AY966">
        <v>32</v>
      </c>
      <c r="AZ966">
        <v>76</v>
      </c>
      <c r="BA966">
        <v>10.53</v>
      </c>
      <c r="BB966">
        <v>4.3499999999999996</v>
      </c>
      <c r="BC966">
        <v>1.94</v>
      </c>
      <c r="BD966">
        <v>3.3</v>
      </c>
      <c r="BE966">
        <v>3.7</v>
      </c>
      <c r="BF966">
        <f>(1/BC966+1/BD966+1/BE966-1)/3</f>
        <v>2.9588163608782175E-2</v>
      </c>
      <c r="BG966">
        <f>1/BC966-BF966</f>
        <v>0.48587575391699106</v>
      </c>
      <c r="BH966">
        <f>1/BD966-BF966</f>
        <v>0.27344213942152085</v>
      </c>
      <c r="BI966">
        <f>1/BE966-BF966</f>
        <v>0.24068210666148807</v>
      </c>
      <c r="BJ966">
        <f>MROUND(BG966*100,2)/100</f>
        <v>0.48</v>
      </c>
      <c r="BK966">
        <v>1.3</v>
      </c>
      <c r="BL966">
        <v>1.88</v>
      </c>
      <c r="BM966">
        <v>3.4</v>
      </c>
      <c r="BN966">
        <v>6.75</v>
      </c>
      <c r="BO966">
        <v>1.82</v>
      </c>
      <c r="BP966">
        <v>1.88</v>
      </c>
      <c r="BQ966" t="s">
        <v>770</v>
      </c>
      <c r="BR966">
        <f>VLOOKUP(Table2[[#This Row],[Reference]],metron,10,FALSE)</f>
        <v>2.5271929824561399</v>
      </c>
      <c r="BS966">
        <f>VLOOKUP(Table2[[#This Row],[Reference]],metron,11,FALSE)</f>
        <v>1.510877192982456</v>
      </c>
      <c r="BT966">
        <f>VLOOKUP(Table2[[#This Row],[Reference]],metron,12,FALSE)</f>
        <v>1.0163157894736841</v>
      </c>
      <c r="BU966">
        <f>VLOOKUP(Table2[[#This Row],[Reference]],metron,13,FALSE)</f>
        <v>0.67350877192982461</v>
      </c>
      <c r="BV966">
        <f>VLOOKUP(Table2[[#This Row],[Reference]],metron,14,FALSE)</f>
        <v>0.4442105263157895</v>
      </c>
      <c r="BW966">
        <f>VLOOKUP(Table2[[#This Row],[Reference]],metron,15,FALSE)</f>
        <v>12.80980392156863</v>
      </c>
      <c r="BX966">
        <f>VLOOKUP(Table2[[#This Row],[Reference]],metron,16,FALSE)</f>
        <v>9.6872549019607845</v>
      </c>
      <c r="BY966">
        <f>VLOOKUP(Table2[[#This Row],[Reference]],metron,17,FALSE)</f>
        <v>5.6491169610129957</v>
      </c>
      <c r="BZ966">
        <f>VLOOKUP(Table2[[#This Row],[Reference]],metron,18,FALSE)</f>
        <v>4.1379540153282237</v>
      </c>
      <c r="CA966">
        <f>VLOOKUP(Table2[[#This Row],[Reference]],metron,19,FALSE)</f>
        <v>7.1606869605556343</v>
      </c>
      <c r="CB966">
        <f>VLOOKUP(Table2[[#This Row],[Reference]],metron,20,FALSE)</f>
        <v>5.5493008866325608</v>
      </c>
      <c r="CC966">
        <f>VLOOKUP(Table2[[#This Row],[Reference]],metron,21,FALSE)</f>
        <v>12.9029029029029</v>
      </c>
      <c r="CD966">
        <f>VLOOKUP(Table2[[#This Row],[Reference]],metron,22,FALSE)</f>
        <v>13.75508842175509</v>
      </c>
      <c r="CE966">
        <f>VLOOKUP(Table2[[#This Row],[Reference]],metron,23,FALSE)</f>
        <v>1.5287356321839081</v>
      </c>
      <c r="CF966">
        <f>VLOOKUP(Table2[[#This Row],[Reference]],metron,24,FALSE)</f>
        <v>1.9664750957854411</v>
      </c>
      <c r="CG966">
        <f>VLOOKUP(Table2[[#This Row],[Reference]],metron,25,FALSE)</f>
        <v>8.8441890166028103E-2</v>
      </c>
      <c r="CH966">
        <f>VLOOKUP(Table2[[#This Row],[Reference]],metron,26,FALSE)</f>
        <v>0.13409961685823751</v>
      </c>
    </row>
    <row r="967" spans="1:86" hidden="1" x14ac:dyDescent="0.45">
      <c r="A967">
        <v>1653181200</v>
      </c>
      <c r="B967" t="s">
        <v>1770</v>
      </c>
      <c r="C967" t="s">
        <v>64</v>
      </c>
      <c r="D967" t="s">
        <v>65</v>
      </c>
      <c r="E967" t="s">
        <v>661</v>
      </c>
      <c r="F967" t="s">
        <v>677</v>
      </c>
      <c r="G967" t="s">
        <v>678</v>
      </c>
      <c r="H967" t="s">
        <v>65</v>
      </c>
      <c r="I967">
        <v>1.71</v>
      </c>
      <c r="J967">
        <v>1.65</v>
      </c>
      <c r="K967">
        <v>1.74</v>
      </c>
      <c r="L967">
        <v>1.61</v>
      </c>
      <c r="M967">
        <v>4</v>
      </c>
      <c r="N967">
        <v>2</v>
      </c>
      <c r="O967">
        <v>6</v>
      </c>
      <c r="P967">
        <v>1</v>
      </c>
      <c r="Q967">
        <v>0</v>
      </c>
      <c r="R967">
        <v>1</v>
      </c>
      <c r="S967" t="s">
        <v>1771</v>
      </c>
      <c r="T967" t="s">
        <v>1772</v>
      </c>
      <c r="U967">
        <v>5</v>
      </c>
      <c r="V967">
        <v>2</v>
      </c>
      <c r="W967">
        <v>3</v>
      </c>
      <c r="X967">
        <v>1</v>
      </c>
      <c r="Y967">
        <v>3</v>
      </c>
      <c r="Z967">
        <v>0</v>
      </c>
      <c r="AA967">
        <v>1</v>
      </c>
      <c r="AB967">
        <v>3</v>
      </c>
      <c r="AC967">
        <v>2</v>
      </c>
      <c r="AD967">
        <v>1</v>
      </c>
      <c r="AE967">
        <v>21</v>
      </c>
      <c r="AF967">
        <v>10</v>
      </c>
      <c r="AG967">
        <v>8</v>
      </c>
      <c r="AH967">
        <v>3</v>
      </c>
      <c r="AI967">
        <v>13</v>
      </c>
      <c r="AJ967">
        <v>7</v>
      </c>
      <c r="AK967">
        <v>11</v>
      </c>
      <c r="AL967">
        <v>15</v>
      </c>
      <c r="AM967">
        <v>62</v>
      </c>
      <c r="AN967">
        <v>38</v>
      </c>
      <c r="AO967">
        <v>2.29</v>
      </c>
      <c r="AP967">
        <v>0.99</v>
      </c>
      <c r="AQ967">
        <v>2.25</v>
      </c>
      <c r="AR967">
        <v>45</v>
      </c>
      <c r="AS967">
        <v>71</v>
      </c>
      <c r="AT967">
        <v>40</v>
      </c>
      <c r="AU967">
        <v>11</v>
      </c>
      <c r="AV967">
        <v>6</v>
      </c>
      <c r="AW967">
        <v>26</v>
      </c>
      <c r="AX967">
        <v>63</v>
      </c>
      <c r="AY967">
        <v>40</v>
      </c>
      <c r="AZ967">
        <v>75</v>
      </c>
      <c r="BA967">
        <v>9.7100000000000009</v>
      </c>
      <c r="BB967">
        <v>4.9000000000000004</v>
      </c>
      <c r="BC967">
        <v>1.8</v>
      </c>
      <c r="BD967">
        <v>3.65</v>
      </c>
      <c r="BE967">
        <v>3.85</v>
      </c>
      <c r="BF967">
        <f>(1/BC967+1/BD967+1/BE967-1)/3</f>
        <v>2.9756139345180472E-2</v>
      </c>
      <c r="BG967">
        <f>1/BC967-BF967</f>
        <v>0.52579941621037507</v>
      </c>
      <c r="BH967">
        <f>1/BD967-BF967</f>
        <v>0.24421646339454553</v>
      </c>
      <c r="BI967">
        <f>1/BE967-BF967</f>
        <v>0.22998412039507923</v>
      </c>
      <c r="BJ967">
        <f>MROUND(BG967*100,2)/100</f>
        <v>0.52</v>
      </c>
      <c r="BK967">
        <v>1.33</v>
      </c>
      <c r="BL967">
        <v>1.95</v>
      </c>
      <c r="BM967">
        <v>3.5</v>
      </c>
      <c r="BN967">
        <v>6.65</v>
      </c>
      <c r="BO967">
        <v>1.92</v>
      </c>
      <c r="BP967">
        <v>1.84</v>
      </c>
      <c r="BQ967" t="s">
        <v>715</v>
      </c>
      <c r="BR967">
        <f>VLOOKUP(Table2[[#This Row],[Reference]],metron,10,FALSE)</f>
        <v>2.5967403582378576</v>
      </c>
      <c r="BS967">
        <f>VLOOKUP(Table2[[#This Row],[Reference]],metron,11,FALSE)</f>
        <v>1.625948039373891</v>
      </c>
      <c r="BT967">
        <f>VLOOKUP(Table2[[#This Row],[Reference]],metron,12,FALSE)</f>
        <v>0.97079231886396644</v>
      </c>
      <c r="BU967">
        <f>VLOOKUP(Table2[[#This Row],[Reference]],metron,13,FALSE)</f>
        <v>0.71433182698515174</v>
      </c>
      <c r="BV967">
        <f>VLOOKUP(Table2[[#This Row],[Reference]],metron,14,FALSE)</f>
        <v>0.43011620400258233</v>
      </c>
      <c r="BW967">
        <f>VLOOKUP(Table2[[#This Row],[Reference]],metron,15,FALSE)</f>
        <v>13.39951055368614</v>
      </c>
      <c r="BX967">
        <f>VLOOKUP(Table2[[#This Row],[Reference]],metron,16,FALSE)</f>
        <v>9.4252064851636579</v>
      </c>
      <c r="BY967">
        <f>VLOOKUP(Table2[[#This Row],[Reference]],metron,17,FALSE)</f>
        <v>5.7628422023992618</v>
      </c>
      <c r="BZ967">
        <f>VLOOKUP(Table2[[#This Row],[Reference]],metron,18,FALSE)</f>
        <v>3.9375576745616732</v>
      </c>
      <c r="CA967">
        <f>VLOOKUP(Table2[[#This Row],[Reference]],metron,19,FALSE)</f>
        <v>7.636668351286878</v>
      </c>
      <c r="CB967">
        <f>VLOOKUP(Table2[[#This Row],[Reference]],metron,20,FALSE)</f>
        <v>5.4876488106019847</v>
      </c>
      <c r="CC967">
        <f>VLOOKUP(Table2[[#This Row],[Reference]],metron,21,FALSE)</f>
        <v>12.460420531849101</v>
      </c>
      <c r="CD967">
        <f>VLOOKUP(Table2[[#This Row],[Reference]],metron,22,FALSE)</f>
        <v>13.44897959183673</v>
      </c>
      <c r="CE967">
        <f>VLOOKUP(Table2[[#This Row],[Reference]],metron,23,FALSE)</f>
        <v>1.462202380952381</v>
      </c>
      <c r="CF967">
        <f>VLOOKUP(Table2[[#This Row],[Reference]],metron,24,FALSE)</f>
        <v>2.01547619047619</v>
      </c>
      <c r="CG967">
        <f>VLOOKUP(Table2[[#This Row],[Reference]],metron,25,FALSE)</f>
        <v>7.7380952380952384E-2</v>
      </c>
      <c r="CH967">
        <f>VLOOKUP(Table2[[#This Row],[Reference]],metron,26,FALSE)</f>
        <v>0.13754093480202439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D657-D9F1-4ADB-8A34-D13B9E5F58EC}">
  <dimension ref="A1:CH1210"/>
  <sheetViews>
    <sheetView topLeftCell="C672" workbookViewId="0">
      <selection activeCell="N1211" sqref="N1211"/>
    </sheetView>
  </sheetViews>
  <sheetFormatPr defaultRowHeight="14.25" x14ac:dyDescent="0.45"/>
  <cols>
    <col min="1" max="1" width="11.06640625" customWidth="1"/>
    <col min="2" max="2" width="10.86328125" customWidth="1"/>
    <col min="4" max="4" width="11.46484375" customWidth="1"/>
    <col min="5" max="5" width="17.3984375" customWidth="1"/>
    <col min="6" max="6" width="17.06640625" customWidth="1"/>
    <col min="8" max="8" width="12.1328125" customWidth="1"/>
    <col min="9" max="9" width="20.86328125" customWidth="1"/>
    <col min="10" max="10" width="20.53125" customWidth="1"/>
    <col min="11" max="11" width="10.9296875" customWidth="1"/>
    <col min="12" max="12" width="10.59765625" customWidth="1"/>
    <col min="13" max="13" width="21.73046875" customWidth="1"/>
    <col min="14" max="14" width="21.3984375" customWidth="1"/>
    <col min="15" max="15" width="16" customWidth="1"/>
    <col min="16" max="16" width="22.33203125" customWidth="1"/>
    <col min="17" max="17" width="30.19921875" customWidth="1"/>
    <col min="18" max="18" width="29.86328125" customWidth="1"/>
    <col min="19" max="19" width="23.06640625" customWidth="1"/>
    <col min="20" max="20" width="22.73046875" customWidth="1"/>
    <col min="21" max="21" width="23.46484375" customWidth="1"/>
    <col min="22" max="22" width="23.1328125" customWidth="1"/>
    <col min="23" max="23" width="23.19921875" customWidth="1"/>
    <col min="24" max="24" width="20.6640625" customWidth="1"/>
    <col min="25" max="25" width="22.86328125" customWidth="1"/>
    <col min="26" max="26" width="20.33203125" customWidth="1"/>
    <col min="27" max="27" width="25.1328125" customWidth="1"/>
    <col min="28" max="28" width="27.46484375" customWidth="1"/>
    <col min="29" max="29" width="24.796875" customWidth="1"/>
    <col min="30" max="30" width="27.1328125" customWidth="1"/>
    <col min="31" max="31" width="17.1328125" customWidth="1"/>
    <col min="32" max="32" width="16.796875" customWidth="1"/>
    <col min="33" max="33" width="25.796875" customWidth="1"/>
    <col min="34" max="34" width="25.46484375" customWidth="1"/>
    <col min="35" max="35" width="26" customWidth="1"/>
    <col min="36" max="36" width="25.6640625" customWidth="1"/>
    <col min="37" max="37" width="16.796875" customWidth="1"/>
    <col min="38" max="38" width="16.46484375" customWidth="1"/>
    <col min="39" max="39" width="21.33203125" customWidth="1"/>
    <col min="40" max="40" width="21" customWidth="1"/>
    <col min="41" max="41" width="11.265625" customWidth="1"/>
    <col min="42" max="42" width="11.33203125" customWidth="1"/>
    <col min="43" max="43" width="32.59765625" customWidth="1"/>
    <col min="44" max="44" width="24.796875" customWidth="1"/>
    <col min="45" max="48" width="28.1328125" customWidth="1"/>
    <col min="49" max="50" width="34.265625" customWidth="1"/>
    <col min="51" max="52" width="32.46484375" customWidth="1"/>
    <col min="53" max="53" width="34.265625" customWidth="1"/>
    <col min="54" max="54" width="32.6640625" customWidth="1"/>
    <col min="55" max="55" width="22.73046875" customWidth="1"/>
    <col min="56" max="56" width="13.46484375" customWidth="1"/>
    <col min="57" max="57" width="22.3984375" customWidth="1"/>
    <col min="58" max="58" width="10" customWidth="1"/>
    <col min="62" max="62" width="10.46484375" customWidth="1"/>
    <col min="63" max="66" width="14.9296875" customWidth="1"/>
    <col min="67" max="67" width="13.796875" customWidth="1"/>
    <col min="68" max="68" width="13.265625" customWidth="1"/>
    <col min="69" max="69" width="14.265625" customWidth="1"/>
  </cols>
  <sheetData>
    <row r="1" spans="1:8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s="3" t="s">
        <v>54</v>
      </c>
      <c r="BD1" s="3" t="s">
        <v>55</v>
      </c>
      <c r="BE1" s="3" t="s">
        <v>56</v>
      </c>
      <c r="BF1" s="3" t="s">
        <v>1799</v>
      </c>
      <c r="BG1" s="3" t="s">
        <v>1777</v>
      </c>
      <c r="BH1" s="3" t="s">
        <v>1778</v>
      </c>
      <c r="BI1" s="3" t="s">
        <v>1779</v>
      </c>
      <c r="BJ1" s="4" t="s">
        <v>1800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1782</v>
      </c>
      <c r="BS1" t="s">
        <v>1783</v>
      </c>
      <c r="BT1" t="s">
        <v>1784</v>
      </c>
      <c r="BU1" t="s">
        <v>1785</v>
      </c>
      <c r="BV1" t="s">
        <v>1786</v>
      </c>
      <c r="BW1" t="s">
        <v>1787</v>
      </c>
      <c r="BX1" t="s">
        <v>1788</v>
      </c>
      <c r="BY1" t="s">
        <v>1789</v>
      </c>
      <c r="BZ1" t="s">
        <v>1790</v>
      </c>
      <c r="CA1" t="s">
        <v>1791</v>
      </c>
      <c r="CB1" t="s">
        <v>1792</v>
      </c>
      <c r="CC1" t="s">
        <v>1793</v>
      </c>
      <c r="CD1" t="s">
        <v>1794</v>
      </c>
      <c r="CE1" t="s">
        <v>1795</v>
      </c>
      <c r="CF1" t="s">
        <v>1796</v>
      </c>
      <c r="CG1" t="s">
        <v>1797</v>
      </c>
      <c r="CH1" t="s">
        <v>1798</v>
      </c>
    </row>
    <row r="2" spans="1:86" hidden="1" x14ac:dyDescent="0.45">
      <c r="A2">
        <v>1515200400</v>
      </c>
      <c r="B2" t="s">
        <v>1801</v>
      </c>
      <c r="C2" t="s">
        <v>64</v>
      </c>
      <c r="D2" t="s">
        <v>65</v>
      </c>
      <c r="E2" t="s">
        <v>700</v>
      </c>
      <c r="F2" t="s">
        <v>661</v>
      </c>
      <c r="G2" t="s">
        <v>65</v>
      </c>
      <c r="H2">
        <v>1</v>
      </c>
      <c r="I2">
        <v>1.1100000000000001</v>
      </c>
      <c r="J2">
        <v>1.42</v>
      </c>
      <c r="K2">
        <v>1.53</v>
      </c>
      <c r="L2">
        <v>1.1399999999999999</v>
      </c>
      <c r="M2">
        <v>2</v>
      </c>
      <c r="N2">
        <v>1</v>
      </c>
      <c r="O2">
        <v>3</v>
      </c>
      <c r="P2">
        <v>2</v>
      </c>
      <c r="Q2">
        <v>1</v>
      </c>
      <c r="R2">
        <v>1</v>
      </c>
      <c r="S2" t="s">
        <v>1802</v>
      </c>
      <c r="T2">
        <v>44</v>
      </c>
      <c r="U2">
        <v>4</v>
      </c>
      <c r="V2">
        <v>7</v>
      </c>
      <c r="W2">
        <v>0</v>
      </c>
      <c r="X2">
        <v>0</v>
      </c>
      <c r="Y2">
        <v>3</v>
      </c>
      <c r="Z2">
        <v>0</v>
      </c>
      <c r="AA2">
        <v>0</v>
      </c>
      <c r="AB2">
        <v>0</v>
      </c>
      <c r="AC2">
        <v>0</v>
      </c>
      <c r="AD2">
        <v>3</v>
      </c>
      <c r="AE2">
        <v>11</v>
      </c>
      <c r="AF2">
        <v>14</v>
      </c>
      <c r="AG2">
        <v>5</v>
      </c>
      <c r="AH2">
        <v>5</v>
      </c>
      <c r="AI2">
        <v>6</v>
      </c>
      <c r="AJ2">
        <v>9</v>
      </c>
      <c r="AK2">
        <v>7</v>
      </c>
      <c r="AL2">
        <v>8</v>
      </c>
      <c r="AM2">
        <v>33</v>
      </c>
      <c r="AN2">
        <v>67</v>
      </c>
      <c r="AO2">
        <v>0</v>
      </c>
      <c r="AP2">
        <v>0</v>
      </c>
      <c r="AQ2">
        <v>2.25</v>
      </c>
      <c r="AR2">
        <v>56</v>
      </c>
      <c r="AS2">
        <v>71</v>
      </c>
      <c r="AT2">
        <v>38</v>
      </c>
      <c r="AU2">
        <v>14</v>
      </c>
      <c r="AV2">
        <v>4</v>
      </c>
      <c r="AW2">
        <v>36</v>
      </c>
      <c r="AX2">
        <v>63</v>
      </c>
      <c r="AY2">
        <v>33</v>
      </c>
      <c r="AZ2">
        <v>75</v>
      </c>
      <c r="BA2">
        <v>12.51</v>
      </c>
      <c r="BB2">
        <v>4.6100000000000003</v>
      </c>
      <c r="BC2">
        <v>4.0599999999999996</v>
      </c>
      <c r="BD2">
        <v>3.36</v>
      </c>
      <c r="BE2">
        <v>2.08</v>
      </c>
      <c r="BF2">
        <f>(1/BC2+1/BD2+1/BE2-1)/3</f>
        <v>8.2312323691633438E-3</v>
      </c>
      <c r="BG2">
        <f>1/Table3[[#This Row],[odds_ft_home_team_win]]-Table3[[#This Row],[Margin/3]]</f>
        <v>0.23807418635004851</v>
      </c>
      <c r="BH2">
        <f>1/Table3[[#This Row],[odds_ft_draw]]-Table3[[#This Row],[Margin/3]]</f>
        <v>0.28938781524988427</v>
      </c>
      <c r="BI2">
        <f>1/Table3[[#This Row],[odds_ft_away_team_win]]-Table3[[#This Row],[Margin/3]]</f>
        <v>0.47253799840006738</v>
      </c>
      <c r="BJ2">
        <f>MROUND(Table3[[#This Row],[ProbH]]*100,2)/100</f>
        <v>0.24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 t="s">
        <v>1803</v>
      </c>
      <c r="BR2">
        <f>VLOOKUP(Table3[[#This Row],[Reference]],metron,10,FALSE)</f>
        <v>2.6014437689969609</v>
      </c>
      <c r="BS2">
        <f>VLOOKUP(Table3[[#This Row],[Reference]],metron,11,FALSE)</f>
        <v>1.067249240121581</v>
      </c>
      <c r="BT2">
        <f>VLOOKUP(Table3[[#This Row],[Reference]],metron,12,FALSE)</f>
        <v>1.53419452887538</v>
      </c>
      <c r="BU2">
        <f>VLOOKUP(Table3[[#This Row],[Reference]],metron,13,FALSE)</f>
        <v>0.45589353612167299</v>
      </c>
      <c r="BV2">
        <f>VLOOKUP(Table3[[#This Row],[Reference]],metron,14,FALSE)</f>
        <v>0.65133079847908748</v>
      </c>
      <c r="BW2">
        <f>VLOOKUP(Table3[[#This Row],[Reference]],metron,15,FALSE)</f>
        <v>10.75886524822695</v>
      </c>
      <c r="BX2">
        <f>VLOOKUP(Table3[[#This Row],[Reference]],metron,16,FALSE)</f>
        <v>12.46679561573179</v>
      </c>
      <c r="BY2">
        <f>VLOOKUP(Table3[[#This Row],[Reference]],metron,17,FALSE)</f>
        <v>4.1157347204161248</v>
      </c>
      <c r="BZ2">
        <f>VLOOKUP(Table3[[#This Row],[Reference]],metron,18,FALSE)</f>
        <v>5.1072821846553964</v>
      </c>
      <c r="CA2">
        <f>VLOOKUP(Table3[[#This Row],[Reference]],metron,19,FALSE)</f>
        <v>6.6431305278108255</v>
      </c>
      <c r="CB2">
        <f>VLOOKUP(Table3[[#This Row],[Reference]],metron,20,FALSE)</f>
        <v>7.3595134310763939</v>
      </c>
      <c r="CC2">
        <f>VLOOKUP(Table3[[#This Row],[Reference]],metron,21,FALSE)</f>
        <v>13.11140235910878</v>
      </c>
      <c r="CD2">
        <f>VLOOKUP(Table3[[#This Row],[Reference]],metron,22,FALSE)</f>
        <v>12.93184796854522</v>
      </c>
      <c r="CE2">
        <f>VLOOKUP(Table3[[#This Row],[Reference]],metron,23,FALSE)</f>
        <v>1.8341677096370459</v>
      </c>
      <c r="CF2">
        <f>VLOOKUP(Table3[[#This Row],[Reference]],metron,24,FALSE)</f>
        <v>1.7903629536921151</v>
      </c>
      <c r="CG2">
        <f>VLOOKUP(Table3[[#This Row],[Reference]],metron,25,FALSE)</f>
        <v>0.1095118898623279</v>
      </c>
      <c r="CH2">
        <f>VLOOKUP(Table3[[#This Row],[Reference]],metron,26,FALSE)</f>
        <v>9.3241551939924908E-2</v>
      </c>
    </row>
    <row r="3" spans="1:86" hidden="1" x14ac:dyDescent="0.45">
      <c r="A3">
        <v>1515207600</v>
      </c>
      <c r="B3" t="s">
        <v>1804</v>
      </c>
      <c r="C3" t="s">
        <v>64</v>
      </c>
      <c r="D3" t="s">
        <v>65</v>
      </c>
      <c r="E3" t="s">
        <v>677</v>
      </c>
      <c r="F3" t="s">
        <v>667</v>
      </c>
      <c r="G3" t="s">
        <v>65</v>
      </c>
      <c r="H3">
        <v>1</v>
      </c>
      <c r="I3">
        <v>1.33</v>
      </c>
      <c r="J3">
        <v>1.56</v>
      </c>
      <c r="K3">
        <v>1.56</v>
      </c>
      <c r="L3">
        <v>1.33</v>
      </c>
      <c r="M3">
        <v>1</v>
      </c>
      <c r="N3">
        <v>2</v>
      </c>
      <c r="O3">
        <v>3</v>
      </c>
      <c r="P3">
        <v>3</v>
      </c>
      <c r="Q3">
        <v>1</v>
      </c>
      <c r="R3">
        <v>2</v>
      </c>
      <c r="S3">
        <v>45</v>
      </c>
      <c r="T3" t="s">
        <v>1805</v>
      </c>
      <c r="U3">
        <v>5</v>
      </c>
      <c r="V3">
        <v>4</v>
      </c>
      <c r="W3">
        <v>1</v>
      </c>
      <c r="X3">
        <v>0</v>
      </c>
      <c r="Y3">
        <v>3</v>
      </c>
      <c r="Z3">
        <v>0</v>
      </c>
      <c r="AA3">
        <v>0</v>
      </c>
      <c r="AB3">
        <v>1</v>
      </c>
      <c r="AC3">
        <v>0</v>
      </c>
      <c r="AD3">
        <v>3</v>
      </c>
      <c r="AE3">
        <v>13</v>
      </c>
      <c r="AF3">
        <v>7</v>
      </c>
      <c r="AG3">
        <v>6</v>
      </c>
      <c r="AH3">
        <v>5</v>
      </c>
      <c r="AI3">
        <v>7</v>
      </c>
      <c r="AJ3">
        <v>2</v>
      </c>
      <c r="AK3">
        <v>8</v>
      </c>
      <c r="AL3">
        <v>12</v>
      </c>
      <c r="AM3">
        <v>53</v>
      </c>
      <c r="AN3">
        <v>47</v>
      </c>
      <c r="AO3">
        <v>0</v>
      </c>
      <c r="AP3">
        <v>0</v>
      </c>
      <c r="AQ3">
        <v>2.11</v>
      </c>
      <c r="AR3">
        <v>50</v>
      </c>
      <c r="AS3">
        <v>73</v>
      </c>
      <c r="AT3">
        <v>39</v>
      </c>
      <c r="AU3">
        <v>6</v>
      </c>
      <c r="AV3">
        <v>0</v>
      </c>
      <c r="AW3">
        <v>33</v>
      </c>
      <c r="AX3">
        <v>67</v>
      </c>
      <c r="AY3">
        <v>33</v>
      </c>
      <c r="AZ3">
        <v>62</v>
      </c>
      <c r="BA3">
        <v>9.89</v>
      </c>
      <c r="BB3">
        <v>4.33</v>
      </c>
      <c r="BC3">
        <v>2.83</v>
      </c>
      <c r="BD3">
        <v>3.48</v>
      </c>
      <c r="BE3">
        <v>2.61</v>
      </c>
      <c r="BF3">
        <f t="shared" ref="BF3:BF66" si="0">(1/BC3+1/BD3+1/BE3-1)/3</f>
        <v>7.9516582501839572E-3</v>
      </c>
      <c r="BG3">
        <f>1/Table3[[#This Row],[odds_ft_home_team_win]]-Table3[[#This Row],[Margin/3]]</f>
        <v>0.34540523220918001</v>
      </c>
      <c r="BH3">
        <f>1/Table3[[#This Row],[odds_ft_draw]]-Table3[[#This Row],[Margin/3]]</f>
        <v>0.27940466358889648</v>
      </c>
      <c r="BI3">
        <f>1/Table3[[#This Row],[odds_ft_away_team_win]]-Table3[[#This Row],[Margin/3]]</f>
        <v>0.37519010420192334</v>
      </c>
      <c r="BJ3">
        <f>MROUND(Table3[[#This Row],[ProbH]]*100,2)/100</f>
        <v>0.34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 t="s">
        <v>1806</v>
      </c>
      <c r="BR3">
        <f>VLOOKUP(Table3[[#This Row],[Reference]],metron,10,FALSE)</f>
        <v>2.5229727551184897</v>
      </c>
      <c r="BS3">
        <f>VLOOKUP(Table3[[#This Row],[Reference]],metron,11,FALSE)</f>
        <v>1.228921489601805</v>
      </c>
      <c r="BT3">
        <f>VLOOKUP(Table3[[#This Row],[Reference]],metron,12,FALSE)</f>
        <v>1.2940512655166849</v>
      </c>
      <c r="BU3">
        <f>VLOOKUP(Table3[[#This Row],[Reference]],metron,13,FALSE)</f>
        <v>0.53240890035472432</v>
      </c>
      <c r="BV3">
        <f>VLOOKUP(Table3[[#This Row],[Reference]],metron,14,FALSE)</f>
        <v>0.56514027732989358</v>
      </c>
      <c r="BW3">
        <f>VLOOKUP(Table3[[#This Row],[Reference]],metron,15,FALSE)</f>
        <v>11.417888124439131</v>
      </c>
      <c r="BX3">
        <f>VLOOKUP(Table3[[#This Row],[Reference]],metron,16,FALSE)</f>
        <v>10.76308704756207</v>
      </c>
      <c r="BY3">
        <f>VLOOKUP(Table3[[#This Row],[Reference]],metron,17,FALSE)</f>
        <v>4.8317672021824798</v>
      </c>
      <c r="BZ3">
        <f>VLOOKUP(Table3[[#This Row],[Reference]],metron,18,FALSE)</f>
        <v>4.6698999696877843</v>
      </c>
      <c r="CA3">
        <f>VLOOKUP(Table3[[#This Row],[Reference]],metron,19,FALSE)</f>
        <v>6.5861209222566508</v>
      </c>
      <c r="CB3">
        <f>VLOOKUP(Table3[[#This Row],[Reference]],metron,20,FALSE)</f>
        <v>6.093187077874286</v>
      </c>
      <c r="CC3">
        <f>VLOOKUP(Table3[[#This Row],[Reference]],metron,21,FALSE)</f>
        <v>12.685679611650491</v>
      </c>
      <c r="CD3">
        <f>VLOOKUP(Table3[[#This Row],[Reference]],metron,22,FALSE)</f>
        <v>13.02639563106796</v>
      </c>
      <c r="CE3">
        <f>VLOOKUP(Table3[[#This Row],[Reference]],metron,23,FALSE)</f>
        <v>1.6481211768132831</v>
      </c>
      <c r="CF3">
        <f>VLOOKUP(Table3[[#This Row],[Reference]],metron,24,FALSE)</f>
        <v>1.8572676958928049</v>
      </c>
      <c r="CG3">
        <f>VLOOKUP(Table3[[#This Row],[Reference]],metron,25,FALSE)</f>
        <v>9.641712787649287E-2</v>
      </c>
      <c r="CH3">
        <f>VLOOKUP(Table3[[#This Row],[Reference]],metron,26,FALSE)</f>
        <v>0.11302068161957469</v>
      </c>
    </row>
    <row r="4" spans="1:86" hidden="1" x14ac:dyDescent="0.45">
      <c r="A4">
        <v>1515279600</v>
      </c>
      <c r="B4" t="s">
        <v>1807</v>
      </c>
      <c r="C4" t="s">
        <v>64</v>
      </c>
      <c r="D4" t="s">
        <v>65</v>
      </c>
      <c r="E4" t="s">
        <v>671</v>
      </c>
      <c r="F4" t="s">
        <v>676</v>
      </c>
      <c r="G4" t="s">
        <v>65</v>
      </c>
      <c r="H4">
        <v>1</v>
      </c>
      <c r="I4">
        <v>1.44</v>
      </c>
      <c r="J4">
        <v>1.1100000000000001</v>
      </c>
      <c r="K4">
        <v>1.44</v>
      </c>
      <c r="L4">
        <v>0.95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U4">
        <v>8</v>
      </c>
      <c r="V4">
        <v>4</v>
      </c>
      <c r="W4">
        <v>2</v>
      </c>
      <c r="X4">
        <v>0</v>
      </c>
      <c r="Y4">
        <v>4</v>
      </c>
      <c r="Z4">
        <v>0</v>
      </c>
      <c r="AA4">
        <v>0</v>
      </c>
      <c r="AB4">
        <v>2</v>
      </c>
      <c r="AC4">
        <v>2</v>
      </c>
      <c r="AD4">
        <v>2</v>
      </c>
      <c r="AE4">
        <v>12</v>
      </c>
      <c r="AF4">
        <v>5</v>
      </c>
      <c r="AG4">
        <v>5</v>
      </c>
      <c r="AH4">
        <v>3</v>
      </c>
      <c r="AI4">
        <v>7</v>
      </c>
      <c r="AJ4">
        <v>2</v>
      </c>
      <c r="AK4">
        <v>10</v>
      </c>
      <c r="AL4">
        <v>20</v>
      </c>
      <c r="AM4">
        <v>56</v>
      </c>
      <c r="AN4">
        <v>44</v>
      </c>
      <c r="AO4">
        <v>0</v>
      </c>
      <c r="AP4">
        <v>0</v>
      </c>
      <c r="AQ4">
        <v>2.34</v>
      </c>
      <c r="AR4">
        <v>62</v>
      </c>
      <c r="AS4">
        <v>73</v>
      </c>
      <c r="AT4">
        <v>50</v>
      </c>
      <c r="AU4">
        <v>22</v>
      </c>
      <c r="AV4">
        <v>0</v>
      </c>
      <c r="AW4">
        <v>39</v>
      </c>
      <c r="AX4">
        <v>62</v>
      </c>
      <c r="AY4">
        <v>45</v>
      </c>
      <c r="AZ4">
        <v>78</v>
      </c>
      <c r="BA4">
        <v>9.2200000000000006</v>
      </c>
      <c r="BB4">
        <v>6.22</v>
      </c>
      <c r="BC4">
        <v>2.0499999999999998</v>
      </c>
      <c r="BD4">
        <v>3.42</v>
      </c>
      <c r="BE4">
        <v>4.07</v>
      </c>
      <c r="BF4">
        <f t="shared" si="0"/>
        <v>8.6342615225799193E-3</v>
      </c>
      <c r="BG4">
        <f>1/Table3[[#This Row],[odds_ft_home_team_win]]-Table3[[#This Row],[Margin/3]]</f>
        <v>0.47917061652620063</v>
      </c>
      <c r="BH4">
        <f>1/Table3[[#This Row],[odds_ft_draw]]-Table3[[#This Row],[Margin/3]]</f>
        <v>0.28376339929613353</v>
      </c>
      <c r="BI4">
        <f>1/Table3[[#This Row],[odds_ft_away_team_win]]-Table3[[#This Row],[Margin/3]]</f>
        <v>0.23706598417766575</v>
      </c>
      <c r="BJ4">
        <f>MROUND(Table3[[#This Row],[ProbH]]*100,2)/100</f>
        <v>0.48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 t="s">
        <v>1808</v>
      </c>
      <c r="BR4">
        <f>VLOOKUP(Table3[[#This Row],[Reference]],metron,10,FALSE)</f>
        <v>2.5271929824561399</v>
      </c>
      <c r="BS4">
        <f>VLOOKUP(Table3[[#This Row],[Reference]],metron,11,FALSE)</f>
        <v>1.510877192982456</v>
      </c>
      <c r="BT4">
        <f>VLOOKUP(Table3[[#This Row],[Reference]],metron,12,FALSE)</f>
        <v>1.0163157894736841</v>
      </c>
      <c r="BU4">
        <f>VLOOKUP(Table3[[#This Row],[Reference]],metron,13,FALSE)</f>
        <v>0.67350877192982461</v>
      </c>
      <c r="BV4">
        <f>VLOOKUP(Table3[[#This Row],[Reference]],metron,14,FALSE)</f>
        <v>0.4442105263157895</v>
      </c>
      <c r="BW4">
        <f>VLOOKUP(Table3[[#This Row],[Reference]],metron,15,FALSE)</f>
        <v>12.80980392156863</v>
      </c>
      <c r="BX4">
        <f>VLOOKUP(Table3[[#This Row],[Reference]],metron,16,FALSE)</f>
        <v>9.6872549019607845</v>
      </c>
      <c r="BY4">
        <f>VLOOKUP(Table3[[#This Row],[Reference]],metron,17,FALSE)</f>
        <v>5.6491169610129957</v>
      </c>
      <c r="BZ4">
        <f>VLOOKUP(Table3[[#This Row],[Reference]],metron,18,FALSE)</f>
        <v>4.1379540153282237</v>
      </c>
      <c r="CA4">
        <f>VLOOKUP(Table3[[#This Row],[Reference]],metron,19,FALSE)</f>
        <v>7.1606869605556343</v>
      </c>
      <c r="CB4">
        <f>VLOOKUP(Table3[[#This Row],[Reference]],metron,20,FALSE)</f>
        <v>5.5493008866325608</v>
      </c>
      <c r="CC4">
        <f>VLOOKUP(Table3[[#This Row],[Reference]],metron,21,FALSE)</f>
        <v>12.9029029029029</v>
      </c>
      <c r="CD4">
        <f>VLOOKUP(Table3[[#This Row],[Reference]],metron,22,FALSE)</f>
        <v>13.75508842175509</v>
      </c>
      <c r="CE4">
        <f>VLOOKUP(Table3[[#This Row],[Reference]],metron,23,FALSE)</f>
        <v>1.5287356321839081</v>
      </c>
      <c r="CF4">
        <f>VLOOKUP(Table3[[#This Row],[Reference]],metron,24,FALSE)</f>
        <v>1.9664750957854411</v>
      </c>
      <c r="CG4">
        <f>VLOOKUP(Table3[[#This Row],[Reference]],metron,25,FALSE)</f>
        <v>8.8441890166028103E-2</v>
      </c>
      <c r="CH4">
        <f>VLOOKUP(Table3[[#This Row],[Reference]],metron,26,FALSE)</f>
        <v>0.13409961685823751</v>
      </c>
    </row>
    <row r="5" spans="1:86" hidden="1" x14ac:dyDescent="0.45">
      <c r="A5">
        <v>1515286800</v>
      </c>
      <c r="B5" t="s">
        <v>1809</v>
      </c>
      <c r="C5" t="s">
        <v>64</v>
      </c>
      <c r="D5" t="s">
        <v>65</v>
      </c>
      <c r="E5" t="s">
        <v>704</v>
      </c>
      <c r="F5" t="s">
        <v>1810</v>
      </c>
      <c r="G5" t="s">
        <v>65</v>
      </c>
      <c r="H5">
        <v>1</v>
      </c>
      <c r="I5">
        <v>2.58</v>
      </c>
      <c r="J5">
        <v>1.73</v>
      </c>
      <c r="K5">
        <v>2.19</v>
      </c>
      <c r="L5">
        <v>1.4</v>
      </c>
      <c r="M5">
        <v>1</v>
      </c>
      <c r="N5">
        <v>1</v>
      </c>
      <c r="O5">
        <v>2</v>
      </c>
      <c r="P5">
        <v>1</v>
      </c>
      <c r="Q5">
        <v>1</v>
      </c>
      <c r="R5">
        <v>0</v>
      </c>
      <c r="S5">
        <v>25</v>
      </c>
      <c r="T5" t="s">
        <v>696</v>
      </c>
      <c r="U5">
        <v>5</v>
      </c>
      <c r="V5">
        <v>4</v>
      </c>
      <c r="W5">
        <v>2</v>
      </c>
      <c r="X5">
        <v>0</v>
      </c>
      <c r="Y5">
        <v>3</v>
      </c>
      <c r="Z5">
        <v>0</v>
      </c>
      <c r="AA5">
        <v>0</v>
      </c>
      <c r="AB5">
        <v>2</v>
      </c>
      <c r="AC5">
        <v>1</v>
      </c>
      <c r="AD5">
        <v>2</v>
      </c>
      <c r="AE5">
        <v>14</v>
      </c>
      <c r="AF5">
        <v>10</v>
      </c>
      <c r="AG5">
        <v>6</v>
      </c>
      <c r="AH5">
        <v>4</v>
      </c>
      <c r="AI5">
        <v>8</v>
      </c>
      <c r="AJ5">
        <v>6</v>
      </c>
      <c r="AK5">
        <v>25</v>
      </c>
      <c r="AL5">
        <v>11</v>
      </c>
      <c r="AM5">
        <v>41</v>
      </c>
      <c r="AN5">
        <v>59</v>
      </c>
      <c r="AO5">
        <v>0</v>
      </c>
      <c r="AP5">
        <v>0</v>
      </c>
      <c r="AQ5">
        <v>2.83</v>
      </c>
      <c r="AR5">
        <v>62</v>
      </c>
      <c r="AS5">
        <v>83</v>
      </c>
      <c r="AT5">
        <v>62</v>
      </c>
      <c r="AU5">
        <v>26</v>
      </c>
      <c r="AV5">
        <v>13</v>
      </c>
      <c r="AW5">
        <v>52</v>
      </c>
      <c r="AX5">
        <v>69</v>
      </c>
      <c r="AY5">
        <v>35</v>
      </c>
      <c r="AZ5">
        <v>70</v>
      </c>
      <c r="BA5">
        <v>9.31</v>
      </c>
      <c r="BB5">
        <v>4.3600000000000003</v>
      </c>
      <c r="BC5">
        <v>1.56</v>
      </c>
      <c r="BD5">
        <v>4.3600000000000003</v>
      </c>
      <c r="BE5">
        <v>6.39</v>
      </c>
      <c r="BF5">
        <f t="shared" si="0"/>
        <v>8.9593206274947903E-3</v>
      </c>
      <c r="BG5">
        <f>1/Table3[[#This Row],[odds_ft_home_team_win]]-Table3[[#This Row],[Margin/3]]</f>
        <v>0.63206632039814614</v>
      </c>
      <c r="BH5">
        <f>1/Table3[[#This Row],[odds_ft_draw]]-Table3[[#This Row],[Margin/3]]</f>
        <v>0.2203984775376428</v>
      </c>
      <c r="BI5">
        <f>1/Table3[[#This Row],[odds_ft_away_team_win]]-Table3[[#This Row],[Margin/3]]</f>
        <v>0.147535202064211</v>
      </c>
      <c r="BJ5">
        <f>MROUND(Table3[[#This Row],[ProbH]]*100,2)/100</f>
        <v>0.64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 t="s">
        <v>1811</v>
      </c>
      <c r="BR5">
        <f>VLOOKUP(Table3[[#This Row],[Reference]],metron,10,FALSE)</f>
        <v>2.8343749999999996</v>
      </c>
      <c r="BS5">
        <f>VLOOKUP(Table3[[#This Row],[Reference]],metron,11,FALSE)</f>
        <v>1.980803571428571</v>
      </c>
      <c r="BT5">
        <f>VLOOKUP(Table3[[#This Row],[Reference]],metron,12,FALSE)</f>
        <v>0.85357142857142854</v>
      </c>
      <c r="BU5">
        <f>VLOOKUP(Table3[[#This Row],[Reference]],metron,13,FALSE)</f>
        <v>0.8683035714285714</v>
      </c>
      <c r="BV5">
        <f>VLOOKUP(Table3[[#This Row],[Reference]],metron,14,FALSE)</f>
        <v>0.36607142857142849</v>
      </c>
      <c r="BW5">
        <f>VLOOKUP(Table3[[#This Row],[Reference]],metron,15,FALSE)</f>
        <v>15.03980099502488</v>
      </c>
      <c r="BX5">
        <f>VLOOKUP(Table3[[#This Row],[Reference]],metron,16,FALSE)</f>
        <v>8.6326699834162515</v>
      </c>
      <c r="BY5">
        <f>VLOOKUP(Table3[[#This Row],[Reference]],metron,17,FALSE)</f>
        <v>6.5189234650967203</v>
      </c>
      <c r="BZ5">
        <f>VLOOKUP(Table3[[#This Row],[Reference]],metron,18,FALSE)</f>
        <v>3.4507989907485279</v>
      </c>
      <c r="CA5">
        <f>VLOOKUP(Table3[[#This Row],[Reference]],metron,19,FALSE)</f>
        <v>8.5208775299281605</v>
      </c>
      <c r="CB5">
        <f>VLOOKUP(Table3[[#This Row],[Reference]],metron,20,FALSE)</f>
        <v>5.181870992667724</v>
      </c>
      <c r="CC5">
        <f>VLOOKUP(Table3[[#This Row],[Reference]],metron,21,FALSE)</f>
        <v>12.48566610455312</v>
      </c>
      <c r="CD5">
        <f>VLOOKUP(Table3[[#This Row],[Reference]],metron,22,FALSE)</f>
        <v>13.573355817875211</v>
      </c>
      <c r="CE5">
        <f>VLOOKUP(Table3[[#This Row],[Reference]],metron,23,FALSE)</f>
        <v>1.395273023634882</v>
      </c>
      <c r="CF5">
        <f>VLOOKUP(Table3[[#This Row],[Reference]],metron,24,FALSE)</f>
        <v>2.0586797066014668</v>
      </c>
      <c r="CG5">
        <f>VLOOKUP(Table3[[#This Row],[Reference]],metron,25,FALSE)</f>
        <v>6.8459657701711488E-2</v>
      </c>
      <c r="CH5">
        <f>VLOOKUP(Table3[[#This Row],[Reference]],metron,26,FALSE)</f>
        <v>0.12713936430317849</v>
      </c>
    </row>
    <row r="6" spans="1:86" hidden="1" x14ac:dyDescent="0.45">
      <c r="A6">
        <v>1515287160</v>
      </c>
      <c r="B6" t="s">
        <v>1812</v>
      </c>
      <c r="C6" t="s">
        <v>64</v>
      </c>
      <c r="D6" t="s">
        <v>65</v>
      </c>
      <c r="E6" t="s">
        <v>693</v>
      </c>
      <c r="F6" t="s">
        <v>682</v>
      </c>
      <c r="G6" t="s">
        <v>65</v>
      </c>
      <c r="H6">
        <v>1</v>
      </c>
      <c r="I6">
        <v>1.56</v>
      </c>
      <c r="J6">
        <v>0.33</v>
      </c>
      <c r="K6">
        <v>1.59</v>
      </c>
      <c r="L6">
        <v>0.78</v>
      </c>
      <c r="M6">
        <v>2</v>
      </c>
      <c r="N6">
        <v>3</v>
      </c>
      <c r="O6">
        <v>5</v>
      </c>
      <c r="P6">
        <v>3</v>
      </c>
      <c r="Q6">
        <v>2</v>
      </c>
      <c r="R6">
        <v>1</v>
      </c>
      <c r="S6" t="s">
        <v>1813</v>
      </c>
      <c r="T6" t="s">
        <v>1814</v>
      </c>
      <c r="U6">
        <v>10</v>
      </c>
      <c r="V6">
        <v>6</v>
      </c>
      <c r="W6">
        <v>2</v>
      </c>
      <c r="X6">
        <v>0</v>
      </c>
      <c r="Y6">
        <v>3</v>
      </c>
      <c r="Z6">
        <v>0</v>
      </c>
      <c r="AA6">
        <v>0</v>
      </c>
      <c r="AB6">
        <v>2</v>
      </c>
      <c r="AC6">
        <v>2</v>
      </c>
      <c r="AD6">
        <v>1</v>
      </c>
      <c r="AE6">
        <v>15</v>
      </c>
      <c r="AF6">
        <v>17</v>
      </c>
      <c r="AG6">
        <v>5</v>
      </c>
      <c r="AH6">
        <v>8</v>
      </c>
      <c r="AI6">
        <v>10</v>
      </c>
      <c r="AJ6">
        <v>9</v>
      </c>
      <c r="AK6">
        <v>22</v>
      </c>
      <c r="AL6">
        <v>24</v>
      </c>
      <c r="AM6">
        <v>52</v>
      </c>
      <c r="AN6">
        <v>48</v>
      </c>
      <c r="AO6">
        <v>0</v>
      </c>
      <c r="AP6">
        <v>0</v>
      </c>
      <c r="AQ6">
        <v>2.39</v>
      </c>
      <c r="AR6">
        <v>50</v>
      </c>
      <c r="AS6">
        <v>73</v>
      </c>
      <c r="AT6">
        <v>50</v>
      </c>
      <c r="AU6">
        <v>22</v>
      </c>
      <c r="AV6">
        <v>6</v>
      </c>
      <c r="AW6">
        <v>39</v>
      </c>
      <c r="AX6">
        <v>78</v>
      </c>
      <c r="AY6">
        <v>28</v>
      </c>
      <c r="AZ6">
        <v>78</v>
      </c>
      <c r="BA6">
        <v>7.88</v>
      </c>
      <c r="BB6">
        <v>5.22</v>
      </c>
      <c r="BC6">
        <v>1.83</v>
      </c>
      <c r="BD6">
        <v>3.73</v>
      </c>
      <c r="BE6">
        <v>4.71</v>
      </c>
      <c r="BF6">
        <f t="shared" si="0"/>
        <v>8.9529424100269015E-3</v>
      </c>
      <c r="BG6">
        <f>1/Table3[[#This Row],[odds_ft_home_team_win]]-Table3[[#This Row],[Margin/3]]</f>
        <v>0.53749514502166706</v>
      </c>
      <c r="BH6">
        <f>1/Table3[[#This Row],[odds_ft_draw]]-Table3[[#This Row],[Margin/3]]</f>
        <v>0.2591435723352814</v>
      </c>
      <c r="BI6">
        <f>1/Table3[[#This Row],[odds_ft_away_team_win]]-Table3[[#This Row],[Margin/3]]</f>
        <v>0.20336128264305167</v>
      </c>
      <c r="BJ6">
        <f>MROUND(Table3[[#This Row],[ProbH]]*100,2)/100</f>
        <v>0.54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 t="s">
        <v>1815</v>
      </c>
      <c r="BR6">
        <f>VLOOKUP(Table3[[#This Row],[Reference]],metron,10,FALSE)</f>
        <v>2.6359702267612941</v>
      </c>
      <c r="BS6">
        <f>VLOOKUP(Table3[[#This Row],[Reference]],metron,11,FALSE)</f>
        <v>1.684957590444867</v>
      </c>
      <c r="BT6">
        <f>VLOOKUP(Table3[[#This Row],[Reference]],metron,12,FALSE)</f>
        <v>0.95101263631642718</v>
      </c>
      <c r="BU6">
        <f>VLOOKUP(Table3[[#This Row],[Reference]],metron,13,FALSE)</f>
        <v>0.72650164445213783</v>
      </c>
      <c r="BV6">
        <f>VLOOKUP(Table3[[#This Row],[Reference]],metron,14,FALSE)</f>
        <v>0.42097974727367138</v>
      </c>
      <c r="BW6">
        <f>VLOOKUP(Table3[[#This Row],[Reference]],metron,15,FALSE)</f>
        <v>13.338806970509379</v>
      </c>
      <c r="BX6">
        <f>VLOOKUP(Table3[[#This Row],[Reference]],metron,16,FALSE)</f>
        <v>9.2530160857908843</v>
      </c>
      <c r="BY6">
        <f>VLOOKUP(Table3[[#This Row],[Reference]],metron,17,FALSE)</f>
        <v>5.9915081521739131</v>
      </c>
      <c r="BZ6">
        <f>VLOOKUP(Table3[[#This Row],[Reference]],metron,18,FALSE)</f>
        <v>3.9772418478260869</v>
      </c>
      <c r="CA6">
        <f>VLOOKUP(Table3[[#This Row],[Reference]],metron,19,FALSE)</f>
        <v>7.3472988183354664</v>
      </c>
      <c r="CB6">
        <f>VLOOKUP(Table3[[#This Row],[Reference]],metron,20,FALSE)</f>
        <v>5.2757742379647974</v>
      </c>
      <c r="CC6">
        <f>VLOOKUP(Table3[[#This Row],[Reference]],metron,21,FALSE)</f>
        <v>12.59428182437032</v>
      </c>
      <c r="CD6">
        <f>VLOOKUP(Table3[[#This Row],[Reference]],metron,22,FALSE)</f>
        <v>13.577944179714089</v>
      </c>
      <c r="CE6">
        <f>VLOOKUP(Table3[[#This Row],[Reference]],metron,23,FALSE)</f>
        <v>1.4276913099870301</v>
      </c>
      <c r="CF6">
        <f>VLOOKUP(Table3[[#This Row],[Reference]],metron,24,FALSE)</f>
        <v>1.940985732814527</v>
      </c>
      <c r="CG6">
        <f>VLOOKUP(Table3[[#This Row],[Reference]],metron,25,FALSE)</f>
        <v>8.0739299610894946E-2</v>
      </c>
      <c r="CH6">
        <f>VLOOKUP(Table3[[#This Row],[Reference]],metron,26,FALSE)</f>
        <v>0.12743190661478601</v>
      </c>
    </row>
    <row r="7" spans="1:86" hidden="1" x14ac:dyDescent="0.45">
      <c r="A7">
        <v>1515294000</v>
      </c>
      <c r="B7" t="s">
        <v>1816</v>
      </c>
      <c r="C7" t="s">
        <v>64</v>
      </c>
      <c r="D7" t="s">
        <v>65</v>
      </c>
      <c r="E7" t="s">
        <v>660</v>
      </c>
      <c r="F7" t="s">
        <v>1817</v>
      </c>
      <c r="G7" t="s">
        <v>65</v>
      </c>
      <c r="H7">
        <v>1</v>
      </c>
      <c r="I7">
        <v>1.67</v>
      </c>
      <c r="J7">
        <v>0.44</v>
      </c>
      <c r="K7">
        <v>1.35</v>
      </c>
      <c r="L7">
        <v>0.82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U7">
        <v>1</v>
      </c>
      <c r="V7">
        <v>4</v>
      </c>
      <c r="W7">
        <v>3</v>
      </c>
      <c r="X7">
        <v>0</v>
      </c>
      <c r="Y7">
        <v>2</v>
      </c>
      <c r="Z7">
        <v>0</v>
      </c>
      <c r="AA7">
        <v>1</v>
      </c>
      <c r="AB7">
        <v>2</v>
      </c>
      <c r="AC7">
        <v>0</v>
      </c>
      <c r="AD7">
        <v>2</v>
      </c>
      <c r="AE7">
        <v>8</v>
      </c>
      <c r="AF7">
        <v>6</v>
      </c>
      <c r="AG7">
        <v>2</v>
      </c>
      <c r="AH7">
        <v>2</v>
      </c>
      <c r="AI7">
        <v>6</v>
      </c>
      <c r="AJ7">
        <v>4</v>
      </c>
      <c r="AK7">
        <v>16</v>
      </c>
      <c r="AL7">
        <v>22</v>
      </c>
      <c r="AM7">
        <v>55</v>
      </c>
      <c r="AN7">
        <v>45</v>
      </c>
      <c r="AO7">
        <v>0</v>
      </c>
      <c r="AP7">
        <v>0</v>
      </c>
      <c r="AQ7">
        <v>2.5</v>
      </c>
      <c r="AR7">
        <v>39</v>
      </c>
      <c r="AS7">
        <v>62</v>
      </c>
      <c r="AT7">
        <v>39</v>
      </c>
      <c r="AU7">
        <v>22</v>
      </c>
      <c r="AV7">
        <v>22</v>
      </c>
      <c r="AW7">
        <v>28</v>
      </c>
      <c r="AX7">
        <v>62</v>
      </c>
      <c r="AY7">
        <v>39</v>
      </c>
      <c r="AZ7">
        <v>73</v>
      </c>
      <c r="BA7">
        <v>8.11</v>
      </c>
      <c r="BB7">
        <v>5.44</v>
      </c>
      <c r="BC7">
        <v>1.82</v>
      </c>
      <c r="BD7">
        <v>3.56</v>
      </c>
      <c r="BE7">
        <v>5.15</v>
      </c>
      <c r="BF7">
        <f t="shared" si="0"/>
        <v>8.1747277121990702E-3</v>
      </c>
      <c r="BG7">
        <f>1/Table3[[#This Row],[odds_ft_home_team_win]]-Table3[[#This Row],[Margin/3]]</f>
        <v>0.54127582173835032</v>
      </c>
      <c r="BH7">
        <f>1/Table3[[#This Row],[odds_ft_draw]]-Table3[[#This Row],[Margin/3]]</f>
        <v>0.27272414869229533</v>
      </c>
      <c r="BI7">
        <f>1/Table3[[#This Row],[odds_ft_away_team_win]]-Table3[[#This Row],[Margin/3]]</f>
        <v>0.18600002956935432</v>
      </c>
      <c r="BJ7">
        <f>MROUND(Table3[[#This Row],[ProbH]]*100,2)/100</f>
        <v>0.54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 t="s">
        <v>1818</v>
      </c>
      <c r="BR7">
        <f>VLOOKUP(Table3[[#This Row],[Reference]],metron,10,FALSE)</f>
        <v>2.6359702267612941</v>
      </c>
      <c r="BS7">
        <f>VLOOKUP(Table3[[#This Row],[Reference]],metron,11,FALSE)</f>
        <v>1.684957590444867</v>
      </c>
      <c r="BT7">
        <f>VLOOKUP(Table3[[#This Row],[Reference]],metron,12,FALSE)</f>
        <v>0.95101263631642718</v>
      </c>
      <c r="BU7">
        <f>VLOOKUP(Table3[[#This Row],[Reference]],metron,13,FALSE)</f>
        <v>0.72650164445213783</v>
      </c>
      <c r="BV7">
        <f>VLOOKUP(Table3[[#This Row],[Reference]],metron,14,FALSE)</f>
        <v>0.42097974727367138</v>
      </c>
      <c r="BW7">
        <f>VLOOKUP(Table3[[#This Row],[Reference]],metron,15,FALSE)</f>
        <v>13.338806970509379</v>
      </c>
      <c r="BX7">
        <f>VLOOKUP(Table3[[#This Row],[Reference]],metron,16,FALSE)</f>
        <v>9.2530160857908843</v>
      </c>
      <c r="BY7">
        <f>VLOOKUP(Table3[[#This Row],[Reference]],metron,17,FALSE)</f>
        <v>5.9915081521739131</v>
      </c>
      <c r="BZ7">
        <f>VLOOKUP(Table3[[#This Row],[Reference]],metron,18,FALSE)</f>
        <v>3.9772418478260869</v>
      </c>
      <c r="CA7">
        <f>VLOOKUP(Table3[[#This Row],[Reference]],metron,19,FALSE)</f>
        <v>7.3472988183354664</v>
      </c>
      <c r="CB7">
        <f>VLOOKUP(Table3[[#This Row],[Reference]],metron,20,FALSE)</f>
        <v>5.2757742379647974</v>
      </c>
      <c r="CC7">
        <f>VLOOKUP(Table3[[#This Row],[Reference]],metron,21,FALSE)</f>
        <v>12.59428182437032</v>
      </c>
      <c r="CD7">
        <f>VLOOKUP(Table3[[#This Row],[Reference]],metron,22,FALSE)</f>
        <v>13.577944179714089</v>
      </c>
      <c r="CE7">
        <f>VLOOKUP(Table3[[#This Row],[Reference]],metron,23,FALSE)</f>
        <v>1.4276913099870301</v>
      </c>
      <c r="CF7">
        <f>VLOOKUP(Table3[[#This Row],[Reference]],metron,24,FALSE)</f>
        <v>1.940985732814527</v>
      </c>
      <c r="CG7">
        <f>VLOOKUP(Table3[[#This Row],[Reference]],metron,25,FALSE)</f>
        <v>8.0739299610894946E-2</v>
      </c>
      <c r="CH7">
        <f>VLOOKUP(Table3[[#This Row],[Reference]],metron,26,FALSE)</f>
        <v>0.12743190661478601</v>
      </c>
    </row>
    <row r="8" spans="1:86" hidden="1" x14ac:dyDescent="0.45">
      <c r="A8">
        <v>1515348000</v>
      </c>
      <c r="B8" t="s">
        <v>1819</v>
      </c>
      <c r="C8" t="s">
        <v>64</v>
      </c>
      <c r="D8" t="s">
        <v>65</v>
      </c>
      <c r="E8" t="s">
        <v>705</v>
      </c>
      <c r="F8" t="s">
        <v>666</v>
      </c>
      <c r="G8" t="s">
        <v>65</v>
      </c>
      <c r="H8">
        <v>1</v>
      </c>
      <c r="I8">
        <v>2.27</v>
      </c>
      <c r="J8">
        <v>1.38</v>
      </c>
      <c r="K8">
        <v>2.2400000000000002</v>
      </c>
      <c r="L8">
        <v>1.35</v>
      </c>
      <c r="M8">
        <v>1</v>
      </c>
      <c r="N8">
        <v>1</v>
      </c>
      <c r="O8">
        <v>2</v>
      </c>
      <c r="P8">
        <v>1</v>
      </c>
      <c r="Q8">
        <v>1</v>
      </c>
      <c r="R8">
        <v>0</v>
      </c>
      <c r="S8">
        <v>23</v>
      </c>
      <c r="T8">
        <v>52</v>
      </c>
      <c r="U8">
        <v>5</v>
      </c>
      <c r="V8">
        <v>5</v>
      </c>
      <c r="W8">
        <v>3</v>
      </c>
      <c r="X8">
        <v>0</v>
      </c>
      <c r="Y8">
        <v>1</v>
      </c>
      <c r="Z8">
        <v>0</v>
      </c>
      <c r="AA8">
        <v>2</v>
      </c>
      <c r="AB8">
        <v>1</v>
      </c>
      <c r="AC8">
        <v>1</v>
      </c>
      <c r="AD8">
        <v>0</v>
      </c>
      <c r="AE8">
        <v>10</v>
      </c>
      <c r="AF8">
        <v>12</v>
      </c>
      <c r="AG8">
        <v>6</v>
      </c>
      <c r="AH8">
        <v>3</v>
      </c>
      <c r="AI8">
        <v>4</v>
      </c>
      <c r="AJ8">
        <v>9</v>
      </c>
      <c r="AK8">
        <v>16</v>
      </c>
      <c r="AL8">
        <v>16</v>
      </c>
      <c r="AM8">
        <v>42</v>
      </c>
      <c r="AN8">
        <v>58</v>
      </c>
      <c r="AO8">
        <v>0</v>
      </c>
      <c r="AP8">
        <v>0</v>
      </c>
      <c r="AQ8">
        <v>3.09</v>
      </c>
      <c r="AR8">
        <v>79</v>
      </c>
      <c r="AS8">
        <v>85</v>
      </c>
      <c r="AT8">
        <v>66</v>
      </c>
      <c r="AU8">
        <v>42</v>
      </c>
      <c r="AV8">
        <v>22</v>
      </c>
      <c r="AW8">
        <v>42</v>
      </c>
      <c r="AX8">
        <v>68</v>
      </c>
      <c r="AY8">
        <v>57</v>
      </c>
      <c r="AZ8">
        <v>91</v>
      </c>
      <c r="BA8">
        <v>13.84</v>
      </c>
      <c r="BB8">
        <v>4.0599999999999996</v>
      </c>
      <c r="BC8">
        <v>2.2200000000000002</v>
      </c>
      <c r="BD8">
        <v>3.41</v>
      </c>
      <c r="BE8">
        <v>3.56</v>
      </c>
      <c r="BF8">
        <f t="shared" si="0"/>
        <v>8.2014862732514206E-3</v>
      </c>
      <c r="BG8">
        <f>1/Table3[[#This Row],[odds_ft_home_team_win]]-Table3[[#This Row],[Margin/3]]</f>
        <v>0.442248964177199</v>
      </c>
      <c r="BH8">
        <f>1/Table3[[#This Row],[odds_ft_draw]]-Table3[[#This Row],[Margin/3]]</f>
        <v>0.28505364569155794</v>
      </c>
      <c r="BI8">
        <f>1/Table3[[#This Row],[odds_ft_away_team_win]]-Table3[[#This Row],[Margin/3]]</f>
        <v>0.272697390131243</v>
      </c>
      <c r="BJ8">
        <f>MROUND(Table3[[#This Row],[ProbH]]*100,2)/100</f>
        <v>0.44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 t="s">
        <v>1820</v>
      </c>
      <c r="BR8">
        <f>VLOOKUP(Table3[[#This Row],[Reference]],metron,10,FALSE)</f>
        <v>2.4807646356033461</v>
      </c>
      <c r="BS8">
        <f>VLOOKUP(Table3[[#This Row],[Reference]],metron,11,FALSE)</f>
        <v>1.4140979689366791</v>
      </c>
      <c r="BT8">
        <f>VLOOKUP(Table3[[#This Row],[Reference]],metron,12,FALSE)</f>
        <v>1.0666666666666671</v>
      </c>
      <c r="BU8">
        <f>VLOOKUP(Table3[[#This Row],[Reference]],metron,13,FALSE)</f>
        <v>0.62712066905615294</v>
      </c>
      <c r="BV8">
        <f>VLOOKUP(Table3[[#This Row],[Reference]],metron,14,FALSE)</f>
        <v>0.46009557945041818</v>
      </c>
      <c r="BW8">
        <f>VLOOKUP(Table3[[#This Row],[Reference]],metron,15,FALSE)</f>
        <v>12.56969280146722</v>
      </c>
      <c r="BX8">
        <f>VLOOKUP(Table3[[#This Row],[Reference]],metron,16,FALSE)</f>
        <v>9.8695552498853729</v>
      </c>
      <c r="BY8">
        <f>VLOOKUP(Table3[[#This Row],[Reference]],metron,17,FALSE)</f>
        <v>5.2754256787850897</v>
      </c>
      <c r="BZ8">
        <f>VLOOKUP(Table3[[#This Row],[Reference]],metron,18,FALSE)</f>
        <v>4.1279337321675103</v>
      </c>
      <c r="CA8">
        <f>VLOOKUP(Table3[[#This Row],[Reference]],metron,19,FALSE)</f>
        <v>7.2942671226821298</v>
      </c>
      <c r="CB8">
        <f>VLOOKUP(Table3[[#This Row],[Reference]],metron,20,FALSE)</f>
        <v>5.7416215177178627</v>
      </c>
      <c r="CC8">
        <f>VLOOKUP(Table3[[#This Row],[Reference]],metron,21,FALSE)</f>
        <v>12.897246007868549</v>
      </c>
      <c r="CD8">
        <f>VLOOKUP(Table3[[#This Row],[Reference]],metron,22,FALSE)</f>
        <v>13.507058551261281</v>
      </c>
      <c r="CE8">
        <f>VLOOKUP(Table3[[#This Row],[Reference]],metron,23,FALSE)</f>
        <v>1.576522702104098</v>
      </c>
      <c r="CF8">
        <f>VLOOKUP(Table3[[#This Row],[Reference]],metron,24,FALSE)</f>
        <v>1.917165005537099</v>
      </c>
      <c r="CG8">
        <f>VLOOKUP(Table3[[#This Row],[Reference]],metron,25,FALSE)</f>
        <v>8.4385382059800659E-2</v>
      </c>
      <c r="CH8">
        <f>VLOOKUP(Table3[[#This Row],[Reference]],metron,26,FALSE)</f>
        <v>0.1233665559246955</v>
      </c>
    </row>
    <row r="9" spans="1:86" hidden="1" x14ac:dyDescent="0.45">
      <c r="A9">
        <v>1515369600</v>
      </c>
      <c r="B9" t="s">
        <v>1821</v>
      </c>
      <c r="C9" t="s">
        <v>64</v>
      </c>
      <c r="D9" t="s">
        <v>65</v>
      </c>
      <c r="E9" t="s">
        <v>683</v>
      </c>
      <c r="F9" t="s">
        <v>694</v>
      </c>
      <c r="G9" t="s">
        <v>65</v>
      </c>
      <c r="H9">
        <v>1</v>
      </c>
      <c r="I9">
        <v>0.67</v>
      </c>
      <c r="J9">
        <v>1.67</v>
      </c>
      <c r="K9">
        <v>0.76</v>
      </c>
      <c r="L9">
        <v>1.48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T9">
        <v>44</v>
      </c>
      <c r="U9">
        <v>7</v>
      </c>
      <c r="V9">
        <v>3</v>
      </c>
      <c r="W9">
        <v>3</v>
      </c>
      <c r="X9">
        <v>0</v>
      </c>
      <c r="Y9">
        <v>2</v>
      </c>
      <c r="Z9">
        <v>0</v>
      </c>
      <c r="AA9">
        <v>2</v>
      </c>
      <c r="AB9">
        <v>1</v>
      </c>
      <c r="AC9">
        <v>0</v>
      </c>
      <c r="AD9">
        <v>2</v>
      </c>
      <c r="AE9">
        <v>10</v>
      </c>
      <c r="AF9">
        <v>10</v>
      </c>
      <c r="AG9">
        <v>2</v>
      </c>
      <c r="AH9">
        <v>4</v>
      </c>
      <c r="AI9">
        <v>8</v>
      </c>
      <c r="AJ9">
        <v>6</v>
      </c>
      <c r="AK9">
        <v>21</v>
      </c>
      <c r="AL9">
        <v>19</v>
      </c>
      <c r="AM9">
        <v>49</v>
      </c>
      <c r="AN9">
        <v>51</v>
      </c>
      <c r="AO9">
        <v>0</v>
      </c>
      <c r="AP9">
        <v>0</v>
      </c>
      <c r="AQ9">
        <v>2.83</v>
      </c>
      <c r="AR9">
        <v>66</v>
      </c>
      <c r="AS9">
        <v>88</v>
      </c>
      <c r="AT9">
        <v>66</v>
      </c>
      <c r="AU9">
        <v>31</v>
      </c>
      <c r="AV9">
        <v>4</v>
      </c>
      <c r="AW9">
        <v>45</v>
      </c>
      <c r="AX9">
        <v>74</v>
      </c>
      <c r="AY9">
        <v>41</v>
      </c>
      <c r="AZ9">
        <v>81</v>
      </c>
      <c r="BA9">
        <v>8.9499999999999993</v>
      </c>
      <c r="BB9">
        <v>7.58</v>
      </c>
      <c r="BC9">
        <v>3.08</v>
      </c>
      <c r="BD9">
        <v>3.31</v>
      </c>
      <c r="BE9">
        <v>2.5099999999999998</v>
      </c>
      <c r="BF9">
        <f t="shared" si="0"/>
        <v>8.3988342675647889E-3</v>
      </c>
      <c r="BG9">
        <f>1/Table3[[#This Row],[odds_ft_home_team_win]]-Table3[[#This Row],[Margin/3]]</f>
        <v>0.3162764904077599</v>
      </c>
      <c r="BH9">
        <f>1/Table3[[#This Row],[odds_ft_draw]]-Table3[[#This Row],[Margin/3]]</f>
        <v>0.29371596935781286</v>
      </c>
      <c r="BI9">
        <f>1/Table3[[#This Row],[odds_ft_away_team_win]]-Table3[[#This Row],[Margin/3]]</f>
        <v>0.3900075402344273</v>
      </c>
      <c r="BJ9">
        <f>MROUND(Table3[[#This Row],[ProbH]]*100,2)/100</f>
        <v>0.32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 t="s">
        <v>1822</v>
      </c>
      <c r="BR9">
        <f>VLOOKUP(Table3[[#This Row],[Reference]],metron,10,FALSE)</f>
        <v>2.5313454284174597</v>
      </c>
      <c r="BS9">
        <f>VLOOKUP(Table3[[#This Row],[Reference]],metron,11,FALSE)</f>
        <v>1.210167055864918</v>
      </c>
      <c r="BT9">
        <f>VLOOKUP(Table3[[#This Row],[Reference]],metron,12,FALSE)</f>
        <v>1.3211783725525419</v>
      </c>
      <c r="BU9">
        <f>VLOOKUP(Table3[[#This Row],[Reference]],metron,13,FALSE)</f>
        <v>0.53135669362084459</v>
      </c>
      <c r="BV9">
        <f>VLOOKUP(Table3[[#This Row],[Reference]],metron,14,FALSE)</f>
        <v>0.55633423180592989</v>
      </c>
      <c r="BW9">
        <f>VLOOKUP(Table3[[#This Row],[Reference]],metron,15,FALSE)</f>
        <v>11.21109010712035</v>
      </c>
      <c r="BX9">
        <f>VLOOKUP(Table3[[#This Row],[Reference]],metron,16,FALSE)</f>
        <v>11.01700787401575</v>
      </c>
      <c r="BY9">
        <f>VLOOKUP(Table3[[#This Row],[Reference]],metron,17,FALSE)</f>
        <v>4.6792332268370611</v>
      </c>
      <c r="BZ9">
        <f>VLOOKUP(Table3[[#This Row],[Reference]],metron,18,FALSE)</f>
        <v>4.7080804854679013</v>
      </c>
      <c r="CA9">
        <f>VLOOKUP(Table3[[#This Row],[Reference]],metron,19,FALSE)</f>
        <v>6.5318568802832893</v>
      </c>
      <c r="CB9">
        <f>VLOOKUP(Table3[[#This Row],[Reference]],metron,20,FALSE)</f>
        <v>6.3089273885478487</v>
      </c>
      <c r="CC9">
        <f>VLOOKUP(Table3[[#This Row],[Reference]],metron,21,FALSE)</f>
        <v>12.72547770700637</v>
      </c>
      <c r="CD9">
        <f>VLOOKUP(Table3[[#This Row],[Reference]],metron,22,FALSE)</f>
        <v>13.06847133757962</v>
      </c>
      <c r="CE9">
        <f>VLOOKUP(Table3[[#This Row],[Reference]],metron,23,FALSE)</f>
        <v>1.6902356902356901</v>
      </c>
      <c r="CF9">
        <f>VLOOKUP(Table3[[#This Row],[Reference]],metron,24,FALSE)</f>
        <v>1.8050198959289869</v>
      </c>
      <c r="CG9">
        <f>VLOOKUP(Table3[[#This Row],[Reference]],metron,25,FALSE)</f>
        <v>0.105907560453015</v>
      </c>
      <c r="CH9">
        <f>VLOOKUP(Table3[[#This Row],[Reference]],metron,26,FALSE)</f>
        <v>0.1141720232629324</v>
      </c>
    </row>
    <row r="10" spans="1:86" hidden="1" x14ac:dyDescent="0.45">
      <c r="A10">
        <v>1515369600</v>
      </c>
      <c r="B10" t="s">
        <v>1821</v>
      </c>
      <c r="C10" t="s">
        <v>64</v>
      </c>
      <c r="D10" t="s">
        <v>65</v>
      </c>
      <c r="E10" t="s">
        <v>672</v>
      </c>
      <c r="F10" t="s">
        <v>1823</v>
      </c>
      <c r="G10" t="s">
        <v>65</v>
      </c>
      <c r="H10">
        <v>1</v>
      </c>
      <c r="I10">
        <v>0.89</v>
      </c>
      <c r="J10">
        <v>1.44</v>
      </c>
      <c r="K10">
        <v>1.8</v>
      </c>
      <c r="L10">
        <v>0.82</v>
      </c>
      <c r="M10">
        <v>4</v>
      </c>
      <c r="N10">
        <v>2</v>
      </c>
      <c r="O10">
        <v>6</v>
      </c>
      <c r="P10">
        <v>4</v>
      </c>
      <c r="Q10">
        <v>3</v>
      </c>
      <c r="R10">
        <v>1</v>
      </c>
      <c r="S10" t="s">
        <v>1824</v>
      </c>
      <c r="T10" t="s">
        <v>1825</v>
      </c>
      <c r="U10">
        <v>7</v>
      </c>
      <c r="V10">
        <v>9</v>
      </c>
      <c r="W10">
        <v>2</v>
      </c>
      <c r="X10">
        <v>0</v>
      </c>
      <c r="Y10">
        <v>4</v>
      </c>
      <c r="Z10">
        <v>0</v>
      </c>
      <c r="AA10">
        <v>1</v>
      </c>
      <c r="AB10">
        <v>1</v>
      </c>
      <c r="AC10">
        <v>2</v>
      </c>
      <c r="AD10">
        <v>2</v>
      </c>
      <c r="AE10">
        <v>11</v>
      </c>
      <c r="AF10">
        <v>17</v>
      </c>
      <c r="AG10">
        <v>6</v>
      </c>
      <c r="AH10">
        <v>6</v>
      </c>
      <c r="AI10">
        <v>5</v>
      </c>
      <c r="AJ10">
        <v>11</v>
      </c>
      <c r="AK10">
        <v>16</v>
      </c>
      <c r="AL10">
        <v>10</v>
      </c>
      <c r="AM10">
        <v>42</v>
      </c>
      <c r="AN10">
        <v>58</v>
      </c>
      <c r="AO10">
        <v>0</v>
      </c>
      <c r="AP10">
        <v>0</v>
      </c>
      <c r="AQ10">
        <v>2.61</v>
      </c>
      <c r="AR10">
        <v>50</v>
      </c>
      <c r="AS10">
        <v>67</v>
      </c>
      <c r="AT10">
        <v>45</v>
      </c>
      <c r="AU10">
        <v>39</v>
      </c>
      <c r="AV10">
        <v>22</v>
      </c>
      <c r="AW10">
        <v>22</v>
      </c>
      <c r="AX10">
        <v>56</v>
      </c>
      <c r="AY10">
        <v>50</v>
      </c>
      <c r="AZ10">
        <v>89</v>
      </c>
      <c r="BA10">
        <v>13.22</v>
      </c>
      <c r="BB10">
        <v>5.1100000000000003</v>
      </c>
      <c r="BC10">
        <v>1.81</v>
      </c>
      <c r="BD10">
        <v>3.84</v>
      </c>
      <c r="BE10">
        <v>4.74</v>
      </c>
      <c r="BF10">
        <f t="shared" si="0"/>
        <v>7.957772882330497E-3</v>
      </c>
      <c r="BG10">
        <f>1/Table3[[#This Row],[odds_ft_home_team_win]]-Table3[[#This Row],[Margin/3]]</f>
        <v>0.54452841496297344</v>
      </c>
      <c r="BH10">
        <f>1/Table3[[#This Row],[odds_ft_draw]]-Table3[[#This Row],[Margin/3]]</f>
        <v>0.25245889378433617</v>
      </c>
      <c r="BI10">
        <f>1/Table3[[#This Row],[odds_ft_away_team_win]]-Table3[[#This Row],[Margin/3]]</f>
        <v>0.20301269125269059</v>
      </c>
      <c r="BJ10">
        <f>MROUND(Table3[[#This Row],[ProbH]]*100,2)/100</f>
        <v>0.54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 t="s">
        <v>1826</v>
      </c>
      <c r="BR10">
        <f>VLOOKUP(Table3[[#This Row],[Reference]],metron,10,FALSE)</f>
        <v>2.6359702267612941</v>
      </c>
      <c r="BS10">
        <f>VLOOKUP(Table3[[#This Row],[Reference]],metron,11,FALSE)</f>
        <v>1.684957590444867</v>
      </c>
      <c r="BT10">
        <f>VLOOKUP(Table3[[#This Row],[Reference]],metron,12,FALSE)</f>
        <v>0.95101263631642718</v>
      </c>
      <c r="BU10">
        <f>VLOOKUP(Table3[[#This Row],[Reference]],metron,13,FALSE)</f>
        <v>0.72650164445213783</v>
      </c>
      <c r="BV10">
        <f>VLOOKUP(Table3[[#This Row],[Reference]],metron,14,FALSE)</f>
        <v>0.42097974727367138</v>
      </c>
      <c r="BW10">
        <f>VLOOKUP(Table3[[#This Row],[Reference]],metron,15,FALSE)</f>
        <v>13.338806970509379</v>
      </c>
      <c r="BX10">
        <f>VLOOKUP(Table3[[#This Row],[Reference]],metron,16,FALSE)</f>
        <v>9.2530160857908843</v>
      </c>
      <c r="BY10">
        <f>VLOOKUP(Table3[[#This Row],[Reference]],metron,17,FALSE)</f>
        <v>5.9915081521739131</v>
      </c>
      <c r="BZ10">
        <f>VLOOKUP(Table3[[#This Row],[Reference]],metron,18,FALSE)</f>
        <v>3.9772418478260869</v>
      </c>
      <c r="CA10">
        <f>VLOOKUP(Table3[[#This Row],[Reference]],metron,19,FALSE)</f>
        <v>7.3472988183354664</v>
      </c>
      <c r="CB10">
        <f>VLOOKUP(Table3[[#This Row],[Reference]],metron,20,FALSE)</f>
        <v>5.2757742379647974</v>
      </c>
      <c r="CC10">
        <f>VLOOKUP(Table3[[#This Row],[Reference]],metron,21,FALSE)</f>
        <v>12.59428182437032</v>
      </c>
      <c r="CD10">
        <f>VLOOKUP(Table3[[#This Row],[Reference]],metron,22,FALSE)</f>
        <v>13.577944179714089</v>
      </c>
      <c r="CE10">
        <f>VLOOKUP(Table3[[#This Row],[Reference]],metron,23,FALSE)</f>
        <v>1.4276913099870301</v>
      </c>
      <c r="CF10">
        <f>VLOOKUP(Table3[[#This Row],[Reference]],metron,24,FALSE)</f>
        <v>1.940985732814527</v>
      </c>
      <c r="CG10">
        <f>VLOOKUP(Table3[[#This Row],[Reference]],metron,25,FALSE)</f>
        <v>8.0739299610894946E-2</v>
      </c>
      <c r="CH10">
        <f>VLOOKUP(Table3[[#This Row],[Reference]],metron,26,FALSE)</f>
        <v>0.12743190661478601</v>
      </c>
    </row>
    <row r="11" spans="1:86" hidden="1" x14ac:dyDescent="0.45">
      <c r="A11">
        <v>1515812400</v>
      </c>
      <c r="B11" t="s">
        <v>1827</v>
      </c>
      <c r="C11" t="s">
        <v>64</v>
      </c>
      <c r="D11" t="s">
        <v>65</v>
      </c>
      <c r="E11" t="s">
        <v>1810</v>
      </c>
      <c r="F11" t="s">
        <v>700</v>
      </c>
      <c r="G11" t="s">
        <v>65</v>
      </c>
      <c r="H11">
        <v>2</v>
      </c>
      <c r="I11">
        <v>1.3</v>
      </c>
      <c r="J11">
        <v>0.75</v>
      </c>
      <c r="K11">
        <v>1.5</v>
      </c>
      <c r="L11">
        <v>0.76</v>
      </c>
      <c r="M11">
        <v>1</v>
      </c>
      <c r="N11">
        <v>0</v>
      </c>
      <c r="O11">
        <v>1</v>
      </c>
      <c r="P11">
        <v>1</v>
      </c>
      <c r="Q11">
        <v>1</v>
      </c>
      <c r="R11">
        <v>0</v>
      </c>
      <c r="S11">
        <v>36</v>
      </c>
      <c r="U11">
        <v>7</v>
      </c>
      <c r="V11">
        <v>3</v>
      </c>
      <c r="W11">
        <v>2</v>
      </c>
      <c r="X11">
        <v>0</v>
      </c>
      <c r="Y11">
        <v>1</v>
      </c>
      <c r="Z11">
        <v>0</v>
      </c>
      <c r="AA11">
        <v>1</v>
      </c>
      <c r="AB11">
        <v>1</v>
      </c>
      <c r="AC11">
        <v>0</v>
      </c>
      <c r="AD11">
        <v>1</v>
      </c>
      <c r="AE11">
        <v>8</v>
      </c>
      <c r="AF11">
        <v>9</v>
      </c>
      <c r="AG11">
        <v>3</v>
      </c>
      <c r="AH11">
        <v>6</v>
      </c>
      <c r="AI11">
        <v>5</v>
      </c>
      <c r="AJ11">
        <v>3</v>
      </c>
      <c r="AK11">
        <v>11</v>
      </c>
      <c r="AL11">
        <v>14</v>
      </c>
      <c r="AM11">
        <v>49</v>
      </c>
      <c r="AN11">
        <v>51</v>
      </c>
      <c r="AO11">
        <v>0</v>
      </c>
      <c r="AP11">
        <v>0</v>
      </c>
      <c r="AQ11">
        <v>2.15</v>
      </c>
      <c r="AR11">
        <v>44</v>
      </c>
      <c r="AS11">
        <v>67</v>
      </c>
      <c r="AT11">
        <v>38</v>
      </c>
      <c r="AU11">
        <v>12</v>
      </c>
      <c r="AV11">
        <v>12</v>
      </c>
      <c r="AW11">
        <v>33</v>
      </c>
      <c r="AX11">
        <v>84</v>
      </c>
      <c r="AY11">
        <v>23</v>
      </c>
      <c r="AZ11">
        <v>50</v>
      </c>
      <c r="BA11">
        <v>7.93</v>
      </c>
      <c r="BB11">
        <v>4.7</v>
      </c>
      <c r="BC11">
        <v>2.19</v>
      </c>
      <c r="BD11">
        <v>3.43</v>
      </c>
      <c r="BE11">
        <v>3.61</v>
      </c>
      <c r="BF11">
        <f t="shared" si="0"/>
        <v>8.391501439963589E-3</v>
      </c>
      <c r="BG11">
        <f>1/Table3[[#This Row],[odds_ft_home_team_win]]-Table3[[#This Row],[Margin/3]]</f>
        <v>0.44822950312624649</v>
      </c>
      <c r="BH11">
        <f>1/Table3[[#This Row],[odds_ft_draw]]-Table3[[#This Row],[Margin/3]]</f>
        <v>0.28315368806440955</v>
      </c>
      <c r="BI11">
        <f>1/Table3[[#This Row],[odds_ft_away_team_win]]-Table3[[#This Row],[Margin/3]]</f>
        <v>0.26861680880934391</v>
      </c>
      <c r="BJ11">
        <f>MROUND(Table3[[#This Row],[ProbH]]*100,2)/100</f>
        <v>0.44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 t="s">
        <v>1828</v>
      </c>
      <c r="BR11">
        <f>VLOOKUP(Table3[[#This Row],[Reference]],metron,10,FALSE)</f>
        <v>2.4807646356033461</v>
      </c>
      <c r="BS11">
        <f>VLOOKUP(Table3[[#This Row],[Reference]],metron,11,FALSE)</f>
        <v>1.4140979689366791</v>
      </c>
      <c r="BT11">
        <f>VLOOKUP(Table3[[#This Row],[Reference]],metron,12,FALSE)</f>
        <v>1.0666666666666671</v>
      </c>
      <c r="BU11">
        <f>VLOOKUP(Table3[[#This Row],[Reference]],metron,13,FALSE)</f>
        <v>0.62712066905615294</v>
      </c>
      <c r="BV11">
        <f>VLOOKUP(Table3[[#This Row],[Reference]],metron,14,FALSE)</f>
        <v>0.46009557945041818</v>
      </c>
      <c r="BW11">
        <f>VLOOKUP(Table3[[#This Row],[Reference]],metron,15,FALSE)</f>
        <v>12.56969280146722</v>
      </c>
      <c r="BX11">
        <f>VLOOKUP(Table3[[#This Row],[Reference]],metron,16,FALSE)</f>
        <v>9.8695552498853729</v>
      </c>
      <c r="BY11">
        <f>VLOOKUP(Table3[[#This Row],[Reference]],metron,17,FALSE)</f>
        <v>5.2754256787850897</v>
      </c>
      <c r="BZ11">
        <f>VLOOKUP(Table3[[#This Row],[Reference]],metron,18,FALSE)</f>
        <v>4.1279337321675103</v>
      </c>
      <c r="CA11">
        <f>VLOOKUP(Table3[[#This Row],[Reference]],metron,19,FALSE)</f>
        <v>7.2942671226821298</v>
      </c>
      <c r="CB11">
        <f>VLOOKUP(Table3[[#This Row],[Reference]],metron,20,FALSE)</f>
        <v>5.7416215177178627</v>
      </c>
      <c r="CC11">
        <f>VLOOKUP(Table3[[#This Row],[Reference]],metron,21,FALSE)</f>
        <v>12.897246007868549</v>
      </c>
      <c r="CD11">
        <f>VLOOKUP(Table3[[#This Row],[Reference]],metron,22,FALSE)</f>
        <v>13.507058551261281</v>
      </c>
      <c r="CE11">
        <f>VLOOKUP(Table3[[#This Row],[Reference]],metron,23,FALSE)</f>
        <v>1.576522702104098</v>
      </c>
      <c r="CF11">
        <f>VLOOKUP(Table3[[#This Row],[Reference]],metron,24,FALSE)</f>
        <v>1.917165005537099</v>
      </c>
      <c r="CG11">
        <f>VLOOKUP(Table3[[#This Row],[Reference]],metron,25,FALSE)</f>
        <v>8.4385382059800659E-2</v>
      </c>
      <c r="CH11">
        <f>VLOOKUP(Table3[[#This Row],[Reference]],metron,26,FALSE)</f>
        <v>0.1233665559246955</v>
      </c>
    </row>
    <row r="12" spans="1:86" hidden="1" x14ac:dyDescent="0.45">
      <c r="A12">
        <v>1515812400</v>
      </c>
      <c r="B12" t="s">
        <v>1827</v>
      </c>
      <c r="C12" t="s">
        <v>64</v>
      </c>
      <c r="D12" t="s">
        <v>65</v>
      </c>
      <c r="E12" t="s">
        <v>676</v>
      </c>
      <c r="F12" t="s">
        <v>660</v>
      </c>
      <c r="G12" t="s">
        <v>65</v>
      </c>
      <c r="H12">
        <v>2</v>
      </c>
      <c r="I12">
        <v>1.38</v>
      </c>
      <c r="J12">
        <v>1.1299999999999999</v>
      </c>
      <c r="K12">
        <v>1.84</v>
      </c>
      <c r="L12">
        <v>1.35</v>
      </c>
      <c r="M12">
        <v>1</v>
      </c>
      <c r="N12">
        <v>0</v>
      </c>
      <c r="O12">
        <v>1</v>
      </c>
      <c r="P12">
        <v>1</v>
      </c>
      <c r="Q12">
        <v>1</v>
      </c>
      <c r="R12">
        <v>0</v>
      </c>
      <c r="S12">
        <v>24</v>
      </c>
      <c r="U12">
        <v>3</v>
      </c>
      <c r="V12">
        <v>5</v>
      </c>
      <c r="W12">
        <v>2</v>
      </c>
      <c r="X12">
        <v>0</v>
      </c>
      <c r="Y12">
        <v>1</v>
      </c>
      <c r="Z12">
        <v>0</v>
      </c>
      <c r="AA12">
        <v>1</v>
      </c>
      <c r="AB12">
        <v>1</v>
      </c>
      <c r="AC12">
        <v>1</v>
      </c>
      <c r="AD12">
        <v>0</v>
      </c>
      <c r="AE12">
        <v>10</v>
      </c>
      <c r="AF12">
        <v>9</v>
      </c>
      <c r="AG12">
        <v>4</v>
      </c>
      <c r="AH12">
        <v>5</v>
      </c>
      <c r="AI12">
        <v>6</v>
      </c>
      <c r="AJ12">
        <v>4</v>
      </c>
      <c r="AK12">
        <v>18</v>
      </c>
      <c r="AL12">
        <v>14</v>
      </c>
      <c r="AM12">
        <v>44</v>
      </c>
      <c r="AN12">
        <v>56</v>
      </c>
      <c r="AO12">
        <v>0</v>
      </c>
      <c r="AP12">
        <v>0</v>
      </c>
      <c r="AQ12">
        <v>1.88</v>
      </c>
      <c r="AR12">
        <v>32</v>
      </c>
      <c r="AS12">
        <v>57</v>
      </c>
      <c r="AT12">
        <v>32</v>
      </c>
      <c r="AU12">
        <v>13</v>
      </c>
      <c r="AV12">
        <v>7</v>
      </c>
      <c r="AW12">
        <v>26</v>
      </c>
      <c r="AX12">
        <v>57</v>
      </c>
      <c r="AY12">
        <v>26</v>
      </c>
      <c r="AZ12">
        <v>63</v>
      </c>
      <c r="BA12">
        <v>8.5399999999999991</v>
      </c>
      <c r="BB12">
        <v>6.13</v>
      </c>
      <c r="BC12">
        <v>1.95</v>
      </c>
      <c r="BD12">
        <v>3.38</v>
      </c>
      <c r="BE12">
        <v>4.5999999999999996</v>
      </c>
      <c r="BF12">
        <f t="shared" si="0"/>
        <v>8.6899351113398637E-3</v>
      </c>
      <c r="BG12">
        <f>1/Table3[[#This Row],[odds_ft_home_team_win]]-Table3[[#This Row],[Margin/3]]</f>
        <v>0.50413057770917302</v>
      </c>
      <c r="BH12">
        <f>1/Table3[[#This Row],[odds_ft_draw]]-Table3[[#This Row],[Margin/3]]</f>
        <v>0.28716805305434062</v>
      </c>
      <c r="BI12">
        <f>1/Table3[[#This Row],[odds_ft_away_team_win]]-Table3[[#This Row],[Margin/3]]</f>
        <v>0.20870136923648624</v>
      </c>
      <c r="BJ12">
        <f>MROUND(Table3[[#This Row],[ProbH]]*100,2)/100</f>
        <v>0.5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 t="s">
        <v>1829</v>
      </c>
      <c r="BR12">
        <f>VLOOKUP(Table3[[#This Row],[Reference]],metron,10,FALSE)</f>
        <v>2.5202079886551649</v>
      </c>
      <c r="BS12">
        <f>VLOOKUP(Table3[[#This Row],[Reference]],metron,11,FALSE)</f>
        <v>1.5342708579532029</v>
      </c>
      <c r="BT12">
        <f>VLOOKUP(Table3[[#This Row],[Reference]],metron,12,FALSE)</f>
        <v>0.98593713070196176</v>
      </c>
      <c r="BU12">
        <f>VLOOKUP(Table3[[#This Row],[Reference]],metron,13,FALSE)</f>
        <v>0.67513590167809023</v>
      </c>
      <c r="BV12">
        <f>VLOOKUP(Table3[[#This Row],[Reference]],metron,14,FALSE)</f>
        <v>0.4286727337194185</v>
      </c>
      <c r="BW12">
        <f>VLOOKUP(Table3[[#This Row],[Reference]],metron,15,FALSE)</f>
        <v>12.98669114272602</v>
      </c>
      <c r="BX12">
        <f>VLOOKUP(Table3[[#This Row],[Reference]],metron,16,FALSE)</f>
        <v>9.4167049105094076</v>
      </c>
      <c r="BY12">
        <f>VLOOKUP(Table3[[#This Row],[Reference]],metron,17,FALSE)</f>
        <v>5.6645716945996272</v>
      </c>
      <c r="BZ12">
        <f>VLOOKUP(Table3[[#This Row],[Reference]],metron,18,FALSE)</f>
        <v>4.0242085661080074</v>
      </c>
      <c r="CA12">
        <f>VLOOKUP(Table3[[#This Row],[Reference]],metron,19,FALSE)</f>
        <v>7.3221194481263927</v>
      </c>
      <c r="CB12">
        <f>VLOOKUP(Table3[[#This Row],[Reference]],metron,20,FALSE)</f>
        <v>5.3924963444014002</v>
      </c>
      <c r="CC12">
        <f>VLOOKUP(Table3[[#This Row],[Reference]],metron,21,FALSE)</f>
        <v>12.508162313432839</v>
      </c>
      <c r="CD12">
        <f>VLOOKUP(Table3[[#This Row],[Reference]],metron,22,FALSE)</f>
        <v>13.36963619402985</v>
      </c>
      <c r="CE12">
        <f>VLOOKUP(Table3[[#This Row],[Reference]],metron,23,FALSE)</f>
        <v>1.4438014689517029</v>
      </c>
      <c r="CF12">
        <f>VLOOKUP(Table3[[#This Row],[Reference]],metron,24,FALSE)</f>
        <v>1.9410193634542621</v>
      </c>
      <c r="CG12">
        <f>VLOOKUP(Table3[[#This Row],[Reference]],metron,25,FALSE)</f>
        <v>8.4130870242599604E-2</v>
      </c>
      <c r="CH12">
        <f>VLOOKUP(Table3[[#This Row],[Reference]],metron,26,FALSE)</f>
        <v>0.1275317160026708</v>
      </c>
    </row>
    <row r="13" spans="1:86" hidden="1" x14ac:dyDescent="0.45">
      <c r="A13">
        <v>1515884400</v>
      </c>
      <c r="B13" t="s">
        <v>1830</v>
      </c>
      <c r="C13" t="s">
        <v>64</v>
      </c>
      <c r="D13" t="s">
        <v>65</v>
      </c>
      <c r="E13" t="s">
        <v>1823</v>
      </c>
      <c r="F13" t="s">
        <v>683</v>
      </c>
      <c r="G13" t="s">
        <v>65</v>
      </c>
      <c r="H13">
        <v>2</v>
      </c>
      <c r="I13">
        <v>1.25</v>
      </c>
      <c r="J13">
        <v>1.25</v>
      </c>
      <c r="K13">
        <v>1.06</v>
      </c>
      <c r="L13">
        <v>1.24</v>
      </c>
      <c r="M13">
        <v>0</v>
      </c>
      <c r="N13">
        <v>2</v>
      </c>
      <c r="O13">
        <v>2</v>
      </c>
      <c r="P13">
        <v>1</v>
      </c>
      <c r="Q13">
        <v>0</v>
      </c>
      <c r="R13">
        <v>1</v>
      </c>
      <c r="T13" t="s">
        <v>1831</v>
      </c>
      <c r="U13">
        <v>9</v>
      </c>
      <c r="V13">
        <v>3</v>
      </c>
      <c r="W13">
        <v>2</v>
      </c>
      <c r="X13">
        <v>0</v>
      </c>
      <c r="Y13">
        <v>3</v>
      </c>
      <c r="Z13">
        <v>1</v>
      </c>
      <c r="AA13">
        <v>0</v>
      </c>
      <c r="AB13">
        <v>2</v>
      </c>
      <c r="AC13">
        <v>1</v>
      </c>
      <c r="AD13">
        <v>3</v>
      </c>
      <c r="AE13">
        <v>13</v>
      </c>
      <c r="AF13">
        <v>7</v>
      </c>
      <c r="AG13">
        <v>6</v>
      </c>
      <c r="AH13">
        <v>5</v>
      </c>
      <c r="AI13">
        <v>7</v>
      </c>
      <c r="AJ13">
        <v>2</v>
      </c>
      <c r="AK13">
        <v>14</v>
      </c>
      <c r="AL13">
        <v>14</v>
      </c>
      <c r="AM13">
        <v>69</v>
      </c>
      <c r="AN13">
        <v>31</v>
      </c>
      <c r="AO13">
        <v>0</v>
      </c>
      <c r="AP13">
        <v>0</v>
      </c>
      <c r="AQ13">
        <v>2.88</v>
      </c>
      <c r="AR13">
        <v>63</v>
      </c>
      <c r="AS13">
        <v>75</v>
      </c>
      <c r="AT13">
        <v>63</v>
      </c>
      <c r="AU13">
        <v>38</v>
      </c>
      <c r="AV13">
        <v>19</v>
      </c>
      <c r="AW13">
        <v>51</v>
      </c>
      <c r="AX13">
        <v>69</v>
      </c>
      <c r="AY13">
        <v>13</v>
      </c>
      <c r="AZ13">
        <v>69</v>
      </c>
      <c r="BA13">
        <v>12.63</v>
      </c>
      <c r="BB13">
        <v>4.75</v>
      </c>
      <c r="BC13">
        <v>2.36</v>
      </c>
      <c r="BD13">
        <v>3.58</v>
      </c>
      <c r="BE13">
        <v>3.11</v>
      </c>
      <c r="BF13">
        <f t="shared" si="0"/>
        <v>8.2006102859993515E-3</v>
      </c>
      <c r="BG13">
        <f>1/Table3[[#This Row],[odds_ft_home_team_win]]-Table3[[#This Row],[Margin/3]]</f>
        <v>0.41552820327332274</v>
      </c>
      <c r="BH13">
        <f>1/Table3[[#This Row],[odds_ft_draw]]-Table3[[#This Row],[Margin/3]]</f>
        <v>0.27112899865254814</v>
      </c>
      <c r="BI13">
        <f>1/Table3[[#This Row],[odds_ft_away_team_win]]-Table3[[#This Row],[Margin/3]]</f>
        <v>0.31334279807412929</v>
      </c>
      <c r="BJ13">
        <f>MROUND(Table3[[#This Row],[ProbH]]*100,2)/100</f>
        <v>0.42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 t="s">
        <v>1832</v>
      </c>
      <c r="BR13">
        <f>VLOOKUP(Table3[[#This Row],[Reference]],metron,10,FALSE)</f>
        <v>2.4884649511978703</v>
      </c>
      <c r="BS13">
        <f>VLOOKUP(Table3[[#This Row],[Reference]],metron,11,FALSE)</f>
        <v>1.396960958296362</v>
      </c>
      <c r="BT13">
        <f>VLOOKUP(Table3[[#This Row],[Reference]],metron,12,FALSE)</f>
        <v>1.091503992901508</v>
      </c>
      <c r="BU13">
        <f>VLOOKUP(Table3[[#This Row],[Reference]],metron,13,FALSE)</f>
        <v>0.60765391014975045</v>
      </c>
      <c r="BV13">
        <f>VLOOKUP(Table3[[#This Row],[Reference]],metron,14,FALSE)</f>
        <v>0.47276760953965608</v>
      </c>
      <c r="BW13">
        <f>VLOOKUP(Table3[[#This Row],[Reference]],metron,15,FALSE)</f>
        <v>12.29504785684561</v>
      </c>
      <c r="BX13">
        <f>VLOOKUP(Table3[[#This Row],[Reference]],metron,16,FALSE)</f>
        <v>10.047232625884311</v>
      </c>
      <c r="BY13">
        <f>VLOOKUP(Table3[[#This Row],[Reference]],metron,17,FALSE)</f>
        <v>5.2917192097519967</v>
      </c>
      <c r="BZ13">
        <f>VLOOKUP(Table3[[#This Row],[Reference]],metron,18,FALSE)</f>
        <v>4.2580916351408158</v>
      </c>
      <c r="CA13">
        <f>VLOOKUP(Table3[[#This Row],[Reference]],metron,19,FALSE)</f>
        <v>7.0033286470936131</v>
      </c>
      <c r="CB13">
        <f>VLOOKUP(Table3[[#This Row],[Reference]],metron,20,FALSE)</f>
        <v>5.789140990743495</v>
      </c>
      <c r="CC13">
        <f>VLOOKUP(Table3[[#This Row],[Reference]],metron,21,FALSE)</f>
        <v>12.77041895895049</v>
      </c>
      <c r="CD13">
        <f>VLOOKUP(Table3[[#This Row],[Reference]],metron,22,FALSE)</f>
        <v>13.411129919593741</v>
      </c>
      <c r="CE13">
        <f>VLOOKUP(Table3[[#This Row],[Reference]],metron,23,FALSE)</f>
        <v>1.556141062018646</v>
      </c>
      <c r="CF13">
        <f>VLOOKUP(Table3[[#This Row],[Reference]],metron,24,FALSE)</f>
        <v>1.9114308877178761</v>
      </c>
      <c r="CG13">
        <f>VLOOKUP(Table3[[#This Row],[Reference]],metron,25,FALSE)</f>
        <v>8.4920956627482766E-2</v>
      </c>
      <c r="CH13">
        <f>VLOOKUP(Table3[[#This Row],[Reference]],metron,26,FALSE)</f>
        <v>0.1323469801378192</v>
      </c>
    </row>
    <row r="14" spans="1:86" hidden="1" x14ac:dyDescent="0.45">
      <c r="A14">
        <v>1515884400</v>
      </c>
      <c r="B14" t="s">
        <v>1830</v>
      </c>
      <c r="C14" t="s">
        <v>64</v>
      </c>
      <c r="D14" t="s">
        <v>65</v>
      </c>
      <c r="E14" t="s">
        <v>694</v>
      </c>
      <c r="F14" t="s">
        <v>693</v>
      </c>
      <c r="G14" t="s">
        <v>65</v>
      </c>
      <c r="H14">
        <v>2</v>
      </c>
      <c r="I14">
        <v>1.33</v>
      </c>
      <c r="J14">
        <v>0.63</v>
      </c>
      <c r="K14">
        <v>1.76</v>
      </c>
      <c r="L14">
        <v>0.88</v>
      </c>
      <c r="M14">
        <v>2</v>
      </c>
      <c r="N14">
        <v>2</v>
      </c>
      <c r="O14">
        <v>4</v>
      </c>
      <c r="P14">
        <v>1</v>
      </c>
      <c r="Q14">
        <v>1</v>
      </c>
      <c r="R14">
        <v>0</v>
      </c>
      <c r="S14" t="s">
        <v>1833</v>
      </c>
      <c r="T14" t="s">
        <v>1834</v>
      </c>
      <c r="U14">
        <v>1</v>
      </c>
      <c r="V14">
        <v>6</v>
      </c>
      <c r="W14">
        <v>2</v>
      </c>
      <c r="X14">
        <v>0</v>
      </c>
      <c r="Y14">
        <v>1</v>
      </c>
      <c r="Z14">
        <v>0</v>
      </c>
      <c r="AA14">
        <v>0</v>
      </c>
      <c r="AB14">
        <v>2</v>
      </c>
      <c r="AC14">
        <v>0</v>
      </c>
      <c r="AD14">
        <v>1</v>
      </c>
      <c r="AE14">
        <v>10</v>
      </c>
      <c r="AF14">
        <v>17</v>
      </c>
      <c r="AG14">
        <v>5</v>
      </c>
      <c r="AH14">
        <v>10</v>
      </c>
      <c r="AI14">
        <v>5</v>
      </c>
      <c r="AJ14">
        <v>7</v>
      </c>
      <c r="AK14">
        <v>14</v>
      </c>
      <c r="AL14">
        <v>21</v>
      </c>
      <c r="AM14">
        <v>50</v>
      </c>
      <c r="AN14">
        <v>50</v>
      </c>
      <c r="AO14">
        <v>0</v>
      </c>
      <c r="AP14">
        <v>0</v>
      </c>
      <c r="AQ14">
        <v>2.4500000000000002</v>
      </c>
      <c r="AR14">
        <v>60</v>
      </c>
      <c r="AS14">
        <v>72</v>
      </c>
      <c r="AT14">
        <v>48</v>
      </c>
      <c r="AU14">
        <v>25</v>
      </c>
      <c r="AV14">
        <v>7</v>
      </c>
      <c r="AW14">
        <v>30</v>
      </c>
      <c r="AX14">
        <v>66</v>
      </c>
      <c r="AY14">
        <v>24</v>
      </c>
      <c r="AZ14">
        <v>82</v>
      </c>
      <c r="BA14">
        <v>10.02</v>
      </c>
      <c r="BB14">
        <v>3.81</v>
      </c>
      <c r="BC14">
        <v>1.99</v>
      </c>
      <c r="BD14">
        <v>3.5</v>
      </c>
      <c r="BE14">
        <v>4.22</v>
      </c>
      <c r="BF14">
        <f t="shared" si="0"/>
        <v>8.3978910576352206E-3</v>
      </c>
      <c r="BG14">
        <f>1/Table3[[#This Row],[odds_ft_home_team_win]]-Table3[[#This Row],[Margin/3]]</f>
        <v>0.49411467175643509</v>
      </c>
      <c r="BH14">
        <f>1/Table3[[#This Row],[odds_ft_draw]]-Table3[[#This Row],[Margin/3]]</f>
        <v>0.27731639465665048</v>
      </c>
      <c r="BI14">
        <f>1/Table3[[#This Row],[odds_ft_away_team_win]]-Table3[[#This Row],[Margin/3]]</f>
        <v>0.22856893358691455</v>
      </c>
      <c r="BJ14">
        <f>MROUND(Table3[[#This Row],[ProbH]]*100,2)/100</f>
        <v>0.5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 t="s">
        <v>1835</v>
      </c>
      <c r="BR14">
        <f>VLOOKUP(Table3[[#This Row],[Reference]],metron,10,FALSE)</f>
        <v>2.5202079886551649</v>
      </c>
      <c r="BS14">
        <f>VLOOKUP(Table3[[#This Row],[Reference]],metron,11,FALSE)</f>
        <v>1.5342708579532029</v>
      </c>
      <c r="BT14">
        <f>VLOOKUP(Table3[[#This Row],[Reference]],metron,12,FALSE)</f>
        <v>0.98593713070196176</v>
      </c>
      <c r="BU14">
        <f>VLOOKUP(Table3[[#This Row],[Reference]],metron,13,FALSE)</f>
        <v>0.67513590167809023</v>
      </c>
      <c r="BV14">
        <f>VLOOKUP(Table3[[#This Row],[Reference]],metron,14,FALSE)</f>
        <v>0.4286727337194185</v>
      </c>
      <c r="BW14">
        <f>VLOOKUP(Table3[[#This Row],[Reference]],metron,15,FALSE)</f>
        <v>12.98669114272602</v>
      </c>
      <c r="BX14">
        <f>VLOOKUP(Table3[[#This Row],[Reference]],metron,16,FALSE)</f>
        <v>9.4167049105094076</v>
      </c>
      <c r="BY14">
        <f>VLOOKUP(Table3[[#This Row],[Reference]],metron,17,FALSE)</f>
        <v>5.6645716945996272</v>
      </c>
      <c r="BZ14">
        <f>VLOOKUP(Table3[[#This Row],[Reference]],metron,18,FALSE)</f>
        <v>4.0242085661080074</v>
      </c>
      <c r="CA14">
        <f>VLOOKUP(Table3[[#This Row],[Reference]],metron,19,FALSE)</f>
        <v>7.3221194481263927</v>
      </c>
      <c r="CB14">
        <f>VLOOKUP(Table3[[#This Row],[Reference]],metron,20,FALSE)</f>
        <v>5.3924963444014002</v>
      </c>
      <c r="CC14">
        <f>VLOOKUP(Table3[[#This Row],[Reference]],metron,21,FALSE)</f>
        <v>12.508162313432839</v>
      </c>
      <c r="CD14">
        <f>VLOOKUP(Table3[[#This Row],[Reference]],metron,22,FALSE)</f>
        <v>13.36963619402985</v>
      </c>
      <c r="CE14">
        <f>VLOOKUP(Table3[[#This Row],[Reference]],metron,23,FALSE)</f>
        <v>1.4438014689517029</v>
      </c>
      <c r="CF14">
        <f>VLOOKUP(Table3[[#This Row],[Reference]],metron,24,FALSE)</f>
        <v>1.9410193634542621</v>
      </c>
      <c r="CG14">
        <f>VLOOKUP(Table3[[#This Row],[Reference]],metron,25,FALSE)</f>
        <v>8.4130870242599604E-2</v>
      </c>
      <c r="CH14">
        <f>VLOOKUP(Table3[[#This Row],[Reference]],metron,26,FALSE)</f>
        <v>0.1275317160026708</v>
      </c>
    </row>
    <row r="15" spans="1:86" hidden="1" x14ac:dyDescent="0.45">
      <c r="A15">
        <v>1515891600</v>
      </c>
      <c r="B15" t="s">
        <v>1836</v>
      </c>
      <c r="C15" t="s">
        <v>64</v>
      </c>
      <c r="D15" t="s">
        <v>65</v>
      </c>
      <c r="E15" t="s">
        <v>661</v>
      </c>
      <c r="F15" t="s">
        <v>672</v>
      </c>
      <c r="G15" t="s">
        <v>65</v>
      </c>
      <c r="H15">
        <v>2</v>
      </c>
      <c r="I15">
        <v>2.4500000000000002</v>
      </c>
      <c r="J15">
        <v>1.25</v>
      </c>
      <c r="K15">
        <v>2.4300000000000002</v>
      </c>
      <c r="L15">
        <v>1.1000000000000001</v>
      </c>
      <c r="M15">
        <v>2</v>
      </c>
      <c r="N15">
        <v>1</v>
      </c>
      <c r="O15">
        <v>3</v>
      </c>
      <c r="P15">
        <v>1</v>
      </c>
      <c r="Q15">
        <v>1</v>
      </c>
      <c r="R15">
        <v>0</v>
      </c>
      <c r="S15" t="s">
        <v>1837</v>
      </c>
      <c r="T15">
        <v>54</v>
      </c>
      <c r="U15">
        <v>6</v>
      </c>
      <c r="V15">
        <v>3</v>
      </c>
      <c r="W15">
        <v>0</v>
      </c>
      <c r="X15">
        <v>0</v>
      </c>
      <c r="Y15">
        <v>4</v>
      </c>
      <c r="Z15">
        <v>0</v>
      </c>
      <c r="AA15">
        <v>0</v>
      </c>
      <c r="AB15">
        <v>0</v>
      </c>
      <c r="AC15">
        <v>2</v>
      </c>
      <c r="AD15">
        <v>2</v>
      </c>
      <c r="AE15">
        <v>16</v>
      </c>
      <c r="AF15">
        <v>9</v>
      </c>
      <c r="AG15">
        <v>8</v>
      </c>
      <c r="AH15">
        <v>7</v>
      </c>
      <c r="AI15">
        <v>8</v>
      </c>
      <c r="AJ15">
        <v>2</v>
      </c>
      <c r="AK15">
        <v>10</v>
      </c>
      <c r="AL15">
        <v>13</v>
      </c>
      <c r="AM15">
        <v>53</v>
      </c>
      <c r="AN15">
        <v>47</v>
      </c>
      <c r="AO15">
        <v>0</v>
      </c>
      <c r="AP15">
        <v>0</v>
      </c>
      <c r="AQ15">
        <v>2.67</v>
      </c>
      <c r="AR15">
        <v>62</v>
      </c>
      <c r="AS15">
        <v>87</v>
      </c>
      <c r="AT15">
        <v>50</v>
      </c>
      <c r="AU15">
        <v>22</v>
      </c>
      <c r="AV15">
        <v>9</v>
      </c>
      <c r="AW15">
        <v>50</v>
      </c>
      <c r="AX15">
        <v>81</v>
      </c>
      <c r="AY15">
        <v>31</v>
      </c>
      <c r="AZ15">
        <v>62</v>
      </c>
      <c r="BA15">
        <v>9.52</v>
      </c>
      <c r="BB15">
        <v>5.0599999999999996</v>
      </c>
      <c r="BC15">
        <v>1.85</v>
      </c>
      <c r="BD15">
        <v>3.78</v>
      </c>
      <c r="BE15">
        <v>4.54</v>
      </c>
      <c r="BF15">
        <f t="shared" si="0"/>
        <v>8.451707423807223E-3</v>
      </c>
      <c r="BG15">
        <f>1/Table3[[#This Row],[odds_ft_home_team_win]]-Table3[[#This Row],[Margin/3]]</f>
        <v>0.53208883311673327</v>
      </c>
      <c r="BH15">
        <f>1/Table3[[#This Row],[odds_ft_draw]]-Table3[[#This Row],[Margin/3]]</f>
        <v>0.25609855712645735</v>
      </c>
      <c r="BI15">
        <f>1/Table3[[#This Row],[odds_ft_away_team_win]]-Table3[[#This Row],[Margin/3]]</f>
        <v>0.21181260975680952</v>
      </c>
      <c r="BJ15">
        <f>MROUND(Table3[[#This Row],[ProbH]]*100,2)/100</f>
        <v>0.54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 t="s">
        <v>1838</v>
      </c>
      <c r="BR15">
        <f>VLOOKUP(Table3[[#This Row],[Reference]],metron,10,FALSE)</f>
        <v>2.6359702267612941</v>
      </c>
      <c r="BS15">
        <f>VLOOKUP(Table3[[#This Row],[Reference]],metron,11,FALSE)</f>
        <v>1.684957590444867</v>
      </c>
      <c r="BT15">
        <f>VLOOKUP(Table3[[#This Row],[Reference]],metron,12,FALSE)</f>
        <v>0.95101263631642718</v>
      </c>
      <c r="BU15">
        <f>VLOOKUP(Table3[[#This Row],[Reference]],metron,13,FALSE)</f>
        <v>0.72650164445213783</v>
      </c>
      <c r="BV15">
        <f>VLOOKUP(Table3[[#This Row],[Reference]],metron,14,FALSE)</f>
        <v>0.42097974727367138</v>
      </c>
      <c r="BW15">
        <f>VLOOKUP(Table3[[#This Row],[Reference]],metron,15,FALSE)</f>
        <v>13.338806970509379</v>
      </c>
      <c r="BX15">
        <f>VLOOKUP(Table3[[#This Row],[Reference]],metron,16,FALSE)</f>
        <v>9.2530160857908843</v>
      </c>
      <c r="BY15">
        <f>VLOOKUP(Table3[[#This Row],[Reference]],metron,17,FALSE)</f>
        <v>5.9915081521739131</v>
      </c>
      <c r="BZ15">
        <f>VLOOKUP(Table3[[#This Row],[Reference]],metron,18,FALSE)</f>
        <v>3.9772418478260869</v>
      </c>
      <c r="CA15">
        <f>VLOOKUP(Table3[[#This Row],[Reference]],metron,19,FALSE)</f>
        <v>7.3472988183354664</v>
      </c>
      <c r="CB15">
        <f>VLOOKUP(Table3[[#This Row],[Reference]],metron,20,FALSE)</f>
        <v>5.2757742379647974</v>
      </c>
      <c r="CC15">
        <f>VLOOKUP(Table3[[#This Row],[Reference]],metron,21,FALSE)</f>
        <v>12.59428182437032</v>
      </c>
      <c r="CD15">
        <f>VLOOKUP(Table3[[#This Row],[Reference]],metron,22,FALSE)</f>
        <v>13.577944179714089</v>
      </c>
      <c r="CE15">
        <f>VLOOKUP(Table3[[#This Row],[Reference]],metron,23,FALSE)</f>
        <v>1.4276913099870301</v>
      </c>
      <c r="CF15">
        <f>VLOOKUP(Table3[[#This Row],[Reference]],metron,24,FALSE)</f>
        <v>1.940985732814527</v>
      </c>
      <c r="CG15">
        <f>VLOOKUP(Table3[[#This Row],[Reference]],metron,25,FALSE)</f>
        <v>8.0739299610894946E-2</v>
      </c>
      <c r="CH15">
        <f>VLOOKUP(Table3[[#This Row],[Reference]],metron,26,FALSE)</f>
        <v>0.12743190661478601</v>
      </c>
    </row>
    <row r="16" spans="1:86" hidden="1" x14ac:dyDescent="0.45">
      <c r="A16">
        <v>1515891960</v>
      </c>
      <c r="B16" t="s">
        <v>1839</v>
      </c>
      <c r="C16" t="s">
        <v>64</v>
      </c>
      <c r="D16" t="s">
        <v>65</v>
      </c>
      <c r="E16" t="s">
        <v>667</v>
      </c>
      <c r="F16" t="s">
        <v>705</v>
      </c>
      <c r="G16" t="s">
        <v>65</v>
      </c>
      <c r="H16">
        <v>2</v>
      </c>
      <c r="I16">
        <v>1.4</v>
      </c>
      <c r="J16">
        <v>0.88</v>
      </c>
      <c r="K16">
        <v>1.44</v>
      </c>
      <c r="L16">
        <v>1.29</v>
      </c>
      <c r="M16">
        <v>3</v>
      </c>
      <c r="N16">
        <v>1</v>
      </c>
      <c r="O16">
        <v>4</v>
      </c>
      <c r="P16">
        <v>1</v>
      </c>
      <c r="Q16">
        <v>1</v>
      </c>
      <c r="R16">
        <v>0</v>
      </c>
      <c r="S16" t="s">
        <v>1840</v>
      </c>
      <c r="T16">
        <v>54</v>
      </c>
      <c r="U16">
        <v>1</v>
      </c>
      <c r="V16">
        <v>8</v>
      </c>
      <c r="W16">
        <v>2</v>
      </c>
      <c r="X16">
        <v>0</v>
      </c>
      <c r="Y16">
        <v>3</v>
      </c>
      <c r="Z16">
        <v>1</v>
      </c>
      <c r="AA16">
        <v>1</v>
      </c>
      <c r="AB16">
        <v>1</v>
      </c>
      <c r="AC16">
        <v>2</v>
      </c>
      <c r="AD16">
        <v>2</v>
      </c>
      <c r="AE16">
        <v>11</v>
      </c>
      <c r="AF16">
        <v>14</v>
      </c>
      <c r="AG16">
        <v>9</v>
      </c>
      <c r="AH16">
        <v>8</v>
      </c>
      <c r="AI16">
        <v>2</v>
      </c>
      <c r="AJ16">
        <v>6</v>
      </c>
      <c r="AK16">
        <v>19</v>
      </c>
      <c r="AL16">
        <v>12</v>
      </c>
      <c r="AM16">
        <v>37</v>
      </c>
      <c r="AN16">
        <v>63</v>
      </c>
      <c r="AO16">
        <v>0</v>
      </c>
      <c r="AP16">
        <v>0</v>
      </c>
      <c r="AQ16">
        <v>2.65</v>
      </c>
      <c r="AR16">
        <v>54</v>
      </c>
      <c r="AS16">
        <v>70</v>
      </c>
      <c r="AT16">
        <v>60</v>
      </c>
      <c r="AU16">
        <v>28</v>
      </c>
      <c r="AV16">
        <v>12</v>
      </c>
      <c r="AW16">
        <v>38</v>
      </c>
      <c r="AX16">
        <v>55</v>
      </c>
      <c r="AY16">
        <v>49</v>
      </c>
      <c r="AZ16">
        <v>75</v>
      </c>
      <c r="BA16">
        <v>10.45</v>
      </c>
      <c r="BB16">
        <v>5.4</v>
      </c>
      <c r="BC16">
        <v>2.09</v>
      </c>
      <c r="BD16">
        <v>3.82</v>
      </c>
      <c r="BE16">
        <v>3.5</v>
      </c>
      <c r="BF16">
        <f t="shared" si="0"/>
        <v>8.6544299826195239E-3</v>
      </c>
      <c r="BG16">
        <f>1/Table3[[#This Row],[odds_ft_home_team_win]]-Table3[[#This Row],[Margin/3]]</f>
        <v>0.46981446953891165</v>
      </c>
      <c r="BH16">
        <f>1/Table3[[#This Row],[odds_ft_draw]]-Table3[[#This Row],[Margin/3]]</f>
        <v>0.25312567472942238</v>
      </c>
      <c r="BI16">
        <f>1/Table3[[#This Row],[odds_ft_away_team_win]]-Table3[[#This Row],[Margin/3]]</f>
        <v>0.27705985573166619</v>
      </c>
      <c r="BJ16">
        <f>MROUND(Table3[[#This Row],[ProbH]]*100,2)/100</f>
        <v>0.46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 t="s">
        <v>736</v>
      </c>
      <c r="BR16">
        <f>VLOOKUP(Table3[[#This Row],[Reference]],metron,10,FALSE)</f>
        <v>2.5405629139072849</v>
      </c>
      <c r="BS16">
        <f>VLOOKUP(Table3[[#This Row],[Reference]],metron,11,FALSE)</f>
        <v>1.4888836329233679</v>
      </c>
      <c r="BT16">
        <f>VLOOKUP(Table3[[#This Row],[Reference]],metron,12,FALSE)</f>
        <v>1.0516792809839171</v>
      </c>
      <c r="BU16">
        <f>VLOOKUP(Table3[[#This Row],[Reference]],metron,13,FALSE)</f>
        <v>0.64581362346263005</v>
      </c>
      <c r="BV16">
        <f>VLOOKUP(Table3[[#This Row],[Reference]],metron,14,FALSE)</f>
        <v>0.45364238410596031</v>
      </c>
      <c r="BW16">
        <f>VLOOKUP(Table3[[#This Row],[Reference]],metron,15,FALSE)</f>
        <v>12.686892177589851</v>
      </c>
      <c r="BX16">
        <f>VLOOKUP(Table3[[#This Row],[Reference]],metron,16,FALSE)</f>
        <v>9.8059196617336148</v>
      </c>
      <c r="BY16">
        <f>VLOOKUP(Table3[[#This Row],[Reference]],metron,17,FALSE)</f>
        <v>5.3198121263877027</v>
      </c>
      <c r="BZ16">
        <f>VLOOKUP(Table3[[#This Row],[Reference]],metron,18,FALSE)</f>
        <v>4.0954312553373189</v>
      </c>
      <c r="CA16">
        <f>VLOOKUP(Table3[[#This Row],[Reference]],metron,19,FALSE)</f>
        <v>7.3670800512021479</v>
      </c>
      <c r="CB16">
        <f>VLOOKUP(Table3[[#This Row],[Reference]],metron,20,FALSE)</f>
        <v>5.710488406396296</v>
      </c>
      <c r="CC16">
        <f>VLOOKUP(Table3[[#This Row],[Reference]],metron,21,FALSE)</f>
        <v>13.0488908033599</v>
      </c>
      <c r="CD16">
        <f>VLOOKUP(Table3[[#This Row],[Reference]],metron,22,FALSE)</f>
        <v>13.714839543398661</v>
      </c>
      <c r="CE16">
        <f>VLOOKUP(Table3[[#This Row],[Reference]],metron,23,FALSE)</f>
        <v>1.567523459812322</v>
      </c>
      <c r="CF16">
        <f>VLOOKUP(Table3[[#This Row],[Reference]],metron,24,FALSE)</f>
        <v>1.951040391676867</v>
      </c>
      <c r="CG16">
        <f>VLOOKUP(Table3[[#This Row],[Reference]],metron,25,FALSE)</f>
        <v>8.3027335781313744E-2</v>
      </c>
      <c r="CH16">
        <f>VLOOKUP(Table3[[#This Row],[Reference]],metron,26,FALSE)</f>
        <v>0.13117095063239501</v>
      </c>
    </row>
    <row r="17" spans="1:86" hidden="1" x14ac:dyDescent="0.45">
      <c r="A17">
        <v>1515899160</v>
      </c>
      <c r="B17" t="s">
        <v>1841</v>
      </c>
      <c r="C17" t="s">
        <v>64</v>
      </c>
      <c r="D17" t="s">
        <v>65</v>
      </c>
      <c r="E17" t="s">
        <v>666</v>
      </c>
      <c r="F17" t="s">
        <v>671</v>
      </c>
      <c r="G17" t="s">
        <v>65</v>
      </c>
      <c r="H17">
        <v>2</v>
      </c>
      <c r="I17">
        <v>0.78</v>
      </c>
      <c r="J17">
        <v>1.6</v>
      </c>
      <c r="K17">
        <v>0.59</v>
      </c>
      <c r="L17">
        <v>1.39</v>
      </c>
      <c r="M17">
        <v>1</v>
      </c>
      <c r="N17">
        <v>3</v>
      </c>
      <c r="O17">
        <v>4</v>
      </c>
      <c r="P17">
        <v>1</v>
      </c>
      <c r="Q17">
        <v>1</v>
      </c>
      <c r="R17">
        <v>0</v>
      </c>
      <c r="S17">
        <v>35</v>
      </c>
      <c r="T17" t="s">
        <v>1842</v>
      </c>
      <c r="U17">
        <v>6</v>
      </c>
      <c r="V17">
        <v>1</v>
      </c>
      <c r="W17">
        <v>3</v>
      </c>
      <c r="X17">
        <v>0</v>
      </c>
      <c r="Y17">
        <v>3</v>
      </c>
      <c r="Z17">
        <v>0</v>
      </c>
      <c r="AA17">
        <v>1</v>
      </c>
      <c r="AB17">
        <v>2</v>
      </c>
      <c r="AC17">
        <v>1</v>
      </c>
      <c r="AD17">
        <v>2</v>
      </c>
      <c r="AE17">
        <v>10</v>
      </c>
      <c r="AF17">
        <v>7</v>
      </c>
      <c r="AG17">
        <v>3</v>
      </c>
      <c r="AH17">
        <v>5</v>
      </c>
      <c r="AI17">
        <v>7</v>
      </c>
      <c r="AJ17">
        <v>2</v>
      </c>
      <c r="AK17">
        <v>-1</v>
      </c>
      <c r="AL17">
        <v>-1</v>
      </c>
      <c r="AM17">
        <v>51</v>
      </c>
      <c r="AN17">
        <v>49</v>
      </c>
      <c r="AO17">
        <v>0</v>
      </c>
      <c r="AP17">
        <v>0</v>
      </c>
      <c r="AQ17">
        <v>2.41</v>
      </c>
      <c r="AR17">
        <v>59</v>
      </c>
      <c r="AS17">
        <v>74</v>
      </c>
      <c r="AT17">
        <v>58</v>
      </c>
      <c r="AU17">
        <v>26</v>
      </c>
      <c r="AV17">
        <v>5</v>
      </c>
      <c r="AW17">
        <v>41</v>
      </c>
      <c r="AX17">
        <v>69</v>
      </c>
      <c r="AY17">
        <v>37</v>
      </c>
      <c r="AZ17">
        <v>68</v>
      </c>
      <c r="BA17">
        <v>13.53</v>
      </c>
      <c r="BB17">
        <v>4.18</v>
      </c>
      <c r="BC17">
        <v>2.44</v>
      </c>
      <c r="BD17">
        <v>3.31</v>
      </c>
      <c r="BE17">
        <v>3.2</v>
      </c>
      <c r="BF17">
        <f t="shared" si="0"/>
        <v>8.1502897330493571E-3</v>
      </c>
      <c r="BG17">
        <f>1/Table3[[#This Row],[odds_ft_home_team_win]]-Table3[[#This Row],[Margin/3]]</f>
        <v>0.40168577584072113</v>
      </c>
      <c r="BH17">
        <f>1/Table3[[#This Row],[odds_ft_draw]]-Table3[[#This Row],[Margin/3]]</f>
        <v>0.29396451389232825</v>
      </c>
      <c r="BI17">
        <f>1/Table3[[#This Row],[odds_ft_away_team_win]]-Table3[[#This Row],[Margin/3]]</f>
        <v>0.30434971026695062</v>
      </c>
      <c r="BJ17">
        <f>MROUND(Table3[[#This Row],[ProbH]]*100,2)/100</f>
        <v>0.4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 t="s">
        <v>1843</v>
      </c>
      <c r="BR17">
        <f>VLOOKUP(Table3[[#This Row],[Reference]],metron,10,FALSE)</f>
        <v>2.4956155335383219</v>
      </c>
      <c r="BS17">
        <f>VLOOKUP(Table3[[#This Row],[Reference]],metron,11,FALSE)</f>
        <v>1.344038264434575</v>
      </c>
      <c r="BT17">
        <f>VLOOKUP(Table3[[#This Row],[Reference]],metron,12,FALSE)</f>
        <v>1.1515772691037469</v>
      </c>
      <c r="BU17">
        <f>VLOOKUP(Table3[[#This Row],[Reference]],metron,13,FALSE)</f>
        <v>0.59936225942375587</v>
      </c>
      <c r="BV17">
        <f>VLOOKUP(Table3[[#This Row],[Reference]],metron,14,FALSE)</f>
        <v>0.50723152260562576</v>
      </c>
      <c r="BW17">
        <f>VLOOKUP(Table3[[#This Row],[Reference]],metron,15,FALSE)</f>
        <v>11.99278846153846</v>
      </c>
      <c r="BX17">
        <f>VLOOKUP(Table3[[#This Row],[Reference]],metron,16,FALSE)</f>
        <v>10.0277534965035</v>
      </c>
      <c r="BY17">
        <f>VLOOKUP(Table3[[#This Row],[Reference]],metron,17,FALSE)</f>
        <v>5.2857459543338514</v>
      </c>
      <c r="BZ17">
        <f>VLOOKUP(Table3[[#This Row],[Reference]],metron,18,FALSE)</f>
        <v>4.4067834183107957</v>
      </c>
      <c r="CA17">
        <f>VLOOKUP(Table3[[#This Row],[Reference]],metron,19,FALSE)</f>
        <v>6.7070425072046085</v>
      </c>
      <c r="CB17">
        <f>VLOOKUP(Table3[[#This Row],[Reference]],metron,20,FALSE)</f>
        <v>5.6209700781927046</v>
      </c>
      <c r="CC17">
        <f>VLOOKUP(Table3[[#This Row],[Reference]],metron,21,FALSE)</f>
        <v>13.04463690872752</v>
      </c>
      <c r="CD17">
        <f>VLOOKUP(Table3[[#This Row],[Reference]],metron,22,FALSE)</f>
        <v>13.49811236953142</v>
      </c>
      <c r="CE17">
        <f>VLOOKUP(Table3[[#This Row],[Reference]],metron,23,FALSE)</f>
        <v>1.5836526181353769</v>
      </c>
      <c r="CF17">
        <f>VLOOKUP(Table3[[#This Row],[Reference]],metron,24,FALSE)</f>
        <v>1.8744146445295871</v>
      </c>
      <c r="CG17">
        <f>VLOOKUP(Table3[[#This Row],[Reference]],metron,25,FALSE)</f>
        <v>8.5994040017028525E-2</v>
      </c>
      <c r="CH17">
        <f>VLOOKUP(Table3[[#This Row],[Reference]],metron,26,FALSE)</f>
        <v>0.13452532992762881</v>
      </c>
    </row>
    <row r="18" spans="1:86" x14ac:dyDescent="0.45">
      <c r="A18">
        <v>1515952800</v>
      </c>
      <c r="B18" t="s">
        <v>1844</v>
      </c>
      <c r="C18" t="s">
        <v>64</v>
      </c>
      <c r="D18" t="s">
        <v>65</v>
      </c>
      <c r="E18" t="s">
        <v>682</v>
      </c>
      <c r="F18" t="s">
        <v>677</v>
      </c>
      <c r="G18" t="s">
        <v>65</v>
      </c>
      <c r="H18">
        <v>2</v>
      </c>
      <c r="I18">
        <v>1.25</v>
      </c>
      <c r="J18">
        <v>1.3</v>
      </c>
      <c r="K18">
        <v>1.28</v>
      </c>
      <c r="L18">
        <v>0.83</v>
      </c>
      <c r="M18">
        <v>3</v>
      </c>
      <c r="N18">
        <v>1</v>
      </c>
      <c r="O18">
        <v>4</v>
      </c>
      <c r="P18">
        <v>2</v>
      </c>
      <c r="Q18">
        <v>2</v>
      </c>
      <c r="R18">
        <v>0</v>
      </c>
      <c r="S18" t="s">
        <v>1845</v>
      </c>
      <c r="T18">
        <v>76</v>
      </c>
      <c r="U18">
        <v>2</v>
      </c>
      <c r="V18">
        <v>3</v>
      </c>
      <c r="W18">
        <v>0</v>
      </c>
      <c r="X18">
        <v>0</v>
      </c>
      <c r="Y18">
        <v>3</v>
      </c>
      <c r="Z18">
        <v>0</v>
      </c>
      <c r="AA18">
        <v>0</v>
      </c>
      <c r="AB18">
        <v>0</v>
      </c>
      <c r="AC18">
        <v>1</v>
      </c>
      <c r="AD18">
        <v>2</v>
      </c>
      <c r="AE18">
        <v>15</v>
      </c>
      <c r="AF18">
        <v>11</v>
      </c>
      <c r="AG18">
        <v>10</v>
      </c>
      <c r="AH18">
        <v>5</v>
      </c>
      <c r="AI18">
        <v>5</v>
      </c>
      <c r="AJ18">
        <v>6</v>
      </c>
      <c r="AK18">
        <v>14</v>
      </c>
      <c r="AL18">
        <v>13</v>
      </c>
      <c r="AM18">
        <v>47</v>
      </c>
      <c r="AN18">
        <v>53</v>
      </c>
      <c r="AO18">
        <v>0</v>
      </c>
      <c r="AP18">
        <v>0</v>
      </c>
      <c r="AQ18">
        <v>2.9</v>
      </c>
      <c r="AR18">
        <v>59</v>
      </c>
      <c r="AS18">
        <v>83</v>
      </c>
      <c r="AT18">
        <v>64</v>
      </c>
      <c r="AU18">
        <v>28</v>
      </c>
      <c r="AV18">
        <v>17</v>
      </c>
      <c r="AW18">
        <v>42</v>
      </c>
      <c r="AX18">
        <v>64</v>
      </c>
      <c r="AY18">
        <v>47</v>
      </c>
      <c r="AZ18">
        <v>89</v>
      </c>
      <c r="BA18">
        <v>8.58</v>
      </c>
      <c r="BB18">
        <v>4.2</v>
      </c>
      <c r="BC18">
        <v>2.16</v>
      </c>
      <c r="BD18">
        <v>3.52</v>
      </c>
      <c r="BE18">
        <v>3.59</v>
      </c>
      <c r="BF18">
        <f t="shared" si="0"/>
        <v>8.5351346957660557E-3</v>
      </c>
      <c r="BG18">
        <f>1/Table3[[#This Row],[odds_ft_home_team_win]]-Table3[[#This Row],[Margin/3]]</f>
        <v>0.45442782826719685</v>
      </c>
      <c r="BH18">
        <f>1/Table3[[#This Row],[odds_ft_draw]]-Table3[[#This Row],[Margin/3]]</f>
        <v>0.27555577439514306</v>
      </c>
      <c r="BI18">
        <f>1/Table3[[#This Row],[odds_ft_away_team_win]]-Table3[[#This Row],[Margin/3]]</f>
        <v>0.27001639733766014</v>
      </c>
      <c r="BJ18">
        <f>MROUND(Table3[[#This Row],[ProbH]]*100,2)/100</f>
        <v>0.46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 t="s">
        <v>1846</v>
      </c>
      <c r="BR18">
        <f>VLOOKUP(Table3[[#This Row],[Reference]],metron,10,FALSE)</f>
        <v>2.5405629139072849</v>
      </c>
      <c r="BS18">
        <f>VLOOKUP(Table3[[#This Row],[Reference]],metron,11,FALSE)</f>
        <v>1.4888836329233679</v>
      </c>
      <c r="BT18">
        <f>VLOOKUP(Table3[[#This Row],[Reference]],metron,12,FALSE)</f>
        <v>1.0516792809839171</v>
      </c>
      <c r="BU18">
        <f>VLOOKUP(Table3[[#This Row],[Reference]],metron,13,FALSE)</f>
        <v>0.64581362346263005</v>
      </c>
      <c r="BV18">
        <f>VLOOKUP(Table3[[#This Row],[Reference]],metron,14,FALSE)</f>
        <v>0.45364238410596031</v>
      </c>
      <c r="BW18">
        <f>VLOOKUP(Table3[[#This Row],[Reference]],metron,15,FALSE)</f>
        <v>12.686892177589851</v>
      </c>
      <c r="BX18">
        <f>VLOOKUP(Table3[[#This Row],[Reference]],metron,16,FALSE)</f>
        <v>9.8059196617336148</v>
      </c>
      <c r="BY18">
        <f>VLOOKUP(Table3[[#This Row],[Reference]],metron,17,FALSE)</f>
        <v>5.3198121263877027</v>
      </c>
      <c r="BZ18">
        <f>VLOOKUP(Table3[[#This Row],[Reference]],metron,18,FALSE)</f>
        <v>4.0954312553373189</v>
      </c>
      <c r="CA18">
        <f>VLOOKUP(Table3[[#This Row],[Reference]],metron,19,FALSE)</f>
        <v>7.3670800512021479</v>
      </c>
      <c r="CB18">
        <f>VLOOKUP(Table3[[#This Row],[Reference]],metron,20,FALSE)</f>
        <v>5.710488406396296</v>
      </c>
      <c r="CC18">
        <f>VLOOKUP(Table3[[#This Row],[Reference]],metron,21,FALSE)</f>
        <v>13.0488908033599</v>
      </c>
      <c r="CD18">
        <f>VLOOKUP(Table3[[#This Row],[Reference]],metron,22,FALSE)</f>
        <v>13.714839543398661</v>
      </c>
      <c r="CE18">
        <f>VLOOKUP(Table3[[#This Row],[Reference]],metron,23,FALSE)</f>
        <v>1.567523459812322</v>
      </c>
      <c r="CF18">
        <f>VLOOKUP(Table3[[#This Row],[Reference]],metron,24,FALSE)</f>
        <v>1.951040391676867</v>
      </c>
      <c r="CG18">
        <f>VLOOKUP(Table3[[#This Row],[Reference]],metron,25,FALSE)</f>
        <v>8.3027335781313744E-2</v>
      </c>
      <c r="CH18">
        <f>VLOOKUP(Table3[[#This Row],[Reference]],metron,26,FALSE)</f>
        <v>0.13117095063239501</v>
      </c>
    </row>
    <row r="19" spans="1:86" hidden="1" x14ac:dyDescent="0.45">
      <c r="A19">
        <v>1515974400</v>
      </c>
      <c r="B19" t="s">
        <v>1847</v>
      </c>
      <c r="C19" t="s">
        <v>64</v>
      </c>
      <c r="D19" t="s">
        <v>65</v>
      </c>
      <c r="E19" t="s">
        <v>1817</v>
      </c>
      <c r="F19" t="s">
        <v>704</v>
      </c>
      <c r="G19" t="s">
        <v>65</v>
      </c>
      <c r="H19">
        <v>2</v>
      </c>
      <c r="I19">
        <v>1.25</v>
      </c>
      <c r="J19">
        <v>1.73</v>
      </c>
      <c r="K19">
        <v>1.06</v>
      </c>
      <c r="L19">
        <v>1.62</v>
      </c>
      <c r="M19">
        <v>0</v>
      </c>
      <c r="N19">
        <v>2</v>
      </c>
      <c r="O19">
        <v>2</v>
      </c>
      <c r="P19">
        <v>1</v>
      </c>
      <c r="Q19">
        <v>0</v>
      </c>
      <c r="R19">
        <v>1</v>
      </c>
      <c r="T19" t="s">
        <v>1848</v>
      </c>
      <c r="U19">
        <v>5</v>
      </c>
      <c r="V19">
        <v>10</v>
      </c>
      <c r="W19">
        <v>3</v>
      </c>
      <c r="X19">
        <v>0</v>
      </c>
      <c r="Y19">
        <v>1</v>
      </c>
      <c r="Z19">
        <v>0</v>
      </c>
      <c r="AA19">
        <v>2</v>
      </c>
      <c r="AB19">
        <v>1</v>
      </c>
      <c r="AC19">
        <v>0</v>
      </c>
      <c r="AD19">
        <v>1</v>
      </c>
      <c r="AE19">
        <v>9</v>
      </c>
      <c r="AF19">
        <v>12</v>
      </c>
      <c r="AG19">
        <v>4</v>
      </c>
      <c r="AH19">
        <v>5</v>
      </c>
      <c r="AI19">
        <v>5</v>
      </c>
      <c r="AJ19">
        <v>7</v>
      </c>
      <c r="AK19">
        <v>16</v>
      </c>
      <c r="AL19">
        <v>14</v>
      </c>
      <c r="AM19">
        <v>51</v>
      </c>
      <c r="AN19">
        <v>49</v>
      </c>
      <c r="AO19">
        <v>0</v>
      </c>
      <c r="AP19">
        <v>0</v>
      </c>
      <c r="AQ19">
        <v>2.16</v>
      </c>
      <c r="AR19">
        <v>47</v>
      </c>
      <c r="AS19">
        <v>68</v>
      </c>
      <c r="AT19">
        <v>35</v>
      </c>
      <c r="AU19">
        <v>11</v>
      </c>
      <c r="AV19">
        <v>7</v>
      </c>
      <c r="AW19">
        <v>37</v>
      </c>
      <c r="AX19">
        <v>68</v>
      </c>
      <c r="AY19">
        <v>26</v>
      </c>
      <c r="AZ19">
        <v>70</v>
      </c>
      <c r="BA19">
        <v>10.199999999999999</v>
      </c>
      <c r="BB19">
        <v>5.1100000000000003</v>
      </c>
      <c r="BC19">
        <v>4.55</v>
      </c>
      <c r="BD19">
        <v>3.95</v>
      </c>
      <c r="BE19">
        <v>1.81</v>
      </c>
      <c r="BF19">
        <f t="shared" si="0"/>
        <v>8.4769881958496694E-3</v>
      </c>
      <c r="BG19">
        <f>1/Table3[[#This Row],[odds_ft_home_team_win]]-Table3[[#This Row],[Margin/3]]</f>
        <v>0.21130323158437012</v>
      </c>
      <c r="BH19">
        <f>1/Table3[[#This Row],[odds_ft_draw]]-Table3[[#This Row],[Margin/3]]</f>
        <v>0.24468756876617562</v>
      </c>
      <c r="BI19">
        <f>1/Table3[[#This Row],[odds_ft_away_team_win]]-Table3[[#This Row],[Margin/3]]</f>
        <v>0.54400919964945427</v>
      </c>
      <c r="BJ19">
        <f>MROUND(Table3[[#This Row],[ProbH]]*100,2)/100</f>
        <v>0.22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 t="s">
        <v>1849</v>
      </c>
      <c r="BR19">
        <f>VLOOKUP(Table3[[#This Row],[Reference]],metron,10,FALSE)</f>
        <v>2.7115135834411381</v>
      </c>
      <c r="BS19">
        <f>VLOOKUP(Table3[[#This Row],[Reference]],metron,11,FALSE)</f>
        <v>1.0633893919793009</v>
      </c>
      <c r="BT19">
        <f>VLOOKUP(Table3[[#This Row],[Reference]],metron,12,FALSE)</f>
        <v>1.648124191461837</v>
      </c>
      <c r="BU19">
        <f>VLOOKUP(Table3[[#This Row],[Reference]],metron,13,FALSE)</f>
        <v>0.47218628719275552</v>
      </c>
      <c r="BV19">
        <f>VLOOKUP(Table3[[#This Row],[Reference]],metron,14,FALSE)</f>
        <v>0.70181112548512292</v>
      </c>
      <c r="BW19">
        <f>VLOOKUP(Table3[[#This Row],[Reference]],metron,15,FALSE)</f>
        <v>10.38488783943329</v>
      </c>
      <c r="BX19">
        <f>VLOOKUP(Table3[[#This Row],[Reference]],metron,16,FALSE)</f>
        <v>12.349468713105081</v>
      </c>
      <c r="BY19">
        <f>VLOOKUP(Table3[[#This Row],[Reference]],metron,17,FALSE)</f>
        <v>4.0990453460620522</v>
      </c>
      <c r="BZ19">
        <f>VLOOKUP(Table3[[#This Row],[Reference]],metron,18,FALSE)</f>
        <v>5.2720763723150359</v>
      </c>
      <c r="CA19">
        <f>VLOOKUP(Table3[[#This Row],[Reference]],metron,19,FALSE)</f>
        <v>6.2858424933712378</v>
      </c>
      <c r="CB19">
        <f>VLOOKUP(Table3[[#This Row],[Reference]],metron,20,FALSE)</f>
        <v>7.0773923407900448</v>
      </c>
      <c r="CC19">
        <f>VLOOKUP(Table3[[#This Row],[Reference]],metron,21,FALSE)</f>
        <v>13.235083532219569</v>
      </c>
      <c r="CD19">
        <f>VLOOKUP(Table3[[#This Row],[Reference]],metron,22,FALSE)</f>
        <v>13.05131264916468</v>
      </c>
      <c r="CE19">
        <f>VLOOKUP(Table3[[#This Row],[Reference]],metron,23,FALSE)</f>
        <v>1.834292289988493</v>
      </c>
      <c r="CF19">
        <f>VLOOKUP(Table3[[#This Row],[Reference]],metron,24,FALSE)</f>
        <v>1.806674338319908</v>
      </c>
      <c r="CG19">
        <f>VLOOKUP(Table3[[#This Row],[Reference]],metron,25,FALSE)</f>
        <v>0.1196777905638665</v>
      </c>
      <c r="CH19">
        <f>VLOOKUP(Table3[[#This Row],[Reference]],metron,26,FALSE)</f>
        <v>0.1185270425776755</v>
      </c>
    </row>
    <row r="20" spans="1:86" hidden="1" x14ac:dyDescent="0.45">
      <c r="A20">
        <v>1516410000</v>
      </c>
      <c r="B20" t="s">
        <v>1850</v>
      </c>
      <c r="C20" t="s">
        <v>64</v>
      </c>
      <c r="D20" t="s">
        <v>65</v>
      </c>
      <c r="E20" t="s">
        <v>700</v>
      </c>
      <c r="F20" t="s">
        <v>1817</v>
      </c>
      <c r="G20" t="s">
        <v>65</v>
      </c>
      <c r="H20">
        <v>3</v>
      </c>
      <c r="I20">
        <v>1.3</v>
      </c>
      <c r="J20">
        <v>0.5</v>
      </c>
      <c r="K20">
        <v>1.53</v>
      </c>
      <c r="L20">
        <v>0.82</v>
      </c>
      <c r="M20">
        <v>2</v>
      </c>
      <c r="N20">
        <v>0</v>
      </c>
      <c r="O20">
        <v>2</v>
      </c>
      <c r="P20">
        <v>0</v>
      </c>
      <c r="Q20">
        <v>0</v>
      </c>
      <c r="R20">
        <v>0</v>
      </c>
      <c r="S20" t="s">
        <v>1851</v>
      </c>
      <c r="U20">
        <v>7</v>
      </c>
      <c r="V20">
        <v>3</v>
      </c>
      <c r="W20">
        <v>1</v>
      </c>
      <c r="X20">
        <v>0</v>
      </c>
      <c r="Y20">
        <v>2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2</v>
      </c>
      <c r="AF20">
        <v>2</v>
      </c>
      <c r="AG20">
        <v>2</v>
      </c>
      <c r="AH20">
        <v>2</v>
      </c>
      <c r="AI20">
        <v>0</v>
      </c>
      <c r="AJ20">
        <v>0</v>
      </c>
      <c r="AK20">
        <v>10</v>
      </c>
      <c r="AL20">
        <v>13</v>
      </c>
      <c r="AM20">
        <v>60</v>
      </c>
      <c r="AN20">
        <v>40</v>
      </c>
      <c r="AO20">
        <v>0</v>
      </c>
      <c r="AP20">
        <v>0</v>
      </c>
      <c r="AQ20">
        <v>2.2999999999999998</v>
      </c>
      <c r="AR20">
        <v>40</v>
      </c>
      <c r="AS20">
        <v>60</v>
      </c>
      <c r="AT20">
        <v>35</v>
      </c>
      <c r="AU20">
        <v>20</v>
      </c>
      <c r="AV20">
        <v>15</v>
      </c>
      <c r="AW20">
        <v>25</v>
      </c>
      <c r="AX20">
        <v>65</v>
      </c>
      <c r="AY20">
        <v>35</v>
      </c>
      <c r="AZ20">
        <v>65</v>
      </c>
      <c r="BA20">
        <v>8.9</v>
      </c>
      <c r="BB20">
        <v>4.9000000000000004</v>
      </c>
      <c r="BC20">
        <v>1.9</v>
      </c>
      <c r="BD20">
        <v>3.46</v>
      </c>
      <c r="BE20">
        <v>4.76</v>
      </c>
      <c r="BF20">
        <f t="shared" si="0"/>
        <v>8.4723880425306621E-3</v>
      </c>
      <c r="BG20">
        <f>1/Table3[[#This Row],[odds_ft_home_team_win]]-Table3[[#This Row],[Margin/3]]</f>
        <v>0.51784340143115348</v>
      </c>
      <c r="BH20">
        <f>1/Table3[[#This Row],[odds_ft_draw]]-Table3[[#This Row],[Margin/3]]</f>
        <v>0.28054495299793181</v>
      </c>
      <c r="BI20">
        <f>1/Table3[[#This Row],[odds_ft_away_team_win]]-Table3[[#This Row],[Margin/3]]</f>
        <v>0.20161164557091471</v>
      </c>
      <c r="BJ20">
        <f>MROUND(Table3[[#This Row],[ProbH]]*100,2)/100</f>
        <v>0.52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 t="s">
        <v>1803</v>
      </c>
      <c r="BR20">
        <f>VLOOKUP(Table3[[#This Row],[Reference]],metron,10,FALSE)</f>
        <v>2.5967403582378576</v>
      </c>
      <c r="BS20">
        <f>VLOOKUP(Table3[[#This Row],[Reference]],metron,11,FALSE)</f>
        <v>1.625948039373891</v>
      </c>
      <c r="BT20">
        <f>VLOOKUP(Table3[[#This Row],[Reference]],metron,12,FALSE)</f>
        <v>0.97079231886396644</v>
      </c>
      <c r="BU20">
        <f>VLOOKUP(Table3[[#This Row],[Reference]],metron,13,FALSE)</f>
        <v>0.71433182698515174</v>
      </c>
      <c r="BV20">
        <f>VLOOKUP(Table3[[#This Row],[Reference]],metron,14,FALSE)</f>
        <v>0.43011620400258233</v>
      </c>
      <c r="BW20">
        <f>VLOOKUP(Table3[[#This Row],[Reference]],metron,15,FALSE)</f>
        <v>13.39951055368614</v>
      </c>
      <c r="BX20">
        <f>VLOOKUP(Table3[[#This Row],[Reference]],metron,16,FALSE)</f>
        <v>9.4252064851636579</v>
      </c>
      <c r="BY20">
        <f>VLOOKUP(Table3[[#This Row],[Reference]],metron,17,FALSE)</f>
        <v>5.7628422023992618</v>
      </c>
      <c r="BZ20">
        <f>VLOOKUP(Table3[[#This Row],[Reference]],metron,18,FALSE)</f>
        <v>3.9375576745616732</v>
      </c>
      <c r="CA20">
        <f>VLOOKUP(Table3[[#This Row],[Reference]],metron,19,FALSE)</f>
        <v>7.636668351286878</v>
      </c>
      <c r="CB20">
        <f>VLOOKUP(Table3[[#This Row],[Reference]],metron,20,FALSE)</f>
        <v>5.4876488106019847</v>
      </c>
      <c r="CC20">
        <f>VLOOKUP(Table3[[#This Row],[Reference]],metron,21,FALSE)</f>
        <v>12.460420531849101</v>
      </c>
      <c r="CD20">
        <f>VLOOKUP(Table3[[#This Row],[Reference]],metron,22,FALSE)</f>
        <v>13.44897959183673</v>
      </c>
      <c r="CE20">
        <f>VLOOKUP(Table3[[#This Row],[Reference]],metron,23,FALSE)</f>
        <v>1.462202380952381</v>
      </c>
      <c r="CF20">
        <f>VLOOKUP(Table3[[#This Row],[Reference]],metron,24,FALSE)</f>
        <v>2.01547619047619</v>
      </c>
      <c r="CG20">
        <f>VLOOKUP(Table3[[#This Row],[Reference]],metron,25,FALSE)</f>
        <v>7.7380952380952384E-2</v>
      </c>
      <c r="CH20">
        <f>VLOOKUP(Table3[[#This Row],[Reference]],metron,26,FALSE)</f>
        <v>0.13754093480202439</v>
      </c>
    </row>
    <row r="21" spans="1:86" hidden="1" x14ac:dyDescent="0.45">
      <c r="A21">
        <v>1516417200</v>
      </c>
      <c r="B21" t="s">
        <v>1852</v>
      </c>
      <c r="C21" t="s">
        <v>64</v>
      </c>
      <c r="D21" t="s">
        <v>65</v>
      </c>
      <c r="E21" t="s">
        <v>677</v>
      </c>
      <c r="F21" t="s">
        <v>705</v>
      </c>
      <c r="G21" t="s">
        <v>65</v>
      </c>
      <c r="H21">
        <v>3</v>
      </c>
      <c r="I21">
        <v>1.2</v>
      </c>
      <c r="J21">
        <v>0.78</v>
      </c>
      <c r="K21">
        <v>1.56</v>
      </c>
      <c r="L21">
        <v>1.29</v>
      </c>
      <c r="M21">
        <v>1</v>
      </c>
      <c r="N21">
        <v>3</v>
      </c>
      <c r="O21">
        <v>4</v>
      </c>
      <c r="P21">
        <v>2</v>
      </c>
      <c r="Q21">
        <v>0</v>
      </c>
      <c r="R21">
        <v>2</v>
      </c>
      <c r="S21">
        <v>47</v>
      </c>
      <c r="T21" t="s">
        <v>1853</v>
      </c>
      <c r="U21">
        <v>5</v>
      </c>
      <c r="V21">
        <v>8</v>
      </c>
      <c r="W21">
        <v>3</v>
      </c>
      <c r="X21">
        <v>0</v>
      </c>
      <c r="Y21">
        <v>3</v>
      </c>
      <c r="Z21">
        <v>1</v>
      </c>
      <c r="AA21">
        <v>2</v>
      </c>
      <c r="AB21">
        <v>1</v>
      </c>
      <c r="AC21">
        <v>2</v>
      </c>
      <c r="AD21">
        <v>2</v>
      </c>
      <c r="AE21">
        <v>11</v>
      </c>
      <c r="AF21">
        <v>13</v>
      </c>
      <c r="AG21">
        <v>6</v>
      </c>
      <c r="AH21">
        <v>7</v>
      </c>
      <c r="AI21">
        <v>5</v>
      </c>
      <c r="AJ21">
        <v>6</v>
      </c>
      <c r="AK21">
        <v>16</v>
      </c>
      <c r="AL21">
        <v>14</v>
      </c>
      <c r="AM21">
        <v>48</v>
      </c>
      <c r="AN21">
        <v>52</v>
      </c>
      <c r="AO21">
        <v>0</v>
      </c>
      <c r="AP21">
        <v>0</v>
      </c>
      <c r="AQ21">
        <v>2.11</v>
      </c>
      <c r="AR21">
        <v>52</v>
      </c>
      <c r="AS21">
        <v>63</v>
      </c>
      <c r="AT21">
        <v>43</v>
      </c>
      <c r="AU21">
        <v>17</v>
      </c>
      <c r="AV21">
        <v>6</v>
      </c>
      <c r="AW21">
        <v>31</v>
      </c>
      <c r="AX21">
        <v>58</v>
      </c>
      <c r="AY21">
        <v>32</v>
      </c>
      <c r="AZ21">
        <v>58</v>
      </c>
      <c r="BA21">
        <v>11.01</v>
      </c>
      <c r="BB21">
        <v>5.42</v>
      </c>
      <c r="BC21">
        <v>2.63</v>
      </c>
      <c r="BD21">
        <v>3.47</v>
      </c>
      <c r="BE21">
        <v>2.8</v>
      </c>
      <c r="BF21">
        <f t="shared" si="0"/>
        <v>8.5184773551107984E-3</v>
      </c>
      <c r="BG21">
        <f>1/Table3[[#This Row],[odds_ft_home_team_win]]-Table3[[#This Row],[Margin/3]]</f>
        <v>0.37170965952701851</v>
      </c>
      <c r="BH21">
        <f>1/Table3[[#This Row],[odds_ft_draw]]-Table3[[#This Row],[Margin/3]]</f>
        <v>0.27966596068523503</v>
      </c>
      <c r="BI21">
        <f>1/Table3[[#This Row],[odds_ft_away_team_win]]-Table3[[#This Row],[Margin/3]]</f>
        <v>0.34862437978774635</v>
      </c>
      <c r="BJ21">
        <f>MROUND(Table3[[#This Row],[ProbH]]*100,2)/100</f>
        <v>0.38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 t="s">
        <v>1806</v>
      </c>
      <c r="BR21">
        <f>VLOOKUP(Table3[[#This Row],[Reference]],metron,10,FALSE)</f>
        <v>2.4900895140664963</v>
      </c>
      <c r="BS21">
        <f>VLOOKUP(Table3[[#This Row],[Reference]],metron,11,FALSE)</f>
        <v>1.330562659846547</v>
      </c>
      <c r="BT21">
        <f>VLOOKUP(Table3[[#This Row],[Reference]],metron,12,FALSE)</f>
        <v>1.1595268542199491</v>
      </c>
      <c r="BU21">
        <f>VLOOKUP(Table3[[#This Row],[Reference]],metron,13,FALSE)</f>
        <v>0.59053607588191415</v>
      </c>
      <c r="BV21">
        <f>VLOOKUP(Table3[[#This Row],[Reference]],metron,14,FALSE)</f>
        <v>0.50069274219332838</v>
      </c>
      <c r="BW21">
        <f>VLOOKUP(Table3[[#This Row],[Reference]],metron,15,FALSE)</f>
        <v>11.79715236686391</v>
      </c>
      <c r="BX21">
        <f>VLOOKUP(Table3[[#This Row],[Reference]],metron,16,FALSE)</f>
        <v>10.317122781065089</v>
      </c>
      <c r="BY21">
        <f>VLOOKUP(Table3[[#This Row],[Reference]],metron,17,FALSE)</f>
        <v>5.0637025966747622</v>
      </c>
      <c r="BZ21">
        <f>VLOOKUP(Table3[[#This Row],[Reference]],metron,18,FALSE)</f>
        <v>4.4674014571268454</v>
      </c>
      <c r="CA21">
        <f>VLOOKUP(Table3[[#This Row],[Reference]],metron,19,FALSE)</f>
        <v>6.7334497701891483</v>
      </c>
      <c r="CB21">
        <f>VLOOKUP(Table3[[#This Row],[Reference]],metron,20,FALSE)</f>
        <v>5.849721323938244</v>
      </c>
      <c r="CC21">
        <f>VLOOKUP(Table3[[#This Row],[Reference]],metron,21,FALSE)</f>
        <v>12.89644194756554</v>
      </c>
      <c r="CD21">
        <f>VLOOKUP(Table3[[#This Row],[Reference]],metron,22,FALSE)</f>
        <v>13.3434456928839</v>
      </c>
      <c r="CE21">
        <f>VLOOKUP(Table3[[#This Row],[Reference]],metron,23,FALSE)</f>
        <v>1.6144382124117971</v>
      </c>
      <c r="CF21">
        <f>VLOOKUP(Table3[[#This Row],[Reference]],metron,24,FALSE)</f>
        <v>1.9032024606477289</v>
      </c>
      <c r="CG21">
        <f>VLOOKUP(Table3[[#This Row],[Reference]],metron,25,FALSE)</f>
        <v>9.372172969060974E-2</v>
      </c>
      <c r="CH21">
        <f>VLOOKUP(Table3[[#This Row],[Reference]],metron,26,FALSE)</f>
        <v>0.11669983716301791</v>
      </c>
    </row>
    <row r="22" spans="1:86" hidden="1" x14ac:dyDescent="0.45">
      <c r="A22">
        <v>1516489200</v>
      </c>
      <c r="B22" t="s">
        <v>1854</v>
      </c>
      <c r="C22" t="s">
        <v>64</v>
      </c>
      <c r="D22" t="s">
        <v>65</v>
      </c>
      <c r="E22" t="s">
        <v>683</v>
      </c>
      <c r="F22" t="s">
        <v>661</v>
      </c>
      <c r="G22" t="s">
        <v>65</v>
      </c>
      <c r="H22">
        <v>3</v>
      </c>
      <c r="I22">
        <v>0.6</v>
      </c>
      <c r="J22">
        <v>1.31</v>
      </c>
      <c r="K22">
        <v>0.76</v>
      </c>
      <c r="L22">
        <v>1.1399999999999999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U22">
        <v>2</v>
      </c>
      <c r="V22">
        <v>4</v>
      </c>
      <c r="W22">
        <v>3</v>
      </c>
      <c r="X22">
        <v>0</v>
      </c>
      <c r="Y22">
        <v>3</v>
      </c>
      <c r="Z22">
        <v>0</v>
      </c>
      <c r="AA22">
        <v>1</v>
      </c>
      <c r="AB22">
        <v>2</v>
      </c>
      <c r="AC22">
        <v>2</v>
      </c>
      <c r="AD22">
        <v>1</v>
      </c>
      <c r="AE22">
        <v>2</v>
      </c>
      <c r="AF22">
        <v>11</v>
      </c>
      <c r="AG22">
        <v>0</v>
      </c>
      <c r="AH22">
        <v>6</v>
      </c>
      <c r="AI22">
        <v>2</v>
      </c>
      <c r="AJ22">
        <v>5</v>
      </c>
      <c r="AK22">
        <v>18</v>
      </c>
      <c r="AL22">
        <v>18</v>
      </c>
      <c r="AM22">
        <v>35</v>
      </c>
      <c r="AN22">
        <v>65</v>
      </c>
      <c r="AO22">
        <v>0</v>
      </c>
      <c r="AP22">
        <v>0</v>
      </c>
      <c r="AQ22">
        <v>2.82</v>
      </c>
      <c r="AR22">
        <v>75</v>
      </c>
      <c r="AS22">
        <v>84</v>
      </c>
      <c r="AT22">
        <v>63</v>
      </c>
      <c r="AU22">
        <v>28</v>
      </c>
      <c r="AV22">
        <v>4</v>
      </c>
      <c r="AW22">
        <v>52</v>
      </c>
      <c r="AX22">
        <v>76</v>
      </c>
      <c r="AY22">
        <v>41</v>
      </c>
      <c r="AZ22">
        <v>78</v>
      </c>
      <c r="BA22">
        <v>12.17</v>
      </c>
      <c r="BB22">
        <v>5.85</v>
      </c>
      <c r="BC22">
        <v>3.81</v>
      </c>
      <c r="BD22">
        <v>3.41</v>
      </c>
      <c r="BE22">
        <v>2.13</v>
      </c>
      <c r="BF22">
        <f t="shared" si="0"/>
        <v>8.4019638803255834E-3</v>
      </c>
      <c r="BG22">
        <f>1/Table3[[#This Row],[odds_ft_home_team_win]]-Table3[[#This Row],[Margin/3]]</f>
        <v>0.25406522772072426</v>
      </c>
      <c r="BH22">
        <f>1/Table3[[#This Row],[odds_ft_draw]]-Table3[[#This Row],[Margin/3]]</f>
        <v>0.28485316808448374</v>
      </c>
      <c r="BI22">
        <f>1/Table3[[#This Row],[odds_ft_away_team_win]]-Table3[[#This Row],[Margin/3]]</f>
        <v>0.46108160419479177</v>
      </c>
      <c r="BJ22">
        <f>MROUND(Table3[[#This Row],[ProbH]]*100,2)/100</f>
        <v>0.26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 t="s">
        <v>1822</v>
      </c>
      <c r="BR22">
        <f>VLOOKUP(Table3[[#This Row],[Reference]],metron,10,FALSE)</f>
        <v>2.569449507838133</v>
      </c>
      <c r="BS22">
        <f>VLOOKUP(Table3[[#This Row],[Reference]],metron,11,FALSE)</f>
        <v>1.0936930368209989</v>
      </c>
      <c r="BT22">
        <f>VLOOKUP(Table3[[#This Row],[Reference]],metron,12,FALSE)</f>
        <v>1.475756471017134</v>
      </c>
      <c r="BU22">
        <f>VLOOKUP(Table3[[#This Row],[Reference]],metron,13,FALSE)</f>
        <v>0.50018228217280347</v>
      </c>
      <c r="BV22">
        <f>VLOOKUP(Table3[[#This Row],[Reference]],metron,14,FALSE)</f>
        <v>0.65220561429092239</v>
      </c>
      <c r="BW22">
        <f>VLOOKUP(Table3[[#This Row],[Reference]],metron,15,FALSE)</f>
        <v>10.905576679340941</v>
      </c>
      <c r="BX22">
        <f>VLOOKUP(Table3[[#This Row],[Reference]],metron,16,FALSE)</f>
        <v>12.06463878326996</v>
      </c>
      <c r="BY22">
        <f>VLOOKUP(Table3[[#This Row],[Reference]],metron,17,FALSE)</f>
        <v>4.2920127795527154</v>
      </c>
      <c r="BZ22">
        <f>VLOOKUP(Table3[[#This Row],[Reference]],metron,18,FALSE)</f>
        <v>5.0095846645367406</v>
      </c>
      <c r="CA22">
        <f>VLOOKUP(Table3[[#This Row],[Reference]],metron,19,FALSE)</f>
        <v>6.6135638997882253</v>
      </c>
      <c r="CB22">
        <f>VLOOKUP(Table3[[#This Row],[Reference]],metron,20,FALSE)</f>
        <v>7.055054118733219</v>
      </c>
      <c r="CC22">
        <f>VLOOKUP(Table3[[#This Row],[Reference]],metron,21,FALSE)</f>
        <v>12.94865211810013</v>
      </c>
      <c r="CD22">
        <f>VLOOKUP(Table3[[#This Row],[Reference]],metron,22,FALSE)</f>
        <v>13.189345314505781</v>
      </c>
      <c r="CE22">
        <f>VLOOKUP(Table3[[#This Row],[Reference]],metron,23,FALSE)</f>
        <v>1.771446078431373</v>
      </c>
      <c r="CF22">
        <f>VLOOKUP(Table3[[#This Row],[Reference]],metron,24,FALSE)</f>
        <v>1.809436274509804</v>
      </c>
      <c r="CG22">
        <f>VLOOKUP(Table3[[#This Row],[Reference]],metron,25,FALSE)</f>
        <v>0.1060049019607843</v>
      </c>
      <c r="CH22">
        <f>VLOOKUP(Table3[[#This Row],[Reference]],metron,26,FALSE)</f>
        <v>9.6813725490196081E-2</v>
      </c>
    </row>
    <row r="23" spans="1:86" hidden="1" x14ac:dyDescent="0.45">
      <c r="A23">
        <v>1516489200</v>
      </c>
      <c r="B23" t="s">
        <v>1854</v>
      </c>
      <c r="C23" t="s">
        <v>64</v>
      </c>
      <c r="D23" t="s">
        <v>65</v>
      </c>
      <c r="E23" t="s">
        <v>671</v>
      </c>
      <c r="F23" t="s">
        <v>667</v>
      </c>
      <c r="G23" t="s">
        <v>65</v>
      </c>
      <c r="H23">
        <v>3</v>
      </c>
      <c r="I23">
        <v>1.4</v>
      </c>
      <c r="J23">
        <v>1.7</v>
      </c>
      <c r="K23">
        <v>1.44</v>
      </c>
      <c r="L23">
        <v>1.33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U23">
        <v>5</v>
      </c>
      <c r="V23">
        <v>5</v>
      </c>
      <c r="W23">
        <v>2</v>
      </c>
      <c r="X23">
        <v>0</v>
      </c>
      <c r="Y23">
        <v>2</v>
      </c>
      <c r="Z23">
        <v>0</v>
      </c>
      <c r="AA23">
        <v>1</v>
      </c>
      <c r="AB23">
        <v>1</v>
      </c>
      <c r="AC23">
        <v>0</v>
      </c>
      <c r="AD23">
        <v>2</v>
      </c>
      <c r="AE23">
        <v>17</v>
      </c>
      <c r="AF23">
        <v>19</v>
      </c>
      <c r="AG23">
        <v>7</v>
      </c>
      <c r="AH23">
        <v>6</v>
      </c>
      <c r="AI23">
        <v>10</v>
      </c>
      <c r="AJ23">
        <v>13</v>
      </c>
      <c r="AK23">
        <v>15</v>
      </c>
      <c r="AL23">
        <v>17</v>
      </c>
      <c r="AM23">
        <v>50</v>
      </c>
      <c r="AN23">
        <v>50</v>
      </c>
      <c r="AO23">
        <v>0</v>
      </c>
      <c r="AP23">
        <v>0</v>
      </c>
      <c r="AQ23">
        <v>2.1</v>
      </c>
      <c r="AR23">
        <v>55</v>
      </c>
      <c r="AS23">
        <v>70</v>
      </c>
      <c r="AT23">
        <v>50</v>
      </c>
      <c r="AU23">
        <v>10</v>
      </c>
      <c r="AV23">
        <v>0</v>
      </c>
      <c r="AW23">
        <v>35</v>
      </c>
      <c r="AX23">
        <v>65</v>
      </c>
      <c r="AY23">
        <v>35</v>
      </c>
      <c r="AZ23">
        <v>60</v>
      </c>
      <c r="BA23">
        <v>9.3000000000000007</v>
      </c>
      <c r="BB23">
        <v>5.4</v>
      </c>
      <c r="BC23">
        <v>2.15</v>
      </c>
      <c r="BD23">
        <v>3.6</v>
      </c>
      <c r="BE23">
        <v>3.54</v>
      </c>
      <c r="BF23">
        <f t="shared" si="0"/>
        <v>8.4599775179200112E-3</v>
      </c>
      <c r="BG23">
        <f>1/Table3[[#This Row],[odds_ft_home_team_win]]-Table3[[#This Row],[Margin/3]]</f>
        <v>0.45665630155184744</v>
      </c>
      <c r="BH23">
        <f>1/Table3[[#This Row],[odds_ft_draw]]-Table3[[#This Row],[Margin/3]]</f>
        <v>0.2693178002598578</v>
      </c>
      <c r="BI23">
        <f>1/Table3[[#This Row],[odds_ft_away_team_win]]-Table3[[#This Row],[Margin/3]]</f>
        <v>0.2740258981882947</v>
      </c>
      <c r="BJ23">
        <f>MROUND(Table3[[#This Row],[ProbH]]*100,2)/100</f>
        <v>0.46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 t="s">
        <v>1808</v>
      </c>
      <c r="BR23">
        <f>VLOOKUP(Table3[[#This Row],[Reference]],metron,10,FALSE)</f>
        <v>2.5405629139072849</v>
      </c>
      <c r="BS23">
        <f>VLOOKUP(Table3[[#This Row],[Reference]],metron,11,FALSE)</f>
        <v>1.4888836329233679</v>
      </c>
      <c r="BT23">
        <f>VLOOKUP(Table3[[#This Row],[Reference]],metron,12,FALSE)</f>
        <v>1.0516792809839171</v>
      </c>
      <c r="BU23">
        <f>VLOOKUP(Table3[[#This Row],[Reference]],metron,13,FALSE)</f>
        <v>0.64581362346263005</v>
      </c>
      <c r="BV23">
        <f>VLOOKUP(Table3[[#This Row],[Reference]],metron,14,FALSE)</f>
        <v>0.45364238410596031</v>
      </c>
      <c r="BW23">
        <f>VLOOKUP(Table3[[#This Row],[Reference]],metron,15,FALSE)</f>
        <v>12.686892177589851</v>
      </c>
      <c r="BX23">
        <f>VLOOKUP(Table3[[#This Row],[Reference]],metron,16,FALSE)</f>
        <v>9.8059196617336148</v>
      </c>
      <c r="BY23">
        <f>VLOOKUP(Table3[[#This Row],[Reference]],metron,17,FALSE)</f>
        <v>5.3198121263877027</v>
      </c>
      <c r="BZ23">
        <f>VLOOKUP(Table3[[#This Row],[Reference]],metron,18,FALSE)</f>
        <v>4.0954312553373189</v>
      </c>
      <c r="CA23">
        <f>VLOOKUP(Table3[[#This Row],[Reference]],metron,19,FALSE)</f>
        <v>7.3670800512021479</v>
      </c>
      <c r="CB23">
        <f>VLOOKUP(Table3[[#This Row],[Reference]],metron,20,FALSE)</f>
        <v>5.710488406396296</v>
      </c>
      <c r="CC23">
        <f>VLOOKUP(Table3[[#This Row],[Reference]],metron,21,FALSE)</f>
        <v>13.0488908033599</v>
      </c>
      <c r="CD23">
        <f>VLOOKUP(Table3[[#This Row],[Reference]],metron,22,FALSE)</f>
        <v>13.714839543398661</v>
      </c>
      <c r="CE23">
        <f>VLOOKUP(Table3[[#This Row],[Reference]],metron,23,FALSE)</f>
        <v>1.567523459812322</v>
      </c>
      <c r="CF23">
        <f>VLOOKUP(Table3[[#This Row],[Reference]],metron,24,FALSE)</f>
        <v>1.951040391676867</v>
      </c>
      <c r="CG23">
        <f>VLOOKUP(Table3[[#This Row],[Reference]],metron,25,FALSE)</f>
        <v>8.3027335781313744E-2</v>
      </c>
      <c r="CH23">
        <f>VLOOKUP(Table3[[#This Row],[Reference]],metron,26,FALSE)</f>
        <v>0.13117095063239501</v>
      </c>
    </row>
    <row r="24" spans="1:86" hidden="1" x14ac:dyDescent="0.45">
      <c r="A24">
        <v>1516496400</v>
      </c>
      <c r="B24" t="s">
        <v>1855</v>
      </c>
      <c r="C24" t="s">
        <v>64</v>
      </c>
      <c r="D24" t="s">
        <v>65</v>
      </c>
      <c r="E24" t="s">
        <v>704</v>
      </c>
      <c r="F24" t="s">
        <v>676</v>
      </c>
      <c r="G24" t="s">
        <v>65</v>
      </c>
      <c r="H24">
        <v>3</v>
      </c>
      <c r="I24">
        <v>2.46</v>
      </c>
      <c r="J24">
        <v>1.1000000000000001</v>
      </c>
      <c r="K24">
        <v>2.19</v>
      </c>
      <c r="L24">
        <v>0.95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U24">
        <v>8</v>
      </c>
      <c r="V24">
        <v>2</v>
      </c>
      <c r="W24">
        <v>3</v>
      </c>
      <c r="X24">
        <v>0</v>
      </c>
      <c r="Y24">
        <v>6</v>
      </c>
      <c r="Z24">
        <v>0</v>
      </c>
      <c r="AA24">
        <v>2</v>
      </c>
      <c r="AB24">
        <v>1</v>
      </c>
      <c r="AC24">
        <v>1</v>
      </c>
      <c r="AD24">
        <v>5</v>
      </c>
      <c r="AE24">
        <v>12</v>
      </c>
      <c r="AF24">
        <v>3</v>
      </c>
      <c r="AG24">
        <v>3</v>
      </c>
      <c r="AH24">
        <v>2</v>
      </c>
      <c r="AI24">
        <v>9</v>
      </c>
      <c r="AJ24">
        <v>1</v>
      </c>
      <c r="AK24">
        <v>14</v>
      </c>
      <c r="AL24">
        <v>19</v>
      </c>
      <c r="AM24">
        <v>55</v>
      </c>
      <c r="AN24">
        <v>45</v>
      </c>
      <c r="AO24">
        <v>0</v>
      </c>
      <c r="AP24">
        <v>0</v>
      </c>
      <c r="AQ24">
        <v>2.63</v>
      </c>
      <c r="AR24">
        <v>52</v>
      </c>
      <c r="AS24">
        <v>78</v>
      </c>
      <c r="AT24">
        <v>48</v>
      </c>
      <c r="AU24">
        <v>31</v>
      </c>
      <c r="AV24">
        <v>12</v>
      </c>
      <c r="AW24">
        <v>51</v>
      </c>
      <c r="AX24">
        <v>73</v>
      </c>
      <c r="AY24">
        <v>37</v>
      </c>
      <c r="AZ24">
        <v>66</v>
      </c>
      <c r="BA24">
        <v>9.64</v>
      </c>
      <c r="BB24">
        <v>4.9000000000000004</v>
      </c>
      <c r="BC24">
        <v>1.56</v>
      </c>
      <c r="BD24">
        <v>4.32</v>
      </c>
      <c r="BE24">
        <v>6.62</v>
      </c>
      <c r="BF24">
        <f t="shared" si="0"/>
        <v>7.8548414399370881E-3</v>
      </c>
      <c r="BG24">
        <f>1/Table3[[#This Row],[odds_ft_home_team_win]]-Table3[[#This Row],[Margin/3]]</f>
        <v>0.63317079958570388</v>
      </c>
      <c r="BH24">
        <f>1/Table3[[#This Row],[odds_ft_draw]]-Table3[[#This Row],[Margin/3]]</f>
        <v>0.22362664004154437</v>
      </c>
      <c r="BI24">
        <f>1/Table3[[#This Row],[odds_ft_away_team_win]]-Table3[[#This Row],[Margin/3]]</f>
        <v>0.14320256037275172</v>
      </c>
      <c r="BJ24">
        <f>MROUND(Table3[[#This Row],[ProbH]]*100,2)/100</f>
        <v>0.64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 t="s">
        <v>1811</v>
      </c>
      <c r="BR24">
        <f>VLOOKUP(Table3[[#This Row],[Reference]],metron,10,FALSE)</f>
        <v>2.8343749999999996</v>
      </c>
      <c r="BS24">
        <f>VLOOKUP(Table3[[#This Row],[Reference]],metron,11,FALSE)</f>
        <v>1.980803571428571</v>
      </c>
      <c r="BT24">
        <f>VLOOKUP(Table3[[#This Row],[Reference]],metron,12,FALSE)</f>
        <v>0.85357142857142854</v>
      </c>
      <c r="BU24">
        <f>VLOOKUP(Table3[[#This Row],[Reference]],metron,13,FALSE)</f>
        <v>0.8683035714285714</v>
      </c>
      <c r="BV24">
        <f>VLOOKUP(Table3[[#This Row],[Reference]],metron,14,FALSE)</f>
        <v>0.36607142857142849</v>
      </c>
      <c r="BW24">
        <f>VLOOKUP(Table3[[#This Row],[Reference]],metron,15,FALSE)</f>
        <v>15.03980099502488</v>
      </c>
      <c r="BX24">
        <f>VLOOKUP(Table3[[#This Row],[Reference]],metron,16,FALSE)</f>
        <v>8.6326699834162515</v>
      </c>
      <c r="BY24">
        <f>VLOOKUP(Table3[[#This Row],[Reference]],metron,17,FALSE)</f>
        <v>6.5189234650967203</v>
      </c>
      <c r="BZ24">
        <f>VLOOKUP(Table3[[#This Row],[Reference]],metron,18,FALSE)</f>
        <v>3.4507989907485279</v>
      </c>
      <c r="CA24">
        <f>VLOOKUP(Table3[[#This Row],[Reference]],metron,19,FALSE)</f>
        <v>8.5208775299281605</v>
      </c>
      <c r="CB24">
        <f>VLOOKUP(Table3[[#This Row],[Reference]],metron,20,FALSE)</f>
        <v>5.181870992667724</v>
      </c>
      <c r="CC24">
        <f>VLOOKUP(Table3[[#This Row],[Reference]],metron,21,FALSE)</f>
        <v>12.48566610455312</v>
      </c>
      <c r="CD24">
        <f>VLOOKUP(Table3[[#This Row],[Reference]],metron,22,FALSE)</f>
        <v>13.573355817875211</v>
      </c>
      <c r="CE24">
        <f>VLOOKUP(Table3[[#This Row],[Reference]],metron,23,FALSE)</f>
        <v>1.395273023634882</v>
      </c>
      <c r="CF24">
        <f>VLOOKUP(Table3[[#This Row],[Reference]],metron,24,FALSE)</f>
        <v>2.0586797066014668</v>
      </c>
      <c r="CG24">
        <f>VLOOKUP(Table3[[#This Row],[Reference]],metron,25,FALSE)</f>
        <v>6.8459657701711488E-2</v>
      </c>
      <c r="CH24">
        <f>VLOOKUP(Table3[[#This Row],[Reference]],metron,26,FALSE)</f>
        <v>0.12713936430317849</v>
      </c>
    </row>
    <row r="25" spans="1:86" hidden="1" x14ac:dyDescent="0.45">
      <c r="A25">
        <v>1516496760</v>
      </c>
      <c r="B25" t="s">
        <v>1856</v>
      </c>
      <c r="C25" t="s">
        <v>64</v>
      </c>
      <c r="D25" t="s">
        <v>65</v>
      </c>
      <c r="E25" t="s">
        <v>693</v>
      </c>
      <c r="F25" t="s">
        <v>1823</v>
      </c>
      <c r="G25" t="s">
        <v>65</v>
      </c>
      <c r="H25">
        <v>3</v>
      </c>
      <c r="I25">
        <v>1.4</v>
      </c>
      <c r="J25">
        <v>1.3</v>
      </c>
      <c r="K25">
        <v>1.59</v>
      </c>
      <c r="L25">
        <v>0.82</v>
      </c>
      <c r="M25">
        <v>3</v>
      </c>
      <c r="N25">
        <v>1</v>
      </c>
      <c r="O25">
        <v>4</v>
      </c>
      <c r="P25">
        <v>3</v>
      </c>
      <c r="Q25">
        <v>3</v>
      </c>
      <c r="R25">
        <v>0</v>
      </c>
      <c r="S25" t="s">
        <v>1857</v>
      </c>
      <c r="T25">
        <v>48</v>
      </c>
      <c r="U25">
        <v>5</v>
      </c>
      <c r="V25">
        <v>6</v>
      </c>
      <c r="W25">
        <v>2</v>
      </c>
      <c r="X25">
        <v>0</v>
      </c>
      <c r="Y25">
        <v>3</v>
      </c>
      <c r="Z25">
        <v>0</v>
      </c>
      <c r="AA25">
        <v>1</v>
      </c>
      <c r="AB25">
        <v>1</v>
      </c>
      <c r="AC25">
        <v>0</v>
      </c>
      <c r="AD25">
        <v>3</v>
      </c>
      <c r="AE25">
        <v>16</v>
      </c>
      <c r="AF25">
        <v>15</v>
      </c>
      <c r="AG25">
        <v>9</v>
      </c>
      <c r="AH25">
        <v>7</v>
      </c>
      <c r="AI25">
        <v>7</v>
      </c>
      <c r="AJ25">
        <v>8</v>
      </c>
      <c r="AK25">
        <v>19</v>
      </c>
      <c r="AL25">
        <v>14</v>
      </c>
      <c r="AM25">
        <v>49</v>
      </c>
      <c r="AN25">
        <v>51</v>
      </c>
      <c r="AO25">
        <v>0</v>
      </c>
      <c r="AP25">
        <v>0</v>
      </c>
      <c r="AQ25">
        <v>3.1</v>
      </c>
      <c r="AR25">
        <v>50</v>
      </c>
      <c r="AS25">
        <v>75</v>
      </c>
      <c r="AT25">
        <v>60</v>
      </c>
      <c r="AU25">
        <v>50</v>
      </c>
      <c r="AV25">
        <v>25</v>
      </c>
      <c r="AW25">
        <v>40</v>
      </c>
      <c r="AX25">
        <v>70</v>
      </c>
      <c r="AY25">
        <v>60</v>
      </c>
      <c r="AZ25">
        <v>90</v>
      </c>
      <c r="BA25">
        <v>9.6999999999999993</v>
      </c>
      <c r="BB25">
        <v>5.0999999999999996</v>
      </c>
      <c r="BC25">
        <v>1.78</v>
      </c>
      <c r="BD25">
        <v>4.1100000000000003</v>
      </c>
      <c r="BE25">
        <v>4.57</v>
      </c>
      <c r="BF25">
        <f t="shared" si="0"/>
        <v>7.9750453286870915E-3</v>
      </c>
      <c r="BG25">
        <f>1/Table3[[#This Row],[odds_ft_home_team_win]]-Table3[[#This Row],[Margin/3]]</f>
        <v>0.55382270748030171</v>
      </c>
      <c r="BH25">
        <f>1/Table3[[#This Row],[odds_ft_draw]]-Table3[[#This Row],[Margin/3]]</f>
        <v>0.23533395710440291</v>
      </c>
      <c r="BI25">
        <f>1/Table3[[#This Row],[odds_ft_away_team_win]]-Table3[[#This Row],[Margin/3]]</f>
        <v>0.2108433354152954</v>
      </c>
      <c r="BJ25">
        <f>MROUND(Table3[[#This Row],[ProbH]]*100,2)/100</f>
        <v>0.56000000000000005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 t="s">
        <v>1815</v>
      </c>
      <c r="BR25">
        <f>VLOOKUP(Table3[[#This Row],[Reference]],metron,10,FALSE)</f>
        <v>2.6892488954344627</v>
      </c>
      <c r="BS25">
        <f>VLOOKUP(Table3[[#This Row],[Reference]],metron,11,FALSE)</f>
        <v>1.7546812539448771</v>
      </c>
      <c r="BT25">
        <f>VLOOKUP(Table3[[#This Row],[Reference]],metron,12,FALSE)</f>
        <v>0.93456764148958549</v>
      </c>
      <c r="BU25">
        <f>VLOOKUP(Table3[[#This Row],[Reference]],metron,13,FALSE)</f>
        <v>0.77824531874605507</v>
      </c>
      <c r="BV25">
        <f>VLOOKUP(Table3[[#This Row],[Reference]],metron,14,FALSE)</f>
        <v>0.41237113402061848</v>
      </c>
      <c r="BW25">
        <f>VLOOKUP(Table3[[#This Row],[Reference]],metron,15,FALSE)</f>
        <v>13.77153558052435</v>
      </c>
      <c r="BX25">
        <f>VLOOKUP(Table3[[#This Row],[Reference]],metron,16,FALSE)</f>
        <v>9.0445692883895124</v>
      </c>
      <c r="BY25">
        <f>VLOOKUP(Table3[[#This Row],[Reference]],metron,17,FALSE)</f>
        <v>6.0821292775665396</v>
      </c>
      <c r="BZ25">
        <f>VLOOKUP(Table3[[#This Row],[Reference]],metron,18,FALSE)</f>
        <v>3.8201520912547529</v>
      </c>
      <c r="CA25">
        <f>VLOOKUP(Table3[[#This Row],[Reference]],metron,19,FALSE)</f>
        <v>7.6894063029578108</v>
      </c>
      <c r="CB25">
        <f>VLOOKUP(Table3[[#This Row],[Reference]],metron,20,FALSE)</f>
        <v>5.224417197134759</v>
      </c>
      <c r="CC25">
        <f>VLOOKUP(Table3[[#This Row],[Reference]],metron,21,FALSE)</f>
        <v>12.297605473204101</v>
      </c>
      <c r="CD25">
        <f>VLOOKUP(Table3[[#This Row],[Reference]],metron,22,FALSE)</f>
        <v>13.310908399847969</v>
      </c>
      <c r="CE25">
        <f>VLOOKUP(Table3[[#This Row],[Reference]],metron,23,FALSE)</f>
        <v>1.3713126843657819</v>
      </c>
      <c r="CF25">
        <f>VLOOKUP(Table3[[#This Row],[Reference]],metron,24,FALSE)</f>
        <v>1.9516961651917399</v>
      </c>
      <c r="CG25">
        <f>VLOOKUP(Table3[[#This Row],[Reference]],metron,25,FALSE)</f>
        <v>6.6002949852507375E-2</v>
      </c>
      <c r="CH25">
        <f>VLOOKUP(Table3[[#This Row],[Reference]],metron,26,FALSE)</f>
        <v>0.1297935103244838</v>
      </c>
    </row>
    <row r="26" spans="1:86" hidden="1" x14ac:dyDescent="0.45">
      <c r="A26">
        <v>1516503600</v>
      </c>
      <c r="B26" t="s">
        <v>1858</v>
      </c>
      <c r="C26" t="s">
        <v>64</v>
      </c>
      <c r="D26" t="s">
        <v>65</v>
      </c>
      <c r="E26" t="s">
        <v>660</v>
      </c>
      <c r="F26" t="s">
        <v>666</v>
      </c>
      <c r="G26" t="s">
        <v>65</v>
      </c>
      <c r="H26">
        <v>3</v>
      </c>
      <c r="I26">
        <v>1.6</v>
      </c>
      <c r="J26">
        <v>1.33</v>
      </c>
      <c r="K26">
        <v>1.35</v>
      </c>
      <c r="L26">
        <v>1.35</v>
      </c>
      <c r="M26">
        <v>1</v>
      </c>
      <c r="N26">
        <v>3</v>
      </c>
      <c r="O26">
        <v>4</v>
      </c>
      <c r="P26">
        <v>2</v>
      </c>
      <c r="Q26">
        <v>1</v>
      </c>
      <c r="R26">
        <v>1</v>
      </c>
      <c r="S26" t="s">
        <v>92</v>
      </c>
      <c r="T26" t="s">
        <v>1859</v>
      </c>
      <c r="U26">
        <v>4</v>
      </c>
      <c r="V26">
        <v>6</v>
      </c>
      <c r="W26">
        <v>1</v>
      </c>
      <c r="X26">
        <v>0</v>
      </c>
      <c r="Y26">
        <v>2</v>
      </c>
      <c r="Z26">
        <v>0</v>
      </c>
      <c r="AA26">
        <v>1</v>
      </c>
      <c r="AB26">
        <v>0</v>
      </c>
      <c r="AC26">
        <v>1</v>
      </c>
      <c r="AD26">
        <v>1</v>
      </c>
      <c r="AE26">
        <v>22</v>
      </c>
      <c r="AF26">
        <v>13</v>
      </c>
      <c r="AG26">
        <v>6</v>
      </c>
      <c r="AH26">
        <v>7</v>
      </c>
      <c r="AI26">
        <v>16</v>
      </c>
      <c r="AJ26">
        <v>6</v>
      </c>
      <c r="AK26">
        <v>13</v>
      </c>
      <c r="AL26">
        <v>11</v>
      </c>
      <c r="AM26">
        <v>55</v>
      </c>
      <c r="AN26">
        <v>45</v>
      </c>
      <c r="AO26">
        <v>0</v>
      </c>
      <c r="AP26">
        <v>0</v>
      </c>
      <c r="AQ26">
        <v>2.4500000000000002</v>
      </c>
      <c r="AR26">
        <v>59</v>
      </c>
      <c r="AS26">
        <v>75</v>
      </c>
      <c r="AT26">
        <v>42</v>
      </c>
      <c r="AU26">
        <v>22</v>
      </c>
      <c r="AV26">
        <v>16</v>
      </c>
      <c r="AW26">
        <v>32</v>
      </c>
      <c r="AX26">
        <v>59</v>
      </c>
      <c r="AY26">
        <v>37</v>
      </c>
      <c r="AZ26">
        <v>85</v>
      </c>
      <c r="BA26">
        <v>9.77</v>
      </c>
      <c r="BB26">
        <v>3.88</v>
      </c>
      <c r="BC26">
        <v>2.96</v>
      </c>
      <c r="BD26">
        <v>3.17</v>
      </c>
      <c r="BE26">
        <v>2.69</v>
      </c>
      <c r="BF26">
        <f t="shared" si="0"/>
        <v>8.3474876609866602E-3</v>
      </c>
      <c r="BG26">
        <f>1/Table3[[#This Row],[odds_ft_home_team_win]]-Table3[[#This Row],[Margin/3]]</f>
        <v>0.32949035017685119</v>
      </c>
      <c r="BH26">
        <f>1/Table3[[#This Row],[odds_ft_draw]]-Table3[[#This Row],[Margin/3]]</f>
        <v>0.3071099255882247</v>
      </c>
      <c r="BI26">
        <f>1/Table3[[#This Row],[odds_ft_away_team_win]]-Table3[[#This Row],[Margin/3]]</f>
        <v>0.36339972423492417</v>
      </c>
      <c r="BJ26">
        <f>MROUND(Table3[[#This Row],[ProbH]]*100,2)/100</f>
        <v>0.32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 t="s">
        <v>1818</v>
      </c>
      <c r="BR26">
        <f>VLOOKUP(Table3[[#This Row],[Reference]],metron,10,FALSE)</f>
        <v>2.5313454284174597</v>
      </c>
      <c r="BS26">
        <f>VLOOKUP(Table3[[#This Row],[Reference]],metron,11,FALSE)</f>
        <v>1.210167055864918</v>
      </c>
      <c r="BT26">
        <f>VLOOKUP(Table3[[#This Row],[Reference]],metron,12,FALSE)</f>
        <v>1.3211783725525419</v>
      </c>
      <c r="BU26">
        <f>VLOOKUP(Table3[[#This Row],[Reference]],metron,13,FALSE)</f>
        <v>0.53135669362084459</v>
      </c>
      <c r="BV26">
        <f>VLOOKUP(Table3[[#This Row],[Reference]],metron,14,FALSE)</f>
        <v>0.55633423180592989</v>
      </c>
      <c r="BW26">
        <f>VLOOKUP(Table3[[#This Row],[Reference]],metron,15,FALSE)</f>
        <v>11.21109010712035</v>
      </c>
      <c r="BX26">
        <f>VLOOKUP(Table3[[#This Row],[Reference]],metron,16,FALSE)</f>
        <v>11.01700787401575</v>
      </c>
      <c r="BY26">
        <f>VLOOKUP(Table3[[#This Row],[Reference]],metron,17,FALSE)</f>
        <v>4.6792332268370611</v>
      </c>
      <c r="BZ26">
        <f>VLOOKUP(Table3[[#This Row],[Reference]],metron,18,FALSE)</f>
        <v>4.7080804854679013</v>
      </c>
      <c r="CA26">
        <f>VLOOKUP(Table3[[#This Row],[Reference]],metron,19,FALSE)</f>
        <v>6.5318568802832893</v>
      </c>
      <c r="CB26">
        <f>VLOOKUP(Table3[[#This Row],[Reference]],metron,20,FALSE)</f>
        <v>6.3089273885478487</v>
      </c>
      <c r="CC26">
        <f>VLOOKUP(Table3[[#This Row],[Reference]],metron,21,FALSE)</f>
        <v>12.72547770700637</v>
      </c>
      <c r="CD26">
        <f>VLOOKUP(Table3[[#This Row],[Reference]],metron,22,FALSE)</f>
        <v>13.06847133757962</v>
      </c>
      <c r="CE26">
        <f>VLOOKUP(Table3[[#This Row],[Reference]],metron,23,FALSE)</f>
        <v>1.6902356902356901</v>
      </c>
      <c r="CF26">
        <f>VLOOKUP(Table3[[#This Row],[Reference]],metron,24,FALSE)</f>
        <v>1.8050198959289869</v>
      </c>
      <c r="CG26">
        <f>VLOOKUP(Table3[[#This Row],[Reference]],metron,25,FALSE)</f>
        <v>0.105907560453015</v>
      </c>
      <c r="CH26">
        <f>VLOOKUP(Table3[[#This Row],[Reference]],metron,26,FALSE)</f>
        <v>0.1141720232629324</v>
      </c>
    </row>
    <row r="27" spans="1:86" hidden="1" x14ac:dyDescent="0.45">
      <c r="A27">
        <v>1516557600</v>
      </c>
      <c r="B27" t="s">
        <v>1860</v>
      </c>
      <c r="C27" t="s">
        <v>64</v>
      </c>
      <c r="D27" t="s">
        <v>65</v>
      </c>
      <c r="E27" t="s">
        <v>682</v>
      </c>
      <c r="F27" t="s">
        <v>694</v>
      </c>
      <c r="G27" t="s">
        <v>65</v>
      </c>
      <c r="H27">
        <v>3</v>
      </c>
      <c r="I27">
        <v>1.44</v>
      </c>
      <c r="J27">
        <v>1.77</v>
      </c>
      <c r="K27">
        <v>1.28</v>
      </c>
      <c r="L27">
        <v>1.48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U27">
        <v>3</v>
      </c>
      <c r="V27">
        <v>3</v>
      </c>
      <c r="W27">
        <v>3</v>
      </c>
      <c r="X27">
        <v>0</v>
      </c>
      <c r="Y27">
        <v>3</v>
      </c>
      <c r="Z27">
        <v>1</v>
      </c>
      <c r="AA27">
        <v>2</v>
      </c>
      <c r="AB27">
        <v>1</v>
      </c>
      <c r="AC27">
        <v>1</v>
      </c>
      <c r="AD27">
        <v>3</v>
      </c>
      <c r="AE27">
        <v>10</v>
      </c>
      <c r="AF27">
        <v>14</v>
      </c>
      <c r="AG27">
        <v>3</v>
      </c>
      <c r="AH27">
        <v>4</v>
      </c>
      <c r="AI27">
        <v>7</v>
      </c>
      <c r="AJ27">
        <v>10</v>
      </c>
      <c r="AK27">
        <v>15</v>
      </c>
      <c r="AL27">
        <v>16</v>
      </c>
      <c r="AM27">
        <v>45</v>
      </c>
      <c r="AN27">
        <v>55</v>
      </c>
      <c r="AO27">
        <v>0</v>
      </c>
      <c r="AP27">
        <v>0</v>
      </c>
      <c r="AQ27">
        <v>2.4500000000000002</v>
      </c>
      <c r="AR27">
        <v>41</v>
      </c>
      <c r="AS27">
        <v>74</v>
      </c>
      <c r="AT27">
        <v>41</v>
      </c>
      <c r="AU27">
        <v>24</v>
      </c>
      <c r="AV27">
        <v>10</v>
      </c>
      <c r="AW27">
        <v>27</v>
      </c>
      <c r="AX27">
        <v>53</v>
      </c>
      <c r="AY27">
        <v>45</v>
      </c>
      <c r="AZ27">
        <v>83</v>
      </c>
      <c r="BA27">
        <v>9.52</v>
      </c>
      <c r="BB27">
        <v>5.71</v>
      </c>
      <c r="BC27">
        <v>2.78</v>
      </c>
      <c r="BD27">
        <v>3.45</v>
      </c>
      <c r="BE27">
        <v>2.66</v>
      </c>
      <c r="BF27">
        <f t="shared" si="0"/>
        <v>8.5023841012185439E-3</v>
      </c>
      <c r="BG27">
        <f>1/Table3[[#This Row],[odds_ft_home_team_win]]-Table3[[#This Row],[Margin/3]]</f>
        <v>0.35120984611460881</v>
      </c>
      <c r="BH27">
        <f>1/Table3[[#This Row],[odds_ft_draw]]-Table3[[#This Row],[Margin/3]]</f>
        <v>0.28135268836254956</v>
      </c>
      <c r="BI27">
        <f>1/Table3[[#This Row],[odds_ft_away_team_win]]-Table3[[#This Row],[Margin/3]]</f>
        <v>0.36743746552284157</v>
      </c>
      <c r="BJ27">
        <f>MROUND(Table3[[#This Row],[ProbH]]*100,2)/100</f>
        <v>0.36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 t="s">
        <v>1846</v>
      </c>
      <c r="BR27">
        <f>VLOOKUP(Table3[[#This Row],[Reference]],metron,10,FALSE)</f>
        <v>2.5110350525197691</v>
      </c>
      <c r="BS27">
        <f>VLOOKUP(Table3[[#This Row],[Reference]],metron,11,FALSE)</f>
        <v>1.269326094653606</v>
      </c>
      <c r="BT27">
        <f>VLOOKUP(Table3[[#This Row],[Reference]],metron,12,FALSE)</f>
        <v>1.2417089578661631</v>
      </c>
      <c r="BU27">
        <f>VLOOKUP(Table3[[#This Row],[Reference]],metron,13,FALSE)</f>
        <v>0.56586402266288949</v>
      </c>
      <c r="BV27">
        <f>VLOOKUP(Table3[[#This Row],[Reference]],metron,14,FALSE)</f>
        <v>0.55158168083097259</v>
      </c>
      <c r="BW27">
        <f>VLOOKUP(Table3[[#This Row],[Reference]],metron,15,FALSE)</f>
        <v>11.49400826446281</v>
      </c>
      <c r="BX27">
        <f>VLOOKUP(Table3[[#This Row],[Reference]],metron,16,FALSE)</f>
        <v>10.507231404958681</v>
      </c>
      <c r="BY27">
        <f>VLOOKUP(Table3[[#This Row],[Reference]],metron,17,FALSE)</f>
        <v>4.9238790406673623</v>
      </c>
      <c r="BZ27">
        <f>VLOOKUP(Table3[[#This Row],[Reference]],metron,18,FALSE)</f>
        <v>4.6296141814389991</v>
      </c>
      <c r="CA27">
        <f>VLOOKUP(Table3[[#This Row],[Reference]],metron,19,FALSE)</f>
        <v>6.5701292237954476</v>
      </c>
      <c r="CB27">
        <f>VLOOKUP(Table3[[#This Row],[Reference]],metron,20,FALSE)</f>
        <v>5.8776172235196817</v>
      </c>
      <c r="CC27">
        <f>VLOOKUP(Table3[[#This Row],[Reference]],metron,21,FALSE)</f>
        <v>12.798739495798319</v>
      </c>
      <c r="CD27">
        <f>VLOOKUP(Table3[[#This Row],[Reference]],metron,22,FALSE)</f>
        <v>12.98844537815126</v>
      </c>
      <c r="CE27">
        <f>VLOOKUP(Table3[[#This Row],[Reference]],metron,23,FALSE)</f>
        <v>1.604928297313674</v>
      </c>
      <c r="CF27">
        <f>VLOOKUP(Table3[[#This Row],[Reference]],metron,24,FALSE)</f>
        <v>1.791961219955565</v>
      </c>
      <c r="CG27">
        <f>VLOOKUP(Table3[[#This Row],[Reference]],metron,25,FALSE)</f>
        <v>8.887093516461321E-2</v>
      </c>
      <c r="CH27">
        <f>VLOOKUP(Table3[[#This Row],[Reference]],metron,26,FALSE)</f>
        <v>0.11694607150070691</v>
      </c>
    </row>
    <row r="28" spans="1:86" hidden="1" x14ac:dyDescent="0.45">
      <c r="A28">
        <v>1516579200</v>
      </c>
      <c r="B28" t="s">
        <v>1861</v>
      </c>
      <c r="C28" t="s">
        <v>64</v>
      </c>
      <c r="D28" t="s">
        <v>65</v>
      </c>
      <c r="E28" t="s">
        <v>672</v>
      </c>
      <c r="F28" t="s">
        <v>1810</v>
      </c>
      <c r="G28" t="s">
        <v>65</v>
      </c>
      <c r="H28">
        <v>3</v>
      </c>
      <c r="I28">
        <v>1.1000000000000001</v>
      </c>
      <c r="J28">
        <v>1.67</v>
      </c>
      <c r="K28">
        <v>1.8</v>
      </c>
      <c r="L28">
        <v>1.4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54</v>
      </c>
      <c r="U28">
        <v>6</v>
      </c>
      <c r="V28">
        <v>3</v>
      </c>
      <c r="W28">
        <v>0</v>
      </c>
      <c r="X28">
        <v>0</v>
      </c>
      <c r="Y28">
        <v>1</v>
      </c>
      <c r="Z28">
        <v>1</v>
      </c>
      <c r="AA28">
        <v>0</v>
      </c>
      <c r="AB28">
        <v>0</v>
      </c>
      <c r="AC28">
        <v>1</v>
      </c>
      <c r="AD28">
        <v>1</v>
      </c>
      <c r="AE28">
        <v>12</v>
      </c>
      <c r="AF28">
        <v>9</v>
      </c>
      <c r="AG28">
        <v>5</v>
      </c>
      <c r="AH28">
        <v>0</v>
      </c>
      <c r="AI28">
        <v>7</v>
      </c>
      <c r="AJ28">
        <v>9</v>
      </c>
      <c r="AK28">
        <v>16</v>
      </c>
      <c r="AL28">
        <v>10</v>
      </c>
      <c r="AM28">
        <v>45</v>
      </c>
      <c r="AN28">
        <v>55</v>
      </c>
      <c r="AO28">
        <v>0</v>
      </c>
      <c r="AP28">
        <v>0</v>
      </c>
      <c r="AQ28">
        <v>2.64</v>
      </c>
      <c r="AR28">
        <v>68</v>
      </c>
      <c r="AS28">
        <v>72</v>
      </c>
      <c r="AT28">
        <v>54</v>
      </c>
      <c r="AU28">
        <v>29</v>
      </c>
      <c r="AV28">
        <v>15</v>
      </c>
      <c r="AW28">
        <v>32</v>
      </c>
      <c r="AX28">
        <v>59</v>
      </c>
      <c r="AY28">
        <v>36</v>
      </c>
      <c r="AZ28">
        <v>82</v>
      </c>
      <c r="BA28">
        <v>12.55</v>
      </c>
      <c r="BB28">
        <v>4.32</v>
      </c>
      <c r="BC28">
        <v>1.94</v>
      </c>
      <c r="BD28">
        <v>3.82</v>
      </c>
      <c r="BE28">
        <v>4.0199999999999996</v>
      </c>
      <c r="BF28">
        <f t="shared" si="0"/>
        <v>8.6667470477626019E-3</v>
      </c>
      <c r="BG28">
        <f>1/Table3[[#This Row],[odds_ft_home_team_win]]-Table3[[#This Row],[Margin/3]]</f>
        <v>0.50679717047801065</v>
      </c>
      <c r="BH28">
        <f>1/Table3[[#This Row],[odds_ft_draw]]-Table3[[#This Row],[Margin/3]]</f>
        <v>0.25311335766427928</v>
      </c>
      <c r="BI28">
        <f>1/Table3[[#This Row],[odds_ft_away_team_win]]-Table3[[#This Row],[Margin/3]]</f>
        <v>0.24008947185771007</v>
      </c>
      <c r="BJ28">
        <f>MROUND(Table3[[#This Row],[ProbH]]*100,2)/100</f>
        <v>0.5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1826</v>
      </c>
      <c r="BR28">
        <f>VLOOKUP(Table3[[#This Row],[Reference]],metron,10,FALSE)</f>
        <v>2.5202079886551649</v>
      </c>
      <c r="BS28">
        <f>VLOOKUP(Table3[[#This Row],[Reference]],metron,11,FALSE)</f>
        <v>1.5342708579532029</v>
      </c>
      <c r="BT28">
        <f>VLOOKUP(Table3[[#This Row],[Reference]],metron,12,FALSE)</f>
        <v>0.98593713070196176</v>
      </c>
      <c r="BU28">
        <f>VLOOKUP(Table3[[#This Row],[Reference]],metron,13,FALSE)</f>
        <v>0.67513590167809023</v>
      </c>
      <c r="BV28">
        <f>VLOOKUP(Table3[[#This Row],[Reference]],metron,14,FALSE)</f>
        <v>0.4286727337194185</v>
      </c>
      <c r="BW28">
        <f>VLOOKUP(Table3[[#This Row],[Reference]],metron,15,FALSE)</f>
        <v>12.98669114272602</v>
      </c>
      <c r="BX28">
        <f>VLOOKUP(Table3[[#This Row],[Reference]],metron,16,FALSE)</f>
        <v>9.4167049105094076</v>
      </c>
      <c r="BY28">
        <f>VLOOKUP(Table3[[#This Row],[Reference]],metron,17,FALSE)</f>
        <v>5.6645716945996272</v>
      </c>
      <c r="BZ28">
        <f>VLOOKUP(Table3[[#This Row],[Reference]],metron,18,FALSE)</f>
        <v>4.0242085661080074</v>
      </c>
      <c r="CA28">
        <f>VLOOKUP(Table3[[#This Row],[Reference]],metron,19,FALSE)</f>
        <v>7.3221194481263927</v>
      </c>
      <c r="CB28">
        <f>VLOOKUP(Table3[[#This Row],[Reference]],metron,20,FALSE)</f>
        <v>5.3924963444014002</v>
      </c>
      <c r="CC28">
        <f>VLOOKUP(Table3[[#This Row],[Reference]],metron,21,FALSE)</f>
        <v>12.508162313432839</v>
      </c>
      <c r="CD28">
        <f>VLOOKUP(Table3[[#This Row],[Reference]],metron,22,FALSE)</f>
        <v>13.36963619402985</v>
      </c>
      <c r="CE28">
        <f>VLOOKUP(Table3[[#This Row],[Reference]],metron,23,FALSE)</f>
        <v>1.4438014689517029</v>
      </c>
      <c r="CF28">
        <f>VLOOKUP(Table3[[#This Row],[Reference]],metron,24,FALSE)</f>
        <v>1.9410193634542621</v>
      </c>
      <c r="CG28">
        <f>VLOOKUP(Table3[[#This Row],[Reference]],metron,25,FALSE)</f>
        <v>8.4130870242599604E-2</v>
      </c>
      <c r="CH28">
        <f>VLOOKUP(Table3[[#This Row],[Reference]],metron,26,FALSE)</f>
        <v>0.1275317160026708</v>
      </c>
    </row>
    <row r="29" spans="1:86" hidden="1" x14ac:dyDescent="0.45">
      <c r="A29">
        <v>1517014800</v>
      </c>
      <c r="B29" t="s">
        <v>1862</v>
      </c>
      <c r="C29" t="s">
        <v>64</v>
      </c>
      <c r="D29" t="s">
        <v>65</v>
      </c>
      <c r="E29" t="s">
        <v>1810</v>
      </c>
      <c r="F29" t="s">
        <v>683</v>
      </c>
      <c r="G29" t="s">
        <v>65</v>
      </c>
      <c r="H29">
        <v>4</v>
      </c>
      <c r="I29">
        <v>1.45</v>
      </c>
      <c r="J29">
        <v>1.44</v>
      </c>
      <c r="K29">
        <v>1.5</v>
      </c>
      <c r="L29">
        <v>1.24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56</v>
      </c>
      <c r="U29">
        <v>8</v>
      </c>
      <c r="V29">
        <v>2</v>
      </c>
      <c r="W29">
        <v>2</v>
      </c>
      <c r="X29">
        <v>0</v>
      </c>
      <c r="Y29">
        <v>4</v>
      </c>
      <c r="Z29">
        <v>1</v>
      </c>
      <c r="AA29">
        <v>1</v>
      </c>
      <c r="AB29">
        <v>1</v>
      </c>
      <c r="AC29">
        <v>3</v>
      </c>
      <c r="AD29">
        <v>2</v>
      </c>
      <c r="AE29">
        <v>13</v>
      </c>
      <c r="AF29">
        <v>4</v>
      </c>
      <c r="AG29">
        <v>4</v>
      </c>
      <c r="AH29">
        <v>0</v>
      </c>
      <c r="AI29">
        <v>9</v>
      </c>
      <c r="AJ29">
        <v>4</v>
      </c>
      <c r="AK29">
        <v>14</v>
      </c>
      <c r="AL29">
        <v>15</v>
      </c>
      <c r="AM29">
        <v>63</v>
      </c>
      <c r="AN29">
        <v>37</v>
      </c>
      <c r="AO29">
        <v>0</v>
      </c>
      <c r="AP29">
        <v>0</v>
      </c>
      <c r="AQ29">
        <v>2.09</v>
      </c>
      <c r="AR29">
        <v>45</v>
      </c>
      <c r="AS29">
        <v>60</v>
      </c>
      <c r="AT29">
        <v>34</v>
      </c>
      <c r="AU29">
        <v>16</v>
      </c>
      <c r="AV29">
        <v>10</v>
      </c>
      <c r="AW29">
        <v>24</v>
      </c>
      <c r="AX29">
        <v>69</v>
      </c>
      <c r="AY29">
        <v>15</v>
      </c>
      <c r="AZ29">
        <v>62</v>
      </c>
      <c r="BA29">
        <v>10.34</v>
      </c>
      <c r="BB29">
        <v>4.62</v>
      </c>
      <c r="BC29">
        <v>2.2999999999999998</v>
      </c>
      <c r="BD29">
        <v>3.41</v>
      </c>
      <c r="BE29">
        <v>3.36</v>
      </c>
      <c r="BF29">
        <f t="shared" si="0"/>
        <v>8.5522627598363741E-3</v>
      </c>
      <c r="BG29">
        <f>1/Table3[[#This Row],[odds_ft_home_team_win]]-Table3[[#This Row],[Margin/3]]</f>
        <v>0.42623034593581582</v>
      </c>
      <c r="BH29">
        <f>1/Table3[[#This Row],[odds_ft_draw]]-Table3[[#This Row],[Margin/3]]</f>
        <v>0.28470286920497295</v>
      </c>
      <c r="BI29">
        <f>1/Table3[[#This Row],[odds_ft_away_team_win]]-Table3[[#This Row],[Margin/3]]</f>
        <v>0.28906678485921122</v>
      </c>
      <c r="BJ29">
        <f>MROUND(Table3[[#This Row],[ProbH]]*100,2)/100</f>
        <v>0.42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 t="s">
        <v>1828</v>
      </c>
      <c r="BR29">
        <f>VLOOKUP(Table3[[#This Row],[Reference]],metron,10,FALSE)</f>
        <v>2.4884649511978703</v>
      </c>
      <c r="BS29">
        <f>VLOOKUP(Table3[[#This Row],[Reference]],metron,11,FALSE)</f>
        <v>1.396960958296362</v>
      </c>
      <c r="BT29">
        <f>VLOOKUP(Table3[[#This Row],[Reference]],metron,12,FALSE)</f>
        <v>1.091503992901508</v>
      </c>
      <c r="BU29">
        <f>VLOOKUP(Table3[[#This Row],[Reference]],metron,13,FALSE)</f>
        <v>0.60765391014975045</v>
      </c>
      <c r="BV29">
        <f>VLOOKUP(Table3[[#This Row],[Reference]],metron,14,FALSE)</f>
        <v>0.47276760953965608</v>
      </c>
      <c r="BW29">
        <f>VLOOKUP(Table3[[#This Row],[Reference]],metron,15,FALSE)</f>
        <v>12.29504785684561</v>
      </c>
      <c r="BX29">
        <f>VLOOKUP(Table3[[#This Row],[Reference]],metron,16,FALSE)</f>
        <v>10.047232625884311</v>
      </c>
      <c r="BY29">
        <f>VLOOKUP(Table3[[#This Row],[Reference]],metron,17,FALSE)</f>
        <v>5.2917192097519967</v>
      </c>
      <c r="BZ29">
        <f>VLOOKUP(Table3[[#This Row],[Reference]],metron,18,FALSE)</f>
        <v>4.2580916351408158</v>
      </c>
      <c r="CA29">
        <f>VLOOKUP(Table3[[#This Row],[Reference]],metron,19,FALSE)</f>
        <v>7.0033286470936131</v>
      </c>
      <c r="CB29">
        <f>VLOOKUP(Table3[[#This Row],[Reference]],metron,20,FALSE)</f>
        <v>5.789140990743495</v>
      </c>
      <c r="CC29">
        <f>VLOOKUP(Table3[[#This Row],[Reference]],metron,21,FALSE)</f>
        <v>12.77041895895049</v>
      </c>
      <c r="CD29">
        <f>VLOOKUP(Table3[[#This Row],[Reference]],metron,22,FALSE)</f>
        <v>13.411129919593741</v>
      </c>
      <c r="CE29">
        <f>VLOOKUP(Table3[[#This Row],[Reference]],metron,23,FALSE)</f>
        <v>1.556141062018646</v>
      </c>
      <c r="CF29">
        <f>VLOOKUP(Table3[[#This Row],[Reference]],metron,24,FALSE)</f>
        <v>1.9114308877178761</v>
      </c>
      <c r="CG29">
        <f>VLOOKUP(Table3[[#This Row],[Reference]],metron,25,FALSE)</f>
        <v>8.4920956627482766E-2</v>
      </c>
      <c r="CH29">
        <f>VLOOKUP(Table3[[#This Row],[Reference]],metron,26,FALSE)</f>
        <v>0.1323469801378192</v>
      </c>
    </row>
    <row r="30" spans="1:86" hidden="1" x14ac:dyDescent="0.45">
      <c r="A30">
        <v>1517022000</v>
      </c>
      <c r="B30" t="s">
        <v>1863</v>
      </c>
      <c r="C30" t="s">
        <v>64</v>
      </c>
      <c r="D30" t="s">
        <v>65</v>
      </c>
      <c r="E30" t="s">
        <v>676</v>
      </c>
      <c r="F30" t="s">
        <v>700</v>
      </c>
      <c r="G30" t="s">
        <v>65</v>
      </c>
      <c r="H30">
        <v>4</v>
      </c>
      <c r="I30">
        <v>1.56</v>
      </c>
      <c r="J30">
        <v>0.67</v>
      </c>
      <c r="K30">
        <v>1.84</v>
      </c>
      <c r="L30">
        <v>0.76</v>
      </c>
      <c r="M30">
        <v>2</v>
      </c>
      <c r="N30">
        <v>0</v>
      </c>
      <c r="O30">
        <v>2</v>
      </c>
      <c r="P30">
        <v>1</v>
      </c>
      <c r="Q30">
        <v>1</v>
      </c>
      <c r="R30">
        <v>0</v>
      </c>
      <c r="S30" t="s">
        <v>1864</v>
      </c>
      <c r="U30">
        <v>3</v>
      </c>
      <c r="V30">
        <v>4</v>
      </c>
      <c r="W30">
        <v>4</v>
      </c>
      <c r="X30">
        <v>0</v>
      </c>
      <c r="Y30">
        <v>2</v>
      </c>
      <c r="Z30">
        <v>0</v>
      </c>
      <c r="AA30">
        <v>2</v>
      </c>
      <c r="AB30">
        <v>2</v>
      </c>
      <c r="AC30">
        <v>1</v>
      </c>
      <c r="AD30">
        <v>1</v>
      </c>
      <c r="AE30">
        <v>14</v>
      </c>
      <c r="AF30">
        <v>6</v>
      </c>
      <c r="AG30">
        <v>6</v>
      </c>
      <c r="AH30">
        <v>2</v>
      </c>
      <c r="AI30">
        <v>8</v>
      </c>
      <c r="AJ30">
        <v>4</v>
      </c>
      <c r="AK30">
        <v>27</v>
      </c>
      <c r="AL30">
        <v>17</v>
      </c>
      <c r="AM30">
        <v>42</v>
      </c>
      <c r="AN30">
        <v>58</v>
      </c>
      <c r="AO30">
        <v>0</v>
      </c>
      <c r="AP30">
        <v>0</v>
      </c>
      <c r="AQ30">
        <v>1.89</v>
      </c>
      <c r="AR30">
        <v>33</v>
      </c>
      <c r="AS30">
        <v>62</v>
      </c>
      <c r="AT30">
        <v>28</v>
      </c>
      <c r="AU30">
        <v>6</v>
      </c>
      <c r="AV30">
        <v>6</v>
      </c>
      <c r="AW30">
        <v>17</v>
      </c>
      <c r="AX30">
        <v>84</v>
      </c>
      <c r="AY30">
        <v>28</v>
      </c>
      <c r="AZ30">
        <v>56</v>
      </c>
      <c r="BA30">
        <v>7.67</v>
      </c>
      <c r="BB30">
        <v>5.89</v>
      </c>
      <c r="BC30">
        <v>2.16</v>
      </c>
      <c r="BD30">
        <v>3.28</v>
      </c>
      <c r="BE30">
        <v>3.91</v>
      </c>
      <c r="BF30">
        <f t="shared" si="0"/>
        <v>7.8651624822584729E-3</v>
      </c>
      <c r="BG30">
        <f>1/Table3[[#This Row],[odds_ft_home_team_win]]-Table3[[#This Row],[Margin/3]]</f>
        <v>0.45509780048070442</v>
      </c>
      <c r="BH30">
        <f>1/Table3[[#This Row],[odds_ft_draw]]-Table3[[#This Row],[Margin/3]]</f>
        <v>0.29701288629822931</v>
      </c>
      <c r="BI30">
        <f>1/Table3[[#This Row],[odds_ft_away_team_win]]-Table3[[#This Row],[Margin/3]]</f>
        <v>0.24788931322106636</v>
      </c>
      <c r="BJ30">
        <f>MROUND(Table3[[#This Row],[ProbH]]*100,2)/100</f>
        <v>0.46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 t="s">
        <v>1829</v>
      </c>
      <c r="BR30">
        <f>VLOOKUP(Table3[[#This Row],[Reference]],metron,10,FALSE)</f>
        <v>2.5405629139072849</v>
      </c>
      <c r="BS30">
        <f>VLOOKUP(Table3[[#This Row],[Reference]],metron,11,FALSE)</f>
        <v>1.4888836329233679</v>
      </c>
      <c r="BT30">
        <f>VLOOKUP(Table3[[#This Row],[Reference]],metron,12,FALSE)</f>
        <v>1.0516792809839171</v>
      </c>
      <c r="BU30">
        <f>VLOOKUP(Table3[[#This Row],[Reference]],metron,13,FALSE)</f>
        <v>0.64581362346263005</v>
      </c>
      <c r="BV30">
        <f>VLOOKUP(Table3[[#This Row],[Reference]],metron,14,FALSE)</f>
        <v>0.45364238410596031</v>
      </c>
      <c r="BW30">
        <f>VLOOKUP(Table3[[#This Row],[Reference]],metron,15,FALSE)</f>
        <v>12.686892177589851</v>
      </c>
      <c r="BX30">
        <f>VLOOKUP(Table3[[#This Row],[Reference]],metron,16,FALSE)</f>
        <v>9.8059196617336148</v>
      </c>
      <c r="BY30">
        <f>VLOOKUP(Table3[[#This Row],[Reference]],metron,17,FALSE)</f>
        <v>5.3198121263877027</v>
      </c>
      <c r="BZ30">
        <f>VLOOKUP(Table3[[#This Row],[Reference]],metron,18,FALSE)</f>
        <v>4.0954312553373189</v>
      </c>
      <c r="CA30">
        <f>VLOOKUP(Table3[[#This Row],[Reference]],metron,19,FALSE)</f>
        <v>7.3670800512021479</v>
      </c>
      <c r="CB30">
        <f>VLOOKUP(Table3[[#This Row],[Reference]],metron,20,FALSE)</f>
        <v>5.710488406396296</v>
      </c>
      <c r="CC30">
        <f>VLOOKUP(Table3[[#This Row],[Reference]],metron,21,FALSE)</f>
        <v>13.0488908033599</v>
      </c>
      <c r="CD30">
        <f>VLOOKUP(Table3[[#This Row],[Reference]],metron,22,FALSE)</f>
        <v>13.714839543398661</v>
      </c>
      <c r="CE30">
        <f>VLOOKUP(Table3[[#This Row],[Reference]],metron,23,FALSE)</f>
        <v>1.567523459812322</v>
      </c>
      <c r="CF30">
        <f>VLOOKUP(Table3[[#This Row],[Reference]],metron,24,FALSE)</f>
        <v>1.951040391676867</v>
      </c>
      <c r="CG30">
        <f>VLOOKUP(Table3[[#This Row],[Reference]],metron,25,FALSE)</f>
        <v>8.3027335781313744E-2</v>
      </c>
      <c r="CH30">
        <f>VLOOKUP(Table3[[#This Row],[Reference]],metron,26,FALSE)</f>
        <v>0.13117095063239501</v>
      </c>
    </row>
    <row r="31" spans="1:86" hidden="1" x14ac:dyDescent="0.45">
      <c r="A31">
        <v>1517094000</v>
      </c>
      <c r="B31" t="s">
        <v>1865</v>
      </c>
      <c r="C31" t="s">
        <v>64</v>
      </c>
      <c r="D31" t="s">
        <v>65</v>
      </c>
      <c r="E31" t="s">
        <v>1823</v>
      </c>
      <c r="F31" t="s">
        <v>682</v>
      </c>
      <c r="G31" t="s">
        <v>65</v>
      </c>
      <c r="H31">
        <v>4</v>
      </c>
      <c r="I31">
        <v>1.1100000000000001</v>
      </c>
      <c r="J31">
        <v>0.6</v>
      </c>
      <c r="K31">
        <v>1.06</v>
      </c>
      <c r="L31">
        <v>0.78</v>
      </c>
      <c r="M31">
        <v>1</v>
      </c>
      <c r="N31">
        <v>1</v>
      </c>
      <c r="O31">
        <v>2</v>
      </c>
      <c r="P31">
        <v>1</v>
      </c>
      <c r="Q31">
        <v>1</v>
      </c>
      <c r="R31">
        <v>0</v>
      </c>
      <c r="S31">
        <v>7</v>
      </c>
      <c r="T31">
        <v>73</v>
      </c>
      <c r="U31">
        <v>6</v>
      </c>
      <c r="V31">
        <v>2</v>
      </c>
      <c r="W31">
        <v>6</v>
      </c>
      <c r="X31">
        <v>0</v>
      </c>
      <c r="Y31">
        <v>4</v>
      </c>
      <c r="Z31">
        <v>0</v>
      </c>
      <c r="AA31">
        <v>3</v>
      </c>
      <c r="AB31">
        <v>3</v>
      </c>
      <c r="AC31">
        <v>1</v>
      </c>
      <c r="AD31">
        <v>3</v>
      </c>
      <c r="AE31">
        <v>21</v>
      </c>
      <c r="AF31">
        <v>10</v>
      </c>
      <c r="AG31">
        <v>12</v>
      </c>
      <c r="AH31">
        <v>3</v>
      </c>
      <c r="AI31">
        <v>9</v>
      </c>
      <c r="AJ31">
        <v>7</v>
      </c>
      <c r="AK31">
        <v>17</v>
      </c>
      <c r="AL31">
        <v>13</v>
      </c>
      <c r="AM31">
        <v>44</v>
      </c>
      <c r="AN31">
        <v>56</v>
      </c>
      <c r="AO31">
        <v>0</v>
      </c>
      <c r="AP31">
        <v>0</v>
      </c>
      <c r="AQ31">
        <v>2.98</v>
      </c>
      <c r="AR31">
        <v>64</v>
      </c>
      <c r="AS31">
        <v>90</v>
      </c>
      <c r="AT31">
        <v>70</v>
      </c>
      <c r="AU31">
        <v>27</v>
      </c>
      <c r="AV31">
        <v>16</v>
      </c>
      <c r="AW31">
        <v>59</v>
      </c>
      <c r="AX31">
        <v>85</v>
      </c>
      <c r="AY31">
        <v>21</v>
      </c>
      <c r="AZ31">
        <v>74</v>
      </c>
      <c r="BA31">
        <v>11.37</v>
      </c>
      <c r="BB31">
        <v>5.84</v>
      </c>
      <c r="BC31">
        <v>2.54</v>
      </c>
      <c r="BD31">
        <v>3.56</v>
      </c>
      <c r="BE31">
        <v>2.86</v>
      </c>
      <c r="BF31">
        <f t="shared" si="0"/>
        <v>8.0833378188063243E-3</v>
      </c>
      <c r="BG31">
        <f>1/Table3[[#This Row],[odds_ft_home_team_win]]-Table3[[#This Row],[Margin/3]]</f>
        <v>0.38561744958276845</v>
      </c>
      <c r="BH31">
        <f>1/Table3[[#This Row],[odds_ft_draw]]-Table3[[#This Row],[Margin/3]]</f>
        <v>0.27281553858568808</v>
      </c>
      <c r="BI31">
        <f>1/Table3[[#This Row],[odds_ft_away_team_win]]-Table3[[#This Row],[Margin/3]]</f>
        <v>0.34156701183154337</v>
      </c>
      <c r="BJ31">
        <f>MROUND(Table3[[#This Row],[ProbH]]*100,2)/100</f>
        <v>0.38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 t="s">
        <v>1832</v>
      </c>
      <c r="BR31">
        <f>VLOOKUP(Table3[[#This Row],[Reference]],metron,10,FALSE)</f>
        <v>2.4900895140664963</v>
      </c>
      <c r="BS31">
        <f>VLOOKUP(Table3[[#This Row],[Reference]],metron,11,FALSE)</f>
        <v>1.330562659846547</v>
      </c>
      <c r="BT31">
        <f>VLOOKUP(Table3[[#This Row],[Reference]],metron,12,FALSE)</f>
        <v>1.1595268542199491</v>
      </c>
      <c r="BU31">
        <f>VLOOKUP(Table3[[#This Row],[Reference]],metron,13,FALSE)</f>
        <v>0.59053607588191415</v>
      </c>
      <c r="BV31">
        <f>VLOOKUP(Table3[[#This Row],[Reference]],metron,14,FALSE)</f>
        <v>0.50069274219332838</v>
      </c>
      <c r="BW31">
        <f>VLOOKUP(Table3[[#This Row],[Reference]],metron,15,FALSE)</f>
        <v>11.79715236686391</v>
      </c>
      <c r="BX31">
        <f>VLOOKUP(Table3[[#This Row],[Reference]],metron,16,FALSE)</f>
        <v>10.317122781065089</v>
      </c>
      <c r="BY31">
        <f>VLOOKUP(Table3[[#This Row],[Reference]],metron,17,FALSE)</f>
        <v>5.0637025966747622</v>
      </c>
      <c r="BZ31">
        <f>VLOOKUP(Table3[[#This Row],[Reference]],metron,18,FALSE)</f>
        <v>4.4674014571268454</v>
      </c>
      <c r="CA31">
        <f>VLOOKUP(Table3[[#This Row],[Reference]],metron,19,FALSE)</f>
        <v>6.7334497701891483</v>
      </c>
      <c r="CB31">
        <f>VLOOKUP(Table3[[#This Row],[Reference]],metron,20,FALSE)</f>
        <v>5.849721323938244</v>
      </c>
      <c r="CC31">
        <f>VLOOKUP(Table3[[#This Row],[Reference]],metron,21,FALSE)</f>
        <v>12.89644194756554</v>
      </c>
      <c r="CD31">
        <f>VLOOKUP(Table3[[#This Row],[Reference]],metron,22,FALSE)</f>
        <v>13.3434456928839</v>
      </c>
      <c r="CE31">
        <f>VLOOKUP(Table3[[#This Row],[Reference]],metron,23,FALSE)</f>
        <v>1.6144382124117971</v>
      </c>
      <c r="CF31">
        <f>VLOOKUP(Table3[[#This Row],[Reference]],metron,24,FALSE)</f>
        <v>1.9032024606477289</v>
      </c>
      <c r="CG31">
        <f>VLOOKUP(Table3[[#This Row],[Reference]],metron,25,FALSE)</f>
        <v>9.372172969060974E-2</v>
      </c>
      <c r="CH31">
        <f>VLOOKUP(Table3[[#This Row],[Reference]],metron,26,FALSE)</f>
        <v>0.11669983716301791</v>
      </c>
    </row>
    <row r="32" spans="1:86" hidden="1" x14ac:dyDescent="0.45">
      <c r="A32">
        <v>1517101200</v>
      </c>
      <c r="B32" t="s">
        <v>1866</v>
      </c>
      <c r="C32" t="s">
        <v>64</v>
      </c>
      <c r="D32" t="s">
        <v>65</v>
      </c>
      <c r="E32" t="s">
        <v>661</v>
      </c>
      <c r="F32" t="s">
        <v>693</v>
      </c>
      <c r="G32" t="s">
        <v>65</v>
      </c>
      <c r="H32">
        <v>4</v>
      </c>
      <c r="I32">
        <v>2.5</v>
      </c>
      <c r="J32">
        <v>0.67</v>
      </c>
      <c r="K32">
        <v>2.4300000000000002</v>
      </c>
      <c r="L32">
        <v>0.88</v>
      </c>
      <c r="M32">
        <v>3</v>
      </c>
      <c r="N32">
        <v>2</v>
      </c>
      <c r="O32">
        <v>5</v>
      </c>
      <c r="P32">
        <v>2</v>
      </c>
      <c r="Q32">
        <v>2</v>
      </c>
      <c r="R32">
        <v>0</v>
      </c>
      <c r="S32" t="s">
        <v>1867</v>
      </c>
      <c r="T32" t="s">
        <v>1868</v>
      </c>
      <c r="U32">
        <v>4</v>
      </c>
      <c r="V32">
        <v>5</v>
      </c>
      <c r="W32">
        <v>4</v>
      </c>
      <c r="X32">
        <v>1</v>
      </c>
      <c r="Y32">
        <v>3</v>
      </c>
      <c r="Z32">
        <v>0</v>
      </c>
      <c r="AA32">
        <v>2</v>
      </c>
      <c r="AB32">
        <v>3</v>
      </c>
      <c r="AC32">
        <v>1</v>
      </c>
      <c r="AD32">
        <v>2</v>
      </c>
      <c r="AE32">
        <v>17</v>
      </c>
      <c r="AF32">
        <v>12</v>
      </c>
      <c r="AG32">
        <v>8</v>
      </c>
      <c r="AH32">
        <v>8</v>
      </c>
      <c r="AI32">
        <v>9</v>
      </c>
      <c r="AJ32">
        <v>4</v>
      </c>
      <c r="AK32">
        <v>16</v>
      </c>
      <c r="AL32">
        <v>7</v>
      </c>
      <c r="AM32">
        <v>54</v>
      </c>
      <c r="AN32">
        <v>46</v>
      </c>
      <c r="AO32">
        <v>0</v>
      </c>
      <c r="AP32">
        <v>0</v>
      </c>
      <c r="AQ32">
        <v>2.81</v>
      </c>
      <c r="AR32">
        <v>60</v>
      </c>
      <c r="AS32">
        <v>82</v>
      </c>
      <c r="AT32">
        <v>55</v>
      </c>
      <c r="AU32">
        <v>31</v>
      </c>
      <c r="AV32">
        <v>14</v>
      </c>
      <c r="AW32">
        <v>33</v>
      </c>
      <c r="AX32">
        <v>82</v>
      </c>
      <c r="AY32">
        <v>38</v>
      </c>
      <c r="AZ32">
        <v>77</v>
      </c>
      <c r="BA32">
        <v>10.55</v>
      </c>
      <c r="BB32">
        <v>4.1100000000000003</v>
      </c>
      <c r="BC32">
        <v>1.92</v>
      </c>
      <c r="BD32">
        <v>3.62</v>
      </c>
      <c r="BE32">
        <v>4.4000000000000004</v>
      </c>
      <c r="BF32">
        <f t="shared" si="0"/>
        <v>8.1163848429042229E-3</v>
      </c>
      <c r="BG32">
        <f>1/Table3[[#This Row],[odds_ft_home_team_win]]-Table3[[#This Row],[Margin/3]]</f>
        <v>0.51271694849042915</v>
      </c>
      <c r="BH32">
        <f>1/Table3[[#This Row],[odds_ft_draw]]-Table3[[#This Row],[Margin/3]]</f>
        <v>0.26812670907974773</v>
      </c>
      <c r="BI32">
        <f>1/Table3[[#This Row],[odds_ft_away_team_win]]-Table3[[#This Row],[Margin/3]]</f>
        <v>0.21915634242982304</v>
      </c>
      <c r="BJ32">
        <f>MROUND(Table3[[#This Row],[ProbH]]*100,2)/100</f>
        <v>0.52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 t="s">
        <v>1838</v>
      </c>
      <c r="BR32">
        <f>VLOOKUP(Table3[[#This Row],[Reference]],metron,10,FALSE)</f>
        <v>2.5967403582378576</v>
      </c>
      <c r="BS32">
        <f>VLOOKUP(Table3[[#This Row],[Reference]],metron,11,FALSE)</f>
        <v>1.625948039373891</v>
      </c>
      <c r="BT32">
        <f>VLOOKUP(Table3[[#This Row],[Reference]],metron,12,FALSE)</f>
        <v>0.97079231886396644</v>
      </c>
      <c r="BU32">
        <f>VLOOKUP(Table3[[#This Row],[Reference]],metron,13,FALSE)</f>
        <v>0.71433182698515174</v>
      </c>
      <c r="BV32">
        <f>VLOOKUP(Table3[[#This Row],[Reference]],metron,14,FALSE)</f>
        <v>0.43011620400258233</v>
      </c>
      <c r="BW32">
        <f>VLOOKUP(Table3[[#This Row],[Reference]],metron,15,FALSE)</f>
        <v>13.39951055368614</v>
      </c>
      <c r="BX32">
        <f>VLOOKUP(Table3[[#This Row],[Reference]],metron,16,FALSE)</f>
        <v>9.4252064851636579</v>
      </c>
      <c r="BY32">
        <f>VLOOKUP(Table3[[#This Row],[Reference]],metron,17,FALSE)</f>
        <v>5.7628422023992618</v>
      </c>
      <c r="BZ32">
        <f>VLOOKUP(Table3[[#This Row],[Reference]],metron,18,FALSE)</f>
        <v>3.9375576745616732</v>
      </c>
      <c r="CA32">
        <f>VLOOKUP(Table3[[#This Row],[Reference]],metron,19,FALSE)</f>
        <v>7.636668351286878</v>
      </c>
      <c r="CB32">
        <f>VLOOKUP(Table3[[#This Row],[Reference]],metron,20,FALSE)</f>
        <v>5.4876488106019847</v>
      </c>
      <c r="CC32">
        <f>VLOOKUP(Table3[[#This Row],[Reference]],metron,21,FALSE)</f>
        <v>12.460420531849101</v>
      </c>
      <c r="CD32">
        <f>VLOOKUP(Table3[[#This Row],[Reference]],metron,22,FALSE)</f>
        <v>13.44897959183673</v>
      </c>
      <c r="CE32">
        <f>VLOOKUP(Table3[[#This Row],[Reference]],metron,23,FALSE)</f>
        <v>1.462202380952381</v>
      </c>
      <c r="CF32">
        <f>VLOOKUP(Table3[[#This Row],[Reference]],metron,24,FALSE)</f>
        <v>2.01547619047619</v>
      </c>
      <c r="CG32">
        <f>VLOOKUP(Table3[[#This Row],[Reference]],metron,25,FALSE)</f>
        <v>7.7380952380952384E-2</v>
      </c>
      <c r="CH32">
        <f>VLOOKUP(Table3[[#This Row],[Reference]],metron,26,FALSE)</f>
        <v>0.13754093480202439</v>
      </c>
    </row>
    <row r="33" spans="1:86" hidden="1" x14ac:dyDescent="0.45">
      <c r="A33">
        <v>1517101560</v>
      </c>
      <c r="B33" t="s">
        <v>1869</v>
      </c>
      <c r="C33" t="s">
        <v>64</v>
      </c>
      <c r="D33" t="s">
        <v>65</v>
      </c>
      <c r="E33" t="s">
        <v>667</v>
      </c>
      <c r="F33" t="s">
        <v>660</v>
      </c>
      <c r="G33" t="s">
        <v>65</v>
      </c>
      <c r="H33">
        <v>4</v>
      </c>
      <c r="I33">
        <v>1.55</v>
      </c>
      <c r="J33">
        <v>1</v>
      </c>
      <c r="K33">
        <v>1.44</v>
      </c>
      <c r="L33">
        <v>1.35</v>
      </c>
      <c r="M33">
        <v>0</v>
      </c>
      <c r="N33">
        <v>4</v>
      </c>
      <c r="O33">
        <v>4</v>
      </c>
      <c r="P33">
        <v>1</v>
      </c>
      <c r="Q33">
        <v>0</v>
      </c>
      <c r="R33">
        <v>1</v>
      </c>
      <c r="T33" t="s">
        <v>1870</v>
      </c>
      <c r="U33">
        <v>7</v>
      </c>
      <c r="V33">
        <v>6</v>
      </c>
      <c r="W33">
        <v>1</v>
      </c>
      <c r="X33">
        <v>0</v>
      </c>
      <c r="Y33">
        <v>2</v>
      </c>
      <c r="Z33">
        <v>0</v>
      </c>
      <c r="AA33">
        <v>1</v>
      </c>
      <c r="AB33">
        <v>0</v>
      </c>
      <c r="AC33">
        <v>1</v>
      </c>
      <c r="AD33">
        <v>1</v>
      </c>
      <c r="AE33">
        <v>11</v>
      </c>
      <c r="AF33">
        <v>15</v>
      </c>
      <c r="AG33">
        <v>4</v>
      </c>
      <c r="AH33">
        <v>7</v>
      </c>
      <c r="AI33">
        <v>7</v>
      </c>
      <c r="AJ33">
        <v>8</v>
      </c>
      <c r="AK33">
        <v>10</v>
      </c>
      <c r="AL33">
        <v>9</v>
      </c>
      <c r="AM33">
        <v>48</v>
      </c>
      <c r="AN33">
        <v>52</v>
      </c>
      <c r="AO33">
        <v>0</v>
      </c>
      <c r="AP33">
        <v>0</v>
      </c>
      <c r="AQ33">
        <v>2.52</v>
      </c>
      <c r="AR33">
        <v>48</v>
      </c>
      <c r="AS33">
        <v>62</v>
      </c>
      <c r="AT33">
        <v>48</v>
      </c>
      <c r="AU33">
        <v>29</v>
      </c>
      <c r="AV33">
        <v>10</v>
      </c>
      <c r="AW33">
        <v>39</v>
      </c>
      <c r="AX33">
        <v>54</v>
      </c>
      <c r="AY33">
        <v>38</v>
      </c>
      <c r="AZ33">
        <v>72</v>
      </c>
      <c r="BA33">
        <v>8.7100000000000009</v>
      </c>
      <c r="BB33">
        <v>4.58</v>
      </c>
      <c r="BC33">
        <v>1.81</v>
      </c>
      <c r="BD33">
        <v>3.83</v>
      </c>
      <c r="BE33">
        <v>4.74</v>
      </c>
      <c r="BF33">
        <f t="shared" si="0"/>
        <v>8.1844192414834236E-3</v>
      </c>
      <c r="BG33">
        <f>1/Table3[[#This Row],[odds_ft_home_team_win]]-Table3[[#This Row],[Margin/3]]</f>
        <v>0.54430176860382051</v>
      </c>
      <c r="BH33">
        <f>1/Table3[[#This Row],[odds_ft_draw]]-Table3[[#This Row],[Margin/3]]</f>
        <v>0.25291218650264186</v>
      </c>
      <c r="BI33">
        <f>1/Table3[[#This Row],[odds_ft_away_team_win]]-Table3[[#This Row],[Margin/3]]</f>
        <v>0.20278604489353766</v>
      </c>
      <c r="BJ33">
        <f>MROUND(Table3[[#This Row],[ProbH]]*100,2)/100</f>
        <v>0.54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 t="s">
        <v>736</v>
      </c>
      <c r="BR33">
        <f>VLOOKUP(Table3[[#This Row],[Reference]],metron,10,FALSE)</f>
        <v>2.6359702267612941</v>
      </c>
      <c r="BS33">
        <f>VLOOKUP(Table3[[#This Row],[Reference]],metron,11,FALSE)</f>
        <v>1.684957590444867</v>
      </c>
      <c r="BT33">
        <f>VLOOKUP(Table3[[#This Row],[Reference]],metron,12,FALSE)</f>
        <v>0.95101263631642718</v>
      </c>
      <c r="BU33">
        <f>VLOOKUP(Table3[[#This Row],[Reference]],metron,13,FALSE)</f>
        <v>0.72650164445213783</v>
      </c>
      <c r="BV33">
        <f>VLOOKUP(Table3[[#This Row],[Reference]],metron,14,FALSE)</f>
        <v>0.42097974727367138</v>
      </c>
      <c r="BW33">
        <f>VLOOKUP(Table3[[#This Row],[Reference]],metron,15,FALSE)</f>
        <v>13.338806970509379</v>
      </c>
      <c r="BX33">
        <f>VLOOKUP(Table3[[#This Row],[Reference]],metron,16,FALSE)</f>
        <v>9.2530160857908843</v>
      </c>
      <c r="BY33">
        <f>VLOOKUP(Table3[[#This Row],[Reference]],metron,17,FALSE)</f>
        <v>5.9915081521739131</v>
      </c>
      <c r="BZ33">
        <f>VLOOKUP(Table3[[#This Row],[Reference]],metron,18,FALSE)</f>
        <v>3.9772418478260869</v>
      </c>
      <c r="CA33">
        <f>VLOOKUP(Table3[[#This Row],[Reference]],metron,19,FALSE)</f>
        <v>7.3472988183354664</v>
      </c>
      <c r="CB33">
        <f>VLOOKUP(Table3[[#This Row],[Reference]],metron,20,FALSE)</f>
        <v>5.2757742379647974</v>
      </c>
      <c r="CC33">
        <f>VLOOKUP(Table3[[#This Row],[Reference]],metron,21,FALSE)</f>
        <v>12.59428182437032</v>
      </c>
      <c r="CD33">
        <f>VLOOKUP(Table3[[#This Row],[Reference]],metron,22,FALSE)</f>
        <v>13.577944179714089</v>
      </c>
      <c r="CE33">
        <f>VLOOKUP(Table3[[#This Row],[Reference]],metron,23,FALSE)</f>
        <v>1.4276913099870301</v>
      </c>
      <c r="CF33">
        <f>VLOOKUP(Table3[[#This Row],[Reference]],metron,24,FALSE)</f>
        <v>1.940985732814527</v>
      </c>
      <c r="CG33">
        <f>VLOOKUP(Table3[[#This Row],[Reference]],metron,25,FALSE)</f>
        <v>8.0739299610894946E-2</v>
      </c>
      <c r="CH33">
        <f>VLOOKUP(Table3[[#This Row],[Reference]],metron,26,FALSE)</f>
        <v>0.12743190661478601</v>
      </c>
    </row>
    <row r="34" spans="1:86" x14ac:dyDescent="0.45">
      <c r="A34">
        <v>1517108400</v>
      </c>
      <c r="B34" t="s">
        <v>1871</v>
      </c>
      <c r="C34" t="s">
        <v>64</v>
      </c>
      <c r="D34" t="s">
        <v>65</v>
      </c>
      <c r="E34" t="s">
        <v>694</v>
      </c>
      <c r="F34" t="s">
        <v>677</v>
      </c>
      <c r="G34" t="s">
        <v>65</v>
      </c>
      <c r="H34">
        <v>4</v>
      </c>
      <c r="I34">
        <v>1.3</v>
      </c>
      <c r="J34">
        <v>1.18</v>
      </c>
      <c r="K34">
        <v>1.76</v>
      </c>
      <c r="L34">
        <v>0.83</v>
      </c>
      <c r="M34">
        <v>1</v>
      </c>
      <c r="N34">
        <v>0</v>
      </c>
      <c r="O34">
        <v>1</v>
      </c>
      <c r="P34">
        <v>1</v>
      </c>
      <c r="Q34">
        <v>1</v>
      </c>
      <c r="R34">
        <v>0</v>
      </c>
      <c r="S34">
        <v>30</v>
      </c>
      <c r="U34">
        <v>6</v>
      </c>
      <c r="V34">
        <v>4</v>
      </c>
      <c r="W34">
        <v>2</v>
      </c>
      <c r="X34">
        <v>0</v>
      </c>
      <c r="Y34">
        <v>3</v>
      </c>
      <c r="Z34">
        <v>0</v>
      </c>
      <c r="AA34">
        <v>0</v>
      </c>
      <c r="AB34">
        <v>2</v>
      </c>
      <c r="AC34">
        <v>0</v>
      </c>
      <c r="AD34">
        <v>3</v>
      </c>
      <c r="AE34">
        <v>11</v>
      </c>
      <c r="AF34">
        <v>11</v>
      </c>
      <c r="AG34">
        <v>4</v>
      </c>
      <c r="AH34">
        <v>2</v>
      </c>
      <c r="AI34">
        <v>7</v>
      </c>
      <c r="AJ34">
        <v>9</v>
      </c>
      <c r="AK34">
        <v>15</v>
      </c>
      <c r="AL34">
        <v>17</v>
      </c>
      <c r="AM34">
        <v>52</v>
      </c>
      <c r="AN34">
        <v>48</v>
      </c>
      <c r="AO34">
        <v>0</v>
      </c>
      <c r="AP34">
        <v>0</v>
      </c>
      <c r="AQ34">
        <v>2.73</v>
      </c>
      <c r="AR34">
        <v>66</v>
      </c>
      <c r="AS34">
        <v>76</v>
      </c>
      <c r="AT34">
        <v>66</v>
      </c>
      <c r="AU34">
        <v>28</v>
      </c>
      <c r="AV34">
        <v>9</v>
      </c>
      <c r="AW34">
        <v>47</v>
      </c>
      <c r="AX34">
        <v>71</v>
      </c>
      <c r="AY34">
        <v>33</v>
      </c>
      <c r="AZ34">
        <v>91</v>
      </c>
      <c r="BA34">
        <v>7.23</v>
      </c>
      <c r="BB34">
        <v>4.33</v>
      </c>
      <c r="BC34">
        <v>1.79</v>
      </c>
      <c r="BD34">
        <v>3.69</v>
      </c>
      <c r="BE34">
        <v>5.09</v>
      </c>
      <c r="BF34">
        <f t="shared" si="0"/>
        <v>8.7085273760546169E-3</v>
      </c>
      <c r="BG34">
        <f>1/Table3[[#This Row],[odds_ft_home_team_win]]-Table3[[#This Row],[Margin/3]]</f>
        <v>0.54995069050104028</v>
      </c>
      <c r="BH34">
        <f>1/Table3[[#This Row],[odds_ft_draw]]-Table3[[#This Row],[Margin/3]]</f>
        <v>0.2622941826510457</v>
      </c>
      <c r="BI34">
        <f>1/Table3[[#This Row],[odds_ft_away_team_win]]-Table3[[#This Row],[Margin/3]]</f>
        <v>0.18775512684791396</v>
      </c>
      <c r="BJ34">
        <f>MROUND(Table3[[#This Row],[ProbH]]*100,2)/100</f>
        <v>0.54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 t="s">
        <v>1835</v>
      </c>
      <c r="BR34">
        <f>VLOOKUP(Table3[[#This Row],[Reference]],metron,10,FALSE)</f>
        <v>2.6359702267612941</v>
      </c>
      <c r="BS34">
        <f>VLOOKUP(Table3[[#This Row],[Reference]],metron,11,FALSE)</f>
        <v>1.684957590444867</v>
      </c>
      <c r="BT34">
        <f>VLOOKUP(Table3[[#This Row],[Reference]],metron,12,FALSE)</f>
        <v>0.95101263631642718</v>
      </c>
      <c r="BU34">
        <f>VLOOKUP(Table3[[#This Row],[Reference]],metron,13,FALSE)</f>
        <v>0.72650164445213783</v>
      </c>
      <c r="BV34">
        <f>VLOOKUP(Table3[[#This Row],[Reference]],metron,14,FALSE)</f>
        <v>0.42097974727367138</v>
      </c>
      <c r="BW34">
        <f>VLOOKUP(Table3[[#This Row],[Reference]],metron,15,FALSE)</f>
        <v>13.338806970509379</v>
      </c>
      <c r="BX34">
        <f>VLOOKUP(Table3[[#This Row],[Reference]],metron,16,FALSE)</f>
        <v>9.2530160857908843</v>
      </c>
      <c r="BY34">
        <f>VLOOKUP(Table3[[#This Row],[Reference]],metron,17,FALSE)</f>
        <v>5.9915081521739131</v>
      </c>
      <c r="BZ34">
        <f>VLOOKUP(Table3[[#This Row],[Reference]],metron,18,FALSE)</f>
        <v>3.9772418478260869</v>
      </c>
      <c r="CA34">
        <f>VLOOKUP(Table3[[#This Row],[Reference]],metron,19,FALSE)</f>
        <v>7.3472988183354664</v>
      </c>
      <c r="CB34">
        <f>VLOOKUP(Table3[[#This Row],[Reference]],metron,20,FALSE)</f>
        <v>5.2757742379647974</v>
      </c>
      <c r="CC34">
        <f>VLOOKUP(Table3[[#This Row],[Reference]],metron,21,FALSE)</f>
        <v>12.59428182437032</v>
      </c>
      <c r="CD34">
        <f>VLOOKUP(Table3[[#This Row],[Reference]],metron,22,FALSE)</f>
        <v>13.577944179714089</v>
      </c>
      <c r="CE34">
        <f>VLOOKUP(Table3[[#This Row],[Reference]],metron,23,FALSE)</f>
        <v>1.4276913099870301</v>
      </c>
      <c r="CF34">
        <f>VLOOKUP(Table3[[#This Row],[Reference]],metron,24,FALSE)</f>
        <v>1.940985732814527</v>
      </c>
      <c r="CG34">
        <f>VLOOKUP(Table3[[#This Row],[Reference]],metron,25,FALSE)</f>
        <v>8.0739299610894946E-2</v>
      </c>
      <c r="CH34">
        <f>VLOOKUP(Table3[[#This Row],[Reference]],metron,26,FALSE)</f>
        <v>0.12743190661478601</v>
      </c>
    </row>
    <row r="35" spans="1:86" hidden="1" x14ac:dyDescent="0.45">
      <c r="A35">
        <v>1517108400</v>
      </c>
      <c r="B35" t="s">
        <v>1871</v>
      </c>
      <c r="C35" t="s">
        <v>64</v>
      </c>
      <c r="D35" t="s">
        <v>65</v>
      </c>
      <c r="E35" t="s">
        <v>666</v>
      </c>
      <c r="F35" t="s">
        <v>704</v>
      </c>
      <c r="G35" t="s">
        <v>65</v>
      </c>
      <c r="H35">
        <v>4</v>
      </c>
      <c r="I35">
        <v>0.7</v>
      </c>
      <c r="J35">
        <v>1.83</v>
      </c>
      <c r="K35">
        <v>0.59</v>
      </c>
      <c r="L35">
        <v>1.62</v>
      </c>
      <c r="M35">
        <v>1</v>
      </c>
      <c r="N35">
        <v>2</v>
      </c>
      <c r="O35">
        <v>3</v>
      </c>
      <c r="P35">
        <v>1</v>
      </c>
      <c r="Q35">
        <v>0</v>
      </c>
      <c r="R35">
        <v>1</v>
      </c>
      <c r="S35">
        <v>47</v>
      </c>
      <c r="T35" t="s">
        <v>1872</v>
      </c>
      <c r="U35">
        <v>5</v>
      </c>
      <c r="V35">
        <v>5</v>
      </c>
      <c r="W35">
        <v>1</v>
      </c>
      <c r="X35">
        <v>0</v>
      </c>
      <c r="Y35">
        <v>5</v>
      </c>
      <c r="Z35">
        <v>0</v>
      </c>
      <c r="AA35">
        <v>1</v>
      </c>
      <c r="AB35">
        <v>0</v>
      </c>
      <c r="AC35">
        <v>0</v>
      </c>
      <c r="AD35">
        <v>5</v>
      </c>
      <c r="AE35">
        <v>16</v>
      </c>
      <c r="AF35">
        <v>13</v>
      </c>
      <c r="AG35">
        <v>7</v>
      </c>
      <c r="AH35">
        <v>9</v>
      </c>
      <c r="AI35">
        <v>9</v>
      </c>
      <c r="AJ35">
        <v>4</v>
      </c>
      <c r="AK35">
        <v>4</v>
      </c>
      <c r="AL35">
        <v>13</v>
      </c>
      <c r="AM35">
        <v>47</v>
      </c>
      <c r="AN35">
        <v>53</v>
      </c>
      <c r="AO35">
        <v>0</v>
      </c>
      <c r="AP35">
        <v>0</v>
      </c>
      <c r="AQ35">
        <v>2.29</v>
      </c>
      <c r="AR35">
        <v>60</v>
      </c>
      <c r="AS35">
        <v>73</v>
      </c>
      <c r="AT35">
        <v>51</v>
      </c>
      <c r="AU35">
        <v>19</v>
      </c>
      <c r="AV35">
        <v>0</v>
      </c>
      <c r="AW35">
        <v>27</v>
      </c>
      <c r="AX35">
        <v>73</v>
      </c>
      <c r="AY35">
        <v>33</v>
      </c>
      <c r="AZ35">
        <v>64</v>
      </c>
      <c r="BA35">
        <v>12.45</v>
      </c>
      <c r="BB35">
        <v>4.4800000000000004</v>
      </c>
      <c r="BC35">
        <v>3.03</v>
      </c>
      <c r="BD35">
        <v>3.32</v>
      </c>
      <c r="BE35">
        <v>2.54</v>
      </c>
      <c r="BF35">
        <f t="shared" si="0"/>
        <v>8.3128699930044014E-3</v>
      </c>
      <c r="BG35">
        <f>1/Table3[[#This Row],[odds_ft_home_team_win]]-Table3[[#This Row],[Margin/3]]</f>
        <v>0.32172013330732563</v>
      </c>
      <c r="BH35">
        <f>1/Table3[[#This Row],[odds_ft_draw]]-Table3[[#This Row],[Margin/3]]</f>
        <v>0.29289194928410406</v>
      </c>
      <c r="BI35">
        <f>1/Table3[[#This Row],[odds_ft_away_team_win]]-Table3[[#This Row],[Margin/3]]</f>
        <v>0.38538791740857037</v>
      </c>
      <c r="BJ35">
        <f>MROUND(Table3[[#This Row],[ProbH]]*100,2)/100</f>
        <v>0.32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 t="s">
        <v>1843</v>
      </c>
      <c r="BR35">
        <f>VLOOKUP(Table3[[#This Row],[Reference]],metron,10,FALSE)</f>
        <v>2.5313454284174597</v>
      </c>
      <c r="BS35">
        <f>VLOOKUP(Table3[[#This Row],[Reference]],metron,11,FALSE)</f>
        <v>1.210167055864918</v>
      </c>
      <c r="BT35">
        <f>VLOOKUP(Table3[[#This Row],[Reference]],metron,12,FALSE)</f>
        <v>1.3211783725525419</v>
      </c>
      <c r="BU35">
        <f>VLOOKUP(Table3[[#This Row],[Reference]],metron,13,FALSE)</f>
        <v>0.53135669362084459</v>
      </c>
      <c r="BV35">
        <f>VLOOKUP(Table3[[#This Row],[Reference]],metron,14,FALSE)</f>
        <v>0.55633423180592989</v>
      </c>
      <c r="BW35">
        <f>VLOOKUP(Table3[[#This Row],[Reference]],metron,15,FALSE)</f>
        <v>11.21109010712035</v>
      </c>
      <c r="BX35">
        <f>VLOOKUP(Table3[[#This Row],[Reference]],metron,16,FALSE)</f>
        <v>11.01700787401575</v>
      </c>
      <c r="BY35">
        <f>VLOOKUP(Table3[[#This Row],[Reference]],metron,17,FALSE)</f>
        <v>4.6792332268370611</v>
      </c>
      <c r="BZ35">
        <f>VLOOKUP(Table3[[#This Row],[Reference]],metron,18,FALSE)</f>
        <v>4.7080804854679013</v>
      </c>
      <c r="CA35">
        <f>VLOOKUP(Table3[[#This Row],[Reference]],metron,19,FALSE)</f>
        <v>6.5318568802832893</v>
      </c>
      <c r="CB35">
        <f>VLOOKUP(Table3[[#This Row],[Reference]],metron,20,FALSE)</f>
        <v>6.3089273885478487</v>
      </c>
      <c r="CC35">
        <f>VLOOKUP(Table3[[#This Row],[Reference]],metron,21,FALSE)</f>
        <v>12.72547770700637</v>
      </c>
      <c r="CD35">
        <f>VLOOKUP(Table3[[#This Row],[Reference]],metron,22,FALSE)</f>
        <v>13.06847133757962</v>
      </c>
      <c r="CE35">
        <f>VLOOKUP(Table3[[#This Row],[Reference]],metron,23,FALSE)</f>
        <v>1.6902356902356901</v>
      </c>
      <c r="CF35">
        <f>VLOOKUP(Table3[[#This Row],[Reference]],metron,24,FALSE)</f>
        <v>1.8050198959289869</v>
      </c>
      <c r="CG35">
        <f>VLOOKUP(Table3[[#This Row],[Reference]],metron,25,FALSE)</f>
        <v>0.105907560453015</v>
      </c>
      <c r="CH35">
        <f>VLOOKUP(Table3[[#This Row],[Reference]],metron,26,FALSE)</f>
        <v>0.1141720232629324</v>
      </c>
    </row>
    <row r="36" spans="1:86" hidden="1" x14ac:dyDescent="0.45">
      <c r="A36">
        <v>1517162400</v>
      </c>
      <c r="B36" t="s">
        <v>1873</v>
      </c>
      <c r="C36" t="s">
        <v>64</v>
      </c>
      <c r="D36" t="s">
        <v>65</v>
      </c>
      <c r="E36" t="s">
        <v>705</v>
      </c>
      <c r="F36" t="s">
        <v>671</v>
      </c>
      <c r="G36" t="s">
        <v>65</v>
      </c>
      <c r="H36">
        <v>4</v>
      </c>
      <c r="I36">
        <v>2.17</v>
      </c>
      <c r="J36">
        <v>1.73</v>
      </c>
      <c r="K36">
        <v>2.2400000000000002</v>
      </c>
      <c r="L36">
        <v>1.39</v>
      </c>
      <c r="M36">
        <v>1</v>
      </c>
      <c r="N36">
        <v>1</v>
      </c>
      <c r="O36">
        <v>2</v>
      </c>
      <c r="P36">
        <v>1</v>
      </c>
      <c r="Q36">
        <v>1</v>
      </c>
      <c r="R36">
        <v>0</v>
      </c>
      <c r="S36">
        <v>36</v>
      </c>
      <c r="T36">
        <v>66</v>
      </c>
      <c r="U36">
        <v>4</v>
      </c>
      <c r="V36">
        <v>6</v>
      </c>
      <c r="W36">
        <v>2</v>
      </c>
      <c r="X36">
        <v>0</v>
      </c>
      <c r="Y36">
        <v>1</v>
      </c>
      <c r="Z36">
        <v>0</v>
      </c>
      <c r="AA36">
        <v>0</v>
      </c>
      <c r="AB36">
        <v>2</v>
      </c>
      <c r="AC36">
        <v>0</v>
      </c>
      <c r="AD36">
        <v>1</v>
      </c>
      <c r="AE36">
        <v>10</v>
      </c>
      <c r="AF36">
        <v>11</v>
      </c>
      <c r="AG36">
        <v>3</v>
      </c>
      <c r="AH36">
        <v>6</v>
      </c>
      <c r="AI36">
        <v>7</v>
      </c>
      <c r="AJ36">
        <v>5</v>
      </c>
      <c r="AK36">
        <v>17</v>
      </c>
      <c r="AL36">
        <v>16</v>
      </c>
      <c r="AM36">
        <v>45</v>
      </c>
      <c r="AN36">
        <v>55</v>
      </c>
      <c r="AO36">
        <v>0</v>
      </c>
      <c r="AP36">
        <v>0</v>
      </c>
      <c r="AQ36">
        <v>2.91</v>
      </c>
      <c r="AR36">
        <v>69</v>
      </c>
      <c r="AS36">
        <v>83</v>
      </c>
      <c r="AT36">
        <v>70</v>
      </c>
      <c r="AU36">
        <v>39</v>
      </c>
      <c r="AV36">
        <v>13</v>
      </c>
      <c r="AW36">
        <v>49</v>
      </c>
      <c r="AX36">
        <v>74</v>
      </c>
      <c r="AY36">
        <v>52</v>
      </c>
      <c r="AZ36">
        <v>83</v>
      </c>
      <c r="BA36">
        <v>13.56</v>
      </c>
      <c r="BB36">
        <v>4.7</v>
      </c>
      <c r="BC36">
        <v>2.23</v>
      </c>
      <c r="BD36">
        <v>3.4</v>
      </c>
      <c r="BE36">
        <v>3.53</v>
      </c>
      <c r="BF36">
        <f t="shared" si="0"/>
        <v>8.611419770845341E-3</v>
      </c>
      <c r="BG36">
        <f>1/Table3[[#This Row],[odds_ft_home_team_win]]-Table3[[#This Row],[Margin/3]]</f>
        <v>0.43981907350269728</v>
      </c>
      <c r="BH36">
        <f>1/Table3[[#This Row],[odds_ft_draw]]-Table3[[#This Row],[Margin/3]]</f>
        <v>0.2855062272879782</v>
      </c>
      <c r="BI36">
        <f>1/Table3[[#This Row],[odds_ft_away_team_win]]-Table3[[#This Row],[Margin/3]]</f>
        <v>0.27467469920932464</v>
      </c>
      <c r="BJ36">
        <f>MROUND(Table3[[#This Row],[ProbH]]*100,2)/100</f>
        <v>0.44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 t="s">
        <v>1820</v>
      </c>
      <c r="BR36">
        <f>VLOOKUP(Table3[[#This Row],[Reference]],metron,10,FALSE)</f>
        <v>2.4807646356033461</v>
      </c>
      <c r="BS36">
        <f>VLOOKUP(Table3[[#This Row],[Reference]],metron,11,FALSE)</f>
        <v>1.4140979689366791</v>
      </c>
      <c r="BT36">
        <f>VLOOKUP(Table3[[#This Row],[Reference]],metron,12,FALSE)</f>
        <v>1.0666666666666671</v>
      </c>
      <c r="BU36">
        <f>VLOOKUP(Table3[[#This Row],[Reference]],metron,13,FALSE)</f>
        <v>0.62712066905615294</v>
      </c>
      <c r="BV36">
        <f>VLOOKUP(Table3[[#This Row],[Reference]],metron,14,FALSE)</f>
        <v>0.46009557945041818</v>
      </c>
      <c r="BW36">
        <f>VLOOKUP(Table3[[#This Row],[Reference]],metron,15,FALSE)</f>
        <v>12.56969280146722</v>
      </c>
      <c r="BX36">
        <f>VLOOKUP(Table3[[#This Row],[Reference]],metron,16,FALSE)</f>
        <v>9.8695552498853729</v>
      </c>
      <c r="BY36">
        <f>VLOOKUP(Table3[[#This Row],[Reference]],metron,17,FALSE)</f>
        <v>5.2754256787850897</v>
      </c>
      <c r="BZ36">
        <f>VLOOKUP(Table3[[#This Row],[Reference]],metron,18,FALSE)</f>
        <v>4.1279337321675103</v>
      </c>
      <c r="CA36">
        <f>VLOOKUP(Table3[[#This Row],[Reference]],metron,19,FALSE)</f>
        <v>7.2942671226821298</v>
      </c>
      <c r="CB36">
        <f>VLOOKUP(Table3[[#This Row],[Reference]],metron,20,FALSE)</f>
        <v>5.7416215177178627</v>
      </c>
      <c r="CC36">
        <f>VLOOKUP(Table3[[#This Row],[Reference]],metron,21,FALSE)</f>
        <v>12.897246007868549</v>
      </c>
      <c r="CD36">
        <f>VLOOKUP(Table3[[#This Row],[Reference]],metron,22,FALSE)</f>
        <v>13.507058551261281</v>
      </c>
      <c r="CE36">
        <f>VLOOKUP(Table3[[#This Row],[Reference]],metron,23,FALSE)</f>
        <v>1.576522702104098</v>
      </c>
      <c r="CF36">
        <f>VLOOKUP(Table3[[#This Row],[Reference]],metron,24,FALSE)</f>
        <v>1.917165005537099</v>
      </c>
      <c r="CG36">
        <f>VLOOKUP(Table3[[#This Row],[Reference]],metron,25,FALSE)</f>
        <v>8.4385382059800659E-2</v>
      </c>
      <c r="CH36">
        <f>VLOOKUP(Table3[[#This Row],[Reference]],metron,26,FALSE)</f>
        <v>0.1233665559246955</v>
      </c>
    </row>
    <row r="37" spans="1:86" hidden="1" x14ac:dyDescent="0.45">
      <c r="A37">
        <v>1517184000</v>
      </c>
      <c r="B37" t="s">
        <v>1874</v>
      </c>
      <c r="C37" t="s">
        <v>64</v>
      </c>
      <c r="D37" t="s">
        <v>65</v>
      </c>
      <c r="E37" t="s">
        <v>1817</v>
      </c>
      <c r="F37" t="s">
        <v>672</v>
      </c>
      <c r="G37" t="s">
        <v>65</v>
      </c>
      <c r="H37">
        <v>4</v>
      </c>
      <c r="I37">
        <v>1.1100000000000001</v>
      </c>
      <c r="J37">
        <v>1.1100000000000001</v>
      </c>
      <c r="K37">
        <v>1.06</v>
      </c>
      <c r="L37">
        <v>1.1000000000000001</v>
      </c>
      <c r="M37">
        <v>1</v>
      </c>
      <c r="N37">
        <v>1</v>
      </c>
      <c r="O37">
        <v>2</v>
      </c>
      <c r="P37">
        <v>1</v>
      </c>
      <c r="Q37">
        <v>1</v>
      </c>
      <c r="R37">
        <v>0</v>
      </c>
      <c r="S37">
        <v>32</v>
      </c>
      <c r="T37" t="s">
        <v>72</v>
      </c>
      <c r="U37">
        <v>2</v>
      </c>
      <c r="V37">
        <v>7</v>
      </c>
      <c r="W37">
        <v>3</v>
      </c>
      <c r="X37">
        <v>0</v>
      </c>
      <c r="Y37">
        <v>2</v>
      </c>
      <c r="Z37">
        <v>0</v>
      </c>
      <c r="AA37">
        <v>0</v>
      </c>
      <c r="AB37">
        <v>3</v>
      </c>
      <c r="AC37">
        <v>1</v>
      </c>
      <c r="AD37">
        <v>1</v>
      </c>
      <c r="AE37">
        <v>13</v>
      </c>
      <c r="AF37">
        <v>16</v>
      </c>
      <c r="AG37">
        <v>4</v>
      </c>
      <c r="AH37">
        <v>5</v>
      </c>
      <c r="AI37">
        <v>9</v>
      </c>
      <c r="AJ37">
        <v>11</v>
      </c>
      <c r="AK37">
        <v>20</v>
      </c>
      <c r="AL37">
        <v>15</v>
      </c>
      <c r="AM37">
        <v>40</v>
      </c>
      <c r="AN37">
        <v>60</v>
      </c>
      <c r="AO37">
        <v>0</v>
      </c>
      <c r="AP37">
        <v>0</v>
      </c>
      <c r="AQ37">
        <v>2.5</v>
      </c>
      <c r="AR37">
        <v>61</v>
      </c>
      <c r="AS37">
        <v>84</v>
      </c>
      <c r="AT37">
        <v>45</v>
      </c>
      <c r="AU37">
        <v>17</v>
      </c>
      <c r="AV37">
        <v>6</v>
      </c>
      <c r="AW37">
        <v>45</v>
      </c>
      <c r="AX37">
        <v>78</v>
      </c>
      <c r="AY37">
        <v>28</v>
      </c>
      <c r="AZ37">
        <v>67</v>
      </c>
      <c r="BA37">
        <v>9.44</v>
      </c>
      <c r="BB37">
        <v>5.44</v>
      </c>
      <c r="BC37">
        <v>3.24</v>
      </c>
      <c r="BD37">
        <v>3.46</v>
      </c>
      <c r="BE37">
        <v>2.34</v>
      </c>
      <c r="BF37">
        <f t="shared" si="0"/>
        <v>8.3365812331772648E-3</v>
      </c>
      <c r="BG37">
        <f>1/Table3[[#This Row],[odds_ft_home_team_win]]-Table3[[#This Row],[Margin/3]]</f>
        <v>0.30030539407546469</v>
      </c>
      <c r="BH37">
        <f>1/Table3[[#This Row],[odds_ft_draw]]-Table3[[#This Row],[Margin/3]]</f>
        <v>0.28068075980728519</v>
      </c>
      <c r="BI37">
        <f>1/Table3[[#This Row],[odds_ft_away_team_win]]-Table3[[#This Row],[Margin/3]]</f>
        <v>0.41901384611725012</v>
      </c>
      <c r="BJ37">
        <f>MROUND(Table3[[#This Row],[ProbH]]*100,2)/100</f>
        <v>0.3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 t="s">
        <v>1849</v>
      </c>
      <c r="BR37">
        <f>VLOOKUP(Table3[[#This Row],[Reference]],metron,10,FALSE)</f>
        <v>2.5726407816919519</v>
      </c>
      <c r="BS37">
        <f>VLOOKUP(Table3[[#This Row],[Reference]],metron,11,FALSE)</f>
        <v>1.1805091283106199</v>
      </c>
      <c r="BT37">
        <f>VLOOKUP(Table3[[#This Row],[Reference]],metron,12,FALSE)</f>
        <v>1.3921316533813319</v>
      </c>
      <c r="BU37">
        <f>VLOOKUP(Table3[[#This Row],[Reference]],metron,13,FALSE)</f>
        <v>0.5209673269873939</v>
      </c>
      <c r="BV37">
        <f>VLOOKUP(Table3[[#This Row],[Reference]],metron,14,FALSE)</f>
        <v>0.61847182917417032</v>
      </c>
      <c r="BW37">
        <f>VLOOKUP(Table3[[#This Row],[Reference]],metron,15,FALSE)</f>
        <v>11.149200710479571</v>
      </c>
      <c r="BX37">
        <f>VLOOKUP(Table3[[#This Row],[Reference]],metron,16,FALSE)</f>
        <v>11.444049733570161</v>
      </c>
      <c r="BY37">
        <f>VLOOKUP(Table3[[#This Row],[Reference]],metron,17,FALSE)</f>
        <v>4.5257270693512304</v>
      </c>
      <c r="BZ37">
        <f>VLOOKUP(Table3[[#This Row],[Reference]],metron,18,FALSE)</f>
        <v>4.8465324384787474</v>
      </c>
      <c r="CA37">
        <f>VLOOKUP(Table3[[#This Row],[Reference]],metron,19,FALSE)</f>
        <v>6.6234736411283404</v>
      </c>
      <c r="CB37">
        <f>VLOOKUP(Table3[[#This Row],[Reference]],metron,20,FALSE)</f>
        <v>6.5975172950914134</v>
      </c>
      <c r="CC37">
        <f>VLOOKUP(Table3[[#This Row],[Reference]],metron,21,FALSE)</f>
        <v>12.90081154192967</v>
      </c>
      <c r="CD37">
        <f>VLOOKUP(Table3[[#This Row],[Reference]],metron,22,FALSE)</f>
        <v>13.00360685302074</v>
      </c>
      <c r="CE37">
        <f>VLOOKUP(Table3[[#This Row],[Reference]],metron,23,FALSE)</f>
        <v>1.7502145922746779</v>
      </c>
      <c r="CF37">
        <f>VLOOKUP(Table3[[#This Row],[Reference]],metron,24,FALSE)</f>
        <v>1.831402831402831</v>
      </c>
      <c r="CG37">
        <f>VLOOKUP(Table3[[#This Row],[Reference]],metron,25,FALSE)</f>
        <v>9.6525096525096526E-2</v>
      </c>
      <c r="CH37">
        <f>VLOOKUP(Table3[[#This Row],[Reference]],metron,26,FALSE)</f>
        <v>0.1244101244101244</v>
      </c>
    </row>
    <row r="38" spans="1:86" hidden="1" x14ac:dyDescent="0.45">
      <c r="A38">
        <v>1517619600</v>
      </c>
      <c r="B38" t="s">
        <v>1875</v>
      </c>
      <c r="C38" t="s">
        <v>64</v>
      </c>
      <c r="D38" t="s">
        <v>65</v>
      </c>
      <c r="E38" t="s">
        <v>700</v>
      </c>
      <c r="F38" t="s">
        <v>666</v>
      </c>
      <c r="G38" t="s">
        <v>65</v>
      </c>
      <c r="H38">
        <v>5</v>
      </c>
      <c r="I38">
        <v>1.45</v>
      </c>
      <c r="J38">
        <v>1.5</v>
      </c>
      <c r="K38">
        <v>1.53</v>
      </c>
      <c r="L38">
        <v>1.35</v>
      </c>
      <c r="M38">
        <v>2</v>
      </c>
      <c r="N38">
        <v>0</v>
      </c>
      <c r="O38">
        <v>2</v>
      </c>
      <c r="P38">
        <v>2</v>
      </c>
      <c r="Q38">
        <v>2</v>
      </c>
      <c r="R38">
        <v>0</v>
      </c>
      <c r="S38" t="s">
        <v>1876</v>
      </c>
      <c r="U38">
        <v>2</v>
      </c>
      <c r="V38">
        <v>3</v>
      </c>
      <c r="W38">
        <v>4</v>
      </c>
      <c r="X38">
        <v>1</v>
      </c>
      <c r="Y38">
        <v>3</v>
      </c>
      <c r="Z38">
        <v>0</v>
      </c>
      <c r="AA38">
        <v>1</v>
      </c>
      <c r="AB38">
        <v>4</v>
      </c>
      <c r="AC38">
        <v>0</v>
      </c>
      <c r="AD38">
        <v>3</v>
      </c>
      <c r="AE38">
        <v>12</v>
      </c>
      <c r="AF38">
        <v>9</v>
      </c>
      <c r="AG38">
        <v>7</v>
      </c>
      <c r="AH38">
        <v>4</v>
      </c>
      <c r="AI38">
        <v>5</v>
      </c>
      <c r="AJ38">
        <v>5</v>
      </c>
      <c r="AK38">
        <v>13</v>
      </c>
      <c r="AL38">
        <v>13</v>
      </c>
      <c r="AM38">
        <v>49</v>
      </c>
      <c r="AN38">
        <v>51</v>
      </c>
      <c r="AO38">
        <v>0</v>
      </c>
      <c r="AP38">
        <v>0</v>
      </c>
      <c r="AQ38">
        <v>2.5499999999999998</v>
      </c>
      <c r="AR38">
        <v>63</v>
      </c>
      <c r="AS38">
        <v>82</v>
      </c>
      <c r="AT38">
        <v>43</v>
      </c>
      <c r="AU38">
        <v>25</v>
      </c>
      <c r="AV38">
        <v>10</v>
      </c>
      <c r="AW38">
        <v>34</v>
      </c>
      <c r="AX38">
        <v>67</v>
      </c>
      <c r="AY38">
        <v>43</v>
      </c>
      <c r="AZ38">
        <v>87</v>
      </c>
      <c r="BA38">
        <v>11.06</v>
      </c>
      <c r="BB38">
        <v>3.35</v>
      </c>
      <c r="BC38">
        <v>2.71</v>
      </c>
      <c r="BD38">
        <v>3.27</v>
      </c>
      <c r="BE38">
        <v>2.86</v>
      </c>
      <c r="BF38">
        <f t="shared" si="0"/>
        <v>8.1548124135889157E-3</v>
      </c>
      <c r="BG38">
        <f>1/Table3[[#This Row],[odds_ft_home_team_win]]-Table3[[#This Row],[Margin/3]]</f>
        <v>0.36084887762331147</v>
      </c>
      <c r="BH38">
        <f>1/Table3[[#This Row],[odds_ft_draw]]-Table3[[#This Row],[Margin/3]]</f>
        <v>0.2976555851399279</v>
      </c>
      <c r="BI38">
        <f>1/Table3[[#This Row],[odds_ft_away_team_win]]-Table3[[#This Row],[Margin/3]]</f>
        <v>0.34149553723676079</v>
      </c>
      <c r="BJ38">
        <f>MROUND(Table3[[#This Row],[ProbH]]*100,2)/100</f>
        <v>0.36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 t="s">
        <v>1803</v>
      </c>
      <c r="BR38">
        <f>VLOOKUP(Table3[[#This Row],[Reference]],metron,10,FALSE)</f>
        <v>2.5110350525197691</v>
      </c>
      <c r="BS38">
        <f>VLOOKUP(Table3[[#This Row],[Reference]],metron,11,FALSE)</f>
        <v>1.269326094653606</v>
      </c>
      <c r="BT38">
        <f>VLOOKUP(Table3[[#This Row],[Reference]],metron,12,FALSE)</f>
        <v>1.2417089578661631</v>
      </c>
      <c r="BU38">
        <f>VLOOKUP(Table3[[#This Row],[Reference]],metron,13,FALSE)</f>
        <v>0.56586402266288949</v>
      </c>
      <c r="BV38">
        <f>VLOOKUP(Table3[[#This Row],[Reference]],metron,14,FALSE)</f>
        <v>0.55158168083097259</v>
      </c>
      <c r="BW38">
        <f>VLOOKUP(Table3[[#This Row],[Reference]],metron,15,FALSE)</f>
        <v>11.49400826446281</v>
      </c>
      <c r="BX38">
        <f>VLOOKUP(Table3[[#This Row],[Reference]],metron,16,FALSE)</f>
        <v>10.507231404958681</v>
      </c>
      <c r="BY38">
        <f>VLOOKUP(Table3[[#This Row],[Reference]],metron,17,FALSE)</f>
        <v>4.9238790406673623</v>
      </c>
      <c r="BZ38">
        <f>VLOOKUP(Table3[[#This Row],[Reference]],metron,18,FALSE)</f>
        <v>4.6296141814389991</v>
      </c>
      <c r="CA38">
        <f>VLOOKUP(Table3[[#This Row],[Reference]],metron,19,FALSE)</f>
        <v>6.5701292237954476</v>
      </c>
      <c r="CB38">
        <f>VLOOKUP(Table3[[#This Row],[Reference]],metron,20,FALSE)</f>
        <v>5.8776172235196817</v>
      </c>
      <c r="CC38">
        <f>VLOOKUP(Table3[[#This Row],[Reference]],metron,21,FALSE)</f>
        <v>12.798739495798319</v>
      </c>
      <c r="CD38">
        <f>VLOOKUP(Table3[[#This Row],[Reference]],metron,22,FALSE)</f>
        <v>12.98844537815126</v>
      </c>
      <c r="CE38">
        <f>VLOOKUP(Table3[[#This Row],[Reference]],metron,23,FALSE)</f>
        <v>1.604928297313674</v>
      </c>
      <c r="CF38">
        <f>VLOOKUP(Table3[[#This Row],[Reference]],metron,24,FALSE)</f>
        <v>1.791961219955565</v>
      </c>
      <c r="CG38">
        <f>VLOOKUP(Table3[[#This Row],[Reference]],metron,25,FALSE)</f>
        <v>8.887093516461321E-2</v>
      </c>
      <c r="CH38">
        <f>VLOOKUP(Table3[[#This Row],[Reference]],metron,26,FALSE)</f>
        <v>0.11694607150070691</v>
      </c>
    </row>
    <row r="39" spans="1:86" hidden="1" x14ac:dyDescent="0.45">
      <c r="A39">
        <v>1517626800</v>
      </c>
      <c r="B39" t="s">
        <v>1877</v>
      </c>
      <c r="C39" t="s">
        <v>64</v>
      </c>
      <c r="D39" t="s">
        <v>65</v>
      </c>
      <c r="E39" t="s">
        <v>677</v>
      </c>
      <c r="F39" t="s">
        <v>671</v>
      </c>
      <c r="G39" t="s">
        <v>65</v>
      </c>
      <c r="H39">
        <v>5</v>
      </c>
      <c r="I39">
        <v>1.0900000000000001</v>
      </c>
      <c r="J39">
        <v>1.67</v>
      </c>
      <c r="K39">
        <v>1.56</v>
      </c>
      <c r="L39">
        <v>1.39</v>
      </c>
      <c r="M39">
        <v>2</v>
      </c>
      <c r="N39">
        <v>1</v>
      </c>
      <c r="O39">
        <v>3</v>
      </c>
      <c r="P39">
        <v>2</v>
      </c>
      <c r="Q39">
        <v>1</v>
      </c>
      <c r="R39">
        <v>1</v>
      </c>
      <c r="S39" t="s">
        <v>1878</v>
      </c>
      <c r="T39">
        <v>2</v>
      </c>
      <c r="U39">
        <v>4</v>
      </c>
      <c r="V39">
        <v>4</v>
      </c>
      <c r="W39">
        <v>4</v>
      </c>
      <c r="X39">
        <v>0</v>
      </c>
      <c r="Y39">
        <v>3</v>
      </c>
      <c r="Z39">
        <v>2</v>
      </c>
      <c r="AA39">
        <v>0</v>
      </c>
      <c r="AB39">
        <v>4</v>
      </c>
      <c r="AC39">
        <v>1</v>
      </c>
      <c r="AD39">
        <v>4</v>
      </c>
      <c r="AE39">
        <v>5</v>
      </c>
      <c r="AF39">
        <v>4</v>
      </c>
      <c r="AG39">
        <v>4</v>
      </c>
      <c r="AH39">
        <v>2</v>
      </c>
      <c r="AI39">
        <v>1</v>
      </c>
      <c r="AJ39">
        <v>2</v>
      </c>
      <c r="AK39">
        <v>11</v>
      </c>
      <c r="AL39">
        <v>15</v>
      </c>
      <c r="AM39">
        <v>59</v>
      </c>
      <c r="AN39">
        <v>41</v>
      </c>
      <c r="AO39">
        <v>0</v>
      </c>
      <c r="AP39">
        <v>0</v>
      </c>
      <c r="AQ39">
        <v>2.4300000000000002</v>
      </c>
      <c r="AR39">
        <v>61</v>
      </c>
      <c r="AS39">
        <v>78</v>
      </c>
      <c r="AT39">
        <v>47</v>
      </c>
      <c r="AU39">
        <v>21</v>
      </c>
      <c r="AV39">
        <v>4</v>
      </c>
      <c r="AW39">
        <v>48</v>
      </c>
      <c r="AX39">
        <v>70</v>
      </c>
      <c r="AY39">
        <v>35</v>
      </c>
      <c r="AZ39">
        <v>74</v>
      </c>
      <c r="BA39">
        <v>11.57</v>
      </c>
      <c r="BB39">
        <v>4.5999999999999996</v>
      </c>
      <c r="BC39">
        <v>3.06</v>
      </c>
      <c r="BD39">
        <v>3.31</v>
      </c>
      <c r="BE39">
        <v>2.52</v>
      </c>
      <c r="BF39">
        <f t="shared" si="0"/>
        <v>8.5791953572298407E-3</v>
      </c>
      <c r="BG39">
        <f>1/Table3[[#This Row],[odds_ft_home_team_win]]-Table3[[#This Row],[Margin/3]]</f>
        <v>0.3182181902636852</v>
      </c>
      <c r="BH39">
        <f>1/Table3[[#This Row],[odds_ft_draw]]-Table3[[#This Row],[Margin/3]]</f>
        <v>0.29353560826814779</v>
      </c>
      <c r="BI39">
        <f>1/Table3[[#This Row],[odds_ft_away_team_win]]-Table3[[#This Row],[Margin/3]]</f>
        <v>0.38824620146816696</v>
      </c>
      <c r="BJ39">
        <f>MROUND(Table3[[#This Row],[ProbH]]*100,2)/100</f>
        <v>0.32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 t="s">
        <v>1806</v>
      </c>
      <c r="BR39">
        <f>VLOOKUP(Table3[[#This Row],[Reference]],metron,10,FALSE)</f>
        <v>2.5313454284174597</v>
      </c>
      <c r="BS39">
        <f>VLOOKUP(Table3[[#This Row],[Reference]],metron,11,FALSE)</f>
        <v>1.210167055864918</v>
      </c>
      <c r="BT39">
        <f>VLOOKUP(Table3[[#This Row],[Reference]],metron,12,FALSE)</f>
        <v>1.3211783725525419</v>
      </c>
      <c r="BU39">
        <f>VLOOKUP(Table3[[#This Row],[Reference]],metron,13,FALSE)</f>
        <v>0.53135669362084459</v>
      </c>
      <c r="BV39">
        <f>VLOOKUP(Table3[[#This Row],[Reference]],metron,14,FALSE)</f>
        <v>0.55633423180592989</v>
      </c>
      <c r="BW39">
        <f>VLOOKUP(Table3[[#This Row],[Reference]],metron,15,FALSE)</f>
        <v>11.21109010712035</v>
      </c>
      <c r="BX39">
        <f>VLOOKUP(Table3[[#This Row],[Reference]],metron,16,FALSE)</f>
        <v>11.01700787401575</v>
      </c>
      <c r="BY39">
        <f>VLOOKUP(Table3[[#This Row],[Reference]],metron,17,FALSE)</f>
        <v>4.6792332268370611</v>
      </c>
      <c r="BZ39">
        <f>VLOOKUP(Table3[[#This Row],[Reference]],metron,18,FALSE)</f>
        <v>4.7080804854679013</v>
      </c>
      <c r="CA39">
        <f>VLOOKUP(Table3[[#This Row],[Reference]],metron,19,FALSE)</f>
        <v>6.5318568802832893</v>
      </c>
      <c r="CB39">
        <f>VLOOKUP(Table3[[#This Row],[Reference]],metron,20,FALSE)</f>
        <v>6.3089273885478487</v>
      </c>
      <c r="CC39">
        <f>VLOOKUP(Table3[[#This Row],[Reference]],metron,21,FALSE)</f>
        <v>12.72547770700637</v>
      </c>
      <c r="CD39">
        <f>VLOOKUP(Table3[[#This Row],[Reference]],metron,22,FALSE)</f>
        <v>13.06847133757962</v>
      </c>
      <c r="CE39">
        <f>VLOOKUP(Table3[[#This Row],[Reference]],metron,23,FALSE)</f>
        <v>1.6902356902356901</v>
      </c>
      <c r="CF39">
        <f>VLOOKUP(Table3[[#This Row],[Reference]],metron,24,FALSE)</f>
        <v>1.8050198959289869</v>
      </c>
      <c r="CG39">
        <f>VLOOKUP(Table3[[#This Row],[Reference]],metron,25,FALSE)</f>
        <v>0.105907560453015</v>
      </c>
      <c r="CH39">
        <f>VLOOKUP(Table3[[#This Row],[Reference]],metron,26,FALSE)</f>
        <v>0.1141720232629324</v>
      </c>
    </row>
    <row r="40" spans="1:86" hidden="1" x14ac:dyDescent="0.45">
      <c r="A40">
        <v>1517698800</v>
      </c>
      <c r="B40" t="s">
        <v>1879</v>
      </c>
      <c r="C40" t="s">
        <v>64</v>
      </c>
      <c r="D40" t="s">
        <v>65</v>
      </c>
      <c r="E40" t="s">
        <v>683</v>
      </c>
      <c r="F40" t="s">
        <v>1817</v>
      </c>
      <c r="G40" t="s">
        <v>65</v>
      </c>
      <c r="H40">
        <v>5</v>
      </c>
      <c r="I40">
        <v>0.64</v>
      </c>
      <c r="J40">
        <v>0.45</v>
      </c>
      <c r="K40">
        <v>0.76</v>
      </c>
      <c r="L40">
        <v>0.82</v>
      </c>
      <c r="M40">
        <v>0</v>
      </c>
      <c r="N40">
        <v>1</v>
      </c>
      <c r="O40">
        <v>1</v>
      </c>
      <c r="P40">
        <v>1</v>
      </c>
      <c r="Q40">
        <v>0</v>
      </c>
      <c r="R40">
        <v>1</v>
      </c>
      <c r="T40">
        <v>27</v>
      </c>
      <c r="U40">
        <v>9</v>
      </c>
      <c r="V40">
        <v>8</v>
      </c>
      <c r="W40">
        <v>3</v>
      </c>
      <c r="X40">
        <v>0</v>
      </c>
      <c r="Y40">
        <v>4</v>
      </c>
      <c r="Z40">
        <v>1</v>
      </c>
      <c r="AA40">
        <v>1</v>
      </c>
      <c r="AB40">
        <v>2</v>
      </c>
      <c r="AC40">
        <v>1</v>
      </c>
      <c r="AD40">
        <v>4</v>
      </c>
      <c r="AE40">
        <v>8</v>
      </c>
      <c r="AF40">
        <v>15</v>
      </c>
      <c r="AG40">
        <v>5</v>
      </c>
      <c r="AH40">
        <v>6</v>
      </c>
      <c r="AI40">
        <v>3</v>
      </c>
      <c r="AJ40">
        <v>9</v>
      </c>
      <c r="AK40">
        <v>19</v>
      </c>
      <c r="AL40">
        <v>23</v>
      </c>
      <c r="AM40">
        <v>51</v>
      </c>
      <c r="AN40">
        <v>49</v>
      </c>
      <c r="AO40">
        <v>0</v>
      </c>
      <c r="AP40">
        <v>0</v>
      </c>
      <c r="AQ40">
        <v>2.64</v>
      </c>
      <c r="AR40">
        <v>50</v>
      </c>
      <c r="AS40">
        <v>69</v>
      </c>
      <c r="AT40">
        <v>50</v>
      </c>
      <c r="AU40">
        <v>32</v>
      </c>
      <c r="AV40">
        <v>14</v>
      </c>
      <c r="AW40">
        <v>32</v>
      </c>
      <c r="AX40">
        <v>69</v>
      </c>
      <c r="AY40">
        <v>45</v>
      </c>
      <c r="AZ40">
        <v>64</v>
      </c>
      <c r="BA40">
        <v>8.3699999999999992</v>
      </c>
      <c r="BB40">
        <v>6.18</v>
      </c>
      <c r="BC40">
        <v>1.92</v>
      </c>
      <c r="BD40">
        <v>3.47</v>
      </c>
      <c r="BE40">
        <v>4.66</v>
      </c>
      <c r="BF40">
        <f t="shared" si="0"/>
        <v>7.8700153505969848E-3</v>
      </c>
      <c r="BG40">
        <f>1/Table3[[#This Row],[odds_ft_home_team_win]]-Table3[[#This Row],[Margin/3]]</f>
        <v>0.51296331798273642</v>
      </c>
      <c r="BH40">
        <f>1/Table3[[#This Row],[odds_ft_draw]]-Table3[[#This Row],[Margin/3]]</f>
        <v>0.28031442268974882</v>
      </c>
      <c r="BI40">
        <f>1/Table3[[#This Row],[odds_ft_away_team_win]]-Table3[[#This Row],[Margin/3]]</f>
        <v>0.20672225932751462</v>
      </c>
      <c r="BJ40">
        <f>MROUND(Table3[[#This Row],[ProbH]]*100,2)/100</f>
        <v>0.52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 t="s">
        <v>1822</v>
      </c>
      <c r="BR40">
        <f>VLOOKUP(Table3[[#This Row],[Reference]],metron,10,FALSE)</f>
        <v>2.5967403582378576</v>
      </c>
      <c r="BS40">
        <f>VLOOKUP(Table3[[#This Row],[Reference]],metron,11,FALSE)</f>
        <v>1.625948039373891</v>
      </c>
      <c r="BT40">
        <f>VLOOKUP(Table3[[#This Row],[Reference]],metron,12,FALSE)</f>
        <v>0.97079231886396644</v>
      </c>
      <c r="BU40">
        <f>VLOOKUP(Table3[[#This Row],[Reference]],metron,13,FALSE)</f>
        <v>0.71433182698515174</v>
      </c>
      <c r="BV40">
        <f>VLOOKUP(Table3[[#This Row],[Reference]],metron,14,FALSE)</f>
        <v>0.43011620400258233</v>
      </c>
      <c r="BW40">
        <f>VLOOKUP(Table3[[#This Row],[Reference]],metron,15,FALSE)</f>
        <v>13.39951055368614</v>
      </c>
      <c r="BX40">
        <f>VLOOKUP(Table3[[#This Row],[Reference]],metron,16,FALSE)</f>
        <v>9.4252064851636579</v>
      </c>
      <c r="BY40">
        <f>VLOOKUP(Table3[[#This Row],[Reference]],metron,17,FALSE)</f>
        <v>5.7628422023992618</v>
      </c>
      <c r="BZ40">
        <f>VLOOKUP(Table3[[#This Row],[Reference]],metron,18,FALSE)</f>
        <v>3.9375576745616732</v>
      </c>
      <c r="CA40">
        <f>VLOOKUP(Table3[[#This Row],[Reference]],metron,19,FALSE)</f>
        <v>7.636668351286878</v>
      </c>
      <c r="CB40">
        <f>VLOOKUP(Table3[[#This Row],[Reference]],metron,20,FALSE)</f>
        <v>5.4876488106019847</v>
      </c>
      <c r="CC40">
        <f>VLOOKUP(Table3[[#This Row],[Reference]],metron,21,FALSE)</f>
        <v>12.460420531849101</v>
      </c>
      <c r="CD40">
        <f>VLOOKUP(Table3[[#This Row],[Reference]],metron,22,FALSE)</f>
        <v>13.44897959183673</v>
      </c>
      <c r="CE40">
        <f>VLOOKUP(Table3[[#This Row],[Reference]],metron,23,FALSE)</f>
        <v>1.462202380952381</v>
      </c>
      <c r="CF40">
        <f>VLOOKUP(Table3[[#This Row],[Reference]],metron,24,FALSE)</f>
        <v>2.01547619047619</v>
      </c>
      <c r="CG40">
        <f>VLOOKUP(Table3[[#This Row],[Reference]],metron,25,FALSE)</f>
        <v>7.7380952380952384E-2</v>
      </c>
      <c r="CH40">
        <f>VLOOKUP(Table3[[#This Row],[Reference]],metron,26,FALSE)</f>
        <v>0.13754093480202439</v>
      </c>
    </row>
    <row r="41" spans="1:86" hidden="1" x14ac:dyDescent="0.45">
      <c r="A41">
        <v>1517706000</v>
      </c>
      <c r="B41" t="s">
        <v>1880</v>
      </c>
      <c r="C41" t="s">
        <v>64</v>
      </c>
      <c r="D41" t="s">
        <v>65</v>
      </c>
      <c r="E41" t="s">
        <v>704</v>
      </c>
      <c r="F41" t="s">
        <v>667</v>
      </c>
      <c r="G41" t="s">
        <v>65</v>
      </c>
      <c r="H41">
        <v>5</v>
      </c>
      <c r="I41">
        <v>2.36</v>
      </c>
      <c r="J41">
        <v>1.64</v>
      </c>
      <c r="K41">
        <v>2.19</v>
      </c>
      <c r="L41">
        <v>1.33</v>
      </c>
      <c r="M41">
        <v>5</v>
      </c>
      <c r="N41">
        <v>1</v>
      </c>
      <c r="O41">
        <v>6</v>
      </c>
      <c r="P41">
        <v>2</v>
      </c>
      <c r="Q41">
        <v>2</v>
      </c>
      <c r="R41">
        <v>0</v>
      </c>
      <c r="S41" t="s">
        <v>1881</v>
      </c>
      <c r="T41">
        <v>60</v>
      </c>
      <c r="U41">
        <v>3</v>
      </c>
      <c r="V41">
        <v>3</v>
      </c>
      <c r="W41">
        <v>1</v>
      </c>
      <c r="X41">
        <v>0</v>
      </c>
      <c r="Y41">
        <v>3</v>
      </c>
      <c r="Z41">
        <v>1</v>
      </c>
      <c r="AA41">
        <v>0</v>
      </c>
      <c r="AB41">
        <v>1</v>
      </c>
      <c r="AC41">
        <v>2</v>
      </c>
      <c r="AD41">
        <v>2</v>
      </c>
      <c r="AE41">
        <v>19</v>
      </c>
      <c r="AF41">
        <v>4</v>
      </c>
      <c r="AG41">
        <v>10</v>
      </c>
      <c r="AH41">
        <v>2</v>
      </c>
      <c r="AI41">
        <v>9</v>
      </c>
      <c r="AJ41">
        <v>2</v>
      </c>
      <c r="AK41">
        <v>16</v>
      </c>
      <c r="AL41">
        <v>13</v>
      </c>
      <c r="AM41">
        <v>62</v>
      </c>
      <c r="AN41">
        <v>38</v>
      </c>
      <c r="AO41">
        <v>0</v>
      </c>
      <c r="AP41">
        <v>0</v>
      </c>
      <c r="AQ41">
        <v>2.41</v>
      </c>
      <c r="AR41">
        <v>48</v>
      </c>
      <c r="AS41">
        <v>76</v>
      </c>
      <c r="AT41">
        <v>49</v>
      </c>
      <c r="AU41">
        <v>19</v>
      </c>
      <c r="AV41">
        <v>11</v>
      </c>
      <c r="AW41">
        <v>47</v>
      </c>
      <c r="AX41">
        <v>76</v>
      </c>
      <c r="AY41">
        <v>29</v>
      </c>
      <c r="AZ41">
        <v>51</v>
      </c>
      <c r="BA41">
        <v>9.7100000000000009</v>
      </c>
      <c r="BB41">
        <v>4.16</v>
      </c>
      <c r="BC41">
        <v>1.71</v>
      </c>
      <c r="BD41">
        <v>4.0199999999999996</v>
      </c>
      <c r="BE41">
        <v>5.23</v>
      </c>
      <c r="BF41">
        <f t="shared" si="0"/>
        <v>8.2520431510111347E-3</v>
      </c>
      <c r="BG41">
        <f>1/Table3[[#This Row],[odds_ft_home_team_win]]-Table3[[#This Row],[Margin/3]]</f>
        <v>0.57654327848641573</v>
      </c>
      <c r="BH41">
        <f>1/Table3[[#This Row],[odds_ft_draw]]-Table3[[#This Row],[Margin/3]]</f>
        <v>0.24050417575446154</v>
      </c>
      <c r="BI41">
        <f>1/Table3[[#This Row],[odds_ft_away_team_win]]-Table3[[#This Row],[Margin/3]]</f>
        <v>0.1829525457591227</v>
      </c>
      <c r="BJ41">
        <f>MROUND(Table3[[#This Row],[ProbH]]*100,2)/100</f>
        <v>0.57999999999999996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 t="s">
        <v>1811</v>
      </c>
      <c r="BR41">
        <f>VLOOKUP(Table3[[#This Row],[Reference]],metron,10,FALSE)</f>
        <v>2.6362999299229148</v>
      </c>
      <c r="BS41">
        <f>VLOOKUP(Table3[[#This Row],[Reference]],metron,11,FALSE)</f>
        <v>1.7619715019855171</v>
      </c>
      <c r="BT41">
        <f>VLOOKUP(Table3[[#This Row],[Reference]],metron,12,FALSE)</f>
        <v>0.87432842793739785</v>
      </c>
      <c r="BU41">
        <f>VLOOKUP(Table3[[#This Row],[Reference]],metron,13,FALSE)</f>
        <v>0.78411214953271025</v>
      </c>
      <c r="BV41">
        <f>VLOOKUP(Table3[[#This Row],[Reference]],metron,14,FALSE)</f>
        <v>0.38060747663551397</v>
      </c>
      <c r="BW41">
        <f>VLOOKUP(Table3[[#This Row],[Reference]],metron,15,FALSE)</f>
        <v>14.215499378367181</v>
      </c>
      <c r="BX41">
        <f>VLOOKUP(Table3[[#This Row],[Reference]],metron,16,FALSE)</f>
        <v>8.9523612261806136</v>
      </c>
      <c r="BY41">
        <f>VLOOKUP(Table3[[#This Row],[Reference]],metron,17,FALSE)</f>
        <v>6.3083121289228163</v>
      </c>
      <c r="BZ41">
        <f>VLOOKUP(Table3[[#This Row],[Reference]],metron,18,FALSE)</f>
        <v>3.7757524374735061</v>
      </c>
      <c r="CA41">
        <f>VLOOKUP(Table3[[#This Row],[Reference]],metron,19,FALSE)</f>
        <v>7.9071872494443642</v>
      </c>
      <c r="CB41">
        <f>VLOOKUP(Table3[[#This Row],[Reference]],metron,20,FALSE)</f>
        <v>5.1766087887071075</v>
      </c>
      <c r="CC41">
        <f>VLOOKUP(Table3[[#This Row],[Reference]],metron,21,FALSE)</f>
        <v>12.634239592183521</v>
      </c>
      <c r="CD41">
        <f>VLOOKUP(Table3[[#This Row],[Reference]],metron,22,FALSE)</f>
        <v>13.597706032285471</v>
      </c>
      <c r="CE41">
        <f>VLOOKUP(Table3[[#This Row],[Reference]],metron,23,FALSE)</f>
        <v>1.365400161681487</v>
      </c>
      <c r="CF41">
        <f>VLOOKUP(Table3[[#This Row],[Reference]],metron,24,FALSE)</f>
        <v>1.963621665319321</v>
      </c>
      <c r="CG41">
        <f>VLOOKUP(Table3[[#This Row],[Reference]],metron,25,FALSE)</f>
        <v>7.1544058205335492E-2</v>
      </c>
      <c r="CH41">
        <f>VLOOKUP(Table3[[#This Row],[Reference]],metron,26,FALSE)</f>
        <v>0.1216653193209378</v>
      </c>
    </row>
    <row r="42" spans="1:86" hidden="1" x14ac:dyDescent="0.45">
      <c r="A42">
        <v>1517706000</v>
      </c>
      <c r="B42" t="s">
        <v>1880</v>
      </c>
      <c r="C42" t="s">
        <v>64</v>
      </c>
      <c r="D42" t="s">
        <v>65</v>
      </c>
      <c r="E42" t="s">
        <v>672</v>
      </c>
      <c r="F42" t="s">
        <v>676</v>
      </c>
      <c r="G42" t="s">
        <v>65</v>
      </c>
      <c r="H42">
        <v>5</v>
      </c>
      <c r="I42">
        <v>1.27</v>
      </c>
      <c r="J42">
        <v>1.0900000000000001</v>
      </c>
      <c r="K42">
        <v>1.8</v>
      </c>
      <c r="L42">
        <v>0.95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U42">
        <v>7</v>
      </c>
      <c r="V42">
        <v>1</v>
      </c>
      <c r="W42">
        <v>0</v>
      </c>
      <c r="X42">
        <v>0</v>
      </c>
      <c r="Y42">
        <v>2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19</v>
      </c>
      <c r="AF42">
        <v>10</v>
      </c>
      <c r="AG42">
        <v>4</v>
      </c>
      <c r="AH42">
        <v>4</v>
      </c>
      <c r="AI42">
        <v>15</v>
      </c>
      <c r="AJ42">
        <v>6</v>
      </c>
      <c r="AK42">
        <v>11</v>
      </c>
      <c r="AL42">
        <v>13</v>
      </c>
      <c r="AM42">
        <v>52</v>
      </c>
      <c r="AN42">
        <v>48</v>
      </c>
      <c r="AO42">
        <v>0</v>
      </c>
      <c r="AP42">
        <v>0</v>
      </c>
      <c r="AQ42">
        <v>2.3199999999999998</v>
      </c>
      <c r="AR42">
        <v>50</v>
      </c>
      <c r="AS42">
        <v>60</v>
      </c>
      <c r="AT42">
        <v>41</v>
      </c>
      <c r="AU42">
        <v>32</v>
      </c>
      <c r="AV42">
        <v>14</v>
      </c>
      <c r="AW42">
        <v>32</v>
      </c>
      <c r="AX42">
        <v>55</v>
      </c>
      <c r="AY42">
        <v>36</v>
      </c>
      <c r="AZ42">
        <v>73</v>
      </c>
      <c r="BA42">
        <v>12.46</v>
      </c>
      <c r="BB42">
        <v>4.91</v>
      </c>
      <c r="BC42">
        <v>2.11</v>
      </c>
      <c r="BD42">
        <v>3.47</v>
      </c>
      <c r="BE42">
        <v>3.8</v>
      </c>
      <c r="BF42">
        <f t="shared" si="0"/>
        <v>8.425327355429113E-3</v>
      </c>
      <c r="BG42">
        <f>1/Table3[[#This Row],[odds_ft_home_team_win]]-Table3[[#This Row],[Margin/3]]</f>
        <v>0.46550832193367042</v>
      </c>
      <c r="BH42">
        <f>1/Table3[[#This Row],[odds_ft_draw]]-Table3[[#This Row],[Margin/3]]</f>
        <v>0.27975911068491671</v>
      </c>
      <c r="BI42">
        <f>1/Table3[[#This Row],[odds_ft_away_team_win]]-Table3[[#This Row],[Margin/3]]</f>
        <v>0.25473256738141298</v>
      </c>
      <c r="BJ42">
        <f>MROUND(Table3[[#This Row],[ProbH]]*100,2)/100</f>
        <v>0.46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 t="s">
        <v>1826</v>
      </c>
      <c r="BR42">
        <f>VLOOKUP(Table3[[#This Row],[Reference]],metron,10,FALSE)</f>
        <v>2.5405629139072849</v>
      </c>
      <c r="BS42">
        <f>VLOOKUP(Table3[[#This Row],[Reference]],metron,11,FALSE)</f>
        <v>1.4888836329233679</v>
      </c>
      <c r="BT42">
        <f>VLOOKUP(Table3[[#This Row],[Reference]],metron,12,FALSE)</f>
        <v>1.0516792809839171</v>
      </c>
      <c r="BU42">
        <f>VLOOKUP(Table3[[#This Row],[Reference]],metron,13,FALSE)</f>
        <v>0.64581362346263005</v>
      </c>
      <c r="BV42">
        <f>VLOOKUP(Table3[[#This Row],[Reference]],metron,14,FALSE)</f>
        <v>0.45364238410596031</v>
      </c>
      <c r="BW42">
        <f>VLOOKUP(Table3[[#This Row],[Reference]],metron,15,FALSE)</f>
        <v>12.686892177589851</v>
      </c>
      <c r="BX42">
        <f>VLOOKUP(Table3[[#This Row],[Reference]],metron,16,FALSE)</f>
        <v>9.8059196617336148</v>
      </c>
      <c r="BY42">
        <f>VLOOKUP(Table3[[#This Row],[Reference]],metron,17,FALSE)</f>
        <v>5.3198121263877027</v>
      </c>
      <c r="BZ42">
        <f>VLOOKUP(Table3[[#This Row],[Reference]],metron,18,FALSE)</f>
        <v>4.0954312553373189</v>
      </c>
      <c r="CA42">
        <f>VLOOKUP(Table3[[#This Row],[Reference]],metron,19,FALSE)</f>
        <v>7.3670800512021479</v>
      </c>
      <c r="CB42">
        <f>VLOOKUP(Table3[[#This Row],[Reference]],metron,20,FALSE)</f>
        <v>5.710488406396296</v>
      </c>
      <c r="CC42">
        <f>VLOOKUP(Table3[[#This Row],[Reference]],metron,21,FALSE)</f>
        <v>13.0488908033599</v>
      </c>
      <c r="CD42">
        <f>VLOOKUP(Table3[[#This Row],[Reference]],metron,22,FALSE)</f>
        <v>13.714839543398661</v>
      </c>
      <c r="CE42">
        <f>VLOOKUP(Table3[[#This Row],[Reference]],metron,23,FALSE)</f>
        <v>1.567523459812322</v>
      </c>
      <c r="CF42">
        <f>VLOOKUP(Table3[[#This Row],[Reference]],metron,24,FALSE)</f>
        <v>1.951040391676867</v>
      </c>
      <c r="CG42">
        <f>VLOOKUP(Table3[[#This Row],[Reference]],metron,25,FALSE)</f>
        <v>8.3027335781313744E-2</v>
      </c>
      <c r="CH42">
        <f>VLOOKUP(Table3[[#This Row],[Reference]],metron,26,FALSE)</f>
        <v>0.13117095063239501</v>
      </c>
    </row>
    <row r="43" spans="1:86" hidden="1" x14ac:dyDescent="0.45">
      <c r="A43">
        <v>1517706360</v>
      </c>
      <c r="B43" t="s">
        <v>1882</v>
      </c>
      <c r="C43" t="s">
        <v>64</v>
      </c>
      <c r="D43" t="s">
        <v>65</v>
      </c>
      <c r="E43" t="s">
        <v>693</v>
      </c>
      <c r="F43" t="s">
        <v>1810</v>
      </c>
      <c r="G43" t="s">
        <v>65</v>
      </c>
      <c r="H43">
        <v>5</v>
      </c>
      <c r="I43">
        <v>1.55</v>
      </c>
      <c r="J43">
        <v>1.54</v>
      </c>
      <c r="K43">
        <v>1.59</v>
      </c>
      <c r="L43">
        <v>1.4</v>
      </c>
      <c r="M43">
        <v>2</v>
      </c>
      <c r="N43">
        <v>3</v>
      </c>
      <c r="O43">
        <v>5</v>
      </c>
      <c r="P43">
        <v>2</v>
      </c>
      <c r="Q43">
        <v>1</v>
      </c>
      <c r="R43">
        <v>1</v>
      </c>
      <c r="S43" t="s">
        <v>1883</v>
      </c>
      <c r="T43" t="s">
        <v>1884</v>
      </c>
      <c r="U43">
        <v>5</v>
      </c>
      <c r="V43">
        <v>2</v>
      </c>
      <c r="W43">
        <v>1</v>
      </c>
      <c r="X43">
        <v>1</v>
      </c>
      <c r="Y43">
        <v>4</v>
      </c>
      <c r="Z43">
        <v>0</v>
      </c>
      <c r="AA43">
        <v>2</v>
      </c>
      <c r="AB43">
        <v>0</v>
      </c>
      <c r="AC43">
        <v>1</v>
      </c>
      <c r="AD43">
        <v>3</v>
      </c>
      <c r="AE43">
        <v>17</v>
      </c>
      <c r="AF43">
        <v>10</v>
      </c>
      <c r="AG43">
        <v>6</v>
      </c>
      <c r="AH43">
        <v>7</v>
      </c>
      <c r="AI43">
        <v>11</v>
      </c>
      <c r="AJ43">
        <v>3</v>
      </c>
      <c r="AK43">
        <v>13</v>
      </c>
      <c r="AL43">
        <v>13</v>
      </c>
      <c r="AM43">
        <v>36</v>
      </c>
      <c r="AN43">
        <v>64</v>
      </c>
      <c r="AO43">
        <v>0</v>
      </c>
      <c r="AP43">
        <v>0</v>
      </c>
      <c r="AQ43">
        <v>2.77</v>
      </c>
      <c r="AR43">
        <v>62</v>
      </c>
      <c r="AS43">
        <v>75</v>
      </c>
      <c r="AT43">
        <v>63</v>
      </c>
      <c r="AU43">
        <v>35</v>
      </c>
      <c r="AV43">
        <v>9</v>
      </c>
      <c r="AW43">
        <v>43</v>
      </c>
      <c r="AX43">
        <v>68</v>
      </c>
      <c r="AY43">
        <v>37</v>
      </c>
      <c r="AZ43">
        <v>84</v>
      </c>
      <c r="BA43">
        <v>8.69</v>
      </c>
      <c r="BB43">
        <v>4.28</v>
      </c>
      <c r="BC43">
        <v>2.02</v>
      </c>
      <c r="BD43">
        <v>3.61</v>
      </c>
      <c r="BE43">
        <v>3.95</v>
      </c>
      <c r="BF43">
        <f t="shared" si="0"/>
        <v>8.4074573872759597E-3</v>
      </c>
      <c r="BG43">
        <f>1/Table3[[#This Row],[odds_ft_home_team_win]]-Table3[[#This Row],[Margin/3]]</f>
        <v>0.4866420475632191</v>
      </c>
      <c r="BH43">
        <f>1/Table3[[#This Row],[odds_ft_draw]]-Table3[[#This Row],[Margin/3]]</f>
        <v>0.26860085286203156</v>
      </c>
      <c r="BI43">
        <f>1/Table3[[#This Row],[odds_ft_away_team_win]]-Table3[[#This Row],[Margin/3]]</f>
        <v>0.24475709957474931</v>
      </c>
      <c r="BJ43">
        <f>MROUND(Table3[[#This Row],[ProbH]]*100,2)/100</f>
        <v>0.48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 t="s">
        <v>1815</v>
      </c>
      <c r="BR43">
        <f>VLOOKUP(Table3[[#This Row],[Reference]],metron,10,FALSE)</f>
        <v>2.5271929824561399</v>
      </c>
      <c r="BS43">
        <f>VLOOKUP(Table3[[#This Row],[Reference]],metron,11,FALSE)</f>
        <v>1.510877192982456</v>
      </c>
      <c r="BT43">
        <f>VLOOKUP(Table3[[#This Row],[Reference]],metron,12,FALSE)</f>
        <v>1.0163157894736841</v>
      </c>
      <c r="BU43">
        <f>VLOOKUP(Table3[[#This Row],[Reference]],metron,13,FALSE)</f>
        <v>0.67350877192982461</v>
      </c>
      <c r="BV43">
        <f>VLOOKUP(Table3[[#This Row],[Reference]],metron,14,FALSE)</f>
        <v>0.4442105263157895</v>
      </c>
      <c r="BW43">
        <f>VLOOKUP(Table3[[#This Row],[Reference]],metron,15,FALSE)</f>
        <v>12.80980392156863</v>
      </c>
      <c r="BX43">
        <f>VLOOKUP(Table3[[#This Row],[Reference]],metron,16,FALSE)</f>
        <v>9.6872549019607845</v>
      </c>
      <c r="BY43">
        <f>VLOOKUP(Table3[[#This Row],[Reference]],metron,17,FALSE)</f>
        <v>5.6491169610129957</v>
      </c>
      <c r="BZ43">
        <f>VLOOKUP(Table3[[#This Row],[Reference]],metron,18,FALSE)</f>
        <v>4.1379540153282237</v>
      </c>
      <c r="CA43">
        <f>VLOOKUP(Table3[[#This Row],[Reference]],metron,19,FALSE)</f>
        <v>7.1606869605556343</v>
      </c>
      <c r="CB43">
        <f>VLOOKUP(Table3[[#This Row],[Reference]],metron,20,FALSE)</f>
        <v>5.5493008866325608</v>
      </c>
      <c r="CC43">
        <f>VLOOKUP(Table3[[#This Row],[Reference]],metron,21,FALSE)</f>
        <v>12.9029029029029</v>
      </c>
      <c r="CD43">
        <f>VLOOKUP(Table3[[#This Row],[Reference]],metron,22,FALSE)</f>
        <v>13.75508842175509</v>
      </c>
      <c r="CE43">
        <f>VLOOKUP(Table3[[#This Row],[Reference]],metron,23,FALSE)</f>
        <v>1.5287356321839081</v>
      </c>
      <c r="CF43">
        <f>VLOOKUP(Table3[[#This Row],[Reference]],metron,24,FALSE)</f>
        <v>1.9664750957854411</v>
      </c>
      <c r="CG43">
        <f>VLOOKUP(Table3[[#This Row],[Reference]],metron,25,FALSE)</f>
        <v>8.8441890166028103E-2</v>
      </c>
      <c r="CH43">
        <f>VLOOKUP(Table3[[#This Row],[Reference]],metron,26,FALSE)</f>
        <v>0.13409961685823751</v>
      </c>
    </row>
    <row r="44" spans="1:86" hidden="1" x14ac:dyDescent="0.45">
      <c r="A44">
        <v>1517713200</v>
      </c>
      <c r="B44" t="s">
        <v>1885</v>
      </c>
      <c r="C44" t="s">
        <v>64</v>
      </c>
      <c r="D44" t="s">
        <v>65</v>
      </c>
      <c r="E44" t="s">
        <v>694</v>
      </c>
      <c r="F44" t="s">
        <v>1823</v>
      </c>
      <c r="G44" t="s">
        <v>65</v>
      </c>
      <c r="H44">
        <v>5</v>
      </c>
      <c r="I44">
        <v>1.45</v>
      </c>
      <c r="J44">
        <v>1.18</v>
      </c>
      <c r="K44">
        <v>1.76</v>
      </c>
      <c r="L44">
        <v>0.82</v>
      </c>
      <c r="M44">
        <v>5</v>
      </c>
      <c r="N44">
        <v>1</v>
      </c>
      <c r="O44">
        <v>6</v>
      </c>
      <c r="P44">
        <v>2</v>
      </c>
      <c r="Q44">
        <v>2</v>
      </c>
      <c r="R44">
        <v>0</v>
      </c>
      <c r="S44" t="s">
        <v>1886</v>
      </c>
      <c r="T44">
        <v>76</v>
      </c>
      <c r="U44">
        <v>4</v>
      </c>
      <c r="V44">
        <v>2</v>
      </c>
      <c r="W44">
        <v>2</v>
      </c>
      <c r="X44">
        <v>0</v>
      </c>
      <c r="Y44">
        <v>3</v>
      </c>
      <c r="Z44">
        <v>1</v>
      </c>
      <c r="AA44">
        <v>0</v>
      </c>
      <c r="AB44">
        <v>2</v>
      </c>
      <c r="AC44">
        <v>1</v>
      </c>
      <c r="AD44">
        <v>3</v>
      </c>
      <c r="AE44">
        <v>11</v>
      </c>
      <c r="AF44">
        <v>5</v>
      </c>
      <c r="AG44">
        <v>9</v>
      </c>
      <c r="AH44">
        <v>4</v>
      </c>
      <c r="AI44">
        <v>2</v>
      </c>
      <c r="AJ44">
        <v>1</v>
      </c>
      <c r="AK44">
        <v>20</v>
      </c>
      <c r="AL44">
        <v>8</v>
      </c>
      <c r="AM44">
        <v>70</v>
      </c>
      <c r="AN44">
        <v>30</v>
      </c>
      <c r="AO44">
        <v>0</v>
      </c>
      <c r="AP44">
        <v>0</v>
      </c>
      <c r="AQ44">
        <v>2.68</v>
      </c>
      <c r="AR44">
        <v>50</v>
      </c>
      <c r="AS44">
        <v>69</v>
      </c>
      <c r="AT44">
        <v>50</v>
      </c>
      <c r="AU44">
        <v>37</v>
      </c>
      <c r="AV44">
        <v>14</v>
      </c>
      <c r="AW44">
        <v>27</v>
      </c>
      <c r="AX44">
        <v>60</v>
      </c>
      <c r="AY44">
        <v>50</v>
      </c>
      <c r="AZ44">
        <v>91</v>
      </c>
      <c r="BA44">
        <v>9.4600000000000009</v>
      </c>
      <c r="BB44">
        <v>4.91</v>
      </c>
      <c r="BC44">
        <v>1.88</v>
      </c>
      <c r="BD44">
        <v>3.81</v>
      </c>
      <c r="BE44">
        <v>4.3499999999999996</v>
      </c>
      <c r="BF44">
        <f t="shared" si="0"/>
        <v>8.0890475631118317E-3</v>
      </c>
      <c r="BG44">
        <f>1/Table3[[#This Row],[odds_ft_home_team_win]]-Table3[[#This Row],[Margin/3]]</f>
        <v>0.52382584605390947</v>
      </c>
      <c r="BH44">
        <f>1/Table3[[#This Row],[odds_ft_draw]]-Table3[[#This Row],[Margin/3]]</f>
        <v>0.25437814403793801</v>
      </c>
      <c r="BI44">
        <f>1/Table3[[#This Row],[odds_ft_away_team_win]]-Table3[[#This Row],[Margin/3]]</f>
        <v>0.22179600990815257</v>
      </c>
      <c r="BJ44">
        <f>MROUND(Table3[[#This Row],[ProbH]]*100,2)/100</f>
        <v>0.52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 t="s">
        <v>1835</v>
      </c>
      <c r="BR44">
        <f>VLOOKUP(Table3[[#This Row],[Reference]],metron,10,FALSE)</f>
        <v>2.5967403582378576</v>
      </c>
      <c r="BS44">
        <f>VLOOKUP(Table3[[#This Row],[Reference]],metron,11,FALSE)</f>
        <v>1.625948039373891</v>
      </c>
      <c r="BT44">
        <f>VLOOKUP(Table3[[#This Row],[Reference]],metron,12,FALSE)</f>
        <v>0.97079231886396644</v>
      </c>
      <c r="BU44">
        <f>VLOOKUP(Table3[[#This Row],[Reference]],metron,13,FALSE)</f>
        <v>0.71433182698515174</v>
      </c>
      <c r="BV44">
        <f>VLOOKUP(Table3[[#This Row],[Reference]],metron,14,FALSE)</f>
        <v>0.43011620400258233</v>
      </c>
      <c r="BW44">
        <f>VLOOKUP(Table3[[#This Row],[Reference]],metron,15,FALSE)</f>
        <v>13.39951055368614</v>
      </c>
      <c r="BX44">
        <f>VLOOKUP(Table3[[#This Row],[Reference]],metron,16,FALSE)</f>
        <v>9.4252064851636579</v>
      </c>
      <c r="BY44">
        <f>VLOOKUP(Table3[[#This Row],[Reference]],metron,17,FALSE)</f>
        <v>5.7628422023992618</v>
      </c>
      <c r="BZ44">
        <f>VLOOKUP(Table3[[#This Row],[Reference]],metron,18,FALSE)</f>
        <v>3.9375576745616732</v>
      </c>
      <c r="CA44">
        <f>VLOOKUP(Table3[[#This Row],[Reference]],metron,19,FALSE)</f>
        <v>7.636668351286878</v>
      </c>
      <c r="CB44">
        <f>VLOOKUP(Table3[[#This Row],[Reference]],metron,20,FALSE)</f>
        <v>5.4876488106019847</v>
      </c>
      <c r="CC44">
        <f>VLOOKUP(Table3[[#This Row],[Reference]],metron,21,FALSE)</f>
        <v>12.460420531849101</v>
      </c>
      <c r="CD44">
        <f>VLOOKUP(Table3[[#This Row],[Reference]],metron,22,FALSE)</f>
        <v>13.44897959183673</v>
      </c>
      <c r="CE44">
        <f>VLOOKUP(Table3[[#This Row],[Reference]],metron,23,FALSE)</f>
        <v>1.462202380952381</v>
      </c>
      <c r="CF44">
        <f>VLOOKUP(Table3[[#This Row],[Reference]],metron,24,FALSE)</f>
        <v>2.01547619047619</v>
      </c>
      <c r="CG44">
        <f>VLOOKUP(Table3[[#This Row],[Reference]],metron,25,FALSE)</f>
        <v>7.7380952380952384E-2</v>
      </c>
      <c r="CH44">
        <f>VLOOKUP(Table3[[#This Row],[Reference]],metron,26,FALSE)</f>
        <v>0.13754093480202439</v>
      </c>
    </row>
    <row r="45" spans="1:86" hidden="1" x14ac:dyDescent="0.45">
      <c r="A45">
        <v>1517713200</v>
      </c>
      <c r="B45" t="s">
        <v>1885</v>
      </c>
      <c r="C45" t="s">
        <v>64</v>
      </c>
      <c r="D45" t="s">
        <v>65</v>
      </c>
      <c r="E45" t="s">
        <v>660</v>
      </c>
      <c r="F45" t="s">
        <v>705</v>
      </c>
      <c r="G45" t="s">
        <v>65</v>
      </c>
      <c r="H45">
        <v>5</v>
      </c>
      <c r="I45">
        <v>1.45</v>
      </c>
      <c r="J45">
        <v>1</v>
      </c>
      <c r="K45">
        <v>1.35</v>
      </c>
      <c r="L45">
        <v>1.29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U45">
        <v>4</v>
      </c>
      <c r="V45">
        <v>9</v>
      </c>
      <c r="W45">
        <v>3</v>
      </c>
      <c r="X45">
        <v>0</v>
      </c>
      <c r="Y45">
        <v>1</v>
      </c>
      <c r="Z45">
        <v>0</v>
      </c>
      <c r="AA45">
        <v>2</v>
      </c>
      <c r="AB45">
        <v>1</v>
      </c>
      <c r="AC45">
        <v>0</v>
      </c>
      <c r="AD45">
        <v>1</v>
      </c>
      <c r="AE45">
        <v>11</v>
      </c>
      <c r="AF45">
        <v>11</v>
      </c>
      <c r="AG45">
        <v>3</v>
      </c>
      <c r="AH45">
        <v>4</v>
      </c>
      <c r="AI45">
        <v>8</v>
      </c>
      <c r="AJ45">
        <v>7</v>
      </c>
      <c r="AK45">
        <v>14</v>
      </c>
      <c r="AL45">
        <v>11</v>
      </c>
      <c r="AM45">
        <v>54</v>
      </c>
      <c r="AN45">
        <v>46</v>
      </c>
      <c r="AO45">
        <v>0</v>
      </c>
      <c r="AP45">
        <v>0</v>
      </c>
      <c r="AQ45">
        <v>2.29</v>
      </c>
      <c r="AR45">
        <v>48</v>
      </c>
      <c r="AS45">
        <v>62</v>
      </c>
      <c r="AT45">
        <v>53</v>
      </c>
      <c r="AU45">
        <v>29</v>
      </c>
      <c r="AV45">
        <v>10</v>
      </c>
      <c r="AW45">
        <v>33</v>
      </c>
      <c r="AX45">
        <v>58</v>
      </c>
      <c r="AY45">
        <v>43</v>
      </c>
      <c r="AZ45">
        <v>67</v>
      </c>
      <c r="BA45">
        <v>9.49</v>
      </c>
      <c r="BB45">
        <v>5.3</v>
      </c>
      <c r="BC45">
        <v>2.7</v>
      </c>
      <c r="BD45">
        <v>3.28</v>
      </c>
      <c r="BE45">
        <v>2.85</v>
      </c>
      <c r="BF45">
        <f t="shared" si="0"/>
        <v>8.708537377771405E-3</v>
      </c>
      <c r="BG45">
        <f>1/Table3[[#This Row],[odds_ft_home_team_win]]-Table3[[#This Row],[Margin/3]]</f>
        <v>0.36166183299259896</v>
      </c>
      <c r="BH45">
        <f>1/Table3[[#This Row],[odds_ft_draw]]-Table3[[#This Row],[Margin/3]]</f>
        <v>0.29616951140271641</v>
      </c>
      <c r="BI45">
        <f>1/Table3[[#This Row],[odds_ft_away_team_win]]-Table3[[#This Row],[Margin/3]]</f>
        <v>0.34216865560468473</v>
      </c>
      <c r="BJ45">
        <f>MROUND(Table3[[#This Row],[ProbH]]*100,2)/100</f>
        <v>0.36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 t="s">
        <v>1818</v>
      </c>
      <c r="BR45">
        <f>VLOOKUP(Table3[[#This Row],[Reference]],metron,10,FALSE)</f>
        <v>2.5110350525197691</v>
      </c>
      <c r="BS45">
        <f>VLOOKUP(Table3[[#This Row],[Reference]],metron,11,FALSE)</f>
        <v>1.269326094653606</v>
      </c>
      <c r="BT45">
        <f>VLOOKUP(Table3[[#This Row],[Reference]],metron,12,FALSE)</f>
        <v>1.2417089578661631</v>
      </c>
      <c r="BU45">
        <f>VLOOKUP(Table3[[#This Row],[Reference]],metron,13,FALSE)</f>
        <v>0.56586402266288949</v>
      </c>
      <c r="BV45">
        <f>VLOOKUP(Table3[[#This Row],[Reference]],metron,14,FALSE)</f>
        <v>0.55158168083097259</v>
      </c>
      <c r="BW45">
        <f>VLOOKUP(Table3[[#This Row],[Reference]],metron,15,FALSE)</f>
        <v>11.49400826446281</v>
      </c>
      <c r="BX45">
        <f>VLOOKUP(Table3[[#This Row],[Reference]],metron,16,FALSE)</f>
        <v>10.507231404958681</v>
      </c>
      <c r="BY45">
        <f>VLOOKUP(Table3[[#This Row],[Reference]],metron,17,FALSE)</f>
        <v>4.9238790406673623</v>
      </c>
      <c r="BZ45">
        <f>VLOOKUP(Table3[[#This Row],[Reference]],metron,18,FALSE)</f>
        <v>4.6296141814389991</v>
      </c>
      <c r="CA45">
        <f>VLOOKUP(Table3[[#This Row],[Reference]],metron,19,FALSE)</f>
        <v>6.5701292237954476</v>
      </c>
      <c r="CB45">
        <f>VLOOKUP(Table3[[#This Row],[Reference]],metron,20,FALSE)</f>
        <v>5.8776172235196817</v>
      </c>
      <c r="CC45">
        <f>VLOOKUP(Table3[[#This Row],[Reference]],metron,21,FALSE)</f>
        <v>12.798739495798319</v>
      </c>
      <c r="CD45">
        <f>VLOOKUP(Table3[[#This Row],[Reference]],metron,22,FALSE)</f>
        <v>12.98844537815126</v>
      </c>
      <c r="CE45">
        <f>VLOOKUP(Table3[[#This Row],[Reference]],metron,23,FALSE)</f>
        <v>1.604928297313674</v>
      </c>
      <c r="CF45">
        <f>VLOOKUP(Table3[[#This Row],[Reference]],metron,24,FALSE)</f>
        <v>1.791961219955565</v>
      </c>
      <c r="CG45">
        <f>VLOOKUP(Table3[[#This Row],[Reference]],metron,25,FALSE)</f>
        <v>8.887093516461321E-2</v>
      </c>
      <c r="CH45">
        <f>VLOOKUP(Table3[[#This Row],[Reference]],metron,26,FALSE)</f>
        <v>0.11694607150070691</v>
      </c>
    </row>
    <row r="46" spans="1:86" hidden="1" x14ac:dyDescent="0.45">
      <c r="A46">
        <v>1517767200</v>
      </c>
      <c r="B46" t="s">
        <v>1887</v>
      </c>
      <c r="C46" t="s">
        <v>64</v>
      </c>
      <c r="D46" t="s">
        <v>65</v>
      </c>
      <c r="E46" t="s">
        <v>682</v>
      </c>
      <c r="F46" t="s">
        <v>661</v>
      </c>
      <c r="G46" t="s">
        <v>65</v>
      </c>
      <c r="H46">
        <v>5</v>
      </c>
      <c r="I46">
        <v>1.4</v>
      </c>
      <c r="J46">
        <v>1.29</v>
      </c>
      <c r="K46">
        <v>1.28</v>
      </c>
      <c r="L46">
        <v>1.1399999999999999</v>
      </c>
      <c r="M46">
        <v>2</v>
      </c>
      <c r="N46">
        <v>0</v>
      </c>
      <c r="O46">
        <v>2</v>
      </c>
      <c r="P46">
        <v>2</v>
      </c>
      <c r="Q46">
        <v>2</v>
      </c>
      <c r="R46">
        <v>0</v>
      </c>
      <c r="S46" t="s">
        <v>1349</v>
      </c>
      <c r="U46">
        <v>3</v>
      </c>
      <c r="V46">
        <v>3</v>
      </c>
      <c r="W46">
        <v>1</v>
      </c>
      <c r="X46">
        <v>0</v>
      </c>
      <c r="Y46">
        <v>2</v>
      </c>
      <c r="Z46">
        <v>0</v>
      </c>
      <c r="AA46">
        <v>0</v>
      </c>
      <c r="AB46">
        <v>1</v>
      </c>
      <c r="AC46">
        <v>1</v>
      </c>
      <c r="AD46">
        <v>1</v>
      </c>
      <c r="AE46">
        <v>9</v>
      </c>
      <c r="AF46">
        <v>8</v>
      </c>
      <c r="AG46">
        <v>5</v>
      </c>
      <c r="AH46">
        <v>3</v>
      </c>
      <c r="AI46">
        <v>4</v>
      </c>
      <c r="AJ46">
        <v>5</v>
      </c>
      <c r="AK46">
        <v>10</v>
      </c>
      <c r="AL46">
        <v>13</v>
      </c>
      <c r="AM46">
        <v>43</v>
      </c>
      <c r="AN46">
        <v>57</v>
      </c>
      <c r="AO46">
        <v>0</v>
      </c>
      <c r="AP46">
        <v>0</v>
      </c>
      <c r="AQ46">
        <v>2.38</v>
      </c>
      <c r="AR46">
        <v>52</v>
      </c>
      <c r="AS46">
        <v>71</v>
      </c>
      <c r="AT46">
        <v>42</v>
      </c>
      <c r="AU46">
        <v>22</v>
      </c>
      <c r="AV46">
        <v>9</v>
      </c>
      <c r="AW46">
        <v>35</v>
      </c>
      <c r="AX46">
        <v>49</v>
      </c>
      <c r="AY46">
        <v>45</v>
      </c>
      <c r="AZ46">
        <v>80</v>
      </c>
      <c r="BA46">
        <v>12.12</v>
      </c>
      <c r="BB46">
        <v>4.3600000000000003</v>
      </c>
      <c r="BC46">
        <v>2.2000000000000002</v>
      </c>
      <c r="BD46">
        <v>3.55</v>
      </c>
      <c r="BE46">
        <v>2.6</v>
      </c>
      <c r="BF46">
        <f t="shared" si="0"/>
        <v>4.0283660001969888E-2</v>
      </c>
      <c r="BG46">
        <f>1/Table3[[#This Row],[odds_ft_home_team_win]]-Table3[[#This Row],[Margin/3]]</f>
        <v>0.41426179454348466</v>
      </c>
      <c r="BH46">
        <f>1/Table3[[#This Row],[odds_ft_draw]]-Table3[[#This Row],[Margin/3]]</f>
        <v>0.24140648084310054</v>
      </c>
      <c r="BI46">
        <f>1/Table3[[#This Row],[odds_ft_away_team_win]]-Table3[[#This Row],[Margin/3]]</f>
        <v>0.34433172461341471</v>
      </c>
      <c r="BJ46">
        <f>MROUND(Table3[[#This Row],[ProbH]]*100,2)/100</f>
        <v>0.42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 t="s">
        <v>1846</v>
      </c>
      <c r="BR46">
        <f>VLOOKUP(Table3[[#This Row],[Reference]],metron,10,FALSE)</f>
        <v>2.4884649511978703</v>
      </c>
      <c r="BS46">
        <f>VLOOKUP(Table3[[#This Row],[Reference]],metron,11,FALSE)</f>
        <v>1.396960958296362</v>
      </c>
      <c r="BT46">
        <f>VLOOKUP(Table3[[#This Row],[Reference]],metron,12,FALSE)</f>
        <v>1.091503992901508</v>
      </c>
      <c r="BU46">
        <f>VLOOKUP(Table3[[#This Row],[Reference]],metron,13,FALSE)</f>
        <v>0.60765391014975045</v>
      </c>
      <c r="BV46">
        <f>VLOOKUP(Table3[[#This Row],[Reference]],metron,14,FALSE)</f>
        <v>0.47276760953965608</v>
      </c>
      <c r="BW46">
        <f>VLOOKUP(Table3[[#This Row],[Reference]],metron,15,FALSE)</f>
        <v>12.29504785684561</v>
      </c>
      <c r="BX46">
        <f>VLOOKUP(Table3[[#This Row],[Reference]],metron,16,FALSE)</f>
        <v>10.047232625884311</v>
      </c>
      <c r="BY46">
        <f>VLOOKUP(Table3[[#This Row],[Reference]],metron,17,FALSE)</f>
        <v>5.2917192097519967</v>
      </c>
      <c r="BZ46">
        <f>VLOOKUP(Table3[[#This Row],[Reference]],metron,18,FALSE)</f>
        <v>4.2580916351408158</v>
      </c>
      <c r="CA46">
        <f>VLOOKUP(Table3[[#This Row],[Reference]],metron,19,FALSE)</f>
        <v>7.0033286470936131</v>
      </c>
      <c r="CB46">
        <f>VLOOKUP(Table3[[#This Row],[Reference]],metron,20,FALSE)</f>
        <v>5.789140990743495</v>
      </c>
      <c r="CC46">
        <f>VLOOKUP(Table3[[#This Row],[Reference]],metron,21,FALSE)</f>
        <v>12.77041895895049</v>
      </c>
      <c r="CD46">
        <f>VLOOKUP(Table3[[#This Row],[Reference]],metron,22,FALSE)</f>
        <v>13.411129919593741</v>
      </c>
      <c r="CE46">
        <f>VLOOKUP(Table3[[#This Row],[Reference]],metron,23,FALSE)</f>
        <v>1.556141062018646</v>
      </c>
      <c r="CF46">
        <f>VLOOKUP(Table3[[#This Row],[Reference]],metron,24,FALSE)</f>
        <v>1.9114308877178761</v>
      </c>
      <c r="CG46">
        <f>VLOOKUP(Table3[[#This Row],[Reference]],metron,25,FALSE)</f>
        <v>8.4920956627482766E-2</v>
      </c>
      <c r="CH46">
        <f>VLOOKUP(Table3[[#This Row],[Reference]],metron,26,FALSE)</f>
        <v>0.1323469801378192</v>
      </c>
    </row>
    <row r="47" spans="1:86" hidden="1" x14ac:dyDescent="0.45">
      <c r="A47">
        <v>1518224400</v>
      </c>
      <c r="B47" t="s">
        <v>1888</v>
      </c>
      <c r="C47" t="s">
        <v>64</v>
      </c>
      <c r="D47" t="s">
        <v>65</v>
      </c>
      <c r="E47" t="s">
        <v>1810</v>
      </c>
      <c r="F47" t="s">
        <v>682</v>
      </c>
      <c r="G47" t="s">
        <v>65</v>
      </c>
      <c r="H47">
        <v>6</v>
      </c>
      <c r="I47">
        <v>1.58</v>
      </c>
      <c r="J47">
        <v>0.64</v>
      </c>
      <c r="K47">
        <v>1.5</v>
      </c>
      <c r="L47">
        <v>0.78</v>
      </c>
      <c r="M47">
        <v>1</v>
      </c>
      <c r="N47">
        <v>2</v>
      </c>
      <c r="O47">
        <v>3</v>
      </c>
      <c r="P47">
        <v>1</v>
      </c>
      <c r="Q47">
        <v>0</v>
      </c>
      <c r="R47">
        <v>1</v>
      </c>
      <c r="S47">
        <v>80</v>
      </c>
      <c r="T47" t="s">
        <v>1889</v>
      </c>
      <c r="U47">
        <v>7</v>
      </c>
      <c r="V47">
        <v>4</v>
      </c>
      <c r="W47">
        <v>1</v>
      </c>
      <c r="X47">
        <v>0</v>
      </c>
      <c r="Y47">
        <v>3</v>
      </c>
      <c r="Z47">
        <v>0</v>
      </c>
      <c r="AA47">
        <v>0</v>
      </c>
      <c r="AB47">
        <v>1</v>
      </c>
      <c r="AC47">
        <v>1</v>
      </c>
      <c r="AD47">
        <v>2</v>
      </c>
      <c r="AE47">
        <v>11</v>
      </c>
      <c r="AF47">
        <v>13</v>
      </c>
      <c r="AG47">
        <v>2</v>
      </c>
      <c r="AH47">
        <v>4</v>
      </c>
      <c r="AI47">
        <v>9</v>
      </c>
      <c r="AJ47">
        <v>9</v>
      </c>
      <c r="AK47">
        <v>14</v>
      </c>
      <c r="AL47">
        <v>21</v>
      </c>
      <c r="AM47">
        <v>60</v>
      </c>
      <c r="AN47">
        <v>40</v>
      </c>
      <c r="AO47">
        <v>0</v>
      </c>
      <c r="AP47">
        <v>0</v>
      </c>
      <c r="AQ47">
        <v>2.2200000000000002</v>
      </c>
      <c r="AR47">
        <v>53</v>
      </c>
      <c r="AS47">
        <v>70</v>
      </c>
      <c r="AT47">
        <v>44</v>
      </c>
      <c r="AU47">
        <v>9</v>
      </c>
      <c r="AV47">
        <v>9</v>
      </c>
      <c r="AW47">
        <v>35</v>
      </c>
      <c r="AX47">
        <v>79</v>
      </c>
      <c r="AY47">
        <v>22</v>
      </c>
      <c r="AZ47">
        <v>66</v>
      </c>
      <c r="BA47">
        <v>9.2200000000000006</v>
      </c>
      <c r="BB47">
        <v>5.62</v>
      </c>
      <c r="BC47">
        <v>2.2000000000000002</v>
      </c>
      <c r="BD47">
        <v>3.25</v>
      </c>
      <c r="BE47">
        <v>3.2</v>
      </c>
      <c r="BF47">
        <f t="shared" si="0"/>
        <v>2.4912587412587433E-2</v>
      </c>
      <c r="BG47">
        <f>1/Table3[[#This Row],[odds_ft_home_team_win]]-Table3[[#This Row],[Margin/3]]</f>
        <v>0.42963286713286708</v>
      </c>
      <c r="BH47">
        <f>1/Table3[[#This Row],[odds_ft_draw]]-Table3[[#This Row],[Margin/3]]</f>
        <v>0.28277972027972026</v>
      </c>
      <c r="BI47">
        <f>1/Table3[[#This Row],[odds_ft_away_team_win]]-Table3[[#This Row],[Margin/3]]</f>
        <v>0.28758741258741255</v>
      </c>
      <c r="BJ47">
        <f>MROUND(Table3[[#This Row],[ProbH]]*100,2)/100</f>
        <v>0.42</v>
      </c>
      <c r="BK47">
        <v>1.28</v>
      </c>
      <c r="BL47">
        <v>1.91</v>
      </c>
      <c r="BM47">
        <v>3.25</v>
      </c>
      <c r="BN47">
        <v>0</v>
      </c>
      <c r="BO47">
        <v>1.8</v>
      </c>
      <c r="BP47">
        <v>2.0499999999999998</v>
      </c>
      <c r="BQ47" t="s">
        <v>1828</v>
      </c>
      <c r="BR47">
        <f>VLOOKUP(Table3[[#This Row],[Reference]],metron,10,FALSE)</f>
        <v>2.4884649511978703</v>
      </c>
      <c r="BS47">
        <f>VLOOKUP(Table3[[#This Row],[Reference]],metron,11,FALSE)</f>
        <v>1.396960958296362</v>
      </c>
      <c r="BT47">
        <f>VLOOKUP(Table3[[#This Row],[Reference]],metron,12,FALSE)</f>
        <v>1.091503992901508</v>
      </c>
      <c r="BU47">
        <f>VLOOKUP(Table3[[#This Row],[Reference]],metron,13,FALSE)</f>
        <v>0.60765391014975045</v>
      </c>
      <c r="BV47">
        <f>VLOOKUP(Table3[[#This Row],[Reference]],metron,14,FALSE)</f>
        <v>0.47276760953965608</v>
      </c>
      <c r="BW47">
        <f>VLOOKUP(Table3[[#This Row],[Reference]],metron,15,FALSE)</f>
        <v>12.29504785684561</v>
      </c>
      <c r="BX47">
        <f>VLOOKUP(Table3[[#This Row],[Reference]],metron,16,FALSE)</f>
        <v>10.047232625884311</v>
      </c>
      <c r="BY47">
        <f>VLOOKUP(Table3[[#This Row],[Reference]],metron,17,FALSE)</f>
        <v>5.2917192097519967</v>
      </c>
      <c r="BZ47">
        <f>VLOOKUP(Table3[[#This Row],[Reference]],metron,18,FALSE)</f>
        <v>4.2580916351408158</v>
      </c>
      <c r="CA47">
        <f>VLOOKUP(Table3[[#This Row],[Reference]],metron,19,FALSE)</f>
        <v>7.0033286470936131</v>
      </c>
      <c r="CB47">
        <f>VLOOKUP(Table3[[#This Row],[Reference]],metron,20,FALSE)</f>
        <v>5.789140990743495</v>
      </c>
      <c r="CC47">
        <f>VLOOKUP(Table3[[#This Row],[Reference]],metron,21,FALSE)</f>
        <v>12.77041895895049</v>
      </c>
      <c r="CD47">
        <f>VLOOKUP(Table3[[#This Row],[Reference]],metron,22,FALSE)</f>
        <v>13.411129919593741</v>
      </c>
      <c r="CE47">
        <f>VLOOKUP(Table3[[#This Row],[Reference]],metron,23,FALSE)</f>
        <v>1.556141062018646</v>
      </c>
      <c r="CF47">
        <f>VLOOKUP(Table3[[#This Row],[Reference]],metron,24,FALSE)</f>
        <v>1.9114308877178761</v>
      </c>
      <c r="CG47">
        <f>VLOOKUP(Table3[[#This Row],[Reference]],metron,25,FALSE)</f>
        <v>8.4920956627482766E-2</v>
      </c>
      <c r="CH47">
        <f>VLOOKUP(Table3[[#This Row],[Reference]],metron,26,FALSE)</f>
        <v>0.1323469801378192</v>
      </c>
    </row>
    <row r="48" spans="1:86" hidden="1" x14ac:dyDescent="0.45">
      <c r="A48">
        <v>1518231600</v>
      </c>
      <c r="B48" t="s">
        <v>1890</v>
      </c>
      <c r="C48" t="s">
        <v>64</v>
      </c>
      <c r="D48" t="s">
        <v>65</v>
      </c>
      <c r="E48" t="s">
        <v>676</v>
      </c>
      <c r="F48" t="s">
        <v>683</v>
      </c>
      <c r="G48" t="s">
        <v>65</v>
      </c>
      <c r="H48">
        <v>6</v>
      </c>
      <c r="I48">
        <v>1.7</v>
      </c>
      <c r="J48">
        <v>1.3</v>
      </c>
      <c r="K48">
        <v>1.84</v>
      </c>
      <c r="L48">
        <v>1.24</v>
      </c>
      <c r="M48">
        <v>0</v>
      </c>
      <c r="N48">
        <v>2</v>
      </c>
      <c r="O48">
        <v>2</v>
      </c>
      <c r="P48">
        <v>0</v>
      </c>
      <c r="Q48">
        <v>0</v>
      </c>
      <c r="R48">
        <v>0</v>
      </c>
      <c r="T48" t="s">
        <v>1891</v>
      </c>
      <c r="U48">
        <v>4</v>
      </c>
      <c r="V48">
        <v>3</v>
      </c>
      <c r="W48">
        <v>4</v>
      </c>
      <c r="X48">
        <v>2</v>
      </c>
      <c r="Y48">
        <v>2</v>
      </c>
      <c r="Z48">
        <v>0</v>
      </c>
      <c r="AA48">
        <v>1</v>
      </c>
      <c r="AB48">
        <v>5</v>
      </c>
      <c r="AC48">
        <v>0</v>
      </c>
      <c r="AD48">
        <v>2</v>
      </c>
      <c r="AE48">
        <v>9</v>
      </c>
      <c r="AF48">
        <v>14</v>
      </c>
      <c r="AG48">
        <v>4</v>
      </c>
      <c r="AH48">
        <v>7</v>
      </c>
      <c r="AI48">
        <v>5</v>
      </c>
      <c r="AJ48">
        <v>7</v>
      </c>
      <c r="AK48">
        <v>14</v>
      </c>
      <c r="AL48">
        <v>16</v>
      </c>
      <c r="AM48">
        <v>49</v>
      </c>
      <c r="AN48">
        <v>51</v>
      </c>
      <c r="AO48">
        <v>0</v>
      </c>
      <c r="AP48">
        <v>0</v>
      </c>
      <c r="AQ48">
        <v>1.9</v>
      </c>
      <c r="AR48">
        <v>35</v>
      </c>
      <c r="AS48">
        <v>60</v>
      </c>
      <c r="AT48">
        <v>25</v>
      </c>
      <c r="AU48">
        <v>10</v>
      </c>
      <c r="AV48">
        <v>5</v>
      </c>
      <c r="AW48">
        <v>10</v>
      </c>
      <c r="AX48">
        <v>65</v>
      </c>
      <c r="AY48">
        <v>20</v>
      </c>
      <c r="AZ48">
        <v>75</v>
      </c>
      <c r="BA48">
        <v>9.3800000000000008</v>
      </c>
      <c r="BB48">
        <v>6.4</v>
      </c>
      <c r="BC48">
        <v>1.85</v>
      </c>
      <c r="BD48">
        <v>3.53</v>
      </c>
      <c r="BE48">
        <v>4.96</v>
      </c>
      <c r="BF48">
        <f t="shared" si="0"/>
        <v>8.4798542488389774E-3</v>
      </c>
      <c r="BG48">
        <f>1/Table3[[#This Row],[odds_ft_home_team_win]]-Table3[[#This Row],[Margin/3]]</f>
        <v>0.53206068629170145</v>
      </c>
      <c r="BH48">
        <f>1/Table3[[#This Row],[odds_ft_draw]]-Table3[[#This Row],[Margin/3]]</f>
        <v>0.27480626473133102</v>
      </c>
      <c r="BI48">
        <f>1/Table3[[#This Row],[odds_ft_away_team_win]]-Table3[[#This Row],[Margin/3]]</f>
        <v>0.19313304897696748</v>
      </c>
      <c r="BJ48">
        <f>MROUND(Table3[[#This Row],[ProbH]]*100,2)/100</f>
        <v>0.54</v>
      </c>
      <c r="BK48">
        <v>1.38</v>
      </c>
      <c r="BL48">
        <v>2.2000000000000002</v>
      </c>
      <c r="BM48">
        <v>4.0999999999999996</v>
      </c>
      <c r="BN48">
        <v>0</v>
      </c>
      <c r="BO48">
        <v>2.1</v>
      </c>
      <c r="BP48">
        <v>1.71</v>
      </c>
      <c r="BQ48" t="s">
        <v>1829</v>
      </c>
      <c r="BR48">
        <f>VLOOKUP(Table3[[#This Row],[Reference]],metron,10,FALSE)</f>
        <v>2.6359702267612941</v>
      </c>
      <c r="BS48">
        <f>VLOOKUP(Table3[[#This Row],[Reference]],metron,11,FALSE)</f>
        <v>1.684957590444867</v>
      </c>
      <c r="BT48">
        <f>VLOOKUP(Table3[[#This Row],[Reference]],metron,12,FALSE)</f>
        <v>0.95101263631642718</v>
      </c>
      <c r="BU48">
        <f>VLOOKUP(Table3[[#This Row],[Reference]],metron,13,FALSE)</f>
        <v>0.72650164445213783</v>
      </c>
      <c r="BV48">
        <f>VLOOKUP(Table3[[#This Row],[Reference]],metron,14,FALSE)</f>
        <v>0.42097974727367138</v>
      </c>
      <c r="BW48">
        <f>VLOOKUP(Table3[[#This Row],[Reference]],metron,15,FALSE)</f>
        <v>13.338806970509379</v>
      </c>
      <c r="BX48">
        <f>VLOOKUP(Table3[[#This Row],[Reference]],metron,16,FALSE)</f>
        <v>9.2530160857908843</v>
      </c>
      <c r="BY48">
        <f>VLOOKUP(Table3[[#This Row],[Reference]],metron,17,FALSE)</f>
        <v>5.9915081521739131</v>
      </c>
      <c r="BZ48">
        <f>VLOOKUP(Table3[[#This Row],[Reference]],metron,18,FALSE)</f>
        <v>3.9772418478260869</v>
      </c>
      <c r="CA48">
        <f>VLOOKUP(Table3[[#This Row],[Reference]],metron,19,FALSE)</f>
        <v>7.3472988183354664</v>
      </c>
      <c r="CB48">
        <f>VLOOKUP(Table3[[#This Row],[Reference]],metron,20,FALSE)</f>
        <v>5.2757742379647974</v>
      </c>
      <c r="CC48">
        <f>VLOOKUP(Table3[[#This Row],[Reference]],metron,21,FALSE)</f>
        <v>12.59428182437032</v>
      </c>
      <c r="CD48">
        <f>VLOOKUP(Table3[[#This Row],[Reference]],metron,22,FALSE)</f>
        <v>13.577944179714089</v>
      </c>
      <c r="CE48">
        <f>VLOOKUP(Table3[[#This Row],[Reference]],metron,23,FALSE)</f>
        <v>1.4276913099870301</v>
      </c>
      <c r="CF48">
        <f>VLOOKUP(Table3[[#This Row],[Reference]],metron,24,FALSE)</f>
        <v>1.940985732814527</v>
      </c>
      <c r="CG48">
        <f>VLOOKUP(Table3[[#This Row],[Reference]],metron,25,FALSE)</f>
        <v>8.0739299610894946E-2</v>
      </c>
      <c r="CH48">
        <f>VLOOKUP(Table3[[#This Row],[Reference]],metron,26,FALSE)</f>
        <v>0.12743190661478601</v>
      </c>
    </row>
    <row r="49" spans="1:86" x14ac:dyDescent="0.45">
      <c r="A49">
        <v>1518303600</v>
      </c>
      <c r="B49" t="s">
        <v>1892</v>
      </c>
      <c r="C49" t="s">
        <v>64</v>
      </c>
      <c r="D49" t="s">
        <v>65</v>
      </c>
      <c r="E49" t="s">
        <v>1823</v>
      </c>
      <c r="F49" t="s">
        <v>677</v>
      </c>
      <c r="G49" t="s">
        <v>65</v>
      </c>
      <c r="H49">
        <v>6</v>
      </c>
      <c r="I49">
        <v>1.1000000000000001</v>
      </c>
      <c r="J49">
        <v>1.08</v>
      </c>
      <c r="K49">
        <v>1.06</v>
      </c>
      <c r="L49">
        <v>0.83</v>
      </c>
      <c r="M49">
        <v>3</v>
      </c>
      <c r="N49">
        <v>1</v>
      </c>
      <c r="O49">
        <v>4</v>
      </c>
      <c r="P49">
        <v>1</v>
      </c>
      <c r="Q49">
        <v>0</v>
      </c>
      <c r="R49">
        <v>1</v>
      </c>
      <c r="S49" t="s">
        <v>1893</v>
      </c>
      <c r="T49">
        <v>35</v>
      </c>
      <c r="U49">
        <v>1</v>
      </c>
      <c r="V49">
        <v>4</v>
      </c>
      <c r="W49">
        <v>3</v>
      </c>
      <c r="X49">
        <v>1</v>
      </c>
      <c r="Y49">
        <v>0</v>
      </c>
      <c r="Z49">
        <v>0</v>
      </c>
      <c r="AA49">
        <v>0</v>
      </c>
      <c r="AB49">
        <v>4</v>
      </c>
      <c r="AC49">
        <v>0</v>
      </c>
      <c r="AD49">
        <v>0</v>
      </c>
      <c r="AE49">
        <v>13</v>
      </c>
      <c r="AF49">
        <v>5</v>
      </c>
      <c r="AG49">
        <v>6</v>
      </c>
      <c r="AH49">
        <v>3</v>
      </c>
      <c r="AI49">
        <v>7</v>
      </c>
      <c r="AJ49">
        <v>2</v>
      </c>
      <c r="AK49">
        <v>14</v>
      </c>
      <c r="AL49">
        <v>12</v>
      </c>
      <c r="AM49">
        <v>52</v>
      </c>
      <c r="AN49">
        <v>48</v>
      </c>
      <c r="AO49">
        <v>0</v>
      </c>
      <c r="AP49">
        <v>0</v>
      </c>
      <c r="AQ49">
        <v>3.29</v>
      </c>
      <c r="AR49">
        <v>73</v>
      </c>
      <c r="AS49">
        <v>92</v>
      </c>
      <c r="AT49">
        <v>82</v>
      </c>
      <c r="AU49">
        <v>37</v>
      </c>
      <c r="AV49">
        <v>19</v>
      </c>
      <c r="AW49">
        <v>69</v>
      </c>
      <c r="AX49">
        <v>91</v>
      </c>
      <c r="AY49">
        <v>22</v>
      </c>
      <c r="AZ49">
        <v>77</v>
      </c>
      <c r="BA49">
        <v>10.33</v>
      </c>
      <c r="BB49">
        <v>5.55</v>
      </c>
      <c r="BC49">
        <v>2.23</v>
      </c>
      <c r="BD49">
        <v>3.52</v>
      </c>
      <c r="BE49">
        <v>3.41</v>
      </c>
      <c r="BF49">
        <f t="shared" si="0"/>
        <v>8.5921781097536929E-3</v>
      </c>
      <c r="BG49">
        <f>1/Table3[[#This Row],[odds_ft_home_team_win]]-Table3[[#This Row],[Margin/3]]</f>
        <v>0.43983831516378891</v>
      </c>
      <c r="BH49">
        <f>1/Table3[[#This Row],[odds_ft_draw]]-Table3[[#This Row],[Margin/3]]</f>
        <v>0.2754987309811554</v>
      </c>
      <c r="BI49">
        <f>1/Table3[[#This Row],[odds_ft_away_team_win]]-Table3[[#This Row],[Margin/3]]</f>
        <v>0.28466295385505563</v>
      </c>
      <c r="BJ49">
        <f>MROUND(Table3[[#This Row],[ProbH]]*100,2)/100</f>
        <v>0.44</v>
      </c>
      <c r="BK49">
        <v>1.19</v>
      </c>
      <c r="BL49">
        <v>1.65</v>
      </c>
      <c r="BM49">
        <v>2.6</v>
      </c>
      <c r="BN49">
        <v>0</v>
      </c>
      <c r="BO49">
        <v>1.59</v>
      </c>
      <c r="BP49">
        <v>2.35</v>
      </c>
      <c r="BQ49" t="s">
        <v>1832</v>
      </c>
      <c r="BR49">
        <f>VLOOKUP(Table3[[#This Row],[Reference]],metron,10,FALSE)</f>
        <v>2.4807646356033461</v>
      </c>
      <c r="BS49">
        <f>VLOOKUP(Table3[[#This Row],[Reference]],metron,11,FALSE)</f>
        <v>1.4140979689366791</v>
      </c>
      <c r="BT49">
        <f>VLOOKUP(Table3[[#This Row],[Reference]],metron,12,FALSE)</f>
        <v>1.0666666666666671</v>
      </c>
      <c r="BU49">
        <f>VLOOKUP(Table3[[#This Row],[Reference]],metron,13,FALSE)</f>
        <v>0.62712066905615294</v>
      </c>
      <c r="BV49">
        <f>VLOOKUP(Table3[[#This Row],[Reference]],metron,14,FALSE)</f>
        <v>0.46009557945041818</v>
      </c>
      <c r="BW49">
        <f>VLOOKUP(Table3[[#This Row],[Reference]],metron,15,FALSE)</f>
        <v>12.56969280146722</v>
      </c>
      <c r="BX49">
        <f>VLOOKUP(Table3[[#This Row],[Reference]],metron,16,FALSE)</f>
        <v>9.8695552498853729</v>
      </c>
      <c r="BY49">
        <f>VLOOKUP(Table3[[#This Row],[Reference]],metron,17,FALSE)</f>
        <v>5.2754256787850897</v>
      </c>
      <c r="BZ49">
        <f>VLOOKUP(Table3[[#This Row],[Reference]],metron,18,FALSE)</f>
        <v>4.1279337321675103</v>
      </c>
      <c r="CA49">
        <f>VLOOKUP(Table3[[#This Row],[Reference]],metron,19,FALSE)</f>
        <v>7.2942671226821298</v>
      </c>
      <c r="CB49">
        <f>VLOOKUP(Table3[[#This Row],[Reference]],metron,20,FALSE)</f>
        <v>5.7416215177178627</v>
      </c>
      <c r="CC49">
        <f>VLOOKUP(Table3[[#This Row],[Reference]],metron,21,FALSE)</f>
        <v>12.897246007868549</v>
      </c>
      <c r="CD49">
        <f>VLOOKUP(Table3[[#This Row],[Reference]],metron,22,FALSE)</f>
        <v>13.507058551261281</v>
      </c>
      <c r="CE49">
        <f>VLOOKUP(Table3[[#This Row],[Reference]],metron,23,FALSE)</f>
        <v>1.576522702104098</v>
      </c>
      <c r="CF49">
        <f>VLOOKUP(Table3[[#This Row],[Reference]],metron,24,FALSE)</f>
        <v>1.917165005537099</v>
      </c>
      <c r="CG49">
        <f>VLOOKUP(Table3[[#This Row],[Reference]],metron,25,FALSE)</f>
        <v>8.4385382059800659E-2</v>
      </c>
      <c r="CH49">
        <f>VLOOKUP(Table3[[#This Row],[Reference]],metron,26,FALSE)</f>
        <v>0.1233665559246955</v>
      </c>
    </row>
    <row r="50" spans="1:86" hidden="1" x14ac:dyDescent="0.45">
      <c r="A50">
        <v>1518303600</v>
      </c>
      <c r="B50" t="s">
        <v>1892</v>
      </c>
      <c r="C50" t="s">
        <v>64</v>
      </c>
      <c r="D50" t="s">
        <v>65</v>
      </c>
      <c r="E50" t="s">
        <v>671</v>
      </c>
      <c r="F50" t="s">
        <v>660</v>
      </c>
      <c r="G50" t="s">
        <v>65</v>
      </c>
      <c r="H50">
        <v>6</v>
      </c>
      <c r="I50">
        <v>1.36</v>
      </c>
      <c r="J50">
        <v>1.2</v>
      </c>
      <c r="K50">
        <v>1.44</v>
      </c>
      <c r="L50">
        <v>1.35</v>
      </c>
      <c r="M50">
        <v>0</v>
      </c>
      <c r="N50">
        <v>2</v>
      </c>
      <c r="O50">
        <v>2</v>
      </c>
      <c r="P50">
        <v>1</v>
      </c>
      <c r="Q50">
        <v>0</v>
      </c>
      <c r="R50">
        <v>1</v>
      </c>
      <c r="T50" t="s">
        <v>1894</v>
      </c>
      <c r="U50">
        <v>7</v>
      </c>
      <c r="V50">
        <v>3</v>
      </c>
      <c r="W50">
        <v>5</v>
      </c>
      <c r="X50">
        <v>0</v>
      </c>
      <c r="Y50">
        <v>2</v>
      </c>
      <c r="Z50">
        <v>0</v>
      </c>
      <c r="AA50">
        <v>3</v>
      </c>
      <c r="AB50">
        <v>2</v>
      </c>
      <c r="AC50">
        <v>2</v>
      </c>
      <c r="AD50">
        <v>0</v>
      </c>
      <c r="AE50">
        <v>8</v>
      </c>
      <c r="AF50">
        <v>14</v>
      </c>
      <c r="AG50">
        <v>3</v>
      </c>
      <c r="AH50">
        <v>6</v>
      </c>
      <c r="AI50">
        <v>5</v>
      </c>
      <c r="AJ50">
        <v>8</v>
      </c>
      <c r="AK50">
        <v>21</v>
      </c>
      <c r="AL50">
        <v>16</v>
      </c>
      <c r="AM50">
        <v>54</v>
      </c>
      <c r="AN50">
        <v>46</v>
      </c>
      <c r="AO50">
        <v>0</v>
      </c>
      <c r="AP50">
        <v>0</v>
      </c>
      <c r="AQ50">
        <v>1.77</v>
      </c>
      <c r="AR50">
        <v>38</v>
      </c>
      <c r="AS50">
        <v>48</v>
      </c>
      <c r="AT50">
        <v>33</v>
      </c>
      <c r="AU50">
        <v>20</v>
      </c>
      <c r="AV50">
        <v>5</v>
      </c>
      <c r="AW50">
        <v>29</v>
      </c>
      <c r="AX50">
        <v>48</v>
      </c>
      <c r="AY50">
        <v>24</v>
      </c>
      <c r="AZ50">
        <v>57</v>
      </c>
      <c r="BA50">
        <v>9.06</v>
      </c>
      <c r="BB50">
        <v>5.38</v>
      </c>
      <c r="BC50">
        <v>1.78</v>
      </c>
      <c r="BD50">
        <v>3.6</v>
      </c>
      <c r="BE50">
        <v>5.44</v>
      </c>
      <c r="BF50">
        <f t="shared" si="0"/>
        <v>7.7996866661770676E-3</v>
      </c>
      <c r="BG50">
        <f>1/Table3[[#This Row],[odds_ft_home_team_win]]-Table3[[#This Row],[Margin/3]]</f>
        <v>0.55399806614281177</v>
      </c>
      <c r="BH50">
        <f>1/Table3[[#This Row],[odds_ft_draw]]-Table3[[#This Row],[Margin/3]]</f>
        <v>0.2699780911116007</v>
      </c>
      <c r="BI50">
        <f>1/Table3[[#This Row],[odds_ft_away_team_win]]-Table3[[#This Row],[Margin/3]]</f>
        <v>0.17602384274558763</v>
      </c>
      <c r="BJ50">
        <f>MROUND(Table3[[#This Row],[ProbH]]*100,2)/100</f>
        <v>0.56000000000000005</v>
      </c>
      <c r="BK50">
        <v>1.38</v>
      </c>
      <c r="BL50">
        <v>2.2000000000000002</v>
      </c>
      <c r="BM50">
        <v>4.05</v>
      </c>
      <c r="BN50">
        <v>0</v>
      </c>
      <c r="BO50">
        <v>2.1</v>
      </c>
      <c r="BP50">
        <v>1.74</v>
      </c>
      <c r="BQ50" t="s">
        <v>1808</v>
      </c>
      <c r="BR50">
        <f>VLOOKUP(Table3[[#This Row],[Reference]],metron,10,FALSE)</f>
        <v>2.6892488954344627</v>
      </c>
      <c r="BS50">
        <f>VLOOKUP(Table3[[#This Row],[Reference]],metron,11,FALSE)</f>
        <v>1.7546812539448771</v>
      </c>
      <c r="BT50">
        <f>VLOOKUP(Table3[[#This Row],[Reference]],metron,12,FALSE)</f>
        <v>0.93456764148958549</v>
      </c>
      <c r="BU50">
        <f>VLOOKUP(Table3[[#This Row],[Reference]],metron,13,FALSE)</f>
        <v>0.77824531874605507</v>
      </c>
      <c r="BV50">
        <f>VLOOKUP(Table3[[#This Row],[Reference]],metron,14,FALSE)</f>
        <v>0.41237113402061848</v>
      </c>
      <c r="BW50">
        <f>VLOOKUP(Table3[[#This Row],[Reference]],metron,15,FALSE)</f>
        <v>13.77153558052435</v>
      </c>
      <c r="BX50">
        <f>VLOOKUP(Table3[[#This Row],[Reference]],metron,16,FALSE)</f>
        <v>9.0445692883895124</v>
      </c>
      <c r="BY50">
        <f>VLOOKUP(Table3[[#This Row],[Reference]],metron,17,FALSE)</f>
        <v>6.0821292775665396</v>
      </c>
      <c r="BZ50">
        <f>VLOOKUP(Table3[[#This Row],[Reference]],metron,18,FALSE)</f>
        <v>3.8201520912547529</v>
      </c>
      <c r="CA50">
        <f>VLOOKUP(Table3[[#This Row],[Reference]],metron,19,FALSE)</f>
        <v>7.6894063029578108</v>
      </c>
      <c r="CB50">
        <f>VLOOKUP(Table3[[#This Row],[Reference]],metron,20,FALSE)</f>
        <v>5.224417197134759</v>
      </c>
      <c r="CC50">
        <f>VLOOKUP(Table3[[#This Row],[Reference]],metron,21,FALSE)</f>
        <v>12.297605473204101</v>
      </c>
      <c r="CD50">
        <f>VLOOKUP(Table3[[#This Row],[Reference]],metron,22,FALSE)</f>
        <v>13.310908399847969</v>
      </c>
      <c r="CE50">
        <f>VLOOKUP(Table3[[#This Row],[Reference]],metron,23,FALSE)</f>
        <v>1.3713126843657819</v>
      </c>
      <c r="CF50">
        <f>VLOOKUP(Table3[[#This Row],[Reference]],metron,24,FALSE)</f>
        <v>1.9516961651917399</v>
      </c>
      <c r="CG50">
        <f>VLOOKUP(Table3[[#This Row],[Reference]],metron,25,FALSE)</f>
        <v>6.6002949852507375E-2</v>
      </c>
      <c r="CH50">
        <f>VLOOKUP(Table3[[#This Row],[Reference]],metron,26,FALSE)</f>
        <v>0.1297935103244838</v>
      </c>
    </row>
    <row r="51" spans="1:86" hidden="1" x14ac:dyDescent="0.45">
      <c r="A51">
        <v>1518310800</v>
      </c>
      <c r="B51" t="s">
        <v>1895</v>
      </c>
      <c r="C51" t="s">
        <v>64</v>
      </c>
      <c r="D51" t="s">
        <v>65</v>
      </c>
      <c r="E51" t="s">
        <v>661</v>
      </c>
      <c r="F51" t="s">
        <v>694</v>
      </c>
      <c r="G51" t="s">
        <v>65</v>
      </c>
      <c r="H51">
        <v>6</v>
      </c>
      <c r="I51">
        <v>2.54</v>
      </c>
      <c r="J51">
        <v>1.71</v>
      </c>
      <c r="K51">
        <v>2.4300000000000002</v>
      </c>
      <c r="L51">
        <v>1.48</v>
      </c>
      <c r="M51">
        <v>1</v>
      </c>
      <c r="N51">
        <v>1</v>
      </c>
      <c r="O51">
        <v>2</v>
      </c>
      <c r="P51">
        <v>1</v>
      </c>
      <c r="Q51">
        <v>1</v>
      </c>
      <c r="R51">
        <v>0</v>
      </c>
      <c r="S51">
        <v>41</v>
      </c>
      <c r="T51">
        <v>69</v>
      </c>
      <c r="U51">
        <v>2</v>
      </c>
      <c r="V51">
        <v>3</v>
      </c>
      <c r="W51">
        <v>3</v>
      </c>
      <c r="X51">
        <v>0</v>
      </c>
      <c r="Y51">
        <v>3</v>
      </c>
      <c r="Z51">
        <v>0</v>
      </c>
      <c r="AA51">
        <v>3</v>
      </c>
      <c r="AB51">
        <v>0</v>
      </c>
      <c r="AC51">
        <v>2</v>
      </c>
      <c r="AD51">
        <v>1</v>
      </c>
      <c r="AE51">
        <v>7</v>
      </c>
      <c r="AF51">
        <v>10</v>
      </c>
      <c r="AG51">
        <v>4</v>
      </c>
      <c r="AH51">
        <v>4</v>
      </c>
      <c r="AI51">
        <v>3</v>
      </c>
      <c r="AJ51">
        <v>6</v>
      </c>
      <c r="AK51">
        <v>14</v>
      </c>
      <c r="AL51">
        <v>10</v>
      </c>
      <c r="AM51">
        <v>47</v>
      </c>
      <c r="AN51">
        <v>53</v>
      </c>
      <c r="AO51">
        <v>0</v>
      </c>
      <c r="AP51">
        <v>0</v>
      </c>
      <c r="AQ51">
        <v>2.38</v>
      </c>
      <c r="AR51">
        <v>41</v>
      </c>
      <c r="AS51">
        <v>71</v>
      </c>
      <c r="AT51">
        <v>41</v>
      </c>
      <c r="AU51">
        <v>19</v>
      </c>
      <c r="AV51">
        <v>15</v>
      </c>
      <c r="AW51">
        <v>34</v>
      </c>
      <c r="AX51">
        <v>67</v>
      </c>
      <c r="AY51">
        <v>34</v>
      </c>
      <c r="AZ51">
        <v>74</v>
      </c>
      <c r="BA51">
        <v>9.23</v>
      </c>
      <c r="BB51">
        <v>6.66</v>
      </c>
      <c r="BC51">
        <v>1.93</v>
      </c>
      <c r="BD51">
        <v>3.49</v>
      </c>
      <c r="BE51">
        <v>4.55</v>
      </c>
      <c r="BF51">
        <f t="shared" si="0"/>
        <v>8.1492953651749467E-3</v>
      </c>
      <c r="BG51">
        <f>1/Table3[[#This Row],[odds_ft_home_team_win]]-Table3[[#This Row],[Margin/3]]</f>
        <v>0.50998541966073185</v>
      </c>
      <c r="BH51">
        <f>1/Table3[[#This Row],[odds_ft_draw]]-Table3[[#This Row],[Margin/3]]</f>
        <v>0.27838365592422332</v>
      </c>
      <c r="BI51">
        <f>1/Table3[[#This Row],[odds_ft_away_team_win]]-Table3[[#This Row],[Margin/3]]</f>
        <v>0.21163092441504483</v>
      </c>
      <c r="BJ51">
        <f>MROUND(Table3[[#This Row],[ProbH]]*100,2)/100</f>
        <v>0.5</v>
      </c>
      <c r="BK51">
        <v>1.34</v>
      </c>
      <c r="BL51">
        <v>2.0499999999999998</v>
      </c>
      <c r="BM51">
        <v>3.75</v>
      </c>
      <c r="BN51">
        <v>0</v>
      </c>
      <c r="BO51">
        <v>2</v>
      </c>
      <c r="BP51">
        <v>1.8</v>
      </c>
      <c r="BQ51" t="s">
        <v>1838</v>
      </c>
      <c r="BR51">
        <f>VLOOKUP(Table3[[#This Row],[Reference]],metron,10,FALSE)</f>
        <v>2.5202079886551649</v>
      </c>
      <c r="BS51">
        <f>VLOOKUP(Table3[[#This Row],[Reference]],metron,11,FALSE)</f>
        <v>1.5342708579532029</v>
      </c>
      <c r="BT51">
        <f>VLOOKUP(Table3[[#This Row],[Reference]],metron,12,FALSE)</f>
        <v>0.98593713070196176</v>
      </c>
      <c r="BU51">
        <f>VLOOKUP(Table3[[#This Row],[Reference]],metron,13,FALSE)</f>
        <v>0.67513590167809023</v>
      </c>
      <c r="BV51">
        <f>VLOOKUP(Table3[[#This Row],[Reference]],metron,14,FALSE)</f>
        <v>0.4286727337194185</v>
      </c>
      <c r="BW51">
        <f>VLOOKUP(Table3[[#This Row],[Reference]],metron,15,FALSE)</f>
        <v>12.98669114272602</v>
      </c>
      <c r="BX51">
        <f>VLOOKUP(Table3[[#This Row],[Reference]],metron,16,FALSE)</f>
        <v>9.4167049105094076</v>
      </c>
      <c r="BY51">
        <f>VLOOKUP(Table3[[#This Row],[Reference]],metron,17,FALSE)</f>
        <v>5.6645716945996272</v>
      </c>
      <c r="BZ51">
        <f>VLOOKUP(Table3[[#This Row],[Reference]],metron,18,FALSE)</f>
        <v>4.0242085661080074</v>
      </c>
      <c r="CA51">
        <f>VLOOKUP(Table3[[#This Row],[Reference]],metron,19,FALSE)</f>
        <v>7.3221194481263927</v>
      </c>
      <c r="CB51">
        <f>VLOOKUP(Table3[[#This Row],[Reference]],metron,20,FALSE)</f>
        <v>5.3924963444014002</v>
      </c>
      <c r="CC51">
        <f>VLOOKUP(Table3[[#This Row],[Reference]],metron,21,FALSE)</f>
        <v>12.508162313432839</v>
      </c>
      <c r="CD51">
        <f>VLOOKUP(Table3[[#This Row],[Reference]],metron,22,FALSE)</f>
        <v>13.36963619402985</v>
      </c>
      <c r="CE51">
        <f>VLOOKUP(Table3[[#This Row],[Reference]],metron,23,FALSE)</f>
        <v>1.4438014689517029</v>
      </c>
      <c r="CF51">
        <f>VLOOKUP(Table3[[#This Row],[Reference]],metron,24,FALSE)</f>
        <v>1.9410193634542621</v>
      </c>
      <c r="CG51">
        <f>VLOOKUP(Table3[[#This Row],[Reference]],metron,25,FALSE)</f>
        <v>8.4130870242599604E-2</v>
      </c>
      <c r="CH51">
        <f>VLOOKUP(Table3[[#This Row],[Reference]],metron,26,FALSE)</f>
        <v>0.1275317160026708</v>
      </c>
    </row>
    <row r="52" spans="1:86" hidden="1" x14ac:dyDescent="0.45">
      <c r="A52">
        <v>1518311160</v>
      </c>
      <c r="B52" t="s">
        <v>1896</v>
      </c>
      <c r="C52" t="s">
        <v>64</v>
      </c>
      <c r="D52" t="s">
        <v>65</v>
      </c>
      <c r="E52" t="s">
        <v>667</v>
      </c>
      <c r="F52" t="s">
        <v>700</v>
      </c>
      <c r="G52" t="s">
        <v>65</v>
      </c>
      <c r="H52">
        <v>6</v>
      </c>
      <c r="I52">
        <v>1.42</v>
      </c>
      <c r="J52">
        <v>0.6</v>
      </c>
      <c r="K52">
        <v>1.44</v>
      </c>
      <c r="L52">
        <v>0.76</v>
      </c>
      <c r="M52">
        <v>2</v>
      </c>
      <c r="N52">
        <v>1</v>
      </c>
      <c r="O52">
        <v>3</v>
      </c>
      <c r="P52">
        <v>2</v>
      </c>
      <c r="Q52">
        <v>2</v>
      </c>
      <c r="R52">
        <v>0</v>
      </c>
      <c r="S52" t="s">
        <v>1897</v>
      </c>
      <c r="T52">
        <v>51</v>
      </c>
      <c r="U52">
        <v>3</v>
      </c>
      <c r="V52">
        <v>2</v>
      </c>
      <c r="W52">
        <v>3</v>
      </c>
      <c r="X52">
        <v>0</v>
      </c>
      <c r="Y52">
        <v>1</v>
      </c>
      <c r="Z52">
        <v>0</v>
      </c>
      <c r="AA52">
        <v>1</v>
      </c>
      <c r="AB52">
        <v>2</v>
      </c>
      <c r="AC52">
        <v>0</v>
      </c>
      <c r="AD52">
        <v>1</v>
      </c>
      <c r="AE52">
        <v>13</v>
      </c>
      <c r="AF52">
        <v>13</v>
      </c>
      <c r="AG52">
        <v>4</v>
      </c>
      <c r="AH52">
        <v>7</v>
      </c>
      <c r="AI52">
        <v>9</v>
      </c>
      <c r="AJ52">
        <v>6</v>
      </c>
      <c r="AK52">
        <v>17</v>
      </c>
      <c r="AL52">
        <v>8</v>
      </c>
      <c r="AM52">
        <v>43</v>
      </c>
      <c r="AN52">
        <v>57</v>
      </c>
      <c r="AO52">
        <v>0</v>
      </c>
      <c r="AP52">
        <v>0</v>
      </c>
      <c r="AQ52">
        <v>2.66</v>
      </c>
      <c r="AR52">
        <v>49</v>
      </c>
      <c r="AS52">
        <v>76</v>
      </c>
      <c r="AT52">
        <v>48</v>
      </c>
      <c r="AU52">
        <v>26</v>
      </c>
      <c r="AV52">
        <v>9</v>
      </c>
      <c r="AW52">
        <v>31</v>
      </c>
      <c r="AX52">
        <v>79</v>
      </c>
      <c r="AY52">
        <v>44</v>
      </c>
      <c r="AZ52">
        <v>75</v>
      </c>
      <c r="BA52">
        <v>8.2200000000000006</v>
      </c>
      <c r="BB52">
        <v>4.55</v>
      </c>
      <c r="BC52">
        <v>2.09</v>
      </c>
      <c r="BD52">
        <v>3.57</v>
      </c>
      <c r="BE52">
        <v>3.75</v>
      </c>
      <c r="BF52">
        <f t="shared" si="0"/>
        <v>8.4158703353750166E-3</v>
      </c>
      <c r="BG52">
        <f>1/Table3[[#This Row],[odds_ft_home_team_win]]-Table3[[#This Row],[Margin/3]]</f>
        <v>0.47005302918615616</v>
      </c>
      <c r="BH52">
        <f>1/Table3[[#This Row],[odds_ft_draw]]-Table3[[#This Row],[Margin/3]]</f>
        <v>0.27169617448255218</v>
      </c>
      <c r="BI52">
        <f>1/Table3[[#This Row],[odds_ft_away_team_win]]-Table3[[#This Row],[Margin/3]]</f>
        <v>0.25825079633129167</v>
      </c>
      <c r="BJ52">
        <f>MROUND(Table3[[#This Row],[ProbH]]*100,2)/100</f>
        <v>0.48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 t="s">
        <v>736</v>
      </c>
      <c r="BR52">
        <f>VLOOKUP(Table3[[#This Row],[Reference]],metron,10,FALSE)</f>
        <v>2.5271929824561399</v>
      </c>
      <c r="BS52">
        <f>VLOOKUP(Table3[[#This Row],[Reference]],metron,11,FALSE)</f>
        <v>1.510877192982456</v>
      </c>
      <c r="BT52">
        <f>VLOOKUP(Table3[[#This Row],[Reference]],metron,12,FALSE)</f>
        <v>1.0163157894736841</v>
      </c>
      <c r="BU52">
        <f>VLOOKUP(Table3[[#This Row],[Reference]],metron,13,FALSE)</f>
        <v>0.67350877192982461</v>
      </c>
      <c r="BV52">
        <f>VLOOKUP(Table3[[#This Row],[Reference]],metron,14,FALSE)</f>
        <v>0.4442105263157895</v>
      </c>
      <c r="BW52">
        <f>VLOOKUP(Table3[[#This Row],[Reference]],metron,15,FALSE)</f>
        <v>12.80980392156863</v>
      </c>
      <c r="BX52">
        <f>VLOOKUP(Table3[[#This Row],[Reference]],metron,16,FALSE)</f>
        <v>9.6872549019607845</v>
      </c>
      <c r="BY52">
        <f>VLOOKUP(Table3[[#This Row],[Reference]],metron,17,FALSE)</f>
        <v>5.6491169610129957</v>
      </c>
      <c r="BZ52">
        <f>VLOOKUP(Table3[[#This Row],[Reference]],metron,18,FALSE)</f>
        <v>4.1379540153282237</v>
      </c>
      <c r="CA52">
        <f>VLOOKUP(Table3[[#This Row],[Reference]],metron,19,FALSE)</f>
        <v>7.1606869605556343</v>
      </c>
      <c r="CB52">
        <f>VLOOKUP(Table3[[#This Row],[Reference]],metron,20,FALSE)</f>
        <v>5.5493008866325608</v>
      </c>
      <c r="CC52">
        <f>VLOOKUP(Table3[[#This Row],[Reference]],metron,21,FALSE)</f>
        <v>12.9029029029029</v>
      </c>
      <c r="CD52">
        <f>VLOOKUP(Table3[[#This Row],[Reference]],metron,22,FALSE)</f>
        <v>13.75508842175509</v>
      </c>
      <c r="CE52">
        <f>VLOOKUP(Table3[[#This Row],[Reference]],metron,23,FALSE)</f>
        <v>1.5287356321839081</v>
      </c>
      <c r="CF52">
        <f>VLOOKUP(Table3[[#This Row],[Reference]],metron,24,FALSE)</f>
        <v>1.9664750957854411</v>
      </c>
      <c r="CG52">
        <f>VLOOKUP(Table3[[#This Row],[Reference]],metron,25,FALSE)</f>
        <v>8.8441890166028103E-2</v>
      </c>
      <c r="CH52">
        <f>VLOOKUP(Table3[[#This Row],[Reference]],metron,26,FALSE)</f>
        <v>0.13409961685823751</v>
      </c>
    </row>
    <row r="53" spans="1:86" hidden="1" x14ac:dyDescent="0.45">
      <c r="A53">
        <v>1518318360</v>
      </c>
      <c r="B53" t="s">
        <v>1898</v>
      </c>
      <c r="C53" t="s">
        <v>64</v>
      </c>
      <c r="D53" t="s">
        <v>65</v>
      </c>
      <c r="E53" t="s">
        <v>666</v>
      </c>
      <c r="F53" t="s">
        <v>672</v>
      </c>
      <c r="G53" t="s">
        <v>65</v>
      </c>
      <c r="H53">
        <v>6</v>
      </c>
      <c r="I53">
        <v>0.64</v>
      </c>
      <c r="J53">
        <v>1.1000000000000001</v>
      </c>
      <c r="K53">
        <v>0.59</v>
      </c>
      <c r="L53">
        <v>1.1000000000000001</v>
      </c>
      <c r="M53">
        <v>0</v>
      </c>
      <c r="N53">
        <v>2</v>
      </c>
      <c r="O53">
        <v>2</v>
      </c>
      <c r="P53">
        <v>1</v>
      </c>
      <c r="Q53">
        <v>0</v>
      </c>
      <c r="R53">
        <v>1</v>
      </c>
      <c r="T53" t="s">
        <v>1899</v>
      </c>
      <c r="U53">
        <v>7</v>
      </c>
      <c r="V53">
        <v>2</v>
      </c>
      <c r="W53">
        <v>2</v>
      </c>
      <c r="X53">
        <v>0</v>
      </c>
      <c r="Y53">
        <v>1</v>
      </c>
      <c r="Z53">
        <v>0</v>
      </c>
      <c r="AA53">
        <v>1</v>
      </c>
      <c r="AB53">
        <v>1</v>
      </c>
      <c r="AC53">
        <v>0</v>
      </c>
      <c r="AD53">
        <v>1</v>
      </c>
      <c r="AE53">
        <v>14</v>
      </c>
      <c r="AF53">
        <v>8</v>
      </c>
      <c r="AG53">
        <v>7</v>
      </c>
      <c r="AH53">
        <v>5</v>
      </c>
      <c r="AI53">
        <v>7</v>
      </c>
      <c r="AJ53">
        <v>3</v>
      </c>
      <c r="AK53">
        <v>11</v>
      </c>
      <c r="AL53">
        <v>13</v>
      </c>
      <c r="AM53">
        <v>51</v>
      </c>
      <c r="AN53">
        <v>49</v>
      </c>
      <c r="AO53">
        <v>0</v>
      </c>
      <c r="AP53">
        <v>0</v>
      </c>
      <c r="AQ53">
        <v>2.63</v>
      </c>
      <c r="AR53">
        <v>82</v>
      </c>
      <c r="AS53">
        <v>87</v>
      </c>
      <c r="AT53">
        <v>62</v>
      </c>
      <c r="AU53">
        <v>24</v>
      </c>
      <c r="AV53">
        <v>0</v>
      </c>
      <c r="AW53">
        <v>34</v>
      </c>
      <c r="AX53">
        <v>82</v>
      </c>
      <c r="AY53">
        <v>38</v>
      </c>
      <c r="AZ53">
        <v>62</v>
      </c>
      <c r="BA53">
        <v>11.4</v>
      </c>
      <c r="BB53">
        <v>4.72</v>
      </c>
      <c r="BC53">
        <v>2.4300000000000002</v>
      </c>
      <c r="BD53">
        <v>3.41</v>
      </c>
      <c r="BE53">
        <v>3.11</v>
      </c>
      <c r="BF53">
        <f t="shared" si="0"/>
        <v>8.773724689931317E-3</v>
      </c>
      <c r="BG53">
        <f>1/Table3[[#This Row],[odds_ft_home_team_win]]-Table3[[#This Row],[Margin/3]]</f>
        <v>0.40274890905492461</v>
      </c>
      <c r="BH53">
        <f>1/Table3[[#This Row],[odds_ft_draw]]-Table3[[#This Row],[Margin/3]]</f>
        <v>0.28448140727487803</v>
      </c>
      <c r="BI53">
        <f>1/Table3[[#This Row],[odds_ft_away_team_win]]-Table3[[#This Row],[Margin/3]]</f>
        <v>0.31276968367019731</v>
      </c>
      <c r="BJ53">
        <f>MROUND(Table3[[#This Row],[ProbH]]*100,2)/100</f>
        <v>0.4</v>
      </c>
      <c r="BK53">
        <v>1.26</v>
      </c>
      <c r="BL53">
        <v>1.83</v>
      </c>
      <c r="BM53">
        <v>3.1</v>
      </c>
      <c r="BN53">
        <v>0</v>
      </c>
      <c r="BO53">
        <v>1.74</v>
      </c>
      <c r="BP53">
        <v>2.1</v>
      </c>
      <c r="BQ53" t="s">
        <v>1843</v>
      </c>
      <c r="BR53">
        <f>VLOOKUP(Table3[[#This Row],[Reference]],metron,10,FALSE)</f>
        <v>2.4956155335383219</v>
      </c>
      <c r="BS53">
        <f>VLOOKUP(Table3[[#This Row],[Reference]],metron,11,FALSE)</f>
        <v>1.344038264434575</v>
      </c>
      <c r="BT53">
        <f>VLOOKUP(Table3[[#This Row],[Reference]],metron,12,FALSE)</f>
        <v>1.1515772691037469</v>
      </c>
      <c r="BU53">
        <f>VLOOKUP(Table3[[#This Row],[Reference]],metron,13,FALSE)</f>
        <v>0.59936225942375587</v>
      </c>
      <c r="BV53">
        <f>VLOOKUP(Table3[[#This Row],[Reference]],metron,14,FALSE)</f>
        <v>0.50723152260562576</v>
      </c>
      <c r="BW53">
        <f>VLOOKUP(Table3[[#This Row],[Reference]],metron,15,FALSE)</f>
        <v>11.99278846153846</v>
      </c>
      <c r="BX53">
        <f>VLOOKUP(Table3[[#This Row],[Reference]],metron,16,FALSE)</f>
        <v>10.0277534965035</v>
      </c>
      <c r="BY53">
        <f>VLOOKUP(Table3[[#This Row],[Reference]],metron,17,FALSE)</f>
        <v>5.2857459543338514</v>
      </c>
      <c r="BZ53">
        <f>VLOOKUP(Table3[[#This Row],[Reference]],metron,18,FALSE)</f>
        <v>4.4067834183107957</v>
      </c>
      <c r="CA53">
        <f>VLOOKUP(Table3[[#This Row],[Reference]],metron,19,FALSE)</f>
        <v>6.7070425072046085</v>
      </c>
      <c r="CB53">
        <f>VLOOKUP(Table3[[#This Row],[Reference]],metron,20,FALSE)</f>
        <v>5.6209700781927046</v>
      </c>
      <c r="CC53">
        <f>VLOOKUP(Table3[[#This Row],[Reference]],metron,21,FALSE)</f>
        <v>13.04463690872752</v>
      </c>
      <c r="CD53">
        <f>VLOOKUP(Table3[[#This Row],[Reference]],metron,22,FALSE)</f>
        <v>13.49811236953142</v>
      </c>
      <c r="CE53">
        <f>VLOOKUP(Table3[[#This Row],[Reference]],metron,23,FALSE)</f>
        <v>1.5836526181353769</v>
      </c>
      <c r="CF53">
        <f>VLOOKUP(Table3[[#This Row],[Reference]],metron,24,FALSE)</f>
        <v>1.8744146445295871</v>
      </c>
      <c r="CG53">
        <f>VLOOKUP(Table3[[#This Row],[Reference]],metron,25,FALSE)</f>
        <v>8.5994040017028525E-2</v>
      </c>
      <c r="CH53">
        <f>VLOOKUP(Table3[[#This Row],[Reference]],metron,26,FALSE)</f>
        <v>0.13452532992762881</v>
      </c>
    </row>
    <row r="54" spans="1:86" hidden="1" x14ac:dyDescent="0.45">
      <c r="A54">
        <v>1518372000</v>
      </c>
      <c r="B54" t="s">
        <v>1900</v>
      </c>
      <c r="C54" t="s">
        <v>64</v>
      </c>
      <c r="D54" t="s">
        <v>65</v>
      </c>
      <c r="E54" t="s">
        <v>705</v>
      </c>
      <c r="F54" t="s">
        <v>704</v>
      </c>
      <c r="G54" t="s">
        <v>65</v>
      </c>
      <c r="H54">
        <v>6</v>
      </c>
      <c r="I54">
        <v>2.08</v>
      </c>
      <c r="J54">
        <v>1.92</v>
      </c>
      <c r="K54">
        <v>2.2400000000000002</v>
      </c>
      <c r="L54">
        <v>1.62</v>
      </c>
      <c r="M54">
        <v>2</v>
      </c>
      <c r="N54">
        <v>1</v>
      </c>
      <c r="O54">
        <v>3</v>
      </c>
      <c r="P54">
        <v>0</v>
      </c>
      <c r="Q54">
        <v>0</v>
      </c>
      <c r="R54">
        <v>0</v>
      </c>
      <c r="S54" t="s">
        <v>1901</v>
      </c>
      <c r="T54" t="s">
        <v>72</v>
      </c>
      <c r="U54">
        <v>6</v>
      </c>
      <c r="V54">
        <v>4</v>
      </c>
      <c r="W54">
        <v>3</v>
      </c>
      <c r="X54">
        <v>0</v>
      </c>
      <c r="Y54">
        <v>2</v>
      </c>
      <c r="Z54">
        <v>1</v>
      </c>
      <c r="AA54">
        <v>2</v>
      </c>
      <c r="AB54">
        <v>1</v>
      </c>
      <c r="AC54">
        <v>3</v>
      </c>
      <c r="AD54">
        <v>0</v>
      </c>
      <c r="AE54">
        <v>10</v>
      </c>
      <c r="AF54">
        <v>7</v>
      </c>
      <c r="AG54">
        <v>5</v>
      </c>
      <c r="AH54">
        <v>3</v>
      </c>
      <c r="AI54">
        <v>5</v>
      </c>
      <c r="AJ54">
        <v>4</v>
      </c>
      <c r="AK54">
        <v>24</v>
      </c>
      <c r="AL54">
        <v>8</v>
      </c>
      <c r="AM54">
        <v>56</v>
      </c>
      <c r="AN54">
        <v>44</v>
      </c>
      <c r="AO54">
        <v>0</v>
      </c>
      <c r="AP54">
        <v>0</v>
      </c>
      <c r="AQ54">
        <v>2.62</v>
      </c>
      <c r="AR54">
        <v>70</v>
      </c>
      <c r="AS54">
        <v>81</v>
      </c>
      <c r="AT54">
        <v>58</v>
      </c>
      <c r="AU54">
        <v>23</v>
      </c>
      <c r="AV54">
        <v>8</v>
      </c>
      <c r="AW54">
        <v>35</v>
      </c>
      <c r="AX54">
        <v>77</v>
      </c>
      <c r="AY54">
        <v>43</v>
      </c>
      <c r="AZ54">
        <v>77</v>
      </c>
      <c r="BA54">
        <v>12.77</v>
      </c>
      <c r="BB54">
        <v>5</v>
      </c>
      <c r="BC54">
        <v>3.35</v>
      </c>
      <c r="BD54">
        <v>3.49</v>
      </c>
      <c r="BE54">
        <v>2.27</v>
      </c>
      <c r="BF54">
        <f t="shared" si="0"/>
        <v>8.5230161123996204E-3</v>
      </c>
      <c r="BG54">
        <f>1/Table3[[#This Row],[odds_ft_home_team_win]]-Table3[[#This Row],[Margin/3]]</f>
        <v>0.2899844465741675</v>
      </c>
      <c r="BH54">
        <f>1/Table3[[#This Row],[odds_ft_draw]]-Table3[[#This Row],[Margin/3]]</f>
        <v>0.27800993517699862</v>
      </c>
      <c r="BI54">
        <f>1/Table3[[#This Row],[odds_ft_away_team_win]]-Table3[[#This Row],[Margin/3]]</f>
        <v>0.43200561824883382</v>
      </c>
      <c r="BJ54">
        <f>MROUND(Table3[[#This Row],[ProbH]]*100,2)/100</f>
        <v>0.28000000000000003</v>
      </c>
      <c r="BK54">
        <v>1.27</v>
      </c>
      <c r="BL54">
        <v>1.87</v>
      </c>
      <c r="BM54">
        <v>3.2</v>
      </c>
      <c r="BN54">
        <v>0</v>
      </c>
      <c r="BO54">
        <v>1.77</v>
      </c>
      <c r="BP54">
        <v>2.0499999999999998</v>
      </c>
      <c r="BQ54" t="s">
        <v>1820</v>
      </c>
      <c r="BR54">
        <f>VLOOKUP(Table3[[#This Row],[Reference]],metron,10,FALSE)</f>
        <v>2.5445607358071678</v>
      </c>
      <c r="BS54">
        <f>VLOOKUP(Table3[[#This Row],[Reference]],metron,11,FALSE)</f>
        <v>1.128766254360926</v>
      </c>
      <c r="BT54">
        <f>VLOOKUP(Table3[[#This Row],[Reference]],metron,12,FALSE)</f>
        <v>1.415794481446242</v>
      </c>
      <c r="BU54">
        <f>VLOOKUP(Table3[[#This Row],[Reference]],metron,13,FALSE)</f>
        <v>0.49635267998731369</v>
      </c>
      <c r="BV54">
        <f>VLOOKUP(Table3[[#This Row],[Reference]],metron,14,FALSE)</f>
        <v>0.61084681255946716</v>
      </c>
      <c r="BW54">
        <f>VLOOKUP(Table3[[#This Row],[Reference]],metron,15,FALSE)</f>
        <v>11.04442036836403</v>
      </c>
      <c r="BX54">
        <f>VLOOKUP(Table3[[#This Row],[Reference]],metron,16,FALSE)</f>
        <v>11.38840736728061</v>
      </c>
      <c r="BY54">
        <f>VLOOKUP(Table3[[#This Row],[Reference]],metron,17,FALSE)</f>
        <v>4.5379574003276897</v>
      </c>
      <c r="BZ54">
        <f>VLOOKUP(Table3[[#This Row],[Reference]],metron,18,FALSE)</f>
        <v>4.8481703986892413</v>
      </c>
      <c r="CA54">
        <f>VLOOKUP(Table3[[#This Row],[Reference]],metron,19,FALSE)</f>
        <v>6.5064629680363399</v>
      </c>
      <c r="CB54">
        <f>VLOOKUP(Table3[[#This Row],[Reference]],metron,20,FALSE)</f>
        <v>6.540236968591369</v>
      </c>
      <c r="CC54">
        <f>VLOOKUP(Table3[[#This Row],[Reference]],metron,21,FALSE)</f>
        <v>13.117582417582421</v>
      </c>
      <c r="CD54">
        <f>VLOOKUP(Table3[[#This Row],[Reference]],metron,22,FALSE)</f>
        <v>13.28241758241758</v>
      </c>
      <c r="CE54">
        <f>VLOOKUP(Table3[[#This Row],[Reference]],metron,23,FALSE)</f>
        <v>1.792592592592593</v>
      </c>
      <c r="CF54">
        <f>VLOOKUP(Table3[[#This Row],[Reference]],metron,24,FALSE)</f>
        <v>1.806980433632998</v>
      </c>
      <c r="CG54">
        <f>VLOOKUP(Table3[[#This Row],[Reference]],metron,25,FALSE)</f>
        <v>0.1047065044949762</v>
      </c>
      <c r="CH54">
        <f>VLOOKUP(Table3[[#This Row],[Reference]],metron,26,FALSE)</f>
        <v>0.1073506081438392</v>
      </c>
    </row>
    <row r="55" spans="1:86" hidden="1" x14ac:dyDescent="0.45">
      <c r="A55">
        <v>1518393600</v>
      </c>
      <c r="B55" t="s">
        <v>1902</v>
      </c>
      <c r="C55" t="s">
        <v>64</v>
      </c>
      <c r="D55" t="s">
        <v>65</v>
      </c>
      <c r="E55" t="s">
        <v>1817</v>
      </c>
      <c r="F55" t="s">
        <v>693</v>
      </c>
      <c r="G55" t="s">
        <v>65</v>
      </c>
      <c r="H55">
        <v>6</v>
      </c>
      <c r="I55">
        <v>1.1000000000000001</v>
      </c>
      <c r="J55">
        <v>0.6</v>
      </c>
      <c r="K55">
        <v>1.06</v>
      </c>
      <c r="L55">
        <v>0.88</v>
      </c>
      <c r="M55">
        <v>0</v>
      </c>
      <c r="N55">
        <v>1</v>
      </c>
      <c r="O55">
        <v>1</v>
      </c>
      <c r="P55">
        <v>1</v>
      </c>
      <c r="Q55">
        <v>0</v>
      </c>
      <c r="R55">
        <v>1</v>
      </c>
      <c r="T55">
        <v>35</v>
      </c>
      <c r="U55">
        <v>6</v>
      </c>
      <c r="V55">
        <v>5</v>
      </c>
      <c r="W55">
        <v>2</v>
      </c>
      <c r="X55">
        <v>0</v>
      </c>
      <c r="Y55">
        <v>3</v>
      </c>
      <c r="Z55">
        <v>0</v>
      </c>
      <c r="AA55">
        <v>1</v>
      </c>
      <c r="AB55">
        <v>1</v>
      </c>
      <c r="AC55">
        <v>3</v>
      </c>
      <c r="AD55">
        <v>0</v>
      </c>
      <c r="AE55">
        <v>11</v>
      </c>
      <c r="AF55">
        <v>5</v>
      </c>
      <c r="AG55">
        <v>4</v>
      </c>
      <c r="AH55">
        <v>4</v>
      </c>
      <c r="AI55">
        <v>7</v>
      </c>
      <c r="AJ55">
        <v>1</v>
      </c>
      <c r="AK55">
        <v>22</v>
      </c>
      <c r="AL55">
        <v>12</v>
      </c>
      <c r="AM55">
        <v>57</v>
      </c>
      <c r="AN55">
        <v>43</v>
      </c>
      <c r="AO55">
        <v>0</v>
      </c>
      <c r="AP55">
        <v>0</v>
      </c>
      <c r="AQ55">
        <v>2.7</v>
      </c>
      <c r="AR55">
        <v>60</v>
      </c>
      <c r="AS55">
        <v>80</v>
      </c>
      <c r="AT55">
        <v>45</v>
      </c>
      <c r="AU55">
        <v>30</v>
      </c>
      <c r="AV55">
        <v>15</v>
      </c>
      <c r="AW55">
        <v>35</v>
      </c>
      <c r="AX55">
        <v>80</v>
      </c>
      <c r="AY55">
        <v>30</v>
      </c>
      <c r="AZ55">
        <v>80</v>
      </c>
      <c r="BA55">
        <v>10.199999999999999</v>
      </c>
      <c r="BB55">
        <v>4.7</v>
      </c>
      <c r="BC55">
        <v>3.37</v>
      </c>
      <c r="BD55">
        <v>3.44</v>
      </c>
      <c r="BE55">
        <v>2.2799999999999998</v>
      </c>
      <c r="BF55">
        <f t="shared" si="0"/>
        <v>8.6766902303951152E-3</v>
      </c>
      <c r="BG55">
        <f>1/Table3[[#This Row],[odds_ft_home_team_win]]-Table3[[#This Row],[Margin/3]]</f>
        <v>0.28805921481411523</v>
      </c>
      <c r="BH55">
        <f>1/Table3[[#This Row],[odds_ft_draw]]-Table3[[#This Row],[Margin/3]]</f>
        <v>0.28202098418820953</v>
      </c>
      <c r="BI55">
        <f>1/Table3[[#This Row],[odds_ft_away_team_win]]-Table3[[#This Row],[Margin/3]]</f>
        <v>0.42991980099767507</v>
      </c>
      <c r="BJ55">
        <f>MROUND(Table3[[#This Row],[ProbH]]*100,2)/100</f>
        <v>0.28000000000000003</v>
      </c>
      <c r="BK55">
        <v>1.3</v>
      </c>
      <c r="BL55">
        <v>1.95</v>
      </c>
      <c r="BM55">
        <v>3.4</v>
      </c>
      <c r="BN55">
        <v>0</v>
      </c>
      <c r="BO55">
        <v>1.83</v>
      </c>
      <c r="BP55">
        <v>2</v>
      </c>
      <c r="BQ55" t="s">
        <v>1849</v>
      </c>
      <c r="BR55">
        <f>VLOOKUP(Table3[[#This Row],[Reference]],metron,10,FALSE)</f>
        <v>2.5445607358071678</v>
      </c>
      <c r="BS55">
        <f>VLOOKUP(Table3[[#This Row],[Reference]],metron,11,FALSE)</f>
        <v>1.128766254360926</v>
      </c>
      <c r="BT55">
        <f>VLOOKUP(Table3[[#This Row],[Reference]],metron,12,FALSE)</f>
        <v>1.415794481446242</v>
      </c>
      <c r="BU55">
        <f>VLOOKUP(Table3[[#This Row],[Reference]],metron,13,FALSE)</f>
        <v>0.49635267998731369</v>
      </c>
      <c r="BV55">
        <f>VLOOKUP(Table3[[#This Row],[Reference]],metron,14,FALSE)</f>
        <v>0.61084681255946716</v>
      </c>
      <c r="BW55">
        <f>VLOOKUP(Table3[[#This Row],[Reference]],metron,15,FALSE)</f>
        <v>11.04442036836403</v>
      </c>
      <c r="BX55">
        <f>VLOOKUP(Table3[[#This Row],[Reference]],metron,16,FALSE)</f>
        <v>11.38840736728061</v>
      </c>
      <c r="BY55">
        <f>VLOOKUP(Table3[[#This Row],[Reference]],metron,17,FALSE)</f>
        <v>4.5379574003276897</v>
      </c>
      <c r="BZ55">
        <f>VLOOKUP(Table3[[#This Row],[Reference]],metron,18,FALSE)</f>
        <v>4.8481703986892413</v>
      </c>
      <c r="CA55">
        <f>VLOOKUP(Table3[[#This Row],[Reference]],metron,19,FALSE)</f>
        <v>6.5064629680363399</v>
      </c>
      <c r="CB55">
        <f>VLOOKUP(Table3[[#This Row],[Reference]],metron,20,FALSE)</f>
        <v>6.540236968591369</v>
      </c>
      <c r="CC55">
        <f>VLOOKUP(Table3[[#This Row],[Reference]],metron,21,FALSE)</f>
        <v>13.117582417582421</v>
      </c>
      <c r="CD55">
        <f>VLOOKUP(Table3[[#This Row],[Reference]],metron,22,FALSE)</f>
        <v>13.28241758241758</v>
      </c>
      <c r="CE55">
        <f>VLOOKUP(Table3[[#This Row],[Reference]],metron,23,FALSE)</f>
        <v>1.792592592592593</v>
      </c>
      <c r="CF55">
        <f>VLOOKUP(Table3[[#This Row],[Reference]],metron,24,FALSE)</f>
        <v>1.806980433632998</v>
      </c>
      <c r="CG55">
        <f>VLOOKUP(Table3[[#This Row],[Reference]],metron,25,FALSE)</f>
        <v>0.1047065044949762</v>
      </c>
      <c r="CH55">
        <f>VLOOKUP(Table3[[#This Row],[Reference]],metron,26,FALSE)</f>
        <v>0.1073506081438392</v>
      </c>
    </row>
    <row r="56" spans="1:86" hidden="1" x14ac:dyDescent="0.45">
      <c r="A56">
        <v>1518570000</v>
      </c>
      <c r="B56" t="s">
        <v>1903</v>
      </c>
      <c r="C56" t="s">
        <v>64</v>
      </c>
      <c r="D56" t="s">
        <v>65</v>
      </c>
      <c r="E56" t="s">
        <v>677</v>
      </c>
      <c r="F56" t="s">
        <v>660</v>
      </c>
      <c r="G56" t="s">
        <v>65</v>
      </c>
      <c r="H56">
        <v>7</v>
      </c>
      <c r="I56">
        <v>1.25</v>
      </c>
      <c r="J56">
        <v>1.36</v>
      </c>
      <c r="K56">
        <v>1.56</v>
      </c>
      <c r="L56">
        <v>1.35</v>
      </c>
      <c r="M56">
        <v>1</v>
      </c>
      <c r="N56">
        <v>1</v>
      </c>
      <c r="O56">
        <v>2</v>
      </c>
      <c r="P56">
        <v>0</v>
      </c>
      <c r="Q56">
        <v>0</v>
      </c>
      <c r="R56">
        <v>0</v>
      </c>
      <c r="S56">
        <v>58</v>
      </c>
      <c r="T56">
        <v>79</v>
      </c>
      <c r="U56">
        <v>5</v>
      </c>
      <c r="V56">
        <v>3</v>
      </c>
      <c r="W56">
        <v>1</v>
      </c>
      <c r="X56">
        <v>0</v>
      </c>
      <c r="Y56">
        <v>2</v>
      </c>
      <c r="Z56">
        <v>0</v>
      </c>
      <c r="AA56">
        <v>0</v>
      </c>
      <c r="AB56">
        <v>1</v>
      </c>
      <c r="AC56">
        <v>1</v>
      </c>
      <c r="AD56">
        <v>1</v>
      </c>
      <c r="AE56">
        <v>14</v>
      </c>
      <c r="AF56">
        <v>9</v>
      </c>
      <c r="AG56">
        <v>5</v>
      </c>
      <c r="AH56">
        <v>5</v>
      </c>
      <c r="AI56">
        <v>9</v>
      </c>
      <c r="AJ56">
        <v>4</v>
      </c>
      <c r="AK56">
        <v>17</v>
      </c>
      <c r="AL56">
        <v>14</v>
      </c>
      <c r="AM56">
        <v>50</v>
      </c>
      <c r="AN56">
        <v>50</v>
      </c>
      <c r="AO56">
        <v>0</v>
      </c>
      <c r="AP56">
        <v>0</v>
      </c>
      <c r="AQ56">
        <v>2.08</v>
      </c>
      <c r="AR56">
        <v>43</v>
      </c>
      <c r="AS56">
        <v>60</v>
      </c>
      <c r="AT56">
        <v>35</v>
      </c>
      <c r="AU56">
        <v>18</v>
      </c>
      <c r="AV56">
        <v>5</v>
      </c>
      <c r="AW56">
        <v>39</v>
      </c>
      <c r="AX56">
        <v>61</v>
      </c>
      <c r="AY56">
        <v>22</v>
      </c>
      <c r="AZ56">
        <v>61</v>
      </c>
      <c r="BA56">
        <v>9.31</v>
      </c>
      <c r="BB56">
        <v>4.5999999999999996</v>
      </c>
      <c r="BC56">
        <v>1.78</v>
      </c>
      <c r="BD56">
        <v>3.6</v>
      </c>
      <c r="BE56">
        <v>5.44</v>
      </c>
      <c r="BF56">
        <f t="shared" si="0"/>
        <v>7.7996866661770676E-3</v>
      </c>
      <c r="BG56">
        <f>1/Table3[[#This Row],[odds_ft_home_team_win]]-Table3[[#This Row],[Margin/3]]</f>
        <v>0.55399806614281177</v>
      </c>
      <c r="BH56">
        <f>1/Table3[[#This Row],[odds_ft_draw]]-Table3[[#This Row],[Margin/3]]</f>
        <v>0.2699780911116007</v>
      </c>
      <c r="BI56">
        <f>1/Table3[[#This Row],[odds_ft_away_team_win]]-Table3[[#This Row],[Margin/3]]</f>
        <v>0.17602384274558763</v>
      </c>
      <c r="BJ56">
        <f>MROUND(Table3[[#This Row],[ProbH]]*100,2)/100</f>
        <v>0.56000000000000005</v>
      </c>
      <c r="BK56">
        <v>1.32</v>
      </c>
      <c r="BL56">
        <v>2</v>
      </c>
      <c r="BM56">
        <v>3.5</v>
      </c>
      <c r="BN56">
        <v>0</v>
      </c>
      <c r="BO56">
        <v>1.83</v>
      </c>
      <c r="BP56">
        <v>2</v>
      </c>
      <c r="BQ56" t="s">
        <v>1806</v>
      </c>
      <c r="BR56">
        <f>VLOOKUP(Table3[[#This Row],[Reference]],metron,10,FALSE)</f>
        <v>2.6892488954344627</v>
      </c>
      <c r="BS56">
        <f>VLOOKUP(Table3[[#This Row],[Reference]],metron,11,FALSE)</f>
        <v>1.7546812539448771</v>
      </c>
      <c r="BT56">
        <f>VLOOKUP(Table3[[#This Row],[Reference]],metron,12,FALSE)</f>
        <v>0.93456764148958549</v>
      </c>
      <c r="BU56">
        <f>VLOOKUP(Table3[[#This Row],[Reference]],metron,13,FALSE)</f>
        <v>0.77824531874605507</v>
      </c>
      <c r="BV56">
        <f>VLOOKUP(Table3[[#This Row],[Reference]],metron,14,FALSE)</f>
        <v>0.41237113402061848</v>
      </c>
      <c r="BW56">
        <f>VLOOKUP(Table3[[#This Row],[Reference]],metron,15,FALSE)</f>
        <v>13.77153558052435</v>
      </c>
      <c r="BX56">
        <f>VLOOKUP(Table3[[#This Row],[Reference]],metron,16,FALSE)</f>
        <v>9.0445692883895124</v>
      </c>
      <c r="BY56">
        <f>VLOOKUP(Table3[[#This Row],[Reference]],metron,17,FALSE)</f>
        <v>6.0821292775665396</v>
      </c>
      <c r="BZ56">
        <f>VLOOKUP(Table3[[#This Row],[Reference]],metron,18,FALSE)</f>
        <v>3.8201520912547529</v>
      </c>
      <c r="CA56">
        <f>VLOOKUP(Table3[[#This Row],[Reference]],metron,19,FALSE)</f>
        <v>7.6894063029578108</v>
      </c>
      <c r="CB56">
        <f>VLOOKUP(Table3[[#This Row],[Reference]],metron,20,FALSE)</f>
        <v>5.224417197134759</v>
      </c>
      <c r="CC56">
        <f>VLOOKUP(Table3[[#This Row],[Reference]],metron,21,FALSE)</f>
        <v>12.297605473204101</v>
      </c>
      <c r="CD56">
        <f>VLOOKUP(Table3[[#This Row],[Reference]],metron,22,FALSE)</f>
        <v>13.310908399847969</v>
      </c>
      <c r="CE56">
        <f>VLOOKUP(Table3[[#This Row],[Reference]],metron,23,FALSE)</f>
        <v>1.3713126843657819</v>
      </c>
      <c r="CF56">
        <f>VLOOKUP(Table3[[#This Row],[Reference]],metron,24,FALSE)</f>
        <v>1.9516961651917399</v>
      </c>
      <c r="CG56">
        <f>VLOOKUP(Table3[[#This Row],[Reference]],metron,25,FALSE)</f>
        <v>6.6002949852507375E-2</v>
      </c>
      <c r="CH56">
        <f>VLOOKUP(Table3[[#This Row],[Reference]],metron,26,FALSE)</f>
        <v>0.1297935103244838</v>
      </c>
    </row>
    <row r="57" spans="1:86" hidden="1" x14ac:dyDescent="0.45">
      <c r="A57">
        <v>1518575400</v>
      </c>
      <c r="B57" t="s">
        <v>1904</v>
      </c>
      <c r="C57" t="s">
        <v>64</v>
      </c>
      <c r="D57" t="s">
        <v>65</v>
      </c>
      <c r="E57" t="s">
        <v>1823</v>
      </c>
      <c r="F57" t="s">
        <v>661</v>
      </c>
      <c r="G57" t="s">
        <v>65</v>
      </c>
      <c r="H57">
        <v>7</v>
      </c>
      <c r="I57">
        <v>1.27</v>
      </c>
      <c r="J57">
        <v>1.2</v>
      </c>
      <c r="K57">
        <v>1.06</v>
      </c>
      <c r="L57">
        <v>1.1399999999999999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U57">
        <v>6</v>
      </c>
      <c r="V57">
        <v>1</v>
      </c>
      <c r="W57">
        <v>2</v>
      </c>
      <c r="X57">
        <v>0</v>
      </c>
      <c r="Y57">
        <v>1</v>
      </c>
      <c r="Z57">
        <v>1</v>
      </c>
      <c r="AA57">
        <v>2</v>
      </c>
      <c r="AB57">
        <v>0</v>
      </c>
      <c r="AC57">
        <v>2</v>
      </c>
      <c r="AD57">
        <v>0</v>
      </c>
      <c r="AE57">
        <v>11</v>
      </c>
      <c r="AF57">
        <v>8</v>
      </c>
      <c r="AG57">
        <v>4</v>
      </c>
      <c r="AH57">
        <v>0</v>
      </c>
      <c r="AI57">
        <v>7</v>
      </c>
      <c r="AJ57">
        <v>8</v>
      </c>
      <c r="AK57">
        <v>13</v>
      </c>
      <c r="AL57">
        <v>11</v>
      </c>
      <c r="AM57">
        <v>63</v>
      </c>
      <c r="AN57">
        <v>37</v>
      </c>
      <c r="AO57">
        <v>0</v>
      </c>
      <c r="AP57">
        <v>0</v>
      </c>
      <c r="AQ57">
        <v>2.89</v>
      </c>
      <c r="AR57">
        <v>67</v>
      </c>
      <c r="AS57">
        <v>87</v>
      </c>
      <c r="AT57">
        <v>61</v>
      </c>
      <c r="AU57">
        <v>29</v>
      </c>
      <c r="AV57">
        <v>13</v>
      </c>
      <c r="AW57">
        <v>59</v>
      </c>
      <c r="AX57">
        <v>76</v>
      </c>
      <c r="AY57">
        <v>23</v>
      </c>
      <c r="AZ57">
        <v>73</v>
      </c>
      <c r="BA57">
        <v>13.55</v>
      </c>
      <c r="BB57">
        <v>5.71</v>
      </c>
      <c r="BC57">
        <v>3.61</v>
      </c>
      <c r="BD57">
        <v>3.64</v>
      </c>
      <c r="BE57">
        <v>2.11</v>
      </c>
      <c r="BF57">
        <f t="shared" si="0"/>
        <v>8.5557447545605569E-3</v>
      </c>
      <c r="BG57">
        <f>1/Table3[[#This Row],[odds_ft_home_team_win]]-Table3[[#This Row],[Margin/3]]</f>
        <v>0.26845256549474694</v>
      </c>
      <c r="BH57">
        <f>1/Table3[[#This Row],[odds_ft_draw]]-Table3[[#This Row],[Margin/3]]</f>
        <v>0.26616952997071414</v>
      </c>
      <c r="BI57">
        <f>1/Table3[[#This Row],[odds_ft_away_team_win]]-Table3[[#This Row],[Margin/3]]</f>
        <v>0.46537790453453898</v>
      </c>
      <c r="BJ57">
        <f>MROUND(Table3[[#This Row],[ProbH]]*100,2)/100</f>
        <v>0.26</v>
      </c>
      <c r="BK57">
        <v>1.23</v>
      </c>
      <c r="BL57">
        <v>1.74</v>
      </c>
      <c r="BM57">
        <v>2.9</v>
      </c>
      <c r="BN57">
        <v>0</v>
      </c>
      <c r="BO57">
        <v>1.69</v>
      </c>
      <c r="BP57">
        <v>2.15</v>
      </c>
      <c r="BQ57" t="s">
        <v>1832</v>
      </c>
      <c r="BR57">
        <f>VLOOKUP(Table3[[#This Row],[Reference]],metron,10,FALSE)</f>
        <v>2.569449507838133</v>
      </c>
      <c r="BS57">
        <f>VLOOKUP(Table3[[#This Row],[Reference]],metron,11,FALSE)</f>
        <v>1.0936930368209989</v>
      </c>
      <c r="BT57">
        <f>VLOOKUP(Table3[[#This Row],[Reference]],metron,12,FALSE)</f>
        <v>1.475756471017134</v>
      </c>
      <c r="BU57">
        <f>VLOOKUP(Table3[[#This Row],[Reference]],metron,13,FALSE)</f>
        <v>0.50018228217280347</v>
      </c>
      <c r="BV57">
        <f>VLOOKUP(Table3[[#This Row],[Reference]],metron,14,FALSE)</f>
        <v>0.65220561429092239</v>
      </c>
      <c r="BW57">
        <f>VLOOKUP(Table3[[#This Row],[Reference]],metron,15,FALSE)</f>
        <v>10.905576679340941</v>
      </c>
      <c r="BX57">
        <f>VLOOKUP(Table3[[#This Row],[Reference]],metron,16,FALSE)</f>
        <v>12.06463878326996</v>
      </c>
      <c r="BY57">
        <f>VLOOKUP(Table3[[#This Row],[Reference]],metron,17,FALSE)</f>
        <v>4.2920127795527154</v>
      </c>
      <c r="BZ57">
        <f>VLOOKUP(Table3[[#This Row],[Reference]],metron,18,FALSE)</f>
        <v>5.0095846645367406</v>
      </c>
      <c r="CA57">
        <f>VLOOKUP(Table3[[#This Row],[Reference]],metron,19,FALSE)</f>
        <v>6.6135638997882253</v>
      </c>
      <c r="CB57">
        <f>VLOOKUP(Table3[[#This Row],[Reference]],metron,20,FALSE)</f>
        <v>7.055054118733219</v>
      </c>
      <c r="CC57">
        <f>VLOOKUP(Table3[[#This Row],[Reference]],metron,21,FALSE)</f>
        <v>12.94865211810013</v>
      </c>
      <c r="CD57">
        <f>VLOOKUP(Table3[[#This Row],[Reference]],metron,22,FALSE)</f>
        <v>13.189345314505781</v>
      </c>
      <c r="CE57">
        <f>VLOOKUP(Table3[[#This Row],[Reference]],metron,23,FALSE)</f>
        <v>1.771446078431373</v>
      </c>
      <c r="CF57">
        <f>VLOOKUP(Table3[[#This Row],[Reference]],metron,24,FALSE)</f>
        <v>1.809436274509804</v>
      </c>
      <c r="CG57">
        <f>VLOOKUP(Table3[[#This Row],[Reference]],metron,25,FALSE)</f>
        <v>0.1060049019607843</v>
      </c>
      <c r="CH57">
        <f>VLOOKUP(Table3[[#This Row],[Reference]],metron,26,FALSE)</f>
        <v>9.6813725490196081E-2</v>
      </c>
    </row>
    <row r="58" spans="1:86" hidden="1" x14ac:dyDescent="0.45">
      <c r="A58">
        <v>1518576300</v>
      </c>
      <c r="B58" t="s">
        <v>1905</v>
      </c>
      <c r="C58" t="s">
        <v>64</v>
      </c>
      <c r="D58" t="s">
        <v>65</v>
      </c>
      <c r="E58" t="s">
        <v>694</v>
      </c>
      <c r="F58" t="s">
        <v>1810</v>
      </c>
      <c r="G58" t="s">
        <v>65</v>
      </c>
      <c r="H58">
        <v>7</v>
      </c>
      <c r="I58">
        <v>1.58</v>
      </c>
      <c r="J58">
        <v>1.64</v>
      </c>
      <c r="K58">
        <v>1.76</v>
      </c>
      <c r="L58">
        <v>1.4</v>
      </c>
      <c r="M58">
        <v>4</v>
      </c>
      <c r="N58">
        <v>1</v>
      </c>
      <c r="O58">
        <v>5</v>
      </c>
      <c r="P58">
        <v>4</v>
      </c>
      <c r="Q58">
        <v>3</v>
      </c>
      <c r="R58">
        <v>1</v>
      </c>
      <c r="S58" t="s">
        <v>1906</v>
      </c>
      <c r="T58">
        <v>20</v>
      </c>
      <c r="U58">
        <v>7</v>
      </c>
      <c r="V58">
        <v>5</v>
      </c>
      <c r="W58">
        <v>3</v>
      </c>
      <c r="X58">
        <v>0</v>
      </c>
      <c r="Y58">
        <v>2</v>
      </c>
      <c r="Z58">
        <v>0</v>
      </c>
      <c r="AA58">
        <v>3</v>
      </c>
      <c r="AB58">
        <v>0</v>
      </c>
      <c r="AC58">
        <v>1</v>
      </c>
      <c r="AD58">
        <v>1</v>
      </c>
      <c r="AE58">
        <v>14</v>
      </c>
      <c r="AF58">
        <v>10</v>
      </c>
      <c r="AG58">
        <v>9</v>
      </c>
      <c r="AH58">
        <v>6</v>
      </c>
      <c r="AI58">
        <v>5</v>
      </c>
      <c r="AJ58">
        <v>4</v>
      </c>
      <c r="AK58">
        <v>12</v>
      </c>
      <c r="AL58">
        <v>12</v>
      </c>
      <c r="AM58">
        <v>51</v>
      </c>
      <c r="AN58">
        <v>49</v>
      </c>
      <c r="AO58">
        <v>0</v>
      </c>
      <c r="AP58">
        <v>0</v>
      </c>
      <c r="AQ58">
        <v>2.52</v>
      </c>
      <c r="AR58">
        <v>61</v>
      </c>
      <c r="AS58">
        <v>69</v>
      </c>
      <c r="AT58">
        <v>53</v>
      </c>
      <c r="AU58">
        <v>23</v>
      </c>
      <c r="AV58">
        <v>8</v>
      </c>
      <c r="AW58">
        <v>31</v>
      </c>
      <c r="AX58">
        <v>58</v>
      </c>
      <c r="AY58">
        <v>38</v>
      </c>
      <c r="AZ58">
        <v>85</v>
      </c>
      <c r="BA58">
        <v>8.15</v>
      </c>
      <c r="BB58">
        <v>4.24</v>
      </c>
      <c r="BC58">
        <v>1.83</v>
      </c>
      <c r="BD58">
        <v>3.7</v>
      </c>
      <c r="BE58">
        <v>4.78</v>
      </c>
      <c r="BF58">
        <f t="shared" si="0"/>
        <v>8.6411262074887283E-3</v>
      </c>
      <c r="BG58">
        <f>1/Table3[[#This Row],[odds_ft_home_team_win]]-Table3[[#This Row],[Margin/3]]</f>
        <v>0.53780696122420524</v>
      </c>
      <c r="BH58">
        <f>1/Table3[[#This Row],[odds_ft_draw]]-Table3[[#This Row],[Margin/3]]</f>
        <v>0.26162914406278148</v>
      </c>
      <c r="BI58">
        <f>1/Table3[[#This Row],[odds_ft_away_team_win]]-Table3[[#This Row],[Margin/3]]</f>
        <v>0.20056389471301336</v>
      </c>
      <c r="BJ58">
        <f>MROUND(Table3[[#This Row],[ProbH]]*100,2)/100</f>
        <v>0.54</v>
      </c>
      <c r="BK58">
        <v>0</v>
      </c>
      <c r="BL58">
        <v>0</v>
      </c>
      <c r="BM58">
        <v>0</v>
      </c>
      <c r="BN58">
        <v>0</v>
      </c>
      <c r="BO58">
        <v>1.65</v>
      </c>
      <c r="BP58">
        <v>2.2000000000000002</v>
      </c>
      <c r="BQ58" t="s">
        <v>1835</v>
      </c>
      <c r="BR58">
        <f>VLOOKUP(Table3[[#This Row],[Reference]],metron,10,FALSE)</f>
        <v>2.6359702267612941</v>
      </c>
      <c r="BS58">
        <f>VLOOKUP(Table3[[#This Row],[Reference]],metron,11,FALSE)</f>
        <v>1.684957590444867</v>
      </c>
      <c r="BT58">
        <f>VLOOKUP(Table3[[#This Row],[Reference]],metron,12,FALSE)</f>
        <v>0.95101263631642718</v>
      </c>
      <c r="BU58">
        <f>VLOOKUP(Table3[[#This Row],[Reference]],metron,13,FALSE)</f>
        <v>0.72650164445213783</v>
      </c>
      <c r="BV58">
        <f>VLOOKUP(Table3[[#This Row],[Reference]],metron,14,FALSE)</f>
        <v>0.42097974727367138</v>
      </c>
      <c r="BW58">
        <f>VLOOKUP(Table3[[#This Row],[Reference]],metron,15,FALSE)</f>
        <v>13.338806970509379</v>
      </c>
      <c r="BX58">
        <f>VLOOKUP(Table3[[#This Row],[Reference]],metron,16,FALSE)</f>
        <v>9.2530160857908843</v>
      </c>
      <c r="BY58">
        <f>VLOOKUP(Table3[[#This Row],[Reference]],metron,17,FALSE)</f>
        <v>5.9915081521739131</v>
      </c>
      <c r="BZ58">
        <f>VLOOKUP(Table3[[#This Row],[Reference]],metron,18,FALSE)</f>
        <v>3.9772418478260869</v>
      </c>
      <c r="CA58">
        <f>VLOOKUP(Table3[[#This Row],[Reference]],metron,19,FALSE)</f>
        <v>7.3472988183354664</v>
      </c>
      <c r="CB58">
        <f>VLOOKUP(Table3[[#This Row],[Reference]],metron,20,FALSE)</f>
        <v>5.2757742379647974</v>
      </c>
      <c r="CC58">
        <f>VLOOKUP(Table3[[#This Row],[Reference]],metron,21,FALSE)</f>
        <v>12.59428182437032</v>
      </c>
      <c r="CD58">
        <f>VLOOKUP(Table3[[#This Row],[Reference]],metron,22,FALSE)</f>
        <v>13.577944179714089</v>
      </c>
      <c r="CE58">
        <f>VLOOKUP(Table3[[#This Row],[Reference]],metron,23,FALSE)</f>
        <v>1.4276913099870301</v>
      </c>
      <c r="CF58">
        <f>VLOOKUP(Table3[[#This Row],[Reference]],metron,24,FALSE)</f>
        <v>1.940985732814527</v>
      </c>
      <c r="CG58">
        <f>VLOOKUP(Table3[[#This Row],[Reference]],metron,25,FALSE)</f>
        <v>8.0739299610894946E-2</v>
      </c>
      <c r="CH58">
        <f>VLOOKUP(Table3[[#This Row],[Reference]],metron,26,FALSE)</f>
        <v>0.12743190661478601</v>
      </c>
    </row>
    <row r="59" spans="1:86" hidden="1" x14ac:dyDescent="0.45">
      <c r="A59">
        <v>1518656400</v>
      </c>
      <c r="B59" t="s">
        <v>1907</v>
      </c>
      <c r="C59" t="s">
        <v>64</v>
      </c>
      <c r="D59" t="s">
        <v>65</v>
      </c>
      <c r="E59" t="s">
        <v>672</v>
      </c>
      <c r="F59" t="s">
        <v>667</v>
      </c>
      <c r="G59" t="s">
        <v>65</v>
      </c>
      <c r="H59">
        <v>7</v>
      </c>
      <c r="I59">
        <v>1.25</v>
      </c>
      <c r="J59">
        <v>1.5</v>
      </c>
      <c r="K59">
        <v>1.8</v>
      </c>
      <c r="L59">
        <v>1.33</v>
      </c>
      <c r="M59">
        <v>5</v>
      </c>
      <c r="N59">
        <v>1</v>
      </c>
      <c r="O59">
        <v>6</v>
      </c>
      <c r="P59">
        <v>5</v>
      </c>
      <c r="Q59">
        <v>4</v>
      </c>
      <c r="R59">
        <v>1</v>
      </c>
      <c r="S59" t="s">
        <v>1908</v>
      </c>
      <c r="T59">
        <v>2</v>
      </c>
      <c r="U59">
        <v>5</v>
      </c>
      <c r="V59">
        <v>0</v>
      </c>
      <c r="W59">
        <v>1</v>
      </c>
      <c r="X59">
        <v>0</v>
      </c>
      <c r="Y59">
        <v>3</v>
      </c>
      <c r="Z59">
        <v>0</v>
      </c>
      <c r="AA59">
        <v>1</v>
      </c>
      <c r="AB59">
        <v>0</v>
      </c>
      <c r="AC59">
        <v>1</v>
      </c>
      <c r="AD59">
        <v>2</v>
      </c>
      <c r="AE59">
        <v>20</v>
      </c>
      <c r="AF59">
        <v>8</v>
      </c>
      <c r="AG59">
        <v>8</v>
      </c>
      <c r="AH59">
        <v>2</v>
      </c>
      <c r="AI59">
        <v>12</v>
      </c>
      <c r="AJ59">
        <v>6</v>
      </c>
      <c r="AK59">
        <v>9</v>
      </c>
      <c r="AL59">
        <v>19</v>
      </c>
      <c r="AM59">
        <v>59</v>
      </c>
      <c r="AN59">
        <v>41</v>
      </c>
      <c r="AO59">
        <v>0</v>
      </c>
      <c r="AP59">
        <v>0</v>
      </c>
      <c r="AQ59">
        <v>2.38</v>
      </c>
      <c r="AR59">
        <v>50</v>
      </c>
      <c r="AS59">
        <v>63</v>
      </c>
      <c r="AT59">
        <v>46</v>
      </c>
      <c r="AU59">
        <v>25</v>
      </c>
      <c r="AV59">
        <v>17</v>
      </c>
      <c r="AW59">
        <v>34</v>
      </c>
      <c r="AX59">
        <v>63</v>
      </c>
      <c r="AY59">
        <v>34</v>
      </c>
      <c r="AZ59">
        <v>63</v>
      </c>
      <c r="BA59">
        <v>12.34</v>
      </c>
      <c r="BB59">
        <v>3.83</v>
      </c>
      <c r="BC59">
        <v>1.92</v>
      </c>
      <c r="BD59">
        <v>3.96</v>
      </c>
      <c r="BE59">
        <v>3.98</v>
      </c>
      <c r="BF59">
        <f t="shared" si="0"/>
        <v>8.2049557552070027E-3</v>
      </c>
      <c r="BG59">
        <f>1/Table3[[#This Row],[odds_ft_home_team_win]]-Table3[[#This Row],[Margin/3]]</f>
        <v>0.5126283775781264</v>
      </c>
      <c r="BH59">
        <f>1/Table3[[#This Row],[odds_ft_draw]]-Table3[[#This Row],[Margin/3]]</f>
        <v>0.24432029677004555</v>
      </c>
      <c r="BI59">
        <f>1/Table3[[#This Row],[odds_ft_away_team_win]]-Table3[[#This Row],[Margin/3]]</f>
        <v>0.24305132565182816</v>
      </c>
      <c r="BJ59">
        <f>MROUND(Table3[[#This Row],[ProbH]]*100,2)/100</f>
        <v>0.52</v>
      </c>
      <c r="BK59">
        <v>1.17</v>
      </c>
      <c r="BL59">
        <v>1.53</v>
      </c>
      <c r="BM59">
        <v>2.4</v>
      </c>
      <c r="BN59">
        <v>0</v>
      </c>
      <c r="BO59">
        <v>1.56</v>
      </c>
      <c r="BP59">
        <v>2.4500000000000002</v>
      </c>
      <c r="BQ59" t="s">
        <v>1826</v>
      </c>
      <c r="BR59">
        <f>VLOOKUP(Table3[[#This Row],[Reference]],metron,10,FALSE)</f>
        <v>2.5967403582378576</v>
      </c>
      <c r="BS59">
        <f>VLOOKUP(Table3[[#This Row],[Reference]],metron,11,FALSE)</f>
        <v>1.625948039373891</v>
      </c>
      <c r="BT59">
        <f>VLOOKUP(Table3[[#This Row],[Reference]],metron,12,FALSE)</f>
        <v>0.97079231886396644</v>
      </c>
      <c r="BU59">
        <f>VLOOKUP(Table3[[#This Row],[Reference]],metron,13,FALSE)</f>
        <v>0.71433182698515174</v>
      </c>
      <c r="BV59">
        <f>VLOOKUP(Table3[[#This Row],[Reference]],metron,14,FALSE)</f>
        <v>0.43011620400258233</v>
      </c>
      <c r="BW59">
        <f>VLOOKUP(Table3[[#This Row],[Reference]],metron,15,FALSE)</f>
        <v>13.39951055368614</v>
      </c>
      <c r="BX59">
        <f>VLOOKUP(Table3[[#This Row],[Reference]],metron,16,FALSE)</f>
        <v>9.4252064851636579</v>
      </c>
      <c r="BY59">
        <f>VLOOKUP(Table3[[#This Row],[Reference]],metron,17,FALSE)</f>
        <v>5.7628422023992618</v>
      </c>
      <c r="BZ59">
        <f>VLOOKUP(Table3[[#This Row],[Reference]],metron,18,FALSE)</f>
        <v>3.9375576745616732</v>
      </c>
      <c r="CA59">
        <f>VLOOKUP(Table3[[#This Row],[Reference]],metron,19,FALSE)</f>
        <v>7.636668351286878</v>
      </c>
      <c r="CB59">
        <f>VLOOKUP(Table3[[#This Row],[Reference]],metron,20,FALSE)</f>
        <v>5.4876488106019847</v>
      </c>
      <c r="CC59">
        <f>VLOOKUP(Table3[[#This Row],[Reference]],metron,21,FALSE)</f>
        <v>12.460420531849101</v>
      </c>
      <c r="CD59">
        <f>VLOOKUP(Table3[[#This Row],[Reference]],metron,22,FALSE)</f>
        <v>13.44897959183673</v>
      </c>
      <c r="CE59">
        <f>VLOOKUP(Table3[[#This Row],[Reference]],metron,23,FALSE)</f>
        <v>1.462202380952381</v>
      </c>
      <c r="CF59">
        <f>VLOOKUP(Table3[[#This Row],[Reference]],metron,24,FALSE)</f>
        <v>2.01547619047619</v>
      </c>
      <c r="CG59">
        <f>VLOOKUP(Table3[[#This Row],[Reference]],metron,25,FALSE)</f>
        <v>7.7380952380952384E-2</v>
      </c>
      <c r="CH59">
        <f>VLOOKUP(Table3[[#This Row],[Reference]],metron,26,FALSE)</f>
        <v>0.13754093480202439</v>
      </c>
    </row>
    <row r="60" spans="1:86" hidden="1" x14ac:dyDescent="0.45">
      <c r="A60">
        <v>1518656400</v>
      </c>
      <c r="B60" t="s">
        <v>1907</v>
      </c>
      <c r="C60" t="s">
        <v>64</v>
      </c>
      <c r="D60" t="s">
        <v>65</v>
      </c>
      <c r="E60" t="s">
        <v>683</v>
      </c>
      <c r="F60" t="s">
        <v>666</v>
      </c>
      <c r="G60" t="s">
        <v>65</v>
      </c>
      <c r="H60">
        <v>7</v>
      </c>
      <c r="I60">
        <v>0.57999999999999996</v>
      </c>
      <c r="J60">
        <v>1.36</v>
      </c>
      <c r="K60">
        <v>0.76</v>
      </c>
      <c r="L60">
        <v>1.35</v>
      </c>
      <c r="M60">
        <v>2</v>
      </c>
      <c r="N60">
        <v>2</v>
      </c>
      <c r="O60">
        <v>4</v>
      </c>
      <c r="P60">
        <v>1</v>
      </c>
      <c r="Q60">
        <v>1</v>
      </c>
      <c r="R60">
        <v>0</v>
      </c>
      <c r="S60" t="s">
        <v>1909</v>
      </c>
      <c r="T60" t="s">
        <v>1910</v>
      </c>
      <c r="U60">
        <v>2</v>
      </c>
      <c r="V60">
        <v>6</v>
      </c>
      <c r="W60">
        <v>1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8</v>
      </c>
      <c r="AF60">
        <v>16</v>
      </c>
      <c r="AG60">
        <v>5</v>
      </c>
      <c r="AH60">
        <v>13</v>
      </c>
      <c r="AI60">
        <v>3</v>
      </c>
      <c r="AJ60">
        <v>3</v>
      </c>
      <c r="AK60">
        <v>16</v>
      </c>
      <c r="AL60">
        <v>8</v>
      </c>
      <c r="AM60">
        <v>41</v>
      </c>
      <c r="AN60">
        <v>59</v>
      </c>
      <c r="AO60">
        <v>0</v>
      </c>
      <c r="AP60">
        <v>0</v>
      </c>
      <c r="AQ60">
        <v>2.79</v>
      </c>
      <c r="AR60">
        <v>70</v>
      </c>
      <c r="AS60">
        <v>83</v>
      </c>
      <c r="AT60">
        <v>56</v>
      </c>
      <c r="AU60">
        <v>35</v>
      </c>
      <c r="AV60">
        <v>9</v>
      </c>
      <c r="AW60">
        <v>44</v>
      </c>
      <c r="AX60">
        <v>78</v>
      </c>
      <c r="AY60">
        <v>44</v>
      </c>
      <c r="AZ60">
        <v>75</v>
      </c>
      <c r="BA60">
        <v>10.53</v>
      </c>
      <c r="BB60">
        <v>4.91</v>
      </c>
      <c r="BC60">
        <v>2.9</v>
      </c>
      <c r="BD60">
        <v>3.19</v>
      </c>
      <c r="BE60">
        <v>2.72</v>
      </c>
      <c r="BF60">
        <f t="shared" si="0"/>
        <v>8.6514229516258343E-3</v>
      </c>
      <c r="BG60">
        <f>1/Table3[[#This Row],[odds_ft_home_team_win]]-Table3[[#This Row],[Margin/3]]</f>
        <v>0.33617616325527072</v>
      </c>
      <c r="BH60">
        <f>1/Table3[[#This Row],[odds_ft_draw]]-Table3[[#This Row],[Margin/3]]</f>
        <v>0.30482820087282558</v>
      </c>
      <c r="BI60">
        <f>1/Table3[[#This Row],[odds_ft_away_team_win]]-Table3[[#This Row],[Margin/3]]</f>
        <v>0.35899563587190353</v>
      </c>
      <c r="BJ60">
        <f>MROUND(Table3[[#This Row],[ProbH]]*100,2)/100</f>
        <v>0.34</v>
      </c>
      <c r="BK60">
        <v>1.4</v>
      </c>
      <c r="BL60">
        <v>2.25</v>
      </c>
      <c r="BM60">
        <v>4.2</v>
      </c>
      <c r="BN60">
        <v>0</v>
      </c>
      <c r="BO60">
        <v>2</v>
      </c>
      <c r="BP60">
        <v>1.8</v>
      </c>
      <c r="BQ60" t="s">
        <v>1822</v>
      </c>
      <c r="BR60">
        <f>VLOOKUP(Table3[[#This Row],[Reference]],metron,10,FALSE)</f>
        <v>2.5229727551184897</v>
      </c>
      <c r="BS60">
        <f>VLOOKUP(Table3[[#This Row],[Reference]],metron,11,FALSE)</f>
        <v>1.228921489601805</v>
      </c>
      <c r="BT60">
        <f>VLOOKUP(Table3[[#This Row],[Reference]],metron,12,FALSE)</f>
        <v>1.2940512655166849</v>
      </c>
      <c r="BU60">
        <f>VLOOKUP(Table3[[#This Row],[Reference]],metron,13,FALSE)</f>
        <v>0.53240890035472432</v>
      </c>
      <c r="BV60">
        <f>VLOOKUP(Table3[[#This Row],[Reference]],metron,14,FALSE)</f>
        <v>0.56514027732989358</v>
      </c>
      <c r="BW60">
        <f>VLOOKUP(Table3[[#This Row],[Reference]],metron,15,FALSE)</f>
        <v>11.417888124439131</v>
      </c>
      <c r="BX60">
        <f>VLOOKUP(Table3[[#This Row],[Reference]],metron,16,FALSE)</f>
        <v>10.76308704756207</v>
      </c>
      <c r="BY60">
        <f>VLOOKUP(Table3[[#This Row],[Reference]],metron,17,FALSE)</f>
        <v>4.8317672021824798</v>
      </c>
      <c r="BZ60">
        <f>VLOOKUP(Table3[[#This Row],[Reference]],metron,18,FALSE)</f>
        <v>4.6698999696877843</v>
      </c>
      <c r="CA60">
        <f>VLOOKUP(Table3[[#This Row],[Reference]],metron,19,FALSE)</f>
        <v>6.5861209222566508</v>
      </c>
      <c r="CB60">
        <f>VLOOKUP(Table3[[#This Row],[Reference]],metron,20,FALSE)</f>
        <v>6.093187077874286</v>
      </c>
      <c r="CC60">
        <f>VLOOKUP(Table3[[#This Row],[Reference]],metron,21,FALSE)</f>
        <v>12.685679611650491</v>
      </c>
      <c r="CD60">
        <f>VLOOKUP(Table3[[#This Row],[Reference]],metron,22,FALSE)</f>
        <v>13.02639563106796</v>
      </c>
      <c r="CE60">
        <f>VLOOKUP(Table3[[#This Row],[Reference]],metron,23,FALSE)</f>
        <v>1.6481211768132831</v>
      </c>
      <c r="CF60">
        <f>VLOOKUP(Table3[[#This Row],[Reference]],metron,24,FALSE)</f>
        <v>1.8572676958928049</v>
      </c>
      <c r="CG60">
        <f>VLOOKUP(Table3[[#This Row],[Reference]],metron,25,FALSE)</f>
        <v>9.641712787649287E-2</v>
      </c>
      <c r="CH60">
        <f>VLOOKUP(Table3[[#This Row],[Reference]],metron,26,FALSE)</f>
        <v>0.11302068161957469</v>
      </c>
    </row>
    <row r="61" spans="1:86" hidden="1" x14ac:dyDescent="0.45">
      <c r="A61">
        <v>1518662700</v>
      </c>
      <c r="B61" t="s">
        <v>1911</v>
      </c>
      <c r="C61" t="s">
        <v>64</v>
      </c>
      <c r="D61" t="s">
        <v>65</v>
      </c>
      <c r="E61" t="s">
        <v>704</v>
      </c>
      <c r="F61" t="s">
        <v>671</v>
      </c>
      <c r="G61" t="s">
        <v>65</v>
      </c>
      <c r="H61">
        <v>7</v>
      </c>
      <c r="I61">
        <v>2.4</v>
      </c>
      <c r="J61">
        <v>1.54</v>
      </c>
      <c r="K61">
        <v>2.19</v>
      </c>
      <c r="L61">
        <v>1.39</v>
      </c>
      <c r="M61">
        <v>2</v>
      </c>
      <c r="N61">
        <v>2</v>
      </c>
      <c r="O61">
        <v>4</v>
      </c>
      <c r="P61">
        <v>2</v>
      </c>
      <c r="Q61">
        <v>1</v>
      </c>
      <c r="R61">
        <v>1</v>
      </c>
      <c r="S61" t="s">
        <v>1912</v>
      </c>
      <c r="T61" t="s">
        <v>1563</v>
      </c>
      <c r="U61">
        <v>5</v>
      </c>
      <c r="V61">
        <v>5</v>
      </c>
      <c r="W61">
        <v>2</v>
      </c>
      <c r="X61">
        <v>0</v>
      </c>
      <c r="Y61">
        <v>2</v>
      </c>
      <c r="Z61">
        <v>0</v>
      </c>
      <c r="AA61">
        <v>0</v>
      </c>
      <c r="AB61">
        <v>2</v>
      </c>
      <c r="AC61">
        <v>1</v>
      </c>
      <c r="AD61">
        <v>1</v>
      </c>
      <c r="AE61">
        <v>20</v>
      </c>
      <c r="AF61">
        <v>11</v>
      </c>
      <c r="AG61">
        <v>11</v>
      </c>
      <c r="AH61">
        <v>4</v>
      </c>
      <c r="AI61">
        <v>9</v>
      </c>
      <c r="AJ61">
        <v>7</v>
      </c>
      <c r="AK61">
        <v>12</v>
      </c>
      <c r="AL61">
        <v>14</v>
      </c>
      <c r="AM61">
        <v>54</v>
      </c>
      <c r="AN61">
        <v>46</v>
      </c>
      <c r="AO61">
        <v>0</v>
      </c>
      <c r="AP61">
        <v>0</v>
      </c>
      <c r="AQ61">
        <v>2.78</v>
      </c>
      <c r="AR61">
        <v>58</v>
      </c>
      <c r="AS61">
        <v>83</v>
      </c>
      <c r="AT61">
        <v>55</v>
      </c>
      <c r="AU61">
        <v>32</v>
      </c>
      <c r="AV61">
        <v>18</v>
      </c>
      <c r="AW61">
        <v>57</v>
      </c>
      <c r="AX61">
        <v>79</v>
      </c>
      <c r="AY61">
        <v>33</v>
      </c>
      <c r="AZ61">
        <v>73</v>
      </c>
      <c r="BA61">
        <v>11.15</v>
      </c>
      <c r="BB61">
        <v>4.54</v>
      </c>
      <c r="BC61">
        <v>1.79</v>
      </c>
      <c r="BD61">
        <v>3.74</v>
      </c>
      <c r="BE61">
        <v>5</v>
      </c>
      <c r="BF61">
        <f t="shared" si="0"/>
        <v>8.6796323404933293E-3</v>
      </c>
      <c r="BG61">
        <f>1/Table3[[#This Row],[odds_ft_home_team_win]]-Table3[[#This Row],[Margin/3]]</f>
        <v>0.54997958553660165</v>
      </c>
      <c r="BH61">
        <f>1/Table3[[#This Row],[odds_ft_draw]]-Table3[[#This Row],[Margin/3]]</f>
        <v>0.25870004680389164</v>
      </c>
      <c r="BI61">
        <f>1/Table3[[#This Row],[odds_ft_away_team_win]]-Table3[[#This Row],[Margin/3]]</f>
        <v>0.19132036765950669</v>
      </c>
      <c r="BJ61">
        <f>MROUND(Table3[[#This Row],[ProbH]]*100,2)/100</f>
        <v>0.54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 t="s">
        <v>1811</v>
      </c>
      <c r="BR61">
        <f>VLOOKUP(Table3[[#This Row],[Reference]],metron,10,FALSE)</f>
        <v>2.6359702267612941</v>
      </c>
      <c r="BS61">
        <f>VLOOKUP(Table3[[#This Row],[Reference]],metron,11,FALSE)</f>
        <v>1.684957590444867</v>
      </c>
      <c r="BT61">
        <f>VLOOKUP(Table3[[#This Row],[Reference]],metron,12,FALSE)</f>
        <v>0.95101263631642718</v>
      </c>
      <c r="BU61">
        <f>VLOOKUP(Table3[[#This Row],[Reference]],metron,13,FALSE)</f>
        <v>0.72650164445213783</v>
      </c>
      <c r="BV61">
        <f>VLOOKUP(Table3[[#This Row],[Reference]],metron,14,FALSE)</f>
        <v>0.42097974727367138</v>
      </c>
      <c r="BW61">
        <f>VLOOKUP(Table3[[#This Row],[Reference]],metron,15,FALSE)</f>
        <v>13.338806970509379</v>
      </c>
      <c r="BX61">
        <f>VLOOKUP(Table3[[#This Row],[Reference]],metron,16,FALSE)</f>
        <v>9.2530160857908843</v>
      </c>
      <c r="BY61">
        <f>VLOOKUP(Table3[[#This Row],[Reference]],metron,17,FALSE)</f>
        <v>5.9915081521739131</v>
      </c>
      <c r="BZ61">
        <f>VLOOKUP(Table3[[#This Row],[Reference]],metron,18,FALSE)</f>
        <v>3.9772418478260869</v>
      </c>
      <c r="CA61">
        <f>VLOOKUP(Table3[[#This Row],[Reference]],metron,19,FALSE)</f>
        <v>7.3472988183354664</v>
      </c>
      <c r="CB61">
        <f>VLOOKUP(Table3[[#This Row],[Reference]],metron,20,FALSE)</f>
        <v>5.2757742379647974</v>
      </c>
      <c r="CC61">
        <f>VLOOKUP(Table3[[#This Row],[Reference]],metron,21,FALSE)</f>
        <v>12.59428182437032</v>
      </c>
      <c r="CD61">
        <f>VLOOKUP(Table3[[#This Row],[Reference]],metron,22,FALSE)</f>
        <v>13.577944179714089</v>
      </c>
      <c r="CE61">
        <f>VLOOKUP(Table3[[#This Row],[Reference]],metron,23,FALSE)</f>
        <v>1.4276913099870301</v>
      </c>
      <c r="CF61">
        <f>VLOOKUP(Table3[[#This Row],[Reference]],metron,24,FALSE)</f>
        <v>1.940985732814527</v>
      </c>
      <c r="CG61">
        <f>VLOOKUP(Table3[[#This Row],[Reference]],metron,25,FALSE)</f>
        <v>8.0739299610894946E-2</v>
      </c>
      <c r="CH61">
        <f>VLOOKUP(Table3[[#This Row],[Reference]],metron,26,FALSE)</f>
        <v>0.12743190661478601</v>
      </c>
    </row>
    <row r="62" spans="1:86" hidden="1" x14ac:dyDescent="0.45">
      <c r="A62">
        <v>1518663600</v>
      </c>
      <c r="B62" t="s">
        <v>1913</v>
      </c>
      <c r="C62" t="s">
        <v>64</v>
      </c>
      <c r="D62" t="s">
        <v>65</v>
      </c>
      <c r="E62" t="s">
        <v>682</v>
      </c>
      <c r="F62" t="s">
        <v>1817</v>
      </c>
      <c r="G62" t="s">
        <v>65</v>
      </c>
      <c r="H62">
        <v>7</v>
      </c>
      <c r="I62">
        <v>1.55</v>
      </c>
      <c r="J62">
        <v>0.67</v>
      </c>
      <c r="K62">
        <v>1.28</v>
      </c>
      <c r="L62">
        <v>0.82</v>
      </c>
      <c r="M62">
        <v>1</v>
      </c>
      <c r="N62">
        <v>2</v>
      </c>
      <c r="O62">
        <v>3</v>
      </c>
      <c r="P62">
        <v>3</v>
      </c>
      <c r="Q62">
        <v>1</v>
      </c>
      <c r="R62">
        <v>2</v>
      </c>
      <c r="S62">
        <v>36</v>
      </c>
      <c r="T62" t="s">
        <v>1914</v>
      </c>
      <c r="U62">
        <v>7</v>
      </c>
      <c r="V62">
        <v>5</v>
      </c>
      <c r="W62">
        <v>2</v>
      </c>
      <c r="X62">
        <v>0</v>
      </c>
      <c r="Y62">
        <v>5</v>
      </c>
      <c r="Z62">
        <v>0</v>
      </c>
      <c r="AA62">
        <v>0</v>
      </c>
      <c r="AB62">
        <v>2</v>
      </c>
      <c r="AC62">
        <v>1</v>
      </c>
      <c r="AD62">
        <v>4</v>
      </c>
      <c r="AE62">
        <v>11</v>
      </c>
      <c r="AF62">
        <v>10</v>
      </c>
      <c r="AG62">
        <v>3</v>
      </c>
      <c r="AH62">
        <v>3</v>
      </c>
      <c r="AI62">
        <v>8</v>
      </c>
      <c r="AJ62">
        <v>7</v>
      </c>
      <c r="AK62">
        <v>16</v>
      </c>
      <c r="AL62">
        <v>14</v>
      </c>
      <c r="AM62">
        <v>61</v>
      </c>
      <c r="AN62">
        <v>39</v>
      </c>
      <c r="AO62">
        <v>0</v>
      </c>
      <c r="AP62">
        <v>0</v>
      </c>
      <c r="AQ62">
        <v>2.35</v>
      </c>
      <c r="AR62">
        <v>31</v>
      </c>
      <c r="AS62">
        <v>62</v>
      </c>
      <c r="AT62">
        <v>31</v>
      </c>
      <c r="AU62">
        <v>26</v>
      </c>
      <c r="AV62">
        <v>17</v>
      </c>
      <c r="AW62">
        <v>22</v>
      </c>
      <c r="AX62">
        <v>52</v>
      </c>
      <c r="AY62">
        <v>49</v>
      </c>
      <c r="AZ62">
        <v>66</v>
      </c>
      <c r="BA62">
        <v>9</v>
      </c>
      <c r="BB62">
        <v>4.87</v>
      </c>
      <c r="BC62">
        <v>1.63</v>
      </c>
      <c r="BD62">
        <v>3.93</v>
      </c>
      <c r="BE62">
        <v>6.37</v>
      </c>
      <c r="BF62">
        <f t="shared" si="0"/>
        <v>8.3119099985247882E-3</v>
      </c>
      <c r="BG62">
        <f>1/Table3[[#This Row],[odds_ft_home_team_win]]-Table3[[#This Row],[Margin/3]]</f>
        <v>0.60518502251681261</v>
      </c>
      <c r="BH62">
        <f>1/Table3[[#This Row],[odds_ft_draw]]-Table3[[#This Row],[Margin/3]]</f>
        <v>0.2461410162101266</v>
      </c>
      <c r="BI62">
        <f>1/Table3[[#This Row],[odds_ft_away_team_win]]-Table3[[#This Row],[Margin/3]]</f>
        <v>0.14867396127306076</v>
      </c>
      <c r="BJ62">
        <f>MROUND(Table3[[#This Row],[ProbH]]*100,2)/100</f>
        <v>0.6</v>
      </c>
      <c r="BK62">
        <v>1.32</v>
      </c>
      <c r="BL62">
        <v>2</v>
      </c>
      <c r="BM62">
        <v>3.55</v>
      </c>
      <c r="BN62">
        <v>0</v>
      </c>
      <c r="BO62">
        <v>2</v>
      </c>
      <c r="BP62">
        <v>1.83</v>
      </c>
      <c r="BQ62" t="s">
        <v>1846</v>
      </c>
      <c r="BR62">
        <f>VLOOKUP(Table3[[#This Row],[Reference]],metron,10,FALSE)</f>
        <v>2.7310090702947849</v>
      </c>
      <c r="BS62">
        <f>VLOOKUP(Table3[[#This Row],[Reference]],metron,11,FALSE)</f>
        <v>1.841836734693878</v>
      </c>
      <c r="BT62">
        <f>VLOOKUP(Table3[[#This Row],[Reference]],metron,12,FALSE)</f>
        <v>0.88917233560090703</v>
      </c>
      <c r="BU62">
        <f>VLOOKUP(Table3[[#This Row],[Reference]],metron,13,FALSE)</f>
        <v>0.804822695035461</v>
      </c>
      <c r="BV62">
        <f>VLOOKUP(Table3[[#This Row],[Reference]],metron,14,FALSE)</f>
        <v>0.38099290780141842</v>
      </c>
      <c r="BW62">
        <f>VLOOKUP(Table3[[#This Row],[Reference]],metron,15,FALSE)</f>
        <v>14.25174825174825</v>
      </c>
      <c r="BX62">
        <f>VLOOKUP(Table3[[#This Row],[Reference]],metron,16,FALSE)</f>
        <v>8.8316683316683324</v>
      </c>
      <c r="BY62">
        <f>VLOOKUP(Table3[[#This Row],[Reference]],metron,17,FALSE)</f>
        <v>6.2901265822784813</v>
      </c>
      <c r="BZ62">
        <f>VLOOKUP(Table3[[#This Row],[Reference]],metron,18,FALSE)</f>
        <v>3.6162025316455702</v>
      </c>
      <c r="CA62">
        <f>VLOOKUP(Table3[[#This Row],[Reference]],metron,19,FALSE)</f>
        <v>7.9616216694697686</v>
      </c>
      <c r="CB62">
        <f>VLOOKUP(Table3[[#This Row],[Reference]],metron,20,FALSE)</f>
        <v>5.2154658000227627</v>
      </c>
      <c r="CC62">
        <f>VLOOKUP(Table3[[#This Row],[Reference]],metron,21,FALSE)</f>
        <v>12.444895886236671</v>
      </c>
      <c r="CD62">
        <f>VLOOKUP(Table3[[#This Row],[Reference]],metron,22,FALSE)</f>
        <v>13.620619603859829</v>
      </c>
      <c r="CE62">
        <f>VLOOKUP(Table3[[#This Row],[Reference]],metron,23,FALSE)</f>
        <v>1.406084017382907</v>
      </c>
      <c r="CF62">
        <f>VLOOKUP(Table3[[#This Row],[Reference]],metron,24,FALSE)</f>
        <v>2.070980202800579</v>
      </c>
      <c r="CG62">
        <f>VLOOKUP(Table3[[#This Row],[Reference]],metron,25,FALSE)</f>
        <v>6.1323032351521013E-2</v>
      </c>
      <c r="CH62">
        <f>VLOOKUP(Table3[[#This Row],[Reference]],metron,26,FALSE)</f>
        <v>0.1313375181071946</v>
      </c>
    </row>
    <row r="63" spans="1:86" hidden="1" x14ac:dyDescent="0.45">
      <c r="A63">
        <v>1518663600</v>
      </c>
      <c r="B63" t="s">
        <v>1913</v>
      </c>
      <c r="C63" t="s">
        <v>64</v>
      </c>
      <c r="D63" t="s">
        <v>65</v>
      </c>
      <c r="E63" t="s">
        <v>700</v>
      </c>
      <c r="F63" t="s">
        <v>705</v>
      </c>
      <c r="G63" t="s">
        <v>65</v>
      </c>
      <c r="H63">
        <v>7</v>
      </c>
      <c r="I63">
        <v>1.58</v>
      </c>
      <c r="J63">
        <v>1</v>
      </c>
      <c r="K63">
        <v>1.53</v>
      </c>
      <c r="L63">
        <v>1.29</v>
      </c>
      <c r="M63">
        <v>2</v>
      </c>
      <c r="N63">
        <v>0</v>
      </c>
      <c r="O63">
        <v>2</v>
      </c>
      <c r="P63">
        <v>2</v>
      </c>
      <c r="Q63">
        <v>2</v>
      </c>
      <c r="R63">
        <v>0</v>
      </c>
      <c r="S63" t="s">
        <v>1915</v>
      </c>
      <c r="U63">
        <v>2</v>
      </c>
      <c r="V63">
        <v>14</v>
      </c>
      <c r="W63">
        <v>2</v>
      </c>
      <c r="X63">
        <v>0</v>
      </c>
      <c r="Y63">
        <v>4</v>
      </c>
      <c r="Z63">
        <v>2</v>
      </c>
      <c r="AA63">
        <v>1</v>
      </c>
      <c r="AB63">
        <v>1</v>
      </c>
      <c r="AC63">
        <v>1</v>
      </c>
      <c r="AD63">
        <v>5</v>
      </c>
      <c r="AE63">
        <v>6</v>
      </c>
      <c r="AF63">
        <v>11</v>
      </c>
      <c r="AG63">
        <v>4</v>
      </c>
      <c r="AH63">
        <v>3</v>
      </c>
      <c r="AI63">
        <v>2</v>
      </c>
      <c r="AJ63">
        <v>8</v>
      </c>
      <c r="AK63">
        <v>10</v>
      </c>
      <c r="AL63">
        <v>15</v>
      </c>
      <c r="AM63">
        <v>49</v>
      </c>
      <c r="AN63">
        <v>51</v>
      </c>
      <c r="AO63">
        <v>0</v>
      </c>
      <c r="AP63">
        <v>0</v>
      </c>
      <c r="AQ63">
        <v>2.13</v>
      </c>
      <c r="AR63">
        <v>44</v>
      </c>
      <c r="AS63">
        <v>65</v>
      </c>
      <c r="AT63">
        <v>44</v>
      </c>
      <c r="AU63">
        <v>22</v>
      </c>
      <c r="AV63">
        <v>5</v>
      </c>
      <c r="AW63">
        <v>30</v>
      </c>
      <c r="AX63">
        <v>61</v>
      </c>
      <c r="AY63">
        <v>39</v>
      </c>
      <c r="AZ63">
        <v>61</v>
      </c>
      <c r="BA63">
        <v>10.81</v>
      </c>
      <c r="BB63">
        <v>4.92</v>
      </c>
      <c r="BC63">
        <v>2.58</v>
      </c>
      <c r="BD63">
        <v>3.24</v>
      </c>
      <c r="BE63">
        <v>3.03</v>
      </c>
      <c r="BF63">
        <f t="shared" si="0"/>
        <v>8.7572926112593485E-3</v>
      </c>
      <c r="BG63">
        <f>1/Table3[[#This Row],[odds_ft_home_team_win]]-Table3[[#This Row],[Margin/3]]</f>
        <v>0.37883960661354682</v>
      </c>
      <c r="BH63">
        <f>1/Table3[[#This Row],[odds_ft_draw]]-Table3[[#This Row],[Margin/3]]</f>
        <v>0.29988468269738261</v>
      </c>
      <c r="BI63">
        <f>1/Table3[[#This Row],[odds_ft_away_team_win]]-Table3[[#This Row],[Margin/3]]</f>
        <v>0.32127571068907068</v>
      </c>
      <c r="BJ63">
        <f>MROUND(Table3[[#This Row],[ProbH]]*100,2)/100</f>
        <v>0.38</v>
      </c>
      <c r="BK63">
        <v>1.36</v>
      </c>
      <c r="BL63">
        <v>2.1</v>
      </c>
      <c r="BM63">
        <v>3.85</v>
      </c>
      <c r="BN63">
        <v>0</v>
      </c>
      <c r="BO63">
        <v>1.91</v>
      </c>
      <c r="BP63">
        <v>1.91</v>
      </c>
      <c r="BQ63" t="s">
        <v>1803</v>
      </c>
      <c r="BR63">
        <f>VLOOKUP(Table3[[#This Row],[Reference]],metron,10,FALSE)</f>
        <v>2.4900895140664963</v>
      </c>
      <c r="BS63">
        <f>VLOOKUP(Table3[[#This Row],[Reference]],metron,11,FALSE)</f>
        <v>1.330562659846547</v>
      </c>
      <c r="BT63">
        <f>VLOOKUP(Table3[[#This Row],[Reference]],metron,12,FALSE)</f>
        <v>1.1595268542199491</v>
      </c>
      <c r="BU63">
        <f>VLOOKUP(Table3[[#This Row],[Reference]],metron,13,FALSE)</f>
        <v>0.59053607588191415</v>
      </c>
      <c r="BV63">
        <f>VLOOKUP(Table3[[#This Row],[Reference]],metron,14,FALSE)</f>
        <v>0.50069274219332838</v>
      </c>
      <c r="BW63">
        <f>VLOOKUP(Table3[[#This Row],[Reference]],metron,15,FALSE)</f>
        <v>11.79715236686391</v>
      </c>
      <c r="BX63">
        <f>VLOOKUP(Table3[[#This Row],[Reference]],metron,16,FALSE)</f>
        <v>10.317122781065089</v>
      </c>
      <c r="BY63">
        <f>VLOOKUP(Table3[[#This Row],[Reference]],metron,17,FALSE)</f>
        <v>5.0637025966747622</v>
      </c>
      <c r="BZ63">
        <f>VLOOKUP(Table3[[#This Row],[Reference]],metron,18,FALSE)</f>
        <v>4.4674014571268454</v>
      </c>
      <c r="CA63">
        <f>VLOOKUP(Table3[[#This Row],[Reference]],metron,19,FALSE)</f>
        <v>6.7334497701891483</v>
      </c>
      <c r="CB63">
        <f>VLOOKUP(Table3[[#This Row],[Reference]],metron,20,FALSE)</f>
        <v>5.849721323938244</v>
      </c>
      <c r="CC63">
        <f>VLOOKUP(Table3[[#This Row],[Reference]],metron,21,FALSE)</f>
        <v>12.89644194756554</v>
      </c>
      <c r="CD63">
        <f>VLOOKUP(Table3[[#This Row],[Reference]],metron,22,FALSE)</f>
        <v>13.3434456928839</v>
      </c>
      <c r="CE63">
        <f>VLOOKUP(Table3[[#This Row],[Reference]],metron,23,FALSE)</f>
        <v>1.6144382124117971</v>
      </c>
      <c r="CF63">
        <f>VLOOKUP(Table3[[#This Row],[Reference]],metron,24,FALSE)</f>
        <v>1.9032024606477289</v>
      </c>
      <c r="CG63">
        <f>VLOOKUP(Table3[[#This Row],[Reference]],metron,25,FALSE)</f>
        <v>9.372172969060974E-2</v>
      </c>
      <c r="CH63">
        <f>VLOOKUP(Table3[[#This Row],[Reference]],metron,26,FALSE)</f>
        <v>0.11669983716301791</v>
      </c>
    </row>
    <row r="64" spans="1:86" hidden="1" x14ac:dyDescent="0.45">
      <c r="A64">
        <v>1518663960</v>
      </c>
      <c r="B64" t="s">
        <v>1916</v>
      </c>
      <c r="C64" t="s">
        <v>64</v>
      </c>
      <c r="D64" t="s">
        <v>65</v>
      </c>
      <c r="E64" t="s">
        <v>693</v>
      </c>
      <c r="F64" t="s">
        <v>676</v>
      </c>
      <c r="G64" t="s">
        <v>65</v>
      </c>
      <c r="H64">
        <v>7</v>
      </c>
      <c r="I64">
        <v>1.42</v>
      </c>
      <c r="J64">
        <v>1.08</v>
      </c>
      <c r="K64">
        <v>1.59</v>
      </c>
      <c r="L64">
        <v>0.95</v>
      </c>
      <c r="M64">
        <v>2</v>
      </c>
      <c r="N64">
        <v>0</v>
      </c>
      <c r="O64">
        <v>2</v>
      </c>
      <c r="P64">
        <v>1</v>
      </c>
      <c r="Q64">
        <v>1</v>
      </c>
      <c r="R64">
        <v>0</v>
      </c>
      <c r="S64" t="s">
        <v>1917</v>
      </c>
      <c r="U64">
        <v>2</v>
      </c>
      <c r="V64">
        <v>4</v>
      </c>
      <c r="W64">
        <v>2</v>
      </c>
      <c r="X64">
        <v>0</v>
      </c>
      <c r="Y64">
        <v>2</v>
      </c>
      <c r="Z64">
        <v>0</v>
      </c>
      <c r="AA64">
        <v>1</v>
      </c>
      <c r="AB64">
        <v>1</v>
      </c>
      <c r="AC64">
        <v>0</v>
      </c>
      <c r="AD64">
        <v>2</v>
      </c>
      <c r="AE64">
        <v>21</v>
      </c>
      <c r="AF64">
        <v>11</v>
      </c>
      <c r="AG64">
        <v>8</v>
      </c>
      <c r="AH64">
        <v>2</v>
      </c>
      <c r="AI64">
        <v>13</v>
      </c>
      <c r="AJ64">
        <v>9</v>
      </c>
      <c r="AK64">
        <v>13</v>
      </c>
      <c r="AL64">
        <v>14</v>
      </c>
      <c r="AM64">
        <v>49</v>
      </c>
      <c r="AN64">
        <v>51</v>
      </c>
      <c r="AO64">
        <v>0</v>
      </c>
      <c r="AP64">
        <v>0</v>
      </c>
      <c r="AQ64">
        <v>2.59</v>
      </c>
      <c r="AR64">
        <v>50</v>
      </c>
      <c r="AS64">
        <v>67</v>
      </c>
      <c r="AT64">
        <v>55</v>
      </c>
      <c r="AU64">
        <v>42</v>
      </c>
      <c r="AV64">
        <v>13</v>
      </c>
      <c r="AW64">
        <v>46</v>
      </c>
      <c r="AX64">
        <v>67</v>
      </c>
      <c r="AY64">
        <v>42</v>
      </c>
      <c r="AZ64">
        <v>71</v>
      </c>
      <c r="BA64">
        <v>8.67</v>
      </c>
      <c r="BB64">
        <v>5</v>
      </c>
      <c r="BC64">
        <v>2</v>
      </c>
      <c r="BD64">
        <v>3.52</v>
      </c>
      <c r="BE64">
        <v>4.1500000000000004</v>
      </c>
      <c r="BF64">
        <f t="shared" si="0"/>
        <v>8.3515881708652682E-3</v>
      </c>
      <c r="BG64">
        <f>1/Table3[[#This Row],[odds_ft_home_team_win]]-Table3[[#This Row],[Margin/3]]</f>
        <v>0.49164841182913471</v>
      </c>
      <c r="BH64">
        <f>1/Table3[[#This Row],[odds_ft_draw]]-Table3[[#This Row],[Margin/3]]</f>
        <v>0.27573932092004383</v>
      </c>
      <c r="BI64">
        <f>1/Table3[[#This Row],[odds_ft_away_team_win]]-Table3[[#This Row],[Margin/3]]</f>
        <v>0.23261226725082146</v>
      </c>
      <c r="BJ64">
        <f>MROUND(Table3[[#This Row],[ProbH]]*100,2)/100</f>
        <v>0.5</v>
      </c>
      <c r="BK64">
        <v>1.32</v>
      </c>
      <c r="BL64">
        <v>2</v>
      </c>
      <c r="BM64">
        <v>3.55</v>
      </c>
      <c r="BN64">
        <v>0</v>
      </c>
      <c r="BO64">
        <v>1.91</v>
      </c>
      <c r="BP64">
        <v>1.91</v>
      </c>
      <c r="BQ64" t="s">
        <v>1815</v>
      </c>
      <c r="BR64">
        <f>VLOOKUP(Table3[[#This Row],[Reference]],metron,10,FALSE)</f>
        <v>2.5202079886551649</v>
      </c>
      <c r="BS64">
        <f>VLOOKUP(Table3[[#This Row],[Reference]],metron,11,FALSE)</f>
        <v>1.5342708579532029</v>
      </c>
      <c r="BT64">
        <f>VLOOKUP(Table3[[#This Row],[Reference]],metron,12,FALSE)</f>
        <v>0.98593713070196176</v>
      </c>
      <c r="BU64">
        <f>VLOOKUP(Table3[[#This Row],[Reference]],metron,13,FALSE)</f>
        <v>0.67513590167809023</v>
      </c>
      <c r="BV64">
        <f>VLOOKUP(Table3[[#This Row],[Reference]],metron,14,FALSE)</f>
        <v>0.4286727337194185</v>
      </c>
      <c r="BW64">
        <f>VLOOKUP(Table3[[#This Row],[Reference]],metron,15,FALSE)</f>
        <v>12.98669114272602</v>
      </c>
      <c r="BX64">
        <f>VLOOKUP(Table3[[#This Row],[Reference]],metron,16,FALSE)</f>
        <v>9.4167049105094076</v>
      </c>
      <c r="BY64">
        <f>VLOOKUP(Table3[[#This Row],[Reference]],metron,17,FALSE)</f>
        <v>5.6645716945996272</v>
      </c>
      <c r="BZ64">
        <f>VLOOKUP(Table3[[#This Row],[Reference]],metron,18,FALSE)</f>
        <v>4.0242085661080074</v>
      </c>
      <c r="CA64">
        <f>VLOOKUP(Table3[[#This Row],[Reference]],metron,19,FALSE)</f>
        <v>7.3221194481263927</v>
      </c>
      <c r="CB64">
        <f>VLOOKUP(Table3[[#This Row],[Reference]],metron,20,FALSE)</f>
        <v>5.3924963444014002</v>
      </c>
      <c r="CC64">
        <f>VLOOKUP(Table3[[#This Row],[Reference]],metron,21,FALSE)</f>
        <v>12.508162313432839</v>
      </c>
      <c r="CD64">
        <f>VLOOKUP(Table3[[#This Row],[Reference]],metron,22,FALSE)</f>
        <v>13.36963619402985</v>
      </c>
      <c r="CE64">
        <f>VLOOKUP(Table3[[#This Row],[Reference]],metron,23,FALSE)</f>
        <v>1.4438014689517029</v>
      </c>
      <c r="CF64">
        <f>VLOOKUP(Table3[[#This Row],[Reference]],metron,24,FALSE)</f>
        <v>1.9410193634542621</v>
      </c>
      <c r="CG64">
        <f>VLOOKUP(Table3[[#This Row],[Reference]],metron,25,FALSE)</f>
        <v>8.4130870242599604E-2</v>
      </c>
      <c r="CH64">
        <f>VLOOKUP(Table3[[#This Row],[Reference]],metron,26,FALSE)</f>
        <v>0.1275317160026708</v>
      </c>
    </row>
    <row r="65" spans="1:86" hidden="1" x14ac:dyDescent="0.45">
      <c r="A65">
        <v>1518829200</v>
      </c>
      <c r="B65" t="s">
        <v>1918</v>
      </c>
      <c r="C65" t="s">
        <v>64</v>
      </c>
      <c r="D65" t="s">
        <v>65</v>
      </c>
      <c r="E65" t="s">
        <v>1810</v>
      </c>
      <c r="F65" t="s">
        <v>1823</v>
      </c>
      <c r="G65" t="s">
        <v>65</v>
      </c>
      <c r="H65">
        <v>8</v>
      </c>
      <c r="I65">
        <v>1.46</v>
      </c>
      <c r="J65">
        <v>1.08</v>
      </c>
      <c r="K65">
        <v>1.5</v>
      </c>
      <c r="L65">
        <v>0.82</v>
      </c>
      <c r="M65">
        <v>2</v>
      </c>
      <c r="N65">
        <v>1</v>
      </c>
      <c r="O65">
        <v>3</v>
      </c>
      <c r="P65">
        <v>1</v>
      </c>
      <c r="Q65">
        <v>0</v>
      </c>
      <c r="R65">
        <v>1</v>
      </c>
      <c r="S65" t="s">
        <v>1919</v>
      </c>
      <c r="T65">
        <v>22</v>
      </c>
      <c r="U65">
        <v>3</v>
      </c>
      <c r="V65">
        <v>1</v>
      </c>
      <c r="W65">
        <v>3</v>
      </c>
      <c r="X65">
        <v>0</v>
      </c>
      <c r="Y65">
        <v>3</v>
      </c>
      <c r="Z65">
        <v>0</v>
      </c>
      <c r="AA65">
        <v>0</v>
      </c>
      <c r="AB65">
        <v>3</v>
      </c>
      <c r="AC65">
        <v>0</v>
      </c>
      <c r="AD65">
        <v>3</v>
      </c>
      <c r="AE65">
        <v>10</v>
      </c>
      <c r="AF65">
        <v>6</v>
      </c>
      <c r="AG65">
        <v>4</v>
      </c>
      <c r="AH65">
        <v>3</v>
      </c>
      <c r="AI65">
        <v>6</v>
      </c>
      <c r="AJ65">
        <v>3</v>
      </c>
      <c r="AK65">
        <v>15</v>
      </c>
      <c r="AL65">
        <v>20</v>
      </c>
      <c r="AM65">
        <v>63</v>
      </c>
      <c r="AN65">
        <v>37</v>
      </c>
      <c r="AO65">
        <v>0</v>
      </c>
      <c r="AP65">
        <v>0</v>
      </c>
      <c r="AQ65">
        <v>2.87</v>
      </c>
      <c r="AR65">
        <v>52</v>
      </c>
      <c r="AS65">
        <v>73</v>
      </c>
      <c r="AT65">
        <v>57</v>
      </c>
      <c r="AU65">
        <v>33</v>
      </c>
      <c r="AV65">
        <v>21</v>
      </c>
      <c r="AW65">
        <v>37</v>
      </c>
      <c r="AX65">
        <v>72</v>
      </c>
      <c r="AY65">
        <v>49</v>
      </c>
      <c r="AZ65">
        <v>77</v>
      </c>
      <c r="BA65">
        <v>10.35</v>
      </c>
      <c r="BB65">
        <v>5.5</v>
      </c>
      <c r="BC65">
        <v>2.09</v>
      </c>
      <c r="BD65">
        <v>3.61</v>
      </c>
      <c r="BE65">
        <v>3.72</v>
      </c>
      <c r="BF65">
        <f t="shared" si="0"/>
        <v>8.0981380239713019E-3</v>
      </c>
      <c r="BG65">
        <f>1/Table3[[#This Row],[odds_ft_home_team_win]]-Table3[[#This Row],[Margin/3]]</f>
        <v>0.47037076149755985</v>
      </c>
      <c r="BH65">
        <f>1/Table3[[#This Row],[odds_ft_draw]]-Table3[[#This Row],[Margin/3]]</f>
        <v>0.2689101722253362</v>
      </c>
      <c r="BI65">
        <f>1/Table3[[#This Row],[odds_ft_away_team_win]]-Table3[[#This Row],[Margin/3]]</f>
        <v>0.26071906627710395</v>
      </c>
      <c r="BJ65">
        <f>MROUND(Table3[[#This Row],[ProbH]]*100,2)/100</f>
        <v>0.48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 t="s">
        <v>1828</v>
      </c>
      <c r="BR65">
        <f>VLOOKUP(Table3[[#This Row],[Reference]],metron,10,FALSE)</f>
        <v>2.5271929824561399</v>
      </c>
      <c r="BS65">
        <f>VLOOKUP(Table3[[#This Row],[Reference]],metron,11,FALSE)</f>
        <v>1.510877192982456</v>
      </c>
      <c r="BT65">
        <f>VLOOKUP(Table3[[#This Row],[Reference]],metron,12,FALSE)</f>
        <v>1.0163157894736841</v>
      </c>
      <c r="BU65">
        <f>VLOOKUP(Table3[[#This Row],[Reference]],metron,13,FALSE)</f>
        <v>0.67350877192982461</v>
      </c>
      <c r="BV65">
        <f>VLOOKUP(Table3[[#This Row],[Reference]],metron,14,FALSE)</f>
        <v>0.4442105263157895</v>
      </c>
      <c r="BW65">
        <f>VLOOKUP(Table3[[#This Row],[Reference]],metron,15,FALSE)</f>
        <v>12.80980392156863</v>
      </c>
      <c r="BX65">
        <f>VLOOKUP(Table3[[#This Row],[Reference]],metron,16,FALSE)</f>
        <v>9.6872549019607845</v>
      </c>
      <c r="BY65">
        <f>VLOOKUP(Table3[[#This Row],[Reference]],metron,17,FALSE)</f>
        <v>5.6491169610129957</v>
      </c>
      <c r="BZ65">
        <f>VLOOKUP(Table3[[#This Row],[Reference]],metron,18,FALSE)</f>
        <v>4.1379540153282237</v>
      </c>
      <c r="CA65">
        <f>VLOOKUP(Table3[[#This Row],[Reference]],metron,19,FALSE)</f>
        <v>7.1606869605556343</v>
      </c>
      <c r="CB65">
        <f>VLOOKUP(Table3[[#This Row],[Reference]],metron,20,FALSE)</f>
        <v>5.5493008866325608</v>
      </c>
      <c r="CC65">
        <f>VLOOKUP(Table3[[#This Row],[Reference]],metron,21,FALSE)</f>
        <v>12.9029029029029</v>
      </c>
      <c r="CD65">
        <f>VLOOKUP(Table3[[#This Row],[Reference]],metron,22,FALSE)</f>
        <v>13.75508842175509</v>
      </c>
      <c r="CE65">
        <f>VLOOKUP(Table3[[#This Row],[Reference]],metron,23,FALSE)</f>
        <v>1.5287356321839081</v>
      </c>
      <c r="CF65">
        <f>VLOOKUP(Table3[[#This Row],[Reference]],metron,24,FALSE)</f>
        <v>1.9664750957854411</v>
      </c>
      <c r="CG65">
        <f>VLOOKUP(Table3[[#This Row],[Reference]],metron,25,FALSE)</f>
        <v>8.8441890166028103E-2</v>
      </c>
      <c r="CH65">
        <f>VLOOKUP(Table3[[#This Row],[Reference]],metron,26,FALSE)</f>
        <v>0.13409961685823751</v>
      </c>
    </row>
    <row r="66" spans="1:86" hidden="1" x14ac:dyDescent="0.45">
      <c r="A66">
        <v>1518908400</v>
      </c>
      <c r="B66" t="s">
        <v>1920</v>
      </c>
      <c r="C66" t="s">
        <v>64</v>
      </c>
      <c r="D66" t="s">
        <v>65</v>
      </c>
      <c r="E66" t="s">
        <v>671</v>
      </c>
      <c r="F66" t="s">
        <v>700</v>
      </c>
      <c r="G66" t="s">
        <v>65</v>
      </c>
      <c r="H66">
        <v>8</v>
      </c>
      <c r="I66">
        <v>1.25</v>
      </c>
      <c r="J66">
        <v>0.55000000000000004</v>
      </c>
      <c r="K66">
        <v>1.44</v>
      </c>
      <c r="L66">
        <v>0.76</v>
      </c>
      <c r="M66">
        <v>1</v>
      </c>
      <c r="N66">
        <v>1</v>
      </c>
      <c r="O66">
        <v>2</v>
      </c>
      <c r="P66">
        <v>1</v>
      </c>
      <c r="Q66">
        <v>1</v>
      </c>
      <c r="R66">
        <v>0</v>
      </c>
      <c r="S66">
        <v>34</v>
      </c>
      <c r="T66">
        <v>86</v>
      </c>
      <c r="U66">
        <v>4</v>
      </c>
      <c r="V66">
        <v>1</v>
      </c>
      <c r="W66">
        <v>2</v>
      </c>
      <c r="X66">
        <v>0</v>
      </c>
      <c r="Y66">
        <v>1</v>
      </c>
      <c r="Z66">
        <v>0</v>
      </c>
      <c r="AA66">
        <v>1</v>
      </c>
      <c r="AB66">
        <v>1</v>
      </c>
      <c r="AC66">
        <v>0</v>
      </c>
      <c r="AD66">
        <v>1</v>
      </c>
      <c r="AE66">
        <v>7</v>
      </c>
      <c r="AF66">
        <v>6</v>
      </c>
      <c r="AG66">
        <v>5</v>
      </c>
      <c r="AH66">
        <v>2</v>
      </c>
      <c r="AI66">
        <v>2</v>
      </c>
      <c r="AJ66">
        <v>4</v>
      </c>
      <c r="AK66">
        <v>15</v>
      </c>
      <c r="AL66">
        <v>16</v>
      </c>
      <c r="AM66">
        <v>54</v>
      </c>
      <c r="AN66">
        <v>46</v>
      </c>
      <c r="AO66">
        <v>0</v>
      </c>
      <c r="AP66">
        <v>0</v>
      </c>
      <c r="AQ66">
        <v>1.84</v>
      </c>
      <c r="AR66">
        <v>43</v>
      </c>
      <c r="AS66">
        <v>61</v>
      </c>
      <c r="AT66">
        <v>30</v>
      </c>
      <c r="AU66">
        <v>9</v>
      </c>
      <c r="AV66">
        <v>5</v>
      </c>
      <c r="AW66">
        <v>26</v>
      </c>
      <c r="AX66">
        <v>71</v>
      </c>
      <c r="AY66">
        <v>22</v>
      </c>
      <c r="AZ66">
        <v>61</v>
      </c>
      <c r="BA66">
        <v>8.23</v>
      </c>
      <c r="BB66">
        <v>5.51</v>
      </c>
      <c r="BC66">
        <v>1.92</v>
      </c>
      <c r="BD66">
        <v>3.48</v>
      </c>
      <c r="BE66">
        <v>4.63</v>
      </c>
      <c r="BF66">
        <f t="shared" si="0"/>
        <v>8.057458851567759E-3</v>
      </c>
      <c r="BG66">
        <f>1/Table3[[#This Row],[odds_ft_home_team_win]]-Table3[[#This Row],[Margin/3]]</f>
        <v>0.51277587448176565</v>
      </c>
      <c r="BH66">
        <f>1/Table3[[#This Row],[odds_ft_draw]]-Table3[[#This Row],[Margin/3]]</f>
        <v>0.27929886298751266</v>
      </c>
      <c r="BI66">
        <f>1/Table3[[#This Row],[odds_ft_away_team_win]]-Table3[[#This Row],[Margin/3]]</f>
        <v>0.20792526253072166</v>
      </c>
      <c r="BJ66">
        <f>MROUND(Table3[[#This Row],[ProbH]]*100,2)/100</f>
        <v>0.52</v>
      </c>
      <c r="BK66">
        <v>1.38</v>
      </c>
      <c r="BL66">
        <v>2.2000000000000002</v>
      </c>
      <c r="BM66">
        <v>4.05</v>
      </c>
      <c r="BN66">
        <v>0</v>
      </c>
      <c r="BO66">
        <v>2.0499999999999998</v>
      </c>
      <c r="BP66">
        <v>1.77</v>
      </c>
      <c r="BQ66" t="s">
        <v>1808</v>
      </c>
      <c r="BR66">
        <f>VLOOKUP(Table3[[#This Row],[Reference]],metron,10,FALSE)</f>
        <v>2.5967403582378576</v>
      </c>
      <c r="BS66">
        <f>VLOOKUP(Table3[[#This Row],[Reference]],metron,11,FALSE)</f>
        <v>1.625948039373891</v>
      </c>
      <c r="BT66">
        <f>VLOOKUP(Table3[[#This Row],[Reference]],metron,12,FALSE)</f>
        <v>0.97079231886396644</v>
      </c>
      <c r="BU66">
        <f>VLOOKUP(Table3[[#This Row],[Reference]],metron,13,FALSE)</f>
        <v>0.71433182698515174</v>
      </c>
      <c r="BV66">
        <f>VLOOKUP(Table3[[#This Row],[Reference]],metron,14,FALSE)</f>
        <v>0.43011620400258233</v>
      </c>
      <c r="BW66">
        <f>VLOOKUP(Table3[[#This Row],[Reference]],metron,15,FALSE)</f>
        <v>13.39951055368614</v>
      </c>
      <c r="BX66">
        <f>VLOOKUP(Table3[[#This Row],[Reference]],metron,16,FALSE)</f>
        <v>9.4252064851636579</v>
      </c>
      <c r="BY66">
        <f>VLOOKUP(Table3[[#This Row],[Reference]],metron,17,FALSE)</f>
        <v>5.7628422023992618</v>
      </c>
      <c r="BZ66">
        <f>VLOOKUP(Table3[[#This Row],[Reference]],metron,18,FALSE)</f>
        <v>3.9375576745616732</v>
      </c>
      <c r="CA66">
        <f>VLOOKUP(Table3[[#This Row],[Reference]],metron,19,FALSE)</f>
        <v>7.636668351286878</v>
      </c>
      <c r="CB66">
        <f>VLOOKUP(Table3[[#This Row],[Reference]],metron,20,FALSE)</f>
        <v>5.4876488106019847</v>
      </c>
      <c r="CC66">
        <f>VLOOKUP(Table3[[#This Row],[Reference]],metron,21,FALSE)</f>
        <v>12.460420531849101</v>
      </c>
      <c r="CD66">
        <f>VLOOKUP(Table3[[#This Row],[Reference]],metron,22,FALSE)</f>
        <v>13.44897959183673</v>
      </c>
      <c r="CE66">
        <f>VLOOKUP(Table3[[#This Row],[Reference]],metron,23,FALSE)</f>
        <v>1.462202380952381</v>
      </c>
      <c r="CF66">
        <f>VLOOKUP(Table3[[#This Row],[Reference]],metron,24,FALSE)</f>
        <v>2.01547619047619</v>
      </c>
      <c r="CG66">
        <f>VLOOKUP(Table3[[#This Row],[Reference]],metron,25,FALSE)</f>
        <v>7.7380952380952384E-2</v>
      </c>
      <c r="CH66">
        <f>VLOOKUP(Table3[[#This Row],[Reference]],metron,26,FALSE)</f>
        <v>0.13754093480202439</v>
      </c>
    </row>
    <row r="67" spans="1:86" x14ac:dyDescent="0.45">
      <c r="A67">
        <v>1518915600</v>
      </c>
      <c r="B67" t="s">
        <v>1921</v>
      </c>
      <c r="C67" t="s">
        <v>64</v>
      </c>
      <c r="D67" t="s">
        <v>65</v>
      </c>
      <c r="E67" t="s">
        <v>661</v>
      </c>
      <c r="F67" t="s">
        <v>677</v>
      </c>
      <c r="G67" t="s">
        <v>65</v>
      </c>
      <c r="H67">
        <v>8</v>
      </c>
      <c r="I67">
        <v>2.4300000000000002</v>
      </c>
      <c r="J67">
        <v>1</v>
      </c>
      <c r="K67">
        <v>2.4300000000000002</v>
      </c>
      <c r="L67">
        <v>0.83</v>
      </c>
      <c r="M67">
        <v>2</v>
      </c>
      <c r="N67">
        <v>0</v>
      </c>
      <c r="O67">
        <v>2</v>
      </c>
      <c r="P67">
        <v>1</v>
      </c>
      <c r="Q67">
        <v>1</v>
      </c>
      <c r="R67">
        <v>0</v>
      </c>
      <c r="S67" t="s">
        <v>1922</v>
      </c>
      <c r="U67">
        <v>5</v>
      </c>
      <c r="V67">
        <v>1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11</v>
      </c>
      <c r="AF67">
        <v>7</v>
      </c>
      <c r="AG67">
        <v>6</v>
      </c>
      <c r="AH67">
        <v>2</v>
      </c>
      <c r="AI67">
        <v>5</v>
      </c>
      <c r="AJ67">
        <v>5</v>
      </c>
      <c r="AK67">
        <v>13</v>
      </c>
      <c r="AL67">
        <v>12</v>
      </c>
      <c r="AM67">
        <v>52</v>
      </c>
      <c r="AN67">
        <v>48</v>
      </c>
      <c r="AO67">
        <v>0</v>
      </c>
      <c r="AP67">
        <v>0</v>
      </c>
      <c r="AQ67">
        <v>2.94</v>
      </c>
      <c r="AR67">
        <v>64</v>
      </c>
      <c r="AS67">
        <v>82</v>
      </c>
      <c r="AT67">
        <v>64</v>
      </c>
      <c r="AU67">
        <v>30</v>
      </c>
      <c r="AV67">
        <v>18</v>
      </c>
      <c r="AW67">
        <v>49</v>
      </c>
      <c r="AX67">
        <v>86</v>
      </c>
      <c r="AY67">
        <v>41</v>
      </c>
      <c r="AZ67">
        <v>82</v>
      </c>
      <c r="BA67">
        <v>7.92</v>
      </c>
      <c r="BB67">
        <v>4.83</v>
      </c>
      <c r="BC67">
        <v>1.61</v>
      </c>
      <c r="BD67">
        <v>4.0599999999999996</v>
      </c>
      <c r="BE67">
        <v>6.37</v>
      </c>
      <c r="BF67">
        <f t="shared" ref="BF67:BF130" si="1">(1/BC67+1/BD67+1/BE67-1)/3</f>
        <v>8.136434137719176E-3</v>
      </c>
      <c r="BG67">
        <f>1/Table3[[#This Row],[odds_ft_home_team_win]]-Table3[[#This Row],[Margin/3]]</f>
        <v>0.61298157828464106</v>
      </c>
      <c r="BH67">
        <f>1/Table3[[#This Row],[odds_ft_draw]]-Table3[[#This Row],[Margin/3]]</f>
        <v>0.23816898458149269</v>
      </c>
      <c r="BI67">
        <f>1/Table3[[#This Row],[odds_ft_away_team_win]]-Table3[[#This Row],[Margin/3]]</f>
        <v>0.14884943713386639</v>
      </c>
      <c r="BJ67">
        <f>MROUND(Table3[[#This Row],[ProbH]]*100,2)/100</f>
        <v>0.62</v>
      </c>
      <c r="BK67">
        <v>1.26</v>
      </c>
      <c r="BL67">
        <v>1.83</v>
      </c>
      <c r="BM67">
        <v>3.1</v>
      </c>
      <c r="BN67">
        <v>0</v>
      </c>
      <c r="BO67">
        <v>2.1</v>
      </c>
      <c r="BP67">
        <v>1.74</v>
      </c>
      <c r="BQ67" t="s">
        <v>1838</v>
      </c>
      <c r="BR67">
        <f>VLOOKUP(Table3[[#This Row],[Reference]],metron,10,FALSE)</f>
        <v>2.7366666666666664</v>
      </c>
      <c r="BS67">
        <f>VLOOKUP(Table3[[#This Row],[Reference]],metron,11,FALSE)</f>
        <v>1.8681481481481479</v>
      </c>
      <c r="BT67">
        <f>VLOOKUP(Table3[[#This Row],[Reference]],metron,12,FALSE)</f>
        <v>0.86851851851851847</v>
      </c>
      <c r="BU67">
        <f>VLOOKUP(Table3[[#This Row],[Reference]],metron,13,FALSE)</f>
        <v>0.81333333333333335</v>
      </c>
      <c r="BV67">
        <f>VLOOKUP(Table3[[#This Row],[Reference]],metron,14,FALSE)</f>
        <v>0.38925925925925919</v>
      </c>
      <c r="BW67">
        <f>VLOOKUP(Table3[[#This Row],[Reference]],metron,15,FALSE)</f>
        <v>14.53422724064926</v>
      </c>
      <c r="BX67">
        <f>VLOOKUP(Table3[[#This Row],[Reference]],metron,16,FALSE)</f>
        <v>8.7882851093860275</v>
      </c>
      <c r="BY67">
        <f>VLOOKUP(Table3[[#This Row],[Reference]],metron,17,FALSE)</f>
        <v>6.3007953723788868</v>
      </c>
      <c r="BZ67">
        <f>VLOOKUP(Table3[[#This Row],[Reference]],metron,18,FALSE)</f>
        <v>3.681851048445409</v>
      </c>
      <c r="CA67">
        <f>VLOOKUP(Table3[[#This Row],[Reference]],metron,19,FALSE)</f>
        <v>8.2334318682703724</v>
      </c>
      <c r="CB67">
        <f>VLOOKUP(Table3[[#This Row],[Reference]],metron,20,FALSE)</f>
        <v>5.106434060940618</v>
      </c>
      <c r="CC67">
        <f>VLOOKUP(Table3[[#This Row],[Reference]],metron,21,FALSE)</f>
        <v>12.32150615496017</v>
      </c>
      <c r="CD67">
        <f>VLOOKUP(Table3[[#This Row],[Reference]],metron,22,FALSE)</f>
        <v>13.337436640115859</v>
      </c>
      <c r="CE67">
        <f>VLOOKUP(Table3[[#This Row],[Reference]],metron,23,FALSE)</f>
        <v>1.346101231190151</v>
      </c>
      <c r="CF67">
        <f>VLOOKUP(Table3[[#This Row],[Reference]],metron,24,FALSE)</f>
        <v>1.995212038303694</v>
      </c>
      <c r="CG67">
        <f>VLOOKUP(Table3[[#This Row],[Reference]],metron,25,FALSE)</f>
        <v>6.1559507523939808E-2</v>
      </c>
      <c r="CH67">
        <f>VLOOKUP(Table3[[#This Row],[Reference]],metron,26,FALSE)</f>
        <v>0.13201094391244869</v>
      </c>
    </row>
    <row r="68" spans="1:86" hidden="1" x14ac:dyDescent="0.45">
      <c r="A68">
        <v>1518915960</v>
      </c>
      <c r="B68" t="s">
        <v>1923</v>
      </c>
      <c r="C68" t="s">
        <v>64</v>
      </c>
      <c r="D68" t="s">
        <v>65</v>
      </c>
      <c r="E68" t="s">
        <v>667</v>
      </c>
      <c r="F68" t="s">
        <v>683</v>
      </c>
      <c r="G68" t="s">
        <v>65</v>
      </c>
      <c r="H68">
        <v>8</v>
      </c>
      <c r="I68">
        <v>1.54</v>
      </c>
      <c r="J68">
        <v>1.45</v>
      </c>
      <c r="K68">
        <v>1.44</v>
      </c>
      <c r="L68">
        <v>1.24</v>
      </c>
      <c r="M68">
        <v>1</v>
      </c>
      <c r="N68">
        <v>1</v>
      </c>
      <c r="O68">
        <v>2</v>
      </c>
      <c r="P68">
        <v>1</v>
      </c>
      <c r="Q68">
        <v>0</v>
      </c>
      <c r="R68">
        <v>1</v>
      </c>
      <c r="S68">
        <v>75</v>
      </c>
      <c r="T68">
        <v>44</v>
      </c>
      <c r="U68">
        <v>6</v>
      </c>
      <c r="V68">
        <v>0</v>
      </c>
      <c r="W68">
        <v>4</v>
      </c>
      <c r="X68">
        <v>0</v>
      </c>
      <c r="Y68">
        <v>1</v>
      </c>
      <c r="Z68">
        <v>1</v>
      </c>
      <c r="AA68">
        <v>1</v>
      </c>
      <c r="AB68">
        <v>3</v>
      </c>
      <c r="AC68">
        <v>1</v>
      </c>
      <c r="AD68">
        <v>1</v>
      </c>
      <c r="AE68">
        <v>18</v>
      </c>
      <c r="AF68">
        <v>8</v>
      </c>
      <c r="AG68">
        <v>8</v>
      </c>
      <c r="AH68">
        <v>3</v>
      </c>
      <c r="AI68">
        <v>10</v>
      </c>
      <c r="AJ68">
        <v>5</v>
      </c>
      <c r="AK68">
        <v>15</v>
      </c>
      <c r="AL68">
        <v>7</v>
      </c>
      <c r="AM68">
        <v>59</v>
      </c>
      <c r="AN68">
        <v>41</v>
      </c>
      <c r="AO68">
        <v>0</v>
      </c>
      <c r="AP68">
        <v>0</v>
      </c>
      <c r="AQ68">
        <v>2.65</v>
      </c>
      <c r="AR68">
        <v>53</v>
      </c>
      <c r="AS68">
        <v>74</v>
      </c>
      <c r="AT68">
        <v>48</v>
      </c>
      <c r="AU68">
        <v>28</v>
      </c>
      <c r="AV68">
        <v>9</v>
      </c>
      <c r="AW68">
        <v>28</v>
      </c>
      <c r="AX68">
        <v>57</v>
      </c>
      <c r="AY68">
        <v>40</v>
      </c>
      <c r="AZ68">
        <v>91</v>
      </c>
      <c r="BA68">
        <v>9.68</v>
      </c>
      <c r="BB68">
        <v>5.04</v>
      </c>
      <c r="BC68">
        <v>2.09</v>
      </c>
      <c r="BD68">
        <v>3.68</v>
      </c>
      <c r="BE68">
        <v>3.64</v>
      </c>
      <c r="BF68">
        <f t="shared" si="1"/>
        <v>8.3111015605294991E-3</v>
      </c>
      <c r="BG68">
        <f>1/Table3[[#This Row],[odds_ft_home_team_win]]-Table3[[#This Row],[Margin/3]]</f>
        <v>0.47015779796100166</v>
      </c>
      <c r="BH68">
        <f>1/Table3[[#This Row],[odds_ft_draw]]-Table3[[#This Row],[Margin/3]]</f>
        <v>0.2634280288742531</v>
      </c>
      <c r="BI68">
        <f>1/Table3[[#This Row],[odds_ft_away_team_win]]-Table3[[#This Row],[Margin/3]]</f>
        <v>0.26641417316474519</v>
      </c>
      <c r="BJ68">
        <f>MROUND(Table3[[#This Row],[ProbH]]*100,2)/100</f>
        <v>0.48</v>
      </c>
      <c r="BK68">
        <v>1.2</v>
      </c>
      <c r="BL68">
        <v>1.67</v>
      </c>
      <c r="BM68">
        <v>2.7</v>
      </c>
      <c r="BN68">
        <v>0</v>
      </c>
      <c r="BO68">
        <v>1.65</v>
      </c>
      <c r="BP68">
        <v>2.25</v>
      </c>
      <c r="BQ68" t="s">
        <v>736</v>
      </c>
      <c r="BR68">
        <f>VLOOKUP(Table3[[#This Row],[Reference]],metron,10,FALSE)</f>
        <v>2.5271929824561399</v>
      </c>
      <c r="BS68">
        <f>VLOOKUP(Table3[[#This Row],[Reference]],metron,11,FALSE)</f>
        <v>1.510877192982456</v>
      </c>
      <c r="BT68">
        <f>VLOOKUP(Table3[[#This Row],[Reference]],metron,12,FALSE)</f>
        <v>1.0163157894736841</v>
      </c>
      <c r="BU68">
        <f>VLOOKUP(Table3[[#This Row],[Reference]],metron,13,FALSE)</f>
        <v>0.67350877192982461</v>
      </c>
      <c r="BV68">
        <f>VLOOKUP(Table3[[#This Row],[Reference]],metron,14,FALSE)</f>
        <v>0.4442105263157895</v>
      </c>
      <c r="BW68">
        <f>VLOOKUP(Table3[[#This Row],[Reference]],metron,15,FALSE)</f>
        <v>12.80980392156863</v>
      </c>
      <c r="BX68">
        <f>VLOOKUP(Table3[[#This Row],[Reference]],metron,16,FALSE)</f>
        <v>9.6872549019607845</v>
      </c>
      <c r="BY68">
        <f>VLOOKUP(Table3[[#This Row],[Reference]],metron,17,FALSE)</f>
        <v>5.6491169610129957</v>
      </c>
      <c r="BZ68">
        <f>VLOOKUP(Table3[[#This Row],[Reference]],metron,18,FALSE)</f>
        <v>4.1379540153282237</v>
      </c>
      <c r="CA68">
        <f>VLOOKUP(Table3[[#This Row],[Reference]],metron,19,FALSE)</f>
        <v>7.1606869605556343</v>
      </c>
      <c r="CB68">
        <f>VLOOKUP(Table3[[#This Row],[Reference]],metron,20,FALSE)</f>
        <v>5.5493008866325608</v>
      </c>
      <c r="CC68">
        <f>VLOOKUP(Table3[[#This Row],[Reference]],metron,21,FALSE)</f>
        <v>12.9029029029029</v>
      </c>
      <c r="CD68">
        <f>VLOOKUP(Table3[[#This Row],[Reference]],metron,22,FALSE)</f>
        <v>13.75508842175509</v>
      </c>
      <c r="CE68">
        <f>VLOOKUP(Table3[[#This Row],[Reference]],metron,23,FALSE)</f>
        <v>1.5287356321839081</v>
      </c>
      <c r="CF68">
        <f>VLOOKUP(Table3[[#This Row],[Reference]],metron,24,FALSE)</f>
        <v>1.9664750957854411</v>
      </c>
      <c r="CG68">
        <f>VLOOKUP(Table3[[#This Row],[Reference]],metron,25,FALSE)</f>
        <v>8.8441890166028103E-2</v>
      </c>
      <c r="CH68">
        <f>VLOOKUP(Table3[[#This Row],[Reference]],metron,26,FALSE)</f>
        <v>0.13409961685823751</v>
      </c>
    </row>
    <row r="69" spans="1:86" hidden="1" x14ac:dyDescent="0.45">
      <c r="A69">
        <v>1518922800</v>
      </c>
      <c r="B69" t="s">
        <v>1924</v>
      </c>
      <c r="C69" t="s">
        <v>64</v>
      </c>
      <c r="D69" t="s">
        <v>65</v>
      </c>
      <c r="E69" t="s">
        <v>676</v>
      </c>
      <c r="F69" t="s">
        <v>682</v>
      </c>
      <c r="G69" t="s">
        <v>65</v>
      </c>
      <c r="H69">
        <v>8</v>
      </c>
      <c r="I69">
        <v>1.55</v>
      </c>
      <c r="J69">
        <v>0.83</v>
      </c>
      <c r="K69">
        <v>1.84</v>
      </c>
      <c r="L69">
        <v>0.78</v>
      </c>
      <c r="M69">
        <v>4</v>
      </c>
      <c r="N69">
        <v>1</v>
      </c>
      <c r="O69">
        <v>5</v>
      </c>
      <c r="P69">
        <v>3</v>
      </c>
      <c r="Q69">
        <v>2</v>
      </c>
      <c r="R69">
        <v>1</v>
      </c>
      <c r="S69" t="s">
        <v>1925</v>
      </c>
      <c r="T69">
        <v>1</v>
      </c>
      <c r="U69">
        <v>2</v>
      </c>
      <c r="V69">
        <v>1</v>
      </c>
      <c r="W69">
        <v>6</v>
      </c>
      <c r="X69">
        <v>0</v>
      </c>
      <c r="Y69">
        <v>3</v>
      </c>
      <c r="Z69">
        <v>1</v>
      </c>
      <c r="AA69">
        <v>2</v>
      </c>
      <c r="AB69">
        <v>4</v>
      </c>
      <c r="AC69">
        <v>1</v>
      </c>
      <c r="AD69">
        <v>3</v>
      </c>
      <c r="AE69">
        <v>12</v>
      </c>
      <c r="AF69">
        <v>3</v>
      </c>
      <c r="AG69">
        <v>8</v>
      </c>
      <c r="AH69">
        <v>3</v>
      </c>
      <c r="AI69">
        <v>4</v>
      </c>
      <c r="AJ69">
        <v>0</v>
      </c>
      <c r="AK69">
        <v>20</v>
      </c>
      <c r="AL69">
        <v>17</v>
      </c>
      <c r="AM69">
        <v>64</v>
      </c>
      <c r="AN69">
        <v>36</v>
      </c>
      <c r="AO69">
        <v>0</v>
      </c>
      <c r="AP69">
        <v>0</v>
      </c>
      <c r="AQ69">
        <v>2.17</v>
      </c>
      <c r="AR69">
        <v>47</v>
      </c>
      <c r="AS69">
        <v>78</v>
      </c>
      <c r="AT69">
        <v>39</v>
      </c>
      <c r="AU69">
        <v>4</v>
      </c>
      <c r="AV69">
        <v>4</v>
      </c>
      <c r="AW69">
        <v>21</v>
      </c>
      <c r="AX69">
        <v>78</v>
      </c>
      <c r="AY69">
        <v>35</v>
      </c>
      <c r="AZ69">
        <v>78</v>
      </c>
      <c r="BA69">
        <v>8.2799999999999994</v>
      </c>
      <c r="BB69">
        <v>7.33</v>
      </c>
      <c r="BC69">
        <v>2.35</v>
      </c>
      <c r="BD69">
        <v>3.4</v>
      </c>
      <c r="BE69">
        <v>2.5499999999999998</v>
      </c>
      <c r="BF69">
        <f t="shared" si="1"/>
        <v>3.726880823251285E-2</v>
      </c>
      <c r="BG69">
        <f>1/Table3[[#This Row],[odds_ft_home_team_win]]-Table3[[#This Row],[Margin/3]]</f>
        <v>0.3882631066611042</v>
      </c>
      <c r="BH69">
        <f>1/Table3[[#This Row],[odds_ft_draw]]-Table3[[#This Row],[Margin/3]]</f>
        <v>0.25684883882631071</v>
      </c>
      <c r="BI69">
        <f>1/Table3[[#This Row],[odds_ft_away_team_win]]-Table3[[#This Row],[Margin/3]]</f>
        <v>0.35488805451258526</v>
      </c>
      <c r="BJ69">
        <f>MROUND(Table3[[#This Row],[ProbH]]*100,2)/100</f>
        <v>0.38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 t="s">
        <v>1829</v>
      </c>
      <c r="BR69">
        <f>VLOOKUP(Table3[[#This Row],[Reference]],metron,10,FALSE)</f>
        <v>2.4900895140664963</v>
      </c>
      <c r="BS69">
        <f>VLOOKUP(Table3[[#This Row],[Reference]],metron,11,FALSE)</f>
        <v>1.330562659846547</v>
      </c>
      <c r="BT69">
        <f>VLOOKUP(Table3[[#This Row],[Reference]],metron,12,FALSE)</f>
        <v>1.1595268542199491</v>
      </c>
      <c r="BU69">
        <f>VLOOKUP(Table3[[#This Row],[Reference]],metron,13,FALSE)</f>
        <v>0.59053607588191415</v>
      </c>
      <c r="BV69">
        <f>VLOOKUP(Table3[[#This Row],[Reference]],metron,14,FALSE)</f>
        <v>0.50069274219332838</v>
      </c>
      <c r="BW69">
        <f>VLOOKUP(Table3[[#This Row],[Reference]],metron,15,FALSE)</f>
        <v>11.79715236686391</v>
      </c>
      <c r="BX69">
        <f>VLOOKUP(Table3[[#This Row],[Reference]],metron,16,FALSE)</f>
        <v>10.317122781065089</v>
      </c>
      <c r="BY69">
        <f>VLOOKUP(Table3[[#This Row],[Reference]],metron,17,FALSE)</f>
        <v>5.0637025966747622</v>
      </c>
      <c r="BZ69">
        <f>VLOOKUP(Table3[[#This Row],[Reference]],metron,18,FALSE)</f>
        <v>4.4674014571268454</v>
      </c>
      <c r="CA69">
        <f>VLOOKUP(Table3[[#This Row],[Reference]],metron,19,FALSE)</f>
        <v>6.7334497701891483</v>
      </c>
      <c r="CB69">
        <f>VLOOKUP(Table3[[#This Row],[Reference]],metron,20,FALSE)</f>
        <v>5.849721323938244</v>
      </c>
      <c r="CC69">
        <f>VLOOKUP(Table3[[#This Row],[Reference]],metron,21,FALSE)</f>
        <v>12.89644194756554</v>
      </c>
      <c r="CD69">
        <f>VLOOKUP(Table3[[#This Row],[Reference]],metron,22,FALSE)</f>
        <v>13.3434456928839</v>
      </c>
      <c r="CE69">
        <f>VLOOKUP(Table3[[#This Row],[Reference]],metron,23,FALSE)</f>
        <v>1.6144382124117971</v>
      </c>
      <c r="CF69">
        <f>VLOOKUP(Table3[[#This Row],[Reference]],metron,24,FALSE)</f>
        <v>1.9032024606477289</v>
      </c>
      <c r="CG69">
        <f>VLOOKUP(Table3[[#This Row],[Reference]],metron,25,FALSE)</f>
        <v>9.372172969060974E-2</v>
      </c>
      <c r="CH69">
        <f>VLOOKUP(Table3[[#This Row],[Reference]],metron,26,FALSE)</f>
        <v>0.11669983716301791</v>
      </c>
    </row>
    <row r="70" spans="1:86" hidden="1" x14ac:dyDescent="0.45">
      <c r="A70">
        <v>1518922800</v>
      </c>
      <c r="B70" t="s">
        <v>1924</v>
      </c>
      <c r="C70" t="s">
        <v>64</v>
      </c>
      <c r="D70" t="s">
        <v>65</v>
      </c>
      <c r="E70" t="s">
        <v>660</v>
      </c>
      <c r="F70" t="s">
        <v>704</v>
      </c>
      <c r="G70" t="s">
        <v>65</v>
      </c>
      <c r="H70">
        <v>8</v>
      </c>
      <c r="I70">
        <v>1.42</v>
      </c>
      <c r="J70">
        <v>1.79</v>
      </c>
      <c r="K70">
        <v>1.35</v>
      </c>
      <c r="L70">
        <v>1.62</v>
      </c>
      <c r="M70">
        <v>3</v>
      </c>
      <c r="N70">
        <v>0</v>
      </c>
      <c r="O70">
        <v>3</v>
      </c>
      <c r="P70">
        <v>1</v>
      </c>
      <c r="Q70">
        <v>1</v>
      </c>
      <c r="R70">
        <v>0</v>
      </c>
      <c r="S70" t="s">
        <v>1926</v>
      </c>
      <c r="U70">
        <v>3</v>
      </c>
      <c r="V70">
        <v>5</v>
      </c>
      <c r="W70">
        <v>1</v>
      </c>
      <c r="X70">
        <v>1</v>
      </c>
      <c r="Y70">
        <v>2</v>
      </c>
      <c r="Z70">
        <v>0</v>
      </c>
      <c r="AA70">
        <v>0</v>
      </c>
      <c r="AB70">
        <v>2</v>
      </c>
      <c r="AC70">
        <v>1</v>
      </c>
      <c r="AD70">
        <v>1</v>
      </c>
      <c r="AE70">
        <v>13</v>
      </c>
      <c r="AF70">
        <v>6</v>
      </c>
      <c r="AG70">
        <v>10</v>
      </c>
      <c r="AH70">
        <v>0</v>
      </c>
      <c r="AI70">
        <v>3</v>
      </c>
      <c r="AJ70">
        <v>6</v>
      </c>
      <c r="AK70">
        <v>16</v>
      </c>
      <c r="AL70">
        <v>15</v>
      </c>
      <c r="AM70">
        <v>44</v>
      </c>
      <c r="AN70">
        <v>56</v>
      </c>
      <c r="AO70">
        <v>0</v>
      </c>
      <c r="AP70">
        <v>0</v>
      </c>
      <c r="AQ70">
        <v>2.15</v>
      </c>
      <c r="AR70">
        <v>50</v>
      </c>
      <c r="AS70">
        <v>69</v>
      </c>
      <c r="AT70">
        <v>46</v>
      </c>
      <c r="AU70">
        <v>12</v>
      </c>
      <c r="AV70">
        <v>4</v>
      </c>
      <c r="AW70">
        <v>31</v>
      </c>
      <c r="AX70">
        <v>61</v>
      </c>
      <c r="AY70">
        <v>35</v>
      </c>
      <c r="AZ70">
        <v>69</v>
      </c>
      <c r="BA70">
        <v>9.2200000000000006</v>
      </c>
      <c r="BB70">
        <v>4.87</v>
      </c>
      <c r="BC70">
        <v>3.13</v>
      </c>
      <c r="BD70">
        <v>3.33</v>
      </c>
      <c r="BE70">
        <v>2.4700000000000002</v>
      </c>
      <c r="BF70">
        <f t="shared" si="1"/>
        <v>8.2158059289386322E-3</v>
      </c>
      <c r="BG70">
        <f>1/Table3[[#This Row],[odds_ft_home_team_win]]-Table3[[#This Row],[Margin/3]]</f>
        <v>0.31127301196243518</v>
      </c>
      <c r="BH70">
        <f>1/Table3[[#This Row],[odds_ft_draw]]-Table3[[#This Row],[Margin/3]]</f>
        <v>0.29208449437136169</v>
      </c>
      <c r="BI70">
        <f>1/Table3[[#This Row],[odds_ft_away_team_win]]-Table3[[#This Row],[Margin/3]]</f>
        <v>0.39664249366620308</v>
      </c>
      <c r="BJ70">
        <f>MROUND(Table3[[#This Row],[ProbH]]*100,2)/100</f>
        <v>0.32</v>
      </c>
      <c r="BK70">
        <v>1.34</v>
      </c>
      <c r="BL70">
        <v>2.0499999999999998</v>
      </c>
      <c r="BM70">
        <v>3.75</v>
      </c>
      <c r="BN70">
        <v>0</v>
      </c>
      <c r="BO70">
        <v>1.91</v>
      </c>
      <c r="BP70">
        <v>1.91</v>
      </c>
      <c r="BQ70" t="s">
        <v>1818</v>
      </c>
      <c r="BR70">
        <f>VLOOKUP(Table3[[#This Row],[Reference]],metron,10,FALSE)</f>
        <v>2.5313454284174597</v>
      </c>
      <c r="BS70">
        <f>VLOOKUP(Table3[[#This Row],[Reference]],metron,11,FALSE)</f>
        <v>1.210167055864918</v>
      </c>
      <c r="BT70">
        <f>VLOOKUP(Table3[[#This Row],[Reference]],metron,12,FALSE)</f>
        <v>1.3211783725525419</v>
      </c>
      <c r="BU70">
        <f>VLOOKUP(Table3[[#This Row],[Reference]],metron,13,FALSE)</f>
        <v>0.53135669362084459</v>
      </c>
      <c r="BV70">
        <f>VLOOKUP(Table3[[#This Row],[Reference]],metron,14,FALSE)</f>
        <v>0.55633423180592989</v>
      </c>
      <c r="BW70">
        <f>VLOOKUP(Table3[[#This Row],[Reference]],metron,15,FALSE)</f>
        <v>11.21109010712035</v>
      </c>
      <c r="BX70">
        <f>VLOOKUP(Table3[[#This Row],[Reference]],metron,16,FALSE)</f>
        <v>11.01700787401575</v>
      </c>
      <c r="BY70">
        <f>VLOOKUP(Table3[[#This Row],[Reference]],metron,17,FALSE)</f>
        <v>4.6792332268370611</v>
      </c>
      <c r="BZ70">
        <f>VLOOKUP(Table3[[#This Row],[Reference]],metron,18,FALSE)</f>
        <v>4.7080804854679013</v>
      </c>
      <c r="CA70">
        <f>VLOOKUP(Table3[[#This Row],[Reference]],metron,19,FALSE)</f>
        <v>6.5318568802832893</v>
      </c>
      <c r="CB70">
        <f>VLOOKUP(Table3[[#This Row],[Reference]],metron,20,FALSE)</f>
        <v>6.3089273885478487</v>
      </c>
      <c r="CC70">
        <f>VLOOKUP(Table3[[#This Row],[Reference]],metron,21,FALSE)</f>
        <v>12.72547770700637</v>
      </c>
      <c r="CD70">
        <f>VLOOKUP(Table3[[#This Row],[Reference]],metron,22,FALSE)</f>
        <v>13.06847133757962</v>
      </c>
      <c r="CE70">
        <f>VLOOKUP(Table3[[#This Row],[Reference]],metron,23,FALSE)</f>
        <v>1.6902356902356901</v>
      </c>
      <c r="CF70">
        <f>VLOOKUP(Table3[[#This Row],[Reference]],metron,24,FALSE)</f>
        <v>1.8050198959289869</v>
      </c>
      <c r="CG70">
        <f>VLOOKUP(Table3[[#This Row],[Reference]],metron,25,FALSE)</f>
        <v>0.105907560453015</v>
      </c>
      <c r="CH70">
        <f>VLOOKUP(Table3[[#This Row],[Reference]],metron,26,FALSE)</f>
        <v>0.1141720232629324</v>
      </c>
    </row>
    <row r="71" spans="1:86" hidden="1" x14ac:dyDescent="0.45">
      <c r="A71">
        <v>1518923160</v>
      </c>
      <c r="B71" t="s">
        <v>1927</v>
      </c>
      <c r="C71" t="s">
        <v>64</v>
      </c>
      <c r="D71" t="s">
        <v>65</v>
      </c>
      <c r="E71" t="s">
        <v>666</v>
      </c>
      <c r="F71" t="s">
        <v>693</v>
      </c>
      <c r="G71" t="s">
        <v>65</v>
      </c>
      <c r="H71">
        <v>8</v>
      </c>
      <c r="I71">
        <v>0.57999999999999996</v>
      </c>
      <c r="J71">
        <v>0.82</v>
      </c>
      <c r="K71">
        <v>0.59</v>
      </c>
      <c r="L71">
        <v>0.88</v>
      </c>
      <c r="M71">
        <v>1</v>
      </c>
      <c r="N71">
        <v>1</v>
      </c>
      <c r="O71">
        <v>2</v>
      </c>
      <c r="P71">
        <v>0</v>
      </c>
      <c r="Q71">
        <v>0</v>
      </c>
      <c r="R71">
        <v>0</v>
      </c>
      <c r="S71">
        <v>75</v>
      </c>
      <c r="T71">
        <v>72</v>
      </c>
      <c r="U71">
        <v>12</v>
      </c>
      <c r="V71">
        <v>3</v>
      </c>
      <c r="W71">
        <v>2</v>
      </c>
      <c r="X71">
        <v>0</v>
      </c>
      <c r="Y71">
        <v>3</v>
      </c>
      <c r="Z71">
        <v>0</v>
      </c>
      <c r="AA71">
        <v>1</v>
      </c>
      <c r="AB71">
        <v>1</v>
      </c>
      <c r="AC71">
        <v>0</v>
      </c>
      <c r="AD71">
        <v>3</v>
      </c>
      <c r="AE71">
        <v>17</v>
      </c>
      <c r="AF71">
        <v>10</v>
      </c>
      <c r="AG71">
        <v>5</v>
      </c>
      <c r="AH71">
        <v>6</v>
      </c>
      <c r="AI71">
        <v>12</v>
      </c>
      <c r="AJ71">
        <v>4</v>
      </c>
      <c r="AK71">
        <v>7</v>
      </c>
      <c r="AL71">
        <v>9</v>
      </c>
      <c r="AM71">
        <v>63</v>
      </c>
      <c r="AN71">
        <v>37</v>
      </c>
      <c r="AO71">
        <v>0</v>
      </c>
      <c r="AP71">
        <v>0</v>
      </c>
      <c r="AQ71">
        <v>2.76</v>
      </c>
      <c r="AR71">
        <v>70</v>
      </c>
      <c r="AS71">
        <v>79</v>
      </c>
      <c r="AT71">
        <v>61</v>
      </c>
      <c r="AU71">
        <v>35</v>
      </c>
      <c r="AV71">
        <v>9</v>
      </c>
      <c r="AW71">
        <v>27</v>
      </c>
      <c r="AX71">
        <v>83</v>
      </c>
      <c r="AY71">
        <v>39</v>
      </c>
      <c r="AZ71">
        <v>70</v>
      </c>
      <c r="BA71">
        <v>12.18</v>
      </c>
      <c r="BB71">
        <v>4.0999999999999996</v>
      </c>
      <c r="BC71">
        <v>2.4</v>
      </c>
      <c r="BD71">
        <v>3.47</v>
      </c>
      <c r="BE71">
        <v>3.13</v>
      </c>
      <c r="BF71">
        <f t="shared" si="1"/>
        <v>8.1133075327954138E-3</v>
      </c>
      <c r="BG71">
        <f>1/Table3[[#This Row],[odds_ft_home_team_win]]-Table3[[#This Row],[Margin/3]]</f>
        <v>0.40855335913387125</v>
      </c>
      <c r="BH71">
        <f>1/Table3[[#This Row],[odds_ft_draw]]-Table3[[#This Row],[Margin/3]]</f>
        <v>0.28007113050755039</v>
      </c>
      <c r="BI71">
        <f>1/Table3[[#This Row],[odds_ft_away_team_win]]-Table3[[#This Row],[Margin/3]]</f>
        <v>0.31137551035857836</v>
      </c>
      <c r="BJ71">
        <f>MROUND(Table3[[#This Row],[ProbH]]*100,2)/100</f>
        <v>0.4</v>
      </c>
      <c r="BK71">
        <v>1.24</v>
      </c>
      <c r="BL71">
        <v>1.77</v>
      </c>
      <c r="BM71">
        <v>2.95</v>
      </c>
      <c r="BN71">
        <v>0</v>
      </c>
      <c r="BO71">
        <v>1.71</v>
      </c>
      <c r="BP71">
        <v>2.15</v>
      </c>
      <c r="BQ71" t="s">
        <v>1843</v>
      </c>
      <c r="BR71">
        <f>VLOOKUP(Table3[[#This Row],[Reference]],metron,10,FALSE)</f>
        <v>2.4956155335383219</v>
      </c>
      <c r="BS71">
        <f>VLOOKUP(Table3[[#This Row],[Reference]],metron,11,FALSE)</f>
        <v>1.344038264434575</v>
      </c>
      <c r="BT71">
        <f>VLOOKUP(Table3[[#This Row],[Reference]],metron,12,FALSE)</f>
        <v>1.1515772691037469</v>
      </c>
      <c r="BU71">
        <f>VLOOKUP(Table3[[#This Row],[Reference]],metron,13,FALSE)</f>
        <v>0.59936225942375587</v>
      </c>
      <c r="BV71">
        <f>VLOOKUP(Table3[[#This Row],[Reference]],metron,14,FALSE)</f>
        <v>0.50723152260562576</v>
      </c>
      <c r="BW71">
        <f>VLOOKUP(Table3[[#This Row],[Reference]],metron,15,FALSE)</f>
        <v>11.99278846153846</v>
      </c>
      <c r="BX71">
        <f>VLOOKUP(Table3[[#This Row],[Reference]],metron,16,FALSE)</f>
        <v>10.0277534965035</v>
      </c>
      <c r="BY71">
        <f>VLOOKUP(Table3[[#This Row],[Reference]],metron,17,FALSE)</f>
        <v>5.2857459543338514</v>
      </c>
      <c r="BZ71">
        <f>VLOOKUP(Table3[[#This Row],[Reference]],metron,18,FALSE)</f>
        <v>4.4067834183107957</v>
      </c>
      <c r="CA71">
        <f>VLOOKUP(Table3[[#This Row],[Reference]],metron,19,FALSE)</f>
        <v>6.7070425072046085</v>
      </c>
      <c r="CB71">
        <f>VLOOKUP(Table3[[#This Row],[Reference]],metron,20,FALSE)</f>
        <v>5.6209700781927046</v>
      </c>
      <c r="CC71">
        <f>VLOOKUP(Table3[[#This Row],[Reference]],metron,21,FALSE)</f>
        <v>13.04463690872752</v>
      </c>
      <c r="CD71">
        <f>VLOOKUP(Table3[[#This Row],[Reference]],metron,22,FALSE)</f>
        <v>13.49811236953142</v>
      </c>
      <c r="CE71">
        <f>VLOOKUP(Table3[[#This Row],[Reference]],metron,23,FALSE)</f>
        <v>1.5836526181353769</v>
      </c>
      <c r="CF71">
        <f>VLOOKUP(Table3[[#This Row],[Reference]],metron,24,FALSE)</f>
        <v>1.8744146445295871</v>
      </c>
      <c r="CG71">
        <f>VLOOKUP(Table3[[#This Row],[Reference]],metron,25,FALSE)</f>
        <v>8.5994040017028525E-2</v>
      </c>
      <c r="CH71">
        <f>VLOOKUP(Table3[[#This Row],[Reference]],metron,26,FALSE)</f>
        <v>0.13452532992762881</v>
      </c>
    </row>
    <row r="72" spans="1:86" hidden="1" x14ac:dyDescent="0.45">
      <c r="A72">
        <v>1518976800</v>
      </c>
      <c r="B72" t="s">
        <v>1928</v>
      </c>
      <c r="C72" t="s">
        <v>64</v>
      </c>
      <c r="D72" t="s">
        <v>65</v>
      </c>
      <c r="E72" t="s">
        <v>705</v>
      </c>
      <c r="F72" t="s">
        <v>672</v>
      </c>
      <c r="G72" t="s">
        <v>65</v>
      </c>
      <c r="H72">
        <v>8</v>
      </c>
      <c r="I72">
        <v>2.14</v>
      </c>
      <c r="J72">
        <v>1.27</v>
      </c>
      <c r="K72">
        <v>2.2400000000000002</v>
      </c>
      <c r="L72">
        <v>1.1000000000000001</v>
      </c>
      <c r="M72">
        <v>2</v>
      </c>
      <c r="N72">
        <v>0</v>
      </c>
      <c r="O72">
        <v>2</v>
      </c>
      <c r="P72">
        <v>1</v>
      </c>
      <c r="Q72">
        <v>1</v>
      </c>
      <c r="R72">
        <v>0</v>
      </c>
      <c r="S72" t="s">
        <v>90</v>
      </c>
      <c r="U72">
        <v>2</v>
      </c>
      <c r="V72">
        <v>5</v>
      </c>
      <c r="W72">
        <v>4</v>
      </c>
      <c r="X72">
        <v>0</v>
      </c>
      <c r="Y72">
        <v>3</v>
      </c>
      <c r="Z72">
        <v>1</v>
      </c>
      <c r="AA72">
        <v>4</v>
      </c>
      <c r="AB72">
        <v>0</v>
      </c>
      <c r="AC72">
        <v>1</v>
      </c>
      <c r="AD72">
        <v>3</v>
      </c>
      <c r="AE72">
        <v>12</v>
      </c>
      <c r="AF72">
        <v>12</v>
      </c>
      <c r="AG72">
        <v>7</v>
      </c>
      <c r="AH72">
        <v>4</v>
      </c>
      <c r="AI72">
        <v>5</v>
      </c>
      <c r="AJ72">
        <v>8</v>
      </c>
      <c r="AK72">
        <v>14</v>
      </c>
      <c r="AL72">
        <v>11</v>
      </c>
      <c r="AM72">
        <v>50</v>
      </c>
      <c r="AN72">
        <v>50</v>
      </c>
      <c r="AO72">
        <v>0</v>
      </c>
      <c r="AP72">
        <v>0</v>
      </c>
      <c r="AQ72">
        <v>2.87</v>
      </c>
      <c r="AR72">
        <v>84</v>
      </c>
      <c r="AS72">
        <v>93</v>
      </c>
      <c r="AT72">
        <v>63</v>
      </c>
      <c r="AU72">
        <v>27</v>
      </c>
      <c r="AV72">
        <v>7</v>
      </c>
      <c r="AW72">
        <v>41</v>
      </c>
      <c r="AX72">
        <v>81</v>
      </c>
      <c r="AY72">
        <v>42</v>
      </c>
      <c r="AZ72">
        <v>75</v>
      </c>
      <c r="BA72">
        <v>11.61</v>
      </c>
      <c r="BB72">
        <v>5.0199999999999996</v>
      </c>
      <c r="BC72">
        <v>2.2000000000000002</v>
      </c>
      <c r="BD72">
        <v>3.59</v>
      </c>
      <c r="BE72">
        <v>3.43</v>
      </c>
      <c r="BF72">
        <f t="shared" si="1"/>
        <v>8.2140586944179361E-3</v>
      </c>
      <c r="BG72">
        <f>1/Table3[[#This Row],[odds_ft_home_team_win]]-Table3[[#This Row],[Margin/3]]</f>
        <v>0.44633139585103659</v>
      </c>
      <c r="BH72">
        <f>1/Table3[[#This Row],[odds_ft_draw]]-Table3[[#This Row],[Margin/3]]</f>
        <v>0.27033747333900826</v>
      </c>
      <c r="BI72">
        <f>1/Table3[[#This Row],[odds_ft_away_team_win]]-Table3[[#This Row],[Margin/3]]</f>
        <v>0.2833311308099552</v>
      </c>
      <c r="BJ72">
        <f>MROUND(Table3[[#This Row],[ProbH]]*100,2)/100</f>
        <v>0.44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 t="s">
        <v>1820</v>
      </c>
      <c r="BR72">
        <f>VLOOKUP(Table3[[#This Row],[Reference]],metron,10,FALSE)</f>
        <v>2.4807646356033461</v>
      </c>
      <c r="BS72">
        <f>VLOOKUP(Table3[[#This Row],[Reference]],metron,11,FALSE)</f>
        <v>1.4140979689366791</v>
      </c>
      <c r="BT72">
        <f>VLOOKUP(Table3[[#This Row],[Reference]],metron,12,FALSE)</f>
        <v>1.0666666666666671</v>
      </c>
      <c r="BU72">
        <f>VLOOKUP(Table3[[#This Row],[Reference]],metron,13,FALSE)</f>
        <v>0.62712066905615294</v>
      </c>
      <c r="BV72">
        <f>VLOOKUP(Table3[[#This Row],[Reference]],metron,14,FALSE)</f>
        <v>0.46009557945041818</v>
      </c>
      <c r="BW72">
        <f>VLOOKUP(Table3[[#This Row],[Reference]],metron,15,FALSE)</f>
        <v>12.56969280146722</v>
      </c>
      <c r="BX72">
        <f>VLOOKUP(Table3[[#This Row],[Reference]],metron,16,FALSE)</f>
        <v>9.8695552498853729</v>
      </c>
      <c r="BY72">
        <f>VLOOKUP(Table3[[#This Row],[Reference]],metron,17,FALSE)</f>
        <v>5.2754256787850897</v>
      </c>
      <c r="BZ72">
        <f>VLOOKUP(Table3[[#This Row],[Reference]],metron,18,FALSE)</f>
        <v>4.1279337321675103</v>
      </c>
      <c r="CA72">
        <f>VLOOKUP(Table3[[#This Row],[Reference]],metron,19,FALSE)</f>
        <v>7.2942671226821298</v>
      </c>
      <c r="CB72">
        <f>VLOOKUP(Table3[[#This Row],[Reference]],metron,20,FALSE)</f>
        <v>5.7416215177178627</v>
      </c>
      <c r="CC72">
        <f>VLOOKUP(Table3[[#This Row],[Reference]],metron,21,FALSE)</f>
        <v>12.897246007868549</v>
      </c>
      <c r="CD72">
        <f>VLOOKUP(Table3[[#This Row],[Reference]],metron,22,FALSE)</f>
        <v>13.507058551261281</v>
      </c>
      <c r="CE72">
        <f>VLOOKUP(Table3[[#This Row],[Reference]],metron,23,FALSE)</f>
        <v>1.576522702104098</v>
      </c>
      <c r="CF72">
        <f>VLOOKUP(Table3[[#This Row],[Reference]],metron,24,FALSE)</f>
        <v>1.917165005537099</v>
      </c>
      <c r="CG72">
        <f>VLOOKUP(Table3[[#This Row],[Reference]],metron,25,FALSE)</f>
        <v>8.4385382059800659E-2</v>
      </c>
      <c r="CH72">
        <f>VLOOKUP(Table3[[#This Row],[Reference]],metron,26,FALSE)</f>
        <v>0.1233665559246955</v>
      </c>
    </row>
    <row r="73" spans="1:86" hidden="1" x14ac:dyDescent="0.45">
      <c r="A73">
        <v>1518998400</v>
      </c>
      <c r="B73" t="s">
        <v>1929</v>
      </c>
      <c r="C73" t="s">
        <v>64</v>
      </c>
      <c r="D73" t="s">
        <v>65</v>
      </c>
      <c r="E73" t="s">
        <v>1817</v>
      </c>
      <c r="F73" t="s">
        <v>694</v>
      </c>
      <c r="G73" t="s">
        <v>65</v>
      </c>
      <c r="H73">
        <v>8</v>
      </c>
      <c r="I73">
        <v>1</v>
      </c>
      <c r="J73">
        <v>1.67</v>
      </c>
      <c r="K73">
        <v>1.06</v>
      </c>
      <c r="L73">
        <v>1.48</v>
      </c>
      <c r="M73">
        <v>1</v>
      </c>
      <c r="N73">
        <v>1</v>
      </c>
      <c r="O73">
        <v>2</v>
      </c>
      <c r="P73">
        <v>0</v>
      </c>
      <c r="Q73">
        <v>0</v>
      </c>
      <c r="R73">
        <v>0</v>
      </c>
      <c r="S73">
        <v>49</v>
      </c>
      <c r="T73" t="s">
        <v>72</v>
      </c>
      <c r="U73">
        <v>3</v>
      </c>
      <c r="V73">
        <v>5</v>
      </c>
      <c r="W73">
        <v>3</v>
      </c>
      <c r="X73">
        <v>0</v>
      </c>
      <c r="Y73">
        <v>2</v>
      </c>
      <c r="Z73">
        <v>0</v>
      </c>
      <c r="AA73">
        <v>1</v>
      </c>
      <c r="AB73">
        <v>2</v>
      </c>
      <c r="AC73">
        <v>1</v>
      </c>
      <c r="AD73">
        <v>1</v>
      </c>
      <c r="AE73">
        <v>6</v>
      </c>
      <c r="AF73">
        <v>12</v>
      </c>
      <c r="AG73">
        <v>3</v>
      </c>
      <c r="AH73">
        <v>6</v>
      </c>
      <c r="AI73">
        <v>3</v>
      </c>
      <c r="AJ73">
        <v>6</v>
      </c>
      <c r="AK73">
        <v>16</v>
      </c>
      <c r="AL73">
        <v>13</v>
      </c>
      <c r="AM73">
        <v>43</v>
      </c>
      <c r="AN73">
        <v>57</v>
      </c>
      <c r="AO73">
        <v>0</v>
      </c>
      <c r="AP73">
        <v>0</v>
      </c>
      <c r="AQ73">
        <v>2.04</v>
      </c>
      <c r="AR73">
        <v>38</v>
      </c>
      <c r="AS73">
        <v>66</v>
      </c>
      <c r="AT73">
        <v>26</v>
      </c>
      <c r="AU73">
        <v>11</v>
      </c>
      <c r="AV73">
        <v>8</v>
      </c>
      <c r="AW73">
        <v>27</v>
      </c>
      <c r="AX73">
        <v>67</v>
      </c>
      <c r="AY73">
        <v>19</v>
      </c>
      <c r="AZ73">
        <v>73</v>
      </c>
      <c r="BA73">
        <v>9.02</v>
      </c>
      <c r="BB73">
        <v>6.78</v>
      </c>
      <c r="BC73">
        <v>3.58</v>
      </c>
      <c r="BD73">
        <v>3.35</v>
      </c>
      <c r="BE73">
        <v>2.23</v>
      </c>
      <c r="BF73">
        <f t="shared" si="1"/>
        <v>8.7558549662190756E-3</v>
      </c>
      <c r="BG73">
        <f>1/Table3[[#This Row],[odds_ft_home_team_win]]-Table3[[#This Row],[Margin/3]]</f>
        <v>0.27057375397232841</v>
      </c>
      <c r="BH73">
        <f>1/Table3[[#This Row],[odds_ft_draw]]-Table3[[#This Row],[Margin/3]]</f>
        <v>0.28975160772034808</v>
      </c>
      <c r="BI73">
        <f>1/Table3[[#This Row],[odds_ft_away_team_win]]-Table3[[#This Row],[Margin/3]]</f>
        <v>0.43967463830732356</v>
      </c>
      <c r="BJ73">
        <f>MROUND(Table3[[#This Row],[ProbH]]*100,2)/100</f>
        <v>0.28000000000000003</v>
      </c>
      <c r="BK73">
        <v>1.42</v>
      </c>
      <c r="BL73">
        <v>2.25</v>
      </c>
      <c r="BM73">
        <v>4.3</v>
      </c>
      <c r="BN73">
        <v>0</v>
      </c>
      <c r="BO73">
        <v>2.0499999999999998</v>
      </c>
      <c r="BP73">
        <v>1.77</v>
      </c>
      <c r="BQ73" t="s">
        <v>1849</v>
      </c>
      <c r="BR73">
        <f>VLOOKUP(Table3[[#This Row],[Reference]],metron,10,FALSE)</f>
        <v>2.5445607358071678</v>
      </c>
      <c r="BS73">
        <f>VLOOKUP(Table3[[#This Row],[Reference]],metron,11,FALSE)</f>
        <v>1.128766254360926</v>
      </c>
      <c r="BT73">
        <f>VLOOKUP(Table3[[#This Row],[Reference]],metron,12,FALSE)</f>
        <v>1.415794481446242</v>
      </c>
      <c r="BU73">
        <f>VLOOKUP(Table3[[#This Row],[Reference]],metron,13,FALSE)</f>
        <v>0.49635267998731369</v>
      </c>
      <c r="BV73">
        <f>VLOOKUP(Table3[[#This Row],[Reference]],metron,14,FALSE)</f>
        <v>0.61084681255946716</v>
      </c>
      <c r="BW73">
        <f>VLOOKUP(Table3[[#This Row],[Reference]],metron,15,FALSE)</f>
        <v>11.04442036836403</v>
      </c>
      <c r="BX73">
        <f>VLOOKUP(Table3[[#This Row],[Reference]],metron,16,FALSE)</f>
        <v>11.38840736728061</v>
      </c>
      <c r="BY73">
        <f>VLOOKUP(Table3[[#This Row],[Reference]],metron,17,FALSE)</f>
        <v>4.5379574003276897</v>
      </c>
      <c r="BZ73">
        <f>VLOOKUP(Table3[[#This Row],[Reference]],metron,18,FALSE)</f>
        <v>4.8481703986892413</v>
      </c>
      <c r="CA73">
        <f>VLOOKUP(Table3[[#This Row],[Reference]],metron,19,FALSE)</f>
        <v>6.5064629680363399</v>
      </c>
      <c r="CB73">
        <f>VLOOKUP(Table3[[#This Row],[Reference]],metron,20,FALSE)</f>
        <v>6.540236968591369</v>
      </c>
      <c r="CC73">
        <f>VLOOKUP(Table3[[#This Row],[Reference]],metron,21,FALSE)</f>
        <v>13.117582417582421</v>
      </c>
      <c r="CD73">
        <f>VLOOKUP(Table3[[#This Row],[Reference]],metron,22,FALSE)</f>
        <v>13.28241758241758</v>
      </c>
      <c r="CE73">
        <f>VLOOKUP(Table3[[#This Row],[Reference]],metron,23,FALSE)</f>
        <v>1.792592592592593</v>
      </c>
      <c r="CF73">
        <f>VLOOKUP(Table3[[#This Row],[Reference]],metron,24,FALSE)</f>
        <v>1.806980433632998</v>
      </c>
      <c r="CG73">
        <f>VLOOKUP(Table3[[#This Row],[Reference]],metron,25,FALSE)</f>
        <v>0.1047065044949762</v>
      </c>
      <c r="CH73">
        <f>VLOOKUP(Table3[[#This Row],[Reference]],metron,26,FALSE)</f>
        <v>0.1073506081438392</v>
      </c>
    </row>
    <row r="74" spans="1:86" hidden="1" x14ac:dyDescent="0.45">
      <c r="A74">
        <v>1519441200</v>
      </c>
      <c r="B74" t="s">
        <v>1930</v>
      </c>
      <c r="C74" t="s">
        <v>64</v>
      </c>
      <c r="D74" t="s">
        <v>65</v>
      </c>
      <c r="E74" t="s">
        <v>700</v>
      </c>
      <c r="F74" t="s">
        <v>660</v>
      </c>
      <c r="G74" t="s">
        <v>65</v>
      </c>
      <c r="H74">
        <v>9</v>
      </c>
      <c r="I74">
        <v>1.69</v>
      </c>
      <c r="J74">
        <v>1.33</v>
      </c>
      <c r="K74">
        <v>1.53</v>
      </c>
      <c r="L74">
        <v>1.35</v>
      </c>
      <c r="M74">
        <v>1</v>
      </c>
      <c r="N74">
        <v>1</v>
      </c>
      <c r="O74">
        <v>2</v>
      </c>
      <c r="P74">
        <v>0</v>
      </c>
      <c r="Q74">
        <v>0</v>
      </c>
      <c r="R74">
        <v>0</v>
      </c>
      <c r="S74">
        <v>79</v>
      </c>
      <c r="T74" t="s">
        <v>91</v>
      </c>
      <c r="U74">
        <v>5</v>
      </c>
      <c r="V74">
        <v>6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11</v>
      </c>
      <c r="AF74">
        <v>13</v>
      </c>
      <c r="AG74">
        <v>5</v>
      </c>
      <c r="AH74">
        <v>4</v>
      </c>
      <c r="AI74">
        <v>6</v>
      </c>
      <c r="AJ74">
        <v>9</v>
      </c>
      <c r="AK74">
        <v>9</v>
      </c>
      <c r="AL74">
        <v>15</v>
      </c>
      <c r="AM74">
        <v>54</v>
      </c>
      <c r="AN74">
        <v>46</v>
      </c>
      <c r="AO74">
        <v>0</v>
      </c>
      <c r="AP74">
        <v>0</v>
      </c>
      <c r="AQ74">
        <v>2</v>
      </c>
      <c r="AR74">
        <v>32</v>
      </c>
      <c r="AS74">
        <v>64</v>
      </c>
      <c r="AT74">
        <v>28</v>
      </c>
      <c r="AU74">
        <v>17</v>
      </c>
      <c r="AV74">
        <v>4</v>
      </c>
      <c r="AW74">
        <v>32</v>
      </c>
      <c r="AX74">
        <v>60</v>
      </c>
      <c r="AY74">
        <v>28</v>
      </c>
      <c r="AZ74">
        <v>60</v>
      </c>
      <c r="BA74">
        <v>8.43</v>
      </c>
      <c r="BB74">
        <v>4.0199999999999996</v>
      </c>
      <c r="BC74">
        <v>2.4</v>
      </c>
      <c r="BD74">
        <v>3.23</v>
      </c>
      <c r="BE74">
        <v>3.35</v>
      </c>
      <c r="BF74">
        <f t="shared" si="1"/>
        <v>8.2572175243493806E-3</v>
      </c>
      <c r="BG74">
        <f>1/Table3[[#This Row],[odds_ft_home_team_win]]-Table3[[#This Row],[Margin/3]]</f>
        <v>0.4084094491423173</v>
      </c>
      <c r="BH74">
        <f>1/Table3[[#This Row],[odds_ft_draw]]-Table3[[#This Row],[Margin/3]]</f>
        <v>0.30134030569546488</v>
      </c>
      <c r="BI74">
        <f>1/Table3[[#This Row],[odds_ft_away_team_win]]-Table3[[#This Row],[Margin/3]]</f>
        <v>0.29025024516221776</v>
      </c>
      <c r="BJ74">
        <f>MROUND(Table3[[#This Row],[ProbH]]*100,2)/100</f>
        <v>0.4</v>
      </c>
      <c r="BK74">
        <v>1.36</v>
      </c>
      <c r="BL74">
        <v>2.1</v>
      </c>
      <c r="BM74">
        <v>3.85</v>
      </c>
      <c r="BN74">
        <v>0</v>
      </c>
      <c r="BO74">
        <v>1.95</v>
      </c>
      <c r="BP74">
        <v>1.87</v>
      </c>
      <c r="BQ74" t="s">
        <v>1803</v>
      </c>
      <c r="BR74">
        <f>VLOOKUP(Table3[[#This Row],[Reference]],metron,10,FALSE)</f>
        <v>2.4956155335383219</v>
      </c>
      <c r="BS74">
        <f>VLOOKUP(Table3[[#This Row],[Reference]],metron,11,FALSE)</f>
        <v>1.344038264434575</v>
      </c>
      <c r="BT74">
        <f>VLOOKUP(Table3[[#This Row],[Reference]],metron,12,FALSE)</f>
        <v>1.1515772691037469</v>
      </c>
      <c r="BU74">
        <f>VLOOKUP(Table3[[#This Row],[Reference]],metron,13,FALSE)</f>
        <v>0.59936225942375587</v>
      </c>
      <c r="BV74">
        <f>VLOOKUP(Table3[[#This Row],[Reference]],metron,14,FALSE)</f>
        <v>0.50723152260562576</v>
      </c>
      <c r="BW74">
        <f>VLOOKUP(Table3[[#This Row],[Reference]],metron,15,FALSE)</f>
        <v>11.99278846153846</v>
      </c>
      <c r="BX74">
        <f>VLOOKUP(Table3[[#This Row],[Reference]],metron,16,FALSE)</f>
        <v>10.0277534965035</v>
      </c>
      <c r="BY74">
        <f>VLOOKUP(Table3[[#This Row],[Reference]],metron,17,FALSE)</f>
        <v>5.2857459543338514</v>
      </c>
      <c r="BZ74">
        <f>VLOOKUP(Table3[[#This Row],[Reference]],metron,18,FALSE)</f>
        <v>4.4067834183107957</v>
      </c>
      <c r="CA74">
        <f>VLOOKUP(Table3[[#This Row],[Reference]],metron,19,FALSE)</f>
        <v>6.7070425072046085</v>
      </c>
      <c r="CB74">
        <f>VLOOKUP(Table3[[#This Row],[Reference]],metron,20,FALSE)</f>
        <v>5.6209700781927046</v>
      </c>
      <c r="CC74">
        <f>VLOOKUP(Table3[[#This Row],[Reference]],metron,21,FALSE)</f>
        <v>13.04463690872752</v>
      </c>
      <c r="CD74">
        <f>VLOOKUP(Table3[[#This Row],[Reference]],metron,22,FALSE)</f>
        <v>13.49811236953142</v>
      </c>
      <c r="CE74">
        <f>VLOOKUP(Table3[[#This Row],[Reference]],metron,23,FALSE)</f>
        <v>1.5836526181353769</v>
      </c>
      <c r="CF74">
        <f>VLOOKUP(Table3[[#This Row],[Reference]],metron,24,FALSE)</f>
        <v>1.8744146445295871</v>
      </c>
      <c r="CG74">
        <f>VLOOKUP(Table3[[#This Row],[Reference]],metron,25,FALSE)</f>
        <v>8.5994040017028525E-2</v>
      </c>
      <c r="CH74">
        <f>VLOOKUP(Table3[[#This Row],[Reference]],metron,26,FALSE)</f>
        <v>0.13452532992762881</v>
      </c>
    </row>
    <row r="75" spans="1:86" hidden="1" x14ac:dyDescent="0.45">
      <c r="A75">
        <v>1519441200</v>
      </c>
      <c r="B75" t="s">
        <v>1930</v>
      </c>
      <c r="C75" t="s">
        <v>64</v>
      </c>
      <c r="D75" t="s">
        <v>65</v>
      </c>
      <c r="E75" t="s">
        <v>677</v>
      </c>
      <c r="F75" t="s">
        <v>704</v>
      </c>
      <c r="G75" t="s">
        <v>65</v>
      </c>
      <c r="H75">
        <v>9</v>
      </c>
      <c r="I75">
        <v>1.23</v>
      </c>
      <c r="J75">
        <v>1.67</v>
      </c>
      <c r="K75">
        <v>1.56</v>
      </c>
      <c r="L75">
        <v>1.62</v>
      </c>
      <c r="M75">
        <v>0</v>
      </c>
      <c r="N75">
        <v>1</v>
      </c>
      <c r="O75">
        <v>1</v>
      </c>
      <c r="P75">
        <v>0</v>
      </c>
      <c r="Q75">
        <v>0</v>
      </c>
      <c r="R75">
        <v>0</v>
      </c>
      <c r="T75">
        <v>87</v>
      </c>
      <c r="U75">
        <v>3</v>
      </c>
      <c r="V75">
        <v>1</v>
      </c>
      <c r="W75">
        <v>2</v>
      </c>
      <c r="X75">
        <v>2</v>
      </c>
      <c r="Y75">
        <v>1</v>
      </c>
      <c r="Z75">
        <v>0</v>
      </c>
      <c r="AA75">
        <v>3</v>
      </c>
      <c r="AB75">
        <v>1</v>
      </c>
      <c r="AC75">
        <v>0</v>
      </c>
      <c r="AD75">
        <v>1</v>
      </c>
      <c r="AE75">
        <v>10</v>
      </c>
      <c r="AF75">
        <v>10</v>
      </c>
      <c r="AG75">
        <v>4</v>
      </c>
      <c r="AH75">
        <v>4</v>
      </c>
      <c r="AI75">
        <v>6</v>
      </c>
      <c r="AJ75">
        <v>6</v>
      </c>
      <c r="AK75">
        <v>17</v>
      </c>
      <c r="AL75">
        <v>9</v>
      </c>
      <c r="AM75">
        <v>40</v>
      </c>
      <c r="AN75">
        <v>60</v>
      </c>
      <c r="AO75">
        <v>0</v>
      </c>
      <c r="AP75">
        <v>0</v>
      </c>
      <c r="AQ75">
        <v>2.2799999999999998</v>
      </c>
      <c r="AR75">
        <v>61</v>
      </c>
      <c r="AS75">
        <v>79</v>
      </c>
      <c r="AT75">
        <v>46</v>
      </c>
      <c r="AU75">
        <v>8</v>
      </c>
      <c r="AV75">
        <v>0</v>
      </c>
      <c r="AW75">
        <v>37</v>
      </c>
      <c r="AX75">
        <v>68</v>
      </c>
      <c r="AY75">
        <v>36</v>
      </c>
      <c r="AZ75">
        <v>71</v>
      </c>
      <c r="BA75">
        <v>10.75</v>
      </c>
      <c r="BB75">
        <v>5.04</v>
      </c>
      <c r="BC75">
        <v>3.92</v>
      </c>
      <c r="BD75">
        <v>3.47</v>
      </c>
      <c r="BE75">
        <v>2.08</v>
      </c>
      <c r="BF75">
        <f t="shared" si="1"/>
        <v>8.0185698753010293E-3</v>
      </c>
      <c r="BG75">
        <f>1/Table3[[#This Row],[odds_ft_home_team_win]]-Table3[[#This Row],[Margin/3]]</f>
        <v>0.24708347094102551</v>
      </c>
      <c r="BH75">
        <f>1/Table3[[#This Row],[odds_ft_draw]]-Table3[[#This Row],[Margin/3]]</f>
        <v>0.2801658681650448</v>
      </c>
      <c r="BI75">
        <f>1/Table3[[#This Row],[odds_ft_away_team_win]]-Table3[[#This Row],[Margin/3]]</f>
        <v>0.4727506608939297</v>
      </c>
      <c r="BJ75">
        <f>MROUND(Table3[[#This Row],[ProbH]]*100,2)/100</f>
        <v>0.24</v>
      </c>
      <c r="BK75">
        <v>1.26</v>
      </c>
      <c r="BL75">
        <v>1.83</v>
      </c>
      <c r="BM75">
        <v>3.1</v>
      </c>
      <c r="BN75">
        <v>0</v>
      </c>
      <c r="BO75">
        <v>1.77</v>
      </c>
      <c r="BP75">
        <v>2.0499999999999998</v>
      </c>
      <c r="BQ75" t="s">
        <v>1806</v>
      </c>
      <c r="BR75">
        <f>VLOOKUP(Table3[[#This Row],[Reference]],metron,10,FALSE)</f>
        <v>2.6014437689969609</v>
      </c>
      <c r="BS75">
        <f>VLOOKUP(Table3[[#This Row],[Reference]],metron,11,FALSE)</f>
        <v>1.067249240121581</v>
      </c>
      <c r="BT75">
        <f>VLOOKUP(Table3[[#This Row],[Reference]],metron,12,FALSE)</f>
        <v>1.53419452887538</v>
      </c>
      <c r="BU75">
        <f>VLOOKUP(Table3[[#This Row],[Reference]],metron,13,FALSE)</f>
        <v>0.45589353612167299</v>
      </c>
      <c r="BV75">
        <f>VLOOKUP(Table3[[#This Row],[Reference]],metron,14,FALSE)</f>
        <v>0.65133079847908748</v>
      </c>
      <c r="BW75">
        <f>VLOOKUP(Table3[[#This Row],[Reference]],metron,15,FALSE)</f>
        <v>10.75886524822695</v>
      </c>
      <c r="BX75">
        <f>VLOOKUP(Table3[[#This Row],[Reference]],metron,16,FALSE)</f>
        <v>12.46679561573179</v>
      </c>
      <c r="BY75">
        <f>VLOOKUP(Table3[[#This Row],[Reference]],metron,17,FALSE)</f>
        <v>4.1157347204161248</v>
      </c>
      <c r="BZ75">
        <f>VLOOKUP(Table3[[#This Row],[Reference]],metron,18,FALSE)</f>
        <v>5.1072821846553964</v>
      </c>
      <c r="CA75">
        <f>VLOOKUP(Table3[[#This Row],[Reference]],metron,19,FALSE)</f>
        <v>6.6431305278108255</v>
      </c>
      <c r="CB75">
        <f>VLOOKUP(Table3[[#This Row],[Reference]],metron,20,FALSE)</f>
        <v>7.3595134310763939</v>
      </c>
      <c r="CC75">
        <f>VLOOKUP(Table3[[#This Row],[Reference]],metron,21,FALSE)</f>
        <v>13.11140235910878</v>
      </c>
      <c r="CD75">
        <f>VLOOKUP(Table3[[#This Row],[Reference]],metron,22,FALSE)</f>
        <v>12.93184796854522</v>
      </c>
      <c r="CE75">
        <f>VLOOKUP(Table3[[#This Row],[Reference]],metron,23,FALSE)</f>
        <v>1.8341677096370459</v>
      </c>
      <c r="CF75">
        <f>VLOOKUP(Table3[[#This Row],[Reference]],metron,24,FALSE)</f>
        <v>1.7903629536921151</v>
      </c>
      <c r="CG75">
        <f>VLOOKUP(Table3[[#This Row],[Reference]],metron,25,FALSE)</f>
        <v>0.1095118898623279</v>
      </c>
      <c r="CH75">
        <f>VLOOKUP(Table3[[#This Row],[Reference]],metron,26,FALSE)</f>
        <v>9.3241551939924908E-2</v>
      </c>
    </row>
    <row r="76" spans="1:86" hidden="1" x14ac:dyDescent="0.45">
      <c r="A76">
        <v>1519513200</v>
      </c>
      <c r="B76" t="s">
        <v>1931</v>
      </c>
      <c r="C76" t="s">
        <v>64</v>
      </c>
      <c r="D76" t="s">
        <v>65</v>
      </c>
      <c r="E76" t="s">
        <v>1823</v>
      </c>
      <c r="F76" t="s">
        <v>1817</v>
      </c>
      <c r="G76" t="s">
        <v>65</v>
      </c>
      <c r="H76">
        <v>9</v>
      </c>
      <c r="I76">
        <v>1.25</v>
      </c>
      <c r="J76">
        <v>0.85</v>
      </c>
      <c r="K76">
        <v>1.06</v>
      </c>
      <c r="L76">
        <v>0.82</v>
      </c>
      <c r="M76">
        <v>5</v>
      </c>
      <c r="N76">
        <v>0</v>
      </c>
      <c r="O76">
        <v>5</v>
      </c>
      <c r="P76">
        <v>1</v>
      </c>
      <c r="Q76">
        <v>1</v>
      </c>
      <c r="R76">
        <v>0</v>
      </c>
      <c r="S76" t="s">
        <v>1932</v>
      </c>
      <c r="U76">
        <v>5</v>
      </c>
      <c r="V76">
        <v>6</v>
      </c>
      <c r="W76">
        <v>2</v>
      </c>
      <c r="X76">
        <v>0</v>
      </c>
      <c r="Y76">
        <v>2</v>
      </c>
      <c r="Z76">
        <v>0</v>
      </c>
      <c r="AA76">
        <v>1</v>
      </c>
      <c r="AB76">
        <v>1</v>
      </c>
      <c r="AC76">
        <v>0</v>
      </c>
      <c r="AD76">
        <v>2</v>
      </c>
      <c r="AE76">
        <v>21</v>
      </c>
      <c r="AF76">
        <v>3</v>
      </c>
      <c r="AG76">
        <v>11</v>
      </c>
      <c r="AH76">
        <v>0</v>
      </c>
      <c r="AI76">
        <v>10</v>
      </c>
      <c r="AJ76">
        <v>3</v>
      </c>
      <c r="AK76">
        <v>14</v>
      </c>
      <c r="AL76">
        <v>26</v>
      </c>
      <c r="AM76">
        <v>56</v>
      </c>
      <c r="AN76">
        <v>44</v>
      </c>
      <c r="AO76">
        <v>0</v>
      </c>
      <c r="AP76">
        <v>0</v>
      </c>
      <c r="AQ76">
        <v>2.78</v>
      </c>
      <c r="AR76">
        <v>49</v>
      </c>
      <c r="AS76">
        <v>73</v>
      </c>
      <c r="AT76">
        <v>53</v>
      </c>
      <c r="AU76">
        <v>33</v>
      </c>
      <c r="AV76">
        <v>20</v>
      </c>
      <c r="AW76">
        <v>41</v>
      </c>
      <c r="AX76">
        <v>73</v>
      </c>
      <c r="AY76">
        <v>28</v>
      </c>
      <c r="AZ76">
        <v>61</v>
      </c>
      <c r="BA76">
        <v>10.91</v>
      </c>
      <c r="BB76">
        <v>6.37</v>
      </c>
      <c r="BC76">
        <v>2.25</v>
      </c>
      <c r="BD76">
        <v>3.66</v>
      </c>
      <c r="BE76">
        <v>3.26</v>
      </c>
      <c r="BF76">
        <f t="shared" si="1"/>
        <v>8.1389848059867376E-3</v>
      </c>
      <c r="BG76">
        <f>1/Table3[[#This Row],[odds_ft_home_team_win]]-Table3[[#This Row],[Margin/3]]</f>
        <v>0.43630545963845768</v>
      </c>
      <c r="BH76">
        <f>1/Table3[[#This Row],[odds_ft_draw]]-Table3[[#This Row],[Margin/3]]</f>
        <v>0.26508505890986023</v>
      </c>
      <c r="BI76">
        <f>1/Table3[[#This Row],[odds_ft_away_team_win]]-Table3[[#This Row],[Margin/3]]</f>
        <v>0.29860948145168198</v>
      </c>
      <c r="BJ76">
        <f>MROUND(Table3[[#This Row],[ProbH]]*100,2)/100</f>
        <v>0.44</v>
      </c>
      <c r="BK76">
        <v>1.37</v>
      </c>
      <c r="BL76">
        <v>2.15</v>
      </c>
      <c r="BM76">
        <v>3.95</v>
      </c>
      <c r="BN76">
        <v>0</v>
      </c>
      <c r="BO76">
        <v>2</v>
      </c>
      <c r="BP76">
        <v>1.83</v>
      </c>
      <c r="BQ76" t="s">
        <v>1832</v>
      </c>
      <c r="BR76">
        <f>VLOOKUP(Table3[[#This Row],[Reference]],metron,10,FALSE)</f>
        <v>2.4807646356033461</v>
      </c>
      <c r="BS76">
        <f>VLOOKUP(Table3[[#This Row],[Reference]],metron,11,FALSE)</f>
        <v>1.4140979689366791</v>
      </c>
      <c r="BT76">
        <f>VLOOKUP(Table3[[#This Row],[Reference]],metron,12,FALSE)</f>
        <v>1.0666666666666671</v>
      </c>
      <c r="BU76">
        <f>VLOOKUP(Table3[[#This Row],[Reference]],metron,13,FALSE)</f>
        <v>0.62712066905615294</v>
      </c>
      <c r="BV76">
        <f>VLOOKUP(Table3[[#This Row],[Reference]],metron,14,FALSE)</f>
        <v>0.46009557945041818</v>
      </c>
      <c r="BW76">
        <f>VLOOKUP(Table3[[#This Row],[Reference]],metron,15,FALSE)</f>
        <v>12.56969280146722</v>
      </c>
      <c r="BX76">
        <f>VLOOKUP(Table3[[#This Row],[Reference]],metron,16,FALSE)</f>
        <v>9.8695552498853729</v>
      </c>
      <c r="BY76">
        <f>VLOOKUP(Table3[[#This Row],[Reference]],metron,17,FALSE)</f>
        <v>5.2754256787850897</v>
      </c>
      <c r="BZ76">
        <f>VLOOKUP(Table3[[#This Row],[Reference]],metron,18,FALSE)</f>
        <v>4.1279337321675103</v>
      </c>
      <c r="CA76">
        <f>VLOOKUP(Table3[[#This Row],[Reference]],metron,19,FALSE)</f>
        <v>7.2942671226821298</v>
      </c>
      <c r="CB76">
        <f>VLOOKUP(Table3[[#This Row],[Reference]],metron,20,FALSE)</f>
        <v>5.7416215177178627</v>
      </c>
      <c r="CC76">
        <f>VLOOKUP(Table3[[#This Row],[Reference]],metron,21,FALSE)</f>
        <v>12.897246007868549</v>
      </c>
      <c r="CD76">
        <f>VLOOKUP(Table3[[#This Row],[Reference]],metron,22,FALSE)</f>
        <v>13.507058551261281</v>
      </c>
      <c r="CE76">
        <f>VLOOKUP(Table3[[#This Row],[Reference]],metron,23,FALSE)</f>
        <v>1.576522702104098</v>
      </c>
      <c r="CF76">
        <f>VLOOKUP(Table3[[#This Row],[Reference]],metron,24,FALSE)</f>
        <v>1.917165005537099</v>
      </c>
      <c r="CG76">
        <f>VLOOKUP(Table3[[#This Row],[Reference]],metron,25,FALSE)</f>
        <v>8.4385382059800659E-2</v>
      </c>
      <c r="CH76">
        <f>VLOOKUP(Table3[[#This Row],[Reference]],metron,26,FALSE)</f>
        <v>0.1233665559246955</v>
      </c>
    </row>
    <row r="77" spans="1:86" hidden="1" x14ac:dyDescent="0.45">
      <c r="A77">
        <v>1519513200</v>
      </c>
      <c r="B77" t="s">
        <v>1931</v>
      </c>
      <c r="C77" t="s">
        <v>64</v>
      </c>
      <c r="D77" t="s">
        <v>65</v>
      </c>
      <c r="E77" t="s">
        <v>683</v>
      </c>
      <c r="F77" t="s">
        <v>705</v>
      </c>
      <c r="G77" t="s">
        <v>65</v>
      </c>
      <c r="H77">
        <v>9</v>
      </c>
      <c r="I77">
        <v>0.62</v>
      </c>
      <c r="J77">
        <v>0.92</v>
      </c>
      <c r="K77">
        <v>0.76</v>
      </c>
      <c r="L77">
        <v>1.29</v>
      </c>
      <c r="M77">
        <v>0</v>
      </c>
      <c r="N77">
        <v>2</v>
      </c>
      <c r="O77">
        <v>2</v>
      </c>
      <c r="P77">
        <v>1</v>
      </c>
      <c r="Q77">
        <v>0</v>
      </c>
      <c r="R77">
        <v>1</v>
      </c>
      <c r="T77" t="s">
        <v>728</v>
      </c>
      <c r="U77">
        <v>5</v>
      </c>
      <c r="V77">
        <v>2</v>
      </c>
      <c r="W77">
        <v>3</v>
      </c>
      <c r="X77">
        <v>0</v>
      </c>
      <c r="Y77">
        <v>0</v>
      </c>
      <c r="Z77">
        <v>0</v>
      </c>
      <c r="AA77">
        <v>2</v>
      </c>
      <c r="AB77">
        <v>1</v>
      </c>
      <c r="AC77">
        <v>0</v>
      </c>
      <c r="AD77">
        <v>0</v>
      </c>
      <c r="AE77">
        <v>11</v>
      </c>
      <c r="AF77">
        <v>6</v>
      </c>
      <c r="AG77">
        <v>3</v>
      </c>
      <c r="AH77">
        <v>4</v>
      </c>
      <c r="AI77">
        <v>8</v>
      </c>
      <c r="AJ77">
        <v>2</v>
      </c>
      <c r="AK77">
        <v>18</v>
      </c>
      <c r="AL77">
        <v>12</v>
      </c>
      <c r="AM77">
        <v>55</v>
      </c>
      <c r="AN77">
        <v>45</v>
      </c>
      <c r="AO77">
        <v>0</v>
      </c>
      <c r="AP77">
        <v>0</v>
      </c>
      <c r="AQ77">
        <v>2.4700000000000002</v>
      </c>
      <c r="AR77">
        <v>56</v>
      </c>
      <c r="AS77">
        <v>68</v>
      </c>
      <c r="AT77">
        <v>60</v>
      </c>
      <c r="AU77">
        <v>36</v>
      </c>
      <c r="AV77">
        <v>4</v>
      </c>
      <c r="AW77">
        <v>36</v>
      </c>
      <c r="AX77">
        <v>72</v>
      </c>
      <c r="AY77">
        <v>44</v>
      </c>
      <c r="AZ77">
        <v>56</v>
      </c>
      <c r="BA77">
        <v>11.27</v>
      </c>
      <c r="BB77">
        <v>6.27</v>
      </c>
      <c r="BC77">
        <v>3.12</v>
      </c>
      <c r="BD77">
        <v>3.33</v>
      </c>
      <c r="BE77">
        <v>2.4700000000000002</v>
      </c>
      <c r="BF77">
        <f t="shared" si="1"/>
        <v>8.5571401360874742E-3</v>
      </c>
      <c r="BG77">
        <f>1/Table3[[#This Row],[odds_ft_home_team_win]]-Table3[[#This Row],[Margin/3]]</f>
        <v>0.31195568037673299</v>
      </c>
      <c r="BH77">
        <f>1/Table3[[#This Row],[odds_ft_draw]]-Table3[[#This Row],[Margin/3]]</f>
        <v>0.29174316016421281</v>
      </c>
      <c r="BI77">
        <f>1/Table3[[#This Row],[odds_ft_away_team_win]]-Table3[[#This Row],[Margin/3]]</f>
        <v>0.3963011594590542</v>
      </c>
      <c r="BJ77">
        <f>MROUND(Table3[[#This Row],[ProbH]]*100,2)/100</f>
        <v>0.32</v>
      </c>
      <c r="BK77">
        <v>1.31</v>
      </c>
      <c r="BL77">
        <v>1.95</v>
      </c>
      <c r="BM77">
        <v>3.45</v>
      </c>
      <c r="BN77">
        <v>0</v>
      </c>
      <c r="BO77">
        <v>1.83</v>
      </c>
      <c r="BP77">
        <v>2</v>
      </c>
      <c r="BQ77" t="s">
        <v>1822</v>
      </c>
      <c r="BR77">
        <f>VLOOKUP(Table3[[#This Row],[Reference]],metron,10,FALSE)</f>
        <v>2.5313454284174597</v>
      </c>
      <c r="BS77">
        <f>VLOOKUP(Table3[[#This Row],[Reference]],metron,11,FALSE)</f>
        <v>1.210167055864918</v>
      </c>
      <c r="BT77">
        <f>VLOOKUP(Table3[[#This Row],[Reference]],metron,12,FALSE)</f>
        <v>1.3211783725525419</v>
      </c>
      <c r="BU77">
        <f>VLOOKUP(Table3[[#This Row],[Reference]],metron,13,FALSE)</f>
        <v>0.53135669362084459</v>
      </c>
      <c r="BV77">
        <f>VLOOKUP(Table3[[#This Row],[Reference]],metron,14,FALSE)</f>
        <v>0.55633423180592989</v>
      </c>
      <c r="BW77">
        <f>VLOOKUP(Table3[[#This Row],[Reference]],metron,15,FALSE)</f>
        <v>11.21109010712035</v>
      </c>
      <c r="BX77">
        <f>VLOOKUP(Table3[[#This Row],[Reference]],metron,16,FALSE)</f>
        <v>11.01700787401575</v>
      </c>
      <c r="BY77">
        <f>VLOOKUP(Table3[[#This Row],[Reference]],metron,17,FALSE)</f>
        <v>4.6792332268370611</v>
      </c>
      <c r="BZ77">
        <f>VLOOKUP(Table3[[#This Row],[Reference]],metron,18,FALSE)</f>
        <v>4.7080804854679013</v>
      </c>
      <c r="CA77">
        <f>VLOOKUP(Table3[[#This Row],[Reference]],metron,19,FALSE)</f>
        <v>6.5318568802832893</v>
      </c>
      <c r="CB77">
        <f>VLOOKUP(Table3[[#This Row],[Reference]],metron,20,FALSE)</f>
        <v>6.3089273885478487</v>
      </c>
      <c r="CC77">
        <f>VLOOKUP(Table3[[#This Row],[Reference]],metron,21,FALSE)</f>
        <v>12.72547770700637</v>
      </c>
      <c r="CD77">
        <f>VLOOKUP(Table3[[#This Row],[Reference]],metron,22,FALSE)</f>
        <v>13.06847133757962</v>
      </c>
      <c r="CE77">
        <f>VLOOKUP(Table3[[#This Row],[Reference]],metron,23,FALSE)</f>
        <v>1.6902356902356901</v>
      </c>
      <c r="CF77">
        <f>VLOOKUP(Table3[[#This Row],[Reference]],metron,24,FALSE)</f>
        <v>1.8050198959289869</v>
      </c>
      <c r="CG77">
        <f>VLOOKUP(Table3[[#This Row],[Reference]],metron,25,FALSE)</f>
        <v>0.105907560453015</v>
      </c>
      <c r="CH77">
        <f>VLOOKUP(Table3[[#This Row],[Reference]],metron,26,FALSE)</f>
        <v>0.1141720232629324</v>
      </c>
    </row>
    <row r="78" spans="1:86" hidden="1" x14ac:dyDescent="0.45">
      <c r="A78">
        <v>1519520400</v>
      </c>
      <c r="B78" t="s">
        <v>1933</v>
      </c>
      <c r="C78" t="s">
        <v>64</v>
      </c>
      <c r="D78" t="s">
        <v>65</v>
      </c>
      <c r="E78" t="s">
        <v>661</v>
      </c>
      <c r="F78" t="s">
        <v>1810</v>
      </c>
      <c r="G78" t="s">
        <v>65</v>
      </c>
      <c r="H78">
        <v>9</v>
      </c>
      <c r="I78">
        <v>2.4700000000000002</v>
      </c>
      <c r="J78">
        <v>1.53</v>
      </c>
      <c r="K78">
        <v>2.4300000000000002</v>
      </c>
      <c r="L78">
        <v>1.4</v>
      </c>
      <c r="M78">
        <v>2</v>
      </c>
      <c r="N78">
        <v>1</v>
      </c>
      <c r="O78">
        <v>3</v>
      </c>
      <c r="P78">
        <v>2</v>
      </c>
      <c r="Q78">
        <v>2</v>
      </c>
      <c r="R78">
        <v>0</v>
      </c>
      <c r="S78" t="s">
        <v>1934</v>
      </c>
      <c r="T78">
        <v>84</v>
      </c>
      <c r="U78">
        <v>3</v>
      </c>
      <c r="V78">
        <v>5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13</v>
      </c>
      <c r="AF78">
        <v>10</v>
      </c>
      <c r="AG78">
        <v>6</v>
      </c>
      <c r="AH78">
        <v>6</v>
      </c>
      <c r="AI78">
        <v>7</v>
      </c>
      <c r="AJ78">
        <v>4</v>
      </c>
      <c r="AK78">
        <v>9</v>
      </c>
      <c r="AL78">
        <v>4</v>
      </c>
      <c r="AM78">
        <v>50</v>
      </c>
      <c r="AN78">
        <v>50</v>
      </c>
      <c r="AO78">
        <v>0</v>
      </c>
      <c r="AP78">
        <v>0</v>
      </c>
      <c r="AQ78">
        <v>2.74</v>
      </c>
      <c r="AR78">
        <v>60</v>
      </c>
      <c r="AS78">
        <v>80</v>
      </c>
      <c r="AT78">
        <v>54</v>
      </c>
      <c r="AU78">
        <v>24</v>
      </c>
      <c r="AV78">
        <v>17</v>
      </c>
      <c r="AW78">
        <v>37</v>
      </c>
      <c r="AX78">
        <v>70</v>
      </c>
      <c r="AY78">
        <v>40</v>
      </c>
      <c r="AZ78">
        <v>84</v>
      </c>
      <c r="BA78">
        <v>8.67</v>
      </c>
      <c r="BB78">
        <v>4.66</v>
      </c>
      <c r="BC78">
        <v>1.62</v>
      </c>
      <c r="BD78">
        <v>3.75</v>
      </c>
      <c r="BE78">
        <v>5.0999999999999996</v>
      </c>
      <c r="BF78">
        <f t="shared" si="1"/>
        <v>2.667634955216654E-2</v>
      </c>
      <c r="BG78">
        <f>1/Table3[[#This Row],[odds_ft_home_team_win]]-Table3[[#This Row],[Margin/3]]</f>
        <v>0.59060760106511734</v>
      </c>
      <c r="BH78">
        <f>1/Table3[[#This Row],[odds_ft_draw]]-Table3[[#This Row],[Margin/3]]</f>
        <v>0.23999031711450011</v>
      </c>
      <c r="BI78">
        <f>1/Table3[[#This Row],[odds_ft_away_team_win]]-Table3[[#This Row],[Margin/3]]</f>
        <v>0.16940208182038249</v>
      </c>
      <c r="BJ78">
        <f>MROUND(Table3[[#This Row],[ProbH]]*100,2)/100</f>
        <v>0.6</v>
      </c>
      <c r="BK78">
        <v>1.29</v>
      </c>
      <c r="BL78">
        <v>1.95</v>
      </c>
      <c r="BM78">
        <v>3.35</v>
      </c>
      <c r="BN78">
        <v>0</v>
      </c>
      <c r="BO78">
        <v>2.0499999999999998</v>
      </c>
      <c r="BP78">
        <v>1.8</v>
      </c>
      <c r="BQ78" t="s">
        <v>1838</v>
      </c>
      <c r="BR78">
        <f>VLOOKUP(Table3[[#This Row],[Reference]],metron,10,FALSE)</f>
        <v>2.7310090702947849</v>
      </c>
      <c r="BS78">
        <f>VLOOKUP(Table3[[#This Row],[Reference]],metron,11,FALSE)</f>
        <v>1.841836734693878</v>
      </c>
      <c r="BT78">
        <f>VLOOKUP(Table3[[#This Row],[Reference]],metron,12,FALSE)</f>
        <v>0.88917233560090703</v>
      </c>
      <c r="BU78">
        <f>VLOOKUP(Table3[[#This Row],[Reference]],metron,13,FALSE)</f>
        <v>0.804822695035461</v>
      </c>
      <c r="BV78">
        <f>VLOOKUP(Table3[[#This Row],[Reference]],metron,14,FALSE)</f>
        <v>0.38099290780141842</v>
      </c>
      <c r="BW78">
        <f>VLOOKUP(Table3[[#This Row],[Reference]],metron,15,FALSE)</f>
        <v>14.25174825174825</v>
      </c>
      <c r="BX78">
        <f>VLOOKUP(Table3[[#This Row],[Reference]],metron,16,FALSE)</f>
        <v>8.8316683316683324</v>
      </c>
      <c r="BY78">
        <f>VLOOKUP(Table3[[#This Row],[Reference]],metron,17,FALSE)</f>
        <v>6.2901265822784813</v>
      </c>
      <c r="BZ78">
        <f>VLOOKUP(Table3[[#This Row],[Reference]],metron,18,FALSE)</f>
        <v>3.6162025316455702</v>
      </c>
      <c r="CA78">
        <f>VLOOKUP(Table3[[#This Row],[Reference]],metron,19,FALSE)</f>
        <v>7.9616216694697686</v>
      </c>
      <c r="CB78">
        <f>VLOOKUP(Table3[[#This Row],[Reference]],metron,20,FALSE)</f>
        <v>5.2154658000227627</v>
      </c>
      <c r="CC78">
        <f>VLOOKUP(Table3[[#This Row],[Reference]],metron,21,FALSE)</f>
        <v>12.444895886236671</v>
      </c>
      <c r="CD78">
        <f>VLOOKUP(Table3[[#This Row],[Reference]],metron,22,FALSE)</f>
        <v>13.620619603859829</v>
      </c>
      <c r="CE78">
        <f>VLOOKUP(Table3[[#This Row],[Reference]],metron,23,FALSE)</f>
        <v>1.406084017382907</v>
      </c>
      <c r="CF78">
        <f>VLOOKUP(Table3[[#This Row],[Reference]],metron,24,FALSE)</f>
        <v>2.070980202800579</v>
      </c>
      <c r="CG78">
        <f>VLOOKUP(Table3[[#This Row],[Reference]],metron,25,FALSE)</f>
        <v>6.1323032351521013E-2</v>
      </c>
      <c r="CH78">
        <f>VLOOKUP(Table3[[#This Row],[Reference]],metron,26,FALSE)</f>
        <v>0.1313375181071946</v>
      </c>
    </row>
    <row r="79" spans="1:86" hidden="1" x14ac:dyDescent="0.45">
      <c r="A79">
        <v>1519520760</v>
      </c>
      <c r="B79" t="s">
        <v>1935</v>
      </c>
      <c r="C79" t="s">
        <v>64</v>
      </c>
      <c r="D79" t="s">
        <v>65</v>
      </c>
      <c r="E79" t="s">
        <v>693</v>
      </c>
      <c r="F79" t="s">
        <v>667</v>
      </c>
      <c r="G79" t="s">
        <v>65</v>
      </c>
      <c r="H79">
        <v>9</v>
      </c>
      <c r="I79">
        <v>1.54</v>
      </c>
      <c r="J79">
        <v>1.38</v>
      </c>
      <c r="K79">
        <v>1.59</v>
      </c>
      <c r="L79">
        <v>1.33</v>
      </c>
      <c r="M79">
        <v>2</v>
      </c>
      <c r="N79">
        <v>1</v>
      </c>
      <c r="O79">
        <v>3</v>
      </c>
      <c r="P79">
        <v>1</v>
      </c>
      <c r="Q79">
        <v>0</v>
      </c>
      <c r="R79">
        <v>1</v>
      </c>
      <c r="S79" t="s">
        <v>1936</v>
      </c>
      <c r="T79">
        <v>43</v>
      </c>
      <c r="U79">
        <v>13</v>
      </c>
      <c r="V79">
        <v>3</v>
      </c>
      <c r="W79">
        <v>2</v>
      </c>
      <c r="X79">
        <v>0</v>
      </c>
      <c r="Y79">
        <v>3</v>
      </c>
      <c r="Z79">
        <v>0</v>
      </c>
      <c r="AA79">
        <v>2</v>
      </c>
      <c r="AB79">
        <v>0</v>
      </c>
      <c r="AC79">
        <v>1</v>
      </c>
      <c r="AD79">
        <v>2</v>
      </c>
      <c r="AE79">
        <v>16</v>
      </c>
      <c r="AF79">
        <v>14</v>
      </c>
      <c r="AG79">
        <v>8</v>
      </c>
      <c r="AH79">
        <v>8</v>
      </c>
      <c r="AI79">
        <v>8</v>
      </c>
      <c r="AJ79">
        <v>6</v>
      </c>
      <c r="AK79">
        <v>11</v>
      </c>
      <c r="AL79">
        <v>12</v>
      </c>
      <c r="AM79">
        <v>64</v>
      </c>
      <c r="AN79">
        <v>36</v>
      </c>
      <c r="AO79">
        <v>0</v>
      </c>
      <c r="AP79">
        <v>0</v>
      </c>
      <c r="AQ79">
        <v>2.93</v>
      </c>
      <c r="AR79">
        <v>54</v>
      </c>
      <c r="AS79">
        <v>77</v>
      </c>
      <c r="AT79">
        <v>62</v>
      </c>
      <c r="AU79">
        <v>39</v>
      </c>
      <c r="AV79">
        <v>19</v>
      </c>
      <c r="AW79">
        <v>50</v>
      </c>
      <c r="AX79">
        <v>81</v>
      </c>
      <c r="AY79">
        <v>38</v>
      </c>
      <c r="AZ79">
        <v>70</v>
      </c>
      <c r="BA79">
        <v>8.39</v>
      </c>
      <c r="BB79">
        <v>4.2300000000000004</v>
      </c>
      <c r="BC79">
        <v>2.02</v>
      </c>
      <c r="BD79">
        <v>4.05</v>
      </c>
      <c r="BE79">
        <v>3.53</v>
      </c>
      <c r="BF79">
        <f t="shared" si="1"/>
        <v>8.4164013925261596E-3</v>
      </c>
      <c r="BG79">
        <f>1/Table3[[#This Row],[odds_ft_home_team_win]]-Table3[[#This Row],[Margin/3]]</f>
        <v>0.4866331035579689</v>
      </c>
      <c r="BH79">
        <f>1/Table3[[#This Row],[odds_ft_draw]]-Table3[[#This Row],[Margin/3]]</f>
        <v>0.23849717885438743</v>
      </c>
      <c r="BI79">
        <f>1/Table3[[#This Row],[odds_ft_away_team_win]]-Table3[[#This Row],[Margin/3]]</f>
        <v>0.27486971758764384</v>
      </c>
      <c r="BJ79">
        <f>MROUND(Table3[[#This Row],[ProbH]]*100,2)/100</f>
        <v>0.48</v>
      </c>
      <c r="BK79">
        <v>1.22</v>
      </c>
      <c r="BL79">
        <v>1.71</v>
      </c>
      <c r="BM79">
        <v>2.8</v>
      </c>
      <c r="BN79">
        <v>0</v>
      </c>
      <c r="BO79">
        <v>1.67</v>
      </c>
      <c r="BP79">
        <v>2.2000000000000002</v>
      </c>
      <c r="BQ79" t="s">
        <v>1815</v>
      </c>
      <c r="BR79">
        <f>VLOOKUP(Table3[[#This Row],[Reference]],metron,10,FALSE)</f>
        <v>2.5271929824561399</v>
      </c>
      <c r="BS79">
        <f>VLOOKUP(Table3[[#This Row],[Reference]],metron,11,FALSE)</f>
        <v>1.510877192982456</v>
      </c>
      <c r="BT79">
        <f>VLOOKUP(Table3[[#This Row],[Reference]],metron,12,FALSE)</f>
        <v>1.0163157894736841</v>
      </c>
      <c r="BU79">
        <f>VLOOKUP(Table3[[#This Row],[Reference]],metron,13,FALSE)</f>
        <v>0.67350877192982461</v>
      </c>
      <c r="BV79">
        <f>VLOOKUP(Table3[[#This Row],[Reference]],metron,14,FALSE)</f>
        <v>0.4442105263157895</v>
      </c>
      <c r="BW79">
        <f>VLOOKUP(Table3[[#This Row],[Reference]],metron,15,FALSE)</f>
        <v>12.80980392156863</v>
      </c>
      <c r="BX79">
        <f>VLOOKUP(Table3[[#This Row],[Reference]],metron,16,FALSE)</f>
        <v>9.6872549019607845</v>
      </c>
      <c r="BY79">
        <f>VLOOKUP(Table3[[#This Row],[Reference]],metron,17,FALSE)</f>
        <v>5.6491169610129957</v>
      </c>
      <c r="BZ79">
        <f>VLOOKUP(Table3[[#This Row],[Reference]],metron,18,FALSE)</f>
        <v>4.1379540153282237</v>
      </c>
      <c r="CA79">
        <f>VLOOKUP(Table3[[#This Row],[Reference]],metron,19,FALSE)</f>
        <v>7.1606869605556343</v>
      </c>
      <c r="CB79">
        <f>VLOOKUP(Table3[[#This Row],[Reference]],metron,20,FALSE)</f>
        <v>5.5493008866325608</v>
      </c>
      <c r="CC79">
        <f>VLOOKUP(Table3[[#This Row],[Reference]],metron,21,FALSE)</f>
        <v>12.9029029029029</v>
      </c>
      <c r="CD79">
        <f>VLOOKUP(Table3[[#This Row],[Reference]],metron,22,FALSE)</f>
        <v>13.75508842175509</v>
      </c>
      <c r="CE79">
        <f>VLOOKUP(Table3[[#This Row],[Reference]],metron,23,FALSE)</f>
        <v>1.5287356321839081</v>
      </c>
      <c r="CF79">
        <f>VLOOKUP(Table3[[#This Row],[Reference]],metron,24,FALSE)</f>
        <v>1.9664750957854411</v>
      </c>
      <c r="CG79">
        <f>VLOOKUP(Table3[[#This Row],[Reference]],metron,25,FALSE)</f>
        <v>8.8441890166028103E-2</v>
      </c>
      <c r="CH79">
        <f>VLOOKUP(Table3[[#This Row],[Reference]],metron,26,FALSE)</f>
        <v>0.13409961685823751</v>
      </c>
    </row>
    <row r="80" spans="1:86" hidden="1" x14ac:dyDescent="0.45">
      <c r="A80">
        <v>1519527600</v>
      </c>
      <c r="B80" t="s">
        <v>1937</v>
      </c>
      <c r="C80" t="s">
        <v>64</v>
      </c>
      <c r="D80" t="s">
        <v>65</v>
      </c>
      <c r="E80" t="s">
        <v>694</v>
      </c>
      <c r="F80" t="s">
        <v>676</v>
      </c>
      <c r="G80" t="s">
        <v>65</v>
      </c>
      <c r="H80">
        <v>9</v>
      </c>
      <c r="I80">
        <v>1.69</v>
      </c>
      <c r="J80">
        <v>1</v>
      </c>
      <c r="K80">
        <v>1.76</v>
      </c>
      <c r="L80">
        <v>0.95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U80">
        <v>7</v>
      </c>
      <c r="V80">
        <v>2</v>
      </c>
      <c r="W80">
        <v>2</v>
      </c>
      <c r="X80">
        <v>0</v>
      </c>
      <c r="Y80">
        <v>4</v>
      </c>
      <c r="Z80">
        <v>0</v>
      </c>
      <c r="AA80">
        <v>1</v>
      </c>
      <c r="AB80">
        <v>1</v>
      </c>
      <c r="AC80">
        <v>2</v>
      </c>
      <c r="AD80">
        <v>2</v>
      </c>
      <c r="AE80">
        <v>13</v>
      </c>
      <c r="AF80">
        <v>8</v>
      </c>
      <c r="AG80">
        <v>6</v>
      </c>
      <c r="AH80">
        <v>3</v>
      </c>
      <c r="AI80">
        <v>7</v>
      </c>
      <c r="AJ80">
        <v>5</v>
      </c>
      <c r="AK80">
        <v>17</v>
      </c>
      <c r="AL80">
        <v>18</v>
      </c>
      <c r="AM80">
        <v>67</v>
      </c>
      <c r="AN80">
        <v>33</v>
      </c>
      <c r="AO80">
        <v>0</v>
      </c>
      <c r="AP80">
        <v>0</v>
      </c>
      <c r="AQ80">
        <v>2.27</v>
      </c>
      <c r="AR80">
        <v>46</v>
      </c>
      <c r="AS80">
        <v>62</v>
      </c>
      <c r="AT80">
        <v>42</v>
      </c>
      <c r="AU80">
        <v>27</v>
      </c>
      <c r="AV80">
        <v>8</v>
      </c>
      <c r="AW80">
        <v>31</v>
      </c>
      <c r="AX80">
        <v>58</v>
      </c>
      <c r="AY80">
        <v>35</v>
      </c>
      <c r="AZ80">
        <v>74</v>
      </c>
      <c r="BA80">
        <v>8.4600000000000009</v>
      </c>
      <c r="BB80">
        <v>4.7699999999999996</v>
      </c>
      <c r="BC80">
        <v>1.73</v>
      </c>
      <c r="BD80">
        <v>3.84</v>
      </c>
      <c r="BE80">
        <v>5.36</v>
      </c>
      <c r="BF80">
        <f t="shared" si="1"/>
        <v>8.3395043088986629E-3</v>
      </c>
      <c r="BG80">
        <f>1/Table3[[#This Row],[odds_ft_home_team_win]]-Table3[[#This Row],[Margin/3]]</f>
        <v>0.56969517777202627</v>
      </c>
      <c r="BH80">
        <f>1/Table3[[#This Row],[odds_ft_draw]]-Table3[[#This Row],[Margin/3]]</f>
        <v>0.252077162357768</v>
      </c>
      <c r="BI80">
        <f>1/Table3[[#This Row],[odds_ft_away_team_win]]-Table3[[#This Row],[Margin/3]]</f>
        <v>0.17822765987020581</v>
      </c>
      <c r="BJ80">
        <f>MROUND(Table3[[#This Row],[ProbH]]*100,2)/100</f>
        <v>0.56000000000000005</v>
      </c>
      <c r="BK80">
        <v>1.31</v>
      </c>
      <c r="BL80">
        <v>2</v>
      </c>
      <c r="BM80">
        <v>3.5</v>
      </c>
      <c r="BN80">
        <v>0</v>
      </c>
      <c r="BO80">
        <v>2</v>
      </c>
      <c r="BP80">
        <v>1.8</v>
      </c>
      <c r="BQ80" t="s">
        <v>1835</v>
      </c>
      <c r="BR80">
        <f>VLOOKUP(Table3[[#This Row],[Reference]],metron,10,FALSE)</f>
        <v>2.6892488954344627</v>
      </c>
      <c r="BS80">
        <f>VLOOKUP(Table3[[#This Row],[Reference]],metron,11,FALSE)</f>
        <v>1.7546812539448771</v>
      </c>
      <c r="BT80">
        <f>VLOOKUP(Table3[[#This Row],[Reference]],metron,12,FALSE)</f>
        <v>0.93456764148958549</v>
      </c>
      <c r="BU80">
        <f>VLOOKUP(Table3[[#This Row],[Reference]],metron,13,FALSE)</f>
        <v>0.77824531874605507</v>
      </c>
      <c r="BV80">
        <f>VLOOKUP(Table3[[#This Row],[Reference]],metron,14,FALSE)</f>
        <v>0.41237113402061848</v>
      </c>
      <c r="BW80">
        <f>VLOOKUP(Table3[[#This Row],[Reference]],metron,15,FALSE)</f>
        <v>13.77153558052435</v>
      </c>
      <c r="BX80">
        <f>VLOOKUP(Table3[[#This Row],[Reference]],metron,16,FALSE)</f>
        <v>9.0445692883895124</v>
      </c>
      <c r="BY80">
        <f>VLOOKUP(Table3[[#This Row],[Reference]],metron,17,FALSE)</f>
        <v>6.0821292775665396</v>
      </c>
      <c r="BZ80">
        <f>VLOOKUP(Table3[[#This Row],[Reference]],metron,18,FALSE)</f>
        <v>3.8201520912547529</v>
      </c>
      <c r="CA80">
        <f>VLOOKUP(Table3[[#This Row],[Reference]],metron,19,FALSE)</f>
        <v>7.6894063029578108</v>
      </c>
      <c r="CB80">
        <f>VLOOKUP(Table3[[#This Row],[Reference]],metron,20,FALSE)</f>
        <v>5.224417197134759</v>
      </c>
      <c r="CC80">
        <f>VLOOKUP(Table3[[#This Row],[Reference]],metron,21,FALSE)</f>
        <v>12.297605473204101</v>
      </c>
      <c r="CD80">
        <f>VLOOKUP(Table3[[#This Row],[Reference]],metron,22,FALSE)</f>
        <v>13.310908399847969</v>
      </c>
      <c r="CE80">
        <f>VLOOKUP(Table3[[#This Row],[Reference]],metron,23,FALSE)</f>
        <v>1.3713126843657819</v>
      </c>
      <c r="CF80">
        <f>VLOOKUP(Table3[[#This Row],[Reference]],metron,24,FALSE)</f>
        <v>1.9516961651917399</v>
      </c>
      <c r="CG80">
        <f>VLOOKUP(Table3[[#This Row],[Reference]],metron,25,FALSE)</f>
        <v>6.6002949852507375E-2</v>
      </c>
      <c r="CH80">
        <f>VLOOKUP(Table3[[#This Row],[Reference]],metron,26,FALSE)</f>
        <v>0.1297935103244838</v>
      </c>
    </row>
    <row r="81" spans="1:86" hidden="1" x14ac:dyDescent="0.45">
      <c r="A81">
        <v>1519581600</v>
      </c>
      <c r="B81" t="s">
        <v>1938</v>
      </c>
      <c r="C81" t="s">
        <v>64</v>
      </c>
      <c r="D81" t="s">
        <v>65</v>
      </c>
      <c r="E81" t="s">
        <v>682</v>
      </c>
      <c r="F81" t="s">
        <v>666</v>
      </c>
      <c r="G81" t="s">
        <v>65</v>
      </c>
      <c r="H81">
        <v>9</v>
      </c>
      <c r="I81">
        <v>1.42</v>
      </c>
      <c r="J81">
        <v>1.33</v>
      </c>
      <c r="K81">
        <v>1.28</v>
      </c>
      <c r="L81">
        <v>1.35</v>
      </c>
      <c r="M81">
        <v>1</v>
      </c>
      <c r="N81">
        <v>1</v>
      </c>
      <c r="O81">
        <v>2</v>
      </c>
      <c r="P81">
        <v>1</v>
      </c>
      <c r="Q81">
        <v>1</v>
      </c>
      <c r="R81">
        <v>0</v>
      </c>
      <c r="S81">
        <v>4</v>
      </c>
      <c r="T81">
        <v>69</v>
      </c>
      <c r="U81">
        <v>1</v>
      </c>
      <c r="V81">
        <v>10</v>
      </c>
      <c r="W81">
        <v>2</v>
      </c>
      <c r="X81">
        <v>1</v>
      </c>
      <c r="Y81">
        <v>4</v>
      </c>
      <c r="Z81">
        <v>0</v>
      </c>
      <c r="AA81">
        <v>0</v>
      </c>
      <c r="AB81">
        <v>3</v>
      </c>
      <c r="AC81">
        <v>1</v>
      </c>
      <c r="AD81">
        <v>3</v>
      </c>
      <c r="AE81">
        <v>13</v>
      </c>
      <c r="AF81">
        <v>13</v>
      </c>
      <c r="AG81">
        <v>6</v>
      </c>
      <c r="AH81">
        <v>3</v>
      </c>
      <c r="AI81">
        <v>7</v>
      </c>
      <c r="AJ81">
        <v>10</v>
      </c>
      <c r="AK81">
        <v>14</v>
      </c>
      <c r="AL81">
        <v>16</v>
      </c>
      <c r="AM81">
        <v>37</v>
      </c>
      <c r="AN81">
        <v>63</v>
      </c>
      <c r="AO81">
        <v>0</v>
      </c>
      <c r="AP81">
        <v>0</v>
      </c>
      <c r="AQ81">
        <v>2.71</v>
      </c>
      <c r="AR81">
        <v>59</v>
      </c>
      <c r="AS81">
        <v>84</v>
      </c>
      <c r="AT81">
        <v>46</v>
      </c>
      <c r="AU81">
        <v>34</v>
      </c>
      <c r="AV81">
        <v>13</v>
      </c>
      <c r="AW81">
        <v>38</v>
      </c>
      <c r="AX81">
        <v>63</v>
      </c>
      <c r="AY81">
        <v>50</v>
      </c>
      <c r="AZ81">
        <v>80</v>
      </c>
      <c r="BA81">
        <v>10.67</v>
      </c>
      <c r="BB81">
        <v>3.25</v>
      </c>
      <c r="BC81">
        <v>2.4500000000000002</v>
      </c>
      <c r="BD81">
        <v>3.2</v>
      </c>
      <c r="BE81">
        <v>2.75</v>
      </c>
      <c r="BF81">
        <f t="shared" si="1"/>
        <v>2.8099876314162071E-2</v>
      </c>
      <c r="BG81">
        <f>1/Table3[[#This Row],[odds_ft_home_team_win]]-Table3[[#This Row],[Margin/3]]</f>
        <v>0.38006338899196035</v>
      </c>
      <c r="BH81">
        <f>1/Table3[[#This Row],[odds_ft_draw]]-Table3[[#This Row],[Margin/3]]</f>
        <v>0.28440012368583795</v>
      </c>
      <c r="BI81">
        <f>1/Table3[[#This Row],[odds_ft_away_team_win]]-Table3[[#This Row],[Margin/3]]</f>
        <v>0.33553648732220159</v>
      </c>
      <c r="BJ81">
        <f>MROUND(Table3[[#This Row],[ProbH]]*100,2)/100</f>
        <v>0.38</v>
      </c>
      <c r="BK81">
        <v>1.3</v>
      </c>
      <c r="BL81">
        <v>1.95</v>
      </c>
      <c r="BM81">
        <v>3.4</v>
      </c>
      <c r="BN81">
        <v>0</v>
      </c>
      <c r="BO81">
        <v>1.83</v>
      </c>
      <c r="BP81">
        <v>2</v>
      </c>
      <c r="BQ81" t="s">
        <v>1846</v>
      </c>
      <c r="BR81">
        <f>VLOOKUP(Table3[[#This Row],[Reference]],metron,10,FALSE)</f>
        <v>2.4900895140664963</v>
      </c>
      <c r="BS81">
        <f>VLOOKUP(Table3[[#This Row],[Reference]],metron,11,FALSE)</f>
        <v>1.330562659846547</v>
      </c>
      <c r="BT81">
        <f>VLOOKUP(Table3[[#This Row],[Reference]],metron,12,FALSE)</f>
        <v>1.1595268542199491</v>
      </c>
      <c r="BU81">
        <f>VLOOKUP(Table3[[#This Row],[Reference]],metron,13,FALSE)</f>
        <v>0.59053607588191415</v>
      </c>
      <c r="BV81">
        <f>VLOOKUP(Table3[[#This Row],[Reference]],metron,14,FALSE)</f>
        <v>0.50069274219332838</v>
      </c>
      <c r="BW81">
        <f>VLOOKUP(Table3[[#This Row],[Reference]],metron,15,FALSE)</f>
        <v>11.79715236686391</v>
      </c>
      <c r="BX81">
        <f>VLOOKUP(Table3[[#This Row],[Reference]],metron,16,FALSE)</f>
        <v>10.317122781065089</v>
      </c>
      <c r="BY81">
        <f>VLOOKUP(Table3[[#This Row],[Reference]],metron,17,FALSE)</f>
        <v>5.0637025966747622</v>
      </c>
      <c r="BZ81">
        <f>VLOOKUP(Table3[[#This Row],[Reference]],metron,18,FALSE)</f>
        <v>4.4674014571268454</v>
      </c>
      <c r="CA81">
        <f>VLOOKUP(Table3[[#This Row],[Reference]],metron,19,FALSE)</f>
        <v>6.7334497701891483</v>
      </c>
      <c r="CB81">
        <f>VLOOKUP(Table3[[#This Row],[Reference]],metron,20,FALSE)</f>
        <v>5.849721323938244</v>
      </c>
      <c r="CC81">
        <f>VLOOKUP(Table3[[#This Row],[Reference]],metron,21,FALSE)</f>
        <v>12.89644194756554</v>
      </c>
      <c r="CD81">
        <f>VLOOKUP(Table3[[#This Row],[Reference]],metron,22,FALSE)</f>
        <v>13.3434456928839</v>
      </c>
      <c r="CE81">
        <f>VLOOKUP(Table3[[#This Row],[Reference]],metron,23,FALSE)</f>
        <v>1.6144382124117971</v>
      </c>
      <c r="CF81">
        <f>VLOOKUP(Table3[[#This Row],[Reference]],metron,24,FALSE)</f>
        <v>1.9032024606477289</v>
      </c>
      <c r="CG81">
        <f>VLOOKUP(Table3[[#This Row],[Reference]],metron,25,FALSE)</f>
        <v>9.372172969060974E-2</v>
      </c>
      <c r="CH81">
        <f>VLOOKUP(Table3[[#This Row],[Reference]],metron,26,FALSE)</f>
        <v>0.11669983716301791</v>
      </c>
    </row>
    <row r="82" spans="1:86" hidden="1" x14ac:dyDescent="0.45">
      <c r="A82">
        <v>1519603200</v>
      </c>
      <c r="B82" t="s">
        <v>1939</v>
      </c>
      <c r="C82" t="s">
        <v>64</v>
      </c>
      <c r="D82" t="s">
        <v>65</v>
      </c>
      <c r="E82" t="s">
        <v>672</v>
      </c>
      <c r="F82" t="s">
        <v>671</v>
      </c>
      <c r="G82" t="s">
        <v>65</v>
      </c>
      <c r="H82">
        <v>9</v>
      </c>
      <c r="I82">
        <v>1.38</v>
      </c>
      <c r="J82">
        <v>1.5</v>
      </c>
      <c r="K82">
        <v>1.8</v>
      </c>
      <c r="L82">
        <v>1.39</v>
      </c>
      <c r="M82">
        <v>2</v>
      </c>
      <c r="N82">
        <v>0</v>
      </c>
      <c r="O82">
        <v>2</v>
      </c>
      <c r="P82">
        <v>0</v>
      </c>
      <c r="Q82">
        <v>0</v>
      </c>
      <c r="R82">
        <v>0</v>
      </c>
      <c r="S82" t="s">
        <v>93</v>
      </c>
      <c r="U82">
        <v>2</v>
      </c>
      <c r="V82">
        <v>4</v>
      </c>
      <c r="W82">
        <v>2</v>
      </c>
      <c r="X82">
        <v>0</v>
      </c>
      <c r="Y82">
        <v>3</v>
      </c>
      <c r="Z82">
        <v>0</v>
      </c>
      <c r="AA82">
        <v>1</v>
      </c>
      <c r="AB82">
        <v>1</v>
      </c>
      <c r="AC82">
        <v>1</v>
      </c>
      <c r="AD82">
        <v>2</v>
      </c>
      <c r="AE82">
        <v>12</v>
      </c>
      <c r="AF82">
        <v>6</v>
      </c>
      <c r="AG82">
        <v>5</v>
      </c>
      <c r="AH82">
        <v>2</v>
      </c>
      <c r="AI82">
        <v>7</v>
      </c>
      <c r="AJ82">
        <v>4</v>
      </c>
      <c r="AK82">
        <v>13</v>
      </c>
      <c r="AL82">
        <v>13</v>
      </c>
      <c r="AM82">
        <v>41</v>
      </c>
      <c r="AN82">
        <v>59</v>
      </c>
      <c r="AO82">
        <v>0</v>
      </c>
      <c r="AP82">
        <v>0</v>
      </c>
      <c r="AQ82">
        <v>2.67</v>
      </c>
      <c r="AR82">
        <v>59</v>
      </c>
      <c r="AS82">
        <v>70</v>
      </c>
      <c r="AT82">
        <v>51</v>
      </c>
      <c r="AU82">
        <v>37</v>
      </c>
      <c r="AV82">
        <v>19</v>
      </c>
      <c r="AW82">
        <v>44</v>
      </c>
      <c r="AX82">
        <v>67</v>
      </c>
      <c r="AY82">
        <v>33</v>
      </c>
      <c r="AZ82">
        <v>82</v>
      </c>
      <c r="BA82">
        <v>13.72</v>
      </c>
      <c r="BB82">
        <v>4.04</v>
      </c>
      <c r="BC82">
        <v>2.19</v>
      </c>
      <c r="BD82">
        <v>3.45</v>
      </c>
      <c r="BE82">
        <v>3.58</v>
      </c>
      <c r="BF82">
        <f t="shared" si="1"/>
        <v>8.6018953228418713E-3</v>
      </c>
      <c r="BG82">
        <f>1/Table3[[#This Row],[odds_ft_home_team_win]]-Table3[[#This Row],[Margin/3]]</f>
        <v>0.44801910924336819</v>
      </c>
      <c r="BH82">
        <f>1/Table3[[#This Row],[odds_ft_draw]]-Table3[[#This Row],[Margin/3]]</f>
        <v>0.28125317714092624</v>
      </c>
      <c r="BI82">
        <f>1/Table3[[#This Row],[odds_ft_away_team_win]]-Table3[[#This Row],[Margin/3]]</f>
        <v>0.27072771361570558</v>
      </c>
      <c r="BJ82">
        <f>MROUND(Table3[[#This Row],[ProbH]]*100,2)/100</f>
        <v>0.44</v>
      </c>
      <c r="BK82">
        <v>1.27</v>
      </c>
      <c r="BL82">
        <v>1.87</v>
      </c>
      <c r="BM82">
        <v>3.2</v>
      </c>
      <c r="BN82">
        <v>0</v>
      </c>
      <c r="BO82">
        <v>1.8</v>
      </c>
      <c r="BP82">
        <v>2</v>
      </c>
      <c r="BQ82" t="s">
        <v>1826</v>
      </c>
      <c r="BR82">
        <f>VLOOKUP(Table3[[#This Row],[Reference]],metron,10,FALSE)</f>
        <v>2.4807646356033461</v>
      </c>
      <c r="BS82">
        <f>VLOOKUP(Table3[[#This Row],[Reference]],metron,11,FALSE)</f>
        <v>1.4140979689366791</v>
      </c>
      <c r="BT82">
        <f>VLOOKUP(Table3[[#This Row],[Reference]],metron,12,FALSE)</f>
        <v>1.0666666666666671</v>
      </c>
      <c r="BU82">
        <f>VLOOKUP(Table3[[#This Row],[Reference]],metron,13,FALSE)</f>
        <v>0.62712066905615294</v>
      </c>
      <c r="BV82">
        <f>VLOOKUP(Table3[[#This Row],[Reference]],metron,14,FALSE)</f>
        <v>0.46009557945041818</v>
      </c>
      <c r="BW82">
        <f>VLOOKUP(Table3[[#This Row],[Reference]],metron,15,FALSE)</f>
        <v>12.56969280146722</v>
      </c>
      <c r="BX82">
        <f>VLOOKUP(Table3[[#This Row],[Reference]],metron,16,FALSE)</f>
        <v>9.8695552498853729</v>
      </c>
      <c r="BY82">
        <f>VLOOKUP(Table3[[#This Row],[Reference]],metron,17,FALSE)</f>
        <v>5.2754256787850897</v>
      </c>
      <c r="BZ82">
        <f>VLOOKUP(Table3[[#This Row],[Reference]],metron,18,FALSE)</f>
        <v>4.1279337321675103</v>
      </c>
      <c r="CA82">
        <f>VLOOKUP(Table3[[#This Row],[Reference]],metron,19,FALSE)</f>
        <v>7.2942671226821298</v>
      </c>
      <c r="CB82">
        <f>VLOOKUP(Table3[[#This Row],[Reference]],metron,20,FALSE)</f>
        <v>5.7416215177178627</v>
      </c>
      <c r="CC82">
        <f>VLOOKUP(Table3[[#This Row],[Reference]],metron,21,FALSE)</f>
        <v>12.897246007868549</v>
      </c>
      <c r="CD82">
        <f>VLOOKUP(Table3[[#This Row],[Reference]],metron,22,FALSE)</f>
        <v>13.507058551261281</v>
      </c>
      <c r="CE82">
        <f>VLOOKUP(Table3[[#This Row],[Reference]],metron,23,FALSE)</f>
        <v>1.576522702104098</v>
      </c>
      <c r="CF82">
        <f>VLOOKUP(Table3[[#This Row],[Reference]],metron,24,FALSE)</f>
        <v>1.917165005537099</v>
      </c>
      <c r="CG82">
        <f>VLOOKUP(Table3[[#This Row],[Reference]],metron,25,FALSE)</f>
        <v>8.4385382059800659E-2</v>
      </c>
      <c r="CH82">
        <f>VLOOKUP(Table3[[#This Row],[Reference]],metron,26,FALSE)</f>
        <v>0.1233665559246955</v>
      </c>
    </row>
    <row r="83" spans="1:86" x14ac:dyDescent="0.45">
      <c r="A83">
        <v>1520046000</v>
      </c>
      <c r="B83" t="s">
        <v>1940</v>
      </c>
      <c r="C83" t="s">
        <v>64</v>
      </c>
      <c r="D83" t="s">
        <v>65</v>
      </c>
      <c r="E83" t="s">
        <v>1810</v>
      </c>
      <c r="F83" t="s">
        <v>677</v>
      </c>
      <c r="G83" t="s">
        <v>65</v>
      </c>
      <c r="H83">
        <v>10</v>
      </c>
      <c r="I83">
        <v>1.57</v>
      </c>
      <c r="J83">
        <v>0.93</v>
      </c>
      <c r="K83">
        <v>1.5</v>
      </c>
      <c r="L83">
        <v>0.83</v>
      </c>
      <c r="M83">
        <v>2</v>
      </c>
      <c r="N83">
        <v>1</v>
      </c>
      <c r="O83">
        <v>3</v>
      </c>
      <c r="P83">
        <v>3</v>
      </c>
      <c r="Q83">
        <v>2</v>
      </c>
      <c r="R83">
        <v>1</v>
      </c>
      <c r="S83" t="s">
        <v>1941</v>
      </c>
      <c r="T83">
        <v>37</v>
      </c>
      <c r="U83">
        <v>5</v>
      </c>
      <c r="V83">
        <v>7</v>
      </c>
      <c r="W83">
        <v>2</v>
      </c>
      <c r="X83">
        <v>1</v>
      </c>
      <c r="Y83">
        <v>2</v>
      </c>
      <c r="Z83">
        <v>0</v>
      </c>
      <c r="AA83">
        <v>1</v>
      </c>
      <c r="AB83">
        <v>2</v>
      </c>
      <c r="AC83">
        <v>1</v>
      </c>
      <c r="AD83">
        <v>1</v>
      </c>
      <c r="AE83">
        <v>10</v>
      </c>
      <c r="AF83">
        <v>18</v>
      </c>
      <c r="AG83">
        <v>6</v>
      </c>
      <c r="AH83">
        <v>11</v>
      </c>
      <c r="AI83">
        <v>4</v>
      </c>
      <c r="AJ83">
        <v>7</v>
      </c>
      <c r="AK83">
        <v>15</v>
      </c>
      <c r="AL83">
        <v>19</v>
      </c>
      <c r="AM83">
        <v>45</v>
      </c>
      <c r="AN83">
        <v>55</v>
      </c>
      <c r="AO83">
        <v>0</v>
      </c>
      <c r="AP83">
        <v>0</v>
      </c>
      <c r="AQ83">
        <v>2.68</v>
      </c>
      <c r="AR83">
        <v>61</v>
      </c>
      <c r="AS83">
        <v>75</v>
      </c>
      <c r="AT83">
        <v>65</v>
      </c>
      <c r="AU83">
        <v>22</v>
      </c>
      <c r="AV83">
        <v>11</v>
      </c>
      <c r="AW83">
        <v>43</v>
      </c>
      <c r="AX83">
        <v>86</v>
      </c>
      <c r="AY83">
        <v>33</v>
      </c>
      <c r="AZ83">
        <v>72</v>
      </c>
      <c r="BA83">
        <v>8.36</v>
      </c>
      <c r="BB83">
        <v>4.57</v>
      </c>
      <c r="BC83">
        <v>2</v>
      </c>
      <c r="BD83">
        <v>3.56</v>
      </c>
      <c r="BE83">
        <v>4.09</v>
      </c>
      <c r="BF83">
        <f t="shared" si="1"/>
        <v>8.465884636868962E-3</v>
      </c>
      <c r="BG83">
        <f>1/Table3[[#This Row],[odds_ft_home_team_win]]-Table3[[#This Row],[Margin/3]]</f>
        <v>0.49153411536313102</v>
      </c>
      <c r="BH83">
        <f>1/Table3[[#This Row],[odds_ft_draw]]-Table3[[#This Row],[Margin/3]]</f>
        <v>0.27243299176762542</v>
      </c>
      <c r="BI83">
        <f>1/Table3[[#This Row],[odds_ft_away_team_win]]-Table3[[#This Row],[Margin/3]]</f>
        <v>0.23603289286924353</v>
      </c>
      <c r="BJ83">
        <f>MROUND(Table3[[#This Row],[ProbH]]*100,2)/100</f>
        <v>0.5</v>
      </c>
      <c r="BK83">
        <v>1.33</v>
      </c>
      <c r="BL83">
        <v>2.0499999999999998</v>
      </c>
      <c r="BM83">
        <v>3.65</v>
      </c>
      <c r="BN83">
        <v>0</v>
      </c>
      <c r="BO83">
        <v>1.95</v>
      </c>
      <c r="BP83">
        <v>1.87</v>
      </c>
      <c r="BQ83" t="s">
        <v>1828</v>
      </c>
      <c r="BR83">
        <f>VLOOKUP(Table3[[#This Row],[Reference]],metron,10,FALSE)</f>
        <v>2.5202079886551649</v>
      </c>
      <c r="BS83">
        <f>VLOOKUP(Table3[[#This Row],[Reference]],metron,11,FALSE)</f>
        <v>1.5342708579532029</v>
      </c>
      <c r="BT83">
        <f>VLOOKUP(Table3[[#This Row],[Reference]],metron,12,FALSE)</f>
        <v>0.98593713070196176</v>
      </c>
      <c r="BU83">
        <f>VLOOKUP(Table3[[#This Row],[Reference]],metron,13,FALSE)</f>
        <v>0.67513590167809023</v>
      </c>
      <c r="BV83">
        <f>VLOOKUP(Table3[[#This Row],[Reference]],metron,14,FALSE)</f>
        <v>0.4286727337194185</v>
      </c>
      <c r="BW83">
        <f>VLOOKUP(Table3[[#This Row],[Reference]],metron,15,FALSE)</f>
        <v>12.98669114272602</v>
      </c>
      <c r="BX83">
        <f>VLOOKUP(Table3[[#This Row],[Reference]],metron,16,FALSE)</f>
        <v>9.4167049105094076</v>
      </c>
      <c r="BY83">
        <f>VLOOKUP(Table3[[#This Row],[Reference]],metron,17,FALSE)</f>
        <v>5.6645716945996272</v>
      </c>
      <c r="BZ83">
        <f>VLOOKUP(Table3[[#This Row],[Reference]],metron,18,FALSE)</f>
        <v>4.0242085661080074</v>
      </c>
      <c r="CA83">
        <f>VLOOKUP(Table3[[#This Row],[Reference]],metron,19,FALSE)</f>
        <v>7.3221194481263927</v>
      </c>
      <c r="CB83">
        <f>VLOOKUP(Table3[[#This Row],[Reference]],metron,20,FALSE)</f>
        <v>5.3924963444014002</v>
      </c>
      <c r="CC83">
        <f>VLOOKUP(Table3[[#This Row],[Reference]],metron,21,FALSE)</f>
        <v>12.508162313432839</v>
      </c>
      <c r="CD83">
        <f>VLOOKUP(Table3[[#This Row],[Reference]],metron,22,FALSE)</f>
        <v>13.36963619402985</v>
      </c>
      <c r="CE83">
        <f>VLOOKUP(Table3[[#This Row],[Reference]],metron,23,FALSE)</f>
        <v>1.4438014689517029</v>
      </c>
      <c r="CF83">
        <f>VLOOKUP(Table3[[#This Row],[Reference]],metron,24,FALSE)</f>
        <v>1.9410193634542621</v>
      </c>
      <c r="CG83">
        <f>VLOOKUP(Table3[[#This Row],[Reference]],metron,25,FALSE)</f>
        <v>8.4130870242599604E-2</v>
      </c>
      <c r="CH83">
        <f>VLOOKUP(Table3[[#This Row],[Reference]],metron,26,FALSE)</f>
        <v>0.1275317160026708</v>
      </c>
    </row>
    <row r="84" spans="1:86" hidden="1" x14ac:dyDescent="0.45">
      <c r="A84">
        <v>1520046000</v>
      </c>
      <c r="B84" t="s">
        <v>1940</v>
      </c>
      <c r="C84" t="s">
        <v>64</v>
      </c>
      <c r="D84" t="s">
        <v>65</v>
      </c>
      <c r="E84" t="s">
        <v>676</v>
      </c>
      <c r="F84" t="s">
        <v>1823</v>
      </c>
      <c r="G84" t="s">
        <v>65</v>
      </c>
      <c r="H84">
        <v>10</v>
      </c>
      <c r="I84">
        <v>1.67</v>
      </c>
      <c r="J84">
        <v>1</v>
      </c>
      <c r="K84">
        <v>1.84</v>
      </c>
      <c r="L84">
        <v>0.82</v>
      </c>
      <c r="M84">
        <v>3</v>
      </c>
      <c r="N84">
        <v>1</v>
      </c>
      <c r="O84">
        <v>4</v>
      </c>
      <c r="P84">
        <v>1</v>
      </c>
      <c r="Q84">
        <v>1</v>
      </c>
      <c r="R84">
        <v>0</v>
      </c>
      <c r="S84" t="s">
        <v>1942</v>
      </c>
      <c r="T84">
        <v>85</v>
      </c>
      <c r="U84">
        <v>8</v>
      </c>
      <c r="V84">
        <v>4</v>
      </c>
      <c r="W84">
        <v>3</v>
      </c>
      <c r="X84">
        <v>0</v>
      </c>
      <c r="Y84">
        <v>4</v>
      </c>
      <c r="Z84">
        <v>0</v>
      </c>
      <c r="AA84">
        <v>1</v>
      </c>
      <c r="AB84">
        <v>2</v>
      </c>
      <c r="AC84">
        <v>1</v>
      </c>
      <c r="AD84">
        <v>3</v>
      </c>
      <c r="AE84">
        <v>13</v>
      </c>
      <c r="AF84">
        <v>10</v>
      </c>
      <c r="AG84">
        <v>10</v>
      </c>
      <c r="AH84">
        <v>6</v>
      </c>
      <c r="AI84">
        <v>3</v>
      </c>
      <c r="AJ84">
        <v>4</v>
      </c>
      <c r="AK84">
        <v>22</v>
      </c>
      <c r="AL84">
        <v>15</v>
      </c>
      <c r="AM84">
        <v>50</v>
      </c>
      <c r="AN84">
        <v>50</v>
      </c>
      <c r="AO84">
        <v>0</v>
      </c>
      <c r="AP84">
        <v>0</v>
      </c>
      <c r="AQ84">
        <v>2.86</v>
      </c>
      <c r="AR84">
        <v>48</v>
      </c>
      <c r="AS84">
        <v>80</v>
      </c>
      <c r="AT84">
        <v>51</v>
      </c>
      <c r="AU84">
        <v>31</v>
      </c>
      <c r="AV84">
        <v>20</v>
      </c>
      <c r="AW84">
        <v>28</v>
      </c>
      <c r="AX84">
        <v>72</v>
      </c>
      <c r="AY84">
        <v>60</v>
      </c>
      <c r="AZ84">
        <v>88</v>
      </c>
      <c r="BA84">
        <v>8.76</v>
      </c>
      <c r="BB84">
        <v>7.46</v>
      </c>
      <c r="BC84">
        <v>2.04</v>
      </c>
      <c r="BD84">
        <v>3.59</v>
      </c>
      <c r="BE84">
        <v>3.88</v>
      </c>
      <c r="BF84">
        <f t="shared" si="1"/>
        <v>8.8265230758951176E-3</v>
      </c>
      <c r="BG84">
        <f>1/Table3[[#This Row],[odds_ft_home_team_win]]-Table3[[#This Row],[Margin/3]]</f>
        <v>0.48136955535547743</v>
      </c>
      <c r="BH84">
        <f>1/Table3[[#This Row],[odds_ft_draw]]-Table3[[#This Row],[Margin/3]]</f>
        <v>0.2697250089575311</v>
      </c>
      <c r="BI84">
        <f>1/Table3[[#This Row],[odds_ft_away_team_win]]-Table3[[#This Row],[Margin/3]]</f>
        <v>0.2489054356869915</v>
      </c>
      <c r="BJ84">
        <f>MROUND(Table3[[#This Row],[ProbH]]*100,2)/100</f>
        <v>0.48</v>
      </c>
      <c r="BK84">
        <v>1.27</v>
      </c>
      <c r="BL84">
        <v>1.87</v>
      </c>
      <c r="BM84">
        <v>3.2</v>
      </c>
      <c r="BN84">
        <v>0</v>
      </c>
      <c r="BO84">
        <v>1.8</v>
      </c>
      <c r="BP84">
        <v>2.0499999999999998</v>
      </c>
      <c r="BQ84" t="s">
        <v>1829</v>
      </c>
      <c r="BR84">
        <f>VLOOKUP(Table3[[#This Row],[Reference]],metron,10,FALSE)</f>
        <v>2.5271929824561399</v>
      </c>
      <c r="BS84">
        <f>VLOOKUP(Table3[[#This Row],[Reference]],metron,11,FALSE)</f>
        <v>1.510877192982456</v>
      </c>
      <c r="BT84">
        <f>VLOOKUP(Table3[[#This Row],[Reference]],metron,12,FALSE)</f>
        <v>1.0163157894736841</v>
      </c>
      <c r="BU84">
        <f>VLOOKUP(Table3[[#This Row],[Reference]],metron,13,FALSE)</f>
        <v>0.67350877192982461</v>
      </c>
      <c r="BV84">
        <f>VLOOKUP(Table3[[#This Row],[Reference]],metron,14,FALSE)</f>
        <v>0.4442105263157895</v>
      </c>
      <c r="BW84">
        <f>VLOOKUP(Table3[[#This Row],[Reference]],metron,15,FALSE)</f>
        <v>12.80980392156863</v>
      </c>
      <c r="BX84">
        <f>VLOOKUP(Table3[[#This Row],[Reference]],metron,16,FALSE)</f>
        <v>9.6872549019607845</v>
      </c>
      <c r="BY84">
        <f>VLOOKUP(Table3[[#This Row],[Reference]],metron,17,FALSE)</f>
        <v>5.6491169610129957</v>
      </c>
      <c r="BZ84">
        <f>VLOOKUP(Table3[[#This Row],[Reference]],metron,18,FALSE)</f>
        <v>4.1379540153282237</v>
      </c>
      <c r="CA84">
        <f>VLOOKUP(Table3[[#This Row],[Reference]],metron,19,FALSE)</f>
        <v>7.1606869605556343</v>
      </c>
      <c r="CB84">
        <f>VLOOKUP(Table3[[#This Row],[Reference]],metron,20,FALSE)</f>
        <v>5.5493008866325608</v>
      </c>
      <c r="CC84">
        <f>VLOOKUP(Table3[[#This Row],[Reference]],metron,21,FALSE)</f>
        <v>12.9029029029029</v>
      </c>
      <c r="CD84">
        <f>VLOOKUP(Table3[[#This Row],[Reference]],metron,22,FALSE)</f>
        <v>13.75508842175509</v>
      </c>
      <c r="CE84">
        <f>VLOOKUP(Table3[[#This Row],[Reference]],metron,23,FALSE)</f>
        <v>1.5287356321839081</v>
      </c>
      <c r="CF84">
        <f>VLOOKUP(Table3[[#This Row],[Reference]],metron,24,FALSE)</f>
        <v>1.9664750957854411</v>
      </c>
      <c r="CG84">
        <f>VLOOKUP(Table3[[#This Row],[Reference]],metron,25,FALSE)</f>
        <v>8.8441890166028103E-2</v>
      </c>
      <c r="CH84">
        <f>VLOOKUP(Table3[[#This Row],[Reference]],metron,26,FALSE)</f>
        <v>0.13409961685823751</v>
      </c>
    </row>
    <row r="85" spans="1:86" hidden="1" x14ac:dyDescent="0.45">
      <c r="A85">
        <v>1520118000</v>
      </c>
      <c r="B85" t="s">
        <v>1943</v>
      </c>
      <c r="C85" t="s">
        <v>64</v>
      </c>
      <c r="D85" t="s">
        <v>65</v>
      </c>
      <c r="E85" t="s">
        <v>671</v>
      </c>
      <c r="F85" t="s">
        <v>683</v>
      </c>
      <c r="G85" t="s">
        <v>65</v>
      </c>
      <c r="H85">
        <v>10</v>
      </c>
      <c r="I85">
        <v>1.23</v>
      </c>
      <c r="J85">
        <v>1.42</v>
      </c>
      <c r="K85">
        <v>1.44</v>
      </c>
      <c r="L85">
        <v>1.24</v>
      </c>
      <c r="M85">
        <v>0</v>
      </c>
      <c r="N85">
        <v>1</v>
      </c>
      <c r="O85">
        <v>1</v>
      </c>
      <c r="P85">
        <v>0</v>
      </c>
      <c r="Q85">
        <v>0</v>
      </c>
      <c r="R85">
        <v>0</v>
      </c>
      <c r="T85">
        <v>81</v>
      </c>
      <c r="U85">
        <v>8</v>
      </c>
      <c r="V85">
        <v>2</v>
      </c>
      <c r="W85">
        <v>4</v>
      </c>
      <c r="X85">
        <v>0</v>
      </c>
      <c r="Y85">
        <v>3</v>
      </c>
      <c r="Z85">
        <v>0</v>
      </c>
      <c r="AA85">
        <v>2</v>
      </c>
      <c r="AB85">
        <v>2</v>
      </c>
      <c r="AC85">
        <v>2</v>
      </c>
      <c r="AD85">
        <v>1</v>
      </c>
      <c r="AE85">
        <v>10</v>
      </c>
      <c r="AF85">
        <v>6</v>
      </c>
      <c r="AG85">
        <v>5</v>
      </c>
      <c r="AH85">
        <v>4</v>
      </c>
      <c r="AI85">
        <v>5</v>
      </c>
      <c r="AJ85">
        <v>2</v>
      </c>
      <c r="AK85">
        <v>19</v>
      </c>
      <c r="AL85">
        <v>16</v>
      </c>
      <c r="AM85">
        <v>73</v>
      </c>
      <c r="AN85">
        <v>27</v>
      </c>
      <c r="AO85">
        <v>0</v>
      </c>
      <c r="AP85">
        <v>0</v>
      </c>
      <c r="AQ85">
        <v>1.81</v>
      </c>
      <c r="AR85">
        <v>48</v>
      </c>
      <c r="AS85">
        <v>60</v>
      </c>
      <c r="AT85">
        <v>24</v>
      </c>
      <c r="AU85">
        <v>13</v>
      </c>
      <c r="AV85">
        <v>4</v>
      </c>
      <c r="AW85">
        <v>16</v>
      </c>
      <c r="AX85">
        <v>52</v>
      </c>
      <c r="AY85">
        <v>20</v>
      </c>
      <c r="AZ85">
        <v>76</v>
      </c>
      <c r="BA85">
        <v>9.4600000000000009</v>
      </c>
      <c r="BB85">
        <v>5.98</v>
      </c>
      <c r="BC85">
        <v>1.75</v>
      </c>
      <c r="BD85">
        <v>3.65</v>
      </c>
      <c r="BE85">
        <v>5.59</v>
      </c>
      <c r="BF85">
        <f t="shared" si="1"/>
        <v>8.0973502445308796E-3</v>
      </c>
      <c r="BG85">
        <f>1/Table3[[#This Row],[odds_ft_home_team_win]]-Table3[[#This Row],[Margin/3]]</f>
        <v>0.56333122118404055</v>
      </c>
      <c r="BH85">
        <f>1/Table3[[#This Row],[odds_ft_draw]]-Table3[[#This Row],[Margin/3]]</f>
        <v>0.26587525249519511</v>
      </c>
      <c r="BI85">
        <f>1/Table3[[#This Row],[odds_ft_away_team_win]]-Table3[[#This Row],[Margin/3]]</f>
        <v>0.17079352632076431</v>
      </c>
      <c r="BJ85">
        <f>MROUND(Table3[[#This Row],[ProbH]]*100,2)/100</f>
        <v>0.56000000000000005</v>
      </c>
      <c r="BK85">
        <v>1.33</v>
      </c>
      <c r="BL85">
        <v>2.0499999999999998</v>
      </c>
      <c r="BM85">
        <v>3.65</v>
      </c>
      <c r="BN85">
        <v>0</v>
      </c>
      <c r="BO85">
        <v>1.95</v>
      </c>
      <c r="BP85">
        <v>1.87</v>
      </c>
      <c r="BQ85" t="s">
        <v>1808</v>
      </c>
      <c r="BR85">
        <f>VLOOKUP(Table3[[#This Row],[Reference]],metron,10,FALSE)</f>
        <v>2.6892488954344627</v>
      </c>
      <c r="BS85">
        <f>VLOOKUP(Table3[[#This Row],[Reference]],metron,11,FALSE)</f>
        <v>1.7546812539448771</v>
      </c>
      <c r="BT85">
        <f>VLOOKUP(Table3[[#This Row],[Reference]],metron,12,FALSE)</f>
        <v>0.93456764148958549</v>
      </c>
      <c r="BU85">
        <f>VLOOKUP(Table3[[#This Row],[Reference]],metron,13,FALSE)</f>
        <v>0.77824531874605507</v>
      </c>
      <c r="BV85">
        <f>VLOOKUP(Table3[[#This Row],[Reference]],metron,14,FALSE)</f>
        <v>0.41237113402061848</v>
      </c>
      <c r="BW85">
        <f>VLOOKUP(Table3[[#This Row],[Reference]],metron,15,FALSE)</f>
        <v>13.77153558052435</v>
      </c>
      <c r="BX85">
        <f>VLOOKUP(Table3[[#This Row],[Reference]],metron,16,FALSE)</f>
        <v>9.0445692883895124</v>
      </c>
      <c r="BY85">
        <f>VLOOKUP(Table3[[#This Row],[Reference]],metron,17,FALSE)</f>
        <v>6.0821292775665396</v>
      </c>
      <c r="BZ85">
        <f>VLOOKUP(Table3[[#This Row],[Reference]],metron,18,FALSE)</f>
        <v>3.8201520912547529</v>
      </c>
      <c r="CA85">
        <f>VLOOKUP(Table3[[#This Row],[Reference]],metron,19,FALSE)</f>
        <v>7.6894063029578108</v>
      </c>
      <c r="CB85">
        <f>VLOOKUP(Table3[[#This Row],[Reference]],metron,20,FALSE)</f>
        <v>5.224417197134759</v>
      </c>
      <c r="CC85">
        <f>VLOOKUP(Table3[[#This Row],[Reference]],metron,21,FALSE)</f>
        <v>12.297605473204101</v>
      </c>
      <c r="CD85">
        <f>VLOOKUP(Table3[[#This Row],[Reference]],metron,22,FALSE)</f>
        <v>13.310908399847969</v>
      </c>
      <c r="CE85">
        <f>VLOOKUP(Table3[[#This Row],[Reference]],metron,23,FALSE)</f>
        <v>1.3713126843657819</v>
      </c>
      <c r="CF85">
        <f>VLOOKUP(Table3[[#This Row],[Reference]],metron,24,FALSE)</f>
        <v>1.9516961651917399</v>
      </c>
      <c r="CG85">
        <f>VLOOKUP(Table3[[#This Row],[Reference]],metron,25,FALSE)</f>
        <v>6.6002949852507375E-2</v>
      </c>
      <c r="CH85">
        <f>VLOOKUP(Table3[[#This Row],[Reference]],metron,26,FALSE)</f>
        <v>0.1297935103244838</v>
      </c>
    </row>
    <row r="86" spans="1:86" hidden="1" x14ac:dyDescent="0.45">
      <c r="A86">
        <v>1520125200</v>
      </c>
      <c r="B86" t="s">
        <v>1944</v>
      </c>
      <c r="C86" t="s">
        <v>64</v>
      </c>
      <c r="D86" t="s">
        <v>65</v>
      </c>
      <c r="E86" t="s">
        <v>704</v>
      </c>
      <c r="F86" t="s">
        <v>700</v>
      </c>
      <c r="G86" t="s">
        <v>65</v>
      </c>
      <c r="H86">
        <v>10</v>
      </c>
      <c r="I86">
        <v>2.31</v>
      </c>
      <c r="J86">
        <v>0.57999999999999996</v>
      </c>
      <c r="K86">
        <v>2.19</v>
      </c>
      <c r="L86">
        <v>0.76</v>
      </c>
      <c r="M86">
        <v>1</v>
      </c>
      <c r="N86">
        <v>3</v>
      </c>
      <c r="O86">
        <v>4</v>
      </c>
      <c r="P86">
        <v>3</v>
      </c>
      <c r="Q86">
        <v>1</v>
      </c>
      <c r="R86">
        <v>2</v>
      </c>
      <c r="S86">
        <v>9</v>
      </c>
      <c r="T86" t="s">
        <v>1945</v>
      </c>
      <c r="U86">
        <v>2</v>
      </c>
      <c r="V86">
        <v>0</v>
      </c>
      <c r="W86">
        <v>1</v>
      </c>
      <c r="X86">
        <v>0</v>
      </c>
      <c r="Y86">
        <v>2</v>
      </c>
      <c r="Z86">
        <v>0</v>
      </c>
      <c r="AA86">
        <v>0</v>
      </c>
      <c r="AB86">
        <v>1</v>
      </c>
      <c r="AC86">
        <v>0</v>
      </c>
      <c r="AD86">
        <v>2</v>
      </c>
      <c r="AE86">
        <v>9</v>
      </c>
      <c r="AF86">
        <v>6</v>
      </c>
      <c r="AG86">
        <v>4</v>
      </c>
      <c r="AH86">
        <v>4</v>
      </c>
      <c r="AI86">
        <v>5</v>
      </c>
      <c r="AJ86">
        <v>2</v>
      </c>
      <c r="AK86">
        <v>12</v>
      </c>
      <c r="AL86">
        <v>16</v>
      </c>
      <c r="AM86">
        <v>58</v>
      </c>
      <c r="AN86">
        <v>42</v>
      </c>
      <c r="AO86">
        <v>0</v>
      </c>
      <c r="AP86">
        <v>0</v>
      </c>
      <c r="AQ86">
        <v>2.4700000000000002</v>
      </c>
      <c r="AR86">
        <v>49</v>
      </c>
      <c r="AS86">
        <v>74</v>
      </c>
      <c r="AT86">
        <v>38</v>
      </c>
      <c r="AU86">
        <v>23</v>
      </c>
      <c r="AV86">
        <v>17</v>
      </c>
      <c r="AW86">
        <v>44</v>
      </c>
      <c r="AX86">
        <v>87</v>
      </c>
      <c r="AY86">
        <v>24</v>
      </c>
      <c r="AZ86">
        <v>61</v>
      </c>
      <c r="BA86">
        <v>8.08</v>
      </c>
      <c r="BB86">
        <v>4.08</v>
      </c>
      <c r="BC86">
        <v>1.67</v>
      </c>
      <c r="BD86">
        <v>3.93</v>
      </c>
      <c r="BE86">
        <v>5.85</v>
      </c>
      <c r="BF86">
        <f t="shared" si="1"/>
        <v>8.0651641194677826E-3</v>
      </c>
      <c r="BG86">
        <f>1/Table3[[#This Row],[odds_ft_home_team_win]]-Table3[[#This Row],[Margin/3]]</f>
        <v>0.59073723109011311</v>
      </c>
      <c r="BH86">
        <f>1/Table3[[#This Row],[odds_ft_draw]]-Table3[[#This Row],[Margin/3]]</f>
        <v>0.24638776208918362</v>
      </c>
      <c r="BI86">
        <f>1/Table3[[#This Row],[odds_ft_away_team_win]]-Table3[[#This Row],[Margin/3]]</f>
        <v>0.16287500682070316</v>
      </c>
      <c r="BJ86">
        <f>MROUND(Table3[[#This Row],[ProbH]]*100,2)/100</f>
        <v>0.6</v>
      </c>
      <c r="BK86">
        <v>1.25</v>
      </c>
      <c r="BL86">
        <v>1.83</v>
      </c>
      <c r="BM86">
        <v>3</v>
      </c>
      <c r="BN86">
        <v>0</v>
      </c>
      <c r="BO86">
        <v>1.83</v>
      </c>
      <c r="BP86">
        <v>1.95</v>
      </c>
      <c r="BQ86" t="s">
        <v>1811</v>
      </c>
      <c r="BR86">
        <f>VLOOKUP(Table3[[#This Row],[Reference]],metron,10,FALSE)</f>
        <v>2.7310090702947849</v>
      </c>
      <c r="BS86">
        <f>VLOOKUP(Table3[[#This Row],[Reference]],metron,11,FALSE)</f>
        <v>1.841836734693878</v>
      </c>
      <c r="BT86">
        <f>VLOOKUP(Table3[[#This Row],[Reference]],metron,12,FALSE)</f>
        <v>0.88917233560090703</v>
      </c>
      <c r="BU86">
        <f>VLOOKUP(Table3[[#This Row],[Reference]],metron,13,FALSE)</f>
        <v>0.804822695035461</v>
      </c>
      <c r="BV86">
        <f>VLOOKUP(Table3[[#This Row],[Reference]],metron,14,FALSE)</f>
        <v>0.38099290780141842</v>
      </c>
      <c r="BW86">
        <f>VLOOKUP(Table3[[#This Row],[Reference]],metron,15,FALSE)</f>
        <v>14.25174825174825</v>
      </c>
      <c r="BX86">
        <f>VLOOKUP(Table3[[#This Row],[Reference]],metron,16,FALSE)</f>
        <v>8.8316683316683324</v>
      </c>
      <c r="BY86">
        <f>VLOOKUP(Table3[[#This Row],[Reference]],metron,17,FALSE)</f>
        <v>6.2901265822784813</v>
      </c>
      <c r="BZ86">
        <f>VLOOKUP(Table3[[#This Row],[Reference]],metron,18,FALSE)</f>
        <v>3.6162025316455702</v>
      </c>
      <c r="CA86">
        <f>VLOOKUP(Table3[[#This Row],[Reference]],metron,19,FALSE)</f>
        <v>7.9616216694697686</v>
      </c>
      <c r="CB86">
        <f>VLOOKUP(Table3[[#This Row],[Reference]],metron,20,FALSE)</f>
        <v>5.2154658000227627</v>
      </c>
      <c r="CC86">
        <f>VLOOKUP(Table3[[#This Row],[Reference]],metron,21,FALSE)</f>
        <v>12.444895886236671</v>
      </c>
      <c r="CD86">
        <f>VLOOKUP(Table3[[#This Row],[Reference]],metron,22,FALSE)</f>
        <v>13.620619603859829</v>
      </c>
      <c r="CE86">
        <f>VLOOKUP(Table3[[#This Row],[Reference]],metron,23,FALSE)</f>
        <v>1.406084017382907</v>
      </c>
      <c r="CF86">
        <f>VLOOKUP(Table3[[#This Row],[Reference]],metron,24,FALSE)</f>
        <v>2.070980202800579</v>
      </c>
      <c r="CG86">
        <f>VLOOKUP(Table3[[#This Row],[Reference]],metron,25,FALSE)</f>
        <v>6.1323032351521013E-2</v>
      </c>
      <c r="CH86">
        <f>VLOOKUP(Table3[[#This Row],[Reference]],metron,26,FALSE)</f>
        <v>0.1313375181071946</v>
      </c>
    </row>
    <row r="87" spans="1:86" hidden="1" x14ac:dyDescent="0.45">
      <c r="A87">
        <v>1520125560</v>
      </c>
      <c r="B87" t="s">
        <v>1946</v>
      </c>
      <c r="C87" t="s">
        <v>64</v>
      </c>
      <c r="D87" t="s">
        <v>65</v>
      </c>
      <c r="E87" t="s">
        <v>667</v>
      </c>
      <c r="F87" t="s">
        <v>682</v>
      </c>
      <c r="G87" t="s">
        <v>65</v>
      </c>
      <c r="H87">
        <v>10</v>
      </c>
      <c r="I87">
        <v>1.5</v>
      </c>
      <c r="J87">
        <v>0.77</v>
      </c>
      <c r="K87">
        <v>1.44</v>
      </c>
      <c r="L87">
        <v>0.78</v>
      </c>
      <c r="M87">
        <v>3</v>
      </c>
      <c r="N87">
        <v>0</v>
      </c>
      <c r="O87">
        <v>3</v>
      </c>
      <c r="P87">
        <v>2</v>
      </c>
      <c r="Q87">
        <v>2</v>
      </c>
      <c r="R87">
        <v>0</v>
      </c>
      <c r="S87" t="s">
        <v>1947</v>
      </c>
      <c r="U87">
        <v>2</v>
      </c>
      <c r="V87">
        <v>9</v>
      </c>
      <c r="W87">
        <v>4</v>
      </c>
      <c r="X87">
        <v>0</v>
      </c>
      <c r="Y87">
        <v>1</v>
      </c>
      <c r="Z87">
        <v>0</v>
      </c>
      <c r="AA87">
        <v>1</v>
      </c>
      <c r="AB87">
        <v>3</v>
      </c>
      <c r="AC87">
        <v>0</v>
      </c>
      <c r="AD87">
        <v>1</v>
      </c>
      <c r="AE87">
        <v>19</v>
      </c>
      <c r="AF87">
        <v>15</v>
      </c>
      <c r="AG87">
        <v>9</v>
      </c>
      <c r="AH87">
        <v>7</v>
      </c>
      <c r="AI87">
        <v>10</v>
      </c>
      <c r="AJ87">
        <v>8</v>
      </c>
      <c r="AK87">
        <v>12</v>
      </c>
      <c r="AL87">
        <v>19</v>
      </c>
      <c r="AM87">
        <v>34</v>
      </c>
      <c r="AN87">
        <v>66</v>
      </c>
      <c r="AO87">
        <v>0</v>
      </c>
      <c r="AP87">
        <v>0</v>
      </c>
      <c r="AQ87">
        <v>2.96</v>
      </c>
      <c r="AR87">
        <v>70</v>
      </c>
      <c r="AS87">
        <v>89</v>
      </c>
      <c r="AT87">
        <v>63</v>
      </c>
      <c r="AU87">
        <v>26</v>
      </c>
      <c r="AV87">
        <v>11</v>
      </c>
      <c r="AW87">
        <v>41</v>
      </c>
      <c r="AX87">
        <v>78</v>
      </c>
      <c r="AY87">
        <v>48</v>
      </c>
      <c r="AZ87">
        <v>93</v>
      </c>
      <c r="BA87">
        <v>8.67</v>
      </c>
      <c r="BB87">
        <v>5.97</v>
      </c>
      <c r="BC87">
        <v>2.09</v>
      </c>
      <c r="BD87">
        <v>3.72</v>
      </c>
      <c r="BE87">
        <v>3.59</v>
      </c>
      <c r="BF87">
        <f t="shared" si="1"/>
        <v>8.6125452853442006E-3</v>
      </c>
      <c r="BG87">
        <f>1/Table3[[#This Row],[odds_ft_home_team_win]]-Table3[[#This Row],[Margin/3]]</f>
        <v>0.46985635423618693</v>
      </c>
      <c r="BH87">
        <f>1/Table3[[#This Row],[odds_ft_draw]]-Table3[[#This Row],[Margin/3]]</f>
        <v>0.26020465901573103</v>
      </c>
      <c r="BI87">
        <f>1/Table3[[#This Row],[odds_ft_away_team_win]]-Table3[[#This Row],[Margin/3]]</f>
        <v>0.26993898674808198</v>
      </c>
      <c r="BJ87">
        <f>MROUND(Table3[[#This Row],[ProbH]]*100,2)/100</f>
        <v>0.46</v>
      </c>
      <c r="BK87">
        <v>1.21</v>
      </c>
      <c r="BL87">
        <v>1.69</v>
      </c>
      <c r="BM87">
        <v>2.75</v>
      </c>
      <c r="BN87">
        <v>0</v>
      </c>
      <c r="BO87">
        <v>1.67</v>
      </c>
      <c r="BP87">
        <v>2.25</v>
      </c>
      <c r="BQ87" t="s">
        <v>736</v>
      </c>
      <c r="BR87">
        <f>VLOOKUP(Table3[[#This Row],[Reference]],metron,10,FALSE)</f>
        <v>2.5405629139072849</v>
      </c>
      <c r="BS87">
        <f>VLOOKUP(Table3[[#This Row],[Reference]],metron,11,FALSE)</f>
        <v>1.4888836329233679</v>
      </c>
      <c r="BT87">
        <f>VLOOKUP(Table3[[#This Row],[Reference]],metron,12,FALSE)</f>
        <v>1.0516792809839171</v>
      </c>
      <c r="BU87">
        <f>VLOOKUP(Table3[[#This Row],[Reference]],metron,13,FALSE)</f>
        <v>0.64581362346263005</v>
      </c>
      <c r="BV87">
        <f>VLOOKUP(Table3[[#This Row],[Reference]],metron,14,FALSE)</f>
        <v>0.45364238410596031</v>
      </c>
      <c r="BW87">
        <f>VLOOKUP(Table3[[#This Row],[Reference]],metron,15,FALSE)</f>
        <v>12.686892177589851</v>
      </c>
      <c r="BX87">
        <f>VLOOKUP(Table3[[#This Row],[Reference]],metron,16,FALSE)</f>
        <v>9.8059196617336148</v>
      </c>
      <c r="BY87">
        <f>VLOOKUP(Table3[[#This Row],[Reference]],metron,17,FALSE)</f>
        <v>5.3198121263877027</v>
      </c>
      <c r="BZ87">
        <f>VLOOKUP(Table3[[#This Row],[Reference]],metron,18,FALSE)</f>
        <v>4.0954312553373189</v>
      </c>
      <c r="CA87">
        <f>VLOOKUP(Table3[[#This Row],[Reference]],metron,19,FALSE)</f>
        <v>7.3670800512021479</v>
      </c>
      <c r="CB87">
        <f>VLOOKUP(Table3[[#This Row],[Reference]],metron,20,FALSE)</f>
        <v>5.710488406396296</v>
      </c>
      <c r="CC87">
        <f>VLOOKUP(Table3[[#This Row],[Reference]],metron,21,FALSE)</f>
        <v>13.0488908033599</v>
      </c>
      <c r="CD87">
        <f>VLOOKUP(Table3[[#This Row],[Reference]],metron,22,FALSE)</f>
        <v>13.714839543398661</v>
      </c>
      <c r="CE87">
        <f>VLOOKUP(Table3[[#This Row],[Reference]],metron,23,FALSE)</f>
        <v>1.567523459812322</v>
      </c>
      <c r="CF87">
        <f>VLOOKUP(Table3[[#This Row],[Reference]],metron,24,FALSE)</f>
        <v>1.951040391676867</v>
      </c>
      <c r="CG87">
        <f>VLOOKUP(Table3[[#This Row],[Reference]],metron,25,FALSE)</f>
        <v>8.3027335781313744E-2</v>
      </c>
      <c r="CH87">
        <f>VLOOKUP(Table3[[#This Row],[Reference]],metron,26,FALSE)</f>
        <v>0.13117095063239501</v>
      </c>
    </row>
    <row r="88" spans="1:86" hidden="1" x14ac:dyDescent="0.45">
      <c r="A88">
        <v>1520132400</v>
      </c>
      <c r="B88" t="s">
        <v>1948</v>
      </c>
      <c r="C88" t="s">
        <v>64</v>
      </c>
      <c r="D88" t="s">
        <v>65</v>
      </c>
      <c r="E88" t="s">
        <v>660</v>
      </c>
      <c r="F88" t="s">
        <v>672</v>
      </c>
      <c r="G88" t="s">
        <v>65</v>
      </c>
      <c r="H88">
        <v>10</v>
      </c>
      <c r="I88">
        <v>1.54</v>
      </c>
      <c r="J88">
        <v>1.17</v>
      </c>
      <c r="K88">
        <v>1.35</v>
      </c>
      <c r="L88">
        <v>1.1000000000000001</v>
      </c>
      <c r="M88">
        <v>1</v>
      </c>
      <c r="N88">
        <v>2</v>
      </c>
      <c r="O88">
        <v>3</v>
      </c>
      <c r="P88">
        <v>3</v>
      </c>
      <c r="Q88">
        <v>1</v>
      </c>
      <c r="R88">
        <v>2</v>
      </c>
      <c r="S88">
        <v>16</v>
      </c>
      <c r="T88" t="s">
        <v>1335</v>
      </c>
      <c r="U88">
        <v>5</v>
      </c>
      <c r="V88">
        <v>6</v>
      </c>
      <c r="W88">
        <v>1</v>
      </c>
      <c r="X88">
        <v>1</v>
      </c>
      <c r="Y88">
        <v>0</v>
      </c>
      <c r="Z88">
        <v>0</v>
      </c>
      <c r="AA88">
        <v>0</v>
      </c>
      <c r="AB88">
        <v>2</v>
      </c>
      <c r="AC88">
        <v>0</v>
      </c>
      <c r="AD88">
        <v>0</v>
      </c>
      <c r="AE88">
        <v>16</v>
      </c>
      <c r="AF88">
        <v>11</v>
      </c>
      <c r="AG88">
        <v>7</v>
      </c>
      <c r="AH88">
        <v>5</v>
      </c>
      <c r="AI88">
        <v>9</v>
      </c>
      <c r="AJ88">
        <v>6</v>
      </c>
      <c r="AK88">
        <v>6</v>
      </c>
      <c r="AL88">
        <v>15</v>
      </c>
      <c r="AM88">
        <v>56</v>
      </c>
      <c r="AN88">
        <v>44</v>
      </c>
      <c r="AO88">
        <v>0</v>
      </c>
      <c r="AP88">
        <v>0</v>
      </c>
      <c r="AQ88">
        <v>2.38</v>
      </c>
      <c r="AR88">
        <v>57</v>
      </c>
      <c r="AS88">
        <v>81</v>
      </c>
      <c r="AT88">
        <v>48</v>
      </c>
      <c r="AU88">
        <v>16</v>
      </c>
      <c r="AV88">
        <v>4</v>
      </c>
      <c r="AW88">
        <v>37</v>
      </c>
      <c r="AX88">
        <v>73</v>
      </c>
      <c r="AY88">
        <v>32</v>
      </c>
      <c r="AZ88">
        <v>68</v>
      </c>
      <c r="BA88">
        <v>8.25</v>
      </c>
      <c r="BB88">
        <v>5.07</v>
      </c>
      <c r="BC88">
        <v>2.57</v>
      </c>
      <c r="BD88">
        <v>3.26</v>
      </c>
      <c r="BE88">
        <v>3.03</v>
      </c>
      <c r="BF88">
        <f t="shared" si="1"/>
        <v>8.6288426412524846E-3</v>
      </c>
      <c r="BG88">
        <f>1/Table3[[#This Row],[odds_ft_home_team_win]]-Table3[[#This Row],[Margin/3]]</f>
        <v>0.38047621572450629</v>
      </c>
      <c r="BH88">
        <f>1/Table3[[#This Row],[odds_ft_draw]]-Table3[[#This Row],[Margin/3]]</f>
        <v>0.29811962361641625</v>
      </c>
      <c r="BI88">
        <f>1/Table3[[#This Row],[odds_ft_away_team_win]]-Table3[[#This Row],[Margin/3]]</f>
        <v>0.32140416065907756</v>
      </c>
      <c r="BJ88">
        <f>MROUND(Table3[[#This Row],[ProbH]]*100,2)/100</f>
        <v>0.38</v>
      </c>
      <c r="BK88">
        <v>1.34</v>
      </c>
      <c r="BL88">
        <v>2.0499999999999998</v>
      </c>
      <c r="BM88">
        <v>3.75</v>
      </c>
      <c r="BN88">
        <v>0</v>
      </c>
      <c r="BO88">
        <v>1.91</v>
      </c>
      <c r="BP88">
        <v>1.91</v>
      </c>
      <c r="BQ88" t="s">
        <v>1818</v>
      </c>
      <c r="BR88">
        <f>VLOOKUP(Table3[[#This Row],[Reference]],metron,10,FALSE)</f>
        <v>2.4900895140664963</v>
      </c>
      <c r="BS88">
        <f>VLOOKUP(Table3[[#This Row],[Reference]],metron,11,FALSE)</f>
        <v>1.330562659846547</v>
      </c>
      <c r="BT88">
        <f>VLOOKUP(Table3[[#This Row],[Reference]],metron,12,FALSE)</f>
        <v>1.1595268542199491</v>
      </c>
      <c r="BU88">
        <f>VLOOKUP(Table3[[#This Row],[Reference]],metron,13,FALSE)</f>
        <v>0.59053607588191415</v>
      </c>
      <c r="BV88">
        <f>VLOOKUP(Table3[[#This Row],[Reference]],metron,14,FALSE)</f>
        <v>0.50069274219332838</v>
      </c>
      <c r="BW88">
        <f>VLOOKUP(Table3[[#This Row],[Reference]],metron,15,FALSE)</f>
        <v>11.79715236686391</v>
      </c>
      <c r="BX88">
        <f>VLOOKUP(Table3[[#This Row],[Reference]],metron,16,FALSE)</f>
        <v>10.317122781065089</v>
      </c>
      <c r="BY88">
        <f>VLOOKUP(Table3[[#This Row],[Reference]],metron,17,FALSE)</f>
        <v>5.0637025966747622</v>
      </c>
      <c r="BZ88">
        <f>VLOOKUP(Table3[[#This Row],[Reference]],metron,18,FALSE)</f>
        <v>4.4674014571268454</v>
      </c>
      <c r="CA88">
        <f>VLOOKUP(Table3[[#This Row],[Reference]],metron,19,FALSE)</f>
        <v>6.7334497701891483</v>
      </c>
      <c r="CB88">
        <f>VLOOKUP(Table3[[#This Row],[Reference]],metron,20,FALSE)</f>
        <v>5.849721323938244</v>
      </c>
      <c r="CC88">
        <f>VLOOKUP(Table3[[#This Row],[Reference]],metron,21,FALSE)</f>
        <v>12.89644194756554</v>
      </c>
      <c r="CD88">
        <f>VLOOKUP(Table3[[#This Row],[Reference]],metron,22,FALSE)</f>
        <v>13.3434456928839</v>
      </c>
      <c r="CE88">
        <f>VLOOKUP(Table3[[#This Row],[Reference]],metron,23,FALSE)</f>
        <v>1.6144382124117971</v>
      </c>
      <c r="CF88">
        <f>VLOOKUP(Table3[[#This Row],[Reference]],metron,24,FALSE)</f>
        <v>1.9032024606477289</v>
      </c>
      <c r="CG88">
        <f>VLOOKUP(Table3[[#This Row],[Reference]],metron,25,FALSE)</f>
        <v>9.372172969060974E-2</v>
      </c>
      <c r="CH88">
        <f>VLOOKUP(Table3[[#This Row],[Reference]],metron,26,FALSE)</f>
        <v>0.11669983716301791</v>
      </c>
    </row>
    <row r="89" spans="1:86" hidden="1" x14ac:dyDescent="0.45">
      <c r="A89">
        <v>1520132760</v>
      </c>
      <c r="B89" t="s">
        <v>1949</v>
      </c>
      <c r="C89" t="s">
        <v>64</v>
      </c>
      <c r="D89" t="s">
        <v>65</v>
      </c>
      <c r="E89" t="s">
        <v>666</v>
      </c>
      <c r="F89" t="s">
        <v>694</v>
      </c>
      <c r="G89" t="s">
        <v>65</v>
      </c>
      <c r="H89">
        <v>10</v>
      </c>
      <c r="I89">
        <v>0.62</v>
      </c>
      <c r="J89">
        <v>1.63</v>
      </c>
      <c r="K89">
        <v>0.59</v>
      </c>
      <c r="L89">
        <v>1.48</v>
      </c>
      <c r="M89">
        <v>1</v>
      </c>
      <c r="N89">
        <v>1</v>
      </c>
      <c r="O89">
        <v>2</v>
      </c>
      <c r="P89">
        <v>2</v>
      </c>
      <c r="Q89">
        <v>1</v>
      </c>
      <c r="R89">
        <v>1</v>
      </c>
      <c r="S89">
        <v>21</v>
      </c>
      <c r="T89">
        <v>26</v>
      </c>
      <c r="U89">
        <v>6</v>
      </c>
      <c r="V89">
        <v>5</v>
      </c>
      <c r="W89">
        <v>2</v>
      </c>
      <c r="X89">
        <v>0</v>
      </c>
      <c r="Y89">
        <v>5</v>
      </c>
      <c r="Z89">
        <v>0</v>
      </c>
      <c r="AA89">
        <v>1</v>
      </c>
      <c r="AB89">
        <v>1</v>
      </c>
      <c r="AC89">
        <v>1</v>
      </c>
      <c r="AD89">
        <v>4</v>
      </c>
      <c r="AE89">
        <v>17</v>
      </c>
      <c r="AF89">
        <v>17</v>
      </c>
      <c r="AG89">
        <v>9</v>
      </c>
      <c r="AH89">
        <v>9</v>
      </c>
      <c r="AI89">
        <v>8</v>
      </c>
      <c r="AJ89">
        <v>8</v>
      </c>
      <c r="AK89">
        <v>6</v>
      </c>
      <c r="AL89">
        <v>16</v>
      </c>
      <c r="AM89">
        <v>50</v>
      </c>
      <c r="AN89">
        <v>50</v>
      </c>
      <c r="AO89">
        <v>0</v>
      </c>
      <c r="AP89">
        <v>0</v>
      </c>
      <c r="AQ89">
        <v>2.2200000000000002</v>
      </c>
      <c r="AR89">
        <v>57</v>
      </c>
      <c r="AS89">
        <v>73</v>
      </c>
      <c r="AT89">
        <v>43</v>
      </c>
      <c r="AU89">
        <v>18</v>
      </c>
      <c r="AV89">
        <v>3</v>
      </c>
      <c r="AW89">
        <v>20</v>
      </c>
      <c r="AX89">
        <v>63</v>
      </c>
      <c r="AY89">
        <v>36</v>
      </c>
      <c r="AZ89">
        <v>72</v>
      </c>
      <c r="BA89">
        <v>11.38</v>
      </c>
      <c r="BB89">
        <v>6.04</v>
      </c>
      <c r="BC89">
        <v>2.57</v>
      </c>
      <c r="BD89">
        <v>3.3</v>
      </c>
      <c r="BE89">
        <v>3</v>
      </c>
      <c r="BF89">
        <f t="shared" si="1"/>
        <v>8.4895649097983892E-3</v>
      </c>
      <c r="BG89">
        <f>1/Table3[[#This Row],[odds_ft_home_team_win]]-Table3[[#This Row],[Margin/3]]</f>
        <v>0.38061549345596035</v>
      </c>
      <c r="BH89">
        <f>1/Table3[[#This Row],[odds_ft_draw]]-Table3[[#This Row],[Margin/3]]</f>
        <v>0.29454073812050463</v>
      </c>
      <c r="BI89">
        <f>1/Table3[[#This Row],[odds_ft_away_team_win]]-Table3[[#This Row],[Margin/3]]</f>
        <v>0.32484376842353491</v>
      </c>
      <c r="BJ89">
        <f>MROUND(Table3[[#This Row],[ProbH]]*100,2)/100</f>
        <v>0.38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 t="s">
        <v>1843</v>
      </c>
      <c r="BR89">
        <f>VLOOKUP(Table3[[#This Row],[Reference]],metron,10,FALSE)</f>
        <v>2.4900895140664963</v>
      </c>
      <c r="BS89">
        <f>VLOOKUP(Table3[[#This Row],[Reference]],metron,11,FALSE)</f>
        <v>1.330562659846547</v>
      </c>
      <c r="BT89">
        <f>VLOOKUP(Table3[[#This Row],[Reference]],metron,12,FALSE)</f>
        <v>1.1595268542199491</v>
      </c>
      <c r="BU89">
        <f>VLOOKUP(Table3[[#This Row],[Reference]],metron,13,FALSE)</f>
        <v>0.59053607588191415</v>
      </c>
      <c r="BV89">
        <f>VLOOKUP(Table3[[#This Row],[Reference]],metron,14,FALSE)</f>
        <v>0.50069274219332838</v>
      </c>
      <c r="BW89">
        <f>VLOOKUP(Table3[[#This Row],[Reference]],metron,15,FALSE)</f>
        <v>11.79715236686391</v>
      </c>
      <c r="BX89">
        <f>VLOOKUP(Table3[[#This Row],[Reference]],metron,16,FALSE)</f>
        <v>10.317122781065089</v>
      </c>
      <c r="BY89">
        <f>VLOOKUP(Table3[[#This Row],[Reference]],metron,17,FALSE)</f>
        <v>5.0637025966747622</v>
      </c>
      <c r="BZ89">
        <f>VLOOKUP(Table3[[#This Row],[Reference]],metron,18,FALSE)</f>
        <v>4.4674014571268454</v>
      </c>
      <c r="CA89">
        <f>VLOOKUP(Table3[[#This Row],[Reference]],metron,19,FALSE)</f>
        <v>6.7334497701891483</v>
      </c>
      <c r="CB89">
        <f>VLOOKUP(Table3[[#This Row],[Reference]],metron,20,FALSE)</f>
        <v>5.849721323938244</v>
      </c>
      <c r="CC89">
        <f>VLOOKUP(Table3[[#This Row],[Reference]],metron,21,FALSE)</f>
        <v>12.89644194756554</v>
      </c>
      <c r="CD89">
        <f>VLOOKUP(Table3[[#This Row],[Reference]],metron,22,FALSE)</f>
        <v>13.3434456928839</v>
      </c>
      <c r="CE89">
        <f>VLOOKUP(Table3[[#This Row],[Reference]],metron,23,FALSE)</f>
        <v>1.6144382124117971</v>
      </c>
      <c r="CF89">
        <f>VLOOKUP(Table3[[#This Row],[Reference]],metron,24,FALSE)</f>
        <v>1.9032024606477289</v>
      </c>
      <c r="CG89">
        <f>VLOOKUP(Table3[[#This Row],[Reference]],metron,25,FALSE)</f>
        <v>9.372172969060974E-2</v>
      </c>
      <c r="CH89">
        <f>VLOOKUP(Table3[[#This Row],[Reference]],metron,26,FALSE)</f>
        <v>0.11669983716301791</v>
      </c>
    </row>
    <row r="90" spans="1:86" hidden="1" x14ac:dyDescent="0.45">
      <c r="A90">
        <v>1520186400</v>
      </c>
      <c r="B90" t="s">
        <v>1950</v>
      </c>
      <c r="C90" t="s">
        <v>64</v>
      </c>
      <c r="D90" t="s">
        <v>65</v>
      </c>
      <c r="E90" t="s">
        <v>705</v>
      </c>
      <c r="F90" t="s">
        <v>693</v>
      </c>
      <c r="G90" t="s">
        <v>65</v>
      </c>
      <c r="H90">
        <v>10</v>
      </c>
      <c r="I90">
        <v>2.2000000000000002</v>
      </c>
      <c r="J90">
        <v>0.83</v>
      </c>
      <c r="K90">
        <v>2.2400000000000002</v>
      </c>
      <c r="L90">
        <v>0.88</v>
      </c>
      <c r="M90">
        <v>2</v>
      </c>
      <c r="N90">
        <v>1</v>
      </c>
      <c r="O90">
        <v>3</v>
      </c>
      <c r="P90">
        <v>1</v>
      </c>
      <c r="Q90">
        <v>1</v>
      </c>
      <c r="R90">
        <v>0</v>
      </c>
      <c r="S90" t="s">
        <v>1951</v>
      </c>
      <c r="T90">
        <v>53</v>
      </c>
      <c r="U90">
        <v>10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18</v>
      </c>
      <c r="AF90">
        <v>10</v>
      </c>
      <c r="AG90">
        <v>10</v>
      </c>
      <c r="AH90">
        <v>3</v>
      </c>
      <c r="AI90">
        <v>8</v>
      </c>
      <c r="AJ90">
        <v>7</v>
      </c>
      <c r="AK90">
        <v>7</v>
      </c>
      <c r="AL90">
        <v>14</v>
      </c>
      <c r="AM90">
        <v>51</v>
      </c>
      <c r="AN90">
        <v>49</v>
      </c>
      <c r="AO90">
        <v>0</v>
      </c>
      <c r="AP90">
        <v>0</v>
      </c>
      <c r="AQ90">
        <v>2.97</v>
      </c>
      <c r="AR90">
        <v>78</v>
      </c>
      <c r="AS90">
        <v>85</v>
      </c>
      <c r="AT90">
        <v>63</v>
      </c>
      <c r="AU90">
        <v>38</v>
      </c>
      <c r="AV90">
        <v>15</v>
      </c>
      <c r="AW90">
        <v>33</v>
      </c>
      <c r="AX90">
        <v>78</v>
      </c>
      <c r="AY90">
        <v>48</v>
      </c>
      <c r="AZ90">
        <v>81</v>
      </c>
      <c r="BA90">
        <v>12.07</v>
      </c>
      <c r="BB90">
        <v>4.7300000000000004</v>
      </c>
      <c r="BC90">
        <v>2.1</v>
      </c>
      <c r="BD90">
        <v>3.53</v>
      </c>
      <c r="BE90">
        <v>3.76</v>
      </c>
      <c r="BF90">
        <f t="shared" si="1"/>
        <v>8.478013993052258E-3</v>
      </c>
      <c r="BG90">
        <f>1/Table3[[#This Row],[odds_ft_home_team_win]]-Table3[[#This Row],[Margin/3]]</f>
        <v>0.46771246219742391</v>
      </c>
      <c r="BH90">
        <f>1/Table3[[#This Row],[odds_ft_draw]]-Table3[[#This Row],[Margin/3]]</f>
        <v>0.27480810498711772</v>
      </c>
      <c r="BI90">
        <f>1/Table3[[#This Row],[odds_ft_away_team_win]]-Table3[[#This Row],[Margin/3]]</f>
        <v>0.25747943281545838</v>
      </c>
      <c r="BJ90">
        <f>MROUND(Table3[[#This Row],[ProbH]]*100,2)/100</f>
        <v>0.46</v>
      </c>
      <c r="BK90">
        <v>1.25</v>
      </c>
      <c r="BL90">
        <v>1.8</v>
      </c>
      <c r="BM90">
        <v>3</v>
      </c>
      <c r="BN90">
        <v>0</v>
      </c>
      <c r="BO90">
        <v>1.74</v>
      </c>
      <c r="BP90">
        <v>2.1</v>
      </c>
      <c r="BQ90" t="s">
        <v>1820</v>
      </c>
      <c r="BR90">
        <f>VLOOKUP(Table3[[#This Row],[Reference]],metron,10,FALSE)</f>
        <v>2.5405629139072849</v>
      </c>
      <c r="BS90">
        <f>VLOOKUP(Table3[[#This Row],[Reference]],metron,11,FALSE)</f>
        <v>1.4888836329233679</v>
      </c>
      <c r="BT90">
        <f>VLOOKUP(Table3[[#This Row],[Reference]],metron,12,FALSE)</f>
        <v>1.0516792809839171</v>
      </c>
      <c r="BU90">
        <f>VLOOKUP(Table3[[#This Row],[Reference]],metron,13,FALSE)</f>
        <v>0.64581362346263005</v>
      </c>
      <c r="BV90">
        <f>VLOOKUP(Table3[[#This Row],[Reference]],metron,14,FALSE)</f>
        <v>0.45364238410596031</v>
      </c>
      <c r="BW90">
        <f>VLOOKUP(Table3[[#This Row],[Reference]],metron,15,FALSE)</f>
        <v>12.686892177589851</v>
      </c>
      <c r="BX90">
        <f>VLOOKUP(Table3[[#This Row],[Reference]],metron,16,FALSE)</f>
        <v>9.8059196617336148</v>
      </c>
      <c r="BY90">
        <f>VLOOKUP(Table3[[#This Row],[Reference]],metron,17,FALSE)</f>
        <v>5.3198121263877027</v>
      </c>
      <c r="BZ90">
        <f>VLOOKUP(Table3[[#This Row],[Reference]],metron,18,FALSE)</f>
        <v>4.0954312553373189</v>
      </c>
      <c r="CA90">
        <f>VLOOKUP(Table3[[#This Row],[Reference]],metron,19,FALSE)</f>
        <v>7.3670800512021479</v>
      </c>
      <c r="CB90">
        <f>VLOOKUP(Table3[[#This Row],[Reference]],metron,20,FALSE)</f>
        <v>5.710488406396296</v>
      </c>
      <c r="CC90">
        <f>VLOOKUP(Table3[[#This Row],[Reference]],metron,21,FALSE)</f>
        <v>13.0488908033599</v>
      </c>
      <c r="CD90">
        <f>VLOOKUP(Table3[[#This Row],[Reference]],metron,22,FALSE)</f>
        <v>13.714839543398661</v>
      </c>
      <c r="CE90">
        <f>VLOOKUP(Table3[[#This Row],[Reference]],metron,23,FALSE)</f>
        <v>1.567523459812322</v>
      </c>
      <c r="CF90">
        <f>VLOOKUP(Table3[[#This Row],[Reference]],metron,24,FALSE)</f>
        <v>1.951040391676867</v>
      </c>
      <c r="CG90">
        <f>VLOOKUP(Table3[[#This Row],[Reference]],metron,25,FALSE)</f>
        <v>8.3027335781313744E-2</v>
      </c>
      <c r="CH90">
        <f>VLOOKUP(Table3[[#This Row],[Reference]],metron,26,FALSE)</f>
        <v>0.13117095063239501</v>
      </c>
    </row>
    <row r="91" spans="1:86" hidden="1" x14ac:dyDescent="0.45">
      <c r="A91">
        <v>1520208000</v>
      </c>
      <c r="B91" t="s">
        <v>1952</v>
      </c>
      <c r="C91" t="s">
        <v>64</v>
      </c>
      <c r="D91" t="s">
        <v>65</v>
      </c>
      <c r="E91" t="s">
        <v>1817</v>
      </c>
      <c r="F91" t="s">
        <v>661</v>
      </c>
      <c r="G91" t="s">
        <v>65</v>
      </c>
      <c r="H91">
        <v>10</v>
      </c>
      <c r="I91">
        <v>1</v>
      </c>
      <c r="J91">
        <v>1.19</v>
      </c>
      <c r="K91">
        <v>1.06</v>
      </c>
      <c r="L91">
        <v>1.1399999999999999</v>
      </c>
      <c r="M91">
        <v>0</v>
      </c>
      <c r="N91">
        <v>2</v>
      </c>
      <c r="O91">
        <v>2</v>
      </c>
      <c r="P91">
        <v>2</v>
      </c>
      <c r="Q91">
        <v>0</v>
      </c>
      <c r="R91">
        <v>2</v>
      </c>
      <c r="T91" t="s">
        <v>1953</v>
      </c>
      <c r="U91">
        <v>2</v>
      </c>
      <c r="V91">
        <v>5</v>
      </c>
      <c r="W91">
        <v>2</v>
      </c>
      <c r="X91">
        <v>0</v>
      </c>
      <c r="Y91">
        <v>3</v>
      </c>
      <c r="Z91">
        <v>0</v>
      </c>
      <c r="AA91">
        <v>1</v>
      </c>
      <c r="AB91">
        <v>1</v>
      </c>
      <c r="AC91">
        <v>1</v>
      </c>
      <c r="AD91">
        <v>2</v>
      </c>
      <c r="AE91">
        <v>13</v>
      </c>
      <c r="AF91">
        <v>9</v>
      </c>
      <c r="AG91">
        <v>4</v>
      </c>
      <c r="AH91">
        <v>5</v>
      </c>
      <c r="AI91">
        <v>9</v>
      </c>
      <c r="AJ91">
        <v>4</v>
      </c>
      <c r="AK91">
        <v>10</v>
      </c>
      <c r="AL91">
        <v>13</v>
      </c>
      <c r="AM91">
        <v>53</v>
      </c>
      <c r="AN91">
        <v>47</v>
      </c>
      <c r="AO91">
        <v>0</v>
      </c>
      <c r="AP91">
        <v>0</v>
      </c>
      <c r="AQ91">
        <v>2.1</v>
      </c>
      <c r="AR91">
        <v>49</v>
      </c>
      <c r="AS91">
        <v>68</v>
      </c>
      <c r="AT91">
        <v>28</v>
      </c>
      <c r="AU91">
        <v>11</v>
      </c>
      <c r="AV91">
        <v>7</v>
      </c>
      <c r="AW91">
        <v>38</v>
      </c>
      <c r="AX91">
        <v>62</v>
      </c>
      <c r="AY91">
        <v>25</v>
      </c>
      <c r="AZ91">
        <v>72</v>
      </c>
      <c r="BA91">
        <v>11.19</v>
      </c>
      <c r="BB91">
        <v>5.31</v>
      </c>
      <c r="BC91">
        <v>3.66</v>
      </c>
      <c r="BD91">
        <v>3.31</v>
      </c>
      <c r="BE91">
        <v>2.2200000000000002</v>
      </c>
      <c r="BF91">
        <f t="shared" si="1"/>
        <v>8.5964325972249789E-3</v>
      </c>
      <c r="BG91">
        <f>1/Table3[[#This Row],[odds_ft_home_team_win]]-Table3[[#This Row],[Margin/3]]</f>
        <v>0.26462761111862199</v>
      </c>
      <c r="BH91">
        <f>1/Table3[[#This Row],[odds_ft_draw]]-Table3[[#This Row],[Margin/3]]</f>
        <v>0.29351837102815265</v>
      </c>
      <c r="BI91">
        <f>1/Table3[[#This Row],[odds_ft_away_team_win]]-Table3[[#This Row],[Margin/3]]</f>
        <v>0.44185401785322542</v>
      </c>
      <c r="BJ91">
        <f>MROUND(Table3[[#This Row],[ProbH]]*100,2)/100</f>
        <v>0.26</v>
      </c>
      <c r="BK91">
        <v>1.42</v>
      </c>
      <c r="BL91">
        <v>2.25</v>
      </c>
      <c r="BM91">
        <v>4.3499999999999996</v>
      </c>
      <c r="BN91">
        <v>0</v>
      </c>
      <c r="BO91">
        <v>2.0499999999999998</v>
      </c>
      <c r="BP91">
        <v>1.8</v>
      </c>
      <c r="BQ91" t="s">
        <v>1849</v>
      </c>
      <c r="BR91">
        <f>VLOOKUP(Table3[[#This Row],[Reference]],metron,10,FALSE)</f>
        <v>2.569449507838133</v>
      </c>
      <c r="BS91">
        <f>VLOOKUP(Table3[[#This Row],[Reference]],metron,11,FALSE)</f>
        <v>1.0936930368209989</v>
      </c>
      <c r="BT91">
        <f>VLOOKUP(Table3[[#This Row],[Reference]],metron,12,FALSE)</f>
        <v>1.475756471017134</v>
      </c>
      <c r="BU91">
        <f>VLOOKUP(Table3[[#This Row],[Reference]],metron,13,FALSE)</f>
        <v>0.50018228217280347</v>
      </c>
      <c r="BV91">
        <f>VLOOKUP(Table3[[#This Row],[Reference]],metron,14,FALSE)</f>
        <v>0.65220561429092239</v>
      </c>
      <c r="BW91">
        <f>VLOOKUP(Table3[[#This Row],[Reference]],metron,15,FALSE)</f>
        <v>10.905576679340941</v>
      </c>
      <c r="BX91">
        <f>VLOOKUP(Table3[[#This Row],[Reference]],metron,16,FALSE)</f>
        <v>12.06463878326996</v>
      </c>
      <c r="BY91">
        <f>VLOOKUP(Table3[[#This Row],[Reference]],metron,17,FALSE)</f>
        <v>4.2920127795527154</v>
      </c>
      <c r="BZ91">
        <f>VLOOKUP(Table3[[#This Row],[Reference]],metron,18,FALSE)</f>
        <v>5.0095846645367406</v>
      </c>
      <c r="CA91">
        <f>VLOOKUP(Table3[[#This Row],[Reference]],metron,19,FALSE)</f>
        <v>6.6135638997882253</v>
      </c>
      <c r="CB91">
        <f>VLOOKUP(Table3[[#This Row],[Reference]],metron,20,FALSE)</f>
        <v>7.055054118733219</v>
      </c>
      <c r="CC91">
        <f>VLOOKUP(Table3[[#This Row],[Reference]],metron,21,FALSE)</f>
        <v>12.94865211810013</v>
      </c>
      <c r="CD91">
        <f>VLOOKUP(Table3[[#This Row],[Reference]],metron,22,FALSE)</f>
        <v>13.189345314505781</v>
      </c>
      <c r="CE91">
        <f>VLOOKUP(Table3[[#This Row],[Reference]],metron,23,FALSE)</f>
        <v>1.771446078431373</v>
      </c>
      <c r="CF91">
        <f>VLOOKUP(Table3[[#This Row],[Reference]],metron,24,FALSE)</f>
        <v>1.809436274509804</v>
      </c>
      <c r="CG91">
        <f>VLOOKUP(Table3[[#This Row],[Reference]],metron,25,FALSE)</f>
        <v>0.1060049019607843</v>
      </c>
      <c r="CH91">
        <f>VLOOKUP(Table3[[#This Row],[Reference]],metron,26,FALSE)</f>
        <v>9.6813725490196081E-2</v>
      </c>
    </row>
    <row r="92" spans="1:86" hidden="1" x14ac:dyDescent="0.45">
      <c r="A92">
        <v>1520643600</v>
      </c>
      <c r="B92" t="s">
        <v>160</v>
      </c>
      <c r="C92" t="s">
        <v>64</v>
      </c>
      <c r="D92" t="s">
        <v>65</v>
      </c>
      <c r="E92" t="s">
        <v>1810</v>
      </c>
      <c r="F92" t="s">
        <v>1817</v>
      </c>
      <c r="G92" t="s">
        <v>65</v>
      </c>
      <c r="H92">
        <v>11</v>
      </c>
      <c r="I92">
        <v>1.67</v>
      </c>
      <c r="J92">
        <v>0.79</v>
      </c>
      <c r="K92">
        <v>1.5</v>
      </c>
      <c r="L92">
        <v>0.82</v>
      </c>
      <c r="M92">
        <v>2</v>
      </c>
      <c r="N92">
        <v>0</v>
      </c>
      <c r="O92">
        <v>2</v>
      </c>
      <c r="P92">
        <v>2</v>
      </c>
      <c r="Q92">
        <v>2</v>
      </c>
      <c r="R92">
        <v>0</v>
      </c>
      <c r="S92" t="s">
        <v>1954</v>
      </c>
      <c r="U92">
        <v>3</v>
      </c>
      <c r="V92">
        <v>10</v>
      </c>
      <c r="W92">
        <v>1</v>
      </c>
      <c r="X92">
        <v>1</v>
      </c>
      <c r="Y92">
        <v>3</v>
      </c>
      <c r="Z92">
        <v>0</v>
      </c>
      <c r="AA92">
        <v>0</v>
      </c>
      <c r="AB92">
        <v>2</v>
      </c>
      <c r="AC92">
        <v>0</v>
      </c>
      <c r="AD92">
        <v>3</v>
      </c>
      <c r="AE92">
        <v>10</v>
      </c>
      <c r="AF92">
        <v>8</v>
      </c>
      <c r="AG92">
        <v>5</v>
      </c>
      <c r="AH92">
        <v>3</v>
      </c>
      <c r="AI92">
        <v>5</v>
      </c>
      <c r="AJ92">
        <v>5</v>
      </c>
      <c r="AK92">
        <v>15</v>
      </c>
      <c r="AL92">
        <v>14</v>
      </c>
      <c r="AM92">
        <v>46</v>
      </c>
      <c r="AN92">
        <v>54</v>
      </c>
      <c r="AO92">
        <v>0</v>
      </c>
      <c r="AP92">
        <v>0</v>
      </c>
      <c r="AQ92">
        <v>2.42</v>
      </c>
      <c r="AR92">
        <v>41</v>
      </c>
      <c r="AS92">
        <v>62</v>
      </c>
      <c r="AT92">
        <v>45</v>
      </c>
      <c r="AU92">
        <v>18</v>
      </c>
      <c r="AV92">
        <v>18</v>
      </c>
      <c r="AW92">
        <v>27</v>
      </c>
      <c r="AX92">
        <v>72</v>
      </c>
      <c r="AY92">
        <v>35</v>
      </c>
      <c r="AZ92">
        <v>55</v>
      </c>
      <c r="BA92">
        <v>9.74</v>
      </c>
      <c r="BB92">
        <v>5.63</v>
      </c>
      <c r="BC92">
        <v>1.91</v>
      </c>
      <c r="BD92">
        <v>3.57</v>
      </c>
      <c r="BE92">
        <v>4.53</v>
      </c>
      <c r="BF92">
        <f t="shared" si="1"/>
        <v>8.1409353727968838E-3</v>
      </c>
      <c r="BG92">
        <f>1/Table3[[#This Row],[odds_ft_home_team_win]]-Table3[[#This Row],[Margin/3]]</f>
        <v>0.51541927405128685</v>
      </c>
      <c r="BH92">
        <f>1/Table3[[#This Row],[odds_ft_draw]]-Table3[[#This Row],[Margin/3]]</f>
        <v>0.27197110944513031</v>
      </c>
      <c r="BI92">
        <f>1/Table3[[#This Row],[odds_ft_away_team_win]]-Table3[[#This Row],[Margin/3]]</f>
        <v>0.21260961650358279</v>
      </c>
      <c r="BJ92">
        <f>MROUND(Table3[[#This Row],[ProbH]]*100,2)/100</f>
        <v>0.52</v>
      </c>
      <c r="BK92">
        <v>1.32</v>
      </c>
      <c r="BL92">
        <v>2</v>
      </c>
      <c r="BM92">
        <v>3.55</v>
      </c>
      <c r="BN92">
        <v>0</v>
      </c>
      <c r="BO92">
        <v>1.95</v>
      </c>
      <c r="BP92">
        <v>1.87</v>
      </c>
      <c r="BQ92" t="s">
        <v>1828</v>
      </c>
      <c r="BR92">
        <f>VLOOKUP(Table3[[#This Row],[Reference]],metron,10,FALSE)</f>
        <v>2.5967403582378576</v>
      </c>
      <c r="BS92">
        <f>VLOOKUP(Table3[[#This Row],[Reference]],metron,11,FALSE)</f>
        <v>1.625948039373891</v>
      </c>
      <c r="BT92">
        <f>VLOOKUP(Table3[[#This Row],[Reference]],metron,12,FALSE)</f>
        <v>0.97079231886396644</v>
      </c>
      <c r="BU92">
        <f>VLOOKUP(Table3[[#This Row],[Reference]],metron,13,FALSE)</f>
        <v>0.71433182698515174</v>
      </c>
      <c r="BV92">
        <f>VLOOKUP(Table3[[#This Row],[Reference]],metron,14,FALSE)</f>
        <v>0.43011620400258233</v>
      </c>
      <c r="BW92">
        <f>VLOOKUP(Table3[[#This Row],[Reference]],metron,15,FALSE)</f>
        <v>13.39951055368614</v>
      </c>
      <c r="BX92">
        <f>VLOOKUP(Table3[[#This Row],[Reference]],metron,16,FALSE)</f>
        <v>9.4252064851636579</v>
      </c>
      <c r="BY92">
        <f>VLOOKUP(Table3[[#This Row],[Reference]],metron,17,FALSE)</f>
        <v>5.7628422023992618</v>
      </c>
      <c r="BZ92">
        <f>VLOOKUP(Table3[[#This Row],[Reference]],metron,18,FALSE)</f>
        <v>3.9375576745616732</v>
      </c>
      <c r="CA92">
        <f>VLOOKUP(Table3[[#This Row],[Reference]],metron,19,FALSE)</f>
        <v>7.636668351286878</v>
      </c>
      <c r="CB92">
        <f>VLOOKUP(Table3[[#This Row],[Reference]],metron,20,FALSE)</f>
        <v>5.4876488106019847</v>
      </c>
      <c r="CC92">
        <f>VLOOKUP(Table3[[#This Row],[Reference]],metron,21,FALSE)</f>
        <v>12.460420531849101</v>
      </c>
      <c r="CD92">
        <f>VLOOKUP(Table3[[#This Row],[Reference]],metron,22,FALSE)</f>
        <v>13.44897959183673</v>
      </c>
      <c r="CE92">
        <f>VLOOKUP(Table3[[#This Row],[Reference]],metron,23,FALSE)</f>
        <v>1.462202380952381</v>
      </c>
      <c r="CF92">
        <f>VLOOKUP(Table3[[#This Row],[Reference]],metron,24,FALSE)</f>
        <v>2.01547619047619</v>
      </c>
      <c r="CG92">
        <f>VLOOKUP(Table3[[#This Row],[Reference]],metron,25,FALSE)</f>
        <v>7.7380952380952384E-2</v>
      </c>
      <c r="CH92">
        <f>VLOOKUP(Table3[[#This Row],[Reference]],metron,26,FALSE)</f>
        <v>0.13754093480202439</v>
      </c>
    </row>
    <row r="93" spans="1:86" hidden="1" x14ac:dyDescent="0.45">
      <c r="A93">
        <v>1520650800</v>
      </c>
      <c r="B93" t="s">
        <v>1955</v>
      </c>
      <c r="C93" t="s">
        <v>64</v>
      </c>
      <c r="D93" t="s">
        <v>65</v>
      </c>
      <c r="E93" t="s">
        <v>677</v>
      </c>
      <c r="F93" t="s">
        <v>700</v>
      </c>
      <c r="G93" t="s">
        <v>65</v>
      </c>
      <c r="H93">
        <v>11</v>
      </c>
      <c r="I93">
        <v>1.1399999999999999</v>
      </c>
      <c r="J93">
        <v>0.77</v>
      </c>
      <c r="K93">
        <v>1.56</v>
      </c>
      <c r="L93">
        <v>0.76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  <c r="S93">
        <v>46</v>
      </c>
      <c r="U93">
        <v>4</v>
      </c>
      <c r="V93">
        <v>3</v>
      </c>
      <c r="W93">
        <v>0</v>
      </c>
      <c r="X93">
        <v>0</v>
      </c>
      <c r="Y93">
        <v>1</v>
      </c>
      <c r="Z93">
        <v>1</v>
      </c>
      <c r="AA93">
        <v>0</v>
      </c>
      <c r="AB93">
        <v>0</v>
      </c>
      <c r="AC93">
        <v>1</v>
      </c>
      <c r="AD93">
        <v>1</v>
      </c>
      <c r="AE93">
        <v>9</v>
      </c>
      <c r="AF93">
        <v>8</v>
      </c>
      <c r="AG93">
        <v>2</v>
      </c>
      <c r="AH93">
        <v>4</v>
      </c>
      <c r="AI93">
        <v>7</v>
      </c>
      <c r="AJ93">
        <v>4</v>
      </c>
      <c r="AK93">
        <v>17</v>
      </c>
      <c r="AL93">
        <v>13</v>
      </c>
      <c r="AM93">
        <v>53</v>
      </c>
      <c r="AN93">
        <v>47</v>
      </c>
      <c r="AO93">
        <v>0</v>
      </c>
      <c r="AP93">
        <v>0</v>
      </c>
      <c r="AQ93">
        <v>2.15</v>
      </c>
      <c r="AR93">
        <v>55</v>
      </c>
      <c r="AS93">
        <v>70</v>
      </c>
      <c r="AT93">
        <v>34</v>
      </c>
      <c r="AU93">
        <v>11</v>
      </c>
      <c r="AV93">
        <v>4</v>
      </c>
      <c r="AW93">
        <v>37</v>
      </c>
      <c r="AX93">
        <v>75</v>
      </c>
      <c r="AY93">
        <v>22</v>
      </c>
      <c r="AZ93">
        <v>67</v>
      </c>
      <c r="BA93">
        <v>7.81</v>
      </c>
      <c r="BB93">
        <v>4.58</v>
      </c>
      <c r="BC93">
        <v>2.59</v>
      </c>
      <c r="BD93">
        <v>3.24</v>
      </c>
      <c r="BE93">
        <v>3.02</v>
      </c>
      <c r="BF93">
        <f t="shared" si="1"/>
        <v>8.6227297411992278E-3</v>
      </c>
      <c r="BG93">
        <f>1/Table3[[#This Row],[odds_ft_home_team_win]]-Table3[[#This Row],[Margin/3]]</f>
        <v>0.3774776563591869</v>
      </c>
      <c r="BH93">
        <f>1/Table3[[#This Row],[odds_ft_draw]]-Table3[[#This Row],[Margin/3]]</f>
        <v>0.30001924556744275</v>
      </c>
      <c r="BI93">
        <f>1/Table3[[#This Row],[odds_ft_away_team_win]]-Table3[[#This Row],[Margin/3]]</f>
        <v>0.32250309807337035</v>
      </c>
      <c r="BJ93">
        <f>MROUND(Table3[[#This Row],[ProbH]]*100,2)/100</f>
        <v>0.38</v>
      </c>
      <c r="BK93">
        <v>1.42</v>
      </c>
      <c r="BL93">
        <v>2.25</v>
      </c>
      <c r="BM93">
        <v>4.3</v>
      </c>
      <c r="BN93">
        <v>0</v>
      </c>
      <c r="BO93">
        <v>2.0499999999999998</v>
      </c>
      <c r="BP93">
        <v>1.8</v>
      </c>
      <c r="BQ93" t="s">
        <v>1806</v>
      </c>
      <c r="BR93">
        <f>VLOOKUP(Table3[[#This Row],[Reference]],metron,10,FALSE)</f>
        <v>2.4900895140664963</v>
      </c>
      <c r="BS93">
        <f>VLOOKUP(Table3[[#This Row],[Reference]],metron,11,FALSE)</f>
        <v>1.330562659846547</v>
      </c>
      <c r="BT93">
        <f>VLOOKUP(Table3[[#This Row],[Reference]],metron,12,FALSE)</f>
        <v>1.1595268542199491</v>
      </c>
      <c r="BU93">
        <f>VLOOKUP(Table3[[#This Row],[Reference]],metron,13,FALSE)</f>
        <v>0.59053607588191415</v>
      </c>
      <c r="BV93">
        <f>VLOOKUP(Table3[[#This Row],[Reference]],metron,14,FALSE)</f>
        <v>0.50069274219332838</v>
      </c>
      <c r="BW93">
        <f>VLOOKUP(Table3[[#This Row],[Reference]],metron,15,FALSE)</f>
        <v>11.79715236686391</v>
      </c>
      <c r="BX93">
        <f>VLOOKUP(Table3[[#This Row],[Reference]],metron,16,FALSE)</f>
        <v>10.317122781065089</v>
      </c>
      <c r="BY93">
        <f>VLOOKUP(Table3[[#This Row],[Reference]],metron,17,FALSE)</f>
        <v>5.0637025966747622</v>
      </c>
      <c r="BZ93">
        <f>VLOOKUP(Table3[[#This Row],[Reference]],metron,18,FALSE)</f>
        <v>4.4674014571268454</v>
      </c>
      <c r="CA93">
        <f>VLOOKUP(Table3[[#This Row],[Reference]],metron,19,FALSE)</f>
        <v>6.7334497701891483</v>
      </c>
      <c r="CB93">
        <f>VLOOKUP(Table3[[#This Row],[Reference]],metron,20,FALSE)</f>
        <v>5.849721323938244</v>
      </c>
      <c r="CC93">
        <f>VLOOKUP(Table3[[#This Row],[Reference]],metron,21,FALSE)</f>
        <v>12.89644194756554</v>
      </c>
      <c r="CD93">
        <f>VLOOKUP(Table3[[#This Row],[Reference]],metron,22,FALSE)</f>
        <v>13.3434456928839</v>
      </c>
      <c r="CE93">
        <f>VLOOKUP(Table3[[#This Row],[Reference]],metron,23,FALSE)</f>
        <v>1.6144382124117971</v>
      </c>
      <c r="CF93">
        <f>VLOOKUP(Table3[[#This Row],[Reference]],metron,24,FALSE)</f>
        <v>1.9032024606477289</v>
      </c>
      <c r="CG93">
        <f>VLOOKUP(Table3[[#This Row],[Reference]],metron,25,FALSE)</f>
        <v>9.372172969060974E-2</v>
      </c>
      <c r="CH93">
        <f>VLOOKUP(Table3[[#This Row],[Reference]],metron,26,FALSE)</f>
        <v>0.11669983716301791</v>
      </c>
    </row>
    <row r="94" spans="1:86" hidden="1" x14ac:dyDescent="0.45">
      <c r="A94">
        <v>1520722800</v>
      </c>
      <c r="B94" t="s">
        <v>1956</v>
      </c>
      <c r="C94" t="s">
        <v>64</v>
      </c>
      <c r="D94" t="s">
        <v>65</v>
      </c>
      <c r="E94" t="s">
        <v>671</v>
      </c>
      <c r="F94" t="s">
        <v>693</v>
      </c>
      <c r="G94" t="s">
        <v>65</v>
      </c>
      <c r="H94">
        <v>11</v>
      </c>
      <c r="I94">
        <v>1.1399999999999999</v>
      </c>
      <c r="J94">
        <v>0.77</v>
      </c>
      <c r="K94">
        <v>1.44</v>
      </c>
      <c r="L94">
        <v>0.88</v>
      </c>
      <c r="M94">
        <v>5</v>
      </c>
      <c r="N94">
        <v>0</v>
      </c>
      <c r="O94">
        <v>5</v>
      </c>
      <c r="P94">
        <v>3</v>
      </c>
      <c r="Q94">
        <v>3</v>
      </c>
      <c r="R94">
        <v>0</v>
      </c>
      <c r="S94" t="s">
        <v>1957</v>
      </c>
      <c r="U94">
        <v>1</v>
      </c>
      <c r="V94">
        <v>4</v>
      </c>
      <c r="W94">
        <v>2</v>
      </c>
      <c r="X94">
        <v>0</v>
      </c>
      <c r="Y94">
        <v>2</v>
      </c>
      <c r="Z94">
        <v>0</v>
      </c>
      <c r="AA94">
        <v>0</v>
      </c>
      <c r="AB94">
        <v>2</v>
      </c>
      <c r="AC94">
        <v>1</v>
      </c>
      <c r="AD94">
        <v>1</v>
      </c>
      <c r="AE94">
        <v>11</v>
      </c>
      <c r="AF94">
        <v>7</v>
      </c>
      <c r="AG94">
        <v>7</v>
      </c>
      <c r="AH94">
        <v>4</v>
      </c>
      <c r="AI94">
        <v>4</v>
      </c>
      <c r="AJ94">
        <v>3</v>
      </c>
      <c r="AK94">
        <v>15</v>
      </c>
      <c r="AL94">
        <v>22</v>
      </c>
      <c r="AM94">
        <v>44</v>
      </c>
      <c r="AN94">
        <v>56</v>
      </c>
      <c r="AO94">
        <v>0</v>
      </c>
      <c r="AP94">
        <v>0</v>
      </c>
      <c r="AQ94">
        <v>2.3199999999999998</v>
      </c>
      <c r="AR94">
        <v>64</v>
      </c>
      <c r="AS94">
        <v>71</v>
      </c>
      <c r="AT94">
        <v>46</v>
      </c>
      <c r="AU94">
        <v>23</v>
      </c>
      <c r="AV94">
        <v>8</v>
      </c>
      <c r="AW94">
        <v>26</v>
      </c>
      <c r="AX94">
        <v>68</v>
      </c>
      <c r="AY94">
        <v>34</v>
      </c>
      <c r="AZ94">
        <v>74</v>
      </c>
      <c r="BA94">
        <v>10.57</v>
      </c>
      <c r="BB94">
        <v>5.44</v>
      </c>
      <c r="BC94">
        <v>2.52</v>
      </c>
      <c r="BD94">
        <v>3.38</v>
      </c>
      <c r="BE94">
        <v>3.01</v>
      </c>
      <c r="BF94">
        <f t="shared" si="1"/>
        <v>8.3030995374466041E-3</v>
      </c>
      <c r="BG94">
        <f>1/Table3[[#This Row],[odds_ft_home_team_win]]-Table3[[#This Row],[Margin/3]]</f>
        <v>0.38852229728795018</v>
      </c>
      <c r="BH94">
        <f>1/Table3[[#This Row],[odds_ft_draw]]-Table3[[#This Row],[Margin/3]]</f>
        <v>0.28755488862823386</v>
      </c>
      <c r="BI94">
        <f>1/Table3[[#This Row],[odds_ft_away_team_win]]-Table3[[#This Row],[Margin/3]]</f>
        <v>0.32392281408381585</v>
      </c>
      <c r="BJ94">
        <f>MROUND(Table3[[#This Row],[ProbH]]*100,2)/100</f>
        <v>0.38</v>
      </c>
      <c r="BK94">
        <v>1.32</v>
      </c>
      <c r="BL94">
        <v>2</v>
      </c>
      <c r="BM94">
        <v>3.55</v>
      </c>
      <c r="BN94">
        <v>0</v>
      </c>
      <c r="BO94">
        <v>1.87</v>
      </c>
      <c r="BP94">
        <v>1.91</v>
      </c>
      <c r="BQ94" t="s">
        <v>1808</v>
      </c>
      <c r="BR94">
        <f>VLOOKUP(Table3[[#This Row],[Reference]],metron,10,FALSE)</f>
        <v>2.4900895140664963</v>
      </c>
      <c r="BS94">
        <f>VLOOKUP(Table3[[#This Row],[Reference]],metron,11,FALSE)</f>
        <v>1.330562659846547</v>
      </c>
      <c r="BT94">
        <f>VLOOKUP(Table3[[#This Row],[Reference]],metron,12,FALSE)</f>
        <v>1.1595268542199491</v>
      </c>
      <c r="BU94">
        <f>VLOOKUP(Table3[[#This Row],[Reference]],metron,13,FALSE)</f>
        <v>0.59053607588191415</v>
      </c>
      <c r="BV94">
        <f>VLOOKUP(Table3[[#This Row],[Reference]],metron,14,FALSE)</f>
        <v>0.50069274219332838</v>
      </c>
      <c r="BW94">
        <f>VLOOKUP(Table3[[#This Row],[Reference]],metron,15,FALSE)</f>
        <v>11.79715236686391</v>
      </c>
      <c r="BX94">
        <f>VLOOKUP(Table3[[#This Row],[Reference]],metron,16,FALSE)</f>
        <v>10.317122781065089</v>
      </c>
      <c r="BY94">
        <f>VLOOKUP(Table3[[#This Row],[Reference]],metron,17,FALSE)</f>
        <v>5.0637025966747622</v>
      </c>
      <c r="BZ94">
        <f>VLOOKUP(Table3[[#This Row],[Reference]],metron,18,FALSE)</f>
        <v>4.4674014571268454</v>
      </c>
      <c r="CA94">
        <f>VLOOKUP(Table3[[#This Row],[Reference]],metron,19,FALSE)</f>
        <v>6.7334497701891483</v>
      </c>
      <c r="CB94">
        <f>VLOOKUP(Table3[[#This Row],[Reference]],metron,20,FALSE)</f>
        <v>5.849721323938244</v>
      </c>
      <c r="CC94">
        <f>VLOOKUP(Table3[[#This Row],[Reference]],metron,21,FALSE)</f>
        <v>12.89644194756554</v>
      </c>
      <c r="CD94">
        <f>VLOOKUP(Table3[[#This Row],[Reference]],metron,22,FALSE)</f>
        <v>13.3434456928839</v>
      </c>
      <c r="CE94">
        <f>VLOOKUP(Table3[[#This Row],[Reference]],metron,23,FALSE)</f>
        <v>1.6144382124117971</v>
      </c>
      <c r="CF94">
        <f>VLOOKUP(Table3[[#This Row],[Reference]],metron,24,FALSE)</f>
        <v>1.9032024606477289</v>
      </c>
      <c r="CG94">
        <f>VLOOKUP(Table3[[#This Row],[Reference]],metron,25,FALSE)</f>
        <v>9.372172969060974E-2</v>
      </c>
      <c r="CH94">
        <f>VLOOKUP(Table3[[#This Row],[Reference]],metron,26,FALSE)</f>
        <v>0.11669983716301791</v>
      </c>
    </row>
    <row r="95" spans="1:86" hidden="1" x14ac:dyDescent="0.45">
      <c r="A95">
        <v>1520722800</v>
      </c>
      <c r="B95" t="s">
        <v>1956</v>
      </c>
      <c r="C95" t="s">
        <v>64</v>
      </c>
      <c r="D95" t="s">
        <v>65</v>
      </c>
      <c r="E95" t="s">
        <v>1823</v>
      </c>
      <c r="F95" t="s">
        <v>666</v>
      </c>
      <c r="G95" t="s">
        <v>65</v>
      </c>
      <c r="H95">
        <v>11</v>
      </c>
      <c r="I95">
        <v>1.38</v>
      </c>
      <c r="J95">
        <v>1.31</v>
      </c>
      <c r="K95">
        <v>1.06</v>
      </c>
      <c r="L95">
        <v>1.35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T95">
        <v>6</v>
      </c>
      <c r="U95">
        <v>10</v>
      </c>
      <c r="V95">
        <v>3</v>
      </c>
      <c r="W95">
        <v>5</v>
      </c>
      <c r="X95">
        <v>1</v>
      </c>
      <c r="Y95">
        <v>1</v>
      </c>
      <c r="Z95">
        <v>0</v>
      </c>
      <c r="AA95">
        <v>5</v>
      </c>
      <c r="AB95">
        <v>1</v>
      </c>
      <c r="AC95">
        <v>1</v>
      </c>
      <c r="AD95">
        <v>0</v>
      </c>
      <c r="AE95">
        <v>9</v>
      </c>
      <c r="AF95">
        <v>10</v>
      </c>
      <c r="AG95">
        <v>4</v>
      </c>
      <c r="AH95">
        <v>5</v>
      </c>
      <c r="AI95">
        <v>5</v>
      </c>
      <c r="AJ95">
        <v>5</v>
      </c>
      <c r="AK95">
        <v>14</v>
      </c>
      <c r="AL95">
        <v>17</v>
      </c>
      <c r="AM95">
        <v>45</v>
      </c>
      <c r="AN95">
        <v>55</v>
      </c>
      <c r="AO95">
        <v>0</v>
      </c>
      <c r="AP95">
        <v>0</v>
      </c>
      <c r="AQ95">
        <v>3.12</v>
      </c>
      <c r="AR95">
        <v>70</v>
      </c>
      <c r="AS95">
        <v>92</v>
      </c>
      <c r="AT95">
        <v>62</v>
      </c>
      <c r="AU95">
        <v>42</v>
      </c>
      <c r="AV95">
        <v>19</v>
      </c>
      <c r="AW95">
        <v>46</v>
      </c>
      <c r="AX95">
        <v>81</v>
      </c>
      <c r="AY95">
        <v>35</v>
      </c>
      <c r="AZ95">
        <v>81</v>
      </c>
      <c r="BA95">
        <v>12.54</v>
      </c>
      <c r="BB95">
        <v>4.6900000000000004</v>
      </c>
      <c r="BC95">
        <v>2.2200000000000002</v>
      </c>
      <c r="BD95">
        <v>3.56</v>
      </c>
      <c r="BE95">
        <v>3.4</v>
      </c>
      <c r="BF95">
        <f t="shared" si="1"/>
        <v>8.4889913045894296E-3</v>
      </c>
      <c r="BG95">
        <f>1/Table3[[#This Row],[odds_ft_home_team_win]]-Table3[[#This Row],[Margin/3]]</f>
        <v>0.44196145914586099</v>
      </c>
      <c r="BH95">
        <f>1/Table3[[#This Row],[odds_ft_draw]]-Table3[[#This Row],[Margin/3]]</f>
        <v>0.27240988509990499</v>
      </c>
      <c r="BI95">
        <f>1/Table3[[#This Row],[odds_ft_away_team_win]]-Table3[[#This Row],[Margin/3]]</f>
        <v>0.28562865575423413</v>
      </c>
      <c r="BJ95">
        <f>MROUND(Table3[[#This Row],[ProbH]]*100,2)/100</f>
        <v>0.44</v>
      </c>
      <c r="BK95">
        <v>1.24</v>
      </c>
      <c r="BL95">
        <v>1.77</v>
      </c>
      <c r="BM95">
        <v>2.95</v>
      </c>
      <c r="BN95">
        <v>0</v>
      </c>
      <c r="BO95">
        <v>1.71</v>
      </c>
      <c r="BP95">
        <v>2.15</v>
      </c>
      <c r="BQ95" t="s">
        <v>1832</v>
      </c>
      <c r="BR95">
        <f>VLOOKUP(Table3[[#This Row],[Reference]],metron,10,FALSE)</f>
        <v>2.4807646356033461</v>
      </c>
      <c r="BS95">
        <f>VLOOKUP(Table3[[#This Row],[Reference]],metron,11,FALSE)</f>
        <v>1.4140979689366791</v>
      </c>
      <c r="BT95">
        <f>VLOOKUP(Table3[[#This Row],[Reference]],metron,12,FALSE)</f>
        <v>1.0666666666666671</v>
      </c>
      <c r="BU95">
        <f>VLOOKUP(Table3[[#This Row],[Reference]],metron,13,FALSE)</f>
        <v>0.62712066905615294</v>
      </c>
      <c r="BV95">
        <f>VLOOKUP(Table3[[#This Row],[Reference]],metron,14,FALSE)</f>
        <v>0.46009557945041818</v>
      </c>
      <c r="BW95">
        <f>VLOOKUP(Table3[[#This Row],[Reference]],metron,15,FALSE)</f>
        <v>12.56969280146722</v>
      </c>
      <c r="BX95">
        <f>VLOOKUP(Table3[[#This Row],[Reference]],metron,16,FALSE)</f>
        <v>9.8695552498853729</v>
      </c>
      <c r="BY95">
        <f>VLOOKUP(Table3[[#This Row],[Reference]],metron,17,FALSE)</f>
        <v>5.2754256787850897</v>
      </c>
      <c r="BZ95">
        <f>VLOOKUP(Table3[[#This Row],[Reference]],metron,18,FALSE)</f>
        <v>4.1279337321675103</v>
      </c>
      <c r="CA95">
        <f>VLOOKUP(Table3[[#This Row],[Reference]],metron,19,FALSE)</f>
        <v>7.2942671226821298</v>
      </c>
      <c r="CB95">
        <f>VLOOKUP(Table3[[#This Row],[Reference]],metron,20,FALSE)</f>
        <v>5.7416215177178627</v>
      </c>
      <c r="CC95">
        <f>VLOOKUP(Table3[[#This Row],[Reference]],metron,21,FALSE)</f>
        <v>12.897246007868549</v>
      </c>
      <c r="CD95">
        <f>VLOOKUP(Table3[[#This Row],[Reference]],metron,22,FALSE)</f>
        <v>13.507058551261281</v>
      </c>
      <c r="CE95">
        <f>VLOOKUP(Table3[[#This Row],[Reference]],metron,23,FALSE)</f>
        <v>1.576522702104098</v>
      </c>
      <c r="CF95">
        <f>VLOOKUP(Table3[[#This Row],[Reference]],metron,24,FALSE)</f>
        <v>1.917165005537099</v>
      </c>
      <c r="CG95">
        <f>VLOOKUP(Table3[[#This Row],[Reference]],metron,25,FALSE)</f>
        <v>8.4385382059800659E-2</v>
      </c>
      <c r="CH95">
        <f>VLOOKUP(Table3[[#This Row],[Reference]],metron,26,FALSE)</f>
        <v>0.1233665559246955</v>
      </c>
    </row>
    <row r="96" spans="1:86" hidden="1" x14ac:dyDescent="0.45">
      <c r="A96">
        <v>1520722800</v>
      </c>
      <c r="B96" t="s">
        <v>1956</v>
      </c>
      <c r="C96" t="s">
        <v>64</v>
      </c>
      <c r="D96" t="s">
        <v>65</v>
      </c>
      <c r="E96" t="s">
        <v>683</v>
      </c>
      <c r="F96" t="s">
        <v>660</v>
      </c>
      <c r="G96" t="s">
        <v>65</v>
      </c>
      <c r="H96">
        <v>11</v>
      </c>
      <c r="I96">
        <v>0.56999999999999995</v>
      </c>
      <c r="J96">
        <v>1.31</v>
      </c>
      <c r="K96">
        <v>0.76</v>
      </c>
      <c r="L96">
        <v>1.35</v>
      </c>
      <c r="M96">
        <v>1</v>
      </c>
      <c r="N96">
        <v>1</v>
      </c>
      <c r="O96">
        <v>2</v>
      </c>
      <c r="P96">
        <v>0</v>
      </c>
      <c r="Q96">
        <v>0</v>
      </c>
      <c r="R96">
        <v>0</v>
      </c>
      <c r="S96">
        <v>78</v>
      </c>
      <c r="T96">
        <v>55</v>
      </c>
      <c r="U96">
        <v>6</v>
      </c>
      <c r="V96">
        <v>5</v>
      </c>
      <c r="W96">
        <v>2</v>
      </c>
      <c r="X96">
        <v>0</v>
      </c>
      <c r="Y96">
        <v>2</v>
      </c>
      <c r="Z96">
        <v>0</v>
      </c>
      <c r="AA96">
        <v>1</v>
      </c>
      <c r="AB96">
        <v>1</v>
      </c>
      <c r="AC96">
        <v>2</v>
      </c>
      <c r="AD96">
        <v>0</v>
      </c>
      <c r="AE96">
        <v>11</v>
      </c>
      <c r="AF96">
        <v>14</v>
      </c>
      <c r="AG96">
        <v>2</v>
      </c>
      <c r="AH96">
        <v>6</v>
      </c>
      <c r="AI96">
        <v>9</v>
      </c>
      <c r="AJ96">
        <v>8</v>
      </c>
      <c r="AK96">
        <v>17</v>
      </c>
      <c r="AL96">
        <v>12</v>
      </c>
      <c r="AM96">
        <v>48</v>
      </c>
      <c r="AN96">
        <v>52</v>
      </c>
      <c r="AO96">
        <v>0</v>
      </c>
      <c r="AP96">
        <v>0</v>
      </c>
      <c r="AQ96">
        <v>2.3199999999999998</v>
      </c>
      <c r="AR96">
        <v>48</v>
      </c>
      <c r="AS96">
        <v>67</v>
      </c>
      <c r="AT96">
        <v>44</v>
      </c>
      <c r="AU96">
        <v>30</v>
      </c>
      <c r="AV96">
        <v>4</v>
      </c>
      <c r="AW96">
        <v>30</v>
      </c>
      <c r="AX96">
        <v>66</v>
      </c>
      <c r="AY96">
        <v>37</v>
      </c>
      <c r="AZ96">
        <v>63</v>
      </c>
      <c r="BA96">
        <v>8.6300000000000008</v>
      </c>
      <c r="BB96">
        <v>4.8600000000000003</v>
      </c>
      <c r="BC96">
        <v>2.5099999999999998</v>
      </c>
      <c r="BD96">
        <v>3.29</v>
      </c>
      <c r="BE96">
        <v>3.1</v>
      </c>
      <c r="BF96">
        <f t="shared" si="1"/>
        <v>8.3127958148124428E-3</v>
      </c>
      <c r="BG96">
        <f>1/Table3[[#This Row],[odds_ft_home_team_win]]-Table3[[#This Row],[Margin/3]]</f>
        <v>0.39009357868717964</v>
      </c>
      <c r="BH96">
        <f>1/Table3[[#This Row],[odds_ft_draw]]-Table3[[#This Row],[Margin/3]]</f>
        <v>0.29563857196634258</v>
      </c>
      <c r="BI96">
        <f>1/Table3[[#This Row],[odds_ft_away_team_win]]-Table3[[#This Row],[Margin/3]]</f>
        <v>0.31426784934647789</v>
      </c>
      <c r="BJ96">
        <f>MROUND(Table3[[#This Row],[ProbH]]*100,2)/100</f>
        <v>0.4</v>
      </c>
      <c r="BK96">
        <v>1.43</v>
      </c>
      <c r="BL96">
        <v>2.2999999999999998</v>
      </c>
      <c r="BM96">
        <v>4.3499999999999996</v>
      </c>
      <c r="BN96">
        <v>0</v>
      </c>
      <c r="BO96">
        <v>2.0499999999999998</v>
      </c>
      <c r="BP96">
        <v>1.77</v>
      </c>
      <c r="BQ96" t="s">
        <v>1822</v>
      </c>
      <c r="BR96">
        <f>VLOOKUP(Table3[[#This Row],[Reference]],metron,10,FALSE)</f>
        <v>2.4956155335383219</v>
      </c>
      <c r="BS96">
        <f>VLOOKUP(Table3[[#This Row],[Reference]],metron,11,FALSE)</f>
        <v>1.344038264434575</v>
      </c>
      <c r="BT96">
        <f>VLOOKUP(Table3[[#This Row],[Reference]],metron,12,FALSE)</f>
        <v>1.1515772691037469</v>
      </c>
      <c r="BU96">
        <f>VLOOKUP(Table3[[#This Row],[Reference]],metron,13,FALSE)</f>
        <v>0.59936225942375587</v>
      </c>
      <c r="BV96">
        <f>VLOOKUP(Table3[[#This Row],[Reference]],metron,14,FALSE)</f>
        <v>0.50723152260562576</v>
      </c>
      <c r="BW96">
        <f>VLOOKUP(Table3[[#This Row],[Reference]],metron,15,FALSE)</f>
        <v>11.99278846153846</v>
      </c>
      <c r="BX96">
        <f>VLOOKUP(Table3[[#This Row],[Reference]],metron,16,FALSE)</f>
        <v>10.0277534965035</v>
      </c>
      <c r="BY96">
        <f>VLOOKUP(Table3[[#This Row],[Reference]],metron,17,FALSE)</f>
        <v>5.2857459543338514</v>
      </c>
      <c r="BZ96">
        <f>VLOOKUP(Table3[[#This Row],[Reference]],metron,18,FALSE)</f>
        <v>4.4067834183107957</v>
      </c>
      <c r="CA96">
        <f>VLOOKUP(Table3[[#This Row],[Reference]],metron,19,FALSE)</f>
        <v>6.7070425072046085</v>
      </c>
      <c r="CB96">
        <f>VLOOKUP(Table3[[#This Row],[Reference]],metron,20,FALSE)</f>
        <v>5.6209700781927046</v>
      </c>
      <c r="CC96">
        <f>VLOOKUP(Table3[[#This Row],[Reference]],metron,21,FALSE)</f>
        <v>13.04463690872752</v>
      </c>
      <c r="CD96">
        <f>VLOOKUP(Table3[[#This Row],[Reference]],metron,22,FALSE)</f>
        <v>13.49811236953142</v>
      </c>
      <c r="CE96">
        <f>VLOOKUP(Table3[[#This Row],[Reference]],metron,23,FALSE)</f>
        <v>1.5836526181353769</v>
      </c>
      <c r="CF96">
        <f>VLOOKUP(Table3[[#This Row],[Reference]],metron,24,FALSE)</f>
        <v>1.8744146445295871</v>
      </c>
      <c r="CG96">
        <f>VLOOKUP(Table3[[#This Row],[Reference]],metron,25,FALSE)</f>
        <v>8.5994040017028525E-2</v>
      </c>
      <c r="CH96">
        <f>VLOOKUP(Table3[[#This Row],[Reference]],metron,26,FALSE)</f>
        <v>0.13452532992762881</v>
      </c>
    </row>
    <row r="97" spans="1:86" hidden="1" x14ac:dyDescent="0.45">
      <c r="A97">
        <v>1520730000</v>
      </c>
      <c r="B97" t="s">
        <v>1958</v>
      </c>
      <c r="C97" t="s">
        <v>64</v>
      </c>
      <c r="D97" t="s">
        <v>65</v>
      </c>
      <c r="E97" t="s">
        <v>661</v>
      </c>
      <c r="F97" t="s">
        <v>676</v>
      </c>
      <c r="G97" t="s">
        <v>65</v>
      </c>
      <c r="H97">
        <v>11</v>
      </c>
      <c r="I97">
        <v>2.5</v>
      </c>
      <c r="J97">
        <v>1</v>
      </c>
      <c r="K97">
        <v>2.4300000000000002</v>
      </c>
      <c r="L97">
        <v>0.95</v>
      </c>
      <c r="M97">
        <v>1</v>
      </c>
      <c r="N97">
        <v>0</v>
      </c>
      <c r="O97">
        <v>1</v>
      </c>
      <c r="P97">
        <v>1</v>
      </c>
      <c r="Q97">
        <v>1</v>
      </c>
      <c r="R97">
        <v>0</v>
      </c>
      <c r="S97">
        <v>43</v>
      </c>
      <c r="U97">
        <v>5</v>
      </c>
      <c r="V97">
        <v>3</v>
      </c>
      <c r="W97">
        <v>1</v>
      </c>
      <c r="X97">
        <v>0</v>
      </c>
      <c r="Y97">
        <v>1</v>
      </c>
      <c r="Z97">
        <v>1</v>
      </c>
      <c r="AA97">
        <v>0</v>
      </c>
      <c r="AB97">
        <v>1</v>
      </c>
      <c r="AC97">
        <v>0</v>
      </c>
      <c r="AD97">
        <v>2</v>
      </c>
      <c r="AE97">
        <v>12</v>
      </c>
      <c r="AF97">
        <v>9</v>
      </c>
      <c r="AG97">
        <v>7</v>
      </c>
      <c r="AH97">
        <v>2</v>
      </c>
      <c r="AI97">
        <v>5</v>
      </c>
      <c r="AJ97">
        <v>7</v>
      </c>
      <c r="AK97">
        <v>11</v>
      </c>
      <c r="AL97">
        <v>15</v>
      </c>
      <c r="AM97">
        <v>60</v>
      </c>
      <c r="AN97">
        <v>40</v>
      </c>
      <c r="AO97">
        <v>0</v>
      </c>
      <c r="AP97">
        <v>0</v>
      </c>
      <c r="AQ97">
        <v>2.25</v>
      </c>
      <c r="AR97">
        <v>43</v>
      </c>
      <c r="AS97">
        <v>69</v>
      </c>
      <c r="AT97">
        <v>40</v>
      </c>
      <c r="AU97">
        <v>20</v>
      </c>
      <c r="AV97">
        <v>10</v>
      </c>
      <c r="AW97">
        <v>34</v>
      </c>
      <c r="AX97">
        <v>66</v>
      </c>
      <c r="AY97">
        <v>37</v>
      </c>
      <c r="AZ97">
        <v>69</v>
      </c>
      <c r="BA97">
        <v>8.4499999999999993</v>
      </c>
      <c r="BB97">
        <v>5.07</v>
      </c>
      <c r="BC97">
        <v>1.67</v>
      </c>
      <c r="BD97">
        <v>3.5</v>
      </c>
      <c r="BE97">
        <v>5.2</v>
      </c>
      <c r="BF97">
        <f t="shared" si="1"/>
        <v>2.560812441051959E-2</v>
      </c>
      <c r="BG97">
        <f>1/Table3[[#This Row],[odds_ft_home_team_win]]-Table3[[#This Row],[Margin/3]]</f>
        <v>0.57319427079906127</v>
      </c>
      <c r="BH97">
        <f>1/Table3[[#This Row],[odds_ft_draw]]-Table3[[#This Row],[Margin/3]]</f>
        <v>0.26010616130376613</v>
      </c>
      <c r="BI97">
        <f>1/Table3[[#This Row],[odds_ft_away_team_win]]-Table3[[#This Row],[Margin/3]]</f>
        <v>0.16669956789717269</v>
      </c>
      <c r="BJ97">
        <f>MROUND(Table3[[#This Row],[ProbH]]*100,2)/100</f>
        <v>0.57999999999999996</v>
      </c>
      <c r="BK97">
        <v>1.34</v>
      </c>
      <c r="BL97">
        <v>2.0499999999999998</v>
      </c>
      <c r="BM97">
        <v>3.75</v>
      </c>
      <c r="BN97">
        <v>0</v>
      </c>
      <c r="BO97">
        <v>2.1</v>
      </c>
      <c r="BP97">
        <v>1.77</v>
      </c>
      <c r="BQ97" t="s">
        <v>1838</v>
      </c>
      <c r="BR97">
        <f>VLOOKUP(Table3[[#This Row],[Reference]],metron,10,FALSE)</f>
        <v>2.6362999299229148</v>
      </c>
      <c r="BS97">
        <f>VLOOKUP(Table3[[#This Row],[Reference]],metron,11,FALSE)</f>
        <v>1.7619715019855171</v>
      </c>
      <c r="BT97">
        <f>VLOOKUP(Table3[[#This Row],[Reference]],metron,12,FALSE)</f>
        <v>0.87432842793739785</v>
      </c>
      <c r="BU97">
        <f>VLOOKUP(Table3[[#This Row],[Reference]],metron,13,FALSE)</f>
        <v>0.78411214953271025</v>
      </c>
      <c r="BV97">
        <f>VLOOKUP(Table3[[#This Row],[Reference]],metron,14,FALSE)</f>
        <v>0.38060747663551397</v>
      </c>
      <c r="BW97">
        <f>VLOOKUP(Table3[[#This Row],[Reference]],metron,15,FALSE)</f>
        <v>14.215499378367181</v>
      </c>
      <c r="BX97">
        <f>VLOOKUP(Table3[[#This Row],[Reference]],metron,16,FALSE)</f>
        <v>8.9523612261806136</v>
      </c>
      <c r="BY97">
        <f>VLOOKUP(Table3[[#This Row],[Reference]],metron,17,FALSE)</f>
        <v>6.3083121289228163</v>
      </c>
      <c r="BZ97">
        <f>VLOOKUP(Table3[[#This Row],[Reference]],metron,18,FALSE)</f>
        <v>3.7757524374735061</v>
      </c>
      <c r="CA97">
        <f>VLOOKUP(Table3[[#This Row],[Reference]],metron,19,FALSE)</f>
        <v>7.9071872494443642</v>
      </c>
      <c r="CB97">
        <f>VLOOKUP(Table3[[#This Row],[Reference]],metron,20,FALSE)</f>
        <v>5.1766087887071075</v>
      </c>
      <c r="CC97">
        <f>VLOOKUP(Table3[[#This Row],[Reference]],metron,21,FALSE)</f>
        <v>12.634239592183521</v>
      </c>
      <c r="CD97">
        <f>VLOOKUP(Table3[[#This Row],[Reference]],metron,22,FALSE)</f>
        <v>13.597706032285471</v>
      </c>
      <c r="CE97">
        <f>VLOOKUP(Table3[[#This Row],[Reference]],metron,23,FALSE)</f>
        <v>1.365400161681487</v>
      </c>
      <c r="CF97">
        <f>VLOOKUP(Table3[[#This Row],[Reference]],metron,24,FALSE)</f>
        <v>1.963621665319321</v>
      </c>
      <c r="CG97">
        <f>VLOOKUP(Table3[[#This Row],[Reference]],metron,25,FALSE)</f>
        <v>7.1544058205335492E-2</v>
      </c>
      <c r="CH97">
        <f>VLOOKUP(Table3[[#This Row],[Reference]],metron,26,FALSE)</f>
        <v>0.1216653193209378</v>
      </c>
    </row>
    <row r="98" spans="1:86" hidden="1" x14ac:dyDescent="0.45">
      <c r="A98">
        <v>1520737200</v>
      </c>
      <c r="B98" t="s">
        <v>1959</v>
      </c>
      <c r="C98" t="s">
        <v>64</v>
      </c>
      <c r="D98" t="s">
        <v>65</v>
      </c>
      <c r="E98" t="s">
        <v>694</v>
      </c>
      <c r="F98" t="s">
        <v>667</v>
      </c>
      <c r="G98" t="s">
        <v>65</v>
      </c>
      <c r="H98">
        <v>11</v>
      </c>
      <c r="I98">
        <v>1.64</v>
      </c>
      <c r="J98">
        <v>1.29</v>
      </c>
      <c r="K98">
        <v>1.76</v>
      </c>
      <c r="L98">
        <v>1.33</v>
      </c>
      <c r="M98">
        <v>2</v>
      </c>
      <c r="N98">
        <v>0</v>
      </c>
      <c r="O98">
        <v>2</v>
      </c>
      <c r="P98">
        <v>1</v>
      </c>
      <c r="Q98">
        <v>1</v>
      </c>
      <c r="R98">
        <v>0</v>
      </c>
      <c r="S98" t="s">
        <v>1960</v>
      </c>
      <c r="U98">
        <v>0</v>
      </c>
      <c r="V98">
        <v>4</v>
      </c>
      <c r="W98">
        <v>2</v>
      </c>
      <c r="X98">
        <v>1</v>
      </c>
      <c r="Y98">
        <v>2</v>
      </c>
      <c r="Z98">
        <v>0</v>
      </c>
      <c r="AA98">
        <v>2</v>
      </c>
      <c r="AB98">
        <v>1</v>
      </c>
      <c r="AC98">
        <v>2</v>
      </c>
      <c r="AD98">
        <v>0</v>
      </c>
      <c r="AE98">
        <v>8</v>
      </c>
      <c r="AF98">
        <v>13</v>
      </c>
      <c r="AG98">
        <v>3</v>
      </c>
      <c r="AH98">
        <v>0</v>
      </c>
      <c r="AI98">
        <v>5</v>
      </c>
      <c r="AJ98">
        <v>13</v>
      </c>
      <c r="AK98">
        <v>14</v>
      </c>
      <c r="AL98">
        <v>16</v>
      </c>
      <c r="AM98">
        <v>55</v>
      </c>
      <c r="AN98">
        <v>45</v>
      </c>
      <c r="AO98">
        <v>0</v>
      </c>
      <c r="AP98">
        <v>0</v>
      </c>
      <c r="AQ98">
        <v>2.58</v>
      </c>
      <c r="AR98">
        <v>54</v>
      </c>
      <c r="AS98">
        <v>68</v>
      </c>
      <c r="AT98">
        <v>54</v>
      </c>
      <c r="AU98">
        <v>25</v>
      </c>
      <c r="AV98">
        <v>14</v>
      </c>
      <c r="AW98">
        <v>36</v>
      </c>
      <c r="AX98">
        <v>68</v>
      </c>
      <c r="AY98">
        <v>36</v>
      </c>
      <c r="AZ98">
        <v>68</v>
      </c>
      <c r="BA98">
        <v>8.5</v>
      </c>
      <c r="BB98">
        <v>4.1500000000000004</v>
      </c>
      <c r="BC98">
        <v>2.0299999999999998</v>
      </c>
      <c r="BD98">
        <v>3.65</v>
      </c>
      <c r="BE98">
        <v>3.87</v>
      </c>
      <c r="BF98">
        <f t="shared" si="1"/>
        <v>8.3271243315623522E-3</v>
      </c>
      <c r="BG98">
        <f>1/Table3[[#This Row],[odds_ft_home_team_win]]-Table3[[#This Row],[Margin/3]]</f>
        <v>0.48428371310686136</v>
      </c>
      <c r="BH98">
        <f>1/Table3[[#This Row],[odds_ft_draw]]-Table3[[#This Row],[Margin/3]]</f>
        <v>0.26564547840816366</v>
      </c>
      <c r="BI98">
        <f>1/Table3[[#This Row],[odds_ft_away_team_win]]-Table3[[#This Row],[Margin/3]]</f>
        <v>0.25007080848497509</v>
      </c>
      <c r="BJ98">
        <f>MROUND(Table3[[#This Row],[ProbH]]*100,2)/100</f>
        <v>0.48</v>
      </c>
      <c r="BK98">
        <v>1.19</v>
      </c>
      <c r="BL98">
        <v>1.65</v>
      </c>
      <c r="BM98">
        <v>2.6</v>
      </c>
      <c r="BN98">
        <v>0</v>
      </c>
      <c r="BO98">
        <v>1.69</v>
      </c>
      <c r="BP98">
        <v>2.15</v>
      </c>
      <c r="BQ98" t="s">
        <v>1835</v>
      </c>
      <c r="BR98">
        <f>VLOOKUP(Table3[[#This Row],[Reference]],metron,10,FALSE)</f>
        <v>2.5271929824561399</v>
      </c>
      <c r="BS98">
        <f>VLOOKUP(Table3[[#This Row],[Reference]],metron,11,FALSE)</f>
        <v>1.510877192982456</v>
      </c>
      <c r="BT98">
        <f>VLOOKUP(Table3[[#This Row],[Reference]],metron,12,FALSE)</f>
        <v>1.0163157894736841</v>
      </c>
      <c r="BU98">
        <f>VLOOKUP(Table3[[#This Row],[Reference]],metron,13,FALSE)</f>
        <v>0.67350877192982461</v>
      </c>
      <c r="BV98">
        <f>VLOOKUP(Table3[[#This Row],[Reference]],metron,14,FALSE)</f>
        <v>0.4442105263157895</v>
      </c>
      <c r="BW98">
        <f>VLOOKUP(Table3[[#This Row],[Reference]],metron,15,FALSE)</f>
        <v>12.80980392156863</v>
      </c>
      <c r="BX98">
        <f>VLOOKUP(Table3[[#This Row],[Reference]],metron,16,FALSE)</f>
        <v>9.6872549019607845</v>
      </c>
      <c r="BY98">
        <f>VLOOKUP(Table3[[#This Row],[Reference]],metron,17,FALSE)</f>
        <v>5.6491169610129957</v>
      </c>
      <c r="BZ98">
        <f>VLOOKUP(Table3[[#This Row],[Reference]],metron,18,FALSE)</f>
        <v>4.1379540153282237</v>
      </c>
      <c r="CA98">
        <f>VLOOKUP(Table3[[#This Row],[Reference]],metron,19,FALSE)</f>
        <v>7.1606869605556343</v>
      </c>
      <c r="CB98">
        <f>VLOOKUP(Table3[[#This Row],[Reference]],metron,20,FALSE)</f>
        <v>5.5493008866325608</v>
      </c>
      <c r="CC98">
        <f>VLOOKUP(Table3[[#This Row],[Reference]],metron,21,FALSE)</f>
        <v>12.9029029029029</v>
      </c>
      <c r="CD98">
        <f>VLOOKUP(Table3[[#This Row],[Reference]],metron,22,FALSE)</f>
        <v>13.75508842175509</v>
      </c>
      <c r="CE98">
        <f>VLOOKUP(Table3[[#This Row],[Reference]],metron,23,FALSE)</f>
        <v>1.5287356321839081</v>
      </c>
      <c r="CF98">
        <f>VLOOKUP(Table3[[#This Row],[Reference]],metron,24,FALSE)</f>
        <v>1.9664750957854411</v>
      </c>
      <c r="CG98">
        <f>VLOOKUP(Table3[[#This Row],[Reference]],metron,25,FALSE)</f>
        <v>8.8441890166028103E-2</v>
      </c>
      <c r="CH98">
        <f>VLOOKUP(Table3[[#This Row],[Reference]],metron,26,FALSE)</f>
        <v>0.13409961685823751</v>
      </c>
    </row>
    <row r="99" spans="1:86" hidden="1" x14ac:dyDescent="0.45">
      <c r="A99">
        <v>1520791200</v>
      </c>
      <c r="B99" t="s">
        <v>1961</v>
      </c>
      <c r="C99" t="s">
        <v>64</v>
      </c>
      <c r="D99" t="s">
        <v>65</v>
      </c>
      <c r="E99" t="s">
        <v>682</v>
      </c>
      <c r="F99" t="s">
        <v>705</v>
      </c>
      <c r="G99" t="s">
        <v>65</v>
      </c>
      <c r="H99">
        <v>11</v>
      </c>
      <c r="I99">
        <v>1.38</v>
      </c>
      <c r="J99">
        <v>1.08</v>
      </c>
      <c r="K99">
        <v>1.28</v>
      </c>
      <c r="L99">
        <v>1.29</v>
      </c>
      <c r="M99">
        <v>0</v>
      </c>
      <c r="N99">
        <v>1</v>
      </c>
      <c r="O99">
        <v>1</v>
      </c>
      <c r="P99">
        <v>0</v>
      </c>
      <c r="Q99">
        <v>0</v>
      </c>
      <c r="R99">
        <v>0</v>
      </c>
      <c r="T99">
        <v>85</v>
      </c>
      <c r="U99">
        <v>5</v>
      </c>
      <c r="V99">
        <v>13</v>
      </c>
      <c r="W99">
        <v>1</v>
      </c>
      <c r="X99">
        <v>0</v>
      </c>
      <c r="Y99">
        <v>2</v>
      </c>
      <c r="Z99">
        <v>0</v>
      </c>
      <c r="AA99">
        <v>1</v>
      </c>
      <c r="AB99">
        <v>0</v>
      </c>
      <c r="AC99">
        <v>0</v>
      </c>
      <c r="AD99">
        <v>2</v>
      </c>
      <c r="AE99">
        <v>8</v>
      </c>
      <c r="AF99">
        <v>12</v>
      </c>
      <c r="AG99">
        <v>3</v>
      </c>
      <c r="AH99">
        <v>6</v>
      </c>
      <c r="AI99">
        <v>5</v>
      </c>
      <c r="AJ99">
        <v>6</v>
      </c>
      <c r="AK99">
        <v>10</v>
      </c>
      <c r="AL99">
        <v>14</v>
      </c>
      <c r="AM99">
        <v>42</v>
      </c>
      <c r="AN99">
        <v>58</v>
      </c>
      <c r="AO99">
        <v>0</v>
      </c>
      <c r="AP99">
        <v>0</v>
      </c>
      <c r="AQ99">
        <v>2.27</v>
      </c>
      <c r="AR99">
        <v>42</v>
      </c>
      <c r="AS99">
        <v>70</v>
      </c>
      <c r="AT99">
        <v>42</v>
      </c>
      <c r="AU99">
        <v>27</v>
      </c>
      <c r="AV99">
        <v>8</v>
      </c>
      <c r="AW99">
        <v>31</v>
      </c>
      <c r="AX99">
        <v>58</v>
      </c>
      <c r="AY99">
        <v>42</v>
      </c>
      <c r="AZ99">
        <v>62</v>
      </c>
      <c r="BA99">
        <v>10.93</v>
      </c>
      <c r="BB99">
        <v>4.84</v>
      </c>
      <c r="BC99">
        <v>2.69</v>
      </c>
      <c r="BD99">
        <v>3.46</v>
      </c>
      <c r="BE99">
        <v>2.74</v>
      </c>
      <c r="BF99">
        <f t="shared" si="1"/>
        <v>8.5760188620027655E-3</v>
      </c>
      <c r="BG99">
        <f>1/Table3[[#This Row],[odds_ft_home_team_win]]-Table3[[#This Row],[Margin/3]]</f>
        <v>0.36317119303390805</v>
      </c>
      <c r="BH99">
        <f>1/Table3[[#This Row],[odds_ft_draw]]-Table3[[#This Row],[Margin/3]]</f>
        <v>0.28044132217845968</v>
      </c>
      <c r="BI99">
        <f>1/Table3[[#This Row],[odds_ft_away_team_win]]-Table3[[#This Row],[Margin/3]]</f>
        <v>0.35638748478763227</v>
      </c>
      <c r="BJ99">
        <f>MROUND(Table3[[#This Row],[ProbH]]*100,2)/100</f>
        <v>0.36</v>
      </c>
      <c r="BK99">
        <v>1.27</v>
      </c>
      <c r="BL99">
        <v>1.83</v>
      </c>
      <c r="BM99">
        <v>3.15</v>
      </c>
      <c r="BN99">
        <v>0</v>
      </c>
      <c r="BO99">
        <v>1.77</v>
      </c>
      <c r="BP99">
        <v>2.1</v>
      </c>
      <c r="BQ99" t="s">
        <v>1846</v>
      </c>
      <c r="BR99">
        <f>VLOOKUP(Table3[[#This Row],[Reference]],metron,10,FALSE)</f>
        <v>2.5110350525197691</v>
      </c>
      <c r="BS99">
        <f>VLOOKUP(Table3[[#This Row],[Reference]],metron,11,FALSE)</f>
        <v>1.269326094653606</v>
      </c>
      <c r="BT99">
        <f>VLOOKUP(Table3[[#This Row],[Reference]],metron,12,FALSE)</f>
        <v>1.2417089578661631</v>
      </c>
      <c r="BU99">
        <f>VLOOKUP(Table3[[#This Row],[Reference]],metron,13,FALSE)</f>
        <v>0.56586402266288949</v>
      </c>
      <c r="BV99">
        <f>VLOOKUP(Table3[[#This Row],[Reference]],metron,14,FALSE)</f>
        <v>0.55158168083097259</v>
      </c>
      <c r="BW99">
        <f>VLOOKUP(Table3[[#This Row],[Reference]],metron,15,FALSE)</f>
        <v>11.49400826446281</v>
      </c>
      <c r="BX99">
        <f>VLOOKUP(Table3[[#This Row],[Reference]],metron,16,FALSE)</f>
        <v>10.507231404958681</v>
      </c>
      <c r="BY99">
        <f>VLOOKUP(Table3[[#This Row],[Reference]],metron,17,FALSE)</f>
        <v>4.9238790406673623</v>
      </c>
      <c r="BZ99">
        <f>VLOOKUP(Table3[[#This Row],[Reference]],metron,18,FALSE)</f>
        <v>4.6296141814389991</v>
      </c>
      <c r="CA99">
        <f>VLOOKUP(Table3[[#This Row],[Reference]],metron,19,FALSE)</f>
        <v>6.5701292237954476</v>
      </c>
      <c r="CB99">
        <f>VLOOKUP(Table3[[#This Row],[Reference]],metron,20,FALSE)</f>
        <v>5.8776172235196817</v>
      </c>
      <c r="CC99">
        <f>VLOOKUP(Table3[[#This Row],[Reference]],metron,21,FALSE)</f>
        <v>12.798739495798319</v>
      </c>
      <c r="CD99">
        <f>VLOOKUP(Table3[[#This Row],[Reference]],metron,22,FALSE)</f>
        <v>12.98844537815126</v>
      </c>
      <c r="CE99">
        <f>VLOOKUP(Table3[[#This Row],[Reference]],metron,23,FALSE)</f>
        <v>1.604928297313674</v>
      </c>
      <c r="CF99">
        <f>VLOOKUP(Table3[[#This Row],[Reference]],metron,24,FALSE)</f>
        <v>1.791961219955565</v>
      </c>
      <c r="CG99">
        <f>VLOOKUP(Table3[[#This Row],[Reference]],metron,25,FALSE)</f>
        <v>8.887093516461321E-2</v>
      </c>
      <c r="CH99">
        <f>VLOOKUP(Table3[[#This Row],[Reference]],metron,26,FALSE)</f>
        <v>0.11694607150070691</v>
      </c>
    </row>
    <row r="100" spans="1:86" hidden="1" x14ac:dyDescent="0.45">
      <c r="A100">
        <v>1520812800</v>
      </c>
      <c r="B100" t="s">
        <v>1962</v>
      </c>
      <c r="C100" t="s">
        <v>64</v>
      </c>
      <c r="D100" t="s">
        <v>65</v>
      </c>
      <c r="E100" t="s">
        <v>672</v>
      </c>
      <c r="F100" t="s">
        <v>704</v>
      </c>
      <c r="G100" t="s">
        <v>65</v>
      </c>
      <c r="H100">
        <v>11</v>
      </c>
      <c r="I100">
        <v>1.5</v>
      </c>
      <c r="J100">
        <v>1.75</v>
      </c>
      <c r="K100">
        <v>1.8</v>
      </c>
      <c r="L100">
        <v>1.62</v>
      </c>
      <c r="M100">
        <v>3</v>
      </c>
      <c r="N100">
        <v>2</v>
      </c>
      <c r="O100">
        <v>5</v>
      </c>
      <c r="P100">
        <v>3</v>
      </c>
      <c r="Q100">
        <v>2</v>
      </c>
      <c r="R100">
        <v>1</v>
      </c>
      <c r="S100" t="s">
        <v>1963</v>
      </c>
      <c r="T100" t="s">
        <v>1964</v>
      </c>
      <c r="U100">
        <v>4</v>
      </c>
      <c r="V100">
        <v>2</v>
      </c>
      <c r="W100">
        <v>2</v>
      </c>
      <c r="X100">
        <v>0</v>
      </c>
      <c r="Y100">
        <v>2</v>
      </c>
      <c r="Z100">
        <v>1</v>
      </c>
      <c r="AA100">
        <v>1</v>
      </c>
      <c r="AB100">
        <v>1</v>
      </c>
      <c r="AC100">
        <v>0</v>
      </c>
      <c r="AD100">
        <v>3</v>
      </c>
      <c r="AE100">
        <v>13</v>
      </c>
      <c r="AF100">
        <v>11</v>
      </c>
      <c r="AG100">
        <v>7</v>
      </c>
      <c r="AH100">
        <v>3</v>
      </c>
      <c r="AI100">
        <v>6</v>
      </c>
      <c r="AJ100">
        <v>8</v>
      </c>
      <c r="AK100">
        <v>13</v>
      </c>
      <c r="AL100">
        <v>12</v>
      </c>
      <c r="AM100">
        <v>56</v>
      </c>
      <c r="AN100">
        <v>44</v>
      </c>
      <c r="AO100">
        <v>0</v>
      </c>
      <c r="AP100">
        <v>0</v>
      </c>
      <c r="AQ100">
        <v>2.38</v>
      </c>
      <c r="AR100">
        <v>50</v>
      </c>
      <c r="AS100">
        <v>66</v>
      </c>
      <c r="AT100">
        <v>43</v>
      </c>
      <c r="AU100">
        <v>21</v>
      </c>
      <c r="AV100">
        <v>15</v>
      </c>
      <c r="AW100">
        <v>27</v>
      </c>
      <c r="AX100">
        <v>60</v>
      </c>
      <c r="AY100">
        <v>34</v>
      </c>
      <c r="AZ100">
        <v>77</v>
      </c>
      <c r="BA100">
        <v>12.59</v>
      </c>
      <c r="BB100">
        <v>4.2</v>
      </c>
      <c r="BC100">
        <v>2.4700000000000002</v>
      </c>
      <c r="BD100">
        <v>3.54</v>
      </c>
      <c r="BE100">
        <v>2.96</v>
      </c>
      <c r="BF100">
        <f t="shared" si="1"/>
        <v>8.3940043797314044E-3</v>
      </c>
      <c r="BG100">
        <f>1/Table3[[#This Row],[odds_ft_home_team_win]]-Table3[[#This Row],[Margin/3]]</f>
        <v>0.39646429521541027</v>
      </c>
      <c r="BH100">
        <f>1/Table3[[#This Row],[odds_ft_draw]]-Table3[[#This Row],[Margin/3]]</f>
        <v>0.27409187132648327</v>
      </c>
      <c r="BI100">
        <f>1/Table3[[#This Row],[odds_ft_away_team_win]]-Table3[[#This Row],[Margin/3]]</f>
        <v>0.32944383345810641</v>
      </c>
      <c r="BJ100">
        <f>MROUND(Table3[[#This Row],[ProbH]]*100,2)/100</f>
        <v>0.4</v>
      </c>
      <c r="BK100">
        <v>1.25</v>
      </c>
      <c r="BL100">
        <v>1.8</v>
      </c>
      <c r="BM100">
        <v>3.05</v>
      </c>
      <c r="BN100">
        <v>0</v>
      </c>
      <c r="BO100">
        <v>1.71</v>
      </c>
      <c r="BP100">
        <v>2.1</v>
      </c>
      <c r="BQ100" t="s">
        <v>1826</v>
      </c>
      <c r="BR100">
        <f>VLOOKUP(Table3[[#This Row],[Reference]],metron,10,FALSE)</f>
        <v>2.4956155335383219</v>
      </c>
      <c r="BS100">
        <f>VLOOKUP(Table3[[#This Row],[Reference]],metron,11,FALSE)</f>
        <v>1.344038264434575</v>
      </c>
      <c r="BT100">
        <f>VLOOKUP(Table3[[#This Row],[Reference]],metron,12,FALSE)</f>
        <v>1.1515772691037469</v>
      </c>
      <c r="BU100">
        <f>VLOOKUP(Table3[[#This Row],[Reference]],metron,13,FALSE)</f>
        <v>0.59936225942375587</v>
      </c>
      <c r="BV100">
        <f>VLOOKUP(Table3[[#This Row],[Reference]],metron,14,FALSE)</f>
        <v>0.50723152260562576</v>
      </c>
      <c r="BW100">
        <f>VLOOKUP(Table3[[#This Row],[Reference]],metron,15,FALSE)</f>
        <v>11.99278846153846</v>
      </c>
      <c r="BX100">
        <f>VLOOKUP(Table3[[#This Row],[Reference]],metron,16,FALSE)</f>
        <v>10.0277534965035</v>
      </c>
      <c r="BY100">
        <f>VLOOKUP(Table3[[#This Row],[Reference]],metron,17,FALSE)</f>
        <v>5.2857459543338514</v>
      </c>
      <c r="BZ100">
        <f>VLOOKUP(Table3[[#This Row],[Reference]],metron,18,FALSE)</f>
        <v>4.4067834183107957</v>
      </c>
      <c r="CA100">
        <f>VLOOKUP(Table3[[#This Row],[Reference]],metron,19,FALSE)</f>
        <v>6.7070425072046085</v>
      </c>
      <c r="CB100">
        <f>VLOOKUP(Table3[[#This Row],[Reference]],metron,20,FALSE)</f>
        <v>5.6209700781927046</v>
      </c>
      <c r="CC100">
        <f>VLOOKUP(Table3[[#This Row],[Reference]],metron,21,FALSE)</f>
        <v>13.04463690872752</v>
      </c>
      <c r="CD100">
        <f>VLOOKUP(Table3[[#This Row],[Reference]],metron,22,FALSE)</f>
        <v>13.49811236953142</v>
      </c>
      <c r="CE100">
        <f>VLOOKUP(Table3[[#This Row],[Reference]],metron,23,FALSE)</f>
        <v>1.5836526181353769</v>
      </c>
      <c r="CF100">
        <f>VLOOKUP(Table3[[#This Row],[Reference]],metron,24,FALSE)</f>
        <v>1.8744146445295871</v>
      </c>
      <c r="CG100">
        <f>VLOOKUP(Table3[[#This Row],[Reference]],metron,25,FALSE)</f>
        <v>8.5994040017028525E-2</v>
      </c>
      <c r="CH100">
        <f>VLOOKUP(Table3[[#This Row],[Reference]],metron,26,FALSE)</f>
        <v>0.13452532992762881</v>
      </c>
    </row>
    <row r="101" spans="1:86" hidden="1" x14ac:dyDescent="0.45">
      <c r="A101">
        <v>1521248400</v>
      </c>
      <c r="B101" t="s">
        <v>163</v>
      </c>
      <c r="C101" t="s">
        <v>64</v>
      </c>
      <c r="D101" t="s">
        <v>65</v>
      </c>
      <c r="E101" t="s">
        <v>700</v>
      </c>
      <c r="F101" t="s">
        <v>672</v>
      </c>
      <c r="G101" t="s">
        <v>65</v>
      </c>
      <c r="H101">
        <v>12</v>
      </c>
      <c r="I101">
        <v>1.64</v>
      </c>
      <c r="J101">
        <v>1.31</v>
      </c>
      <c r="K101">
        <v>1.53</v>
      </c>
      <c r="L101">
        <v>1.1000000000000001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0</v>
      </c>
      <c r="T101">
        <v>79</v>
      </c>
      <c r="U101">
        <v>6</v>
      </c>
      <c r="V101">
        <v>3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14</v>
      </c>
      <c r="AF101">
        <v>15</v>
      </c>
      <c r="AG101">
        <v>6</v>
      </c>
      <c r="AH101">
        <v>8</v>
      </c>
      <c r="AI101">
        <v>8</v>
      </c>
      <c r="AJ101">
        <v>7</v>
      </c>
      <c r="AK101">
        <v>11</v>
      </c>
      <c r="AL101">
        <v>10</v>
      </c>
      <c r="AM101">
        <v>57</v>
      </c>
      <c r="AN101">
        <v>43</v>
      </c>
      <c r="AO101">
        <v>0</v>
      </c>
      <c r="AP101">
        <v>0</v>
      </c>
      <c r="AQ101">
        <v>2.38</v>
      </c>
      <c r="AR101">
        <v>60</v>
      </c>
      <c r="AS101">
        <v>90</v>
      </c>
      <c r="AT101">
        <v>42</v>
      </c>
      <c r="AU101">
        <v>11</v>
      </c>
      <c r="AV101">
        <v>0</v>
      </c>
      <c r="AW101">
        <v>41</v>
      </c>
      <c r="AX101">
        <v>78</v>
      </c>
      <c r="AY101">
        <v>30</v>
      </c>
      <c r="AZ101">
        <v>63</v>
      </c>
      <c r="BA101">
        <v>9.24</v>
      </c>
      <c r="BB101">
        <v>4.4000000000000004</v>
      </c>
      <c r="BC101">
        <v>2.46</v>
      </c>
      <c r="BD101">
        <v>3.43</v>
      </c>
      <c r="BE101">
        <v>3.06</v>
      </c>
      <c r="BF101">
        <f t="shared" si="1"/>
        <v>8.282213388646209E-3</v>
      </c>
      <c r="BG101">
        <f>1/Table3[[#This Row],[odds_ft_home_team_win]]-Table3[[#This Row],[Margin/3]]</f>
        <v>0.39822185165200419</v>
      </c>
      <c r="BH101">
        <f>1/Table3[[#This Row],[odds_ft_draw]]-Table3[[#This Row],[Margin/3]]</f>
        <v>0.28326297611572693</v>
      </c>
      <c r="BI101">
        <f>1/Table3[[#This Row],[odds_ft_away_team_win]]-Table3[[#This Row],[Margin/3]]</f>
        <v>0.31851517223226883</v>
      </c>
      <c r="BJ101">
        <f>MROUND(Table3[[#This Row],[ProbH]]*100,2)/100</f>
        <v>0.4</v>
      </c>
      <c r="BK101">
        <v>1.32</v>
      </c>
      <c r="BL101">
        <v>2</v>
      </c>
      <c r="BM101">
        <v>3.6</v>
      </c>
      <c r="BN101">
        <v>0</v>
      </c>
      <c r="BO101">
        <v>1.87</v>
      </c>
      <c r="BP101">
        <v>1.95</v>
      </c>
      <c r="BQ101" t="s">
        <v>1803</v>
      </c>
      <c r="BR101">
        <f>VLOOKUP(Table3[[#This Row],[Reference]],metron,10,FALSE)</f>
        <v>2.4956155335383219</v>
      </c>
      <c r="BS101">
        <f>VLOOKUP(Table3[[#This Row],[Reference]],metron,11,FALSE)</f>
        <v>1.344038264434575</v>
      </c>
      <c r="BT101">
        <f>VLOOKUP(Table3[[#This Row],[Reference]],metron,12,FALSE)</f>
        <v>1.1515772691037469</v>
      </c>
      <c r="BU101">
        <f>VLOOKUP(Table3[[#This Row],[Reference]],metron,13,FALSE)</f>
        <v>0.59936225942375587</v>
      </c>
      <c r="BV101">
        <f>VLOOKUP(Table3[[#This Row],[Reference]],metron,14,FALSE)</f>
        <v>0.50723152260562576</v>
      </c>
      <c r="BW101">
        <f>VLOOKUP(Table3[[#This Row],[Reference]],metron,15,FALSE)</f>
        <v>11.99278846153846</v>
      </c>
      <c r="BX101">
        <f>VLOOKUP(Table3[[#This Row],[Reference]],metron,16,FALSE)</f>
        <v>10.0277534965035</v>
      </c>
      <c r="BY101">
        <f>VLOOKUP(Table3[[#This Row],[Reference]],metron,17,FALSE)</f>
        <v>5.2857459543338514</v>
      </c>
      <c r="BZ101">
        <f>VLOOKUP(Table3[[#This Row],[Reference]],metron,18,FALSE)</f>
        <v>4.4067834183107957</v>
      </c>
      <c r="CA101">
        <f>VLOOKUP(Table3[[#This Row],[Reference]],metron,19,FALSE)</f>
        <v>6.7070425072046085</v>
      </c>
      <c r="CB101">
        <f>VLOOKUP(Table3[[#This Row],[Reference]],metron,20,FALSE)</f>
        <v>5.6209700781927046</v>
      </c>
      <c r="CC101">
        <f>VLOOKUP(Table3[[#This Row],[Reference]],metron,21,FALSE)</f>
        <v>13.04463690872752</v>
      </c>
      <c r="CD101">
        <f>VLOOKUP(Table3[[#This Row],[Reference]],metron,22,FALSE)</f>
        <v>13.49811236953142</v>
      </c>
      <c r="CE101">
        <f>VLOOKUP(Table3[[#This Row],[Reference]],metron,23,FALSE)</f>
        <v>1.5836526181353769</v>
      </c>
      <c r="CF101">
        <f>VLOOKUP(Table3[[#This Row],[Reference]],metron,24,FALSE)</f>
        <v>1.8744146445295871</v>
      </c>
      <c r="CG101">
        <f>VLOOKUP(Table3[[#This Row],[Reference]],metron,25,FALSE)</f>
        <v>8.5994040017028525E-2</v>
      </c>
      <c r="CH101">
        <f>VLOOKUP(Table3[[#This Row],[Reference]],metron,26,FALSE)</f>
        <v>0.13452532992762881</v>
      </c>
    </row>
    <row r="102" spans="1:86" hidden="1" x14ac:dyDescent="0.45">
      <c r="A102">
        <v>1521252000</v>
      </c>
      <c r="B102" t="s">
        <v>1965</v>
      </c>
      <c r="C102" t="s">
        <v>64</v>
      </c>
      <c r="D102" t="s">
        <v>65</v>
      </c>
      <c r="E102" t="s">
        <v>676</v>
      </c>
      <c r="F102" t="s">
        <v>1810</v>
      </c>
      <c r="G102" t="s">
        <v>65</v>
      </c>
      <c r="H102">
        <v>12</v>
      </c>
      <c r="I102">
        <v>1.77</v>
      </c>
      <c r="J102">
        <v>1.44</v>
      </c>
      <c r="K102">
        <v>1.84</v>
      </c>
      <c r="L102">
        <v>1.4</v>
      </c>
      <c r="M102">
        <v>1</v>
      </c>
      <c r="N102">
        <v>1</v>
      </c>
      <c r="O102">
        <v>2</v>
      </c>
      <c r="P102">
        <v>2</v>
      </c>
      <c r="Q102">
        <v>1</v>
      </c>
      <c r="R102">
        <v>1</v>
      </c>
      <c r="S102">
        <v>5</v>
      </c>
      <c r="T102">
        <v>37</v>
      </c>
      <c r="U102">
        <v>6</v>
      </c>
      <c r="V102">
        <v>5</v>
      </c>
      <c r="W102">
        <v>5</v>
      </c>
      <c r="X102">
        <v>1</v>
      </c>
      <c r="Y102">
        <v>3</v>
      </c>
      <c r="Z102">
        <v>0</v>
      </c>
      <c r="AA102">
        <v>2</v>
      </c>
      <c r="AB102">
        <v>4</v>
      </c>
      <c r="AC102">
        <v>2</v>
      </c>
      <c r="AD102">
        <v>1</v>
      </c>
      <c r="AE102">
        <v>16</v>
      </c>
      <c r="AF102">
        <v>11</v>
      </c>
      <c r="AG102">
        <v>8</v>
      </c>
      <c r="AH102">
        <v>5</v>
      </c>
      <c r="AI102">
        <v>8</v>
      </c>
      <c r="AJ102">
        <v>6</v>
      </c>
      <c r="AK102">
        <v>16</v>
      </c>
      <c r="AL102">
        <v>16</v>
      </c>
      <c r="AM102">
        <v>43</v>
      </c>
      <c r="AN102">
        <v>57</v>
      </c>
      <c r="AO102">
        <v>0</v>
      </c>
      <c r="AP102">
        <v>0</v>
      </c>
      <c r="AQ102">
        <v>2.6</v>
      </c>
      <c r="AR102">
        <v>57</v>
      </c>
      <c r="AS102">
        <v>79</v>
      </c>
      <c r="AT102">
        <v>54</v>
      </c>
      <c r="AU102">
        <v>20</v>
      </c>
      <c r="AV102">
        <v>11</v>
      </c>
      <c r="AW102">
        <v>30</v>
      </c>
      <c r="AX102">
        <v>70</v>
      </c>
      <c r="AY102">
        <v>42</v>
      </c>
      <c r="AZ102">
        <v>83</v>
      </c>
      <c r="BA102">
        <v>8.5</v>
      </c>
      <c r="BB102">
        <v>6.38</v>
      </c>
      <c r="BC102">
        <v>2.06</v>
      </c>
      <c r="BD102">
        <v>3.52</v>
      </c>
      <c r="BE102">
        <v>3.91</v>
      </c>
      <c r="BF102">
        <f t="shared" si="1"/>
        <v>8.4274259993724811E-3</v>
      </c>
      <c r="BG102">
        <f>1/Table3[[#This Row],[odds_ft_home_team_win]]-Table3[[#This Row],[Margin/3]]</f>
        <v>0.47700946720451104</v>
      </c>
      <c r="BH102">
        <f>1/Table3[[#This Row],[odds_ft_draw]]-Table3[[#This Row],[Margin/3]]</f>
        <v>0.27566348309153665</v>
      </c>
      <c r="BI102">
        <f>1/Table3[[#This Row],[odds_ft_away_team_win]]-Table3[[#This Row],[Margin/3]]</f>
        <v>0.24732704970395233</v>
      </c>
      <c r="BJ102">
        <f>MROUND(Table3[[#This Row],[ProbH]]*100,2)/100</f>
        <v>0.48</v>
      </c>
      <c r="BK102">
        <v>1.34</v>
      </c>
      <c r="BL102">
        <v>2.0499999999999998</v>
      </c>
      <c r="BM102">
        <v>3.7</v>
      </c>
      <c r="BN102">
        <v>0</v>
      </c>
      <c r="BO102">
        <v>1.95</v>
      </c>
      <c r="BP102">
        <v>1.87</v>
      </c>
      <c r="BQ102" t="s">
        <v>1829</v>
      </c>
      <c r="BR102">
        <f>VLOOKUP(Table3[[#This Row],[Reference]],metron,10,FALSE)</f>
        <v>2.5271929824561399</v>
      </c>
      <c r="BS102">
        <f>VLOOKUP(Table3[[#This Row],[Reference]],metron,11,FALSE)</f>
        <v>1.510877192982456</v>
      </c>
      <c r="BT102">
        <f>VLOOKUP(Table3[[#This Row],[Reference]],metron,12,FALSE)</f>
        <v>1.0163157894736841</v>
      </c>
      <c r="BU102">
        <f>VLOOKUP(Table3[[#This Row],[Reference]],metron,13,FALSE)</f>
        <v>0.67350877192982461</v>
      </c>
      <c r="BV102">
        <f>VLOOKUP(Table3[[#This Row],[Reference]],metron,14,FALSE)</f>
        <v>0.4442105263157895</v>
      </c>
      <c r="BW102">
        <f>VLOOKUP(Table3[[#This Row],[Reference]],metron,15,FALSE)</f>
        <v>12.80980392156863</v>
      </c>
      <c r="BX102">
        <f>VLOOKUP(Table3[[#This Row],[Reference]],metron,16,FALSE)</f>
        <v>9.6872549019607845</v>
      </c>
      <c r="BY102">
        <f>VLOOKUP(Table3[[#This Row],[Reference]],metron,17,FALSE)</f>
        <v>5.6491169610129957</v>
      </c>
      <c r="BZ102">
        <f>VLOOKUP(Table3[[#This Row],[Reference]],metron,18,FALSE)</f>
        <v>4.1379540153282237</v>
      </c>
      <c r="CA102">
        <f>VLOOKUP(Table3[[#This Row],[Reference]],metron,19,FALSE)</f>
        <v>7.1606869605556343</v>
      </c>
      <c r="CB102">
        <f>VLOOKUP(Table3[[#This Row],[Reference]],metron,20,FALSE)</f>
        <v>5.5493008866325608</v>
      </c>
      <c r="CC102">
        <f>VLOOKUP(Table3[[#This Row],[Reference]],metron,21,FALSE)</f>
        <v>12.9029029029029</v>
      </c>
      <c r="CD102">
        <f>VLOOKUP(Table3[[#This Row],[Reference]],metron,22,FALSE)</f>
        <v>13.75508842175509</v>
      </c>
      <c r="CE102">
        <f>VLOOKUP(Table3[[#This Row],[Reference]],metron,23,FALSE)</f>
        <v>1.5287356321839081</v>
      </c>
      <c r="CF102">
        <f>VLOOKUP(Table3[[#This Row],[Reference]],metron,24,FALSE)</f>
        <v>1.9664750957854411</v>
      </c>
      <c r="CG102">
        <f>VLOOKUP(Table3[[#This Row],[Reference]],metron,25,FALSE)</f>
        <v>8.8441890166028103E-2</v>
      </c>
      <c r="CH102">
        <f>VLOOKUP(Table3[[#This Row],[Reference]],metron,26,FALSE)</f>
        <v>0.13409961685823751</v>
      </c>
    </row>
    <row r="103" spans="1:86" hidden="1" x14ac:dyDescent="0.45">
      <c r="A103">
        <v>1521327600</v>
      </c>
      <c r="B103" t="s">
        <v>1966</v>
      </c>
      <c r="C103" t="s">
        <v>64</v>
      </c>
      <c r="D103" t="s">
        <v>65</v>
      </c>
      <c r="E103" t="s">
        <v>671</v>
      </c>
      <c r="F103" t="s">
        <v>682</v>
      </c>
      <c r="G103" t="s">
        <v>65</v>
      </c>
      <c r="H103">
        <v>12</v>
      </c>
      <c r="I103">
        <v>1.27</v>
      </c>
      <c r="J103">
        <v>0.71</v>
      </c>
      <c r="K103">
        <v>1.44</v>
      </c>
      <c r="L103">
        <v>0.78</v>
      </c>
      <c r="M103">
        <v>1</v>
      </c>
      <c r="N103">
        <v>1</v>
      </c>
      <c r="O103">
        <v>2</v>
      </c>
      <c r="P103">
        <v>0</v>
      </c>
      <c r="Q103">
        <v>0</v>
      </c>
      <c r="R103">
        <v>0</v>
      </c>
      <c r="S103" t="s">
        <v>89</v>
      </c>
      <c r="T103">
        <v>53</v>
      </c>
      <c r="U103">
        <v>9</v>
      </c>
      <c r="V103">
        <v>6</v>
      </c>
      <c r="W103">
        <v>1</v>
      </c>
      <c r="X103">
        <v>0</v>
      </c>
      <c r="Y103">
        <v>1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20</v>
      </c>
      <c r="AF103">
        <v>18</v>
      </c>
      <c r="AG103">
        <v>9</v>
      </c>
      <c r="AH103">
        <v>6</v>
      </c>
      <c r="AI103">
        <v>11</v>
      </c>
      <c r="AJ103">
        <v>12</v>
      </c>
      <c r="AK103">
        <v>17</v>
      </c>
      <c r="AL103">
        <v>19</v>
      </c>
      <c r="AM103">
        <v>55</v>
      </c>
      <c r="AN103">
        <v>45</v>
      </c>
      <c r="AO103">
        <v>0</v>
      </c>
      <c r="AP103">
        <v>0</v>
      </c>
      <c r="AQ103">
        <v>2.2599999999999998</v>
      </c>
      <c r="AR103">
        <v>56</v>
      </c>
      <c r="AS103">
        <v>73</v>
      </c>
      <c r="AT103">
        <v>45</v>
      </c>
      <c r="AU103">
        <v>14</v>
      </c>
      <c r="AV103">
        <v>11</v>
      </c>
      <c r="AW103">
        <v>35</v>
      </c>
      <c r="AX103">
        <v>70</v>
      </c>
      <c r="AY103">
        <v>32</v>
      </c>
      <c r="AZ103">
        <v>80</v>
      </c>
      <c r="BA103">
        <v>9.06</v>
      </c>
      <c r="BB103">
        <v>6.56</v>
      </c>
      <c r="BC103">
        <v>1.86</v>
      </c>
      <c r="BD103">
        <v>3.69</v>
      </c>
      <c r="BE103">
        <v>4.6100000000000003</v>
      </c>
      <c r="BF103">
        <f t="shared" si="1"/>
        <v>8.518952775187735E-3</v>
      </c>
      <c r="BG103">
        <f>1/Table3[[#This Row],[odds_ft_home_team_win]]-Table3[[#This Row],[Margin/3]]</f>
        <v>0.52911545582696273</v>
      </c>
      <c r="BH103">
        <f>1/Table3[[#This Row],[odds_ft_draw]]-Table3[[#This Row],[Margin/3]]</f>
        <v>0.26248375725191259</v>
      </c>
      <c r="BI103">
        <f>1/Table3[[#This Row],[odds_ft_away_team_win]]-Table3[[#This Row],[Margin/3]]</f>
        <v>0.2084007869211246</v>
      </c>
      <c r="BJ103">
        <f>MROUND(Table3[[#This Row],[ProbH]]*100,2)/100</f>
        <v>0.52</v>
      </c>
      <c r="BK103">
        <v>1.29</v>
      </c>
      <c r="BL103">
        <v>1.91</v>
      </c>
      <c r="BM103">
        <v>3.3</v>
      </c>
      <c r="BN103">
        <v>0</v>
      </c>
      <c r="BO103">
        <v>1.95</v>
      </c>
      <c r="BP103">
        <v>1.87</v>
      </c>
      <c r="BQ103" t="s">
        <v>1808</v>
      </c>
      <c r="BR103">
        <f>VLOOKUP(Table3[[#This Row],[Reference]],metron,10,FALSE)</f>
        <v>2.5967403582378576</v>
      </c>
      <c r="BS103">
        <f>VLOOKUP(Table3[[#This Row],[Reference]],metron,11,FALSE)</f>
        <v>1.625948039373891</v>
      </c>
      <c r="BT103">
        <f>VLOOKUP(Table3[[#This Row],[Reference]],metron,12,FALSE)</f>
        <v>0.97079231886396644</v>
      </c>
      <c r="BU103">
        <f>VLOOKUP(Table3[[#This Row],[Reference]],metron,13,FALSE)</f>
        <v>0.71433182698515174</v>
      </c>
      <c r="BV103">
        <f>VLOOKUP(Table3[[#This Row],[Reference]],metron,14,FALSE)</f>
        <v>0.43011620400258233</v>
      </c>
      <c r="BW103">
        <f>VLOOKUP(Table3[[#This Row],[Reference]],metron,15,FALSE)</f>
        <v>13.39951055368614</v>
      </c>
      <c r="BX103">
        <f>VLOOKUP(Table3[[#This Row],[Reference]],metron,16,FALSE)</f>
        <v>9.4252064851636579</v>
      </c>
      <c r="BY103">
        <f>VLOOKUP(Table3[[#This Row],[Reference]],metron,17,FALSE)</f>
        <v>5.7628422023992618</v>
      </c>
      <c r="BZ103">
        <f>VLOOKUP(Table3[[#This Row],[Reference]],metron,18,FALSE)</f>
        <v>3.9375576745616732</v>
      </c>
      <c r="CA103">
        <f>VLOOKUP(Table3[[#This Row],[Reference]],metron,19,FALSE)</f>
        <v>7.636668351286878</v>
      </c>
      <c r="CB103">
        <f>VLOOKUP(Table3[[#This Row],[Reference]],metron,20,FALSE)</f>
        <v>5.4876488106019847</v>
      </c>
      <c r="CC103">
        <f>VLOOKUP(Table3[[#This Row],[Reference]],metron,21,FALSE)</f>
        <v>12.460420531849101</v>
      </c>
      <c r="CD103">
        <f>VLOOKUP(Table3[[#This Row],[Reference]],metron,22,FALSE)</f>
        <v>13.44897959183673</v>
      </c>
      <c r="CE103">
        <f>VLOOKUP(Table3[[#This Row],[Reference]],metron,23,FALSE)</f>
        <v>1.462202380952381</v>
      </c>
      <c r="CF103">
        <f>VLOOKUP(Table3[[#This Row],[Reference]],metron,24,FALSE)</f>
        <v>2.01547619047619</v>
      </c>
      <c r="CG103">
        <f>VLOOKUP(Table3[[#This Row],[Reference]],metron,25,FALSE)</f>
        <v>7.7380952380952384E-2</v>
      </c>
      <c r="CH103">
        <f>VLOOKUP(Table3[[#This Row],[Reference]],metron,26,FALSE)</f>
        <v>0.13754093480202439</v>
      </c>
    </row>
    <row r="104" spans="1:86" hidden="1" x14ac:dyDescent="0.45">
      <c r="A104">
        <v>1521334800</v>
      </c>
      <c r="B104" t="s">
        <v>1967</v>
      </c>
      <c r="C104" t="s">
        <v>64</v>
      </c>
      <c r="D104" t="s">
        <v>65</v>
      </c>
      <c r="E104" t="s">
        <v>704</v>
      </c>
      <c r="F104" t="s">
        <v>683</v>
      </c>
      <c r="G104" t="s">
        <v>65</v>
      </c>
      <c r="H104">
        <v>12</v>
      </c>
      <c r="I104">
        <v>2.1800000000000002</v>
      </c>
      <c r="J104">
        <v>1.54</v>
      </c>
      <c r="K104">
        <v>2.19</v>
      </c>
      <c r="L104">
        <v>1.24</v>
      </c>
      <c r="M104">
        <v>3</v>
      </c>
      <c r="N104">
        <v>1</v>
      </c>
      <c r="O104">
        <v>4</v>
      </c>
      <c r="P104">
        <v>1</v>
      </c>
      <c r="Q104">
        <v>0</v>
      </c>
      <c r="R104">
        <v>1</v>
      </c>
      <c r="S104" t="s">
        <v>1968</v>
      </c>
      <c r="T104">
        <v>37</v>
      </c>
      <c r="U104">
        <v>2</v>
      </c>
      <c r="V104">
        <v>5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23</v>
      </c>
      <c r="AF104">
        <v>5</v>
      </c>
      <c r="AG104">
        <v>10</v>
      </c>
      <c r="AH104">
        <v>2</v>
      </c>
      <c r="AI104">
        <v>13</v>
      </c>
      <c r="AJ104">
        <v>3</v>
      </c>
      <c r="AK104">
        <v>11</v>
      </c>
      <c r="AL104">
        <v>15</v>
      </c>
      <c r="AM104">
        <v>55</v>
      </c>
      <c r="AN104">
        <v>45</v>
      </c>
      <c r="AO104">
        <v>0</v>
      </c>
      <c r="AP104">
        <v>0</v>
      </c>
      <c r="AQ104">
        <v>2.4300000000000002</v>
      </c>
      <c r="AR104">
        <v>49</v>
      </c>
      <c r="AS104">
        <v>68</v>
      </c>
      <c r="AT104">
        <v>34</v>
      </c>
      <c r="AU104">
        <v>28</v>
      </c>
      <c r="AV104">
        <v>16</v>
      </c>
      <c r="AW104">
        <v>37</v>
      </c>
      <c r="AX104">
        <v>64</v>
      </c>
      <c r="AY104">
        <v>22</v>
      </c>
      <c r="AZ104">
        <v>75</v>
      </c>
      <c r="BA104">
        <v>9.2100000000000009</v>
      </c>
      <c r="BB104">
        <v>4.71</v>
      </c>
      <c r="BC104">
        <v>1.53</v>
      </c>
      <c r="BD104">
        <v>4.37</v>
      </c>
      <c r="BE104">
        <v>7.09</v>
      </c>
      <c r="BF104">
        <f t="shared" si="1"/>
        <v>7.8238155804040144E-3</v>
      </c>
      <c r="BG104">
        <f>1/Table3[[#This Row],[odds_ft_home_team_win]]-Table3[[#This Row],[Margin/3]]</f>
        <v>0.64577095566142606</v>
      </c>
      <c r="BH104">
        <f>1/Table3[[#This Row],[odds_ft_draw]]-Table3[[#This Row],[Margin/3]]</f>
        <v>0.22100913636467606</v>
      </c>
      <c r="BI104">
        <f>1/Table3[[#This Row],[odds_ft_away_team_win]]-Table3[[#This Row],[Margin/3]]</f>
        <v>0.13321990797389782</v>
      </c>
      <c r="BJ104">
        <f>MROUND(Table3[[#This Row],[ProbH]]*100,2)/100</f>
        <v>0.64</v>
      </c>
      <c r="BK104">
        <v>1.24</v>
      </c>
      <c r="BL104">
        <v>1.77</v>
      </c>
      <c r="BM104">
        <v>2.95</v>
      </c>
      <c r="BN104">
        <v>0</v>
      </c>
      <c r="BO104">
        <v>1.95</v>
      </c>
      <c r="BP104">
        <v>1.87</v>
      </c>
      <c r="BQ104" t="s">
        <v>1811</v>
      </c>
      <c r="BR104">
        <f>VLOOKUP(Table3[[#This Row],[Reference]],metron,10,FALSE)</f>
        <v>2.8343749999999996</v>
      </c>
      <c r="BS104">
        <f>VLOOKUP(Table3[[#This Row],[Reference]],metron,11,FALSE)</f>
        <v>1.980803571428571</v>
      </c>
      <c r="BT104">
        <f>VLOOKUP(Table3[[#This Row],[Reference]],metron,12,FALSE)</f>
        <v>0.85357142857142854</v>
      </c>
      <c r="BU104">
        <f>VLOOKUP(Table3[[#This Row],[Reference]],metron,13,FALSE)</f>
        <v>0.8683035714285714</v>
      </c>
      <c r="BV104">
        <f>VLOOKUP(Table3[[#This Row],[Reference]],metron,14,FALSE)</f>
        <v>0.36607142857142849</v>
      </c>
      <c r="BW104">
        <f>VLOOKUP(Table3[[#This Row],[Reference]],metron,15,FALSE)</f>
        <v>15.03980099502488</v>
      </c>
      <c r="BX104">
        <f>VLOOKUP(Table3[[#This Row],[Reference]],metron,16,FALSE)</f>
        <v>8.6326699834162515</v>
      </c>
      <c r="BY104">
        <f>VLOOKUP(Table3[[#This Row],[Reference]],metron,17,FALSE)</f>
        <v>6.5189234650967203</v>
      </c>
      <c r="BZ104">
        <f>VLOOKUP(Table3[[#This Row],[Reference]],metron,18,FALSE)</f>
        <v>3.4507989907485279</v>
      </c>
      <c r="CA104">
        <f>VLOOKUP(Table3[[#This Row],[Reference]],metron,19,FALSE)</f>
        <v>8.5208775299281605</v>
      </c>
      <c r="CB104">
        <f>VLOOKUP(Table3[[#This Row],[Reference]],metron,20,FALSE)</f>
        <v>5.181870992667724</v>
      </c>
      <c r="CC104">
        <f>VLOOKUP(Table3[[#This Row],[Reference]],metron,21,FALSE)</f>
        <v>12.48566610455312</v>
      </c>
      <c r="CD104">
        <f>VLOOKUP(Table3[[#This Row],[Reference]],metron,22,FALSE)</f>
        <v>13.573355817875211</v>
      </c>
      <c r="CE104">
        <f>VLOOKUP(Table3[[#This Row],[Reference]],metron,23,FALSE)</f>
        <v>1.395273023634882</v>
      </c>
      <c r="CF104">
        <f>VLOOKUP(Table3[[#This Row],[Reference]],metron,24,FALSE)</f>
        <v>2.0586797066014668</v>
      </c>
      <c r="CG104">
        <f>VLOOKUP(Table3[[#This Row],[Reference]],metron,25,FALSE)</f>
        <v>6.8459657701711488E-2</v>
      </c>
      <c r="CH104">
        <f>VLOOKUP(Table3[[#This Row],[Reference]],metron,26,FALSE)</f>
        <v>0.12713936430317849</v>
      </c>
    </row>
    <row r="105" spans="1:86" hidden="1" x14ac:dyDescent="0.45">
      <c r="A105">
        <v>1521335160</v>
      </c>
      <c r="B105" t="s">
        <v>1969</v>
      </c>
      <c r="C105" t="s">
        <v>64</v>
      </c>
      <c r="D105" t="s">
        <v>65</v>
      </c>
      <c r="E105" t="s">
        <v>667</v>
      </c>
      <c r="F105" t="s">
        <v>1823</v>
      </c>
      <c r="G105" t="s">
        <v>65</v>
      </c>
      <c r="H105">
        <v>12</v>
      </c>
      <c r="I105">
        <v>1.6</v>
      </c>
      <c r="J105">
        <v>0.93</v>
      </c>
      <c r="K105">
        <v>1.44</v>
      </c>
      <c r="L105">
        <v>0.82</v>
      </c>
      <c r="M105">
        <v>2</v>
      </c>
      <c r="N105">
        <v>2</v>
      </c>
      <c r="O105">
        <v>4</v>
      </c>
      <c r="P105">
        <v>1</v>
      </c>
      <c r="Q105">
        <v>0</v>
      </c>
      <c r="R105">
        <v>1</v>
      </c>
      <c r="S105" t="s">
        <v>1970</v>
      </c>
      <c r="T105" t="s">
        <v>1971</v>
      </c>
      <c r="U105">
        <v>4</v>
      </c>
      <c r="V105">
        <v>4</v>
      </c>
      <c r="W105">
        <v>2</v>
      </c>
      <c r="X105">
        <v>0</v>
      </c>
      <c r="Y105">
        <v>4</v>
      </c>
      <c r="Z105">
        <v>0</v>
      </c>
      <c r="AA105">
        <v>0</v>
      </c>
      <c r="AB105">
        <v>2</v>
      </c>
      <c r="AC105">
        <v>1</v>
      </c>
      <c r="AD105">
        <v>3</v>
      </c>
      <c r="AE105">
        <v>11</v>
      </c>
      <c r="AF105">
        <v>11</v>
      </c>
      <c r="AG105">
        <v>6</v>
      </c>
      <c r="AH105">
        <v>6</v>
      </c>
      <c r="AI105">
        <v>5</v>
      </c>
      <c r="AJ105">
        <v>5</v>
      </c>
      <c r="AK105">
        <v>18</v>
      </c>
      <c r="AL105">
        <v>24</v>
      </c>
      <c r="AM105">
        <v>53</v>
      </c>
      <c r="AN105">
        <v>47</v>
      </c>
      <c r="AO105">
        <v>0</v>
      </c>
      <c r="AP105">
        <v>0</v>
      </c>
      <c r="AQ105">
        <v>3.42</v>
      </c>
      <c r="AR105">
        <v>66</v>
      </c>
      <c r="AS105">
        <v>90</v>
      </c>
      <c r="AT105">
        <v>72</v>
      </c>
      <c r="AU105">
        <v>45</v>
      </c>
      <c r="AV105">
        <v>18</v>
      </c>
      <c r="AW105">
        <v>42</v>
      </c>
      <c r="AX105">
        <v>72</v>
      </c>
      <c r="AY105">
        <v>66</v>
      </c>
      <c r="AZ105">
        <v>100</v>
      </c>
      <c r="BA105">
        <v>9.36</v>
      </c>
      <c r="BB105">
        <v>5.96</v>
      </c>
      <c r="BC105">
        <v>2.0699999999999998</v>
      </c>
      <c r="BD105">
        <v>3.84</v>
      </c>
      <c r="BE105">
        <v>3.55</v>
      </c>
      <c r="BF105">
        <f t="shared" si="1"/>
        <v>8.3995316504502284E-3</v>
      </c>
      <c r="BG105">
        <f>1/Table3[[#This Row],[odds_ft_home_team_win]]-Table3[[#This Row],[Margin/3]]</f>
        <v>0.47469225578916335</v>
      </c>
      <c r="BH105">
        <f>1/Table3[[#This Row],[odds_ft_draw]]-Table3[[#This Row],[Margin/3]]</f>
        <v>0.25201713501621648</v>
      </c>
      <c r="BI105">
        <f>1/Table3[[#This Row],[odds_ft_away_team_win]]-Table3[[#This Row],[Margin/3]]</f>
        <v>0.27329060919462023</v>
      </c>
      <c r="BJ105">
        <f>MROUND(Table3[[#This Row],[ProbH]]*100,2)/100</f>
        <v>0.48</v>
      </c>
      <c r="BK105">
        <v>1.1499999999999999</v>
      </c>
      <c r="BL105">
        <v>1.5</v>
      </c>
      <c r="BM105">
        <v>2.25</v>
      </c>
      <c r="BN105">
        <v>0</v>
      </c>
      <c r="BO105">
        <v>1.51</v>
      </c>
      <c r="BP105">
        <v>2.6</v>
      </c>
      <c r="BQ105" t="s">
        <v>736</v>
      </c>
      <c r="BR105">
        <f>VLOOKUP(Table3[[#This Row],[Reference]],metron,10,FALSE)</f>
        <v>2.5271929824561399</v>
      </c>
      <c r="BS105">
        <f>VLOOKUP(Table3[[#This Row],[Reference]],metron,11,FALSE)</f>
        <v>1.510877192982456</v>
      </c>
      <c r="BT105">
        <f>VLOOKUP(Table3[[#This Row],[Reference]],metron,12,FALSE)</f>
        <v>1.0163157894736841</v>
      </c>
      <c r="BU105">
        <f>VLOOKUP(Table3[[#This Row],[Reference]],metron,13,FALSE)</f>
        <v>0.67350877192982461</v>
      </c>
      <c r="BV105">
        <f>VLOOKUP(Table3[[#This Row],[Reference]],metron,14,FALSE)</f>
        <v>0.4442105263157895</v>
      </c>
      <c r="BW105">
        <f>VLOOKUP(Table3[[#This Row],[Reference]],metron,15,FALSE)</f>
        <v>12.80980392156863</v>
      </c>
      <c r="BX105">
        <f>VLOOKUP(Table3[[#This Row],[Reference]],metron,16,FALSE)</f>
        <v>9.6872549019607845</v>
      </c>
      <c r="BY105">
        <f>VLOOKUP(Table3[[#This Row],[Reference]],metron,17,FALSE)</f>
        <v>5.6491169610129957</v>
      </c>
      <c r="BZ105">
        <f>VLOOKUP(Table3[[#This Row],[Reference]],metron,18,FALSE)</f>
        <v>4.1379540153282237</v>
      </c>
      <c r="CA105">
        <f>VLOOKUP(Table3[[#This Row],[Reference]],metron,19,FALSE)</f>
        <v>7.1606869605556343</v>
      </c>
      <c r="CB105">
        <f>VLOOKUP(Table3[[#This Row],[Reference]],metron,20,FALSE)</f>
        <v>5.5493008866325608</v>
      </c>
      <c r="CC105">
        <f>VLOOKUP(Table3[[#This Row],[Reference]],metron,21,FALSE)</f>
        <v>12.9029029029029</v>
      </c>
      <c r="CD105">
        <f>VLOOKUP(Table3[[#This Row],[Reference]],metron,22,FALSE)</f>
        <v>13.75508842175509</v>
      </c>
      <c r="CE105">
        <f>VLOOKUP(Table3[[#This Row],[Reference]],metron,23,FALSE)</f>
        <v>1.5287356321839081</v>
      </c>
      <c r="CF105">
        <f>VLOOKUP(Table3[[#This Row],[Reference]],metron,24,FALSE)</f>
        <v>1.9664750957854411</v>
      </c>
      <c r="CG105">
        <f>VLOOKUP(Table3[[#This Row],[Reference]],metron,25,FALSE)</f>
        <v>8.8441890166028103E-2</v>
      </c>
      <c r="CH105">
        <f>VLOOKUP(Table3[[#This Row],[Reference]],metron,26,FALSE)</f>
        <v>0.13409961685823751</v>
      </c>
    </row>
    <row r="106" spans="1:86" hidden="1" x14ac:dyDescent="0.45">
      <c r="A106">
        <v>1521342000</v>
      </c>
      <c r="B106" t="s">
        <v>1972</v>
      </c>
      <c r="C106" t="s">
        <v>64</v>
      </c>
      <c r="D106" t="s">
        <v>65</v>
      </c>
      <c r="E106" t="s">
        <v>660</v>
      </c>
      <c r="F106" t="s">
        <v>693</v>
      </c>
      <c r="G106" t="s">
        <v>65</v>
      </c>
      <c r="H106">
        <v>12</v>
      </c>
      <c r="I106">
        <v>1.43</v>
      </c>
      <c r="J106">
        <v>0.71</v>
      </c>
      <c r="K106">
        <v>1.35</v>
      </c>
      <c r="L106">
        <v>0.88</v>
      </c>
      <c r="M106">
        <v>1</v>
      </c>
      <c r="N106">
        <v>1</v>
      </c>
      <c r="O106">
        <v>2</v>
      </c>
      <c r="P106">
        <v>1</v>
      </c>
      <c r="Q106">
        <v>0</v>
      </c>
      <c r="R106">
        <v>1</v>
      </c>
      <c r="S106">
        <v>70</v>
      </c>
      <c r="T106">
        <v>36</v>
      </c>
      <c r="U106">
        <v>4</v>
      </c>
      <c r="V106">
        <v>3</v>
      </c>
      <c r="W106">
        <v>2</v>
      </c>
      <c r="X106">
        <v>1</v>
      </c>
      <c r="Y106">
        <v>5</v>
      </c>
      <c r="Z106">
        <v>1</v>
      </c>
      <c r="AA106">
        <v>3</v>
      </c>
      <c r="AB106">
        <v>0</v>
      </c>
      <c r="AC106">
        <v>2</v>
      </c>
      <c r="AD106">
        <v>4</v>
      </c>
      <c r="AE106">
        <v>16</v>
      </c>
      <c r="AF106">
        <v>8</v>
      </c>
      <c r="AG106">
        <v>7</v>
      </c>
      <c r="AH106">
        <v>6</v>
      </c>
      <c r="AI106">
        <v>9</v>
      </c>
      <c r="AJ106">
        <v>2</v>
      </c>
      <c r="AK106">
        <v>9</v>
      </c>
      <c r="AL106">
        <v>20</v>
      </c>
      <c r="AM106">
        <v>50</v>
      </c>
      <c r="AN106">
        <v>50</v>
      </c>
      <c r="AO106">
        <v>0</v>
      </c>
      <c r="AP106">
        <v>0</v>
      </c>
      <c r="AQ106">
        <v>2.64</v>
      </c>
      <c r="AR106">
        <v>57</v>
      </c>
      <c r="AS106">
        <v>75</v>
      </c>
      <c r="AT106">
        <v>57</v>
      </c>
      <c r="AU106">
        <v>29</v>
      </c>
      <c r="AV106">
        <v>14</v>
      </c>
      <c r="AW106">
        <v>36</v>
      </c>
      <c r="AX106">
        <v>72</v>
      </c>
      <c r="AY106">
        <v>43</v>
      </c>
      <c r="AZ106">
        <v>72</v>
      </c>
      <c r="BA106">
        <v>9</v>
      </c>
      <c r="BB106">
        <v>4.28</v>
      </c>
      <c r="BC106">
        <v>2.36</v>
      </c>
      <c r="BD106">
        <v>3.41</v>
      </c>
      <c r="BE106">
        <v>3.25</v>
      </c>
      <c r="BF106">
        <f t="shared" si="1"/>
        <v>8.2254177388130234E-3</v>
      </c>
      <c r="BG106">
        <f>1/Table3[[#This Row],[odds_ft_home_team_win]]-Table3[[#This Row],[Margin/3]]</f>
        <v>0.41550339582050905</v>
      </c>
      <c r="BH106">
        <f>1/Table3[[#This Row],[odds_ft_draw]]-Table3[[#This Row],[Margin/3]]</f>
        <v>0.28502971422599632</v>
      </c>
      <c r="BI106">
        <f>1/Table3[[#This Row],[odds_ft_away_team_win]]-Table3[[#This Row],[Margin/3]]</f>
        <v>0.29946688995349469</v>
      </c>
      <c r="BJ106">
        <f>MROUND(Table3[[#This Row],[ProbH]]*100,2)/100</f>
        <v>0.42</v>
      </c>
      <c r="BK106">
        <v>1.32</v>
      </c>
      <c r="BL106">
        <v>2</v>
      </c>
      <c r="BM106">
        <v>3.55</v>
      </c>
      <c r="BN106">
        <v>0</v>
      </c>
      <c r="BO106">
        <v>1.87</v>
      </c>
      <c r="BP106">
        <v>1.95</v>
      </c>
      <c r="BQ106" t="s">
        <v>1818</v>
      </c>
      <c r="BR106">
        <f>VLOOKUP(Table3[[#This Row],[Reference]],metron,10,FALSE)</f>
        <v>2.4884649511978703</v>
      </c>
      <c r="BS106">
        <f>VLOOKUP(Table3[[#This Row],[Reference]],metron,11,FALSE)</f>
        <v>1.396960958296362</v>
      </c>
      <c r="BT106">
        <f>VLOOKUP(Table3[[#This Row],[Reference]],metron,12,FALSE)</f>
        <v>1.091503992901508</v>
      </c>
      <c r="BU106">
        <f>VLOOKUP(Table3[[#This Row],[Reference]],metron,13,FALSE)</f>
        <v>0.60765391014975045</v>
      </c>
      <c r="BV106">
        <f>VLOOKUP(Table3[[#This Row],[Reference]],metron,14,FALSE)</f>
        <v>0.47276760953965608</v>
      </c>
      <c r="BW106">
        <f>VLOOKUP(Table3[[#This Row],[Reference]],metron,15,FALSE)</f>
        <v>12.29504785684561</v>
      </c>
      <c r="BX106">
        <f>VLOOKUP(Table3[[#This Row],[Reference]],metron,16,FALSE)</f>
        <v>10.047232625884311</v>
      </c>
      <c r="BY106">
        <f>VLOOKUP(Table3[[#This Row],[Reference]],metron,17,FALSE)</f>
        <v>5.2917192097519967</v>
      </c>
      <c r="BZ106">
        <f>VLOOKUP(Table3[[#This Row],[Reference]],metron,18,FALSE)</f>
        <v>4.2580916351408158</v>
      </c>
      <c r="CA106">
        <f>VLOOKUP(Table3[[#This Row],[Reference]],metron,19,FALSE)</f>
        <v>7.0033286470936131</v>
      </c>
      <c r="CB106">
        <f>VLOOKUP(Table3[[#This Row],[Reference]],metron,20,FALSE)</f>
        <v>5.789140990743495</v>
      </c>
      <c r="CC106">
        <f>VLOOKUP(Table3[[#This Row],[Reference]],metron,21,FALSE)</f>
        <v>12.77041895895049</v>
      </c>
      <c r="CD106">
        <f>VLOOKUP(Table3[[#This Row],[Reference]],metron,22,FALSE)</f>
        <v>13.411129919593741</v>
      </c>
      <c r="CE106">
        <f>VLOOKUP(Table3[[#This Row],[Reference]],metron,23,FALSE)</f>
        <v>1.556141062018646</v>
      </c>
      <c r="CF106">
        <f>VLOOKUP(Table3[[#This Row],[Reference]],metron,24,FALSE)</f>
        <v>1.9114308877178761</v>
      </c>
      <c r="CG106">
        <f>VLOOKUP(Table3[[#This Row],[Reference]],metron,25,FALSE)</f>
        <v>8.4920956627482766E-2</v>
      </c>
      <c r="CH106">
        <f>VLOOKUP(Table3[[#This Row],[Reference]],metron,26,FALSE)</f>
        <v>0.1323469801378192</v>
      </c>
    </row>
    <row r="107" spans="1:86" hidden="1" x14ac:dyDescent="0.45">
      <c r="A107">
        <v>1521342000</v>
      </c>
      <c r="B107" t="s">
        <v>1972</v>
      </c>
      <c r="C107" t="s">
        <v>64</v>
      </c>
      <c r="D107" t="s">
        <v>65</v>
      </c>
      <c r="E107" t="s">
        <v>694</v>
      </c>
      <c r="F107" t="s">
        <v>705</v>
      </c>
      <c r="G107" t="s">
        <v>65</v>
      </c>
      <c r="H107">
        <v>12</v>
      </c>
      <c r="I107">
        <v>1.73</v>
      </c>
      <c r="J107">
        <v>1.21</v>
      </c>
      <c r="K107">
        <v>1.76</v>
      </c>
      <c r="L107">
        <v>1.29</v>
      </c>
      <c r="M107">
        <v>1</v>
      </c>
      <c r="N107">
        <v>2</v>
      </c>
      <c r="O107">
        <v>3</v>
      </c>
      <c r="P107">
        <v>2</v>
      </c>
      <c r="Q107">
        <v>1</v>
      </c>
      <c r="R107">
        <v>1</v>
      </c>
      <c r="S107">
        <v>2</v>
      </c>
      <c r="T107" t="s">
        <v>1973</v>
      </c>
      <c r="U107">
        <v>4</v>
      </c>
      <c r="V107">
        <v>6</v>
      </c>
      <c r="W107">
        <v>4</v>
      </c>
      <c r="X107">
        <v>1</v>
      </c>
      <c r="Y107">
        <v>5</v>
      </c>
      <c r="Z107">
        <v>0</v>
      </c>
      <c r="AA107">
        <v>5</v>
      </c>
      <c r="AB107">
        <v>0</v>
      </c>
      <c r="AC107">
        <v>2</v>
      </c>
      <c r="AD107">
        <v>3</v>
      </c>
      <c r="AE107">
        <v>8</v>
      </c>
      <c r="AF107">
        <v>7</v>
      </c>
      <c r="AG107">
        <v>4</v>
      </c>
      <c r="AH107">
        <v>6</v>
      </c>
      <c r="AI107">
        <v>4</v>
      </c>
      <c r="AJ107">
        <v>1</v>
      </c>
      <c r="AK107">
        <v>16</v>
      </c>
      <c r="AL107">
        <v>19</v>
      </c>
      <c r="AM107">
        <v>48</v>
      </c>
      <c r="AN107">
        <v>52</v>
      </c>
      <c r="AO107">
        <v>0</v>
      </c>
      <c r="AP107">
        <v>0</v>
      </c>
      <c r="AQ107">
        <v>2.2000000000000002</v>
      </c>
      <c r="AR107">
        <v>42</v>
      </c>
      <c r="AS107">
        <v>59</v>
      </c>
      <c r="AT107">
        <v>42</v>
      </c>
      <c r="AU107">
        <v>28</v>
      </c>
      <c r="AV107">
        <v>10</v>
      </c>
      <c r="AW107">
        <v>28</v>
      </c>
      <c r="AX107">
        <v>59</v>
      </c>
      <c r="AY107">
        <v>32</v>
      </c>
      <c r="AZ107">
        <v>69</v>
      </c>
      <c r="BA107">
        <v>11.17</v>
      </c>
      <c r="BB107">
        <v>5</v>
      </c>
      <c r="BC107">
        <v>2.13</v>
      </c>
      <c r="BD107">
        <v>3.45</v>
      </c>
      <c r="BE107">
        <v>3.76</v>
      </c>
      <c r="BF107">
        <f t="shared" si="1"/>
        <v>8.4320291157987306E-3</v>
      </c>
      <c r="BG107">
        <f>1/Table3[[#This Row],[odds_ft_home_team_win]]-Table3[[#This Row],[Margin/3]]</f>
        <v>0.46105153895931866</v>
      </c>
      <c r="BH107">
        <f>1/Table3[[#This Row],[odds_ft_draw]]-Table3[[#This Row],[Margin/3]]</f>
        <v>0.28142304334796941</v>
      </c>
      <c r="BI107">
        <f>1/Table3[[#This Row],[odds_ft_away_team_win]]-Table3[[#This Row],[Margin/3]]</f>
        <v>0.25752541769271192</v>
      </c>
      <c r="BJ107">
        <f>MROUND(Table3[[#This Row],[ProbH]]*100,2)/100</f>
        <v>0.46</v>
      </c>
      <c r="BK107">
        <v>1.33</v>
      </c>
      <c r="BL107">
        <v>2</v>
      </c>
      <c r="BM107">
        <v>3.65</v>
      </c>
      <c r="BN107">
        <v>0</v>
      </c>
      <c r="BO107">
        <v>1.91</v>
      </c>
      <c r="BP107">
        <v>1.91</v>
      </c>
      <c r="BQ107" t="s">
        <v>1835</v>
      </c>
      <c r="BR107">
        <f>VLOOKUP(Table3[[#This Row],[Reference]],metron,10,FALSE)</f>
        <v>2.5405629139072849</v>
      </c>
      <c r="BS107">
        <f>VLOOKUP(Table3[[#This Row],[Reference]],metron,11,FALSE)</f>
        <v>1.4888836329233679</v>
      </c>
      <c r="BT107">
        <f>VLOOKUP(Table3[[#This Row],[Reference]],metron,12,FALSE)</f>
        <v>1.0516792809839171</v>
      </c>
      <c r="BU107">
        <f>VLOOKUP(Table3[[#This Row],[Reference]],metron,13,FALSE)</f>
        <v>0.64581362346263005</v>
      </c>
      <c r="BV107">
        <f>VLOOKUP(Table3[[#This Row],[Reference]],metron,14,FALSE)</f>
        <v>0.45364238410596031</v>
      </c>
      <c r="BW107">
        <f>VLOOKUP(Table3[[#This Row],[Reference]],metron,15,FALSE)</f>
        <v>12.686892177589851</v>
      </c>
      <c r="BX107">
        <f>VLOOKUP(Table3[[#This Row],[Reference]],metron,16,FALSE)</f>
        <v>9.8059196617336148</v>
      </c>
      <c r="BY107">
        <f>VLOOKUP(Table3[[#This Row],[Reference]],metron,17,FALSE)</f>
        <v>5.3198121263877027</v>
      </c>
      <c r="BZ107">
        <f>VLOOKUP(Table3[[#This Row],[Reference]],metron,18,FALSE)</f>
        <v>4.0954312553373189</v>
      </c>
      <c r="CA107">
        <f>VLOOKUP(Table3[[#This Row],[Reference]],metron,19,FALSE)</f>
        <v>7.3670800512021479</v>
      </c>
      <c r="CB107">
        <f>VLOOKUP(Table3[[#This Row],[Reference]],metron,20,FALSE)</f>
        <v>5.710488406396296</v>
      </c>
      <c r="CC107">
        <f>VLOOKUP(Table3[[#This Row],[Reference]],metron,21,FALSE)</f>
        <v>13.0488908033599</v>
      </c>
      <c r="CD107">
        <f>VLOOKUP(Table3[[#This Row],[Reference]],metron,22,FALSE)</f>
        <v>13.714839543398661</v>
      </c>
      <c r="CE107">
        <f>VLOOKUP(Table3[[#This Row],[Reference]],metron,23,FALSE)</f>
        <v>1.567523459812322</v>
      </c>
      <c r="CF107">
        <f>VLOOKUP(Table3[[#This Row],[Reference]],metron,24,FALSE)</f>
        <v>1.951040391676867</v>
      </c>
      <c r="CG107">
        <f>VLOOKUP(Table3[[#This Row],[Reference]],metron,25,FALSE)</f>
        <v>8.3027335781313744E-2</v>
      </c>
      <c r="CH107">
        <f>VLOOKUP(Table3[[#This Row],[Reference]],metron,26,FALSE)</f>
        <v>0.13117095063239501</v>
      </c>
    </row>
    <row r="108" spans="1:86" hidden="1" x14ac:dyDescent="0.45">
      <c r="A108">
        <v>1521342360</v>
      </c>
      <c r="B108" t="s">
        <v>1974</v>
      </c>
      <c r="C108" t="s">
        <v>64</v>
      </c>
      <c r="D108" t="s">
        <v>65</v>
      </c>
      <c r="E108" t="s">
        <v>666</v>
      </c>
      <c r="F108" t="s">
        <v>661</v>
      </c>
      <c r="G108" t="s">
        <v>65</v>
      </c>
      <c r="H108">
        <v>12</v>
      </c>
      <c r="I108">
        <v>0.64</v>
      </c>
      <c r="J108">
        <v>1.29</v>
      </c>
      <c r="K108">
        <v>0.59</v>
      </c>
      <c r="L108">
        <v>1.1399999999999999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U108">
        <v>6</v>
      </c>
      <c r="V108">
        <v>4</v>
      </c>
      <c r="W108">
        <v>0</v>
      </c>
      <c r="X108">
        <v>0</v>
      </c>
      <c r="Y108">
        <v>2</v>
      </c>
      <c r="Z108">
        <v>0</v>
      </c>
      <c r="AA108">
        <v>0</v>
      </c>
      <c r="AB108">
        <v>0</v>
      </c>
      <c r="AC108">
        <v>0</v>
      </c>
      <c r="AD108">
        <v>2</v>
      </c>
      <c r="AE108">
        <v>6</v>
      </c>
      <c r="AF108">
        <v>8</v>
      </c>
      <c r="AG108">
        <v>0</v>
      </c>
      <c r="AH108">
        <v>3</v>
      </c>
      <c r="AI108">
        <v>6</v>
      </c>
      <c r="AJ108">
        <v>5</v>
      </c>
      <c r="AK108">
        <v>18</v>
      </c>
      <c r="AL108">
        <v>14</v>
      </c>
      <c r="AM108">
        <v>51</v>
      </c>
      <c r="AN108">
        <v>49</v>
      </c>
      <c r="AO108">
        <v>0</v>
      </c>
      <c r="AP108">
        <v>0</v>
      </c>
      <c r="AQ108">
        <v>2.27</v>
      </c>
      <c r="AR108">
        <v>62</v>
      </c>
      <c r="AS108">
        <v>75</v>
      </c>
      <c r="AT108">
        <v>43</v>
      </c>
      <c r="AU108">
        <v>17</v>
      </c>
      <c r="AV108">
        <v>3</v>
      </c>
      <c r="AW108">
        <v>37</v>
      </c>
      <c r="AX108">
        <v>65</v>
      </c>
      <c r="AY108">
        <v>34</v>
      </c>
      <c r="AZ108">
        <v>65</v>
      </c>
      <c r="BA108">
        <v>13.48</v>
      </c>
      <c r="BB108">
        <v>4.68</v>
      </c>
      <c r="BC108">
        <v>2.92</v>
      </c>
      <c r="BD108">
        <v>3.23</v>
      </c>
      <c r="BE108">
        <v>2.68</v>
      </c>
      <c r="BF108">
        <f t="shared" si="1"/>
        <v>8.3992016675602521E-3</v>
      </c>
      <c r="BG108">
        <f>1/Table3[[#This Row],[odds_ft_home_team_win]]-Table3[[#This Row],[Margin/3]]</f>
        <v>0.33406655175709726</v>
      </c>
      <c r="BH108">
        <f>1/Table3[[#This Row],[odds_ft_draw]]-Table3[[#This Row],[Margin/3]]</f>
        <v>0.30119832155225401</v>
      </c>
      <c r="BI108">
        <f>1/Table3[[#This Row],[odds_ft_away_team_win]]-Table3[[#This Row],[Margin/3]]</f>
        <v>0.36473512669064867</v>
      </c>
      <c r="BJ108">
        <f>MROUND(Table3[[#This Row],[ProbH]]*100,2)/100</f>
        <v>0.34</v>
      </c>
      <c r="BK108">
        <v>1.41</v>
      </c>
      <c r="BL108">
        <v>2.25</v>
      </c>
      <c r="BM108">
        <v>4.25</v>
      </c>
      <c r="BN108">
        <v>0</v>
      </c>
      <c r="BO108">
        <v>2.0499999999999998</v>
      </c>
      <c r="BP108">
        <v>1.8</v>
      </c>
      <c r="BQ108" t="s">
        <v>1843</v>
      </c>
      <c r="BR108">
        <f>VLOOKUP(Table3[[#This Row],[Reference]],metron,10,FALSE)</f>
        <v>2.5229727551184897</v>
      </c>
      <c r="BS108">
        <f>VLOOKUP(Table3[[#This Row],[Reference]],metron,11,FALSE)</f>
        <v>1.228921489601805</v>
      </c>
      <c r="BT108">
        <f>VLOOKUP(Table3[[#This Row],[Reference]],metron,12,FALSE)</f>
        <v>1.2940512655166849</v>
      </c>
      <c r="BU108">
        <f>VLOOKUP(Table3[[#This Row],[Reference]],metron,13,FALSE)</f>
        <v>0.53240890035472432</v>
      </c>
      <c r="BV108">
        <f>VLOOKUP(Table3[[#This Row],[Reference]],metron,14,FALSE)</f>
        <v>0.56514027732989358</v>
      </c>
      <c r="BW108">
        <f>VLOOKUP(Table3[[#This Row],[Reference]],metron,15,FALSE)</f>
        <v>11.417888124439131</v>
      </c>
      <c r="BX108">
        <f>VLOOKUP(Table3[[#This Row],[Reference]],metron,16,FALSE)</f>
        <v>10.76308704756207</v>
      </c>
      <c r="BY108">
        <f>VLOOKUP(Table3[[#This Row],[Reference]],metron,17,FALSE)</f>
        <v>4.8317672021824798</v>
      </c>
      <c r="BZ108">
        <f>VLOOKUP(Table3[[#This Row],[Reference]],metron,18,FALSE)</f>
        <v>4.6698999696877843</v>
      </c>
      <c r="CA108">
        <f>VLOOKUP(Table3[[#This Row],[Reference]],metron,19,FALSE)</f>
        <v>6.5861209222566508</v>
      </c>
      <c r="CB108">
        <f>VLOOKUP(Table3[[#This Row],[Reference]],metron,20,FALSE)</f>
        <v>6.093187077874286</v>
      </c>
      <c r="CC108">
        <f>VLOOKUP(Table3[[#This Row],[Reference]],metron,21,FALSE)</f>
        <v>12.685679611650491</v>
      </c>
      <c r="CD108">
        <f>VLOOKUP(Table3[[#This Row],[Reference]],metron,22,FALSE)</f>
        <v>13.02639563106796</v>
      </c>
      <c r="CE108">
        <f>VLOOKUP(Table3[[#This Row],[Reference]],metron,23,FALSE)</f>
        <v>1.6481211768132831</v>
      </c>
      <c r="CF108">
        <f>VLOOKUP(Table3[[#This Row],[Reference]],metron,24,FALSE)</f>
        <v>1.8572676958928049</v>
      </c>
      <c r="CG108">
        <f>VLOOKUP(Table3[[#This Row],[Reference]],metron,25,FALSE)</f>
        <v>9.641712787649287E-2</v>
      </c>
      <c r="CH108">
        <f>VLOOKUP(Table3[[#This Row],[Reference]],metron,26,FALSE)</f>
        <v>0.11302068161957469</v>
      </c>
    </row>
    <row r="109" spans="1:86" x14ac:dyDescent="0.45">
      <c r="A109">
        <v>1521417600</v>
      </c>
      <c r="B109" t="s">
        <v>1975</v>
      </c>
      <c r="C109" t="s">
        <v>64</v>
      </c>
      <c r="D109" t="s">
        <v>65</v>
      </c>
      <c r="E109" t="s">
        <v>1817</v>
      </c>
      <c r="F109" t="s">
        <v>677</v>
      </c>
      <c r="G109" t="s">
        <v>65</v>
      </c>
      <c r="H109">
        <v>12</v>
      </c>
      <c r="I109">
        <v>0.92</v>
      </c>
      <c r="J109">
        <v>0.87</v>
      </c>
      <c r="K109">
        <v>1.06</v>
      </c>
      <c r="L109">
        <v>0.83</v>
      </c>
      <c r="M109">
        <v>3</v>
      </c>
      <c r="N109">
        <v>1</v>
      </c>
      <c r="O109">
        <v>4</v>
      </c>
      <c r="P109">
        <v>3</v>
      </c>
      <c r="Q109">
        <v>2</v>
      </c>
      <c r="R109">
        <v>1</v>
      </c>
      <c r="S109" t="s">
        <v>1976</v>
      </c>
      <c r="T109">
        <v>7</v>
      </c>
      <c r="U109">
        <v>2</v>
      </c>
      <c r="V109">
        <v>4</v>
      </c>
      <c r="W109">
        <v>1</v>
      </c>
      <c r="X109">
        <v>0</v>
      </c>
      <c r="Y109">
        <v>1</v>
      </c>
      <c r="Z109">
        <v>0</v>
      </c>
      <c r="AA109">
        <v>1</v>
      </c>
      <c r="AB109">
        <v>0</v>
      </c>
      <c r="AC109">
        <v>0</v>
      </c>
      <c r="AD109">
        <v>1</v>
      </c>
      <c r="AE109">
        <v>12</v>
      </c>
      <c r="AF109">
        <v>18</v>
      </c>
      <c r="AG109">
        <v>6</v>
      </c>
      <c r="AH109">
        <v>6</v>
      </c>
      <c r="AI109">
        <v>6</v>
      </c>
      <c r="AJ109">
        <v>12</v>
      </c>
      <c r="AK109">
        <v>13</v>
      </c>
      <c r="AL109">
        <v>11</v>
      </c>
      <c r="AM109">
        <v>42</v>
      </c>
      <c r="AN109">
        <v>58</v>
      </c>
      <c r="AO109">
        <v>0</v>
      </c>
      <c r="AP109">
        <v>0</v>
      </c>
      <c r="AQ109">
        <v>2.57</v>
      </c>
      <c r="AR109">
        <v>56</v>
      </c>
      <c r="AS109">
        <v>78</v>
      </c>
      <c r="AT109">
        <v>48</v>
      </c>
      <c r="AU109">
        <v>21</v>
      </c>
      <c r="AV109">
        <v>11</v>
      </c>
      <c r="AW109">
        <v>46</v>
      </c>
      <c r="AX109">
        <v>81</v>
      </c>
      <c r="AY109">
        <v>28</v>
      </c>
      <c r="AZ109">
        <v>75</v>
      </c>
      <c r="BA109">
        <v>7.76</v>
      </c>
      <c r="BB109">
        <v>4.8600000000000003</v>
      </c>
      <c r="BC109">
        <v>2.54</v>
      </c>
      <c r="BD109">
        <v>3.33</v>
      </c>
      <c r="BE109">
        <v>3.02</v>
      </c>
      <c r="BF109">
        <f t="shared" si="1"/>
        <v>8.375638505481545E-3</v>
      </c>
      <c r="BG109">
        <f>1/Table3[[#This Row],[odds_ft_home_team_win]]-Table3[[#This Row],[Margin/3]]</f>
        <v>0.38532514889609321</v>
      </c>
      <c r="BH109">
        <f>1/Table3[[#This Row],[odds_ft_draw]]-Table3[[#This Row],[Margin/3]]</f>
        <v>0.29192466179481874</v>
      </c>
      <c r="BI109">
        <f>1/Table3[[#This Row],[odds_ft_away_team_win]]-Table3[[#This Row],[Margin/3]]</f>
        <v>0.322750189309088</v>
      </c>
      <c r="BJ109">
        <f>MROUND(Table3[[#This Row],[ProbH]]*100,2)/100</f>
        <v>0.38</v>
      </c>
      <c r="BK109">
        <v>1.43</v>
      </c>
      <c r="BL109">
        <v>2.35</v>
      </c>
      <c r="BM109">
        <v>4.4000000000000004</v>
      </c>
      <c r="BN109">
        <v>0</v>
      </c>
      <c r="BO109">
        <v>2.0499999999999998</v>
      </c>
      <c r="BP109">
        <v>1.77</v>
      </c>
      <c r="BQ109" t="s">
        <v>1849</v>
      </c>
      <c r="BR109">
        <f>VLOOKUP(Table3[[#This Row],[Reference]],metron,10,FALSE)</f>
        <v>2.4900895140664963</v>
      </c>
      <c r="BS109">
        <f>VLOOKUP(Table3[[#This Row],[Reference]],metron,11,FALSE)</f>
        <v>1.330562659846547</v>
      </c>
      <c r="BT109">
        <f>VLOOKUP(Table3[[#This Row],[Reference]],metron,12,FALSE)</f>
        <v>1.1595268542199491</v>
      </c>
      <c r="BU109">
        <f>VLOOKUP(Table3[[#This Row],[Reference]],metron,13,FALSE)</f>
        <v>0.59053607588191415</v>
      </c>
      <c r="BV109">
        <f>VLOOKUP(Table3[[#This Row],[Reference]],metron,14,FALSE)</f>
        <v>0.50069274219332838</v>
      </c>
      <c r="BW109">
        <f>VLOOKUP(Table3[[#This Row],[Reference]],metron,15,FALSE)</f>
        <v>11.79715236686391</v>
      </c>
      <c r="BX109">
        <f>VLOOKUP(Table3[[#This Row],[Reference]],metron,16,FALSE)</f>
        <v>10.317122781065089</v>
      </c>
      <c r="BY109">
        <f>VLOOKUP(Table3[[#This Row],[Reference]],metron,17,FALSE)</f>
        <v>5.0637025966747622</v>
      </c>
      <c r="BZ109">
        <f>VLOOKUP(Table3[[#This Row],[Reference]],metron,18,FALSE)</f>
        <v>4.4674014571268454</v>
      </c>
      <c r="CA109">
        <f>VLOOKUP(Table3[[#This Row],[Reference]],metron,19,FALSE)</f>
        <v>6.7334497701891483</v>
      </c>
      <c r="CB109">
        <f>VLOOKUP(Table3[[#This Row],[Reference]],metron,20,FALSE)</f>
        <v>5.849721323938244</v>
      </c>
      <c r="CC109">
        <f>VLOOKUP(Table3[[#This Row],[Reference]],metron,21,FALSE)</f>
        <v>12.89644194756554</v>
      </c>
      <c r="CD109">
        <f>VLOOKUP(Table3[[#This Row],[Reference]],metron,22,FALSE)</f>
        <v>13.3434456928839</v>
      </c>
      <c r="CE109">
        <f>VLOOKUP(Table3[[#This Row],[Reference]],metron,23,FALSE)</f>
        <v>1.6144382124117971</v>
      </c>
      <c r="CF109">
        <f>VLOOKUP(Table3[[#This Row],[Reference]],metron,24,FALSE)</f>
        <v>1.9032024606477289</v>
      </c>
      <c r="CG109">
        <f>VLOOKUP(Table3[[#This Row],[Reference]],metron,25,FALSE)</f>
        <v>9.372172969060974E-2</v>
      </c>
      <c r="CH109">
        <f>VLOOKUP(Table3[[#This Row],[Reference]],metron,26,FALSE)</f>
        <v>0.11669983716301791</v>
      </c>
    </row>
    <row r="110" spans="1:86" hidden="1" x14ac:dyDescent="0.45">
      <c r="A110">
        <v>1522458000</v>
      </c>
      <c r="B110" t="s">
        <v>1977</v>
      </c>
      <c r="C110" t="s">
        <v>64</v>
      </c>
      <c r="D110" t="s">
        <v>65</v>
      </c>
      <c r="E110" t="s">
        <v>1810</v>
      </c>
      <c r="F110" t="s">
        <v>666</v>
      </c>
      <c r="G110" t="s">
        <v>65</v>
      </c>
      <c r="H110">
        <v>13</v>
      </c>
      <c r="I110">
        <v>1.75</v>
      </c>
      <c r="J110">
        <v>1.43</v>
      </c>
      <c r="K110">
        <v>1.5</v>
      </c>
      <c r="L110">
        <v>1.35</v>
      </c>
      <c r="M110">
        <v>1</v>
      </c>
      <c r="N110">
        <v>2</v>
      </c>
      <c r="O110">
        <v>3</v>
      </c>
      <c r="P110">
        <v>1</v>
      </c>
      <c r="Q110">
        <v>0</v>
      </c>
      <c r="R110">
        <v>1</v>
      </c>
      <c r="S110">
        <v>76</v>
      </c>
      <c r="T110" t="s">
        <v>1978</v>
      </c>
      <c r="U110">
        <v>6</v>
      </c>
      <c r="V110">
        <v>4</v>
      </c>
      <c r="W110">
        <v>3</v>
      </c>
      <c r="X110">
        <v>0</v>
      </c>
      <c r="Y110">
        <v>3</v>
      </c>
      <c r="Z110">
        <v>0</v>
      </c>
      <c r="AA110">
        <v>1</v>
      </c>
      <c r="AB110">
        <v>2</v>
      </c>
      <c r="AC110">
        <v>1</v>
      </c>
      <c r="AD110">
        <v>2</v>
      </c>
      <c r="AE110">
        <v>7</v>
      </c>
      <c r="AF110">
        <v>12</v>
      </c>
      <c r="AG110">
        <v>5</v>
      </c>
      <c r="AH110">
        <v>7</v>
      </c>
      <c r="AI110">
        <v>2</v>
      </c>
      <c r="AJ110">
        <v>5</v>
      </c>
      <c r="AK110">
        <v>18</v>
      </c>
      <c r="AL110">
        <v>18</v>
      </c>
      <c r="AM110">
        <v>47</v>
      </c>
      <c r="AN110">
        <v>53</v>
      </c>
      <c r="AO110">
        <v>0</v>
      </c>
      <c r="AP110">
        <v>0</v>
      </c>
      <c r="AQ110">
        <v>2.52</v>
      </c>
      <c r="AR110">
        <v>61</v>
      </c>
      <c r="AS110">
        <v>78</v>
      </c>
      <c r="AT110">
        <v>47</v>
      </c>
      <c r="AU110">
        <v>21</v>
      </c>
      <c r="AV110">
        <v>10</v>
      </c>
      <c r="AW110">
        <v>37</v>
      </c>
      <c r="AX110">
        <v>80</v>
      </c>
      <c r="AY110">
        <v>34</v>
      </c>
      <c r="AZ110">
        <v>68</v>
      </c>
      <c r="BA110">
        <v>11.02</v>
      </c>
      <c r="BB110">
        <v>4.05</v>
      </c>
      <c r="BC110">
        <v>2.52</v>
      </c>
      <c r="BD110">
        <v>3.29</v>
      </c>
      <c r="BE110">
        <v>3.08</v>
      </c>
      <c r="BF110">
        <f t="shared" si="1"/>
        <v>8.4840297606255301E-3</v>
      </c>
      <c r="BG110">
        <f>1/Table3[[#This Row],[odds_ft_home_team_win]]-Table3[[#This Row],[Margin/3]]</f>
        <v>0.38834136706477129</v>
      </c>
      <c r="BH110">
        <f>1/Table3[[#This Row],[odds_ft_draw]]-Table3[[#This Row],[Margin/3]]</f>
        <v>0.29546733802052949</v>
      </c>
      <c r="BI110">
        <f>1/Table3[[#This Row],[odds_ft_away_team_win]]-Table3[[#This Row],[Margin/3]]</f>
        <v>0.31619129491469916</v>
      </c>
      <c r="BJ110">
        <f>MROUND(Table3[[#This Row],[ProbH]]*100,2)/100</f>
        <v>0.38</v>
      </c>
      <c r="BK110">
        <v>1.29</v>
      </c>
      <c r="BL110">
        <v>1.95</v>
      </c>
      <c r="BM110">
        <v>3.35</v>
      </c>
      <c r="BN110">
        <v>0</v>
      </c>
      <c r="BO110">
        <v>1.8</v>
      </c>
      <c r="BP110">
        <v>2</v>
      </c>
      <c r="BQ110" t="s">
        <v>1828</v>
      </c>
      <c r="BR110">
        <f>VLOOKUP(Table3[[#This Row],[Reference]],metron,10,FALSE)</f>
        <v>2.4900895140664963</v>
      </c>
      <c r="BS110">
        <f>VLOOKUP(Table3[[#This Row],[Reference]],metron,11,FALSE)</f>
        <v>1.330562659846547</v>
      </c>
      <c r="BT110">
        <f>VLOOKUP(Table3[[#This Row],[Reference]],metron,12,FALSE)</f>
        <v>1.1595268542199491</v>
      </c>
      <c r="BU110">
        <f>VLOOKUP(Table3[[#This Row],[Reference]],metron,13,FALSE)</f>
        <v>0.59053607588191415</v>
      </c>
      <c r="BV110">
        <f>VLOOKUP(Table3[[#This Row],[Reference]],metron,14,FALSE)</f>
        <v>0.50069274219332838</v>
      </c>
      <c r="BW110">
        <f>VLOOKUP(Table3[[#This Row],[Reference]],metron,15,FALSE)</f>
        <v>11.79715236686391</v>
      </c>
      <c r="BX110">
        <f>VLOOKUP(Table3[[#This Row],[Reference]],metron,16,FALSE)</f>
        <v>10.317122781065089</v>
      </c>
      <c r="BY110">
        <f>VLOOKUP(Table3[[#This Row],[Reference]],metron,17,FALSE)</f>
        <v>5.0637025966747622</v>
      </c>
      <c r="BZ110">
        <f>VLOOKUP(Table3[[#This Row],[Reference]],metron,18,FALSE)</f>
        <v>4.4674014571268454</v>
      </c>
      <c r="CA110">
        <f>VLOOKUP(Table3[[#This Row],[Reference]],metron,19,FALSE)</f>
        <v>6.7334497701891483</v>
      </c>
      <c r="CB110">
        <f>VLOOKUP(Table3[[#This Row],[Reference]],metron,20,FALSE)</f>
        <v>5.849721323938244</v>
      </c>
      <c r="CC110">
        <f>VLOOKUP(Table3[[#This Row],[Reference]],metron,21,FALSE)</f>
        <v>12.89644194756554</v>
      </c>
      <c r="CD110">
        <f>VLOOKUP(Table3[[#This Row],[Reference]],metron,22,FALSE)</f>
        <v>13.3434456928839</v>
      </c>
      <c r="CE110">
        <f>VLOOKUP(Table3[[#This Row],[Reference]],metron,23,FALSE)</f>
        <v>1.6144382124117971</v>
      </c>
      <c r="CF110">
        <f>VLOOKUP(Table3[[#This Row],[Reference]],metron,24,FALSE)</f>
        <v>1.9032024606477289</v>
      </c>
      <c r="CG110">
        <f>VLOOKUP(Table3[[#This Row],[Reference]],metron,25,FALSE)</f>
        <v>9.372172969060974E-2</v>
      </c>
      <c r="CH110">
        <f>VLOOKUP(Table3[[#This Row],[Reference]],metron,26,FALSE)</f>
        <v>0.11669983716301791</v>
      </c>
    </row>
    <row r="111" spans="1:86" hidden="1" x14ac:dyDescent="0.45">
      <c r="A111">
        <v>1522465200</v>
      </c>
      <c r="B111" t="s">
        <v>1979</v>
      </c>
      <c r="C111" t="s">
        <v>64</v>
      </c>
      <c r="D111" t="s">
        <v>65</v>
      </c>
      <c r="E111" t="s">
        <v>677</v>
      </c>
      <c r="F111" t="s">
        <v>672</v>
      </c>
      <c r="G111" t="s">
        <v>65</v>
      </c>
      <c r="H111">
        <v>13</v>
      </c>
      <c r="I111">
        <v>1.27</v>
      </c>
      <c r="J111">
        <v>1.43</v>
      </c>
      <c r="K111">
        <v>1.56</v>
      </c>
      <c r="L111">
        <v>1.1000000000000001</v>
      </c>
      <c r="M111">
        <v>3</v>
      </c>
      <c r="N111">
        <v>2</v>
      </c>
      <c r="O111">
        <v>5</v>
      </c>
      <c r="P111">
        <v>2</v>
      </c>
      <c r="Q111">
        <v>2</v>
      </c>
      <c r="R111">
        <v>0</v>
      </c>
      <c r="S111" t="s">
        <v>1980</v>
      </c>
      <c r="T111" t="s">
        <v>1981</v>
      </c>
      <c r="U111">
        <v>5</v>
      </c>
      <c r="V111">
        <v>4</v>
      </c>
      <c r="W111">
        <v>2</v>
      </c>
      <c r="X111">
        <v>0</v>
      </c>
      <c r="Y111">
        <v>4</v>
      </c>
      <c r="Z111">
        <v>1</v>
      </c>
      <c r="AA111">
        <v>0</v>
      </c>
      <c r="AB111">
        <v>2</v>
      </c>
      <c r="AC111">
        <v>0</v>
      </c>
      <c r="AD111">
        <v>5</v>
      </c>
      <c r="AE111">
        <v>9</v>
      </c>
      <c r="AF111">
        <v>10</v>
      </c>
      <c r="AG111">
        <v>8</v>
      </c>
      <c r="AH111">
        <v>5</v>
      </c>
      <c r="AI111">
        <v>1</v>
      </c>
      <c r="AJ111">
        <v>5</v>
      </c>
      <c r="AK111">
        <v>15</v>
      </c>
      <c r="AL111">
        <v>15</v>
      </c>
      <c r="AM111">
        <v>58</v>
      </c>
      <c r="AN111">
        <v>42</v>
      </c>
      <c r="AO111">
        <v>0</v>
      </c>
      <c r="AP111">
        <v>0</v>
      </c>
      <c r="AQ111">
        <v>2.3199999999999998</v>
      </c>
      <c r="AR111">
        <v>66</v>
      </c>
      <c r="AS111">
        <v>80</v>
      </c>
      <c r="AT111">
        <v>42</v>
      </c>
      <c r="AU111">
        <v>11</v>
      </c>
      <c r="AV111">
        <v>0</v>
      </c>
      <c r="AW111">
        <v>42</v>
      </c>
      <c r="AX111">
        <v>70</v>
      </c>
      <c r="AY111">
        <v>24</v>
      </c>
      <c r="AZ111">
        <v>69</v>
      </c>
      <c r="BA111">
        <v>9.6199999999999992</v>
      </c>
      <c r="BB111">
        <v>4.83</v>
      </c>
      <c r="BC111">
        <v>3.25</v>
      </c>
      <c r="BD111">
        <v>3.27</v>
      </c>
      <c r="BE111">
        <v>2.4300000000000002</v>
      </c>
      <c r="BF111">
        <f t="shared" si="1"/>
        <v>8.341779663560164E-3</v>
      </c>
      <c r="BG111">
        <f>1/Table3[[#This Row],[odds_ft_home_team_win]]-Table3[[#This Row],[Margin/3]]</f>
        <v>0.29935052802874756</v>
      </c>
      <c r="BH111">
        <f>1/Table3[[#This Row],[odds_ft_draw]]-Table3[[#This Row],[Margin/3]]</f>
        <v>0.29746861788995665</v>
      </c>
      <c r="BI111">
        <f>1/Table3[[#This Row],[odds_ft_away_team_win]]-Table3[[#This Row],[Margin/3]]</f>
        <v>0.40318085408129578</v>
      </c>
      <c r="BJ111">
        <f>MROUND(Table3[[#This Row],[ProbH]]*100,2)/100</f>
        <v>0.3</v>
      </c>
      <c r="BK111">
        <v>1.32</v>
      </c>
      <c r="BL111">
        <v>2</v>
      </c>
      <c r="BM111">
        <v>3.6</v>
      </c>
      <c r="BN111">
        <v>0</v>
      </c>
      <c r="BO111">
        <v>1.91</v>
      </c>
      <c r="BP111">
        <v>1.91</v>
      </c>
      <c r="BQ111" t="s">
        <v>1806</v>
      </c>
      <c r="BR111">
        <f>VLOOKUP(Table3[[#This Row],[Reference]],metron,10,FALSE)</f>
        <v>2.5726407816919519</v>
      </c>
      <c r="BS111">
        <f>VLOOKUP(Table3[[#This Row],[Reference]],metron,11,FALSE)</f>
        <v>1.1805091283106199</v>
      </c>
      <c r="BT111">
        <f>VLOOKUP(Table3[[#This Row],[Reference]],metron,12,FALSE)</f>
        <v>1.3921316533813319</v>
      </c>
      <c r="BU111">
        <f>VLOOKUP(Table3[[#This Row],[Reference]],metron,13,FALSE)</f>
        <v>0.5209673269873939</v>
      </c>
      <c r="BV111">
        <f>VLOOKUP(Table3[[#This Row],[Reference]],metron,14,FALSE)</f>
        <v>0.61847182917417032</v>
      </c>
      <c r="BW111">
        <f>VLOOKUP(Table3[[#This Row],[Reference]],metron,15,FALSE)</f>
        <v>11.149200710479571</v>
      </c>
      <c r="BX111">
        <f>VLOOKUP(Table3[[#This Row],[Reference]],metron,16,FALSE)</f>
        <v>11.444049733570161</v>
      </c>
      <c r="BY111">
        <f>VLOOKUP(Table3[[#This Row],[Reference]],metron,17,FALSE)</f>
        <v>4.5257270693512304</v>
      </c>
      <c r="BZ111">
        <f>VLOOKUP(Table3[[#This Row],[Reference]],metron,18,FALSE)</f>
        <v>4.8465324384787474</v>
      </c>
      <c r="CA111">
        <f>VLOOKUP(Table3[[#This Row],[Reference]],metron,19,FALSE)</f>
        <v>6.6234736411283404</v>
      </c>
      <c r="CB111">
        <f>VLOOKUP(Table3[[#This Row],[Reference]],metron,20,FALSE)</f>
        <v>6.5975172950914134</v>
      </c>
      <c r="CC111">
        <f>VLOOKUP(Table3[[#This Row],[Reference]],metron,21,FALSE)</f>
        <v>12.90081154192967</v>
      </c>
      <c r="CD111">
        <f>VLOOKUP(Table3[[#This Row],[Reference]],metron,22,FALSE)</f>
        <v>13.00360685302074</v>
      </c>
      <c r="CE111">
        <f>VLOOKUP(Table3[[#This Row],[Reference]],metron,23,FALSE)</f>
        <v>1.7502145922746779</v>
      </c>
      <c r="CF111">
        <f>VLOOKUP(Table3[[#This Row],[Reference]],metron,24,FALSE)</f>
        <v>1.831402831402831</v>
      </c>
      <c r="CG111">
        <f>VLOOKUP(Table3[[#This Row],[Reference]],metron,25,FALSE)</f>
        <v>9.6525096525096526E-2</v>
      </c>
      <c r="CH111">
        <f>VLOOKUP(Table3[[#This Row],[Reference]],metron,26,FALSE)</f>
        <v>0.1244101244101244</v>
      </c>
    </row>
    <row r="112" spans="1:86" hidden="1" x14ac:dyDescent="0.45">
      <c r="A112">
        <v>1522537200</v>
      </c>
      <c r="B112" t="s">
        <v>1982</v>
      </c>
      <c r="C112" t="s">
        <v>64</v>
      </c>
      <c r="D112" t="s">
        <v>65</v>
      </c>
      <c r="E112" t="s">
        <v>1823</v>
      </c>
      <c r="F112" t="s">
        <v>705</v>
      </c>
      <c r="G112" t="s">
        <v>65</v>
      </c>
      <c r="H112">
        <v>13</v>
      </c>
      <c r="I112">
        <v>1.29</v>
      </c>
      <c r="J112">
        <v>1.33</v>
      </c>
      <c r="K112">
        <v>1.06</v>
      </c>
      <c r="L112">
        <v>1.29</v>
      </c>
      <c r="M112">
        <v>1</v>
      </c>
      <c r="N112">
        <v>2</v>
      </c>
      <c r="O112">
        <v>3</v>
      </c>
      <c r="P112">
        <v>1</v>
      </c>
      <c r="Q112">
        <v>0</v>
      </c>
      <c r="R112">
        <v>1</v>
      </c>
      <c r="S112">
        <v>82</v>
      </c>
      <c r="T112" t="s">
        <v>154</v>
      </c>
      <c r="U112">
        <v>3</v>
      </c>
      <c r="V112">
        <v>4</v>
      </c>
      <c r="W112">
        <v>3</v>
      </c>
      <c r="X112">
        <v>0</v>
      </c>
      <c r="Y112">
        <v>5</v>
      </c>
      <c r="Z112">
        <v>0</v>
      </c>
      <c r="AA112">
        <v>0</v>
      </c>
      <c r="AB112">
        <v>3</v>
      </c>
      <c r="AC112">
        <v>0</v>
      </c>
      <c r="AD112">
        <v>5</v>
      </c>
      <c r="AE112">
        <v>11</v>
      </c>
      <c r="AF112">
        <v>9</v>
      </c>
      <c r="AG112">
        <v>7</v>
      </c>
      <c r="AH112">
        <v>4</v>
      </c>
      <c r="AI112">
        <v>4</v>
      </c>
      <c r="AJ112">
        <v>5</v>
      </c>
      <c r="AK112">
        <v>13</v>
      </c>
      <c r="AL112">
        <v>22</v>
      </c>
      <c r="AM112">
        <v>61</v>
      </c>
      <c r="AN112">
        <v>39</v>
      </c>
      <c r="AO112">
        <v>0</v>
      </c>
      <c r="AP112">
        <v>0</v>
      </c>
      <c r="AQ112">
        <v>2.64</v>
      </c>
      <c r="AR112">
        <v>49</v>
      </c>
      <c r="AS112">
        <v>73</v>
      </c>
      <c r="AT112">
        <v>59</v>
      </c>
      <c r="AU112">
        <v>35</v>
      </c>
      <c r="AV112">
        <v>14</v>
      </c>
      <c r="AW112">
        <v>42</v>
      </c>
      <c r="AX112">
        <v>73</v>
      </c>
      <c r="AY112">
        <v>27</v>
      </c>
      <c r="AZ112">
        <v>62</v>
      </c>
      <c r="BA112">
        <v>13.46</v>
      </c>
      <c r="BB112">
        <v>6.2</v>
      </c>
      <c r="BC112">
        <v>3.27</v>
      </c>
      <c r="BD112">
        <v>3.56</v>
      </c>
      <c r="BE112">
        <v>2.2799999999999998</v>
      </c>
      <c r="BF112">
        <f t="shared" si="1"/>
        <v>8.4352550620271725E-3</v>
      </c>
      <c r="BG112">
        <f>1/Table3[[#This Row],[odds_ft_home_team_win]]-Table3[[#This Row],[Margin/3]]</f>
        <v>0.29737514249148961</v>
      </c>
      <c r="BH112">
        <f>1/Table3[[#This Row],[odds_ft_draw]]-Table3[[#This Row],[Margin/3]]</f>
        <v>0.27246362134246721</v>
      </c>
      <c r="BI112">
        <f>1/Table3[[#This Row],[odds_ft_away_team_win]]-Table3[[#This Row],[Margin/3]]</f>
        <v>0.43016123616604302</v>
      </c>
      <c r="BJ112">
        <f>MROUND(Table3[[#This Row],[ProbH]]*100,2)/100</f>
        <v>0.3</v>
      </c>
      <c r="BK112">
        <v>1.2</v>
      </c>
      <c r="BL112">
        <v>1.65</v>
      </c>
      <c r="BM112">
        <v>2.65</v>
      </c>
      <c r="BN112">
        <v>0</v>
      </c>
      <c r="BO112">
        <v>1.62</v>
      </c>
      <c r="BP112">
        <v>2.2999999999999998</v>
      </c>
      <c r="BQ112" t="s">
        <v>1832</v>
      </c>
      <c r="BR112">
        <f>VLOOKUP(Table3[[#This Row],[Reference]],metron,10,FALSE)</f>
        <v>2.5726407816919519</v>
      </c>
      <c r="BS112">
        <f>VLOOKUP(Table3[[#This Row],[Reference]],metron,11,FALSE)</f>
        <v>1.1805091283106199</v>
      </c>
      <c r="BT112">
        <f>VLOOKUP(Table3[[#This Row],[Reference]],metron,12,FALSE)</f>
        <v>1.3921316533813319</v>
      </c>
      <c r="BU112">
        <f>VLOOKUP(Table3[[#This Row],[Reference]],metron,13,FALSE)</f>
        <v>0.5209673269873939</v>
      </c>
      <c r="BV112">
        <f>VLOOKUP(Table3[[#This Row],[Reference]],metron,14,FALSE)</f>
        <v>0.61847182917417032</v>
      </c>
      <c r="BW112">
        <f>VLOOKUP(Table3[[#This Row],[Reference]],metron,15,FALSE)</f>
        <v>11.149200710479571</v>
      </c>
      <c r="BX112">
        <f>VLOOKUP(Table3[[#This Row],[Reference]],metron,16,FALSE)</f>
        <v>11.444049733570161</v>
      </c>
      <c r="BY112">
        <f>VLOOKUP(Table3[[#This Row],[Reference]],metron,17,FALSE)</f>
        <v>4.5257270693512304</v>
      </c>
      <c r="BZ112">
        <f>VLOOKUP(Table3[[#This Row],[Reference]],metron,18,FALSE)</f>
        <v>4.8465324384787474</v>
      </c>
      <c r="CA112">
        <f>VLOOKUP(Table3[[#This Row],[Reference]],metron,19,FALSE)</f>
        <v>6.6234736411283404</v>
      </c>
      <c r="CB112">
        <f>VLOOKUP(Table3[[#This Row],[Reference]],metron,20,FALSE)</f>
        <v>6.5975172950914134</v>
      </c>
      <c r="CC112">
        <f>VLOOKUP(Table3[[#This Row],[Reference]],metron,21,FALSE)</f>
        <v>12.90081154192967</v>
      </c>
      <c r="CD112">
        <f>VLOOKUP(Table3[[#This Row],[Reference]],metron,22,FALSE)</f>
        <v>13.00360685302074</v>
      </c>
      <c r="CE112">
        <f>VLOOKUP(Table3[[#This Row],[Reference]],metron,23,FALSE)</f>
        <v>1.7502145922746779</v>
      </c>
      <c r="CF112">
        <f>VLOOKUP(Table3[[#This Row],[Reference]],metron,24,FALSE)</f>
        <v>1.831402831402831</v>
      </c>
      <c r="CG112">
        <f>VLOOKUP(Table3[[#This Row],[Reference]],metron,25,FALSE)</f>
        <v>9.6525096525096526E-2</v>
      </c>
      <c r="CH112">
        <f>VLOOKUP(Table3[[#This Row],[Reference]],metron,26,FALSE)</f>
        <v>0.1244101244101244</v>
      </c>
    </row>
    <row r="113" spans="1:86" hidden="1" x14ac:dyDescent="0.45">
      <c r="A113">
        <v>1522537200</v>
      </c>
      <c r="B113" t="s">
        <v>1982</v>
      </c>
      <c r="C113" t="s">
        <v>64</v>
      </c>
      <c r="D113" t="s">
        <v>65</v>
      </c>
      <c r="E113" t="s">
        <v>683</v>
      </c>
      <c r="F113" t="s">
        <v>700</v>
      </c>
      <c r="G113" t="s">
        <v>65</v>
      </c>
      <c r="H113">
        <v>13</v>
      </c>
      <c r="I113">
        <v>0.6</v>
      </c>
      <c r="J113">
        <v>0.71</v>
      </c>
      <c r="K113">
        <v>0.76</v>
      </c>
      <c r="L113">
        <v>0.76</v>
      </c>
      <c r="M113">
        <v>2</v>
      </c>
      <c r="N113">
        <v>1</v>
      </c>
      <c r="O113">
        <v>3</v>
      </c>
      <c r="P113">
        <v>2</v>
      </c>
      <c r="Q113">
        <v>1</v>
      </c>
      <c r="R113">
        <v>1</v>
      </c>
      <c r="S113" t="s">
        <v>1983</v>
      </c>
      <c r="T113">
        <v>22</v>
      </c>
      <c r="U113">
        <v>9</v>
      </c>
      <c r="V113">
        <v>1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18</v>
      </c>
      <c r="AF113">
        <v>9</v>
      </c>
      <c r="AG113">
        <v>9</v>
      </c>
      <c r="AH113">
        <v>5</v>
      </c>
      <c r="AI113">
        <v>9</v>
      </c>
      <c r="AJ113">
        <v>4</v>
      </c>
      <c r="AK113">
        <v>7</v>
      </c>
      <c r="AL113">
        <v>11</v>
      </c>
      <c r="AM113">
        <v>52</v>
      </c>
      <c r="AN113">
        <v>48</v>
      </c>
      <c r="AO113">
        <v>0</v>
      </c>
      <c r="AP113">
        <v>0</v>
      </c>
      <c r="AQ113">
        <v>2.37</v>
      </c>
      <c r="AR113">
        <v>55</v>
      </c>
      <c r="AS113">
        <v>72</v>
      </c>
      <c r="AT113">
        <v>45</v>
      </c>
      <c r="AU113">
        <v>24</v>
      </c>
      <c r="AV113">
        <v>4</v>
      </c>
      <c r="AW113">
        <v>31</v>
      </c>
      <c r="AX113">
        <v>83</v>
      </c>
      <c r="AY113">
        <v>31</v>
      </c>
      <c r="AZ113">
        <v>66</v>
      </c>
      <c r="BA113">
        <v>7.36</v>
      </c>
      <c r="BB113">
        <v>4.9400000000000004</v>
      </c>
      <c r="BC113">
        <v>2.6</v>
      </c>
      <c r="BD113">
        <v>3</v>
      </c>
      <c r="BE113">
        <v>2.8</v>
      </c>
      <c r="BF113">
        <f t="shared" si="1"/>
        <v>2.5030525030525014E-2</v>
      </c>
      <c r="BG113">
        <f>1/Table3[[#This Row],[odds_ft_home_team_win]]-Table3[[#This Row],[Margin/3]]</f>
        <v>0.35958485958485958</v>
      </c>
      <c r="BH113">
        <f>1/Table3[[#This Row],[odds_ft_draw]]-Table3[[#This Row],[Margin/3]]</f>
        <v>0.30830280830280832</v>
      </c>
      <c r="BI113">
        <f>1/Table3[[#This Row],[odds_ft_away_team_win]]-Table3[[#This Row],[Margin/3]]</f>
        <v>0.33211233211233215</v>
      </c>
      <c r="BJ113">
        <f>MROUND(Table3[[#This Row],[ProbH]]*100,2)/100</f>
        <v>0.36</v>
      </c>
      <c r="BK113">
        <v>1.47</v>
      </c>
      <c r="BL113">
        <v>2.4</v>
      </c>
      <c r="BM113">
        <v>4.7</v>
      </c>
      <c r="BN113">
        <v>0</v>
      </c>
      <c r="BO113">
        <v>2.1</v>
      </c>
      <c r="BP113">
        <v>1.71</v>
      </c>
      <c r="BQ113" t="s">
        <v>1822</v>
      </c>
      <c r="BR113">
        <f>VLOOKUP(Table3[[#This Row],[Reference]],metron,10,FALSE)</f>
        <v>2.5110350525197691</v>
      </c>
      <c r="BS113">
        <f>VLOOKUP(Table3[[#This Row],[Reference]],metron,11,FALSE)</f>
        <v>1.269326094653606</v>
      </c>
      <c r="BT113">
        <f>VLOOKUP(Table3[[#This Row],[Reference]],metron,12,FALSE)</f>
        <v>1.2417089578661631</v>
      </c>
      <c r="BU113">
        <f>VLOOKUP(Table3[[#This Row],[Reference]],metron,13,FALSE)</f>
        <v>0.56586402266288949</v>
      </c>
      <c r="BV113">
        <f>VLOOKUP(Table3[[#This Row],[Reference]],metron,14,FALSE)</f>
        <v>0.55158168083097259</v>
      </c>
      <c r="BW113">
        <f>VLOOKUP(Table3[[#This Row],[Reference]],metron,15,FALSE)</f>
        <v>11.49400826446281</v>
      </c>
      <c r="BX113">
        <f>VLOOKUP(Table3[[#This Row],[Reference]],metron,16,FALSE)</f>
        <v>10.507231404958681</v>
      </c>
      <c r="BY113">
        <f>VLOOKUP(Table3[[#This Row],[Reference]],metron,17,FALSE)</f>
        <v>4.9238790406673623</v>
      </c>
      <c r="BZ113">
        <f>VLOOKUP(Table3[[#This Row],[Reference]],metron,18,FALSE)</f>
        <v>4.6296141814389991</v>
      </c>
      <c r="CA113">
        <f>VLOOKUP(Table3[[#This Row],[Reference]],metron,19,FALSE)</f>
        <v>6.5701292237954476</v>
      </c>
      <c r="CB113">
        <f>VLOOKUP(Table3[[#This Row],[Reference]],metron,20,FALSE)</f>
        <v>5.8776172235196817</v>
      </c>
      <c r="CC113">
        <f>VLOOKUP(Table3[[#This Row],[Reference]],metron,21,FALSE)</f>
        <v>12.798739495798319</v>
      </c>
      <c r="CD113">
        <f>VLOOKUP(Table3[[#This Row],[Reference]],metron,22,FALSE)</f>
        <v>12.98844537815126</v>
      </c>
      <c r="CE113">
        <f>VLOOKUP(Table3[[#This Row],[Reference]],metron,23,FALSE)</f>
        <v>1.604928297313674</v>
      </c>
      <c r="CF113">
        <f>VLOOKUP(Table3[[#This Row],[Reference]],metron,24,FALSE)</f>
        <v>1.791961219955565</v>
      </c>
      <c r="CG113">
        <f>VLOOKUP(Table3[[#This Row],[Reference]],metron,25,FALSE)</f>
        <v>8.887093516461321E-2</v>
      </c>
      <c r="CH113">
        <f>VLOOKUP(Table3[[#This Row],[Reference]],metron,26,FALSE)</f>
        <v>0.11694607150070691</v>
      </c>
    </row>
    <row r="114" spans="1:86" hidden="1" x14ac:dyDescent="0.45">
      <c r="A114">
        <v>1522544400</v>
      </c>
      <c r="B114" t="s">
        <v>1984</v>
      </c>
      <c r="C114" t="s">
        <v>64</v>
      </c>
      <c r="D114" t="s">
        <v>65</v>
      </c>
      <c r="E114" t="s">
        <v>661</v>
      </c>
      <c r="F114" t="s">
        <v>667</v>
      </c>
      <c r="G114" t="s">
        <v>65</v>
      </c>
      <c r="H114">
        <v>13</v>
      </c>
      <c r="I114">
        <v>2.5299999999999998</v>
      </c>
      <c r="J114">
        <v>1.2</v>
      </c>
      <c r="K114">
        <v>2.4300000000000002</v>
      </c>
      <c r="L114">
        <v>1.33</v>
      </c>
      <c r="M114">
        <v>4</v>
      </c>
      <c r="N114">
        <v>1</v>
      </c>
      <c r="O114">
        <v>5</v>
      </c>
      <c r="P114">
        <v>4</v>
      </c>
      <c r="Q114">
        <v>4</v>
      </c>
      <c r="R114">
        <v>0</v>
      </c>
      <c r="S114" t="s">
        <v>1985</v>
      </c>
      <c r="T114" t="s">
        <v>91</v>
      </c>
      <c r="U114">
        <v>9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12</v>
      </c>
      <c r="AF114">
        <v>8</v>
      </c>
      <c r="AG114">
        <v>9</v>
      </c>
      <c r="AH114">
        <v>5</v>
      </c>
      <c r="AI114">
        <v>3</v>
      </c>
      <c r="AJ114">
        <v>3</v>
      </c>
      <c r="AK114">
        <v>10</v>
      </c>
      <c r="AL114">
        <v>12</v>
      </c>
      <c r="AM114">
        <v>63</v>
      </c>
      <c r="AN114">
        <v>37</v>
      </c>
      <c r="AO114">
        <v>0</v>
      </c>
      <c r="AP114">
        <v>0</v>
      </c>
      <c r="AQ114">
        <v>2.63</v>
      </c>
      <c r="AR114">
        <v>50</v>
      </c>
      <c r="AS114">
        <v>78</v>
      </c>
      <c r="AT114">
        <v>51</v>
      </c>
      <c r="AU114">
        <v>19</v>
      </c>
      <c r="AV114">
        <v>16</v>
      </c>
      <c r="AW114">
        <v>38</v>
      </c>
      <c r="AX114">
        <v>81</v>
      </c>
      <c r="AY114">
        <v>38</v>
      </c>
      <c r="AZ114">
        <v>68</v>
      </c>
      <c r="BA114">
        <v>8.48</v>
      </c>
      <c r="BB114">
        <v>4.2699999999999996</v>
      </c>
      <c r="BC114">
        <v>1.6</v>
      </c>
      <c r="BD114">
        <v>4.3099999999999996</v>
      </c>
      <c r="BE114">
        <v>5.93</v>
      </c>
      <c r="BF114">
        <f t="shared" si="1"/>
        <v>8.5508751886210401E-3</v>
      </c>
      <c r="BG114">
        <f>1/Table3[[#This Row],[odds_ft_home_team_win]]-Table3[[#This Row],[Margin/3]]</f>
        <v>0.61644912481137892</v>
      </c>
      <c r="BH114">
        <f>1/Table3[[#This Row],[odds_ft_draw]]-Table3[[#This Row],[Margin/3]]</f>
        <v>0.22346768629629776</v>
      </c>
      <c r="BI114">
        <f>1/Table3[[#This Row],[odds_ft_away_team_win]]-Table3[[#This Row],[Margin/3]]</f>
        <v>0.16008318889232331</v>
      </c>
      <c r="BJ114">
        <f>MROUND(Table3[[#This Row],[ProbH]]*100,2)/100</f>
        <v>0.62</v>
      </c>
      <c r="BK114">
        <v>1.21</v>
      </c>
      <c r="BL114">
        <v>1.69</v>
      </c>
      <c r="BM114">
        <v>2.7</v>
      </c>
      <c r="BN114">
        <v>0</v>
      </c>
      <c r="BO114">
        <v>1.77</v>
      </c>
      <c r="BP114">
        <v>2.0499999999999998</v>
      </c>
      <c r="BQ114" t="s">
        <v>1838</v>
      </c>
      <c r="BR114">
        <f>VLOOKUP(Table3[[#This Row],[Reference]],metron,10,FALSE)</f>
        <v>2.7366666666666664</v>
      </c>
      <c r="BS114">
        <f>VLOOKUP(Table3[[#This Row],[Reference]],metron,11,FALSE)</f>
        <v>1.8681481481481479</v>
      </c>
      <c r="BT114">
        <f>VLOOKUP(Table3[[#This Row],[Reference]],metron,12,FALSE)</f>
        <v>0.86851851851851847</v>
      </c>
      <c r="BU114">
        <f>VLOOKUP(Table3[[#This Row],[Reference]],metron,13,FALSE)</f>
        <v>0.81333333333333335</v>
      </c>
      <c r="BV114">
        <f>VLOOKUP(Table3[[#This Row],[Reference]],metron,14,FALSE)</f>
        <v>0.38925925925925919</v>
      </c>
      <c r="BW114">
        <f>VLOOKUP(Table3[[#This Row],[Reference]],metron,15,FALSE)</f>
        <v>14.53422724064926</v>
      </c>
      <c r="BX114">
        <f>VLOOKUP(Table3[[#This Row],[Reference]],metron,16,FALSE)</f>
        <v>8.7882851093860275</v>
      </c>
      <c r="BY114">
        <f>VLOOKUP(Table3[[#This Row],[Reference]],metron,17,FALSE)</f>
        <v>6.3007953723788868</v>
      </c>
      <c r="BZ114">
        <f>VLOOKUP(Table3[[#This Row],[Reference]],metron,18,FALSE)</f>
        <v>3.681851048445409</v>
      </c>
      <c r="CA114">
        <f>VLOOKUP(Table3[[#This Row],[Reference]],metron,19,FALSE)</f>
        <v>8.2334318682703724</v>
      </c>
      <c r="CB114">
        <f>VLOOKUP(Table3[[#This Row],[Reference]],metron,20,FALSE)</f>
        <v>5.106434060940618</v>
      </c>
      <c r="CC114">
        <f>VLOOKUP(Table3[[#This Row],[Reference]],metron,21,FALSE)</f>
        <v>12.32150615496017</v>
      </c>
      <c r="CD114">
        <f>VLOOKUP(Table3[[#This Row],[Reference]],metron,22,FALSE)</f>
        <v>13.337436640115859</v>
      </c>
      <c r="CE114">
        <f>VLOOKUP(Table3[[#This Row],[Reference]],metron,23,FALSE)</f>
        <v>1.346101231190151</v>
      </c>
      <c r="CF114">
        <f>VLOOKUP(Table3[[#This Row],[Reference]],metron,24,FALSE)</f>
        <v>1.995212038303694</v>
      </c>
      <c r="CG114">
        <f>VLOOKUP(Table3[[#This Row],[Reference]],metron,25,FALSE)</f>
        <v>6.1559507523939808E-2</v>
      </c>
      <c r="CH114">
        <f>VLOOKUP(Table3[[#This Row],[Reference]],metron,26,FALSE)</f>
        <v>0.13201094391244869</v>
      </c>
    </row>
    <row r="115" spans="1:86" hidden="1" x14ac:dyDescent="0.45">
      <c r="A115">
        <v>1522544760</v>
      </c>
      <c r="B115" t="s">
        <v>1986</v>
      </c>
      <c r="C115" t="s">
        <v>64</v>
      </c>
      <c r="D115" t="s">
        <v>65</v>
      </c>
      <c r="E115" t="s">
        <v>693</v>
      </c>
      <c r="F115" t="s">
        <v>704</v>
      </c>
      <c r="G115" t="s">
        <v>65</v>
      </c>
      <c r="H115">
        <v>13</v>
      </c>
      <c r="I115">
        <v>1.64</v>
      </c>
      <c r="J115">
        <v>1.65</v>
      </c>
      <c r="K115">
        <v>1.59</v>
      </c>
      <c r="L115">
        <v>1.62</v>
      </c>
      <c r="M115">
        <v>1</v>
      </c>
      <c r="N115">
        <v>2</v>
      </c>
      <c r="O115">
        <v>3</v>
      </c>
      <c r="P115">
        <v>1</v>
      </c>
      <c r="Q115">
        <v>0</v>
      </c>
      <c r="R115">
        <v>1</v>
      </c>
      <c r="S115">
        <v>53</v>
      </c>
      <c r="T115" t="s">
        <v>1987</v>
      </c>
      <c r="U115">
        <v>5</v>
      </c>
      <c r="V115">
        <v>6</v>
      </c>
      <c r="W115">
        <v>1</v>
      </c>
      <c r="X115">
        <v>0</v>
      </c>
      <c r="Y115">
        <v>3</v>
      </c>
      <c r="Z115">
        <v>0</v>
      </c>
      <c r="AA115">
        <v>0</v>
      </c>
      <c r="AB115">
        <v>1</v>
      </c>
      <c r="AC115">
        <v>0</v>
      </c>
      <c r="AD115">
        <v>3</v>
      </c>
      <c r="AE115">
        <v>3</v>
      </c>
      <c r="AF115">
        <v>14</v>
      </c>
      <c r="AG115">
        <v>2</v>
      </c>
      <c r="AH115">
        <v>11</v>
      </c>
      <c r="AI115">
        <v>1</v>
      </c>
      <c r="AJ115">
        <v>3</v>
      </c>
      <c r="AK115">
        <v>11</v>
      </c>
      <c r="AL115">
        <v>8</v>
      </c>
      <c r="AM115">
        <v>55</v>
      </c>
      <c r="AN115">
        <v>45</v>
      </c>
      <c r="AO115">
        <v>0</v>
      </c>
      <c r="AP115">
        <v>0</v>
      </c>
      <c r="AQ115">
        <v>2.74</v>
      </c>
      <c r="AR115">
        <v>55</v>
      </c>
      <c r="AS115">
        <v>78</v>
      </c>
      <c r="AT115">
        <v>59</v>
      </c>
      <c r="AU115">
        <v>31</v>
      </c>
      <c r="AV115">
        <v>14</v>
      </c>
      <c r="AW115">
        <v>40</v>
      </c>
      <c r="AX115">
        <v>79</v>
      </c>
      <c r="AY115">
        <v>42</v>
      </c>
      <c r="AZ115">
        <v>81</v>
      </c>
      <c r="BA115">
        <v>10.07</v>
      </c>
      <c r="BB115">
        <v>4.6399999999999997</v>
      </c>
      <c r="BC115">
        <v>2.81</v>
      </c>
      <c r="BD115">
        <v>3.59</v>
      </c>
      <c r="BE115">
        <v>2.56</v>
      </c>
      <c r="BF115">
        <f t="shared" si="1"/>
        <v>8.3494727181408681E-3</v>
      </c>
      <c r="BG115">
        <f>1/Table3[[#This Row],[odds_ft_home_team_win]]-Table3[[#This Row],[Margin/3]]</f>
        <v>0.34752241340285561</v>
      </c>
      <c r="BH115">
        <f>1/Table3[[#This Row],[odds_ft_draw]]-Table3[[#This Row],[Margin/3]]</f>
        <v>0.27020205931528535</v>
      </c>
      <c r="BI115">
        <f>1/Table3[[#This Row],[odds_ft_away_team_win]]-Table3[[#This Row],[Margin/3]]</f>
        <v>0.38227552728185915</v>
      </c>
      <c r="BJ115">
        <f>MROUND(Table3[[#This Row],[ProbH]]*100,2)/100</f>
        <v>0.34</v>
      </c>
      <c r="BK115">
        <v>1.24</v>
      </c>
      <c r="BL115">
        <v>1.77</v>
      </c>
      <c r="BM115">
        <v>2.95</v>
      </c>
      <c r="BN115">
        <v>0</v>
      </c>
      <c r="BO115">
        <v>1.69</v>
      </c>
      <c r="BP115">
        <v>2.15</v>
      </c>
      <c r="BQ115" t="s">
        <v>1815</v>
      </c>
      <c r="BR115">
        <f>VLOOKUP(Table3[[#This Row],[Reference]],metron,10,FALSE)</f>
        <v>2.5229727551184897</v>
      </c>
      <c r="BS115">
        <f>VLOOKUP(Table3[[#This Row],[Reference]],metron,11,FALSE)</f>
        <v>1.228921489601805</v>
      </c>
      <c r="BT115">
        <f>VLOOKUP(Table3[[#This Row],[Reference]],metron,12,FALSE)</f>
        <v>1.2940512655166849</v>
      </c>
      <c r="BU115">
        <f>VLOOKUP(Table3[[#This Row],[Reference]],metron,13,FALSE)</f>
        <v>0.53240890035472432</v>
      </c>
      <c r="BV115">
        <f>VLOOKUP(Table3[[#This Row],[Reference]],metron,14,FALSE)</f>
        <v>0.56514027732989358</v>
      </c>
      <c r="BW115">
        <f>VLOOKUP(Table3[[#This Row],[Reference]],metron,15,FALSE)</f>
        <v>11.417888124439131</v>
      </c>
      <c r="BX115">
        <f>VLOOKUP(Table3[[#This Row],[Reference]],metron,16,FALSE)</f>
        <v>10.76308704756207</v>
      </c>
      <c r="BY115">
        <f>VLOOKUP(Table3[[#This Row],[Reference]],metron,17,FALSE)</f>
        <v>4.8317672021824798</v>
      </c>
      <c r="BZ115">
        <f>VLOOKUP(Table3[[#This Row],[Reference]],metron,18,FALSE)</f>
        <v>4.6698999696877843</v>
      </c>
      <c r="CA115">
        <f>VLOOKUP(Table3[[#This Row],[Reference]],metron,19,FALSE)</f>
        <v>6.5861209222566508</v>
      </c>
      <c r="CB115">
        <f>VLOOKUP(Table3[[#This Row],[Reference]],metron,20,FALSE)</f>
        <v>6.093187077874286</v>
      </c>
      <c r="CC115">
        <f>VLOOKUP(Table3[[#This Row],[Reference]],metron,21,FALSE)</f>
        <v>12.685679611650491</v>
      </c>
      <c r="CD115">
        <f>VLOOKUP(Table3[[#This Row],[Reference]],metron,22,FALSE)</f>
        <v>13.02639563106796</v>
      </c>
      <c r="CE115">
        <f>VLOOKUP(Table3[[#This Row],[Reference]],metron,23,FALSE)</f>
        <v>1.6481211768132831</v>
      </c>
      <c r="CF115">
        <f>VLOOKUP(Table3[[#This Row],[Reference]],metron,24,FALSE)</f>
        <v>1.8572676958928049</v>
      </c>
      <c r="CG115">
        <f>VLOOKUP(Table3[[#This Row],[Reference]],metron,25,FALSE)</f>
        <v>9.641712787649287E-2</v>
      </c>
      <c r="CH115">
        <f>VLOOKUP(Table3[[#This Row],[Reference]],metron,26,FALSE)</f>
        <v>0.11302068161957469</v>
      </c>
    </row>
    <row r="116" spans="1:86" hidden="1" x14ac:dyDescent="0.45">
      <c r="A116">
        <v>1522551600</v>
      </c>
      <c r="B116" t="s">
        <v>1988</v>
      </c>
      <c r="C116" t="s">
        <v>64</v>
      </c>
      <c r="D116" t="s">
        <v>65</v>
      </c>
      <c r="E116" t="s">
        <v>694</v>
      </c>
      <c r="F116" t="s">
        <v>671</v>
      </c>
      <c r="G116" t="s">
        <v>65</v>
      </c>
      <c r="H116">
        <v>13</v>
      </c>
      <c r="I116">
        <v>1.63</v>
      </c>
      <c r="J116">
        <v>1.4</v>
      </c>
      <c r="K116">
        <v>1.76</v>
      </c>
      <c r="L116">
        <v>1.39</v>
      </c>
      <c r="M116">
        <v>2</v>
      </c>
      <c r="N116">
        <v>1</v>
      </c>
      <c r="O116">
        <v>3</v>
      </c>
      <c r="P116">
        <v>3</v>
      </c>
      <c r="Q116">
        <v>2</v>
      </c>
      <c r="R116">
        <v>1</v>
      </c>
      <c r="S116" t="s">
        <v>1989</v>
      </c>
      <c r="T116">
        <v>6</v>
      </c>
      <c r="U116">
        <v>5</v>
      </c>
      <c r="V116">
        <v>10</v>
      </c>
      <c r="W116">
        <v>1</v>
      </c>
      <c r="X116">
        <v>0</v>
      </c>
      <c r="Y116">
        <v>2</v>
      </c>
      <c r="Z116">
        <v>0</v>
      </c>
      <c r="AA116">
        <v>0</v>
      </c>
      <c r="AB116">
        <v>1</v>
      </c>
      <c r="AC116">
        <v>1</v>
      </c>
      <c r="AD116">
        <v>1</v>
      </c>
      <c r="AE116">
        <v>9</v>
      </c>
      <c r="AF116">
        <v>13</v>
      </c>
      <c r="AG116">
        <v>5</v>
      </c>
      <c r="AH116">
        <v>3</v>
      </c>
      <c r="AI116">
        <v>4</v>
      </c>
      <c r="AJ116">
        <v>10</v>
      </c>
      <c r="AK116">
        <v>10</v>
      </c>
      <c r="AL116">
        <v>15</v>
      </c>
      <c r="AM116">
        <v>49</v>
      </c>
      <c r="AN116">
        <v>51</v>
      </c>
      <c r="AO116">
        <v>0</v>
      </c>
      <c r="AP116">
        <v>0</v>
      </c>
      <c r="AQ116">
        <v>2.56</v>
      </c>
      <c r="AR116">
        <v>55</v>
      </c>
      <c r="AS116">
        <v>75</v>
      </c>
      <c r="AT116">
        <v>52</v>
      </c>
      <c r="AU116">
        <v>29</v>
      </c>
      <c r="AV116">
        <v>10</v>
      </c>
      <c r="AW116">
        <v>42</v>
      </c>
      <c r="AX116">
        <v>68</v>
      </c>
      <c r="AY116">
        <v>36</v>
      </c>
      <c r="AZ116">
        <v>84</v>
      </c>
      <c r="BA116">
        <v>10.029999999999999</v>
      </c>
      <c r="BB116">
        <v>4.66</v>
      </c>
      <c r="BC116">
        <v>2.17</v>
      </c>
      <c r="BD116">
        <v>3.38</v>
      </c>
      <c r="BE116">
        <v>3.72</v>
      </c>
      <c r="BF116">
        <f t="shared" si="1"/>
        <v>8.5015618514377635E-3</v>
      </c>
      <c r="BG116">
        <f>1/Table3[[#This Row],[odds_ft_home_team_win]]-Table3[[#This Row],[Margin/3]]</f>
        <v>0.45232793123611986</v>
      </c>
      <c r="BH116">
        <f>1/Table3[[#This Row],[odds_ft_draw]]-Table3[[#This Row],[Margin/3]]</f>
        <v>0.28735642631424274</v>
      </c>
      <c r="BI116">
        <f>1/Table3[[#This Row],[odds_ft_away_team_win]]-Table3[[#This Row],[Margin/3]]</f>
        <v>0.26031564244963751</v>
      </c>
      <c r="BJ116">
        <f>MROUND(Table3[[#This Row],[ProbH]]*100,2)/100</f>
        <v>0.46</v>
      </c>
      <c r="BK116">
        <v>1.34</v>
      </c>
      <c r="BL116">
        <v>2.0499999999999998</v>
      </c>
      <c r="BM116">
        <v>3.75</v>
      </c>
      <c r="BN116">
        <v>0</v>
      </c>
      <c r="BO116">
        <v>1.91</v>
      </c>
      <c r="BP116">
        <v>1.87</v>
      </c>
      <c r="BQ116" t="s">
        <v>1835</v>
      </c>
      <c r="BR116">
        <f>VLOOKUP(Table3[[#This Row],[Reference]],metron,10,FALSE)</f>
        <v>2.5405629139072849</v>
      </c>
      <c r="BS116">
        <f>VLOOKUP(Table3[[#This Row],[Reference]],metron,11,FALSE)</f>
        <v>1.4888836329233679</v>
      </c>
      <c r="BT116">
        <f>VLOOKUP(Table3[[#This Row],[Reference]],metron,12,FALSE)</f>
        <v>1.0516792809839171</v>
      </c>
      <c r="BU116">
        <f>VLOOKUP(Table3[[#This Row],[Reference]],metron,13,FALSE)</f>
        <v>0.64581362346263005</v>
      </c>
      <c r="BV116">
        <f>VLOOKUP(Table3[[#This Row],[Reference]],metron,14,FALSE)</f>
        <v>0.45364238410596031</v>
      </c>
      <c r="BW116">
        <f>VLOOKUP(Table3[[#This Row],[Reference]],metron,15,FALSE)</f>
        <v>12.686892177589851</v>
      </c>
      <c r="BX116">
        <f>VLOOKUP(Table3[[#This Row],[Reference]],metron,16,FALSE)</f>
        <v>9.8059196617336148</v>
      </c>
      <c r="BY116">
        <f>VLOOKUP(Table3[[#This Row],[Reference]],metron,17,FALSE)</f>
        <v>5.3198121263877027</v>
      </c>
      <c r="BZ116">
        <f>VLOOKUP(Table3[[#This Row],[Reference]],metron,18,FALSE)</f>
        <v>4.0954312553373189</v>
      </c>
      <c r="CA116">
        <f>VLOOKUP(Table3[[#This Row],[Reference]],metron,19,FALSE)</f>
        <v>7.3670800512021479</v>
      </c>
      <c r="CB116">
        <f>VLOOKUP(Table3[[#This Row],[Reference]],metron,20,FALSE)</f>
        <v>5.710488406396296</v>
      </c>
      <c r="CC116">
        <f>VLOOKUP(Table3[[#This Row],[Reference]],metron,21,FALSE)</f>
        <v>13.0488908033599</v>
      </c>
      <c r="CD116">
        <f>VLOOKUP(Table3[[#This Row],[Reference]],metron,22,FALSE)</f>
        <v>13.714839543398661</v>
      </c>
      <c r="CE116">
        <f>VLOOKUP(Table3[[#This Row],[Reference]],metron,23,FALSE)</f>
        <v>1.567523459812322</v>
      </c>
      <c r="CF116">
        <f>VLOOKUP(Table3[[#This Row],[Reference]],metron,24,FALSE)</f>
        <v>1.951040391676867</v>
      </c>
      <c r="CG116">
        <f>VLOOKUP(Table3[[#This Row],[Reference]],metron,25,FALSE)</f>
        <v>8.3027335781313744E-2</v>
      </c>
      <c r="CH116">
        <f>VLOOKUP(Table3[[#This Row],[Reference]],metron,26,FALSE)</f>
        <v>0.13117095063239501</v>
      </c>
    </row>
    <row r="117" spans="1:86" hidden="1" x14ac:dyDescent="0.45">
      <c r="A117">
        <v>1522602000</v>
      </c>
      <c r="B117" t="s">
        <v>183</v>
      </c>
      <c r="C117" t="s">
        <v>64</v>
      </c>
      <c r="D117" t="s">
        <v>65</v>
      </c>
      <c r="E117" t="s">
        <v>682</v>
      </c>
      <c r="F117" t="s">
        <v>660</v>
      </c>
      <c r="G117" t="s">
        <v>65</v>
      </c>
      <c r="H117">
        <v>13</v>
      </c>
      <c r="I117">
        <v>1.29</v>
      </c>
      <c r="J117">
        <v>1.29</v>
      </c>
      <c r="K117">
        <v>1.28</v>
      </c>
      <c r="L117">
        <v>1.35</v>
      </c>
      <c r="M117">
        <v>1</v>
      </c>
      <c r="N117">
        <v>1</v>
      </c>
      <c r="O117">
        <v>2</v>
      </c>
      <c r="P117">
        <v>1</v>
      </c>
      <c r="Q117">
        <v>1</v>
      </c>
      <c r="R117">
        <v>0</v>
      </c>
      <c r="S117">
        <v>7</v>
      </c>
      <c r="T117">
        <v>59</v>
      </c>
      <c r="U117">
        <v>5</v>
      </c>
      <c r="V117">
        <v>3</v>
      </c>
      <c r="W117">
        <v>4</v>
      </c>
      <c r="X117">
        <v>1</v>
      </c>
      <c r="Y117">
        <v>4</v>
      </c>
      <c r="Z117">
        <v>0</v>
      </c>
      <c r="AA117">
        <v>2</v>
      </c>
      <c r="AB117">
        <v>3</v>
      </c>
      <c r="AC117">
        <v>0</v>
      </c>
      <c r="AD117">
        <v>4</v>
      </c>
      <c r="AE117">
        <v>16</v>
      </c>
      <c r="AF117">
        <v>12</v>
      </c>
      <c r="AG117">
        <v>6</v>
      </c>
      <c r="AH117">
        <v>5</v>
      </c>
      <c r="AI117">
        <v>10</v>
      </c>
      <c r="AJ117">
        <v>7</v>
      </c>
      <c r="AK117">
        <v>14</v>
      </c>
      <c r="AL117">
        <v>13</v>
      </c>
      <c r="AM117">
        <v>41</v>
      </c>
      <c r="AN117">
        <v>59</v>
      </c>
      <c r="AO117">
        <v>0</v>
      </c>
      <c r="AP117">
        <v>0</v>
      </c>
      <c r="AQ117">
        <v>2.11</v>
      </c>
      <c r="AR117">
        <v>40</v>
      </c>
      <c r="AS117">
        <v>64</v>
      </c>
      <c r="AT117">
        <v>29</v>
      </c>
      <c r="AU117">
        <v>21</v>
      </c>
      <c r="AV117">
        <v>7</v>
      </c>
      <c r="AW117">
        <v>25</v>
      </c>
      <c r="AX117">
        <v>47</v>
      </c>
      <c r="AY117">
        <v>40</v>
      </c>
      <c r="AZ117">
        <v>68</v>
      </c>
      <c r="BA117">
        <v>8.7200000000000006</v>
      </c>
      <c r="BB117">
        <v>3.64</v>
      </c>
      <c r="BC117">
        <v>2.52</v>
      </c>
      <c r="BD117">
        <v>3.26</v>
      </c>
      <c r="BE117">
        <v>3.1</v>
      </c>
      <c r="BF117">
        <f t="shared" si="1"/>
        <v>8.7181694147852404E-3</v>
      </c>
      <c r="BG117">
        <f>1/Table3[[#This Row],[odds_ft_home_team_win]]-Table3[[#This Row],[Margin/3]]</f>
        <v>0.38810722741061154</v>
      </c>
      <c r="BH117">
        <f>1/Table3[[#This Row],[odds_ft_draw]]-Table3[[#This Row],[Margin/3]]</f>
        <v>0.29803029684288346</v>
      </c>
      <c r="BI117">
        <f>1/Table3[[#This Row],[odds_ft_away_team_win]]-Table3[[#This Row],[Margin/3]]</f>
        <v>0.31386247574650505</v>
      </c>
      <c r="BJ117">
        <f>MROUND(Table3[[#This Row],[ProbH]]*100,2)/100</f>
        <v>0.38</v>
      </c>
      <c r="BK117">
        <v>1.32</v>
      </c>
      <c r="BL117">
        <v>2</v>
      </c>
      <c r="BM117">
        <v>3.6</v>
      </c>
      <c r="BN117">
        <v>0</v>
      </c>
      <c r="BO117">
        <v>1.87</v>
      </c>
      <c r="BP117">
        <v>1.95</v>
      </c>
      <c r="BQ117" t="s">
        <v>1846</v>
      </c>
      <c r="BR117">
        <f>VLOOKUP(Table3[[#This Row],[Reference]],metron,10,FALSE)</f>
        <v>2.4900895140664963</v>
      </c>
      <c r="BS117">
        <f>VLOOKUP(Table3[[#This Row],[Reference]],metron,11,FALSE)</f>
        <v>1.330562659846547</v>
      </c>
      <c r="BT117">
        <f>VLOOKUP(Table3[[#This Row],[Reference]],metron,12,FALSE)</f>
        <v>1.1595268542199491</v>
      </c>
      <c r="BU117">
        <f>VLOOKUP(Table3[[#This Row],[Reference]],metron,13,FALSE)</f>
        <v>0.59053607588191415</v>
      </c>
      <c r="BV117">
        <f>VLOOKUP(Table3[[#This Row],[Reference]],metron,14,FALSE)</f>
        <v>0.50069274219332838</v>
      </c>
      <c r="BW117">
        <f>VLOOKUP(Table3[[#This Row],[Reference]],metron,15,FALSE)</f>
        <v>11.79715236686391</v>
      </c>
      <c r="BX117">
        <f>VLOOKUP(Table3[[#This Row],[Reference]],metron,16,FALSE)</f>
        <v>10.317122781065089</v>
      </c>
      <c r="BY117">
        <f>VLOOKUP(Table3[[#This Row],[Reference]],metron,17,FALSE)</f>
        <v>5.0637025966747622</v>
      </c>
      <c r="BZ117">
        <f>VLOOKUP(Table3[[#This Row],[Reference]],metron,18,FALSE)</f>
        <v>4.4674014571268454</v>
      </c>
      <c r="CA117">
        <f>VLOOKUP(Table3[[#This Row],[Reference]],metron,19,FALSE)</f>
        <v>6.7334497701891483</v>
      </c>
      <c r="CB117">
        <f>VLOOKUP(Table3[[#This Row],[Reference]],metron,20,FALSE)</f>
        <v>5.849721323938244</v>
      </c>
      <c r="CC117">
        <f>VLOOKUP(Table3[[#This Row],[Reference]],metron,21,FALSE)</f>
        <v>12.89644194756554</v>
      </c>
      <c r="CD117">
        <f>VLOOKUP(Table3[[#This Row],[Reference]],metron,22,FALSE)</f>
        <v>13.3434456928839</v>
      </c>
      <c r="CE117">
        <f>VLOOKUP(Table3[[#This Row],[Reference]],metron,23,FALSE)</f>
        <v>1.6144382124117971</v>
      </c>
      <c r="CF117">
        <f>VLOOKUP(Table3[[#This Row],[Reference]],metron,24,FALSE)</f>
        <v>1.9032024606477289</v>
      </c>
      <c r="CG117">
        <f>VLOOKUP(Table3[[#This Row],[Reference]],metron,25,FALSE)</f>
        <v>9.372172969060974E-2</v>
      </c>
      <c r="CH117">
        <f>VLOOKUP(Table3[[#This Row],[Reference]],metron,26,FALSE)</f>
        <v>0.11669983716301791</v>
      </c>
    </row>
    <row r="118" spans="1:86" hidden="1" x14ac:dyDescent="0.45">
      <c r="A118">
        <v>1522625400</v>
      </c>
      <c r="B118" t="s">
        <v>1990</v>
      </c>
      <c r="C118" t="s">
        <v>64</v>
      </c>
      <c r="D118" t="s">
        <v>65</v>
      </c>
      <c r="E118" t="s">
        <v>1817</v>
      </c>
      <c r="F118" t="s">
        <v>676</v>
      </c>
      <c r="G118" t="s">
        <v>65</v>
      </c>
      <c r="H118">
        <v>13</v>
      </c>
      <c r="I118">
        <v>1.07</v>
      </c>
      <c r="J118">
        <v>0.93</v>
      </c>
      <c r="K118">
        <v>1.06</v>
      </c>
      <c r="L118">
        <v>0.95</v>
      </c>
      <c r="M118">
        <v>1</v>
      </c>
      <c r="N118">
        <v>0</v>
      </c>
      <c r="O118">
        <v>1</v>
      </c>
      <c r="P118">
        <v>1</v>
      </c>
      <c r="Q118">
        <v>1</v>
      </c>
      <c r="R118">
        <v>0</v>
      </c>
      <c r="S118">
        <v>16</v>
      </c>
      <c r="U118">
        <v>5</v>
      </c>
      <c r="V118">
        <v>7</v>
      </c>
      <c r="W118">
        <v>3</v>
      </c>
      <c r="X118">
        <v>0</v>
      </c>
      <c r="Y118">
        <v>1</v>
      </c>
      <c r="Z118">
        <v>0</v>
      </c>
      <c r="AA118">
        <v>0</v>
      </c>
      <c r="AB118">
        <v>3</v>
      </c>
      <c r="AC118">
        <v>0</v>
      </c>
      <c r="AD118">
        <v>1</v>
      </c>
      <c r="AE118">
        <v>6</v>
      </c>
      <c r="AF118">
        <v>16</v>
      </c>
      <c r="AG118">
        <v>4</v>
      </c>
      <c r="AH118">
        <v>8</v>
      </c>
      <c r="AI118">
        <v>2</v>
      </c>
      <c r="AJ118">
        <v>8</v>
      </c>
      <c r="AK118">
        <v>18</v>
      </c>
      <c r="AL118">
        <v>23</v>
      </c>
      <c r="AM118">
        <v>44</v>
      </c>
      <c r="AN118">
        <v>56</v>
      </c>
      <c r="AO118">
        <v>0</v>
      </c>
      <c r="AP118">
        <v>0</v>
      </c>
      <c r="AQ118">
        <v>1.97</v>
      </c>
      <c r="AR118">
        <v>38</v>
      </c>
      <c r="AS118">
        <v>62</v>
      </c>
      <c r="AT118">
        <v>27</v>
      </c>
      <c r="AU118">
        <v>17</v>
      </c>
      <c r="AV118">
        <v>4</v>
      </c>
      <c r="AW118">
        <v>32</v>
      </c>
      <c r="AX118">
        <v>62</v>
      </c>
      <c r="AY118">
        <v>27</v>
      </c>
      <c r="AZ118">
        <v>62</v>
      </c>
      <c r="BA118">
        <v>8.0299999999999994</v>
      </c>
      <c r="BB118">
        <v>5.36</v>
      </c>
      <c r="BC118">
        <v>2.67</v>
      </c>
      <c r="BD118">
        <v>3.22</v>
      </c>
      <c r="BE118">
        <v>2.94</v>
      </c>
      <c r="BF118">
        <f t="shared" si="1"/>
        <v>8.4089652796470737E-3</v>
      </c>
      <c r="BG118">
        <f>1/Table3[[#This Row],[odds_ft_home_team_win]]-Table3[[#This Row],[Margin/3]]</f>
        <v>0.36612286992634546</v>
      </c>
      <c r="BH118">
        <f>1/Table3[[#This Row],[odds_ft_draw]]-Table3[[#This Row],[Margin/3]]</f>
        <v>0.30215004093153303</v>
      </c>
      <c r="BI118">
        <f>1/Table3[[#This Row],[odds_ft_away_team_win]]-Table3[[#This Row],[Margin/3]]</f>
        <v>0.33172708914212162</v>
      </c>
      <c r="BJ118">
        <f>MROUND(Table3[[#This Row],[ProbH]]*100,2)/100</f>
        <v>0.36</v>
      </c>
      <c r="BK118">
        <v>1.39</v>
      </c>
      <c r="BL118">
        <v>2.2000000000000002</v>
      </c>
      <c r="BM118">
        <v>4.1500000000000004</v>
      </c>
      <c r="BN118">
        <v>0</v>
      </c>
      <c r="BO118">
        <v>2</v>
      </c>
      <c r="BP118">
        <v>1.8</v>
      </c>
      <c r="BQ118" t="s">
        <v>1849</v>
      </c>
      <c r="BR118">
        <f>VLOOKUP(Table3[[#This Row],[Reference]],metron,10,FALSE)</f>
        <v>2.5110350525197691</v>
      </c>
      <c r="BS118">
        <f>VLOOKUP(Table3[[#This Row],[Reference]],metron,11,FALSE)</f>
        <v>1.269326094653606</v>
      </c>
      <c r="BT118">
        <f>VLOOKUP(Table3[[#This Row],[Reference]],metron,12,FALSE)</f>
        <v>1.2417089578661631</v>
      </c>
      <c r="BU118">
        <f>VLOOKUP(Table3[[#This Row],[Reference]],metron,13,FALSE)</f>
        <v>0.56586402266288949</v>
      </c>
      <c r="BV118">
        <f>VLOOKUP(Table3[[#This Row],[Reference]],metron,14,FALSE)</f>
        <v>0.55158168083097259</v>
      </c>
      <c r="BW118">
        <f>VLOOKUP(Table3[[#This Row],[Reference]],metron,15,FALSE)</f>
        <v>11.49400826446281</v>
      </c>
      <c r="BX118">
        <f>VLOOKUP(Table3[[#This Row],[Reference]],metron,16,FALSE)</f>
        <v>10.507231404958681</v>
      </c>
      <c r="BY118">
        <f>VLOOKUP(Table3[[#This Row],[Reference]],metron,17,FALSE)</f>
        <v>4.9238790406673623</v>
      </c>
      <c r="BZ118">
        <f>VLOOKUP(Table3[[#This Row],[Reference]],metron,18,FALSE)</f>
        <v>4.6296141814389991</v>
      </c>
      <c r="CA118">
        <f>VLOOKUP(Table3[[#This Row],[Reference]],metron,19,FALSE)</f>
        <v>6.5701292237954476</v>
      </c>
      <c r="CB118">
        <f>VLOOKUP(Table3[[#This Row],[Reference]],metron,20,FALSE)</f>
        <v>5.8776172235196817</v>
      </c>
      <c r="CC118">
        <f>VLOOKUP(Table3[[#This Row],[Reference]],metron,21,FALSE)</f>
        <v>12.798739495798319</v>
      </c>
      <c r="CD118">
        <f>VLOOKUP(Table3[[#This Row],[Reference]],metron,22,FALSE)</f>
        <v>12.98844537815126</v>
      </c>
      <c r="CE118">
        <f>VLOOKUP(Table3[[#This Row],[Reference]],metron,23,FALSE)</f>
        <v>1.604928297313674</v>
      </c>
      <c r="CF118">
        <f>VLOOKUP(Table3[[#This Row],[Reference]],metron,24,FALSE)</f>
        <v>1.791961219955565</v>
      </c>
      <c r="CG118">
        <f>VLOOKUP(Table3[[#This Row],[Reference]],metron,25,FALSE)</f>
        <v>8.887093516461321E-2</v>
      </c>
      <c r="CH118">
        <f>VLOOKUP(Table3[[#This Row],[Reference]],metron,26,FALSE)</f>
        <v>0.11694607150070691</v>
      </c>
    </row>
    <row r="119" spans="1:86" hidden="1" x14ac:dyDescent="0.45">
      <c r="A119">
        <v>1523059200</v>
      </c>
      <c r="B119" t="s">
        <v>1991</v>
      </c>
      <c r="C119" t="s">
        <v>64</v>
      </c>
      <c r="D119" t="s">
        <v>65</v>
      </c>
      <c r="E119" t="s">
        <v>700</v>
      </c>
      <c r="F119" t="s">
        <v>693</v>
      </c>
      <c r="G119" t="s">
        <v>65</v>
      </c>
      <c r="H119">
        <v>14</v>
      </c>
      <c r="I119">
        <v>1.53</v>
      </c>
      <c r="J119">
        <v>0.73</v>
      </c>
      <c r="K119">
        <v>1.53</v>
      </c>
      <c r="L119">
        <v>0.88</v>
      </c>
      <c r="M119">
        <v>2</v>
      </c>
      <c r="N119">
        <v>6</v>
      </c>
      <c r="O119">
        <v>8</v>
      </c>
      <c r="P119">
        <v>2</v>
      </c>
      <c r="Q119">
        <v>0</v>
      </c>
      <c r="R119">
        <v>2</v>
      </c>
      <c r="S119" t="s">
        <v>1992</v>
      </c>
      <c r="T119" t="s">
        <v>1993</v>
      </c>
      <c r="U119">
        <v>7</v>
      </c>
      <c r="V119">
        <v>1</v>
      </c>
      <c r="W119">
        <v>2</v>
      </c>
      <c r="X119">
        <v>1</v>
      </c>
      <c r="Y119">
        <v>2</v>
      </c>
      <c r="Z119">
        <v>0</v>
      </c>
      <c r="AA119">
        <v>0</v>
      </c>
      <c r="AB119">
        <v>3</v>
      </c>
      <c r="AC119">
        <v>1</v>
      </c>
      <c r="AD119">
        <v>1</v>
      </c>
      <c r="AE119">
        <v>14</v>
      </c>
      <c r="AF119">
        <v>9</v>
      </c>
      <c r="AG119">
        <v>5</v>
      </c>
      <c r="AH119">
        <v>7</v>
      </c>
      <c r="AI119">
        <v>9</v>
      </c>
      <c r="AJ119">
        <v>2</v>
      </c>
      <c r="AK119">
        <v>11</v>
      </c>
      <c r="AL119">
        <v>6</v>
      </c>
      <c r="AM119">
        <v>57</v>
      </c>
      <c r="AN119">
        <v>43</v>
      </c>
      <c r="AO119">
        <v>0</v>
      </c>
      <c r="AP119">
        <v>0</v>
      </c>
      <c r="AQ119">
        <v>2.54</v>
      </c>
      <c r="AR119">
        <v>57</v>
      </c>
      <c r="AS119">
        <v>80</v>
      </c>
      <c r="AT119">
        <v>44</v>
      </c>
      <c r="AU119">
        <v>24</v>
      </c>
      <c r="AV119">
        <v>10</v>
      </c>
      <c r="AW119">
        <v>33</v>
      </c>
      <c r="AX119">
        <v>74</v>
      </c>
      <c r="AY119">
        <v>40</v>
      </c>
      <c r="AZ119">
        <v>74</v>
      </c>
      <c r="BA119">
        <v>9.73</v>
      </c>
      <c r="BB119">
        <v>4.07</v>
      </c>
      <c r="BC119">
        <v>2.62</v>
      </c>
      <c r="BD119">
        <v>3.25</v>
      </c>
      <c r="BE119">
        <v>2.98</v>
      </c>
      <c r="BF119">
        <f t="shared" si="1"/>
        <v>8.314055601314152E-3</v>
      </c>
      <c r="BG119">
        <f>1/Table3[[#This Row],[odds_ft_home_team_win]]-Table3[[#This Row],[Margin/3]]</f>
        <v>0.37336533371166292</v>
      </c>
      <c r="BH119">
        <f>1/Table3[[#This Row],[odds_ft_draw]]-Table3[[#This Row],[Margin/3]]</f>
        <v>0.29937825209099356</v>
      </c>
      <c r="BI119">
        <f>1/Table3[[#This Row],[odds_ft_away_team_win]]-Table3[[#This Row],[Margin/3]]</f>
        <v>0.32725641419734358</v>
      </c>
      <c r="BJ119">
        <f>MROUND(Table3[[#This Row],[ProbH]]*100,2)/100</f>
        <v>0.38</v>
      </c>
      <c r="BK119">
        <v>1.32</v>
      </c>
      <c r="BL119">
        <v>2</v>
      </c>
      <c r="BM119">
        <v>3.5</v>
      </c>
      <c r="BN119">
        <v>0</v>
      </c>
      <c r="BO119">
        <v>1.87</v>
      </c>
      <c r="BP119">
        <v>1.95</v>
      </c>
      <c r="BQ119" t="s">
        <v>1803</v>
      </c>
      <c r="BR119">
        <f>VLOOKUP(Table3[[#This Row],[Reference]],metron,10,FALSE)</f>
        <v>2.4900895140664963</v>
      </c>
      <c r="BS119">
        <f>VLOOKUP(Table3[[#This Row],[Reference]],metron,11,FALSE)</f>
        <v>1.330562659846547</v>
      </c>
      <c r="BT119">
        <f>VLOOKUP(Table3[[#This Row],[Reference]],metron,12,FALSE)</f>
        <v>1.1595268542199491</v>
      </c>
      <c r="BU119">
        <f>VLOOKUP(Table3[[#This Row],[Reference]],metron,13,FALSE)</f>
        <v>0.59053607588191415</v>
      </c>
      <c r="BV119">
        <f>VLOOKUP(Table3[[#This Row],[Reference]],metron,14,FALSE)</f>
        <v>0.50069274219332838</v>
      </c>
      <c r="BW119">
        <f>VLOOKUP(Table3[[#This Row],[Reference]],metron,15,FALSE)</f>
        <v>11.79715236686391</v>
      </c>
      <c r="BX119">
        <f>VLOOKUP(Table3[[#This Row],[Reference]],metron,16,FALSE)</f>
        <v>10.317122781065089</v>
      </c>
      <c r="BY119">
        <f>VLOOKUP(Table3[[#This Row],[Reference]],metron,17,FALSE)</f>
        <v>5.0637025966747622</v>
      </c>
      <c r="BZ119">
        <f>VLOOKUP(Table3[[#This Row],[Reference]],metron,18,FALSE)</f>
        <v>4.4674014571268454</v>
      </c>
      <c r="CA119">
        <f>VLOOKUP(Table3[[#This Row],[Reference]],metron,19,FALSE)</f>
        <v>6.7334497701891483</v>
      </c>
      <c r="CB119">
        <f>VLOOKUP(Table3[[#This Row],[Reference]],metron,20,FALSE)</f>
        <v>5.849721323938244</v>
      </c>
      <c r="CC119">
        <f>VLOOKUP(Table3[[#This Row],[Reference]],metron,21,FALSE)</f>
        <v>12.89644194756554</v>
      </c>
      <c r="CD119">
        <f>VLOOKUP(Table3[[#This Row],[Reference]],metron,22,FALSE)</f>
        <v>13.3434456928839</v>
      </c>
      <c r="CE119">
        <f>VLOOKUP(Table3[[#This Row],[Reference]],metron,23,FALSE)</f>
        <v>1.6144382124117971</v>
      </c>
      <c r="CF119">
        <f>VLOOKUP(Table3[[#This Row],[Reference]],metron,24,FALSE)</f>
        <v>1.9032024606477289</v>
      </c>
      <c r="CG119">
        <f>VLOOKUP(Table3[[#This Row],[Reference]],metron,25,FALSE)</f>
        <v>9.372172969060974E-2</v>
      </c>
      <c r="CH119">
        <f>VLOOKUP(Table3[[#This Row],[Reference]],metron,26,FALSE)</f>
        <v>0.11669983716301791</v>
      </c>
    </row>
    <row r="120" spans="1:86" x14ac:dyDescent="0.45">
      <c r="A120">
        <v>1523066400</v>
      </c>
      <c r="B120" t="s">
        <v>1994</v>
      </c>
      <c r="C120" t="s">
        <v>64</v>
      </c>
      <c r="D120" t="s">
        <v>65</v>
      </c>
      <c r="E120" t="s">
        <v>676</v>
      </c>
      <c r="F120" t="s">
        <v>677</v>
      </c>
      <c r="G120" t="s">
        <v>65</v>
      </c>
      <c r="H120">
        <v>14</v>
      </c>
      <c r="I120">
        <v>1.71</v>
      </c>
      <c r="J120">
        <v>0.81</v>
      </c>
      <c r="K120">
        <v>1.84</v>
      </c>
      <c r="L120">
        <v>0.83</v>
      </c>
      <c r="M120">
        <v>2</v>
      </c>
      <c r="N120">
        <v>2</v>
      </c>
      <c r="O120">
        <v>4</v>
      </c>
      <c r="P120">
        <v>2</v>
      </c>
      <c r="Q120">
        <v>2</v>
      </c>
      <c r="R120">
        <v>0</v>
      </c>
      <c r="S120" t="s">
        <v>1995</v>
      </c>
      <c r="T120" t="s">
        <v>1996</v>
      </c>
      <c r="U120">
        <v>3</v>
      </c>
      <c r="V120">
        <v>5</v>
      </c>
      <c r="W120">
        <v>1</v>
      </c>
      <c r="X120">
        <v>0</v>
      </c>
      <c r="Y120">
        <v>2</v>
      </c>
      <c r="Z120">
        <v>0</v>
      </c>
      <c r="AA120">
        <v>1</v>
      </c>
      <c r="AB120">
        <v>0</v>
      </c>
      <c r="AC120">
        <v>1</v>
      </c>
      <c r="AD120">
        <v>1</v>
      </c>
      <c r="AE120">
        <v>9</v>
      </c>
      <c r="AF120">
        <v>4</v>
      </c>
      <c r="AG120">
        <v>5</v>
      </c>
      <c r="AH120">
        <v>4</v>
      </c>
      <c r="AI120">
        <v>4</v>
      </c>
      <c r="AJ120">
        <v>0</v>
      </c>
      <c r="AK120">
        <v>18</v>
      </c>
      <c r="AL120">
        <v>24</v>
      </c>
      <c r="AM120">
        <v>46</v>
      </c>
      <c r="AN120">
        <v>54</v>
      </c>
      <c r="AO120">
        <v>0</v>
      </c>
      <c r="AP120">
        <v>0</v>
      </c>
      <c r="AQ120">
        <v>2.74</v>
      </c>
      <c r="AR120">
        <v>59</v>
      </c>
      <c r="AS120">
        <v>84</v>
      </c>
      <c r="AT120">
        <v>59</v>
      </c>
      <c r="AU120">
        <v>26</v>
      </c>
      <c r="AV120">
        <v>10</v>
      </c>
      <c r="AW120">
        <v>42</v>
      </c>
      <c r="AX120">
        <v>87</v>
      </c>
      <c r="AY120">
        <v>37</v>
      </c>
      <c r="AZ120">
        <v>76</v>
      </c>
      <c r="BA120">
        <v>7.98</v>
      </c>
      <c r="BB120">
        <v>6.45</v>
      </c>
      <c r="BC120">
        <v>1.82</v>
      </c>
      <c r="BD120">
        <v>3.62</v>
      </c>
      <c r="BE120">
        <v>5</v>
      </c>
      <c r="BF120">
        <f t="shared" si="1"/>
        <v>8.5645477910671151E-3</v>
      </c>
      <c r="BG120">
        <f>1/Table3[[#This Row],[odds_ft_home_team_win]]-Table3[[#This Row],[Margin/3]]</f>
        <v>0.54088600165948231</v>
      </c>
      <c r="BH120">
        <f>1/Table3[[#This Row],[odds_ft_draw]]-Table3[[#This Row],[Margin/3]]</f>
        <v>0.26767854613158482</v>
      </c>
      <c r="BI120">
        <f>1/Table3[[#This Row],[odds_ft_away_team_win]]-Table3[[#This Row],[Margin/3]]</f>
        <v>0.1914354522089329</v>
      </c>
      <c r="BJ120">
        <f>MROUND(Table3[[#This Row],[ProbH]]*100,2)/100</f>
        <v>0.54</v>
      </c>
      <c r="BK120">
        <v>1.34</v>
      </c>
      <c r="BL120">
        <v>2.0499999999999998</v>
      </c>
      <c r="BM120">
        <v>3.75</v>
      </c>
      <c r="BN120">
        <v>0</v>
      </c>
      <c r="BO120">
        <v>2.2000000000000002</v>
      </c>
      <c r="BP120">
        <v>1.69</v>
      </c>
      <c r="BQ120" t="s">
        <v>1829</v>
      </c>
      <c r="BR120">
        <f>VLOOKUP(Table3[[#This Row],[Reference]],metron,10,FALSE)</f>
        <v>2.6359702267612941</v>
      </c>
      <c r="BS120">
        <f>VLOOKUP(Table3[[#This Row],[Reference]],metron,11,FALSE)</f>
        <v>1.684957590444867</v>
      </c>
      <c r="BT120">
        <f>VLOOKUP(Table3[[#This Row],[Reference]],metron,12,FALSE)</f>
        <v>0.95101263631642718</v>
      </c>
      <c r="BU120">
        <f>VLOOKUP(Table3[[#This Row],[Reference]],metron,13,FALSE)</f>
        <v>0.72650164445213783</v>
      </c>
      <c r="BV120">
        <f>VLOOKUP(Table3[[#This Row],[Reference]],metron,14,FALSE)</f>
        <v>0.42097974727367138</v>
      </c>
      <c r="BW120">
        <f>VLOOKUP(Table3[[#This Row],[Reference]],metron,15,FALSE)</f>
        <v>13.338806970509379</v>
      </c>
      <c r="BX120">
        <f>VLOOKUP(Table3[[#This Row],[Reference]],metron,16,FALSE)</f>
        <v>9.2530160857908843</v>
      </c>
      <c r="BY120">
        <f>VLOOKUP(Table3[[#This Row],[Reference]],metron,17,FALSE)</f>
        <v>5.9915081521739131</v>
      </c>
      <c r="BZ120">
        <f>VLOOKUP(Table3[[#This Row],[Reference]],metron,18,FALSE)</f>
        <v>3.9772418478260869</v>
      </c>
      <c r="CA120">
        <f>VLOOKUP(Table3[[#This Row],[Reference]],metron,19,FALSE)</f>
        <v>7.3472988183354664</v>
      </c>
      <c r="CB120">
        <f>VLOOKUP(Table3[[#This Row],[Reference]],metron,20,FALSE)</f>
        <v>5.2757742379647974</v>
      </c>
      <c r="CC120">
        <f>VLOOKUP(Table3[[#This Row],[Reference]],metron,21,FALSE)</f>
        <v>12.59428182437032</v>
      </c>
      <c r="CD120">
        <f>VLOOKUP(Table3[[#This Row],[Reference]],metron,22,FALSE)</f>
        <v>13.577944179714089</v>
      </c>
      <c r="CE120">
        <f>VLOOKUP(Table3[[#This Row],[Reference]],metron,23,FALSE)</f>
        <v>1.4276913099870301</v>
      </c>
      <c r="CF120">
        <f>VLOOKUP(Table3[[#This Row],[Reference]],metron,24,FALSE)</f>
        <v>1.940985732814527</v>
      </c>
      <c r="CG120">
        <f>VLOOKUP(Table3[[#This Row],[Reference]],metron,25,FALSE)</f>
        <v>8.0739299610894946E-2</v>
      </c>
      <c r="CH120">
        <f>VLOOKUP(Table3[[#This Row],[Reference]],metron,26,FALSE)</f>
        <v>0.12743190661478601</v>
      </c>
    </row>
    <row r="121" spans="1:86" hidden="1" x14ac:dyDescent="0.45">
      <c r="A121">
        <v>1523138400</v>
      </c>
      <c r="B121" t="s">
        <v>189</v>
      </c>
      <c r="C121" t="s">
        <v>64</v>
      </c>
      <c r="D121" t="s">
        <v>65</v>
      </c>
      <c r="E121" t="s">
        <v>671</v>
      </c>
      <c r="F121" t="s">
        <v>1823</v>
      </c>
      <c r="G121" t="s">
        <v>65</v>
      </c>
      <c r="H121">
        <v>14</v>
      </c>
      <c r="I121">
        <v>1.25</v>
      </c>
      <c r="J121">
        <v>0.93</v>
      </c>
      <c r="K121">
        <v>1.44</v>
      </c>
      <c r="L121">
        <v>0.82</v>
      </c>
      <c r="M121">
        <v>1</v>
      </c>
      <c r="N121">
        <v>0</v>
      </c>
      <c r="O121">
        <v>1</v>
      </c>
      <c r="P121">
        <v>1</v>
      </c>
      <c r="Q121">
        <v>1</v>
      </c>
      <c r="R121">
        <v>0</v>
      </c>
      <c r="S121">
        <v>17</v>
      </c>
      <c r="U121">
        <v>4</v>
      </c>
      <c r="V121">
        <v>6</v>
      </c>
      <c r="W121">
        <v>3</v>
      </c>
      <c r="X121">
        <v>1</v>
      </c>
      <c r="Y121">
        <v>2</v>
      </c>
      <c r="Z121">
        <v>1</v>
      </c>
      <c r="AA121">
        <v>2</v>
      </c>
      <c r="AB121">
        <v>2</v>
      </c>
      <c r="AC121">
        <v>3</v>
      </c>
      <c r="AD121">
        <v>0</v>
      </c>
      <c r="AE121">
        <v>9</v>
      </c>
      <c r="AF121">
        <v>8</v>
      </c>
      <c r="AG121">
        <v>3</v>
      </c>
      <c r="AH121">
        <v>4</v>
      </c>
      <c r="AI121">
        <v>6</v>
      </c>
      <c r="AJ121">
        <v>4</v>
      </c>
      <c r="AK121">
        <v>18</v>
      </c>
      <c r="AL121">
        <v>15</v>
      </c>
      <c r="AM121">
        <v>50</v>
      </c>
      <c r="AN121">
        <v>50</v>
      </c>
      <c r="AO121">
        <v>0</v>
      </c>
      <c r="AP121">
        <v>0</v>
      </c>
      <c r="AQ121">
        <v>2.74</v>
      </c>
      <c r="AR121">
        <v>59</v>
      </c>
      <c r="AS121">
        <v>75</v>
      </c>
      <c r="AT121">
        <v>52</v>
      </c>
      <c r="AU121">
        <v>37</v>
      </c>
      <c r="AV121">
        <v>17</v>
      </c>
      <c r="AW121">
        <v>29</v>
      </c>
      <c r="AX121">
        <v>62</v>
      </c>
      <c r="AY121">
        <v>56</v>
      </c>
      <c r="AZ121">
        <v>88</v>
      </c>
      <c r="BA121">
        <v>9.77</v>
      </c>
      <c r="BB121">
        <v>6.53</v>
      </c>
      <c r="BC121">
        <v>1.86</v>
      </c>
      <c r="BD121">
        <v>3.82</v>
      </c>
      <c r="BE121">
        <v>4.4000000000000004</v>
      </c>
      <c r="BF121">
        <f t="shared" si="1"/>
        <v>8.8957468623065417E-3</v>
      </c>
      <c r="BG121">
        <f>1/Table3[[#This Row],[odds_ft_home_team_win]]-Table3[[#This Row],[Margin/3]]</f>
        <v>0.52873866173984396</v>
      </c>
      <c r="BH121">
        <f>1/Table3[[#This Row],[odds_ft_draw]]-Table3[[#This Row],[Margin/3]]</f>
        <v>0.25288435784973534</v>
      </c>
      <c r="BI121">
        <f>1/Table3[[#This Row],[odds_ft_away_team_win]]-Table3[[#This Row],[Margin/3]]</f>
        <v>0.21837698041042072</v>
      </c>
      <c r="BJ121">
        <f>MROUND(Table3[[#This Row],[ProbH]]*100,2)/100</f>
        <v>0.52</v>
      </c>
      <c r="BK121">
        <v>1.24</v>
      </c>
      <c r="BL121">
        <v>1.77</v>
      </c>
      <c r="BM121">
        <v>2.9</v>
      </c>
      <c r="BN121">
        <v>0</v>
      </c>
      <c r="BO121">
        <v>1.77</v>
      </c>
      <c r="BP121">
        <v>2.0499999999999998</v>
      </c>
      <c r="BQ121" t="s">
        <v>1808</v>
      </c>
      <c r="BR121">
        <f>VLOOKUP(Table3[[#This Row],[Reference]],metron,10,FALSE)</f>
        <v>2.5967403582378576</v>
      </c>
      <c r="BS121">
        <f>VLOOKUP(Table3[[#This Row],[Reference]],metron,11,FALSE)</f>
        <v>1.625948039373891</v>
      </c>
      <c r="BT121">
        <f>VLOOKUP(Table3[[#This Row],[Reference]],metron,12,FALSE)</f>
        <v>0.97079231886396644</v>
      </c>
      <c r="BU121">
        <f>VLOOKUP(Table3[[#This Row],[Reference]],metron,13,FALSE)</f>
        <v>0.71433182698515174</v>
      </c>
      <c r="BV121">
        <f>VLOOKUP(Table3[[#This Row],[Reference]],metron,14,FALSE)</f>
        <v>0.43011620400258233</v>
      </c>
      <c r="BW121">
        <f>VLOOKUP(Table3[[#This Row],[Reference]],metron,15,FALSE)</f>
        <v>13.39951055368614</v>
      </c>
      <c r="BX121">
        <f>VLOOKUP(Table3[[#This Row],[Reference]],metron,16,FALSE)</f>
        <v>9.4252064851636579</v>
      </c>
      <c r="BY121">
        <f>VLOOKUP(Table3[[#This Row],[Reference]],metron,17,FALSE)</f>
        <v>5.7628422023992618</v>
      </c>
      <c r="BZ121">
        <f>VLOOKUP(Table3[[#This Row],[Reference]],metron,18,FALSE)</f>
        <v>3.9375576745616732</v>
      </c>
      <c r="CA121">
        <f>VLOOKUP(Table3[[#This Row],[Reference]],metron,19,FALSE)</f>
        <v>7.636668351286878</v>
      </c>
      <c r="CB121">
        <f>VLOOKUP(Table3[[#This Row],[Reference]],metron,20,FALSE)</f>
        <v>5.4876488106019847</v>
      </c>
      <c r="CC121">
        <f>VLOOKUP(Table3[[#This Row],[Reference]],metron,21,FALSE)</f>
        <v>12.460420531849101</v>
      </c>
      <c r="CD121">
        <f>VLOOKUP(Table3[[#This Row],[Reference]],metron,22,FALSE)</f>
        <v>13.44897959183673</v>
      </c>
      <c r="CE121">
        <f>VLOOKUP(Table3[[#This Row],[Reference]],metron,23,FALSE)</f>
        <v>1.462202380952381</v>
      </c>
      <c r="CF121">
        <f>VLOOKUP(Table3[[#This Row],[Reference]],metron,24,FALSE)</f>
        <v>2.01547619047619</v>
      </c>
      <c r="CG121">
        <f>VLOOKUP(Table3[[#This Row],[Reference]],metron,25,FALSE)</f>
        <v>7.7380952380952384E-2</v>
      </c>
      <c r="CH121">
        <f>VLOOKUP(Table3[[#This Row],[Reference]],metron,26,FALSE)</f>
        <v>0.13754093480202439</v>
      </c>
    </row>
    <row r="122" spans="1:86" hidden="1" x14ac:dyDescent="0.45">
      <c r="A122">
        <v>1523145600</v>
      </c>
      <c r="B122" t="s">
        <v>1997</v>
      </c>
      <c r="C122" t="s">
        <v>64</v>
      </c>
      <c r="D122" t="s">
        <v>65</v>
      </c>
      <c r="E122" t="s">
        <v>704</v>
      </c>
      <c r="F122" t="s">
        <v>682</v>
      </c>
      <c r="G122" t="s">
        <v>65</v>
      </c>
      <c r="H122">
        <v>14</v>
      </c>
      <c r="I122">
        <v>2.2200000000000002</v>
      </c>
      <c r="J122">
        <v>0.73</v>
      </c>
      <c r="K122">
        <v>2.19</v>
      </c>
      <c r="L122">
        <v>0.78</v>
      </c>
      <c r="M122">
        <v>2</v>
      </c>
      <c r="N122">
        <v>1</v>
      </c>
      <c r="O122">
        <v>3</v>
      </c>
      <c r="P122">
        <v>3</v>
      </c>
      <c r="Q122">
        <v>2</v>
      </c>
      <c r="R122">
        <v>1</v>
      </c>
      <c r="S122" t="s">
        <v>1998</v>
      </c>
      <c r="T122">
        <v>14</v>
      </c>
      <c r="U122">
        <v>5</v>
      </c>
      <c r="V122">
        <v>4</v>
      </c>
      <c r="W122">
        <v>4</v>
      </c>
      <c r="X122">
        <v>0</v>
      </c>
      <c r="Y122">
        <v>2</v>
      </c>
      <c r="Z122">
        <v>1</v>
      </c>
      <c r="AA122">
        <v>0</v>
      </c>
      <c r="AB122">
        <v>4</v>
      </c>
      <c r="AC122">
        <v>1</v>
      </c>
      <c r="AD122">
        <v>2</v>
      </c>
      <c r="AE122">
        <v>14</v>
      </c>
      <c r="AF122">
        <v>10</v>
      </c>
      <c r="AG122">
        <v>7</v>
      </c>
      <c r="AH122">
        <v>3</v>
      </c>
      <c r="AI122">
        <v>7</v>
      </c>
      <c r="AJ122">
        <v>7</v>
      </c>
      <c r="AK122">
        <v>17</v>
      </c>
      <c r="AL122">
        <v>14</v>
      </c>
      <c r="AM122">
        <v>55</v>
      </c>
      <c r="AN122">
        <v>45</v>
      </c>
      <c r="AO122">
        <v>0</v>
      </c>
      <c r="AP122">
        <v>0</v>
      </c>
      <c r="AQ122">
        <v>2.83</v>
      </c>
      <c r="AR122">
        <v>64</v>
      </c>
      <c r="AS122">
        <v>85</v>
      </c>
      <c r="AT122">
        <v>55</v>
      </c>
      <c r="AU122">
        <v>29</v>
      </c>
      <c r="AV122">
        <v>18</v>
      </c>
      <c r="AW122">
        <v>51</v>
      </c>
      <c r="AX122">
        <v>82</v>
      </c>
      <c r="AY122">
        <v>37</v>
      </c>
      <c r="AZ122">
        <v>77</v>
      </c>
      <c r="BA122">
        <v>9.0399999999999991</v>
      </c>
      <c r="BB122">
        <v>5.03</v>
      </c>
      <c r="BC122">
        <v>1.52</v>
      </c>
      <c r="BD122">
        <v>4.6100000000000003</v>
      </c>
      <c r="BE122">
        <v>6.77</v>
      </c>
      <c r="BF122">
        <f t="shared" si="1"/>
        <v>7.5083213276753531E-3</v>
      </c>
      <c r="BG122">
        <f>1/Table3[[#This Row],[odds_ft_home_team_win]]-Table3[[#This Row],[Margin/3]]</f>
        <v>0.65038641551442999</v>
      </c>
      <c r="BH122">
        <f>1/Table3[[#This Row],[odds_ft_draw]]-Table3[[#This Row],[Margin/3]]</f>
        <v>0.209411418368637</v>
      </c>
      <c r="BI122">
        <f>1/Table3[[#This Row],[odds_ft_away_team_win]]-Table3[[#This Row],[Margin/3]]</f>
        <v>0.14020216611693323</v>
      </c>
      <c r="BJ122">
        <f>MROUND(Table3[[#This Row],[ProbH]]*100,2)/100</f>
        <v>0.66</v>
      </c>
      <c r="BK122">
        <v>1.1499999999999999</v>
      </c>
      <c r="BL122">
        <v>1.53</v>
      </c>
      <c r="BM122">
        <v>2.2999999999999998</v>
      </c>
      <c r="BN122">
        <v>0</v>
      </c>
      <c r="BO122">
        <v>1.71</v>
      </c>
      <c r="BP122">
        <v>2.15</v>
      </c>
      <c r="BQ122" t="s">
        <v>1811</v>
      </c>
      <c r="BR122">
        <f>VLOOKUP(Table3[[#This Row],[Reference]],metron,10,FALSE)</f>
        <v>2.9251336898395728</v>
      </c>
      <c r="BS122">
        <f>VLOOKUP(Table3[[#This Row],[Reference]],metron,11,FALSE)</f>
        <v>2.089675030851502</v>
      </c>
      <c r="BT122">
        <f>VLOOKUP(Table3[[#This Row],[Reference]],metron,12,FALSE)</f>
        <v>0.8354586589880707</v>
      </c>
      <c r="BU122">
        <f>VLOOKUP(Table3[[#This Row],[Reference]],metron,13,FALSE)</f>
        <v>0.92472233648704238</v>
      </c>
      <c r="BV122">
        <f>VLOOKUP(Table3[[#This Row],[Reference]],metron,14,FALSE)</f>
        <v>0.35252982311805842</v>
      </c>
      <c r="BW122">
        <f>VLOOKUP(Table3[[#This Row],[Reference]],metron,15,FALSE)</f>
        <v>15.366666666666671</v>
      </c>
      <c r="BX122">
        <f>VLOOKUP(Table3[[#This Row],[Reference]],metron,16,FALSE)</f>
        <v>8.5234848484848484</v>
      </c>
      <c r="BY122">
        <f>VLOOKUP(Table3[[#This Row],[Reference]],metron,17,FALSE)</f>
        <v>6.6873065015479876</v>
      </c>
      <c r="BZ122">
        <f>VLOOKUP(Table3[[#This Row],[Reference]],metron,18,FALSE)</f>
        <v>3.3490712074303399</v>
      </c>
      <c r="CA122">
        <f>VLOOKUP(Table3[[#This Row],[Reference]],metron,19,FALSE)</f>
        <v>8.679360165118684</v>
      </c>
      <c r="CB122">
        <f>VLOOKUP(Table3[[#This Row],[Reference]],metron,20,FALSE)</f>
        <v>5.1744136410545085</v>
      </c>
      <c r="CC122">
        <f>VLOOKUP(Table3[[#This Row],[Reference]],metron,21,FALSE)</f>
        <v>12.62384615384615</v>
      </c>
      <c r="CD122">
        <f>VLOOKUP(Table3[[#This Row],[Reference]],metron,22,FALSE)</f>
        <v>13.844615384615381</v>
      </c>
      <c r="CE122">
        <f>VLOOKUP(Table3[[#This Row],[Reference]],metron,23,FALSE)</f>
        <v>1.369710467706013</v>
      </c>
      <c r="CF122">
        <f>VLOOKUP(Table3[[#This Row],[Reference]],metron,24,FALSE)</f>
        <v>2.0920564216778019</v>
      </c>
      <c r="CG122">
        <f>VLOOKUP(Table3[[#This Row],[Reference]],metron,25,FALSE)</f>
        <v>7.126948775055679E-2</v>
      </c>
      <c r="CH122">
        <f>VLOOKUP(Table3[[#This Row],[Reference]],metron,26,FALSE)</f>
        <v>0.13214550853749071</v>
      </c>
    </row>
    <row r="123" spans="1:86" hidden="1" x14ac:dyDescent="0.45">
      <c r="A123">
        <v>1523145960</v>
      </c>
      <c r="B123" t="s">
        <v>1999</v>
      </c>
      <c r="C123" t="s">
        <v>64</v>
      </c>
      <c r="D123" t="s">
        <v>65</v>
      </c>
      <c r="E123" t="s">
        <v>667</v>
      </c>
      <c r="F123" t="s">
        <v>1810</v>
      </c>
      <c r="G123" t="s">
        <v>65</v>
      </c>
      <c r="H123">
        <v>14</v>
      </c>
      <c r="I123">
        <v>1.56</v>
      </c>
      <c r="J123">
        <v>1.41</v>
      </c>
      <c r="K123">
        <v>1.44</v>
      </c>
      <c r="L123">
        <v>1.4</v>
      </c>
      <c r="M123">
        <v>2</v>
      </c>
      <c r="N123">
        <v>3</v>
      </c>
      <c r="O123">
        <v>5</v>
      </c>
      <c r="P123">
        <v>2</v>
      </c>
      <c r="Q123">
        <v>0</v>
      </c>
      <c r="R123">
        <v>2</v>
      </c>
      <c r="S123" t="s">
        <v>150</v>
      </c>
      <c r="T123" t="s">
        <v>2000</v>
      </c>
      <c r="U123">
        <v>7</v>
      </c>
      <c r="V123">
        <v>6</v>
      </c>
      <c r="W123">
        <v>2</v>
      </c>
      <c r="X123">
        <v>1</v>
      </c>
      <c r="Y123">
        <v>3</v>
      </c>
      <c r="Z123">
        <v>0</v>
      </c>
      <c r="AA123">
        <v>1</v>
      </c>
      <c r="AB123">
        <v>2</v>
      </c>
      <c r="AC123">
        <v>1</v>
      </c>
      <c r="AD123">
        <v>2</v>
      </c>
      <c r="AE123">
        <v>16</v>
      </c>
      <c r="AF123">
        <v>11</v>
      </c>
      <c r="AG123">
        <v>10</v>
      </c>
      <c r="AH123">
        <v>4</v>
      </c>
      <c r="AI123">
        <v>6</v>
      </c>
      <c r="AJ123">
        <v>7</v>
      </c>
      <c r="AK123">
        <v>10</v>
      </c>
      <c r="AL123">
        <v>15</v>
      </c>
      <c r="AM123">
        <v>48</v>
      </c>
      <c r="AN123">
        <v>52</v>
      </c>
      <c r="AO123">
        <v>0</v>
      </c>
      <c r="AP123">
        <v>0</v>
      </c>
      <c r="AQ123">
        <v>3.07</v>
      </c>
      <c r="AR123">
        <v>73</v>
      </c>
      <c r="AS123">
        <v>88</v>
      </c>
      <c r="AT123">
        <v>70</v>
      </c>
      <c r="AU123">
        <v>31</v>
      </c>
      <c r="AV123">
        <v>9</v>
      </c>
      <c r="AW123">
        <v>46</v>
      </c>
      <c r="AX123">
        <v>70</v>
      </c>
      <c r="AY123">
        <v>46</v>
      </c>
      <c r="AZ123">
        <v>91</v>
      </c>
      <c r="BA123">
        <v>8.82</v>
      </c>
      <c r="BB123">
        <v>4.91</v>
      </c>
      <c r="BC123">
        <v>2.08</v>
      </c>
      <c r="BD123">
        <v>3.78</v>
      </c>
      <c r="BE123">
        <v>3.57</v>
      </c>
      <c r="BF123">
        <f t="shared" si="1"/>
        <v>8.4771800458075166E-3</v>
      </c>
      <c r="BG123">
        <f>1/Table3[[#This Row],[odds_ft_home_team_win]]-Table3[[#This Row],[Margin/3]]</f>
        <v>0.47229205072342323</v>
      </c>
      <c r="BH123">
        <f>1/Table3[[#This Row],[odds_ft_draw]]-Table3[[#This Row],[Margin/3]]</f>
        <v>0.25607308450445709</v>
      </c>
      <c r="BI123">
        <f>1/Table3[[#This Row],[odds_ft_away_team_win]]-Table3[[#This Row],[Margin/3]]</f>
        <v>0.27163486477211968</v>
      </c>
      <c r="BJ123">
        <f>MROUND(Table3[[#This Row],[ProbH]]*100,2)/100</f>
        <v>0.48</v>
      </c>
      <c r="BK123">
        <v>1.17</v>
      </c>
      <c r="BL123">
        <v>1.57</v>
      </c>
      <c r="BM123">
        <v>2.4500000000000002</v>
      </c>
      <c r="BN123">
        <v>0</v>
      </c>
      <c r="BO123">
        <v>1.59</v>
      </c>
      <c r="BP123">
        <v>2.4</v>
      </c>
      <c r="BQ123" t="s">
        <v>736</v>
      </c>
      <c r="BR123">
        <f>VLOOKUP(Table3[[#This Row],[Reference]],metron,10,FALSE)</f>
        <v>2.5271929824561399</v>
      </c>
      <c r="BS123">
        <f>VLOOKUP(Table3[[#This Row],[Reference]],metron,11,FALSE)</f>
        <v>1.510877192982456</v>
      </c>
      <c r="BT123">
        <f>VLOOKUP(Table3[[#This Row],[Reference]],metron,12,FALSE)</f>
        <v>1.0163157894736841</v>
      </c>
      <c r="BU123">
        <f>VLOOKUP(Table3[[#This Row],[Reference]],metron,13,FALSE)</f>
        <v>0.67350877192982461</v>
      </c>
      <c r="BV123">
        <f>VLOOKUP(Table3[[#This Row],[Reference]],metron,14,FALSE)</f>
        <v>0.4442105263157895</v>
      </c>
      <c r="BW123">
        <f>VLOOKUP(Table3[[#This Row],[Reference]],metron,15,FALSE)</f>
        <v>12.80980392156863</v>
      </c>
      <c r="BX123">
        <f>VLOOKUP(Table3[[#This Row],[Reference]],metron,16,FALSE)</f>
        <v>9.6872549019607845</v>
      </c>
      <c r="BY123">
        <f>VLOOKUP(Table3[[#This Row],[Reference]],metron,17,FALSE)</f>
        <v>5.6491169610129957</v>
      </c>
      <c r="BZ123">
        <f>VLOOKUP(Table3[[#This Row],[Reference]],metron,18,FALSE)</f>
        <v>4.1379540153282237</v>
      </c>
      <c r="CA123">
        <f>VLOOKUP(Table3[[#This Row],[Reference]],metron,19,FALSE)</f>
        <v>7.1606869605556343</v>
      </c>
      <c r="CB123">
        <f>VLOOKUP(Table3[[#This Row],[Reference]],metron,20,FALSE)</f>
        <v>5.5493008866325608</v>
      </c>
      <c r="CC123">
        <f>VLOOKUP(Table3[[#This Row],[Reference]],metron,21,FALSE)</f>
        <v>12.9029029029029</v>
      </c>
      <c r="CD123">
        <f>VLOOKUP(Table3[[#This Row],[Reference]],metron,22,FALSE)</f>
        <v>13.75508842175509</v>
      </c>
      <c r="CE123">
        <f>VLOOKUP(Table3[[#This Row],[Reference]],metron,23,FALSE)</f>
        <v>1.5287356321839081</v>
      </c>
      <c r="CF123">
        <f>VLOOKUP(Table3[[#This Row],[Reference]],metron,24,FALSE)</f>
        <v>1.9664750957854411</v>
      </c>
      <c r="CG123">
        <f>VLOOKUP(Table3[[#This Row],[Reference]],metron,25,FALSE)</f>
        <v>8.8441890166028103E-2</v>
      </c>
      <c r="CH123">
        <f>VLOOKUP(Table3[[#This Row],[Reference]],metron,26,FALSE)</f>
        <v>0.13409961685823751</v>
      </c>
    </row>
    <row r="124" spans="1:86" hidden="1" x14ac:dyDescent="0.45">
      <c r="A124">
        <v>1523152800</v>
      </c>
      <c r="B124" t="s">
        <v>2001</v>
      </c>
      <c r="C124" t="s">
        <v>64</v>
      </c>
      <c r="D124" t="s">
        <v>65</v>
      </c>
      <c r="E124" t="s">
        <v>660</v>
      </c>
      <c r="F124" t="s">
        <v>694</v>
      </c>
      <c r="G124" t="s">
        <v>65</v>
      </c>
      <c r="H124">
        <v>14</v>
      </c>
      <c r="I124">
        <v>1.4</v>
      </c>
      <c r="J124">
        <v>1.59</v>
      </c>
      <c r="K124">
        <v>1.35</v>
      </c>
      <c r="L124">
        <v>1.48</v>
      </c>
      <c r="M124">
        <v>1</v>
      </c>
      <c r="N124">
        <v>1</v>
      </c>
      <c r="O124">
        <v>2</v>
      </c>
      <c r="P124">
        <v>0</v>
      </c>
      <c r="Q124">
        <v>0</v>
      </c>
      <c r="R124">
        <v>0</v>
      </c>
      <c r="S124">
        <v>85</v>
      </c>
      <c r="T124">
        <v>60</v>
      </c>
      <c r="U124">
        <v>9</v>
      </c>
      <c r="V124">
        <v>11</v>
      </c>
      <c r="W124">
        <v>3</v>
      </c>
      <c r="X124">
        <v>1</v>
      </c>
      <c r="Y124">
        <v>3</v>
      </c>
      <c r="Z124">
        <v>0</v>
      </c>
      <c r="AA124">
        <v>1</v>
      </c>
      <c r="AB124">
        <v>3</v>
      </c>
      <c r="AC124">
        <v>3</v>
      </c>
      <c r="AD124">
        <v>0</v>
      </c>
      <c r="AE124">
        <v>13</v>
      </c>
      <c r="AF124">
        <v>9</v>
      </c>
      <c r="AG124">
        <v>5</v>
      </c>
      <c r="AH124">
        <v>5</v>
      </c>
      <c r="AI124">
        <v>8</v>
      </c>
      <c r="AJ124">
        <v>4</v>
      </c>
      <c r="AK124">
        <v>10</v>
      </c>
      <c r="AL124">
        <v>15</v>
      </c>
      <c r="AM124">
        <v>48</v>
      </c>
      <c r="AN124">
        <v>52</v>
      </c>
      <c r="AO124">
        <v>0</v>
      </c>
      <c r="AP124">
        <v>0</v>
      </c>
      <c r="AQ124">
        <v>2.1</v>
      </c>
      <c r="AR124">
        <v>47</v>
      </c>
      <c r="AS124">
        <v>69</v>
      </c>
      <c r="AT124">
        <v>38</v>
      </c>
      <c r="AU124">
        <v>13</v>
      </c>
      <c r="AV124">
        <v>7</v>
      </c>
      <c r="AW124">
        <v>31</v>
      </c>
      <c r="AX124">
        <v>60</v>
      </c>
      <c r="AY124">
        <v>29</v>
      </c>
      <c r="AZ124">
        <v>69</v>
      </c>
      <c r="BA124">
        <v>8.1300000000000008</v>
      </c>
      <c r="BB124">
        <v>6.51</v>
      </c>
      <c r="BC124">
        <v>2.58</v>
      </c>
      <c r="BD124">
        <v>3.18</v>
      </c>
      <c r="BE124">
        <v>3.1</v>
      </c>
      <c r="BF124">
        <f t="shared" si="1"/>
        <v>8.2143177303759529E-3</v>
      </c>
      <c r="BG124">
        <f>1/Table3[[#This Row],[odds_ft_home_team_win]]-Table3[[#This Row],[Margin/3]]</f>
        <v>0.37938258149443022</v>
      </c>
      <c r="BH124">
        <f>1/Table3[[#This Row],[odds_ft_draw]]-Table3[[#This Row],[Margin/3]]</f>
        <v>0.30625109107465548</v>
      </c>
      <c r="BI124">
        <f>1/Table3[[#This Row],[odds_ft_away_team_win]]-Table3[[#This Row],[Margin/3]]</f>
        <v>0.31436632743091436</v>
      </c>
      <c r="BJ124">
        <f>MROUND(Table3[[#This Row],[ProbH]]*100,2)/100</f>
        <v>0.38</v>
      </c>
      <c r="BK124">
        <v>1.39</v>
      </c>
      <c r="BL124">
        <v>2.2000000000000002</v>
      </c>
      <c r="BM124">
        <v>4.0999999999999996</v>
      </c>
      <c r="BN124">
        <v>0</v>
      </c>
      <c r="BO124">
        <v>2</v>
      </c>
      <c r="BP124">
        <v>1.83</v>
      </c>
      <c r="BQ124" t="s">
        <v>1818</v>
      </c>
      <c r="BR124">
        <f>VLOOKUP(Table3[[#This Row],[Reference]],metron,10,FALSE)</f>
        <v>2.4900895140664963</v>
      </c>
      <c r="BS124">
        <f>VLOOKUP(Table3[[#This Row],[Reference]],metron,11,FALSE)</f>
        <v>1.330562659846547</v>
      </c>
      <c r="BT124">
        <f>VLOOKUP(Table3[[#This Row],[Reference]],metron,12,FALSE)</f>
        <v>1.1595268542199491</v>
      </c>
      <c r="BU124">
        <f>VLOOKUP(Table3[[#This Row],[Reference]],metron,13,FALSE)</f>
        <v>0.59053607588191415</v>
      </c>
      <c r="BV124">
        <f>VLOOKUP(Table3[[#This Row],[Reference]],metron,14,FALSE)</f>
        <v>0.50069274219332838</v>
      </c>
      <c r="BW124">
        <f>VLOOKUP(Table3[[#This Row],[Reference]],metron,15,FALSE)</f>
        <v>11.79715236686391</v>
      </c>
      <c r="BX124">
        <f>VLOOKUP(Table3[[#This Row],[Reference]],metron,16,FALSE)</f>
        <v>10.317122781065089</v>
      </c>
      <c r="BY124">
        <f>VLOOKUP(Table3[[#This Row],[Reference]],metron,17,FALSE)</f>
        <v>5.0637025966747622</v>
      </c>
      <c r="BZ124">
        <f>VLOOKUP(Table3[[#This Row],[Reference]],metron,18,FALSE)</f>
        <v>4.4674014571268454</v>
      </c>
      <c r="CA124">
        <f>VLOOKUP(Table3[[#This Row],[Reference]],metron,19,FALSE)</f>
        <v>6.7334497701891483</v>
      </c>
      <c r="CB124">
        <f>VLOOKUP(Table3[[#This Row],[Reference]],metron,20,FALSE)</f>
        <v>5.849721323938244</v>
      </c>
      <c r="CC124">
        <f>VLOOKUP(Table3[[#This Row],[Reference]],metron,21,FALSE)</f>
        <v>12.89644194756554</v>
      </c>
      <c r="CD124">
        <f>VLOOKUP(Table3[[#This Row],[Reference]],metron,22,FALSE)</f>
        <v>13.3434456928839</v>
      </c>
      <c r="CE124">
        <f>VLOOKUP(Table3[[#This Row],[Reference]],metron,23,FALSE)</f>
        <v>1.6144382124117971</v>
      </c>
      <c r="CF124">
        <f>VLOOKUP(Table3[[#This Row],[Reference]],metron,24,FALSE)</f>
        <v>1.9032024606477289</v>
      </c>
      <c r="CG124">
        <f>VLOOKUP(Table3[[#This Row],[Reference]],metron,25,FALSE)</f>
        <v>9.372172969060974E-2</v>
      </c>
      <c r="CH124">
        <f>VLOOKUP(Table3[[#This Row],[Reference]],metron,26,FALSE)</f>
        <v>0.11669983716301791</v>
      </c>
    </row>
    <row r="125" spans="1:86" hidden="1" x14ac:dyDescent="0.45">
      <c r="A125">
        <v>1523153160</v>
      </c>
      <c r="B125" t="s">
        <v>2002</v>
      </c>
      <c r="C125" t="s">
        <v>64</v>
      </c>
      <c r="D125" t="s">
        <v>65</v>
      </c>
      <c r="E125" t="s">
        <v>666</v>
      </c>
      <c r="F125" t="s">
        <v>1817</v>
      </c>
      <c r="G125" t="s">
        <v>65</v>
      </c>
      <c r="H125">
        <v>14</v>
      </c>
      <c r="I125">
        <v>0.67</v>
      </c>
      <c r="J125">
        <v>0.73</v>
      </c>
      <c r="K125">
        <v>0.59</v>
      </c>
      <c r="L125">
        <v>0.82</v>
      </c>
      <c r="M125">
        <v>0</v>
      </c>
      <c r="N125">
        <v>1</v>
      </c>
      <c r="O125">
        <v>1</v>
      </c>
      <c r="P125">
        <v>1</v>
      </c>
      <c r="Q125">
        <v>0</v>
      </c>
      <c r="R125">
        <v>1</v>
      </c>
      <c r="T125">
        <v>1</v>
      </c>
      <c r="U125">
        <v>12</v>
      </c>
      <c r="V125">
        <v>2</v>
      </c>
      <c r="W125">
        <v>0</v>
      </c>
      <c r="X125">
        <v>0</v>
      </c>
      <c r="Y125">
        <v>2</v>
      </c>
      <c r="Z125">
        <v>0</v>
      </c>
      <c r="AA125">
        <v>0</v>
      </c>
      <c r="AB125">
        <v>0</v>
      </c>
      <c r="AC125">
        <v>0</v>
      </c>
      <c r="AD125">
        <v>2</v>
      </c>
      <c r="AE125">
        <v>22</v>
      </c>
      <c r="AF125">
        <v>4</v>
      </c>
      <c r="AG125">
        <v>6</v>
      </c>
      <c r="AH125">
        <v>3</v>
      </c>
      <c r="AI125">
        <v>16</v>
      </c>
      <c r="AJ125">
        <v>1</v>
      </c>
      <c r="AK125">
        <v>10</v>
      </c>
      <c r="AL125">
        <v>14</v>
      </c>
      <c r="AM125">
        <v>61</v>
      </c>
      <c r="AN125">
        <v>39</v>
      </c>
      <c r="AO125">
        <v>0</v>
      </c>
      <c r="AP125">
        <v>0</v>
      </c>
      <c r="AQ125">
        <v>2.37</v>
      </c>
      <c r="AR125">
        <v>47</v>
      </c>
      <c r="AS125">
        <v>67</v>
      </c>
      <c r="AT125">
        <v>40</v>
      </c>
      <c r="AU125">
        <v>24</v>
      </c>
      <c r="AV125">
        <v>14</v>
      </c>
      <c r="AW125">
        <v>24</v>
      </c>
      <c r="AX125">
        <v>67</v>
      </c>
      <c r="AY125">
        <v>40</v>
      </c>
      <c r="AZ125">
        <v>57</v>
      </c>
      <c r="BA125">
        <v>11.8</v>
      </c>
      <c r="BB125">
        <v>5.13</v>
      </c>
      <c r="BC125">
        <v>1.78</v>
      </c>
      <c r="BD125">
        <v>3.68</v>
      </c>
      <c r="BE125">
        <v>5.23</v>
      </c>
      <c r="BF125">
        <f t="shared" si="1"/>
        <v>8.2471573846350701E-3</v>
      </c>
      <c r="BG125">
        <f>1/Table3[[#This Row],[odds_ft_home_team_win]]-Table3[[#This Row],[Margin/3]]</f>
        <v>0.5535505954243537</v>
      </c>
      <c r="BH125">
        <f>1/Table3[[#This Row],[odds_ft_draw]]-Table3[[#This Row],[Margin/3]]</f>
        <v>0.26349197305014754</v>
      </c>
      <c r="BI125">
        <f>1/Table3[[#This Row],[odds_ft_away_team_win]]-Table3[[#This Row],[Margin/3]]</f>
        <v>0.18295743152549876</v>
      </c>
      <c r="BJ125">
        <f>MROUND(Table3[[#This Row],[ProbH]]*100,2)/100</f>
        <v>0.56000000000000005</v>
      </c>
      <c r="BK125">
        <v>1.33</v>
      </c>
      <c r="BL125">
        <v>2</v>
      </c>
      <c r="BM125">
        <v>3.65</v>
      </c>
      <c r="BN125">
        <v>0</v>
      </c>
      <c r="BO125">
        <v>2</v>
      </c>
      <c r="BP125">
        <v>1.83</v>
      </c>
      <c r="BQ125" t="s">
        <v>1843</v>
      </c>
      <c r="BR125">
        <f>VLOOKUP(Table3[[#This Row],[Reference]],metron,10,FALSE)</f>
        <v>2.6892488954344627</v>
      </c>
      <c r="BS125">
        <f>VLOOKUP(Table3[[#This Row],[Reference]],metron,11,FALSE)</f>
        <v>1.7546812539448771</v>
      </c>
      <c r="BT125">
        <f>VLOOKUP(Table3[[#This Row],[Reference]],metron,12,FALSE)</f>
        <v>0.93456764148958549</v>
      </c>
      <c r="BU125">
        <f>VLOOKUP(Table3[[#This Row],[Reference]],metron,13,FALSE)</f>
        <v>0.77824531874605507</v>
      </c>
      <c r="BV125">
        <f>VLOOKUP(Table3[[#This Row],[Reference]],metron,14,FALSE)</f>
        <v>0.41237113402061848</v>
      </c>
      <c r="BW125">
        <f>VLOOKUP(Table3[[#This Row],[Reference]],metron,15,FALSE)</f>
        <v>13.77153558052435</v>
      </c>
      <c r="BX125">
        <f>VLOOKUP(Table3[[#This Row],[Reference]],metron,16,FALSE)</f>
        <v>9.0445692883895124</v>
      </c>
      <c r="BY125">
        <f>VLOOKUP(Table3[[#This Row],[Reference]],metron,17,FALSE)</f>
        <v>6.0821292775665396</v>
      </c>
      <c r="BZ125">
        <f>VLOOKUP(Table3[[#This Row],[Reference]],metron,18,FALSE)</f>
        <v>3.8201520912547529</v>
      </c>
      <c r="CA125">
        <f>VLOOKUP(Table3[[#This Row],[Reference]],metron,19,FALSE)</f>
        <v>7.6894063029578108</v>
      </c>
      <c r="CB125">
        <f>VLOOKUP(Table3[[#This Row],[Reference]],metron,20,FALSE)</f>
        <v>5.224417197134759</v>
      </c>
      <c r="CC125">
        <f>VLOOKUP(Table3[[#This Row],[Reference]],metron,21,FALSE)</f>
        <v>12.297605473204101</v>
      </c>
      <c r="CD125">
        <f>VLOOKUP(Table3[[#This Row],[Reference]],metron,22,FALSE)</f>
        <v>13.310908399847969</v>
      </c>
      <c r="CE125">
        <f>VLOOKUP(Table3[[#This Row],[Reference]],metron,23,FALSE)</f>
        <v>1.3713126843657819</v>
      </c>
      <c r="CF125">
        <f>VLOOKUP(Table3[[#This Row],[Reference]],metron,24,FALSE)</f>
        <v>1.9516961651917399</v>
      </c>
      <c r="CG125">
        <f>VLOOKUP(Table3[[#This Row],[Reference]],metron,25,FALSE)</f>
        <v>6.6002949852507375E-2</v>
      </c>
      <c r="CH125">
        <f>VLOOKUP(Table3[[#This Row],[Reference]],metron,26,FALSE)</f>
        <v>0.1297935103244838</v>
      </c>
    </row>
    <row r="126" spans="1:86" hidden="1" x14ac:dyDescent="0.45">
      <c r="A126">
        <v>1523206800</v>
      </c>
      <c r="B126" t="s">
        <v>2003</v>
      </c>
      <c r="C126" t="s">
        <v>64</v>
      </c>
      <c r="D126" t="s">
        <v>65</v>
      </c>
      <c r="E126" t="s">
        <v>705</v>
      </c>
      <c r="F126" t="s">
        <v>661</v>
      </c>
      <c r="G126" t="s">
        <v>65</v>
      </c>
      <c r="H126">
        <v>14</v>
      </c>
      <c r="I126">
        <v>2.25</v>
      </c>
      <c r="J126">
        <v>1.28</v>
      </c>
      <c r="K126">
        <v>2.2400000000000002</v>
      </c>
      <c r="L126">
        <v>1.1399999999999999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57</v>
      </c>
      <c r="U126">
        <v>1</v>
      </c>
      <c r="V126">
        <v>7</v>
      </c>
      <c r="W126">
        <v>4</v>
      </c>
      <c r="X126">
        <v>0</v>
      </c>
      <c r="Y126">
        <v>2</v>
      </c>
      <c r="Z126">
        <v>0</v>
      </c>
      <c r="AA126">
        <v>2</v>
      </c>
      <c r="AB126">
        <v>2</v>
      </c>
      <c r="AC126">
        <v>1</v>
      </c>
      <c r="AD126">
        <v>1</v>
      </c>
      <c r="AE126">
        <v>10</v>
      </c>
      <c r="AF126">
        <v>9</v>
      </c>
      <c r="AG126">
        <v>6</v>
      </c>
      <c r="AH126">
        <v>3</v>
      </c>
      <c r="AI126">
        <v>4</v>
      </c>
      <c r="AJ126">
        <v>6</v>
      </c>
      <c r="AK126">
        <v>15</v>
      </c>
      <c r="AL126">
        <v>11</v>
      </c>
      <c r="AM126">
        <v>57</v>
      </c>
      <c r="AN126">
        <v>43</v>
      </c>
      <c r="AO126">
        <v>0</v>
      </c>
      <c r="AP126">
        <v>0</v>
      </c>
      <c r="AQ126">
        <v>2.5</v>
      </c>
      <c r="AR126">
        <v>66</v>
      </c>
      <c r="AS126">
        <v>78</v>
      </c>
      <c r="AT126">
        <v>51</v>
      </c>
      <c r="AU126">
        <v>21</v>
      </c>
      <c r="AV126">
        <v>10</v>
      </c>
      <c r="AW126">
        <v>41</v>
      </c>
      <c r="AX126">
        <v>66</v>
      </c>
      <c r="AY126">
        <v>39</v>
      </c>
      <c r="AZ126">
        <v>75</v>
      </c>
      <c r="BA126">
        <v>13.31</v>
      </c>
      <c r="BB126">
        <v>5.03</v>
      </c>
      <c r="BC126">
        <v>2.46</v>
      </c>
      <c r="BD126">
        <v>3.24</v>
      </c>
      <c r="BE126">
        <v>3.22</v>
      </c>
      <c r="BF126">
        <f t="shared" si="1"/>
        <v>8.5683488534908179E-3</v>
      </c>
      <c r="BG126">
        <f>1/Table3[[#This Row],[odds_ft_home_team_win]]-Table3[[#This Row],[Margin/3]]</f>
        <v>0.39793571618715956</v>
      </c>
      <c r="BH126">
        <f>1/Table3[[#This Row],[odds_ft_draw]]-Table3[[#This Row],[Margin/3]]</f>
        <v>0.30007362645515112</v>
      </c>
      <c r="BI126">
        <f>1/Table3[[#This Row],[odds_ft_away_team_win]]-Table3[[#This Row],[Margin/3]]</f>
        <v>0.30199065735768926</v>
      </c>
      <c r="BJ126">
        <f>MROUND(Table3[[#This Row],[ProbH]]*100,2)/100</f>
        <v>0.4</v>
      </c>
      <c r="BK126">
        <v>1.41</v>
      </c>
      <c r="BL126">
        <v>2.25</v>
      </c>
      <c r="BM126">
        <v>4.25</v>
      </c>
      <c r="BN126">
        <v>0</v>
      </c>
      <c r="BO126">
        <v>2</v>
      </c>
      <c r="BP126">
        <v>1.8</v>
      </c>
      <c r="BQ126" t="s">
        <v>1820</v>
      </c>
      <c r="BR126">
        <f>VLOOKUP(Table3[[#This Row],[Reference]],metron,10,FALSE)</f>
        <v>2.4956155335383219</v>
      </c>
      <c r="BS126">
        <f>VLOOKUP(Table3[[#This Row],[Reference]],metron,11,FALSE)</f>
        <v>1.344038264434575</v>
      </c>
      <c r="BT126">
        <f>VLOOKUP(Table3[[#This Row],[Reference]],metron,12,FALSE)</f>
        <v>1.1515772691037469</v>
      </c>
      <c r="BU126">
        <f>VLOOKUP(Table3[[#This Row],[Reference]],metron,13,FALSE)</f>
        <v>0.59936225942375587</v>
      </c>
      <c r="BV126">
        <f>VLOOKUP(Table3[[#This Row],[Reference]],metron,14,FALSE)</f>
        <v>0.50723152260562576</v>
      </c>
      <c r="BW126">
        <f>VLOOKUP(Table3[[#This Row],[Reference]],metron,15,FALSE)</f>
        <v>11.99278846153846</v>
      </c>
      <c r="BX126">
        <f>VLOOKUP(Table3[[#This Row],[Reference]],metron,16,FALSE)</f>
        <v>10.0277534965035</v>
      </c>
      <c r="BY126">
        <f>VLOOKUP(Table3[[#This Row],[Reference]],metron,17,FALSE)</f>
        <v>5.2857459543338514</v>
      </c>
      <c r="BZ126">
        <f>VLOOKUP(Table3[[#This Row],[Reference]],metron,18,FALSE)</f>
        <v>4.4067834183107957</v>
      </c>
      <c r="CA126">
        <f>VLOOKUP(Table3[[#This Row],[Reference]],metron,19,FALSE)</f>
        <v>6.7070425072046085</v>
      </c>
      <c r="CB126">
        <f>VLOOKUP(Table3[[#This Row],[Reference]],metron,20,FALSE)</f>
        <v>5.6209700781927046</v>
      </c>
      <c r="CC126">
        <f>VLOOKUP(Table3[[#This Row],[Reference]],metron,21,FALSE)</f>
        <v>13.04463690872752</v>
      </c>
      <c r="CD126">
        <f>VLOOKUP(Table3[[#This Row],[Reference]],metron,22,FALSE)</f>
        <v>13.49811236953142</v>
      </c>
      <c r="CE126">
        <f>VLOOKUP(Table3[[#This Row],[Reference]],metron,23,FALSE)</f>
        <v>1.5836526181353769</v>
      </c>
      <c r="CF126">
        <f>VLOOKUP(Table3[[#This Row],[Reference]],metron,24,FALSE)</f>
        <v>1.8744146445295871</v>
      </c>
      <c r="CG126">
        <f>VLOOKUP(Table3[[#This Row],[Reference]],metron,25,FALSE)</f>
        <v>8.5994040017028525E-2</v>
      </c>
      <c r="CH126">
        <f>VLOOKUP(Table3[[#This Row],[Reference]],metron,26,FALSE)</f>
        <v>0.13452532992762881</v>
      </c>
    </row>
    <row r="127" spans="1:86" hidden="1" x14ac:dyDescent="0.45">
      <c r="A127">
        <v>1523228400</v>
      </c>
      <c r="B127" t="s">
        <v>2004</v>
      </c>
      <c r="C127" t="s">
        <v>64</v>
      </c>
      <c r="D127" t="s">
        <v>65</v>
      </c>
      <c r="E127" t="s">
        <v>672</v>
      </c>
      <c r="F127" t="s">
        <v>683</v>
      </c>
      <c r="G127" t="s">
        <v>65</v>
      </c>
      <c r="H127">
        <v>14</v>
      </c>
      <c r="I127">
        <v>1.6</v>
      </c>
      <c r="J127">
        <v>1.43</v>
      </c>
      <c r="K127">
        <v>1.8</v>
      </c>
      <c r="L127">
        <v>1.24</v>
      </c>
      <c r="M127">
        <v>3</v>
      </c>
      <c r="N127">
        <v>0</v>
      </c>
      <c r="O127">
        <v>3</v>
      </c>
      <c r="P127">
        <v>0</v>
      </c>
      <c r="Q127">
        <v>0</v>
      </c>
      <c r="R127">
        <v>0</v>
      </c>
      <c r="S127" t="s">
        <v>2005</v>
      </c>
      <c r="U127">
        <v>7</v>
      </c>
      <c r="V127">
        <v>3</v>
      </c>
      <c r="W127">
        <v>1</v>
      </c>
      <c r="X127">
        <v>0</v>
      </c>
      <c r="Y127">
        <v>2</v>
      </c>
      <c r="Z127">
        <v>0</v>
      </c>
      <c r="AA127">
        <v>0</v>
      </c>
      <c r="AB127">
        <v>1</v>
      </c>
      <c r="AC127">
        <v>1</v>
      </c>
      <c r="AD127">
        <v>1</v>
      </c>
      <c r="AE127">
        <v>25</v>
      </c>
      <c r="AF127">
        <v>19</v>
      </c>
      <c r="AG127">
        <v>13</v>
      </c>
      <c r="AH127">
        <v>7</v>
      </c>
      <c r="AI127">
        <v>12</v>
      </c>
      <c r="AJ127">
        <v>12</v>
      </c>
      <c r="AK127">
        <v>10</v>
      </c>
      <c r="AL127">
        <v>17</v>
      </c>
      <c r="AM127">
        <v>52</v>
      </c>
      <c r="AN127">
        <v>48</v>
      </c>
      <c r="AO127">
        <v>0</v>
      </c>
      <c r="AP127">
        <v>0</v>
      </c>
      <c r="AQ127">
        <v>2.34</v>
      </c>
      <c r="AR127">
        <v>48</v>
      </c>
      <c r="AS127">
        <v>59</v>
      </c>
      <c r="AT127">
        <v>31</v>
      </c>
      <c r="AU127">
        <v>31</v>
      </c>
      <c r="AV127">
        <v>20</v>
      </c>
      <c r="AW127">
        <v>20</v>
      </c>
      <c r="AX127">
        <v>52</v>
      </c>
      <c r="AY127">
        <v>27</v>
      </c>
      <c r="AZ127">
        <v>83</v>
      </c>
      <c r="BA127">
        <v>11.47</v>
      </c>
      <c r="BB127">
        <v>4.24</v>
      </c>
      <c r="BC127">
        <v>1.69</v>
      </c>
      <c r="BD127">
        <v>3.92</v>
      </c>
      <c r="BE127">
        <v>5.54</v>
      </c>
      <c r="BF127">
        <f t="shared" si="1"/>
        <v>9.1078107700474451E-3</v>
      </c>
      <c r="BG127">
        <f>1/Table3[[#This Row],[odds_ft_home_team_win]]-Table3[[#This Row],[Margin/3]]</f>
        <v>0.58260816556131356</v>
      </c>
      <c r="BH127">
        <f>1/Table3[[#This Row],[odds_ft_draw]]-Table3[[#This Row],[Margin/3]]</f>
        <v>0.2459942300462791</v>
      </c>
      <c r="BI127">
        <f>1/Table3[[#This Row],[odds_ft_away_team_win]]-Table3[[#This Row],[Margin/3]]</f>
        <v>0.17139760439240745</v>
      </c>
      <c r="BJ127">
        <f>MROUND(Table3[[#This Row],[ProbH]]*100,2)/100</f>
        <v>0.57999999999999996</v>
      </c>
      <c r="BK127">
        <v>1.23</v>
      </c>
      <c r="BL127">
        <v>1.74</v>
      </c>
      <c r="BM127">
        <v>2.9</v>
      </c>
      <c r="BN127">
        <v>0</v>
      </c>
      <c r="BO127">
        <v>1.8</v>
      </c>
      <c r="BP127">
        <v>2</v>
      </c>
      <c r="BQ127" t="s">
        <v>1826</v>
      </c>
      <c r="BR127">
        <f>VLOOKUP(Table3[[#This Row],[Reference]],metron,10,FALSE)</f>
        <v>2.6362999299229148</v>
      </c>
      <c r="BS127">
        <f>VLOOKUP(Table3[[#This Row],[Reference]],metron,11,FALSE)</f>
        <v>1.7619715019855171</v>
      </c>
      <c r="BT127">
        <f>VLOOKUP(Table3[[#This Row],[Reference]],metron,12,FALSE)</f>
        <v>0.87432842793739785</v>
      </c>
      <c r="BU127">
        <f>VLOOKUP(Table3[[#This Row],[Reference]],metron,13,FALSE)</f>
        <v>0.78411214953271025</v>
      </c>
      <c r="BV127">
        <f>VLOOKUP(Table3[[#This Row],[Reference]],metron,14,FALSE)</f>
        <v>0.38060747663551397</v>
      </c>
      <c r="BW127">
        <f>VLOOKUP(Table3[[#This Row],[Reference]],metron,15,FALSE)</f>
        <v>14.215499378367181</v>
      </c>
      <c r="BX127">
        <f>VLOOKUP(Table3[[#This Row],[Reference]],metron,16,FALSE)</f>
        <v>8.9523612261806136</v>
      </c>
      <c r="BY127">
        <f>VLOOKUP(Table3[[#This Row],[Reference]],metron,17,FALSE)</f>
        <v>6.3083121289228163</v>
      </c>
      <c r="BZ127">
        <f>VLOOKUP(Table3[[#This Row],[Reference]],metron,18,FALSE)</f>
        <v>3.7757524374735061</v>
      </c>
      <c r="CA127">
        <f>VLOOKUP(Table3[[#This Row],[Reference]],metron,19,FALSE)</f>
        <v>7.9071872494443642</v>
      </c>
      <c r="CB127">
        <f>VLOOKUP(Table3[[#This Row],[Reference]],metron,20,FALSE)</f>
        <v>5.1766087887071075</v>
      </c>
      <c r="CC127">
        <f>VLOOKUP(Table3[[#This Row],[Reference]],metron,21,FALSE)</f>
        <v>12.634239592183521</v>
      </c>
      <c r="CD127">
        <f>VLOOKUP(Table3[[#This Row],[Reference]],metron,22,FALSE)</f>
        <v>13.597706032285471</v>
      </c>
      <c r="CE127">
        <f>VLOOKUP(Table3[[#This Row],[Reference]],metron,23,FALSE)</f>
        <v>1.365400161681487</v>
      </c>
      <c r="CF127">
        <f>VLOOKUP(Table3[[#This Row],[Reference]],metron,24,FALSE)</f>
        <v>1.963621665319321</v>
      </c>
      <c r="CG127">
        <f>VLOOKUP(Table3[[#This Row],[Reference]],metron,25,FALSE)</f>
        <v>7.1544058205335492E-2</v>
      </c>
      <c r="CH127">
        <f>VLOOKUP(Table3[[#This Row],[Reference]],metron,26,FALSE)</f>
        <v>0.1216653193209378</v>
      </c>
    </row>
    <row r="128" spans="1:86" hidden="1" x14ac:dyDescent="0.45">
      <c r="A128">
        <v>1523671200</v>
      </c>
      <c r="B128" t="s">
        <v>2006</v>
      </c>
      <c r="C128" t="s">
        <v>64</v>
      </c>
      <c r="D128" t="s">
        <v>65</v>
      </c>
      <c r="E128" t="s">
        <v>676</v>
      </c>
      <c r="F128" t="s">
        <v>666</v>
      </c>
      <c r="G128" t="s">
        <v>65</v>
      </c>
      <c r="H128">
        <v>15</v>
      </c>
      <c r="I128">
        <v>1.67</v>
      </c>
      <c r="J128">
        <v>1.53</v>
      </c>
      <c r="K128">
        <v>1.84</v>
      </c>
      <c r="L128">
        <v>1.35</v>
      </c>
      <c r="M128">
        <v>3</v>
      </c>
      <c r="N128">
        <v>0</v>
      </c>
      <c r="O128">
        <v>3</v>
      </c>
      <c r="P128">
        <v>2</v>
      </c>
      <c r="Q128">
        <v>2</v>
      </c>
      <c r="R128">
        <v>0</v>
      </c>
      <c r="S128" t="s">
        <v>2007</v>
      </c>
      <c r="U128">
        <v>1</v>
      </c>
      <c r="V128">
        <v>2</v>
      </c>
      <c r="W128">
        <v>3</v>
      </c>
      <c r="X128">
        <v>0</v>
      </c>
      <c r="Y128">
        <v>3</v>
      </c>
      <c r="Z128">
        <v>0</v>
      </c>
      <c r="AA128">
        <v>1</v>
      </c>
      <c r="AB128">
        <v>2</v>
      </c>
      <c r="AC128">
        <v>1</v>
      </c>
      <c r="AD128">
        <v>2</v>
      </c>
      <c r="AE128">
        <v>9</v>
      </c>
      <c r="AF128">
        <v>8</v>
      </c>
      <c r="AG128">
        <v>5</v>
      </c>
      <c r="AH128">
        <v>4</v>
      </c>
      <c r="AI128">
        <v>4</v>
      </c>
      <c r="AJ128">
        <v>4</v>
      </c>
      <c r="AK128">
        <v>17</v>
      </c>
      <c r="AL128">
        <v>20</v>
      </c>
      <c r="AM128">
        <v>45</v>
      </c>
      <c r="AN128">
        <v>55</v>
      </c>
      <c r="AO128">
        <v>0</v>
      </c>
      <c r="AP128">
        <v>0</v>
      </c>
      <c r="AQ128">
        <v>2.6</v>
      </c>
      <c r="AR128">
        <v>60</v>
      </c>
      <c r="AS128">
        <v>84</v>
      </c>
      <c r="AT128">
        <v>44</v>
      </c>
      <c r="AU128">
        <v>27</v>
      </c>
      <c r="AV128">
        <v>10</v>
      </c>
      <c r="AW128">
        <v>30</v>
      </c>
      <c r="AX128">
        <v>80</v>
      </c>
      <c r="AY128">
        <v>47</v>
      </c>
      <c r="AZ128">
        <v>80</v>
      </c>
      <c r="BA128">
        <v>10.24</v>
      </c>
      <c r="BB128">
        <v>5.86</v>
      </c>
      <c r="BC128">
        <v>1.82</v>
      </c>
      <c r="BD128">
        <v>3.58</v>
      </c>
      <c r="BE128">
        <v>5.0999999999999996</v>
      </c>
      <c r="BF128">
        <f t="shared" si="1"/>
        <v>8.2861965872152634E-3</v>
      </c>
      <c r="BG128">
        <f>1/Table3[[#This Row],[odds_ft_home_team_win]]-Table3[[#This Row],[Margin/3]]</f>
        <v>0.54116435286333409</v>
      </c>
      <c r="BH128">
        <f>1/Table3[[#This Row],[odds_ft_draw]]-Table3[[#This Row],[Margin/3]]</f>
        <v>0.27104341235133222</v>
      </c>
      <c r="BI128">
        <f>1/Table3[[#This Row],[odds_ft_away_team_win]]-Table3[[#This Row],[Margin/3]]</f>
        <v>0.18779223478533377</v>
      </c>
      <c r="BJ128">
        <f>MROUND(Table3[[#This Row],[ProbH]]*100,2)/100</f>
        <v>0.54</v>
      </c>
      <c r="BK128">
        <v>1.33</v>
      </c>
      <c r="BL128">
        <v>2.0499999999999998</v>
      </c>
      <c r="BM128">
        <v>3.7</v>
      </c>
      <c r="BN128">
        <v>0</v>
      </c>
      <c r="BO128">
        <v>2.2000000000000002</v>
      </c>
      <c r="BP128">
        <v>1.67</v>
      </c>
      <c r="BQ128" t="s">
        <v>1829</v>
      </c>
      <c r="BR128">
        <f>VLOOKUP(Table3[[#This Row],[Reference]],metron,10,FALSE)</f>
        <v>2.6359702267612941</v>
      </c>
      <c r="BS128">
        <f>VLOOKUP(Table3[[#This Row],[Reference]],metron,11,FALSE)</f>
        <v>1.684957590444867</v>
      </c>
      <c r="BT128">
        <f>VLOOKUP(Table3[[#This Row],[Reference]],metron,12,FALSE)</f>
        <v>0.95101263631642718</v>
      </c>
      <c r="BU128">
        <f>VLOOKUP(Table3[[#This Row],[Reference]],metron,13,FALSE)</f>
        <v>0.72650164445213783</v>
      </c>
      <c r="BV128">
        <f>VLOOKUP(Table3[[#This Row],[Reference]],metron,14,FALSE)</f>
        <v>0.42097974727367138</v>
      </c>
      <c r="BW128">
        <f>VLOOKUP(Table3[[#This Row],[Reference]],metron,15,FALSE)</f>
        <v>13.338806970509379</v>
      </c>
      <c r="BX128">
        <f>VLOOKUP(Table3[[#This Row],[Reference]],metron,16,FALSE)</f>
        <v>9.2530160857908843</v>
      </c>
      <c r="BY128">
        <f>VLOOKUP(Table3[[#This Row],[Reference]],metron,17,FALSE)</f>
        <v>5.9915081521739131</v>
      </c>
      <c r="BZ128">
        <f>VLOOKUP(Table3[[#This Row],[Reference]],metron,18,FALSE)</f>
        <v>3.9772418478260869</v>
      </c>
      <c r="CA128">
        <f>VLOOKUP(Table3[[#This Row],[Reference]],metron,19,FALSE)</f>
        <v>7.3472988183354664</v>
      </c>
      <c r="CB128">
        <f>VLOOKUP(Table3[[#This Row],[Reference]],metron,20,FALSE)</f>
        <v>5.2757742379647974</v>
      </c>
      <c r="CC128">
        <f>VLOOKUP(Table3[[#This Row],[Reference]],metron,21,FALSE)</f>
        <v>12.59428182437032</v>
      </c>
      <c r="CD128">
        <f>VLOOKUP(Table3[[#This Row],[Reference]],metron,22,FALSE)</f>
        <v>13.577944179714089</v>
      </c>
      <c r="CE128">
        <f>VLOOKUP(Table3[[#This Row],[Reference]],metron,23,FALSE)</f>
        <v>1.4276913099870301</v>
      </c>
      <c r="CF128">
        <f>VLOOKUP(Table3[[#This Row],[Reference]],metron,24,FALSE)</f>
        <v>1.940985732814527</v>
      </c>
      <c r="CG128">
        <f>VLOOKUP(Table3[[#This Row],[Reference]],metron,25,FALSE)</f>
        <v>8.0739299610894946E-2</v>
      </c>
      <c r="CH128">
        <f>VLOOKUP(Table3[[#This Row],[Reference]],metron,26,FALSE)</f>
        <v>0.12743190661478601</v>
      </c>
    </row>
    <row r="129" spans="1:86" hidden="1" x14ac:dyDescent="0.45">
      <c r="A129">
        <v>1523671200</v>
      </c>
      <c r="B129" t="s">
        <v>2006</v>
      </c>
      <c r="C129" t="s">
        <v>64</v>
      </c>
      <c r="D129" t="s">
        <v>65</v>
      </c>
      <c r="E129" t="s">
        <v>677</v>
      </c>
      <c r="F129" t="s">
        <v>683</v>
      </c>
      <c r="G129" t="s">
        <v>65</v>
      </c>
      <c r="H129">
        <v>15</v>
      </c>
      <c r="I129">
        <v>1.38</v>
      </c>
      <c r="J129">
        <v>1.33</v>
      </c>
      <c r="K129">
        <v>1.56</v>
      </c>
      <c r="L129">
        <v>1.24</v>
      </c>
      <c r="M129">
        <v>1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81</v>
      </c>
      <c r="U129">
        <v>8</v>
      </c>
      <c r="V129">
        <v>1</v>
      </c>
      <c r="W129">
        <v>2</v>
      </c>
      <c r="X129">
        <v>0</v>
      </c>
      <c r="Y129">
        <v>2</v>
      </c>
      <c r="Z129">
        <v>0</v>
      </c>
      <c r="AA129">
        <v>1</v>
      </c>
      <c r="AB129">
        <v>1</v>
      </c>
      <c r="AC129">
        <v>1</v>
      </c>
      <c r="AD129">
        <v>1</v>
      </c>
      <c r="AE129">
        <v>17</v>
      </c>
      <c r="AF129">
        <v>7</v>
      </c>
      <c r="AG129">
        <v>6</v>
      </c>
      <c r="AH129">
        <v>4</v>
      </c>
      <c r="AI129">
        <v>11</v>
      </c>
      <c r="AJ129">
        <v>3</v>
      </c>
      <c r="AK129">
        <v>13</v>
      </c>
      <c r="AL129">
        <v>15</v>
      </c>
      <c r="AM129">
        <v>59</v>
      </c>
      <c r="AN129">
        <v>41</v>
      </c>
      <c r="AO129">
        <v>0</v>
      </c>
      <c r="AP129">
        <v>0</v>
      </c>
      <c r="AQ129">
        <v>2.16</v>
      </c>
      <c r="AR129">
        <v>52</v>
      </c>
      <c r="AS129">
        <v>65</v>
      </c>
      <c r="AT129">
        <v>33</v>
      </c>
      <c r="AU129">
        <v>17</v>
      </c>
      <c r="AV129">
        <v>7</v>
      </c>
      <c r="AW129">
        <v>26</v>
      </c>
      <c r="AX129">
        <v>52</v>
      </c>
      <c r="AY129">
        <v>29</v>
      </c>
      <c r="AZ129">
        <v>81</v>
      </c>
      <c r="BA129">
        <v>9.24</v>
      </c>
      <c r="BB129">
        <v>4.91</v>
      </c>
      <c r="BC129">
        <v>2.52</v>
      </c>
      <c r="BD129">
        <v>3.29</v>
      </c>
      <c r="BE129">
        <v>3.08</v>
      </c>
      <c r="BF129">
        <f t="shared" si="1"/>
        <v>8.4840297606255301E-3</v>
      </c>
      <c r="BG129">
        <f>1/Table3[[#This Row],[odds_ft_home_team_win]]-Table3[[#This Row],[Margin/3]]</f>
        <v>0.38834136706477129</v>
      </c>
      <c r="BH129">
        <f>1/Table3[[#This Row],[odds_ft_draw]]-Table3[[#This Row],[Margin/3]]</f>
        <v>0.29546733802052949</v>
      </c>
      <c r="BI129">
        <f>1/Table3[[#This Row],[odds_ft_away_team_win]]-Table3[[#This Row],[Margin/3]]</f>
        <v>0.31619129491469916</v>
      </c>
      <c r="BJ129">
        <f>MROUND(Table3[[#This Row],[ProbH]]*100,2)/100</f>
        <v>0.38</v>
      </c>
      <c r="BK129">
        <v>1.36</v>
      </c>
      <c r="BL129">
        <v>2.1</v>
      </c>
      <c r="BM129">
        <v>3.9</v>
      </c>
      <c r="BN129">
        <v>0</v>
      </c>
      <c r="BO129">
        <v>1.95</v>
      </c>
      <c r="BP129">
        <v>1.87</v>
      </c>
      <c r="BQ129" t="s">
        <v>1806</v>
      </c>
      <c r="BR129">
        <f>VLOOKUP(Table3[[#This Row],[Reference]],metron,10,FALSE)</f>
        <v>2.4900895140664963</v>
      </c>
      <c r="BS129">
        <f>VLOOKUP(Table3[[#This Row],[Reference]],metron,11,FALSE)</f>
        <v>1.330562659846547</v>
      </c>
      <c r="BT129">
        <f>VLOOKUP(Table3[[#This Row],[Reference]],metron,12,FALSE)</f>
        <v>1.1595268542199491</v>
      </c>
      <c r="BU129">
        <f>VLOOKUP(Table3[[#This Row],[Reference]],metron,13,FALSE)</f>
        <v>0.59053607588191415</v>
      </c>
      <c r="BV129">
        <f>VLOOKUP(Table3[[#This Row],[Reference]],metron,14,FALSE)</f>
        <v>0.50069274219332838</v>
      </c>
      <c r="BW129">
        <f>VLOOKUP(Table3[[#This Row],[Reference]],metron,15,FALSE)</f>
        <v>11.79715236686391</v>
      </c>
      <c r="BX129">
        <f>VLOOKUP(Table3[[#This Row],[Reference]],metron,16,FALSE)</f>
        <v>10.317122781065089</v>
      </c>
      <c r="BY129">
        <f>VLOOKUP(Table3[[#This Row],[Reference]],metron,17,FALSE)</f>
        <v>5.0637025966747622</v>
      </c>
      <c r="BZ129">
        <f>VLOOKUP(Table3[[#This Row],[Reference]],metron,18,FALSE)</f>
        <v>4.4674014571268454</v>
      </c>
      <c r="CA129">
        <f>VLOOKUP(Table3[[#This Row],[Reference]],metron,19,FALSE)</f>
        <v>6.7334497701891483</v>
      </c>
      <c r="CB129">
        <f>VLOOKUP(Table3[[#This Row],[Reference]],metron,20,FALSE)</f>
        <v>5.849721323938244</v>
      </c>
      <c r="CC129">
        <f>VLOOKUP(Table3[[#This Row],[Reference]],metron,21,FALSE)</f>
        <v>12.89644194756554</v>
      </c>
      <c r="CD129">
        <f>VLOOKUP(Table3[[#This Row],[Reference]],metron,22,FALSE)</f>
        <v>13.3434456928839</v>
      </c>
      <c r="CE129">
        <f>VLOOKUP(Table3[[#This Row],[Reference]],metron,23,FALSE)</f>
        <v>1.6144382124117971</v>
      </c>
      <c r="CF129">
        <f>VLOOKUP(Table3[[#This Row],[Reference]],metron,24,FALSE)</f>
        <v>1.9032024606477289</v>
      </c>
      <c r="CG129">
        <f>VLOOKUP(Table3[[#This Row],[Reference]],metron,25,FALSE)</f>
        <v>9.372172969060974E-2</v>
      </c>
      <c r="CH129">
        <f>VLOOKUP(Table3[[#This Row],[Reference]],metron,26,FALSE)</f>
        <v>0.11669983716301791</v>
      </c>
    </row>
    <row r="130" spans="1:86" hidden="1" x14ac:dyDescent="0.45">
      <c r="A130">
        <v>1523743200</v>
      </c>
      <c r="B130" t="s">
        <v>2008</v>
      </c>
      <c r="C130" t="s">
        <v>64</v>
      </c>
      <c r="D130" t="s">
        <v>65</v>
      </c>
      <c r="E130" t="s">
        <v>1823</v>
      </c>
      <c r="F130" t="s">
        <v>660</v>
      </c>
      <c r="G130" t="s">
        <v>65</v>
      </c>
      <c r="H130">
        <v>15</v>
      </c>
      <c r="I130">
        <v>1.2</v>
      </c>
      <c r="J130">
        <v>1.27</v>
      </c>
      <c r="K130">
        <v>1.06</v>
      </c>
      <c r="L130">
        <v>1.35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0</v>
      </c>
      <c r="T130">
        <v>79</v>
      </c>
      <c r="U130">
        <v>5</v>
      </c>
      <c r="V130">
        <v>2</v>
      </c>
      <c r="W130">
        <v>0</v>
      </c>
      <c r="X130">
        <v>0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1</v>
      </c>
      <c r="AE130">
        <v>11</v>
      </c>
      <c r="AF130">
        <v>7</v>
      </c>
      <c r="AG130">
        <v>3</v>
      </c>
      <c r="AH130">
        <v>4</v>
      </c>
      <c r="AI130">
        <v>8</v>
      </c>
      <c r="AJ130">
        <v>3</v>
      </c>
      <c r="AK130">
        <v>16</v>
      </c>
      <c r="AL130">
        <v>14</v>
      </c>
      <c r="AM130">
        <v>59</v>
      </c>
      <c r="AN130">
        <v>41</v>
      </c>
      <c r="AO130">
        <v>0</v>
      </c>
      <c r="AP130">
        <v>0</v>
      </c>
      <c r="AQ130">
        <v>2.5299999999999998</v>
      </c>
      <c r="AR130">
        <v>50</v>
      </c>
      <c r="AS130">
        <v>74</v>
      </c>
      <c r="AT130">
        <v>47</v>
      </c>
      <c r="AU130">
        <v>30</v>
      </c>
      <c r="AV130">
        <v>14</v>
      </c>
      <c r="AW130">
        <v>34</v>
      </c>
      <c r="AX130">
        <v>67</v>
      </c>
      <c r="AY130">
        <v>30</v>
      </c>
      <c r="AZ130">
        <v>67</v>
      </c>
      <c r="BA130">
        <v>10.47</v>
      </c>
      <c r="BB130">
        <v>5.13</v>
      </c>
      <c r="BC130">
        <v>2.7</v>
      </c>
      <c r="BD130">
        <v>3.33</v>
      </c>
      <c r="BE130">
        <v>2.82</v>
      </c>
      <c r="BF130">
        <f t="shared" si="1"/>
        <v>8.4268665828949683E-3</v>
      </c>
      <c r="BG130">
        <f>1/Table3[[#This Row],[odds_ft_home_team_win]]-Table3[[#This Row],[Margin/3]]</f>
        <v>0.36194350378747536</v>
      </c>
      <c r="BH130">
        <f>1/Table3[[#This Row],[odds_ft_draw]]-Table3[[#This Row],[Margin/3]]</f>
        <v>0.29187343371740532</v>
      </c>
      <c r="BI130">
        <f>1/Table3[[#This Row],[odds_ft_away_team_win]]-Table3[[#This Row],[Margin/3]]</f>
        <v>0.34618306249511921</v>
      </c>
      <c r="BJ130">
        <f>MROUND(Table3[[#This Row],[ProbH]]*100,2)/100</f>
        <v>0.36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 t="s">
        <v>1832</v>
      </c>
      <c r="BR130">
        <f>VLOOKUP(Table3[[#This Row],[Reference]],metron,10,FALSE)</f>
        <v>2.5110350525197691</v>
      </c>
      <c r="BS130">
        <f>VLOOKUP(Table3[[#This Row],[Reference]],metron,11,FALSE)</f>
        <v>1.269326094653606</v>
      </c>
      <c r="BT130">
        <f>VLOOKUP(Table3[[#This Row],[Reference]],metron,12,FALSE)</f>
        <v>1.2417089578661631</v>
      </c>
      <c r="BU130">
        <f>VLOOKUP(Table3[[#This Row],[Reference]],metron,13,FALSE)</f>
        <v>0.56586402266288949</v>
      </c>
      <c r="BV130">
        <f>VLOOKUP(Table3[[#This Row],[Reference]],metron,14,FALSE)</f>
        <v>0.55158168083097259</v>
      </c>
      <c r="BW130">
        <f>VLOOKUP(Table3[[#This Row],[Reference]],metron,15,FALSE)</f>
        <v>11.49400826446281</v>
      </c>
      <c r="BX130">
        <f>VLOOKUP(Table3[[#This Row],[Reference]],metron,16,FALSE)</f>
        <v>10.507231404958681</v>
      </c>
      <c r="BY130">
        <f>VLOOKUP(Table3[[#This Row],[Reference]],metron,17,FALSE)</f>
        <v>4.9238790406673623</v>
      </c>
      <c r="BZ130">
        <f>VLOOKUP(Table3[[#This Row],[Reference]],metron,18,FALSE)</f>
        <v>4.6296141814389991</v>
      </c>
      <c r="CA130">
        <f>VLOOKUP(Table3[[#This Row],[Reference]],metron,19,FALSE)</f>
        <v>6.5701292237954476</v>
      </c>
      <c r="CB130">
        <f>VLOOKUP(Table3[[#This Row],[Reference]],metron,20,FALSE)</f>
        <v>5.8776172235196817</v>
      </c>
      <c r="CC130">
        <f>VLOOKUP(Table3[[#This Row],[Reference]],metron,21,FALSE)</f>
        <v>12.798739495798319</v>
      </c>
      <c r="CD130">
        <f>VLOOKUP(Table3[[#This Row],[Reference]],metron,22,FALSE)</f>
        <v>12.98844537815126</v>
      </c>
      <c r="CE130">
        <f>VLOOKUP(Table3[[#This Row],[Reference]],metron,23,FALSE)</f>
        <v>1.604928297313674</v>
      </c>
      <c r="CF130">
        <f>VLOOKUP(Table3[[#This Row],[Reference]],metron,24,FALSE)</f>
        <v>1.791961219955565</v>
      </c>
      <c r="CG130">
        <f>VLOOKUP(Table3[[#This Row],[Reference]],metron,25,FALSE)</f>
        <v>8.887093516461321E-2</v>
      </c>
      <c r="CH130">
        <f>VLOOKUP(Table3[[#This Row],[Reference]],metron,26,FALSE)</f>
        <v>0.11694607150070691</v>
      </c>
    </row>
    <row r="131" spans="1:86" hidden="1" x14ac:dyDescent="0.45">
      <c r="A131">
        <v>1523750400</v>
      </c>
      <c r="B131" t="s">
        <v>2009</v>
      </c>
      <c r="C131" t="s">
        <v>64</v>
      </c>
      <c r="D131" t="s">
        <v>65</v>
      </c>
      <c r="E131" t="s">
        <v>661</v>
      </c>
      <c r="F131" t="s">
        <v>671</v>
      </c>
      <c r="G131" t="s">
        <v>65</v>
      </c>
      <c r="H131">
        <v>15</v>
      </c>
      <c r="I131">
        <v>2.56</v>
      </c>
      <c r="J131">
        <v>1.31</v>
      </c>
      <c r="K131">
        <v>2.4300000000000002</v>
      </c>
      <c r="L131">
        <v>1.39</v>
      </c>
      <c r="M131">
        <v>2</v>
      </c>
      <c r="N131">
        <v>2</v>
      </c>
      <c r="O131">
        <v>4</v>
      </c>
      <c r="P131">
        <v>1</v>
      </c>
      <c r="Q131">
        <v>0</v>
      </c>
      <c r="R131">
        <v>1</v>
      </c>
      <c r="S131" t="s">
        <v>2010</v>
      </c>
      <c r="T131" t="s">
        <v>2011</v>
      </c>
      <c r="U131">
        <v>5</v>
      </c>
      <c r="V131">
        <v>3</v>
      </c>
      <c r="W131">
        <v>4</v>
      </c>
      <c r="X131">
        <v>0</v>
      </c>
      <c r="Y131">
        <v>6</v>
      </c>
      <c r="Z131">
        <v>1</v>
      </c>
      <c r="AA131">
        <v>2</v>
      </c>
      <c r="AB131">
        <v>2</v>
      </c>
      <c r="AC131">
        <v>4</v>
      </c>
      <c r="AD131">
        <v>3</v>
      </c>
      <c r="AE131">
        <v>11</v>
      </c>
      <c r="AF131">
        <v>10</v>
      </c>
      <c r="AG131">
        <v>4</v>
      </c>
      <c r="AH131">
        <v>5</v>
      </c>
      <c r="AI131">
        <v>7</v>
      </c>
      <c r="AJ131">
        <v>5</v>
      </c>
      <c r="AK131">
        <v>12</v>
      </c>
      <c r="AL131">
        <v>16</v>
      </c>
      <c r="AM131">
        <v>56</v>
      </c>
      <c r="AN131">
        <v>44</v>
      </c>
      <c r="AO131">
        <v>0</v>
      </c>
      <c r="AP131">
        <v>0</v>
      </c>
      <c r="AQ131">
        <v>2.71</v>
      </c>
      <c r="AR131">
        <v>57</v>
      </c>
      <c r="AS131">
        <v>83</v>
      </c>
      <c r="AT131">
        <v>54</v>
      </c>
      <c r="AU131">
        <v>27</v>
      </c>
      <c r="AV131">
        <v>14</v>
      </c>
      <c r="AW131">
        <v>48</v>
      </c>
      <c r="AX131">
        <v>79</v>
      </c>
      <c r="AY131">
        <v>39</v>
      </c>
      <c r="AZ131">
        <v>80</v>
      </c>
      <c r="BA131">
        <v>10.86</v>
      </c>
      <c r="BB131">
        <v>4.33</v>
      </c>
      <c r="BC131">
        <v>1.83</v>
      </c>
      <c r="BD131">
        <v>3.58</v>
      </c>
      <c r="BE131">
        <v>4.99</v>
      </c>
      <c r="BF131">
        <f t="shared" ref="BF131:BF194" si="2">(1/BC131+1/BD131+1/BE131-1)/3</f>
        <v>8.7261659911492817E-3</v>
      </c>
      <c r="BG131">
        <f>1/Table3[[#This Row],[odds_ft_home_team_win]]-Table3[[#This Row],[Margin/3]]</f>
        <v>0.53772192144054465</v>
      </c>
      <c r="BH131">
        <f>1/Table3[[#This Row],[odds_ft_draw]]-Table3[[#This Row],[Margin/3]]</f>
        <v>0.27060344294739819</v>
      </c>
      <c r="BI131">
        <f>1/Table3[[#This Row],[odds_ft_away_team_win]]-Table3[[#This Row],[Margin/3]]</f>
        <v>0.19167463561205711</v>
      </c>
      <c r="BJ131">
        <f>MROUND(Table3[[#This Row],[ProbH]]*100,2)/100</f>
        <v>0.54</v>
      </c>
      <c r="BK131">
        <v>1.33</v>
      </c>
      <c r="BL131">
        <v>2.0499999999999998</v>
      </c>
      <c r="BM131">
        <v>3.7</v>
      </c>
      <c r="BN131">
        <v>0</v>
      </c>
      <c r="BO131">
        <v>2</v>
      </c>
      <c r="BP131">
        <v>1.8</v>
      </c>
      <c r="BQ131" t="s">
        <v>1838</v>
      </c>
      <c r="BR131">
        <f>VLOOKUP(Table3[[#This Row],[Reference]],metron,10,FALSE)</f>
        <v>2.6359702267612941</v>
      </c>
      <c r="BS131">
        <f>VLOOKUP(Table3[[#This Row],[Reference]],metron,11,FALSE)</f>
        <v>1.684957590444867</v>
      </c>
      <c r="BT131">
        <f>VLOOKUP(Table3[[#This Row],[Reference]],metron,12,FALSE)</f>
        <v>0.95101263631642718</v>
      </c>
      <c r="BU131">
        <f>VLOOKUP(Table3[[#This Row],[Reference]],metron,13,FALSE)</f>
        <v>0.72650164445213783</v>
      </c>
      <c r="BV131">
        <f>VLOOKUP(Table3[[#This Row],[Reference]],metron,14,FALSE)</f>
        <v>0.42097974727367138</v>
      </c>
      <c r="BW131">
        <f>VLOOKUP(Table3[[#This Row],[Reference]],metron,15,FALSE)</f>
        <v>13.338806970509379</v>
      </c>
      <c r="BX131">
        <f>VLOOKUP(Table3[[#This Row],[Reference]],metron,16,FALSE)</f>
        <v>9.2530160857908843</v>
      </c>
      <c r="BY131">
        <f>VLOOKUP(Table3[[#This Row],[Reference]],metron,17,FALSE)</f>
        <v>5.9915081521739131</v>
      </c>
      <c r="BZ131">
        <f>VLOOKUP(Table3[[#This Row],[Reference]],metron,18,FALSE)</f>
        <v>3.9772418478260869</v>
      </c>
      <c r="CA131">
        <f>VLOOKUP(Table3[[#This Row],[Reference]],metron,19,FALSE)</f>
        <v>7.3472988183354664</v>
      </c>
      <c r="CB131">
        <f>VLOOKUP(Table3[[#This Row],[Reference]],metron,20,FALSE)</f>
        <v>5.2757742379647974</v>
      </c>
      <c r="CC131">
        <f>VLOOKUP(Table3[[#This Row],[Reference]],metron,21,FALSE)</f>
        <v>12.59428182437032</v>
      </c>
      <c r="CD131">
        <f>VLOOKUP(Table3[[#This Row],[Reference]],metron,22,FALSE)</f>
        <v>13.577944179714089</v>
      </c>
      <c r="CE131">
        <f>VLOOKUP(Table3[[#This Row],[Reference]],metron,23,FALSE)</f>
        <v>1.4276913099870301</v>
      </c>
      <c r="CF131">
        <f>VLOOKUP(Table3[[#This Row],[Reference]],metron,24,FALSE)</f>
        <v>1.940985732814527</v>
      </c>
      <c r="CG131">
        <f>VLOOKUP(Table3[[#This Row],[Reference]],metron,25,FALSE)</f>
        <v>8.0739299610894946E-2</v>
      </c>
      <c r="CH131">
        <f>VLOOKUP(Table3[[#This Row],[Reference]],metron,26,FALSE)</f>
        <v>0.12743190661478601</v>
      </c>
    </row>
    <row r="132" spans="1:86" hidden="1" x14ac:dyDescent="0.45">
      <c r="A132">
        <v>1523750760</v>
      </c>
      <c r="B132" t="s">
        <v>2012</v>
      </c>
      <c r="C132" t="s">
        <v>64</v>
      </c>
      <c r="D132" t="s">
        <v>65</v>
      </c>
      <c r="E132" t="s">
        <v>693</v>
      </c>
      <c r="F132" t="s">
        <v>672</v>
      </c>
      <c r="G132" t="s">
        <v>65</v>
      </c>
      <c r="H132">
        <v>15</v>
      </c>
      <c r="I132">
        <v>1.53</v>
      </c>
      <c r="J132">
        <v>1.33</v>
      </c>
      <c r="K132">
        <v>1.59</v>
      </c>
      <c r="L132">
        <v>1.1000000000000001</v>
      </c>
      <c r="M132">
        <v>3</v>
      </c>
      <c r="N132">
        <v>1</v>
      </c>
      <c r="O132">
        <v>4</v>
      </c>
      <c r="P132">
        <v>3</v>
      </c>
      <c r="Q132">
        <v>2</v>
      </c>
      <c r="R132">
        <v>1</v>
      </c>
      <c r="S132" t="s">
        <v>2013</v>
      </c>
      <c r="T132">
        <v>39</v>
      </c>
      <c r="U132">
        <v>4</v>
      </c>
      <c r="V132">
        <v>3</v>
      </c>
      <c r="W132">
        <v>2</v>
      </c>
      <c r="X132">
        <v>0</v>
      </c>
      <c r="Y132">
        <v>4</v>
      </c>
      <c r="Z132">
        <v>0</v>
      </c>
      <c r="AA132">
        <v>1</v>
      </c>
      <c r="AB132">
        <v>1</v>
      </c>
      <c r="AC132">
        <v>2</v>
      </c>
      <c r="AD132">
        <v>2</v>
      </c>
      <c r="AE132">
        <v>11</v>
      </c>
      <c r="AF132">
        <v>5</v>
      </c>
      <c r="AG132">
        <v>5</v>
      </c>
      <c r="AH132">
        <v>3</v>
      </c>
      <c r="AI132">
        <v>6</v>
      </c>
      <c r="AJ132">
        <v>2</v>
      </c>
      <c r="AK132">
        <v>20</v>
      </c>
      <c r="AL132">
        <v>12</v>
      </c>
      <c r="AM132">
        <v>53</v>
      </c>
      <c r="AN132">
        <v>47</v>
      </c>
      <c r="AO132">
        <v>0</v>
      </c>
      <c r="AP132">
        <v>0</v>
      </c>
      <c r="AQ132">
        <v>2.9</v>
      </c>
      <c r="AR132">
        <v>67</v>
      </c>
      <c r="AS132">
        <v>87</v>
      </c>
      <c r="AT132">
        <v>60</v>
      </c>
      <c r="AU132">
        <v>34</v>
      </c>
      <c r="AV132">
        <v>14</v>
      </c>
      <c r="AW132">
        <v>47</v>
      </c>
      <c r="AX132">
        <v>87</v>
      </c>
      <c r="AY132">
        <v>37</v>
      </c>
      <c r="AZ132">
        <v>77</v>
      </c>
      <c r="BA132">
        <v>9.6</v>
      </c>
      <c r="BB132">
        <v>4.54</v>
      </c>
      <c r="BC132">
        <v>2.36</v>
      </c>
      <c r="BD132">
        <v>3.54</v>
      </c>
      <c r="BE132">
        <v>3.14</v>
      </c>
      <c r="BF132">
        <f t="shared" si="2"/>
        <v>8.2286756150515093E-3</v>
      </c>
      <c r="BG132">
        <f>1/Table3[[#This Row],[odds_ft_home_team_win]]-Table3[[#This Row],[Margin/3]]</f>
        <v>0.41550013794427054</v>
      </c>
      <c r="BH132">
        <f>1/Table3[[#This Row],[odds_ft_draw]]-Table3[[#This Row],[Margin/3]]</f>
        <v>0.27425720009116317</v>
      </c>
      <c r="BI132">
        <f>1/Table3[[#This Row],[odds_ft_away_team_win]]-Table3[[#This Row],[Margin/3]]</f>
        <v>0.31024266196456629</v>
      </c>
      <c r="BJ132">
        <f>MROUND(Table3[[#This Row],[ProbH]]*100,2)/100</f>
        <v>0.42</v>
      </c>
      <c r="BK132">
        <v>1.18</v>
      </c>
      <c r="BL132">
        <v>1.61</v>
      </c>
      <c r="BM132">
        <v>2.5</v>
      </c>
      <c r="BN132">
        <v>0</v>
      </c>
      <c r="BO132">
        <v>1.57</v>
      </c>
      <c r="BP132">
        <v>2.4</v>
      </c>
      <c r="BQ132" t="s">
        <v>1815</v>
      </c>
      <c r="BR132">
        <f>VLOOKUP(Table3[[#This Row],[Reference]],metron,10,FALSE)</f>
        <v>2.4884649511978703</v>
      </c>
      <c r="BS132">
        <f>VLOOKUP(Table3[[#This Row],[Reference]],metron,11,FALSE)</f>
        <v>1.396960958296362</v>
      </c>
      <c r="BT132">
        <f>VLOOKUP(Table3[[#This Row],[Reference]],metron,12,FALSE)</f>
        <v>1.091503992901508</v>
      </c>
      <c r="BU132">
        <f>VLOOKUP(Table3[[#This Row],[Reference]],metron,13,FALSE)</f>
        <v>0.60765391014975045</v>
      </c>
      <c r="BV132">
        <f>VLOOKUP(Table3[[#This Row],[Reference]],metron,14,FALSE)</f>
        <v>0.47276760953965608</v>
      </c>
      <c r="BW132">
        <f>VLOOKUP(Table3[[#This Row],[Reference]],metron,15,FALSE)</f>
        <v>12.29504785684561</v>
      </c>
      <c r="BX132">
        <f>VLOOKUP(Table3[[#This Row],[Reference]],metron,16,FALSE)</f>
        <v>10.047232625884311</v>
      </c>
      <c r="BY132">
        <f>VLOOKUP(Table3[[#This Row],[Reference]],metron,17,FALSE)</f>
        <v>5.2917192097519967</v>
      </c>
      <c r="BZ132">
        <f>VLOOKUP(Table3[[#This Row],[Reference]],metron,18,FALSE)</f>
        <v>4.2580916351408158</v>
      </c>
      <c r="CA132">
        <f>VLOOKUP(Table3[[#This Row],[Reference]],metron,19,FALSE)</f>
        <v>7.0033286470936131</v>
      </c>
      <c r="CB132">
        <f>VLOOKUP(Table3[[#This Row],[Reference]],metron,20,FALSE)</f>
        <v>5.789140990743495</v>
      </c>
      <c r="CC132">
        <f>VLOOKUP(Table3[[#This Row],[Reference]],metron,21,FALSE)</f>
        <v>12.77041895895049</v>
      </c>
      <c r="CD132">
        <f>VLOOKUP(Table3[[#This Row],[Reference]],metron,22,FALSE)</f>
        <v>13.411129919593741</v>
      </c>
      <c r="CE132">
        <f>VLOOKUP(Table3[[#This Row],[Reference]],metron,23,FALSE)</f>
        <v>1.556141062018646</v>
      </c>
      <c r="CF132">
        <f>VLOOKUP(Table3[[#This Row],[Reference]],metron,24,FALSE)</f>
        <v>1.9114308877178761</v>
      </c>
      <c r="CG132">
        <f>VLOOKUP(Table3[[#This Row],[Reference]],metron,25,FALSE)</f>
        <v>8.4920956627482766E-2</v>
      </c>
      <c r="CH132">
        <f>VLOOKUP(Table3[[#This Row],[Reference]],metron,26,FALSE)</f>
        <v>0.1323469801378192</v>
      </c>
    </row>
    <row r="133" spans="1:86" hidden="1" x14ac:dyDescent="0.45">
      <c r="A133">
        <v>1523755800</v>
      </c>
      <c r="B133" t="s">
        <v>2014</v>
      </c>
      <c r="C133" t="s">
        <v>64</v>
      </c>
      <c r="D133" t="s">
        <v>65</v>
      </c>
      <c r="E133" t="s">
        <v>1810</v>
      </c>
      <c r="F133" t="s">
        <v>705</v>
      </c>
      <c r="G133" t="s">
        <v>65</v>
      </c>
      <c r="H133">
        <v>15</v>
      </c>
      <c r="I133">
        <v>1.65</v>
      </c>
      <c r="J133">
        <v>1.44</v>
      </c>
      <c r="K133">
        <v>1.5</v>
      </c>
      <c r="L133">
        <v>1.29</v>
      </c>
      <c r="M133">
        <v>0</v>
      </c>
      <c r="N133">
        <v>1</v>
      </c>
      <c r="O133">
        <v>1</v>
      </c>
      <c r="P133">
        <v>0</v>
      </c>
      <c r="Q133">
        <v>0</v>
      </c>
      <c r="R133">
        <v>0</v>
      </c>
      <c r="T133">
        <v>81</v>
      </c>
      <c r="U133">
        <v>1</v>
      </c>
      <c r="V133">
        <v>5</v>
      </c>
      <c r="W133">
        <v>1</v>
      </c>
      <c r="X133">
        <v>1</v>
      </c>
      <c r="Y133">
        <v>3</v>
      </c>
      <c r="Z133">
        <v>0</v>
      </c>
      <c r="AA133">
        <v>2</v>
      </c>
      <c r="AB133">
        <v>0</v>
      </c>
      <c r="AC133">
        <v>1</v>
      </c>
      <c r="AD133">
        <v>2</v>
      </c>
      <c r="AE133">
        <v>8</v>
      </c>
      <c r="AF133">
        <v>13</v>
      </c>
      <c r="AG133">
        <v>3</v>
      </c>
      <c r="AH133">
        <v>9</v>
      </c>
      <c r="AI133">
        <v>5</v>
      </c>
      <c r="AJ133">
        <v>4</v>
      </c>
      <c r="AK133">
        <v>12</v>
      </c>
      <c r="AL133">
        <v>20</v>
      </c>
      <c r="AM133">
        <v>47</v>
      </c>
      <c r="AN133">
        <v>53</v>
      </c>
      <c r="AO133">
        <v>0</v>
      </c>
      <c r="AP133">
        <v>0</v>
      </c>
      <c r="AQ133">
        <v>2.2400000000000002</v>
      </c>
      <c r="AR133">
        <v>49</v>
      </c>
      <c r="AS133">
        <v>67</v>
      </c>
      <c r="AT133">
        <v>52</v>
      </c>
      <c r="AU133">
        <v>16</v>
      </c>
      <c r="AV133">
        <v>6</v>
      </c>
      <c r="AW133">
        <v>33</v>
      </c>
      <c r="AX133">
        <v>73</v>
      </c>
      <c r="AY133">
        <v>34</v>
      </c>
      <c r="AZ133">
        <v>58</v>
      </c>
      <c r="BA133">
        <v>11.79</v>
      </c>
      <c r="BB133">
        <v>5.55</v>
      </c>
      <c r="BC133">
        <v>2.73</v>
      </c>
      <c r="BD133">
        <v>3.47</v>
      </c>
      <c r="BE133">
        <v>2.7</v>
      </c>
      <c r="BF133">
        <f t="shared" si="2"/>
        <v>8.2850582370275205E-3</v>
      </c>
      <c r="BG133">
        <f>1/Table3[[#This Row],[odds_ft_home_team_win]]-Table3[[#This Row],[Margin/3]]</f>
        <v>0.35801530806333876</v>
      </c>
      <c r="BH133">
        <f>1/Table3[[#This Row],[odds_ft_draw]]-Table3[[#This Row],[Margin/3]]</f>
        <v>0.2798993798033183</v>
      </c>
      <c r="BI133">
        <f>1/Table3[[#This Row],[odds_ft_away_team_win]]-Table3[[#This Row],[Margin/3]]</f>
        <v>0.36208531213334283</v>
      </c>
      <c r="BJ133">
        <f>MROUND(Table3[[#This Row],[ProbH]]*100,2)/100</f>
        <v>0.36</v>
      </c>
      <c r="BK133">
        <v>1.3</v>
      </c>
      <c r="BL133">
        <v>1.95</v>
      </c>
      <c r="BM133">
        <v>3.4</v>
      </c>
      <c r="BN133">
        <v>0</v>
      </c>
      <c r="BO133">
        <v>1.83</v>
      </c>
      <c r="BP133">
        <v>2</v>
      </c>
      <c r="BQ133" t="s">
        <v>1828</v>
      </c>
      <c r="BR133">
        <f>VLOOKUP(Table3[[#This Row],[Reference]],metron,10,FALSE)</f>
        <v>2.5110350525197691</v>
      </c>
      <c r="BS133">
        <f>VLOOKUP(Table3[[#This Row],[Reference]],metron,11,FALSE)</f>
        <v>1.269326094653606</v>
      </c>
      <c r="BT133">
        <f>VLOOKUP(Table3[[#This Row],[Reference]],metron,12,FALSE)</f>
        <v>1.2417089578661631</v>
      </c>
      <c r="BU133">
        <f>VLOOKUP(Table3[[#This Row],[Reference]],metron,13,FALSE)</f>
        <v>0.56586402266288949</v>
      </c>
      <c r="BV133">
        <f>VLOOKUP(Table3[[#This Row],[Reference]],metron,14,FALSE)</f>
        <v>0.55158168083097259</v>
      </c>
      <c r="BW133">
        <f>VLOOKUP(Table3[[#This Row],[Reference]],metron,15,FALSE)</f>
        <v>11.49400826446281</v>
      </c>
      <c r="BX133">
        <f>VLOOKUP(Table3[[#This Row],[Reference]],metron,16,FALSE)</f>
        <v>10.507231404958681</v>
      </c>
      <c r="BY133">
        <f>VLOOKUP(Table3[[#This Row],[Reference]],metron,17,FALSE)</f>
        <v>4.9238790406673623</v>
      </c>
      <c r="BZ133">
        <f>VLOOKUP(Table3[[#This Row],[Reference]],metron,18,FALSE)</f>
        <v>4.6296141814389991</v>
      </c>
      <c r="CA133">
        <f>VLOOKUP(Table3[[#This Row],[Reference]],metron,19,FALSE)</f>
        <v>6.5701292237954476</v>
      </c>
      <c r="CB133">
        <f>VLOOKUP(Table3[[#This Row],[Reference]],metron,20,FALSE)</f>
        <v>5.8776172235196817</v>
      </c>
      <c r="CC133">
        <f>VLOOKUP(Table3[[#This Row],[Reference]],metron,21,FALSE)</f>
        <v>12.798739495798319</v>
      </c>
      <c r="CD133">
        <f>VLOOKUP(Table3[[#This Row],[Reference]],metron,22,FALSE)</f>
        <v>12.98844537815126</v>
      </c>
      <c r="CE133">
        <f>VLOOKUP(Table3[[#This Row],[Reference]],metron,23,FALSE)</f>
        <v>1.604928297313674</v>
      </c>
      <c r="CF133">
        <f>VLOOKUP(Table3[[#This Row],[Reference]],metron,24,FALSE)</f>
        <v>1.791961219955565</v>
      </c>
      <c r="CG133">
        <f>VLOOKUP(Table3[[#This Row],[Reference]],metron,25,FALSE)</f>
        <v>8.887093516461321E-2</v>
      </c>
      <c r="CH133">
        <f>VLOOKUP(Table3[[#This Row],[Reference]],metron,26,FALSE)</f>
        <v>0.11694607150070691</v>
      </c>
    </row>
    <row r="134" spans="1:86" hidden="1" x14ac:dyDescent="0.45">
      <c r="A134">
        <v>1523757600</v>
      </c>
      <c r="B134" t="s">
        <v>2015</v>
      </c>
      <c r="C134" t="s">
        <v>64</v>
      </c>
      <c r="D134" t="s">
        <v>65</v>
      </c>
      <c r="E134" t="s">
        <v>694</v>
      </c>
      <c r="F134" t="s">
        <v>704</v>
      </c>
      <c r="G134" t="s">
        <v>65</v>
      </c>
      <c r="H134">
        <v>15</v>
      </c>
      <c r="I134">
        <v>1.71</v>
      </c>
      <c r="J134">
        <v>1.72</v>
      </c>
      <c r="K134">
        <v>1.76</v>
      </c>
      <c r="L134">
        <v>1.62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U134">
        <v>11</v>
      </c>
      <c r="V134">
        <v>5</v>
      </c>
      <c r="W134">
        <v>1</v>
      </c>
      <c r="X134">
        <v>0</v>
      </c>
      <c r="Y134">
        <v>3</v>
      </c>
      <c r="Z134">
        <v>1</v>
      </c>
      <c r="AA134">
        <v>1</v>
      </c>
      <c r="AB134">
        <v>0</v>
      </c>
      <c r="AC134">
        <v>2</v>
      </c>
      <c r="AD134">
        <v>2</v>
      </c>
      <c r="AE134">
        <v>17</v>
      </c>
      <c r="AF134">
        <v>6</v>
      </c>
      <c r="AG134">
        <v>4</v>
      </c>
      <c r="AH134">
        <v>2</v>
      </c>
      <c r="AI134">
        <v>13</v>
      </c>
      <c r="AJ134">
        <v>4</v>
      </c>
      <c r="AK134">
        <v>19</v>
      </c>
      <c r="AL134">
        <v>14</v>
      </c>
      <c r="AM134">
        <v>59</v>
      </c>
      <c r="AN134">
        <v>41</v>
      </c>
      <c r="AO134">
        <v>0</v>
      </c>
      <c r="AP134">
        <v>0</v>
      </c>
      <c r="AQ134">
        <v>2.4300000000000002</v>
      </c>
      <c r="AR134">
        <v>55</v>
      </c>
      <c r="AS134">
        <v>72</v>
      </c>
      <c r="AT134">
        <v>52</v>
      </c>
      <c r="AU134">
        <v>18</v>
      </c>
      <c r="AV134">
        <v>9</v>
      </c>
      <c r="AW134">
        <v>32</v>
      </c>
      <c r="AX134">
        <v>69</v>
      </c>
      <c r="AY134">
        <v>34</v>
      </c>
      <c r="AZ134">
        <v>77</v>
      </c>
      <c r="BA134">
        <v>9.3699999999999992</v>
      </c>
      <c r="BB134">
        <v>4.78</v>
      </c>
      <c r="BC134">
        <v>2.52</v>
      </c>
      <c r="BD134">
        <v>3.42</v>
      </c>
      <c r="BE134">
        <v>2.97</v>
      </c>
      <c r="BF134">
        <f t="shared" si="2"/>
        <v>8.6411314481490056E-3</v>
      </c>
      <c r="BG134">
        <f>1/Table3[[#This Row],[odds_ft_home_team_win]]-Table3[[#This Row],[Margin/3]]</f>
        <v>0.38818426537724782</v>
      </c>
      <c r="BH134">
        <f>1/Table3[[#This Row],[odds_ft_draw]]-Table3[[#This Row],[Margin/3]]</f>
        <v>0.28375652937056445</v>
      </c>
      <c r="BI134">
        <f>1/Table3[[#This Row],[odds_ft_away_team_win]]-Table3[[#This Row],[Margin/3]]</f>
        <v>0.32805920525218768</v>
      </c>
      <c r="BJ134">
        <f>MROUND(Table3[[#This Row],[ProbH]]*100,2)/100</f>
        <v>0.38</v>
      </c>
      <c r="BK134">
        <v>1.3</v>
      </c>
      <c r="BL134">
        <v>1.95</v>
      </c>
      <c r="BM134">
        <v>3.4</v>
      </c>
      <c r="BN134">
        <v>0</v>
      </c>
      <c r="BO134">
        <v>1.83</v>
      </c>
      <c r="BP134">
        <v>2</v>
      </c>
      <c r="BQ134" t="s">
        <v>1835</v>
      </c>
      <c r="BR134">
        <f>VLOOKUP(Table3[[#This Row],[Reference]],metron,10,FALSE)</f>
        <v>2.4900895140664963</v>
      </c>
      <c r="BS134">
        <f>VLOOKUP(Table3[[#This Row],[Reference]],metron,11,FALSE)</f>
        <v>1.330562659846547</v>
      </c>
      <c r="BT134">
        <f>VLOOKUP(Table3[[#This Row],[Reference]],metron,12,FALSE)</f>
        <v>1.1595268542199491</v>
      </c>
      <c r="BU134">
        <f>VLOOKUP(Table3[[#This Row],[Reference]],metron,13,FALSE)</f>
        <v>0.59053607588191415</v>
      </c>
      <c r="BV134">
        <f>VLOOKUP(Table3[[#This Row],[Reference]],metron,14,FALSE)</f>
        <v>0.50069274219332838</v>
      </c>
      <c r="BW134">
        <f>VLOOKUP(Table3[[#This Row],[Reference]],metron,15,FALSE)</f>
        <v>11.79715236686391</v>
      </c>
      <c r="BX134">
        <f>VLOOKUP(Table3[[#This Row],[Reference]],metron,16,FALSE)</f>
        <v>10.317122781065089</v>
      </c>
      <c r="BY134">
        <f>VLOOKUP(Table3[[#This Row],[Reference]],metron,17,FALSE)</f>
        <v>5.0637025966747622</v>
      </c>
      <c r="BZ134">
        <f>VLOOKUP(Table3[[#This Row],[Reference]],metron,18,FALSE)</f>
        <v>4.4674014571268454</v>
      </c>
      <c r="CA134">
        <f>VLOOKUP(Table3[[#This Row],[Reference]],metron,19,FALSE)</f>
        <v>6.7334497701891483</v>
      </c>
      <c r="CB134">
        <f>VLOOKUP(Table3[[#This Row],[Reference]],metron,20,FALSE)</f>
        <v>5.849721323938244</v>
      </c>
      <c r="CC134">
        <f>VLOOKUP(Table3[[#This Row],[Reference]],metron,21,FALSE)</f>
        <v>12.89644194756554</v>
      </c>
      <c r="CD134">
        <f>VLOOKUP(Table3[[#This Row],[Reference]],metron,22,FALSE)</f>
        <v>13.3434456928839</v>
      </c>
      <c r="CE134">
        <f>VLOOKUP(Table3[[#This Row],[Reference]],metron,23,FALSE)</f>
        <v>1.6144382124117971</v>
      </c>
      <c r="CF134">
        <f>VLOOKUP(Table3[[#This Row],[Reference]],metron,24,FALSE)</f>
        <v>1.9032024606477289</v>
      </c>
      <c r="CG134">
        <f>VLOOKUP(Table3[[#This Row],[Reference]],metron,25,FALSE)</f>
        <v>9.372172969060974E-2</v>
      </c>
      <c r="CH134">
        <f>VLOOKUP(Table3[[#This Row],[Reference]],metron,26,FALSE)</f>
        <v>0.11669983716301791</v>
      </c>
    </row>
    <row r="135" spans="1:86" hidden="1" x14ac:dyDescent="0.45">
      <c r="A135">
        <v>1523811600</v>
      </c>
      <c r="B135" t="s">
        <v>2016</v>
      </c>
      <c r="C135" t="s">
        <v>64</v>
      </c>
      <c r="D135" t="s">
        <v>65</v>
      </c>
      <c r="E135" t="s">
        <v>682</v>
      </c>
      <c r="F135" t="s">
        <v>700</v>
      </c>
      <c r="G135" t="s">
        <v>65</v>
      </c>
      <c r="H135">
        <v>15</v>
      </c>
      <c r="I135">
        <v>1.27</v>
      </c>
      <c r="J135">
        <v>0.67</v>
      </c>
      <c r="K135">
        <v>1.28</v>
      </c>
      <c r="L135">
        <v>0.76</v>
      </c>
      <c r="M135">
        <v>4</v>
      </c>
      <c r="N135">
        <v>2</v>
      </c>
      <c r="O135">
        <v>6</v>
      </c>
      <c r="P135">
        <v>2</v>
      </c>
      <c r="Q135">
        <v>1</v>
      </c>
      <c r="R135">
        <v>1</v>
      </c>
      <c r="S135" t="s">
        <v>2017</v>
      </c>
      <c r="T135" t="s">
        <v>2018</v>
      </c>
      <c r="U135">
        <v>6</v>
      </c>
      <c r="V135">
        <v>3</v>
      </c>
      <c r="W135">
        <v>2</v>
      </c>
      <c r="X135">
        <v>1</v>
      </c>
      <c r="Y135">
        <v>2</v>
      </c>
      <c r="Z135">
        <v>0</v>
      </c>
      <c r="AA135">
        <v>0</v>
      </c>
      <c r="AB135">
        <v>3</v>
      </c>
      <c r="AC135">
        <v>1</v>
      </c>
      <c r="AD135">
        <v>1</v>
      </c>
      <c r="AE135">
        <v>21</v>
      </c>
      <c r="AF135">
        <v>16</v>
      </c>
      <c r="AG135">
        <v>16</v>
      </c>
      <c r="AH135">
        <v>10</v>
      </c>
      <c r="AI135">
        <v>5</v>
      </c>
      <c r="AJ135">
        <v>6</v>
      </c>
      <c r="AK135">
        <v>11</v>
      </c>
      <c r="AL135">
        <v>12</v>
      </c>
      <c r="AM135">
        <v>49</v>
      </c>
      <c r="AN135">
        <v>51</v>
      </c>
      <c r="AO135">
        <v>0</v>
      </c>
      <c r="AP135">
        <v>0</v>
      </c>
      <c r="AQ135">
        <v>2.2000000000000002</v>
      </c>
      <c r="AR135">
        <v>47</v>
      </c>
      <c r="AS135">
        <v>70</v>
      </c>
      <c r="AT135">
        <v>33</v>
      </c>
      <c r="AU135">
        <v>17</v>
      </c>
      <c r="AV135">
        <v>7</v>
      </c>
      <c r="AW135">
        <v>30</v>
      </c>
      <c r="AX135">
        <v>70</v>
      </c>
      <c r="AY135">
        <v>27</v>
      </c>
      <c r="AZ135">
        <v>70</v>
      </c>
      <c r="BA135">
        <v>7.2</v>
      </c>
      <c r="BB135">
        <v>4</v>
      </c>
      <c r="BC135">
        <v>2.23</v>
      </c>
      <c r="BD135">
        <v>3.41</v>
      </c>
      <c r="BE135">
        <v>3.53</v>
      </c>
      <c r="BF135">
        <f t="shared" si="2"/>
        <v>8.3239147395072575E-3</v>
      </c>
      <c r="BG135">
        <f>1/Table3[[#This Row],[odds_ft_home_team_win]]-Table3[[#This Row],[Margin/3]]</f>
        <v>0.44010657853403534</v>
      </c>
      <c r="BH135">
        <f>1/Table3[[#This Row],[odds_ft_draw]]-Table3[[#This Row],[Margin/3]]</f>
        <v>0.28493121722530207</v>
      </c>
      <c r="BI135">
        <f>1/Table3[[#This Row],[odds_ft_away_team_win]]-Table3[[#This Row],[Margin/3]]</f>
        <v>0.2749622042406627</v>
      </c>
      <c r="BJ135">
        <f>MROUND(Table3[[#This Row],[ProbH]]*100,2)/100</f>
        <v>0.44</v>
      </c>
      <c r="BK135">
        <v>1.31</v>
      </c>
      <c r="BL135">
        <v>1.95</v>
      </c>
      <c r="BM135">
        <v>3.45</v>
      </c>
      <c r="BN135">
        <v>0</v>
      </c>
      <c r="BO135">
        <v>1.87</v>
      </c>
      <c r="BP135">
        <v>1.95</v>
      </c>
      <c r="BQ135" t="s">
        <v>1846</v>
      </c>
      <c r="BR135">
        <f>VLOOKUP(Table3[[#This Row],[Reference]],metron,10,FALSE)</f>
        <v>2.4807646356033461</v>
      </c>
      <c r="BS135">
        <f>VLOOKUP(Table3[[#This Row],[Reference]],metron,11,FALSE)</f>
        <v>1.4140979689366791</v>
      </c>
      <c r="BT135">
        <f>VLOOKUP(Table3[[#This Row],[Reference]],metron,12,FALSE)</f>
        <v>1.0666666666666671</v>
      </c>
      <c r="BU135">
        <f>VLOOKUP(Table3[[#This Row],[Reference]],metron,13,FALSE)</f>
        <v>0.62712066905615294</v>
      </c>
      <c r="BV135">
        <f>VLOOKUP(Table3[[#This Row],[Reference]],metron,14,FALSE)</f>
        <v>0.46009557945041818</v>
      </c>
      <c r="BW135">
        <f>VLOOKUP(Table3[[#This Row],[Reference]],metron,15,FALSE)</f>
        <v>12.56969280146722</v>
      </c>
      <c r="BX135">
        <f>VLOOKUP(Table3[[#This Row],[Reference]],metron,16,FALSE)</f>
        <v>9.8695552498853729</v>
      </c>
      <c r="BY135">
        <f>VLOOKUP(Table3[[#This Row],[Reference]],metron,17,FALSE)</f>
        <v>5.2754256787850897</v>
      </c>
      <c r="BZ135">
        <f>VLOOKUP(Table3[[#This Row],[Reference]],metron,18,FALSE)</f>
        <v>4.1279337321675103</v>
      </c>
      <c r="CA135">
        <f>VLOOKUP(Table3[[#This Row],[Reference]],metron,19,FALSE)</f>
        <v>7.2942671226821298</v>
      </c>
      <c r="CB135">
        <f>VLOOKUP(Table3[[#This Row],[Reference]],metron,20,FALSE)</f>
        <v>5.7416215177178627</v>
      </c>
      <c r="CC135">
        <f>VLOOKUP(Table3[[#This Row],[Reference]],metron,21,FALSE)</f>
        <v>12.897246007868549</v>
      </c>
      <c r="CD135">
        <f>VLOOKUP(Table3[[#This Row],[Reference]],metron,22,FALSE)</f>
        <v>13.507058551261281</v>
      </c>
      <c r="CE135">
        <f>VLOOKUP(Table3[[#This Row],[Reference]],metron,23,FALSE)</f>
        <v>1.576522702104098</v>
      </c>
      <c r="CF135">
        <f>VLOOKUP(Table3[[#This Row],[Reference]],metron,24,FALSE)</f>
        <v>1.917165005537099</v>
      </c>
      <c r="CG135">
        <f>VLOOKUP(Table3[[#This Row],[Reference]],metron,25,FALSE)</f>
        <v>8.4385382059800659E-2</v>
      </c>
      <c r="CH135">
        <f>VLOOKUP(Table3[[#This Row],[Reference]],metron,26,FALSE)</f>
        <v>0.1233665559246955</v>
      </c>
    </row>
    <row r="136" spans="1:86" hidden="1" x14ac:dyDescent="0.45">
      <c r="A136">
        <v>1523833200</v>
      </c>
      <c r="B136" t="s">
        <v>2019</v>
      </c>
      <c r="C136" t="s">
        <v>64</v>
      </c>
      <c r="D136" t="s">
        <v>65</v>
      </c>
      <c r="E136" t="s">
        <v>1817</v>
      </c>
      <c r="F136" t="s">
        <v>667</v>
      </c>
      <c r="G136" t="s">
        <v>65</v>
      </c>
      <c r="H136">
        <v>15</v>
      </c>
      <c r="I136">
        <v>1.2</v>
      </c>
      <c r="J136">
        <v>1.1299999999999999</v>
      </c>
      <c r="K136">
        <v>1.06</v>
      </c>
      <c r="L136">
        <v>1.33</v>
      </c>
      <c r="M136">
        <v>1</v>
      </c>
      <c r="N136">
        <v>2</v>
      </c>
      <c r="O136">
        <v>3</v>
      </c>
      <c r="P136">
        <v>1</v>
      </c>
      <c r="Q136">
        <v>0</v>
      </c>
      <c r="R136">
        <v>1</v>
      </c>
      <c r="S136">
        <v>63</v>
      </c>
      <c r="T136" t="s">
        <v>67</v>
      </c>
      <c r="U136">
        <v>4</v>
      </c>
      <c r="V136">
        <v>4</v>
      </c>
      <c r="W136">
        <v>1</v>
      </c>
      <c r="X136">
        <v>0</v>
      </c>
      <c r="Y136">
        <v>4</v>
      </c>
      <c r="Z136">
        <v>0</v>
      </c>
      <c r="AA136">
        <v>0</v>
      </c>
      <c r="AB136">
        <v>1</v>
      </c>
      <c r="AC136">
        <v>1</v>
      </c>
      <c r="AD136">
        <v>3</v>
      </c>
      <c r="AE136">
        <v>9</v>
      </c>
      <c r="AF136">
        <v>8</v>
      </c>
      <c r="AG136">
        <v>3</v>
      </c>
      <c r="AH136">
        <v>4</v>
      </c>
      <c r="AI136">
        <v>6</v>
      </c>
      <c r="AJ136">
        <v>4</v>
      </c>
      <c r="AK136">
        <v>16</v>
      </c>
      <c r="AL136">
        <v>11</v>
      </c>
      <c r="AM136">
        <v>62</v>
      </c>
      <c r="AN136">
        <v>38</v>
      </c>
      <c r="AO136">
        <v>0</v>
      </c>
      <c r="AP136">
        <v>0</v>
      </c>
      <c r="AQ136">
        <v>2.48</v>
      </c>
      <c r="AR136">
        <v>48</v>
      </c>
      <c r="AS136">
        <v>74</v>
      </c>
      <c r="AT136">
        <v>42</v>
      </c>
      <c r="AU136">
        <v>19</v>
      </c>
      <c r="AV136">
        <v>13</v>
      </c>
      <c r="AW136">
        <v>39</v>
      </c>
      <c r="AX136">
        <v>77</v>
      </c>
      <c r="AY136">
        <v>29</v>
      </c>
      <c r="AZ136">
        <v>65</v>
      </c>
      <c r="BA136">
        <v>7.97</v>
      </c>
      <c r="BB136">
        <v>4.59</v>
      </c>
      <c r="BC136">
        <v>2.6</v>
      </c>
      <c r="BD136">
        <v>3.45</v>
      </c>
      <c r="BE136">
        <v>2.85</v>
      </c>
      <c r="BF136">
        <f t="shared" si="2"/>
        <v>8.4492166872029238E-3</v>
      </c>
      <c r="BG136">
        <f>1/Table3[[#This Row],[odds_ft_home_team_win]]-Table3[[#This Row],[Margin/3]]</f>
        <v>0.37616616792818164</v>
      </c>
      <c r="BH136">
        <f>1/Table3[[#This Row],[odds_ft_draw]]-Table3[[#This Row],[Margin/3]]</f>
        <v>0.28140585577656518</v>
      </c>
      <c r="BI136">
        <f>1/Table3[[#This Row],[odds_ft_away_team_win]]-Table3[[#This Row],[Margin/3]]</f>
        <v>0.34242797629525318</v>
      </c>
      <c r="BJ136">
        <f>MROUND(Table3[[#This Row],[ProbH]]*100,2)/100</f>
        <v>0.38</v>
      </c>
      <c r="BK136">
        <v>1.23</v>
      </c>
      <c r="BL136">
        <v>1.74</v>
      </c>
      <c r="BM136">
        <v>2.9</v>
      </c>
      <c r="BN136">
        <v>0</v>
      </c>
      <c r="BO136">
        <v>1.67</v>
      </c>
      <c r="BP136">
        <v>2.2000000000000002</v>
      </c>
      <c r="BQ136" t="s">
        <v>1849</v>
      </c>
      <c r="BR136">
        <f>VLOOKUP(Table3[[#This Row],[Reference]],metron,10,FALSE)</f>
        <v>2.4900895140664963</v>
      </c>
      <c r="BS136">
        <f>VLOOKUP(Table3[[#This Row],[Reference]],metron,11,FALSE)</f>
        <v>1.330562659846547</v>
      </c>
      <c r="BT136">
        <f>VLOOKUP(Table3[[#This Row],[Reference]],metron,12,FALSE)</f>
        <v>1.1595268542199491</v>
      </c>
      <c r="BU136">
        <f>VLOOKUP(Table3[[#This Row],[Reference]],metron,13,FALSE)</f>
        <v>0.59053607588191415</v>
      </c>
      <c r="BV136">
        <f>VLOOKUP(Table3[[#This Row],[Reference]],metron,14,FALSE)</f>
        <v>0.50069274219332838</v>
      </c>
      <c r="BW136">
        <f>VLOOKUP(Table3[[#This Row],[Reference]],metron,15,FALSE)</f>
        <v>11.79715236686391</v>
      </c>
      <c r="BX136">
        <f>VLOOKUP(Table3[[#This Row],[Reference]],metron,16,FALSE)</f>
        <v>10.317122781065089</v>
      </c>
      <c r="BY136">
        <f>VLOOKUP(Table3[[#This Row],[Reference]],metron,17,FALSE)</f>
        <v>5.0637025966747622</v>
      </c>
      <c r="BZ136">
        <f>VLOOKUP(Table3[[#This Row],[Reference]],metron,18,FALSE)</f>
        <v>4.4674014571268454</v>
      </c>
      <c r="CA136">
        <f>VLOOKUP(Table3[[#This Row],[Reference]],metron,19,FALSE)</f>
        <v>6.7334497701891483</v>
      </c>
      <c r="CB136">
        <f>VLOOKUP(Table3[[#This Row],[Reference]],metron,20,FALSE)</f>
        <v>5.849721323938244</v>
      </c>
      <c r="CC136">
        <f>VLOOKUP(Table3[[#This Row],[Reference]],metron,21,FALSE)</f>
        <v>12.89644194756554</v>
      </c>
      <c r="CD136">
        <f>VLOOKUP(Table3[[#This Row],[Reference]],metron,22,FALSE)</f>
        <v>13.3434456928839</v>
      </c>
      <c r="CE136">
        <f>VLOOKUP(Table3[[#This Row],[Reference]],metron,23,FALSE)</f>
        <v>1.6144382124117971</v>
      </c>
      <c r="CF136">
        <f>VLOOKUP(Table3[[#This Row],[Reference]],metron,24,FALSE)</f>
        <v>1.9032024606477289</v>
      </c>
      <c r="CG136">
        <f>VLOOKUP(Table3[[#This Row],[Reference]],metron,25,FALSE)</f>
        <v>9.372172969060974E-2</v>
      </c>
      <c r="CH136">
        <f>VLOOKUP(Table3[[#This Row],[Reference]],metron,26,FALSE)</f>
        <v>0.11669983716301791</v>
      </c>
    </row>
    <row r="137" spans="1:86" hidden="1" x14ac:dyDescent="0.45">
      <c r="A137">
        <v>1524268800</v>
      </c>
      <c r="B137" t="s">
        <v>2020</v>
      </c>
      <c r="C137" t="s">
        <v>64</v>
      </c>
      <c r="D137" t="s">
        <v>65</v>
      </c>
      <c r="E137" t="s">
        <v>700</v>
      </c>
      <c r="F137" t="s">
        <v>694</v>
      </c>
      <c r="G137" t="s">
        <v>65</v>
      </c>
      <c r="H137">
        <v>16</v>
      </c>
      <c r="I137">
        <v>1.44</v>
      </c>
      <c r="J137">
        <v>1.56</v>
      </c>
      <c r="K137">
        <v>1.53</v>
      </c>
      <c r="L137">
        <v>1.48</v>
      </c>
      <c r="M137">
        <v>3</v>
      </c>
      <c r="N137">
        <v>1</v>
      </c>
      <c r="O137">
        <v>4</v>
      </c>
      <c r="P137">
        <v>1</v>
      </c>
      <c r="Q137">
        <v>1</v>
      </c>
      <c r="R137">
        <v>0</v>
      </c>
      <c r="S137" t="s">
        <v>2021</v>
      </c>
      <c r="T137">
        <v>90</v>
      </c>
      <c r="U137">
        <v>0</v>
      </c>
      <c r="V137">
        <v>5</v>
      </c>
      <c r="W137">
        <v>4</v>
      </c>
      <c r="X137">
        <v>0</v>
      </c>
      <c r="Y137">
        <v>4</v>
      </c>
      <c r="Z137">
        <v>1</v>
      </c>
      <c r="AA137">
        <v>0</v>
      </c>
      <c r="AB137">
        <v>4</v>
      </c>
      <c r="AC137">
        <v>1</v>
      </c>
      <c r="AD137">
        <v>4</v>
      </c>
      <c r="AE137">
        <v>6</v>
      </c>
      <c r="AF137">
        <v>15</v>
      </c>
      <c r="AG137">
        <v>5</v>
      </c>
      <c r="AH137">
        <v>4</v>
      </c>
      <c r="AI137">
        <v>1</v>
      </c>
      <c r="AJ137">
        <v>11</v>
      </c>
      <c r="AK137">
        <v>12</v>
      </c>
      <c r="AL137">
        <v>13</v>
      </c>
      <c r="AM137">
        <v>50</v>
      </c>
      <c r="AN137">
        <v>50</v>
      </c>
      <c r="AO137">
        <v>0</v>
      </c>
      <c r="AP137">
        <v>0</v>
      </c>
      <c r="AQ137">
        <v>2.2200000000000002</v>
      </c>
      <c r="AR137">
        <v>47</v>
      </c>
      <c r="AS137">
        <v>74</v>
      </c>
      <c r="AT137">
        <v>30</v>
      </c>
      <c r="AU137">
        <v>12</v>
      </c>
      <c r="AV137">
        <v>6</v>
      </c>
      <c r="AW137">
        <v>33</v>
      </c>
      <c r="AX137">
        <v>60</v>
      </c>
      <c r="AY137">
        <v>33</v>
      </c>
      <c r="AZ137">
        <v>71</v>
      </c>
      <c r="BA137">
        <v>9.5</v>
      </c>
      <c r="BB137">
        <v>5.98</v>
      </c>
      <c r="BC137">
        <v>3.44</v>
      </c>
      <c r="BD137">
        <v>3.39</v>
      </c>
      <c r="BE137">
        <v>2.2799999999999998</v>
      </c>
      <c r="BF137">
        <f t="shared" si="2"/>
        <v>8.0931387947126652E-3</v>
      </c>
      <c r="BG137">
        <f>1/Table3[[#This Row],[odds_ft_home_team_win]]-Table3[[#This Row],[Margin/3]]</f>
        <v>0.28260453562389198</v>
      </c>
      <c r="BH137">
        <f>1/Table3[[#This Row],[odds_ft_draw]]-Table3[[#This Row],[Margin/3]]</f>
        <v>0.28689211194275044</v>
      </c>
      <c r="BI137">
        <f>1/Table3[[#This Row],[odds_ft_away_team_win]]-Table3[[#This Row],[Margin/3]]</f>
        <v>0.43050335243335752</v>
      </c>
      <c r="BJ137">
        <f>MROUND(Table3[[#This Row],[ProbH]]*100,2)/100</f>
        <v>0.28000000000000003</v>
      </c>
      <c r="BK137">
        <v>1.32</v>
      </c>
      <c r="BL137">
        <v>2</v>
      </c>
      <c r="BM137">
        <v>3.6</v>
      </c>
      <c r="BN137">
        <v>0</v>
      </c>
      <c r="BO137">
        <v>1.87</v>
      </c>
      <c r="BP137">
        <v>1.95</v>
      </c>
      <c r="BQ137" t="s">
        <v>1803</v>
      </c>
      <c r="BR137">
        <f>VLOOKUP(Table3[[#This Row],[Reference]],metron,10,FALSE)</f>
        <v>2.5445607358071678</v>
      </c>
      <c r="BS137">
        <f>VLOOKUP(Table3[[#This Row],[Reference]],metron,11,FALSE)</f>
        <v>1.128766254360926</v>
      </c>
      <c r="BT137">
        <f>VLOOKUP(Table3[[#This Row],[Reference]],metron,12,FALSE)</f>
        <v>1.415794481446242</v>
      </c>
      <c r="BU137">
        <f>VLOOKUP(Table3[[#This Row],[Reference]],metron,13,FALSE)</f>
        <v>0.49635267998731369</v>
      </c>
      <c r="BV137">
        <f>VLOOKUP(Table3[[#This Row],[Reference]],metron,14,FALSE)</f>
        <v>0.61084681255946716</v>
      </c>
      <c r="BW137">
        <f>VLOOKUP(Table3[[#This Row],[Reference]],metron,15,FALSE)</f>
        <v>11.04442036836403</v>
      </c>
      <c r="BX137">
        <f>VLOOKUP(Table3[[#This Row],[Reference]],metron,16,FALSE)</f>
        <v>11.38840736728061</v>
      </c>
      <c r="BY137">
        <f>VLOOKUP(Table3[[#This Row],[Reference]],metron,17,FALSE)</f>
        <v>4.5379574003276897</v>
      </c>
      <c r="BZ137">
        <f>VLOOKUP(Table3[[#This Row],[Reference]],metron,18,FALSE)</f>
        <v>4.8481703986892413</v>
      </c>
      <c r="CA137">
        <f>VLOOKUP(Table3[[#This Row],[Reference]],metron,19,FALSE)</f>
        <v>6.5064629680363399</v>
      </c>
      <c r="CB137">
        <f>VLOOKUP(Table3[[#This Row],[Reference]],metron,20,FALSE)</f>
        <v>6.540236968591369</v>
      </c>
      <c r="CC137">
        <f>VLOOKUP(Table3[[#This Row],[Reference]],metron,21,FALSE)</f>
        <v>13.117582417582421</v>
      </c>
      <c r="CD137">
        <f>VLOOKUP(Table3[[#This Row],[Reference]],metron,22,FALSE)</f>
        <v>13.28241758241758</v>
      </c>
      <c r="CE137">
        <f>VLOOKUP(Table3[[#This Row],[Reference]],metron,23,FALSE)</f>
        <v>1.792592592592593</v>
      </c>
      <c r="CF137">
        <f>VLOOKUP(Table3[[#This Row],[Reference]],metron,24,FALSE)</f>
        <v>1.806980433632998</v>
      </c>
      <c r="CG137">
        <f>VLOOKUP(Table3[[#This Row],[Reference]],metron,25,FALSE)</f>
        <v>0.1047065044949762</v>
      </c>
      <c r="CH137">
        <f>VLOOKUP(Table3[[#This Row],[Reference]],metron,26,FALSE)</f>
        <v>0.1073506081438392</v>
      </c>
    </row>
    <row r="138" spans="1:86" hidden="1" x14ac:dyDescent="0.45">
      <c r="A138">
        <v>1524276000</v>
      </c>
      <c r="B138" t="s">
        <v>2022</v>
      </c>
      <c r="C138" t="s">
        <v>64</v>
      </c>
      <c r="D138" t="s">
        <v>65</v>
      </c>
      <c r="E138" t="s">
        <v>677</v>
      </c>
      <c r="F138" t="s">
        <v>666</v>
      </c>
      <c r="G138" t="s">
        <v>65</v>
      </c>
      <c r="H138">
        <v>16</v>
      </c>
      <c r="I138">
        <v>1.47</v>
      </c>
      <c r="J138">
        <v>1.44</v>
      </c>
      <c r="K138">
        <v>1.56</v>
      </c>
      <c r="L138">
        <v>1.35</v>
      </c>
      <c r="M138">
        <v>1</v>
      </c>
      <c r="N138">
        <v>0</v>
      </c>
      <c r="O138">
        <v>1</v>
      </c>
      <c r="P138">
        <v>1</v>
      </c>
      <c r="Q138">
        <v>1</v>
      </c>
      <c r="R138">
        <v>0</v>
      </c>
      <c r="S138">
        <v>1</v>
      </c>
      <c r="U138">
        <v>8</v>
      </c>
      <c r="V138">
        <v>4</v>
      </c>
      <c r="W138">
        <v>4</v>
      </c>
      <c r="X138">
        <v>0</v>
      </c>
      <c r="Y138">
        <v>2</v>
      </c>
      <c r="Z138">
        <v>0</v>
      </c>
      <c r="AA138">
        <v>1</v>
      </c>
      <c r="AB138">
        <v>3</v>
      </c>
      <c r="AC138">
        <v>1</v>
      </c>
      <c r="AD138">
        <v>1</v>
      </c>
      <c r="AE138">
        <v>15</v>
      </c>
      <c r="AF138">
        <v>7</v>
      </c>
      <c r="AG138">
        <v>8</v>
      </c>
      <c r="AH138">
        <v>5</v>
      </c>
      <c r="AI138">
        <v>7</v>
      </c>
      <c r="AJ138">
        <v>2</v>
      </c>
      <c r="AK138">
        <v>16</v>
      </c>
      <c r="AL138">
        <v>12</v>
      </c>
      <c r="AM138">
        <v>49</v>
      </c>
      <c r="AN138">
        <v>51</v>
      </c>
      <c r="AO138">
        <v>0</v>
      </c>
      <c r="AP138">
        <v>0</v>
      </c>
      <c r="AQ138">
        <v>2.5</v>
      </c>
      <c r="AR138">
        <v>64</v>
      </c>
      <c r="AS138">
        <v>77</v>
      </c>
      <c r="AT138">
        <v>43</v>
      </c>
      <c r="AU138">
        <v>22</v>
      </c>
      <c r="AV138">
        <v>10</v>
      </c>
      <c r="AW138">
        <v>40</v>
      </c>
      <c r="AX138">
        <v>67</v>
      </c>
      <c r="AY138">
        <v>37</v>
      </c>
      <c r="AZ138">
        <v>82</v>
      </c>
      <c r="BA138">
        <v>10.78</v>
      </c>
      <c r="BB138">
        <v>4.29</v>
      </c>
      <c r="BC138">
        <v>2.19</v>
      </c>
      <c r="BD138">
        <v>3.39</v>
      </c>
      <c r="BE138">
        <v>3.65</v>
      </c>
      <c r="BF138">
        <f t="shared" si="2"/>
        <v>8.5262860144664412E-3</v>
      </c>
      <c r="BG138">
        <f>1/Table3[[#This Row],[odds_ft_home_team_win]]-Table3[[#This Row],[Margin/3]]</f>
        <v>0.44809471855174365</v>
      </c>
      <c r="BH138">
        <f>1/Table3[[#This Row],[odds_ft_draw]]-Table3[[#This Row],[Margin/3]]</f>
        <v>0.2864589647229967</v>
      </c>
      <c r="BI138">
        <f>1/Table3[[#This Row],[odds_ft_away_team_win]]-Table3[[#This Row],[Margin/3]]</f>
        <v>0.26544631672525959</v>
      </c>
      <c r="BJ138">
        <f>MROUND(Table3[[#This Row],[ProbH]]*100,2)/100</f>
        <v>0.44</v>
      </c>
      <c r="BK138">
        <v>1.32</v>
      </c>
      <c r="BL138">
        <v>2</v>
      </c>
      <c r="BM138">
        <v>3.6</v>
      </c>
      <c r="BN138">
        <v>0</v>
      </c>
      <c r="BO138">
        <v>1.91</v>
      </c>
      <c r="BP138">
        <v>1.91</v>
      </c>
      <c r="BQ138" t="s">
        <v>1806</v>
      </c>
      <c r="BR138">
        <f>VLOOKUP(Table3[[#This Row],[Reference]],metron,10,FALSE)</f>
        <v>2.4807646356033461</v>
      </c>
      <c r="BS138">
        <f>VLOOKUP(Table3[[#This Row],[Reference]],metron,11,FALSE)</f>
        <v>1.4140979689366791</v>
      </c>
      <c r="BT138">
        <f>VLOOKUP(Table3[[#This Row],[Reference]],metron,12,FALSE)</f>
        <v>1.0666666666666671</v>
      </c>
      <c r="BU138">
        <f>VLOOKUP(Table3[[#This Row],[Reference]],metron,13,FALSE)</f>
        <v>0.62712066905615294</v>
      </c>
      <c r="BV138">
        <f>VLOOKUP(Table3[[#This Row],[Reference]],metron,14,FALSE)</f>
        <v>0.46009557945041818</v>
      </c>
      <c r="BW138">
        <f>VLOOKUP(Table3[[#This Row],[Reference]],metron,15,FALSE)</f>
        <v>12.56969280146722</v>
      </c>
      <c r="BX138">
        <f>VLOOKUP(Table3[[#This Row],[Reference]],metron,16,FALSE)</f>
        <v>9.8695552498853729</v>
      </c>
      <c r="BY138">
        <f>VLOOKUP(Table3[[#This Row],[Reference]],metron,17,FALSE)</f>
        <v>5.2754256787850897</v>
      </c>
      <c r="BZ138">
        <f>VLOOKUP(Table3[[#This Row],[Reference]],metron,18,FALSE)</f>
        <v>4.1279337321675103</v>
      </c>
      <c r="CA138">
        <f>VLOOKUP(Table3[[#This Row],[Reference]],metron,19,FALSE)</f>
        <v>7.2942671226821298</v>
      </c>
      <c r="CB138">
        <f>VLOOKUP(Table3[[#This Row],[Reference]],metron,20,FALSE)</f>
        <v>5.7416215177178627</v>
      </c>
      <c r="CC138">
        <f>VLOOKUP(Table3[[#This Row],[Reference]],metron,21,FALSE)</f>
        <v>12.897246007868549</v>
      </c>
      <c r="CD138">
        <f>VLOOKUP(Table3[[#This Row],[Reference]],metron,22,FALSE)</f>
        <v>13.507058551261281</v>
      </c>
      <c r="CE138">
        <f>VLOOKUP(Table3[[#This Row],[Reference]],metron,23,FALSE)</f>
        <v>1.576522702104098</v>
      </c>
      <c r="CF138">
        <f>VLOOKUP(Table3[[#This Row],[Reference]],metron,24,FALSE)</f>
        <v>1.917165005537099</v>
      </c>
      <c r="CG138">
        <f>VLOOKUP(Table3[[#This Row],[Reference]],metron,25,FALSE)</f>
        <v>8.4385382059800659E-2</v>
      </c>
      <c r="CH138">
        <f>VLOOKUP(Table3[[#This Row],[Reference]],metron,26,FALSE)</f>
        <v>0.1233665559246955</v>
      </c>
    </row>
    <row r="139" spans="1:86" hidden="1" x14ac:dyDescent="0.45">
      <c r="A139">
        <v>1524348000</v>
      </c>
      <c r="B139" t="s">
        <v>2023</v>
      </c>
      <c r="C139" t="s">
        <v>64</v>
      </c>
      <c r="D139" t="s">
        <v>65</v>
      </c>
      <c r="E139" t="s">
        <v>671</v>
      </c>
      <c r="F139" t="s">
        <v>1810</v>
      </c>
      <c r="G139" t="s">
        <v>65</v>
      </c>
      <c r="H139">
        <v>16</v>
      </c>
      <c r="I139">
        <v>1.35</v>
      </c>
      <c r="J139">
        <v>1.5</v>
      </c>
      <c r="K139">
        <v>1.44</v>
      </c>
      <c r="L139">
        <v>1.4</v>
      </c>
      <c r="M139">
        <v>2</v>
      </c>
      <c r="N139">
        <v>0</v>
      </c>
      <c r="O139">
        <v>2</v>
      </c>
      <c r="P139">
        <v>2</v>
      </c>
      <c r="Q139">
        <v>2</v>
      </c>
      <c r="R139">
        <v>0</v>
      </c>
      <c r="S139" t="s">
        <v>2024</v>
      </c>
      <c r="U139">
        <v>8</v>
      </c>
      <c r="V139">
        <v>6</v>
      </c>
      <c r="W139">
        <v>3</v>
      </c>
      <c r="X139">
        <v>0</v>
      </c>
      <c r="Y139">
        <v>3</v>
      </c>
      <c r="Z139">
        <v>0</v>
      </c>
      <c r="AA139">
        <v>1</v>
      </c>
      <c r="AB139">
        <v>2</v>
      </c>
      <c r="AC139">
        <v>1</v>
      </c>
      <c r="AD139">
        <v>2</v>
      </c>
      <c r="AE139">
        <v>18</v>
      </c>
      <c r="AF139">
        <v>16</v>
      </c>
      <c r="AG139">
        <v>9</v>
      </c>
      <c r="AH139">
        <v>4</v>
      </c>
      <c r="AI139">
        <v>9</v>
      </c>
      <c r="AJ139">
        <v>12</v>
      </c>
      <c r="AK139">
        <v>14</v>
      </c>
      <c r="AL139">
        <v>10</v>
      </c>
      <c r="AM139">
        <v>44</v>
      </c>
      <c r="AN139">
        <v>56</v>
      </c>
      <c r="AO139">
        <v>0</v>
      </c>
      <c r="AP139">
        <v>0</v>
      </c>
      <c r="AQ139">
        <v>2.38</v>
      </c>
      <c r="AR139">
        <v>63</v>
      </c>
      <c r="AS139">
        <v>71</v>
      </c>
      <c r="AT139">
        <v>48</v>
      </c>
      <c r="AU139">
        <v>20</v>
      </c>
      <c r="AV139">
        <v>12</v>
      </c>
      <c r="AW139">
        <v>37</v>
      </c>
      <c r="AX139">
        <v>60</v>
      </c>
      <c r="AY139">
        <v>34</v>
      </c>
      <c r="AZ139">
        <v>77</v>
      </c>
      <c r="BA139">
        <v>9.35</v>
      </c>
      <c r="BB139">
        <v>5.62</v>
      </c>
      <c r="BC139">
        <v>1.88</v>
      </c>
      <c r="BD139">
        <v>3.68</v>
      </c>
      <c r="BE139">
        <v>4.53</v>
      </c>
      <c r="BF139">
        <f t="shared" si="2"/>
        <v>8.1348586427278189E-3</v>
      </c>
      <c r="BG139">
        <f>1/Table3[[#This Row],[odds_ft_home_team_win]]-Table3[[#This Row],[Margin/3]]</f>
        <v>0.52378003497429348</v>
      </c>
      <c r="BH139">
        <f>1/Table3[[#This Row],[odds_ft_draw]]-Table3[[#This Row],[Margin/3]]</f>
        <v>0.26360427179205476</v>
      </c>
      <c r="BI139">
        <f>1/Table3[[#This Row],[odds_ft_away_team_win]]-Table3[[#This Row],[Margin/3]]</f>
        <v>0.21261569323365187</v>
      </c>
      <c r="BJ139">
        <f>MROUND(Table3[[#This Row],[ProbH]]*100,2)/100</f>
        <v>0.52</v>
      </c>
      <c r="BK139">
        <v>1.29</v>
      </c>
      <c r="BL139">
        <v>1.91</v>
      </c>
      <c r="BM139">
        <v>3.3</v>
      </c>
      <c r="BN139">
        <v>0</v>
      </c>
      <c r="BO139">
        <v>1.87</v>
      </c>
      <c r="BP139">
        <v>1.95</v>
      </c>
      <c r="BQ139" t="s">
        <v>1808</v>
      </c>
      <c r="BR139">
        <f>VLOOKUP(Table3[[#This Row],[Reference]],metron,10,FALSE)</f>
        <v>2.5967403582378576</v>
      </c>
      <c r="BS139">
        <f>VLOOKUP(Table3[[#This Row],[Reference]],metron,11,FALSE)</f>
        <v>1.625948039373891</v>
      </c>
      <c r="BT139">
        <f>VLOOKUP(Table3[[#This Row],[Reference]],metron,12,FALSE)</f>
        <v>0.97079231886396644</v>
      </c>
      <c r="BU139">
        <f>VLOOKUP(Table3[[#This Row],[Reference]],metron,13,FALSE)</f>
        <v>0.71433182698515174</v>
      </c>
      <c r="BV139">
        <f>VLOOKUP(Table3[[#This Row],[Reference]],metron,14,FALSE)</f>
        <v>0.43011620400258233</v>
      </c>
      <c r="BW139">
        <f>VLOOKUP(Table3[[#This Row],[Reference]],metron,15,FALSE)</f>
        <v>13.39951055368614</v>
      </c>
      <c r="BX139">
        <f>VLOOKUP(Table3[[#This Row],[Reference]],metron,16,FALSE)</f>
        <v>9.4252064851636579</v>
      </c>
      <c r="BY139">
        <f>VLOOKUP(Table3[[#This Row],[Reference]],metron,17,FALSE)</f>
        <v>5.7628422023992618</v>
      </c>
      <c r="BZ139">
        <f>VLOOKUP(Table3[[#This Row],[Reference]],metron,18,FALSE)</f>
        <v>3.9375576745616732</v>
      </c>
      <c r="CA139">
        <f>VLOOKUP(Table3[[#This Row],[Reference]],metron,19,FALSE)</f>
        <v>7.636668351286878</v>
      </c>
      <c r="CB139">
        <f>VLOOKUP(Table3[[#This Row],[Reference]],metron,20,FALSE)</f>
        <v>5.4876488106019847</v>
      </c>
      <c r="CC139">
        <f>VLOOKUP(Table3[[#This Row],[Reference]],metron,21,FALSE)</f>
        <v>12.460420531849101</v>
      </c>
      <c r="CD139">
        <f>VLOOKUP(Table3[[#This Row],[Reference]],metron,22,FALSE)</f>
        <v>13.44897959183673</v>
      </c>
      <c r="CE139">
        <f>VLOOKUP(Table3[[#This Row],[Reference]],metron,23,FALSE)</f>
        <v>1.462202380952381</v>
      </c>
      <c r="CF139">
        <f>VLOOKUP(Table3[[#This Row],[Reference]],metron,24,FALSE)</f>
        <v>2.01547619047619</v>
      </c>
      <c r="CG139">
        <f>VLOOKUP(Table3[[#This Row],[Reference]],metron,25,FALSE)</f>
        <v>7.7380952380952384E-2</v>
      </c>
      <c r="CH139">
        <f>VLOOKUP(Table3[[#This Row],[Reference]],metron,26,FALSE)</f>
        <v>0.13754093480202439</v>
      </c>
    </row>
    <row r="140" spans="1:86" hidden="1" x14ac:dyDescent="0.45">
      <c r="A140">
        <v>1524348000</v>
      </c>
      <c r="B140" t="s">
        <v>2023</v>
      </c>
      <c r="C140" t="s">
        <v>64</v>
      </c>
      <c r="D140" t="s">
        <v>65</v>
      </c>
      <c r="E140" t="s">
        <v>683</v>
      </c>
      <c r="F140" t="s">
        <v>693</v>
      </c>
      <c r="G140" t="s">
        <v>65</v>
      </c>
      <c r="H140">
        <v>16</v>
      </c>
      <c r="I140">
        <v>0.75</v>
      </c>
      <c r="J140">
        <v>0.88</v>
      </c>
      <c r="K140">
        <v>0.76</v>
      </c>
      <c r="L140">
        <v>0.88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U140">
        <v>8</v>
      </c>
      <c r="V140">
        <v>4</v>
      </c>
      <c r="W140">
        <v>1</v>
      </c>
      <c r="X140">
        <v>0</v>
      </c>
      <c r="Y140">
        <v>1</v>
      </c>
      <c r="Z140">
        <v>0</v>
      </c>
      <c r="AA140">
        <v>1</v>
      </c>
      <c r="AB140">
        <v>0</v>
      </c>
      <c r="AC140">
        <v>0</v>
      </c>
      <c r="AD140">
        <v>1</v>
      </c>
      <c r="AE140">
        <v>14</v>
      </c>
      <c r="AF140">
        <v>14</v>
      </c>
      <c r="AG140">
        <v>4</v>
      </c>
      <c r="AH140">
        <v>6</v>
      </c>
      <c r="AI140">
        <v>10</v>
      </c>
      <c r="AJ140">
        <v>8</v>
      </c>
      <c r="AK140">
        <v>11</v>
      </c>
      <c r="AL140">
        <v>10</v>
      </c>
      <c r="AM140">
        <v>54</v>
      </c>
      <c r="AN140">
        <v>46</v>
      </c>
      <c r="AO140">
        <v>0</v>
      </c>
      <c r="AP140">
        <v>0</v>
      </c>
      <c r="AQ140">
        <v>3.04</v>
      </c>
      <c r="AR140">
        <v>72</v>
      </c>
      <c r="AS140">
        <v>85</v>
      </c>
      <c r="AT140">
        <v>63</v>
      </c>
      <c r="AU140">
        <v>38</v>
      </c>
      <c r="AV140">
        <v>13</v>
      </c>
      <c r="AW140">
        <v>38</v>
      </c>
      <c r="AX140">
        <v>85</v>
      </c>
      <c r="AY140">
        <v>47</v>
      </c>
      <c r="AZ140">
        <v>75</v>
      </c>
      <c r="BA140">
        <v>9.75</v>
      </c>
      <c r="BB140">
        <v>5.01</v>
      </c>
      <c r="BC140">
        <v>2.9</v>
      </c>
      <c r="BD140">
        <v>3.46</v>
      </c>
      <c r="BE140">
        <v>2.56</v>
      </c>
      <c r="BF140">
        <f t="shared" si="2"/>
        <v>8.1566424157863224E-3</v>
      </c>
      <c r="BG140">
        <f>1/Table3[[#This Row],[odds_ft_home_team_win]]-Table3[[#This Row],[Margin/3]]</f>
        <v>0.33667094379111023</v>
      </c>
      <c r="BH140">
        <f>1/Table3[[#This Row],[odds_ft_draw]]-Table3[[#This Row],[Margin/3]]</f>
        <v>0.28086069862467611</v>
      </c>
      <c r="BI140">
        <f>1/Table3[[#This Row],[odds_ft_away_team_win]]-Table3[[#This Row],[Margin/3]]</f>
        <v>0.38246835758421366</v>
      </c>
      <c r="BJ140">
        <f>MROUND(Table3[[#This Row],[ProbH]]*100,2)/100</f>
        <v>0.34</v>
      </c>
      <c r="BK140">
        <v>1.26</v>
      </c>
      <c r="BL140">
        <v>1.83</v>
      </c>
      <c r="BM140">
        <v>3.1</v>
      </c>
      <c r="BN140">
        <v>0</v>
      </c>
      <c r="BO140">
        <v>1.74</v>
      </c>
      <c r="BP140">
        <v>2.1</v>
      </c>
      <c r="BQ140" t="s">
        <v>1822</v>
      </c>
      <c r="BR140">
        <f>VLOOKUP(Table3[[#This Row],[Reference]],metron,10,FALSE)</f>
        <v>2.5229727551184897</v>
      </c>
      <c r="BS140">
        <f>VLOOKUP(Table3[[#This Row],[Reference]],metron,11,FALSE)</f>
        <v>1.228921489601805</v>
      </c>
      <c r="BT140">
        <f>VLOOKUP(Table3[[#This Row],[Reference]],metron,12,FALSE)</f>
        <v>1.2940512655166849</v>
      </c>
      <c r="BU140">
        <f>VLOOKUP(Table3[[#This Row],[Reference]],metron,13,FALSE)</f>
        <v>0.53240890035472432</v>
      </c>
      <c r="BV140">
        <f>VLOOKUP(Table3[[#This Row],[Reference]],metron,14,FALSE)</f>
        <v>0.56514027732989358</v>
      </c>
      <c r="BW140">
        <f>VLOOKUP(Table3[[#This Row],[Reference]],metron,15,FALSE)</f>
        <v>11.417888124439131</v>
      </c>
      <c r="BX140">
        <f>VLOOKUP(Table3[[#This Row],[Reference]],metron,16,FALSE)</f>
        <v>10.76308704756207</v>
      </c>
      <c r="BY140">
        <f>VLOOKUP(Table3[[#This Row],[Reference]],metron,17,FALSE)</f>
        <v>4.8317672021824798</v>
      </c>
      <c r="BZ140">
        <f>VLOOKUP(Table3[[#This Row],[Reference]],metron,18,FALSE)</f>
        <v>4.6698999696877843</v>
      </c>
      <c r="CA140">
        <f>VLOOKUP(Table3[[#This Row],[Reference]],metron,19,FALSE)</f>
        <v>6.5861209222566508</v>
      </c>
      <c r="CB140">
        <f>VLOOKUP(Table3[[#This Row],[Reference]],metron,20,FALSE)</f>
        <v>6.093187077874286</v>
      </c>
      <c r="CC140">
        <f>VLOOKUP(Table3[[#This Row],[Reference]],metron,21,FALSE)</f>
        <v>12.685679611650491</v>
      </c>
      <c r="CD140">
        <f>VLOOKUP(Table3[[#This Row],[Reference]],metron,22,FALSE)</f>
        <v>13.02639563106796</v>
      </c>
      <c r="CE140">
        <f>VLOOKUP(Table3[[#This Row],[Reference]],metron,23,FALSE)</f>
        <v>1.6481211768132831</v>
      </c>
      <c r="CF140">
        <f>VLOOKUP(Table3[[#This Row],[Reference]],metron,24,FALSE)</f>
        <v>1.8572676958928049</v>
      </c>
      <c r="CG140">
        <f>VLOOKUP(Table3[[#This Row],[Reference]],metron,25,FALSE)</f>
        <v>9.641712787649287E-2</v>
      </c>
      <c r="CH140">
        <f>VLOOKUP(Table3[[#This Row],[Reference]],metron,26,FALSE)</f>
        <v>0.11302068161957469</v>
      </c>
    </row>
    <row r="141" spans="1:86" hidden="1" x14ac:dyDescent="0.45">
      <c r="A141">
        <v>1524355200</v>
      </c>
      <c r="B141" t="s">
        <v>2025</v>
      </c>
      <c r="C141" t="s">
        <v>64</v>
      </c>
      <c r="D141" t="s">
        <v>65</v>
      </c>
      <c r="E141" t="s">
        <v>704</v>
      </c>
      <c r="F141" t="s">
        <v>1823</v>
      </c>
      <c r="G141" t="s">
        <v>65</v>
      </c>
      <c r="H141">
        <v>16</v>
      </c>
      <c r="I141">
        <v>2.2599999999999998</v>
      </c>
      <c r="J141">
        <v>0.88</v>
      </c>
      <c r="K141">
        <v>2.19</v>
      </c>
      <c r="L141">
        <v>0.82</v>
      </c>
      <c r="M141">
        <v>4</v>
      </c>
      <c r="N141">
        <v>0</v>
      </c>
      <c r="O141">
        <v>4</v>
      </c>
      <c r="P141">
        <v>1</v>
      </c>
      <c r="Q141">
        <v>1</v>
      </c>
      <c r="R141">
        <v>0</v>
      </c>
      <c r="S141" t="s">
        <v>2026</v>
      </c>
      <c r="U141">
        <v>3</v>
      </c>
      <c r="V141">
        <v>3</v>
      </c>
      <c r="W141">
        <v>1</v>
      </c>
      <c r="X141">
        <v>0</v>
      </c>
      <c r="Y141">
        <v>1</v>
      </c>
      <c r="Z141">
        <v>0</v>
      </c>
      <c r="AA141">
        <v>0</v>
      </c>
      <c r="AB141">
        <v>1</v>
      </c>
      <c r="AC141">
        <v>1</v>
      </c>
      <c r="AD141">
        <v>0</v>
      </c>
      <c r="AE141">
        <v>9</v>
      </c>
      <c r="AF141">
        <v>15</v>
      </c>
      <c r="AG141">
        <v>6</v>
      </c>
      <c r="AH141">
        <v>5</v>
      </c>
      <c r="AI141">
        <v>3</v>
      </c>
      <c r="AJ141">
        <v>10</v>
      </c>
      <c r="AK141">
        <v>14</v>
      </c>
      <c r="AL141">
        <v>9</v>
      </c>
      <c r="AM141">
        <v>46</v>
      </c>
      <c r="AN141">
        <v>54</v>
      </c>
      <c r="AO141">
        <v>0</v>
      </c>
      <c r="AP141">
        <v>0</v>
      </c>
      <c r="AQ141">
        <v>3.25</v>
      </c>
      <c r="AR141">
        <v>63</v>
      </c>
      <c r="AS141">
        <v>83</v>
      </c>
      <c r="AT141">
        <v>64</v>
      </c>
      <c r="AU141">
        <v>49</v>
      </c>
      <c r="AV141">
        <v>23</v>
      </c>
      <c r="AW141">
        <v>47</v>
      </c>
      <c r="AX141">
        <v>80</v>
      </c>
      <c r="AY141">
        <v>54</v>
      </c>
      <c r="AZ141">
        <v>79</v>
      </c>
      <c r="BA141">
        <v>9.49</v>
      </c>
      <c r="BB141">
        <v>5.39</v>
      </c>
      <c r="BC141">
        <v>1.41</v>
      </c>
      <c r="BD141">
        <v>5.13</v>
      </c>
      <c r="BE141">
        <v>8.2100000000000009</v>
      </c>
      <c r="BF141">
        <f t="shared" si="2"/>
        <v>8.6514372313744037E-3</v>
      </c>
      <c r="BG141">
        <f>1/Table3[[#This Row],[odds_ft_home_team_win]]-Table3[[#This Row],[Margin/3]]</f>
        <v>0.70056842092465399</v>
      </c>
      <c r="BH141">
        <f>1/Table3[[#This Row],[odds_ft_draw]]-Table3[[#This Row],[Margin/3]]</f>
        <v>0.18628033664776791</v>
      </c>
      <c r="BI141">
        <f>1/Table3[[#This Row],[odds_ft_away_team_win]]-Table3[[#This Row],[Margin/3]]</f>
        <v>0.11315124242757808</v>
      </c>
      <c r="BJ141">
        <f>MROUND(Table3[[#This Row],[ProbH]]*100,2)/100</f>
        <v>0.7</v>
      </c>
      <c r="BK141">
        <v>1.1499999999999999</v>
      </c>
      <c r="BL141">
        <v>1.5</v>
      </c>
      <c r="BM141">
        <v>2.25</v>
      </c>
      <c r="BN141">
        <v>0</v>
      </c>
      <c r="BO141">
        <v>1.62</v>
      </c>
      <c r="BP141">
        <v>2.2999999999999998</v>
      </c>
      <c r="BQ141" t="s">
        <v>1811</v>
      </c>
      <c r="BR141">
        <f>VLOOKUP(Table3[[#This Row],[Reference]],metron,10,FALSE)</f>
        <v>2.9925826028320968</v>
      </c>
      <c r="BS141">
        <f>VLOOKUP(Table3[[#This Row],[Reference]],metron,11,FALSE)</f>
        <v>2.224544841537424</v>
      </c>
      <c r="BT141">
        <f>VLOOKUP(Table3[[#This Row],[Reference]],metron,12,FALSE)</f>
        <v>0.76803776129467294</v>
      </c>
      <c r="BU141">
        <f>VLOOKUP(Table3[[#This Row],[Reference]],metron,13,FALSE)</f>
        <v>0.96561024949426832</v>
      </c>
      <c r="BV141">
        <f>VLOOKUP(Table3[[#This Row],[Reference]],metron,14,FALSE)</f>
        <v>0.34187457855697911</v>
      </c>
      <c r="BW141">
        <f>VLOOKUP(Table3[[#This Row],[Reference]],metron,15,FALSE)</f>
        <v>16.100000000000001</v>
      </c>
      <c r="BX141">
        <f>VLOOKUP(Table3[[#This Row],[Reference]],metron,16,FALSE)</f>
        <v>8.3493506493506491</v>
      </c>
      <c r="BY141">
        <f>VLOOKUP(Table3[[#This Row],[Reference]],metron,17,FALSE)</f>
        <v>7.2678100263852254</v>
      </c>
      <c r="BZ141">
        <f>VLOOKUP(Table3[[#This Row],[Reference]],metron,18,FALSE)</f>
        <v>3.2770448548812658</v>
      </c>
      <c r="CA141">
        <f>VLOOKUP(Table3[[#This Row],[Reference]],metron,19,FALSE)</f>
        <v>8.832189973614776</v>
      </c>
      <c r="CB141">
        <f>VLOOKUP(Table3[[#This Row],[Reference]],metron,20,FALSE)</f>
        <v>5.0723057944693828</v>
      </c>
      <c r="CC141">
        <f>VLOOKUP(Table3[[#This Row],[Reference]],metron,21,FALSE)</f>
        <v>11.95872170439414</v>
      </c>
      <c r="CD141">
        <f>VLOOKUP(Table3[[#This Row],[Reference]],metron,22,FALSE)</f>
        <v>13.450066577896139</v>
      </c>
      <c r="CE141">
        <f>VLOOKUP(Table3[[#This Row],[Reference]],metron,23,FALSE)</f>
        <v>1.301526717557252</v>
      </c>
      <c r="CF141">
        <f>VLOOKUP(Table3[[#This Row],[Reference]],metron,24,FALSE)</f>
        <v>1.9796437659033079</v>
      </c>
      <c r="CG141">
        <f>VLOOKUP(Table3[[#This Row],[Reference]],metron,25,FALSE)</f>
        <v>5.3435114503816793E-2</v>
      </c>
      <c r="CH141">
        <f>VLOOKUP(Table3[[#This Row],[Reference]],metron,26,FALSE)</f>
        <v>0.1183206106870229</v>
      </c>
    </row>
    <row r="142" spans="1:86" hidden="1" x14ac:dyDescent="0.45">
      <c r="A142">
        <v>1524355560</v>
      </c>
      <c r="B142" t="s">
        <v>2027</v>
      </c>
      <c r="C142" t="s">
        <v>64</v>
      </c>
      <c r="D142" t="s">
        <v>65</v>
      </c>
      <c r="E142" t="s">
        <v>667</v>
      </c>
      <c r="F142" t="s">
        <v>676</v>
      </c>
      <c r="G142" t="s">
        <v>65</v>
      </c>
      <c r="H142">
        <v>16</v>
      </c>
      <c r="I142">
        <v>1.47</v>
      </c>
      <c r="J142">
        <v>0.88</v>
      </c>
      <c r="K142">
        <v>1.44</v>
      </c>
      <c r="L142">
        <v>0.95</v>
      </c>
      <c r="M142">
        <v>1</v>
      </c>
      <c r="N142">
        <v>1</v>
      </c>
      <c r="O142">
        <v>2</v>
      </c>
      <c r="P142">
        <v>0</v>
      </c>
      <c r="Q142">
        <v>0</v>
      </c>
      <c r="R142">
        <v>0</v>
      </c>
      <c r="S142">
        <v>82</v>
      </c>
      <c r="T142">
        <v>84</v>
      </c>
      <c r="U142">
        <v>10</v>
      </c>
      <c r="V142">
        <v>6</v>
      </c>
      <c r="W142">
        <v>3</v>
      </c>
      <c r="X142">
        <v>0</v>
      </c>
      <c r="Y142">
        <v>3</v>
      </c>
      <c r="Z142">
        <v>0</v>
      </c>
      <c r="AA142">
        <v>2</v>
      </c>
      <c r="AB142">
        <v>1</v>
      </c>
      <c r="AC142">
        <v>1</v>
      </c>
      <c r="AD142">
        <v>2</v>
      </c>
      <c r="AE142">
        <v>11</v>
      </c>
      <c r="AF142">
        <v>11</v>
      </c>
      <c r="AG142">
        <v>7</v>
      </c>
      <c r="AH142">
        <v>4</v>
      </c>
      <c r="AI142">
        <v>4</v>
      </c>
      <c r="AJ142">
        <v>7</v>
      </c>
      <c r="AK142">
        <v>16</v>
      </c>
      <c r="AL142">
        <v>20</v>
      </c>
      <c r="AM142">
        <v>50</v>
      </c>
      <c r="AN142">
        <v>50</v>
      </c>
      <c r="AO142">
        <v>0</v>
      </c>
      <c r="AP142">
        <v>0</v>
      </c>
      <c r="AQ142">
        <v>2.58</v>
      </c>
      <c r="AR142">
        <v>51</v>
      </c>
      <c r="AS142">
        <v>72</v>
      </c>
      <c r="AT142">
        <v>54</v>
      </c>
      <c r="AU142">
        <v>30</v>
      </c>
      <c r="AV142">
        <v>6</v>
      </c>
      <c r="AW142">
        <v>36</v>
      </c>
      <c r="AX142">
        <v>66</v>
      </c>
      <c r="AY142">
        <v>45</v>
      </c>
      <c r="AZ142">
        <v>75</v>
      </c>
      <c r="BA142">
        <v>8.8699999999999992</v>
      </c>
      <c r="BB142">
        <v>5.41</v>
      </c>
      <c r="BC142">
        <v>2.23</v>
      </c>
      <c r="BD142">
        <v>3.63</v>
      </c>
      <c r="BE142">
        <v>3.32</v>
      </c>
      <c r="BF142">
        <f t="shared" si="2"/>
        <v>8.3724687381876439E-3</v>
      </c>
      <c r="BG142">
        <f>1/Table3[[#This Row],[odds_ft_home_team_win]]-Table3[[#This Row],[Margin/3]]</f>
        <v>0.44005802453535497</v>
      </c>
      <c r="BH142">
        <f>1/Table3[[#This Row],[odds_ft_draw]]-Table3[[#This Row],[Margin/3]]</f>
        <v>0.26710962492572421</v>
      </c>
      <c r="BI142">
        <f>1/Table3[[#This Row],[odds_ft_away_team_win]]-Table3[[#This Row],[Margin/3]]</f>
        <v>0.29283235053892082</v>
      </c>
      <c r="BJ142">
        <f>MROUND(Table3[[#This Row],[ProbH]]*100,2)/100</f>
        <v>0.44</v>
      </c>
      <c r="BK142">
        <v>1.23</v>
      </c>
      <c r="BL142">
        <v>1.74</v>
      </c>
      <c r="BM142">
        <v>2.85</v>
      </c>
      <c r="BN142">
        <v>0</v>
      </c>
      <c r="BO142">
        <v>1.69</v>
      </c>
      <c r="BP142">
        <v>2.2000000000000002</v>
      </c>
      <c r="BQ142" t="s">
        <v>736</v>
      </c>
      <c r="BR142">
        <f>VLOOKUP(Table3[[#This Row],[Reference]],metron,10,FALSE)</f>
        <v>2.4807646356033461</v>
      </c>
      <c r="BS142">
        <f>VLOOKUP(Table3[[#This Row],[Reference]],metron,11,FALSE)</f>
        <v>1.4140979689366791</v>
      </c>
      <c r="BT142">
        <f>VLOOKUP(Table3[[#This Row],[Reference]],metron,12,FALSE)</f>
        <v>1.0666666666666671</v>
      </c>
      <c r="BU142">
        <f>VLOOKUP(Table3[[#This Row],[Reference]],metron,13,FALSE)</f>
        <v>0.62712066905615294</v>
      </c>
      <c r="BV142">
        <f>VLOOKUP(Table3[[#This Row],[Reference]],metron,14,FALSE)</f>
        <v>0.46009557945041818</v>
      </c>
      <c r="BW142">
        <f>VLOOKUP(Table3[[#This Row],[Reference]],metron,15,FALSE)</f>
        <v>12.56969280146722</v>
      </c>
      <c r="BX142">
        <f>VLOOKUP(Table3[[#This Row],[Reference]],metron,16,FALSE)</f>
        <v>9.8695552498853729</v>
      </c>
      <c r="BY142">
        <f>VLOOKUP(Table3[[#This Row],[Reference]],metron,17,FALSE)</f>
        <v>5.2754256787850897</v>
      </c>
      <c r="BZ142">
        <f>VLOOKUP(Table3[[#This Row],[Reference]],metron,18,FALSE)</f>
        <v>4.1279337321675103</v>
      </c>
      <c r="CA142">
        <f>VLOOKUP(Table3[[#This Row],[Reference]],metron,19,FALSE)</f>
        <v>7.2942671226821298</v>
      </c>
      <c r="CB142">
        <f>VLOOKUP(Table3[[#This Row],[Reference]],metron,20,FALSE)</f>
        <v>5.7416215177178627</v>
      </c>
      <c r="CC142">
        <f>VLOOKUP(Table3[[#This Row],[Reference]],metron,21,FALSE)</f>
        <v>12.897246007868549</v>
      </c>
      <c r="CD142">
        <f>VLOOKUP(Table3[[#This Row],[Reference]],metron,22,FALSE)</f>
        <v>13.507058551261281</v>
      </c>
      <c r="CE142">
        <f>VLOOKUP(Table3[[#This Row],[Reference]],metron,23,FALSE)</f>
        <v>1.576522702104098</v>
      </c>
      <c r="CF142">
        <f>VLOOKUP(Table3[[#This Row],[Reference]],metron,24,FALSE)</f>
        <v>1.917165005537099</v>
      </c>
      <c r="CG142">
        <f>VLOOKUP(Table3[[#This Row],[Reference]],metron,25,FALSE)</f>
        <v>8.4385382059800659E-2</v>
      </c>
      <c r="CH142">
        <f>VLOOKUP(Table3[[#This Row],[Reference]],metron,26,FALSE)</f>
        <v>0.1233665559246955</v>
      </c>
    </row>
    <row r="143" spans="1:86" hidden="1" x14ac:dyDescent="0.45">
      <c r="A143">
        <v>1524362400</v>
      </c>
      <c r="B143" t="s">
        <v>2028</v>
      </c>
      <c r="C143" t="s">
        <v>64</v>
      </c>
      <c r="D143" t="s">
        <v>65</v>
      </c>
      <c r="E143" t="s">
        <v>660</v>
      </c>
      <c r="F143" t="s">
        <v>661</v>
      </c>
      <c r="G143" t="s">
        <v>65</v>
      </c>
      <c r="H143">
        <v>16</v>
      </c>
      <c r="I143">
        <v>1.38</v>
      </c>
      <c r="J143">
        <v>1.21</v>
      </c>
      <c r="K143">
        <v>1.35</v>
      </c>
      <c r="L143">
        <v>1.1399999999999999</v>
      </c>
      <c r="M143">
        <v>1</v>
      </c>
      <c r="N143">
        <v>1</v>
      </c>
      <c r="O143">
        <v>2</v>
      </c>
      <c r="P143">
        <v>1</v>
      </c>
      <c r="Q143">
        <v>0</v>
      </c>
      <c r="R143">
        <v>1</v>
      </c>
      <c r="S143">
        <v>54</v>
      </c>
      <c r="T143">
        <v>29</v>
      </c>
      <c r="U143">
        <v>3</v>
      </c>
      <c r="V143">
        <v>4</v>
      </c>
      <c r="W143">
        <v>2</v>
      </c>
      <c r="X143">
        <v>0</v>
      </c>
      <c r="Y143">
        <v>1</v>
      </c>
      <c r="Z143">
        <v>0</v>
      </c>
      <c r="AA143">
        <v>0</v>
      </c>
      <c r="AB143">
        <v>2</v>
      </c>
      <c r="AC143">
        <v>0</v>
      </c>
      <c r="AD143">
        <v>1</v>
      </c>
      <c r="AE143">
        <v>15</v>
      </c>
      <c r="AF143">
        <v>10</v>
      </c>
      <c r="AG143">
        <v>7</v>
      </c>
      <c r="AH143">
        <v>3</v>
      </c>
      <c r="AI143">
        <v>8</v>
      </c>
      <c r="AJ143">
        <v>7</v>
      </c>
      <c r="AK143">
        <v>12</v>
      </c>
      <c r="AL143">
        <v>14</v>
      </c>
      <c r="AM143">
        <v>48</v>
      </c>
      <c r="AN143">
        <v>52</v>
      </c>
      <c r="AO143">
        <v>0</v>
      </c>
      <c r="AP143">
        <v>0</v>
      </c>
      <c r="AQ143">
        <v>2.0699999999999998</v>
      </c>
      <c r="AR143">
        <v>49</v>
      </c>
      <c r="AS143">
        <v>66</v>
      </c>
      <c r="AT143">
        <v>38</v>
      </c>
      <c r="AU143">
        <v>12</v>
      </c>
      <c r="AV143">
        <v>6</v>
      </c>
      <c r="AW143">
        <v>39</v>
      </c>
      <c r="AX143">
        <v>55</v>
      </c>
      <c r="AY143">
        <v>30</v>
      </c>
      <c r="AZ143">
        <v>66</v>
      </c>
      <c r="BA143">
        <v>10.49</v>
      </c>
      <c r="BB143">
        <v>5.18</v>
      </c>
      <c r="BC143">
        <v>2.9</v>
      </c>
      <c r="BD143">
        <v>3.24</v>
      </c>
      <c r="BE143">
        <v>2.69</v>
      </c>
      <c r="BF143">
        <f t="shared" si="2"/>
        <v>8.405591137149818E-3</v>
      </c>
      <c r="BG143">
        <f>1/Table3[[#This Row],[odds_ft_home_team_win]]-Table3[[#This Row],[Margin/3]]</f>
        <v>0.33642199506974674</v>
      </c>
      <c r="BH143">
        <f>1/Table3[[#This Row],[odds_ft_draw]]-Table3[[#This Row],[Margin/3]]</f>
        <v>0.30023638417149212</v>
      </c>
      <c r="BI143">
        <f>1/Table3[[#This Row],[odds_ft_away_team_win]]-Table3[[#This Row],[Margin/3]]</f>
        <v>0.36334162075876097</v>
      </c>
      <c r="BJ143">
        <f>MROUND(Table3[[#This Row],[ProbH]]*100,2)/100</f>
        <v>0.34</v>
      </c>
      <c r="BK143">
        <v>1.38</v>
      </c>
      <c r="BL143">
        <v>2.2000000000000002</v>
      </c>
      <c r="BM143">
        <v>4.0999999999999996</v>
      </c>
      <c r="BN143">
        <v>0</v>
      </c>
      <c r="BO143">
        <v>2</v>
      </c>
      <c r="BP143">
        <v>1.83</v>
      </c>
      <c r="BQ143" t="s">
        <v>1818</v>
      </c>
      <c r="BR143">
        <f>VLOOKUP(Table3[[#This Row],[Reference]],metron,10,FALSE)</f>
        <v>2.5229727551184897</v>
      </c>
      <c r="BS143">
        <f>VLOOKUP(Table3[[#This Row],[Reference]],metron,11,FALSE)</f>
        <v>1.228921489601805</v>
      </c>
      <c r="BT143">
        <f>VLOOKUP(Table3[[#This Row],[Reference]],metron,12,FALSE)</f>
        <v>1.2940512655166849</v>
      </c>
      <c r="BU143">
        <f>VLOOKUP(Table3[[#This Row],[Reference]],metron,13,FALSE)</f>
        <v>0.53240890035472432</v>
      </c>
      <c r="BV143">
        <f>VLOOKUP(Table3[[#This Row],[Reference]],metron,14,FALSE)</f>
        <v>0.56514027732989358</v>
      </c>
      <c r="BW143">
        <f>VLOOKUP(Table3[[#This Row],[Reference]],metron,15,FALSE)</f>
        <v>11.417888124439131</v>
      </c>
      <c r="BX143">
        <f>VLOOKUP(Table3[[#This Row],[Reference]],metron,16,FALSE)</f>
        <v>10.76308704756207</v>
      </c>
      <c r="BY143">
        <f>VLOOKUP(Table3[[#This Row],[Reference]],metron,17,FALSE)</f>
        <v>4.8317672021824798</v>
      </c>
      <c r="BZ143">
        <f>VLOOKUP(Table3[[#This Row],[Reference]],metron,18,FALSE)</f>
        <v>4.6698999696877843</v>
      </c>
      <c r="CA143">
        <f>VLOOKUP(Table3[[#This Row],[Reference]],metron,19,FALSE)</f>
        <v>6.5861209222566508</v>
      </c>
      <c r="CB143">
        <f>VLOOKUP(Table3[[#This Row],[Reference]],metron,20,FALSE)</f>
        <v>6.093187077874286</v>
      </c>
      <c r="CC143">
        <f>VLOOKUP(Table3[[#This Row],[Reference]],metron,21,FALSE)</f>
        <v>12.685679611650491</v>
      </c>
      <c r="CD143">
        <f>VLOOKUP(Table3[[#This Row],[Reference]],metron,22,FALSE)</f>
        <v>13.02639563106796</v>
      </c>
      <c r="CE143">
        <f>VLOOKUP(Table3[[#This Row],[Reference]],metron,23,FALSE)</f>
        <v>1.6481211768132831</v>
      </c>
      <c r="CF143">
        <f>VLOOKUP(Table3[[#This Row],[Reference]],metron,24,FALSE)</f>
        <v>1.8572676958928049</v>
      </c>
      <c r="CG143">
        <f>VLOOKUP(Table3[[#This Row],[Reference]],metron,25,FALSE)</f>
        <v>9.641712787649287E-2</v>
      </c>
      <c r="CH143">
        <f>VLOOKUP(Table3[[#This Row],[Reference]],metron,26,FALSE)</f>
        <v>0.11302068161957469</v>
      </c>
    </row>
    <row r="144" spans="1:86" hidden="1" x14ac:dyDescent="0.45">
      <c r="A144">
        <v>1524416400</v>
      </c>
      <c r="B144" t="s">
        <v>2029</v>
      </c>
      <c r="C144" t="s">
        <v>64</v>
      </c>
      <c r="D144" t="s">
        <v>65</v>
      </c>
      <c r="E144" t="s">
        <v>705</v>
      </c>
      <c r="F144" t="s">
        <v>1817</v>
      </c>
      <c r="G144" t="s">
        <v>65</v>
      </c>
      <c r="H144">
        <v>16</v>
      </c>
      <c r="I144">
        <v>2.29</v>
      </c>
      <c r="J144">
        <v>0.88</v>
      </c>
      <c r="K144">
        <v>2.2400000000000002</v>
      </c>
      <c r="L144">
        <v>0.82</v>
      </c>
      <c r="M144">
        <v>3</v>
      </c>
      <c r="N144">
        <v>0</v>
      </c>
      <c r="O144">
        <v>3</v>
      </c>
      <c r="P144">
        <v>1</v>
      </c>
      <c r="Q144">
        <v>1</v>
      </c>
      <c r="R144">
        <v>0</v>
      </c>
      <c r="S144" t="s">
        <v>2030</v>
      </c>
      <c r="U144">
        <v>7</v>
      </c>
      <c r="V144">
        <v>1</v>
      </c>
      <c r="W144">
        <v>2</v>
      </c>
      <c r="X144">
        <v>0</v>
      </c>
      <c r="Y144">
        <v>2</v>
      </c>
      <c r="Z144">
        <v>0</v>
      </c>
      <c r="AA144">
        <v>0</v>
      </c>
      <c r="AB144">
        <v>2</v>
      </c>
      <c r="AC144">
        <v>1</v>
      </c>
      <c r="AD144">
        <v>1</v>
      </c>
      <c r="AE144">
        <v>10</v>
      </c>
      <c r="AF144">
        <v>6</v>
      </c>
      <c r="AG144">
        <v>6</v>
      </c>
      <c r="AH144">
        <v>3</v>
      </c>
      <c r="AI144">
        <v>4</v>
      </c>
      <c r="AJ144">
        <v>3</v>
      </c>
      <c r="AK144">
        <v>16</v>
      </c>
      <c r="AL144">
        <v>15</v>
      </c>
      <c r="AM144">
        <v>56</v>
      </c>
      <c r="AN144">
        <v>44</v>
      </c>
      <c r="AO144">
        <v>0</v>
      </c>
      <c r="AP144">
        <v>0</v>
      </c>
      <c r="AQ144">
        <v>2.63</v>
      </c>
      <c r="AR144">
        <v>51</v>
      </c>
      <c r="AS144">
        <v>69</v>
      </c>
      <c r="AT144">
        <v>48</v>
      </c>
      <c r="AU144">
        <v>27</v>
      </c>
      <c r="AV144">
        <v>19</v>
      </c>
      <c r="AW144">
        <v>27</v>
      </c>
      <c r="AX144">
        <v>70</v>
      </c>
      <c r="AY144">
        <v>46</v>
      </c>
      <c r="AZ144">
        <v>69</v>
      </c>
      <c r="BA144">
        <v>11.32</v>
      </c>
      <c r="BB144">
        <v>5.66</v>
      </c>
      <c r="BC144">
        <v>1.6</v>
      </c>
      <c r="BD144">
        <v>4.09</v>
      </c>
      <c r="BE144">
        <v>6.5</v>
      </c>
      <c r="BF144">
        <f t="shared" si="2"/>
        <v>7.7816437840887431E-3</v>
      </c>
      <c r="BG144">
        <f>1/Table3[[#This Row],[odds_ft_home_team_win]]-Table3[[#This Row],[Margin/3]]</f>
        <v>0.61721835621591126</v>
      </c>
      <c r="BH144">
        <f>1/Table3[[#This Row],[odds_ft_draw]]-Table3[[#This Row],[Margin/3]]</f>
        <v>0.23671713372202374</v>
      </c>
      <c r="BI144">
        <f>1/Table3[[#This Row],[odds_ft_away_team_win]]-Table3[[#This Row],[Margin/3]]</f>
        <v>0.14606451006206511</v>
      </c>
      <c r="BJ144">
        <f>MROUND(Table3[[#This Row],[ProbH]]*100,2)/100</f>
        <v>0.62</v>
      </c>
      <c r="BK144">
        <v>1.27</v>
      </c>
      <c r="BL144">
        <v>1.87</v>
      </c>
      <c r="BM144">
        <v>3.2</v>
      </c>
      <c r="BN144">
        <v>0</v>
      </c>
      <c r="BO144">
        <v>2.1</v>
      </c>
      <c r="BP144">
        <v>1.71</v>
      </c>
      <c r="BQ144" t="s">
        <v>1820</v>
      </c>
      <c r="BR144">
        <f>VLOOKUP(Table3[[#This Row],[Reference]],metron,10,FALSE)</f>
        <v>2.7366666666666664</v>
      </c>
      <c r="BS144">
        <f>VLOOKUP(Table3[[#This Row],[Reference]],metron,11,FALSE)</f>
        <v>1.8681481481481479</v>
      </c>
      <c r="BT144">
        <f>VLOOKUP(Table3[[#This Row],[Reference]],metron,12,FALSE)</f>
        <v>0.86851851851851847</v>
      </c>
      <c r="BU144">
        <f>VLOOKUP(Table3[[#This Row],[Reference]],metron,13,FALSE)</f>
        <v>0.81333333333333335</v>
      </c>
      <c r="BV144">
        <f>VLOOKUP(Table3[[#This Row],[Reference]],metron,14,FALSE)</f>
        <v>0.38925925925925919</v>
      </c>
      <c r="BW144">
        <f>VLOOKUP(Table3[[#This Row],[Reference]],metron,15,FALSE)</f>
        <v>14.53422724064926</v>
      </c>
      <c r="BX144">
        <f>VLOOKUP(Table3[[#This Row],[Reference]],metron,16,FALSE)</f>
        <v>8.7882851093860275</v>
      </c>
      <c r="BY144">
        <f>VLOOKUP(Table3[[#This Row],[Reference]],metron,17,FALSE)</f>
        <v>6.3007953723788868</v>
      </c>
      <c r="BZ144">
        <f>VLOOKUP(Table3[[#This Row],[Reference]],metron,18,FALSE)</f>
        <v>3.681851048445409</v>
      </c>
      <c r="CA144">
        <f>VLOOKUP(Table3[[#This Row],[Reference]],metron,19,FALSE)</f>
        <v>8.2334318682703724</v>
      </c>
      <c r="CB144">
        <f>VLOOKUP(Table3[[#This Row],[Reference]],metron,20,FALSE)</f>
        <v>5.106434060940618</v>
      </c>
      <c r="CC144">
        <f>VLOOKUP(Table3[[#This Row],[Reference]],metron,21,FALSE)</f>
        <v>12.32150615496017</v>
      </c>
      <c r="CD144">
        <f>VLOOKUP(Table3[[#This Row],[Reference]],metron,22,FALSE)</f>
        <v>13.337436640115859</v>
      </c>
      <c r="CE144">
        <f>VLOOKUP(Table3[[#This Row],[Reference]],metron,23,FALSE)</f>
        <v>1.346101231190151</v>
      </c>
      <c r="CF144">
        <f>VLOOKUP(Table3[[#This Row],[Reference]],metron,24,FALSE)</f>
        <v>1.995212038303694</v>
      </c>
      <c r="CG144">
        <f>VLOOKUP(Table3[[#This Row],[Reference]],metron,25,FALSE)</f>
        <v>6.1559507523939808E-2</v>
      </c>
      <c r="CH144">
        <f>VLOOKUP(Table3[[#This Row],[Reference]],metron,26,FALSE)</f>
        <v>0.13201094391244869</v>
      </c>
    </row>
    <row r="145" spans="1:86" hidden="1" x14ac:dyDescent="0.45">
      <c r="A145">
        <v>1524438000</v>
      </c>
      <c r="B145" t="s">
        <v>2031</v>
      </c>
      <c r="C145" t="s">
        <v>64</v>
      </c>
      <c r="D145" t="s">
        <v>65</v>
      </c>
      <c r="E145" t="s">
        <v>672</v>
      </c>
      <c r="F145" t="s">
        <v>682</v>
      </c>
      <c r="G145" t="s">
        <v>65</v>
      </c>
      <c r="H145">
        <v>16</v>
      </c>
      <c r="I145">
        <v>1.69</v>
      </c>
      <c r="J145">
        <v>0.69</v>
      </c>
      <c r="K145">
        <v>1.8</v>
      </c>
      <c r="L145">
        <v>0.78</v>
      </c>
      <c r="M145">
        <v>1</v>
      </c>
      <c r="N145">
        <v>2</v>
      </c>
      <c r="O145">
        <v>3</v>
      </c>
      <c r="P145">
        <v>2</v>
      </c>
      <c r="Q145">
        <v>0</v>
      </c>
      <c r="R145">
        <v>2</v>
      </c>
      <c r="S145">
        <v>78</v>
      </c>
      <c r="T145" t="s">
        <v>2032</v>
      </c>
      <c r="U145">
        <v>14</v>
      </c>
      <c r="V145">
        <v>5</v>
      </c>
      <c r="W145">
        <v>3</v>
      </c>
      <c r="X145">
        <v>0</v>
      </c>
      <c r="Y145">
        <v>3</v>
      </c>
      <c r="Z145">
        <v>0</v>
      </c>
      <c r="AA145">
        <v>0</v>
      </c>
      <c r="AB145">
        <v>3</v>
      </c>
      <c r="AC145">
        <v>0</v>
      </c>
      <c r="AD145">
        <v>3</v>
      </c>
      <c r="AE145">
        <v>33</v>
      </c>
      <c r="AF145">
        <v>11</v>
      </c>
      <c r="AG145">
        <v>15</v>
      </c>
      <c r="AH145">
        <v>6</v>
      </c>
      <c r="AI145">
        <v>18</v>
      </c>
      <c r="AJ145">
        <v>5</v>
      </c>
      <c r="AK145">
        <v>10</v>
      </c>
      <c r="AL145">
        <v>12</v>
      </c>
      <c r="AM145">
        <v>62</v>
      </c>
      <c r="AN145">
        <v>38</v>
      </c>
      <c r="AO145">
        <v>0</v>
      </c>
      <c r="AP145">
        <v>0</v>
      </c>
      <c r="AQ145">
        <v>2.66</v>
      </c>
      <c r="AR145">
        <v>60</v>
      </c>
      <c r="AS145">
        <v>76</v>
      </c>
      <c r="AT145">
        <v>50</v>
      </c>
      <c r="AU145">
        <v>26</v>
      </c>
      <c r="AV145">
        <v>22</v>
      </c>
      <c r="AW145">
        <v>38</v>
      </c>
      <c r="AX145">
        <v>66</v>
      </c>
      <c r="AY145">
        <v>38</v>
      </c>
      <c r="AZ145">
        <v>81</v>
      </c>
      <c r="BA145">
        <v>11.38</v>
      </c>
      <c r="BB145">
        <v>4.8099999999999996</v>
      </c>
      <c r="BC145">
        <v>1.91</v>
      </c>
      <c r="BD145">
        <v>3.88</v>
      </c>
      <c r="BE145">
        <v>4.0999999999999996</v>
      </c>
      <c r="BF145">
        <f t="shared" si="2"/>
        <v>8.398202403786895E-3</v>
      </c>
      <c r="BG145">
        <f>1/Table3[[#This Row],[odds_ft_home_team_win]]-Table3[[#This Row],[Margin/3]]</f>
        <v>0.51516200702029691</v>
      </c>
      <c r="BH145">
        <f>1/Table3[[#This Row],[odds_ft_draw]]-Table3[[#This Row],[Margin/3]]</f>
        <v>0.24933375635909974</v>
      </c>
      <c r="BI145">
        <f>1/Table3[[#This Row],[odds_ft_away_team_win]]-Table3[[#This Row],[Margin/3]]</f>
        <v>0.23550423662060338</v>
      </c>
      <c r="BJ145">
        <f>MROUND(Table3[[#This Row],[ProbH]]*100,2)/100</f>
        <v>0.52</v>
      </c>
      <c r="BK145">
        <v>1.1599999999999999</v>
      </c>
      <c r="BL145">
        <v>1.56</v>
      </c>
      <c r="BM145">
        <v>2.4</v>
      </c>
      <c r="BN145">
        <v>0</v>
      </c>
      <c r="BO145">
        <v>1.59</v>
      </c>
      <c r="BP145">
        <v>2.4</v>
      </c>
      <c r="BQ145" t="s">
        <v>1826</v>
      </c>
      <c r="BR145">
        <f>VLOOKUP(Table3[[#This Row],[Reference]],metron,10,FALSE)</f>
        <v>2.5967403582378576</v>
      </c>
      <c r="BS145">
        <f>VLOOKUP(Table3[[#This Row],[Reference]],metron,11,FALSE)</f>
        <v>1.625948039373891</v>
      </c>
      <c r="BT145">
        <f>VLOOKUP(Table3[[#This Row],[Reference]],metron,12,FALSE)</f>
        <v>0.97079231886396644</v>
      </c>
      <c r="BU145">
        <f>VLOOKUP(Table3[[#This Row],[Reference]],metron,13,FALSE)</f>
        <v>0.71433182698515174</v>
      </c>
      <c r="BV145">
        <f>VLOOKUP(Table3[[#This Row],[Reference]],metron,14,FALSE)</f>
        <v>0.43011620400258233</v>
      </c>
      <c r="BW145">
        <f>VLOOKUP(Table3[[#This Row],[Reference]],metron,15,FALSE)</f>
        <v>13.39951055368614</v>
      </c>
      <c r="BX145">
        <f>VLOOKUP(Table3[[#This Row],[Reference]],metron,16,FALSE)</f>
        <v>9.4252064851636579</v>
      </c>
      <c r="BY145">
        <f>VLOOKUP(Table3[[#This Row],[Reference]],metron,17,FALSE)</f>
        <v>5.7628422023992618</v>
      </c>
      <c r="BZ145">
        <f>VLOOKUP(Table3[[#This Row],[Reference]],metron,18,FALSE)</f>
        <v>3.9375576745616732</v>
      </c>
      <c r="CA145">
        <f>VLOOKUP(Table3[[#This Row],[Reference]],metron,19,FALSE)</f>
        <v>7.636668351286878</v>
      </c>
      <c r="CB145">
        <f>VLOOKUP(Table3[[#This Row],[Reference]],metron,20,FALSE)</f>
        <v>5.4876488106019847</v>
      </c>
      <c r="CC145">
        <f>VLOOKUP(Table3[[#This Row],[Reference]],metron,21,FALSE)</f>
        <v>12.460420531849101</v>
      </c>
      <c r="CD145">
        <f>VLOOKUP(Table3[[#This Row],[Reference]],metron,22,FALSE)</f>
        <v>13.44897959183673</v>
      </c>
      <c r="CE145">
        <f>VLOOKUP(Table3[[#This Row],[Reference]],metron,23,FALSE)</f>
        <v>1.462202380952381</v>
      </c>
      <c r="CF145">
        <f>VLOOKUP(Table3[[#This Row],[Reference]],metron,24,FALSE)</f>
        <v>2.01547619047619</v>
      </c>
      <c r="CG145">
        <f>VLOOKUP(Table3[[#This Row],[Reference]],metron,25,FALSE)</f>
        <v>7.7380952380952384E-2</v>
      </c>
      <c r="CH145">
        <f>VLOOKUP(Table3[[#This Row],[Reference]],metron,26,FALSE)</f>
        <v>0.13754093480202439</v>
      </c>
    </row>
    <row r="146" spans="1:86" hidden="1" x14ac:dyDescent="0.45">
      <c r="A146">
        <v>1524873600</v>
      </c>
      <c r="B146" t="s">
        <v>2033</v>
      </c>
      <c r="C146" t="s">
        <v>64</v>
      </c>
      <c r="D146" t="s">
        <v>65</v>
      </c>
      <c r="E146" t="s">
        <v>1810</v>
      </c>
      <c r="F146" t="s">
        <v>660</v>
      </c>
      <c r="G146" t="s">
        <v>65</v>
      </c>
      <c r="H146">
        <v>17</v>
      </c>
      <c r="I146">
        <v>1.56</v>
      </c>
      <c r="J146">
        <v>1.38</v>
      </c>
      <c r="K146">
        <v>1.5</v>
      </c>
      <c r="L146">
        <v>1.35</v>
      </c>
      <c r="M146">
        <v>2</v>
      </c>
      <c r="N146">
        <v>2</v>
      </c>
      <c r="O146">
        <v>4</v>
      </c>
      <c r="P146">
        <v>2</v>
      </c>
      <c r="Q146">
        <v>1</v>
      </c>
      <c r="R146">
        <v>1</v>
      </c>
      <c r="S146" t="s">
        <v>2034</v>
      </c>
      <c r="T146" t="s">
        <v>2035</v>
      </c>
      <c r="U146">
        <v>0</v>
      </c>
      <c r="V146">
        <v>8</v>
      </c>
      <c r="W146">
        <v>2</v>
      </c>
      <c r="X146">
        <v>0</v>
      </c>
      <c r="Y146">
        <v>2</v>
      </c>
      <c r="Z146">
        <v>0</v>
      </c>
      <c r="AA146">
        <v>0</v>
      </c>
      <c r="AB146">
        <v>2</v>
      </c>
      <c r="AC146">
        <v>0</v>
      </c>
      <c r="AD146">
        <v>2</v>
      </c>
      <c r="AE146">
        <v>12</v>
      </c>
      <c r="AF146">
        <v>19</v>
      </c>
      <c r="AG146">
        <v>7</v>
      </c>
      <c r="AH146">
        <v>4</v>
      </c>
      <c r="AI146">
        <v>5</v>
      </c>
      <c r="AJ146">
        <v>15</v>
      </c>
      <c r="AK146">
        <v>16</v>
      </c>
      <c r="AL146">
        <v>16</v>
      </c>
      <c r="AM146">
        <v>38</v>
      </c>
      <c r="AN146">
        <v>62</v>
      </c>
      <c r="AO146">
        <v>0</v>
      </c>
      <c r="AP146">
        <v>0</v>
      </c>
      <c r="AQ146">
        <v>2.0499999999999998</v>
      </c>
      <c r="AR146">
        <v>44</v>
      </c>
      <c r="AS146">
        <v>62</v>
      </c>
      <c r="AT146">
        <v>35</v>
      </c>
      <c r="AU146">
        <v>13</v>
      </c>
      <c r="AV146">
        <v>6</v>
      </c>
      <c r="AW146">
        <v>26</v>
      </c>
      <c r="AX146">
        <v>61</v>
      </c>
      <c r="AY146">
        <v>30</v>
      </c>
      <c r="AZ146">
        <v>63</v>
      </c>
      <c r="BA146">
        <v>8.86</v>
      </c>
      <c r="BB146">
        <v>4.47</v>
      </c>
      <c r="BC146">
        <v>2.54</v>
      </c>
      <c r="BD146">
        <v>3.37</v>
      </c>
      <c r="BE146">
        <v>2.99</v>
      </c>
      <c r="BF146">
        <f t="shared" si="2"/>
        <v>8.2949509937340817E-3</v>
      </c>
      <c r="BG146">
        <f>1/Table3[[#This Row],[odds_ft_home_team_win]]-Table3[[#This Row],[Margin/3]]</f>
        <v>0.38540583640784071</v>
      </c>
      <c r="BH146">
        <f>1/Table3[[#This Row],[odds_ft_draw]]-Table3[[#This Row],[Margin/3]]</f>
        <v>0.2884409540507763</v>
      </c>
      <c r="BI146">
        <f>1/Table3[[#This Row],[odds_ft_away_team_win]]-Table3[[#This Row],[Margin/3]]</f>
        <v>0.32615320954138299</v>
      </c>
      <c r="BJ146">
        <f>MROUND(Table3[[#This Row],[ProbH]]*100,2)/100</f>
        <v>0.38</v>
      </c>
      <c r="BK146">
        <v>1.25</v>
      </c>
      <c r="BL146">
        <v>1.8</v>
      </c>
      <c r="BM146">
        <v>3</v>
      </c>
      <c r="BN146">
        <v>0</v>
      </c>
      <c r="BO146">
        <v>1.71</v>
      </c>
      <c r="BP146">
        <v>2.15</v>
      </c>
      <c r="BQ146" t="s">
        <v>1828</v>
      </c>
      <c r="BR146">
        <f>VLOOKUP(Table3[[#This Row],[Reference]],metron,10,FALSE)</f>
        <v>2.4900895140664963</v>
      </c>
      <c r="BS146">
        <f>VLOOKUP(Table3[[#This Row],[Reference]],metron,11,FALSE)</f>
        <v>1.330562659846547</v>
      </c>
      <c r="BT146">
        <f>VLOOKUP(Table3[[#This Row],[Reference]],metron,12,FALSE)</f>
        <v>1.1595268542199491</v>
      </c>
      <c r="BU146">
        <f>VLOOKUP(Table3[[#This Row],[Reference]],metron,13,FALSE)</f>
        <v>0.59053607588191415</v>
      </c>
      <c r="BV146">
        <f>VLOOKUP(Table3[[#This Row],[Reference]],metron,14,FALSE)</f>
        <v>0.50069274219332838</v>
      </c>
      <c r="BW146">
        <f>VLOOKUP(Table3[[#This Row],[Reference]],metron,15,FALSE)</f>
        <v>11.79715236686391</v>
      </c>
      <c r="BX146">
        <f>VLOOKUP(Table3[[#This Row],[Reference]],metron,16,FALSE)</f>
        <v>10.317122781065089</v>
      </c>
      <c r="BY146">
        <f>VLOOKUP(Table3[[#This Row],[Reference]],metron,17,FALSE)</f>
        <v>5.0637025966747622</v>
      </c>
      <c r="BZ146">
        <f>VLOOKUP(Table3[[#This Row],[Reference]],metron,18,FALSE)</f>
        <v>4.4674014571268454</v>
      </c>
      <c r="CA146">
        <f>VLOOKUP(Table3[[#This Row],[Reference]],metron,19,FALSE)</f>
        <v>6.7334497701891483</v>
      </c>
      <c r="CB146">
        <f>VLOOKUP(Table3[[#This Row],[Reference]],metron,20,FALSE)</f>
        <v>5.849721323938244</v>
      </c>
      <c r="CC146">
        <f>VLOOKUP(Table3[[#This Row],[Reference]],metron,21,FALSE)</f>
        <v>12.89644194756554</v>
      </c>
      <c r="CD146">
        <f>VLOOKUP(Table3[[#This Row],[Reference]],metron,22,FALSE)</f>
        <v>13.3434456928839</v>
      </c>
      <c r="CE146">
        <f>VLOOKUP(Table3[[#This Row],[Reference]],metron,23,FALSE)</f>
        <v>1.6144382124117971</v>
      </c>
      <c r="CF146">
        <f>VLOOKUP(Table3[[#This Row],[Reference]],metron,24,FALSE)</f>
        <v>1.9032024606477289</v>
      </c>
      <c r="CG146">
        <f>VLOOKUP(Table3[[#This Row],[Reference]],metron,25,FALSE)</f>
        <v>9.372172969060974E-2</v>
      </c>
      <c r="CH146">
        <f>VLOOKUP(Table3[[#This Row],[Reference]],metron,26,FALSE)</f>
        <v>0.11669983716301791</v>
      </c>
    </row>
    <row r="147" spans="1:86" hidden="1" x14ac:dyDescent="0.45">
      <c r="A147">
        <v>1524880800</v>
      </c>
      <c r="B147" t="s">
        <v>2036</v>
      </c>
      <c r="C147" t="s">
        <v>64</v>
      </c>
      <c r="D147" t="s">
        <v>65</v>
      </c>
      <c r="E147" t="s">
        <v>676</v>
      </c>
      <c r="F147" t="s">
        <v>705</v>
      </c>
      <c r="G147" t="s">
        <v>65</v>
      </c>
      <c r="H147">
        <v>17</v>
      </c>
      <c r="I147">
        <v>1.75</v>
      </c>
      <c r="J147">
        <v>1.53</v>
      </c>
      <c r="K147">
        <v>1.84</v>
      </c>
      <c r="L147">
        <v>1.29</v>
      </c>
      <c r="M147">
        <v>1</v>
      </c>
      <c r="N147">
        <v>0</v>
      </c>
      <c r="O147">
        <v>1</v>
      </c>
      <c r="P147">
        <v>1</v>
      </c>
      <c r="Q147">
        <v>1</v>
      </c>
      <c r="R147">
        <v>0</v>
      </c>
      <c r="S147">
        <v>33</v>
      </c>
      <c r="U147">
        <v>9</v>
      </c>
      <c r="V147">
        <v>2</v>
      </c>
      <c r="W147">
        <v>3</v>
      </c>
      <c r="X147">
        <v>0</v>
      </c>
      <c r="Y147">
        <v>3</v>
      </c>
      <c r="Z147">
        <v>0</v>
      </c>
      <c r="AA147">
        <v>2</v>
      </c>
      <c r="AB147">
        <v>1</v>
      </c>
      <c r="AC147">
        <v>3</v>
      </c>
      <c r="AD147">
        <v>0</v>
      </c>
      <c r="AE147">
        <v>16</v>
      </c>
      <c r="AF147">
        <v>2</v>
      </c>
      <c r="AG147">
        <v>7</v>
      </c>
      <c r="AH147">
        <v>0</v>
      </c>
      <c r="AI147">
        <v>9</v>
      </c>
      <c r="AJ147">
        <v>2</v>
      </c>
      <c r="AK147">
        <v>24</v>
      </c>
      <c r="AL147">
        <v>25</v>
      </c>
      <c r="AM147">
        <v>50</v>
      </c>
      <c r="AN147">
        <v>50</v>
      </c>
      <c r="AO147">
        <v>0</v>
      </c>
      <c r="AP147">
        <v>0</v>
      </c>
      <c r="AQ147">
        <v>2.2799999999999998</v>
      </c>
      <c r="AR147">
        <v>43</v>
      </c>
      <c r="AS147">
        <v>70</v>
      </c>
      <c r="AT147">
        <v>46</v>
      </c>
      <c r="AU147">
        <v>22</v>
      </c>
      <c r="AV147">
        <v>6</v>
      </c>
      <c r="AW147">
        <v>30</v>
      </c>
      <c r="AX147">
        <v>70</v>
      </c>
      <c r="AY147">
        <v>40</v>
      </c>
      <c r="AZ147">
        <v>70</v>
      </c>
      <c r="BA147">
        <v>10.76</v>
      </c>
      <c r="BB147">
        <v>7.17</v>
      </c>
      <c r="BC147">
        <v>1.95</v>
      </c>
      <c r="BD147">
        <v>3.58</v>
      </c>
      <c r="BE147">
        <v>4.28</v>
      </c>
      <c r="BF147">
        <f t="shared" si="2"/>
        <v>8.5983271907147749E-3</v>
      </c>
      <c r="BG147">
        <f>1/Table3[[#This Row],[odds_ft_home_team_win]]-Table3[[#This Row],[Margin/3]]</f>
        <v>0.50422218562979815</v>
      </c>
      <c r="BH147">
        <f>1/Table3[[#This Row],[odds_ft_draw]]-Table3[[#This Row],[Margin/3]]</f>
        <v>0.27073128174783267</v>
      </c>
      <c r="BI147">
        <f>1/Table3[[#This Row],[odds_ft_away_team_win]]-Table3[[#This Row],[Margin/3]]</f>
        <v>0.22504653262236934</v>
      </c>
      <c r="BJ147">
        <f>MROUND(Table3[[#This Row],[ProbH]]*100,2)/100</f>
        <v>0.5</v>
      </c>
      <c r="BK147">
        <v>1.31</v>
      </c>
      <c r="BL147">
        <v>1.95</v>
      </c>
      <c r="BM147">
        <v>3.45</v>
      </c>
      <c r="BN147">
        <v>0</v>
      </c>
      <c r="BO147">
        <v>2.0499999999999998</v>
      </c>
      <c r="BP147">
        <v>1.77</v>
      </c>
      <c r="BQ147" t="s">
        <v>1829</v>
      </c>
      <c r="BR147">
        <f>VLOOKUP(Table3[[#This Row],[Reference]],metron,10,FALSE)</f>
        <v>2.5202079886551649</v>
      </c>
      <c r="BS147">
        <f>VLOOKUP(Table3[[#This Row],[Reference]],metron,11,FALSE)</f>
        <v>1.5342708579532029</v>
      </c>
      <c r="BT147">
        <f>VLOOKUP(Table3[[#This Row],[Reference]],metron,12,FALSE)</f>
        <v>0.98593713070196176</v>
      </c>
      <c r="BU147">
        <f>VLOOKUP(Table3[[#This Row],[Reference]],metron,13,FALSE)</f>
        <v>0.67513590167809023</v>
      </c>
      <c r="BV147">
        <f>VLOOKUP(Table3[[#This Row],[Reference]],metron,14,FALSE)</f>
        <v>0.4286727337194185</v>
      </c>
      <c r="BW147">
        <f>VLOOKUP(Table3[[#This Row],[Reference]],metron,15,FALSE)</f>
        <v>12.98669114272602</v>
      </c>
      <c r="BX147">
        <f>VLOOKUP(Table3[[#This Row],[Reference]],metron,16,FALSE)</f>
        <v>9.4167049105094076</v>
      </c>
      <c r="BY147">
        <f>VLOOKUP(Table3[[#This Row],[Reference]],metron,17,FALSE)</f>
        <v>5.6645716945996272</v>
      </c>
      <c r="BZ147">
        <f>VLOOKUP(Table3[[#This Row],[Reference]],metron,18,FALSE)</f>
        <v>4.0242085661080074</v>
      </c>
      <c r="CA147">
        <f>VLOOKUP(Table3[[#This Row],[Reference]],metron,19,FALSE)</f>
        <v>7.3221194481263927</v>
      </c>
      <c r="CB147">
        <f>VLOOKUP(Table3[[#This Row],[Reference]],metron,20,FALSE)</f>
        <v>5.3924963444014002</v>
      </c>
      <c r="CC147">
        <f>VLOOKUP(Table3[[#This Row],[Reference]],metron,21,FALSE)</f>
        <v>12.508162313432839</v>
      </c>
      <c r="CD147">
        <f>VLOOKUP(Table3[[#This Row],[Reference]],metron,22,FALSE)</f>
        <v>13.36963619402985</v>
      </c>
      <c r="CE147">
        <f>VLOOKUP(Table3[[#This Row],[Reference]],metron,23,FALSE)</f>
        <v>1.4438014689517029</v>
      </c>
      <c r="CF147">
        <f>VLOOKUP(Table3[[#This Row],[Reference]],metron,24,FALSE)</f>
        <v>1.9410193634542621</v>
      </c>
      <c r="CG147">
        <f>VLOOKUP(Table3[[#This Row],[Reference]],metron,25,FALSE)</f>
        <v>8.4130870242599604E-2</v>
      </c>
      <c r="CH147">
        <f>VLOOKUP(Table3[[#This Row],[Reference]],metron,26,FALSE)</f>
        <v>0.1275317160026708</v>
      </c>
    </row>
    <row r="148" spans="1:86" hidden="1" x14ac:dyDescent="0.45">
      <c r="A148">
        <v>1524952800</v>
      </c>
      <c r="B148" t="s">
        <v>2037</v>
      </c>
      <c r="C148" t="s">
        <v>64</v>
      </c>
      <c r="D148" t="s">
        <v>65</v>
      </c>
      <c r="E148" t="s">
        <v>1823</v>
      </c>
      <c r="F148" t="s">
        <v>700</v>
      </c>
      <c r="G148" t="s">
        <v>65</v>
      </c>
      <c r="H148">
        <v>17</v>
      </c>
      <c r="I148">
        <v>1.1299999999999999</v>
      </c>
      <c r="J148">
        <v>0.63</v>
      </c>
      <c r="K148">
        <v>1.06</v>
      </c>
      <c r="L148">
        <v>0.76</v>
      </c>
      <c r="M148">
        <v>0</v>
      </c>
      <c r="N148">
        <v>1</v>
      </c>
      <c r="O148">
        <v>1</v>
      </c>
      <c r="P148">
        <v>0</v>
      </c>
      <c r="Q148">
        <v>0</v>
      </c>
      <c r="R148">
        <v>0</v>
      </c>
      <c r="T148">
        <v>76</v>
      </c>
      <c r="U148">
        <v>6</v>
      </c>
      <c r="V148">
        <v>2</v>
      </c>
      <c r="W148">
        <v>2</v>
      </c>
      <c r="X148">
        <v>0</v>
      </c>
      <c r="Y148">
        <v>2</v>
      </c>
      <c r="Z148">
        <v>0</v>
      </c>
      <c r="AA148">
        <v>1</v>
      </c>
      <c r="AB148">
        <v>1</v>
      </c>
      <c r="AC148">
        <v>0</v>
      </c>
      <c r="AD148">
        <v>2</v>
      </c>
      <c r="AE148">
        <v>11</v>
      </c>
      <c r="AF148">
        <v>7</v>
      </c>
      <c r="AG148">
        <v>3</v>
      </c>
      <c r="AH148">
        <v>4</v>
      </c>
      <c r="AI148">
        <v>8</v>
      </c>
      <c r="AJ148">
        <v>3</v>
      </c>
      <c r="AK148">
        <v>12</v>
      </c>
      <c r="AL148">
        <v>11</v>
      </c>
      <c r="AM148">
        <v>50</v>
      </c>
      <c r="AN148">
        <v>50</v>
      </c>
      <c r="AO148">
        <v>0</v>
      </c>
      <c r="AP148">
        <v>0</v>
      </c>
      <c r="AQ148">
        <v>2.69</v>
      </c>
      <c r="AR148">
        <v>53</v>
      </c>
      <c r="AS148">
        <v>75</v>
      </c>
      <c r="AT148">
        <v>54</v>
      </c>
      <c r="AU148">
        <v>29</v>
      </c>
      <c r="AV148">
        <v>16</v>
      </c>
      <c r="AW148">
        <v>41</v>
      </c>
      <c r="AX148">
        <v>85</v>
      </c>
      <c r="AY148">
        <v>22</v>
      </c>
      <c r="AZ148">
        <v>69</v>
      </c>
      <c r="BA148">
        <v>8.94</v>
      </c>
      <c r="BB148">
        <v>4.87</v>
      </c>
      <c r="BC148">
        <v>3.06</v>
      </c>
      <c r="BD148">
        <v>3.66</v>
      </c>
      <c r="BE148">
        <v>2.35</v>
      </c>
      <c r="BF148">
        <f t="shared" si="2"/>
        <v>8.5177814101263429E-3</v>
      </c>
      <c r="BG148">
        <f>1/Table3[[#This Row],[odds_ft_home_team_win]]-Table3[[#This Row],[Margin/3]]</f>
        <v>0.31827960421078871</v>
      </c>
      <c r="BH148">
        <f>1/Table3[[#This Row],[odds_ft_draw]]-Table3[[#This Row],[Margin/3]]</f>
        <v>0.26470626230572064</v>
      </c>
      <c r="BI148">
        <f>1/Table3[[#This Row],[odds_ft_away_team_win]]-Table3[[#This Row],[Margin/3]]</f>
        <v>0.4170141334834907</v>
      </c>
      <c r="BJ148">
        <f>MROUND(Table3[[#This Row],[ProbH]]*100,2)/100</f>
        <v>0.32</v>
      </c>
      <c r="BK148">
        <v>1.2</v>
      </c>
      <c r="BL148">
        <v>1.67</v>
      </c>
      <c r="BM148">
        <v>2.7</v>
      </c>
      <c r="BN148">
        <v>0</v>
      </c>
      <c r="BO148">
        <v>1.62</v>
      </c>
      <c r="BP148">
        <v>2.2999999999999998</v>
      </c>
      <c r="BQ148" t="s">
        <v>1832</v>
      </c>
      <c r="BR148">
        <f>VLOOKUP(Table3[[#This Row],[Reference]],metron,10,FALSE)</f>
        <v>2.5313454284174597</v>
      </c>
      <c r="BS148">
        <f>VLOOKUP(Table3[[#This Row],[Reference]],metron,11,FALSE)</f>
        <v>1.210167055864918</v>
      </c>
      <c r="BT148">
        <f>VLOOKUP(Table3[[#This Row],[Reference]],metron,12,FALSE)</f>
        <v>1.3211783725525419</v>
      </c>
      <c r="BU148">
        <f>VLOOKUP(Table3[[#This Row],[Reference]],metron,13,FALSE)</f>
        <v>0.53135669362084459</v>
      </c>
      <c r="BV148">
        <f>VLOOKUP(Table3[[#This Row],[Reference]],metron,14,FALSE)</f>
        <v>0.55633423180592989</v>
      </c>
      <c r="BW148">
        <f>VLOOKUP(Table3[[#This Row],[Reference]],metron,15,FALSE)</f>
        <v>11.21109010712035</v>
      </c>
      <c r="BX148">
        <f>VLOOKUP(Table3[[#This Row],[Reference]],metron,16,FALSE)</f>
        <v>11.01700787401575</v>
      </c>
      <c r="BY148">
        <f>VLOOKUP(Table3[[#This Row],[Reference]],metron,17,FALSE)</f>
        <v>4.6792332268370611</v>
      </c>
      <c r="BZ148">
        <f>VLOOKUP(Table3[[#This Row],[Reference]],metron,18,FALSE)</f>
        <v>4.7080804854679013</v>
      </c>
      <c r="CA148">
        <f>VLOOKUP(Table3[[#This Row],[Reference]],metron,19,FALSE)</f>
        <v>6.5318568802832893</v>
      </c>
      <c r="CB148">
        <f>VLOOKUP(Table3[[#This Row],[Reference]],metron,20,FALSE)</f>
        <v>6.3089273885478487</v>
      </c>
      <c r="CC148">
        <f>VLOOKUP(Table3[[#This Row],[Reference]],metron,21,FALSE)</f>
        <v>12.72547770700637</v>
      </c>
      <c r="CD148">
        <f>VLOOKUP(Table3[[#This Row],[Reference]],metron,22,FALSE)</f>
        <v>13.06847133757962</v>
      </c>
      <c r="CE148">
        <f>VLOOKUP(Table3[[#This Row],[Reference]],metron,23,FALSE)</f>
        <v>1.6902356902356901</v>
      </c>
      <c r="CF148">
        <f>VLOOKUP(Table3[[#This Row],[Reference]],metron,24,FALSE)</f>
        <v>1.8050198959289869</v>
      </c>
      <c r="CG148">
        <f>VLOOKUP(Table3[[#This Row],[Reference]],metron,25,FALSE)</f>
        <v>0.105907560453015</v>
      </c>
      <c r="CH148">
        <f>VLOOKUP(Table3[[#This Row],[Reference]],metron,26,FALSE)</f>
        <v>0.1141720232629324</v>
      </c>
    </row>
    <row r="149" spans="1:86" hidden="1" x14ac:dyDescent="0.45">
      <c r="A149">
        <v>1524960000</v>
      </c>
      <c r="B149" t="s">
        <v>2038</v>
      </c>
      <c r="C149" t="s">
        <v>64</v>
      </c>
      <c r="D149" t="s">
        <v>65</v>
      </c>
      <c r="E149" t="s">
        <v>661</v>
      </c>
      <c r="F149" t="s">
        <v>704</v>
      </c>
      <c r="G149" t="s">
        <v>65</v>
      </c>
      <c r="H149">
        <v>17</v>
      </c>
      <c r="I149">
        <v>2.4700000000000002</v>
      </c>
      <c r="J149">
        <v>1.68</v>
      </c>
      <c r="K149">
        <v>2.4300000000000002</v>
      </c>
      <c r="L149">
        <v>1.62</v>
      </c>
      <c r="M149">
        <v>2</v>
      </c>
      <c r="N149">
        <v>2</v>
      </c>
      <c r="O149">
        <v>4</v>
      </c>
      <c r="P149">
        <v>2</v>
      </c>
      <c r="Q149">
        <v>1</v>
      </c>
      <c r="R149">
        <v>1</v>
      </c>
      <c r="S149" t="s">
        <v>2039</v>
      </c>
      <c r="T149" t="s">
        <v>2040</v>
      </c>
      <c r="U149">
        <v>3</v>
      </c>
      <c r="V149">
        <v>5</v>
      </c>
      <c r="W149">
        <v>3</v>
      </c>
      <c r="X149">
        <v>1</v>
      </c>
      <c r="Y149">
        <v>3</v>
      </c>
      <c r="Z149">
        <v>0</v>
      </c>
      <c r="AA149">
        <v>2</v>
      </c>
      <c r="AB149">
        <v>2</v>
      </c>
      <c r="AC149">
        <v>2</v>
      </c>
      <c r="AD149">
        <v>1</v>
      </c>
      <c r="AE149">
        <v>8</v>
      </c>
      <c r="AF149">
        <v>8</v>
      </c>
      <c r="AG149">
        <v>5</v>
      </c>
      <c r="AH149">
        <v>4</v>
      </c>
      <c r="AI149">
        <v>3</v>
      </c>
      <c r="AJ149">
        <v>4</v>
      </c>
      <c r="AK149">
        <v>12</v>
      </c>
      <c r="AL149">
        <v>27</v>
      </c>
      <c r="AM149">
        <v>51</v>
      </c>
      <c r="AN149">
        <v>49</v>
      </c>
      <c r="AO149">
        <v>0</v>
      </c>
      <c r="AP149">
        <v>0</v>
      </c>
      <c r="AQ149">
        <v>2.5299999999999998</v>
      </c>
      <c r="AR149">
        <v>53</v>
      </c>
      <c r="AS149">
        <v>77</v>
      </c>
      <c r="AT149">
        <v>50</v>
      </c>
      <c r="AU149">
        <v>19</v>
      </c>
      <c r="AV149">
        <v>13</v>
      </c>
      <c r="AW149">
        <v>32</v>
      </c>
      <c r="AX149">
        <v>76</v>
      </c>
      <c r="AY149">
        <v>40</v>
      </c>
      <c r="AZ149">
        <v>77</v>
      </c>
      <c r="BA149">
        <v>9.9</v>
      </c>
      <c r="BB149">
        <v>4.79</v>
      </c>
      <c r="BC149">
        <v>2.36</v>
      </c>
      <c r="BD149">
        <v>3.4</v>
      </c>
      <c r="BE149">
        <v>3.25</v>
      </c>
      <c r="BF149">
        <f t="shared" si="2"/>
        <v>8.512922770151107E-3</v>
      </c>
      <c r="BG149">
        <f>1/Table3[[#This Row],[odds_ft_home_team_win]]-Table3[[#This Row],[Margin/3]]</f>
        <v>0.41521589078917098</v>
      </c>
      <c r="BH149">
        <f>1/Table3[[#This Row],[odds_ft_draw]]-Table3[[#This Row],[Margin/3]]</f>
        <v>0.28560472428867245</v>
      </c>
      <c r="BI149">
        <f>1/Table3[[#This Row],[odds_ft_away_team_win]]-Table3[[#This Row],[Margin/3]]</f>
        <v>0.29917938492215662</v>
      </c>
      <c r="BJ149">
        <f>MROUND(Table3[[#This Row],[ProbH]]*100,2)/100</f>
        <v>0.42</v>
      </c>
      <c r="BK149">
        <v>1.34</v>
      </c>
      <c r="BL149">
        <v>2.0499999999999998</v>
      </c>
      <c r="BM149">
        <v>3.75</v>
      </c>
      <c r="BN149">
        <v>0</v>
      </c>
      <c r="BO149">
        <v>1.91</v>
      </c>
      <c r="BP149">
        <v>1.91</v>
      </c>
      <c r="BQ149" t="s">
        <v>1838</v>
      </c>
      <c r="BR149">
        <f>VLOOKUP(Table3[[#This Row],[Reference]],metron,10,FALSE)</f>
        <v>2.4884649511978703</v>
      </c>
      <c r="BS149">
        <f>VLOOKUP(Table3[[#This Row],[Reference]],metron,11,FALSE)</f>
        <v>1.396960958296362</v>
      </c>
      <c r="BT149">
        <f>VLOOKUP(Table3[[#This Row],[Reference]],metron,12,FALSE)</f>
        <v>1.091503992901508</v>
      </c>
      <c r="BU149">
        <f>VLOOKUP(Table3[[#This Row],[Reference]],metron,13,FALSE)</f>
        <v>0.60765391014975045</v>
      </c>
      <c r="BV149">
        <f>VLOOKUP(Table3[[#This Row],[Reference]],metron,14,FALSE)</f>
        <v>0.47276760953965608</v>
      </c>
      <c r="BW149">
        <f>VLOOKUP(Table3[[#This Row],[Reference]],metron,15,FALSE)</f>
        <v>12.29504785684561</v>
      </c>
      <c r="BX149">
        <f>VLOOKUP(Table3[[#This Row],[Reference]],metron,16,FALSE)</f>
        <v>10.047232625884311</v>
      </c>
      <c r="BY149">
        <f>VLOOKUP(Table3[[#This Row],[Reference]],metron,17,FALSE)</f>
        <v>5.2917192097519967</v>
      </c>
      <c r="BZ149">
        <f>VLOOKUP(Table3[[#This Row],[Reference]],metron,18,FALSE)</f>
        <v>4.2580916351408158</v>
      </c>
      <c r="CA149">
        <f>VLOOKUP(Table3[[#This Row],[Reference]],metron,19,FALSE)</f>
        <v>7.0033286470936131</v>
      </c>
      <c r="CB149">
        <f>VLOOKUP(Table3[[#This Row],[Reference]],metron,20,FALSE)</f>
        <v>5.789140990743495</v>
      </c>
      <c r="CC149">
        <f>VLOOKUP(Table3[[#This Row],[Reference]],metron,21,FALSE)</f>
        <v>12.77041895895049</v>
      </c>
      <c r="CD149">
        <f>VLOOKUP(Table3[[#This Row],[Reference]],metron,22,FALSE)</f>
        <v>13.411129919593741</v>
      </c>
      <c r="CE149">
        <f>VLOOKUP(Table3[[#This Row],[Reference]],metron,23,FALSE)</f>
        <v>1.556141062018646</v>
      </c>
      <c r="CF149">
        <f>VLOOKUP(Table3[[#This Row],[Reference]],metron,24,FALSE)</f>
        <v>1.9114308877178761</v>
      </c>
      <c r="CG149">
        <f>VLOOKUP(Table3[[#This Row],[Reference]],metron,25,FALSE)</f>
        <v>8.4920956627482766E-2</v>
      </c>
      <c r="CH149">
        <f>VLOOKUP(Table3[[#This Row],[Reference]],metron,26,FALSE)</f>
        <v>0.1323469801378192</v>
      </c>
    </row>
    <row r="150" spans="1:86" x14ac:dyDescent="0.45">
      <c r="A150">
        <v>1524960360</v>
      </c>
      <c r="B150" t="s">
        <v>2041</v>
      </c>
      <c r="C150" t="s">
        <v>64</v>
      </c>
      <c r="D150" t="s">
        <v>65</v>
      </c>
      <c r="E150" t="s">
        <v>693</v>
      </c>
      <c r="F150" t="s">
        <v>677</v>
      </c>
      <c r="G150" t="s">
        <v>65</v>
      </c>
      <c r="H150">
        <v>17</v>
      </c>
      <c r="I150">
        <v>1.63</v>
      </c>
      <c r="J150">
        <v>0.82</v>
      </c>
      <c r="K150">
        <v>1.59</v>
      </c>
      <c r="L150">
        <v>0.83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U150">
        <v>6</v>
      </c>
      <c r="V150">
        <v>6</v>
      </c>
      <c r="W150">
        <v>1</v>
      </c>
      <c r="X150">
        <v>1</v>
      </c>
      <c r="Y150">
        <v>3</v>
      </c>
      <c r="Z150">
        <v>1</v>
      </c>
      <c r="AA150">
        <v>1</v>
      </c>
      <c r="AB150">
        <v>1</v>
      </c>
      <c r="AC150">
        <v>1</v>
      </c>
      <c r="AD150">
        <v>3</v>
      </c>
      <c r="AE150">
        <v>14</v>
      </c>
      <c r="AF150">
        <v>14</v>
      </c>
      <c r="AG150">
        <v>5</v>
      </c>
      <c r="AH150">
        <v>5</v>
      </c>
      <c r="AI150">
        <v>9</v>
      </c>
      <c r="AJ150">
        <v>9</v>
      </c>
      <c r="AK150">
        <v>12</v>
      </c>
      <c r="AL150">
        <v>13</v>
      </c>
      <c r="AM150">
        <v>50</v>
      </c>
      <c r="AN150">
        <v>50</v>
      </c>
      <c r="AO150">
        <v>0</v>
      </c>
      <c r="AP150">
        <v>0</v>
      </c>
      <c r="AQ150">
        <v>3.19</v>
      </c>
      <c r="AR150">
        <v>70</v>
      </c>
      <c r="AS150">
        <v>85</v>
      </c>
      <c r="AT150">
        <v>76</v>
      </c>
      <c r="AU150">
        <v>46</v>
      </c>
      <c r="AV150">
        <v>16</v>
      </c>
      <c r="AW150">
        <v>58</v>
      </c>
      <c r="AX150">
        <v>91</v>
      </c>
      <c r="AY150">
        <v>40</v>
      </c>
      <c r="AZ150">
        <v>85</v>
      </c>
      <c r="BA150">
        <v>8.49</v>
      </c>
      <c r="BB150">
        <v>4.17</v>
      </c>
      <c r="BC150">
        <v>1.51</v>
      </c>
      <c r="BD150">
        <v>4.5199999999999996</v>
      </c>
      <c r="BE150">
        <v>7.11</v>
      </c>
      <c r="BF150">
        <f t="shared" si="2"/>
        <v>8.0458565907501889E-3</v>
      </c>
      <c r="BG150">
        <f>1/Table3[[#This Row],[odds_ft_home_team_win]]-Table3[[#This Row],[Margin/3]]</f>
        <v>0.65420579903838894</v>
      </c>
      <c r="BH150">
        <f>1/Table3[[#This Row],[odds_ft_draw]]-Table3[[#This Row],[Margin/3]]</f>
        <v>0.21319308146234717</v>
      </c>
      <c r="BI150">
        <f>1/Table3[[#This Row],[odds_ft_away_team_win]]-Table3[[#This Row],[Margin/3]]</f>
        <v>0.13260111949926387</v>
      </c>
      <c r="BJ150">
        <f>MROUND(Table3[[#This Row],[ProbH]]*100,2)/100</f>
        <v>0.66</v>
      </c>
      <c r="BK150">
        <v>1.18</v>
      </c>
      <c r="BL150">
        <v>1.61</v>
      </c>
      <c r="BM150">
        <v>2.5</v>
      </c>
      <c r="BN150">
        <v>0</v>
      </c>
      <c r="BO150">
        <v>1.83</v>
      </c>
      <c r="BP150">
        <v>2</v>
      </c>
      <c r="BQ150" t="s">
        <v>1815</v>
      </c>
      <c r="BR150">
        <f>VLOOKUP(Table3[[#This Row],[Reference]],metron,10,FALSE)</f>
        <v>2.9251336898395728</v>
      </c>
      <c r="BS150">
        <f>VLOOKUP(Table3[[#This Row],[Reference]],metron,11,FALSE)</f>
        <v>2.089675030851502</v>
      </c>
      <c r="BT150">
        <f>VLOOKUP(Table3[[#This Row],[Reference]],metron,12,FALSE)</f>
        <v>0.8354586589880707</v>
      </c>
      <c r="BU150">
        <f>VLOOKUP(Table3[[#This Row],[Reference]],metron,13,FALSE)</f>
        <v>0.92472233648704238</v>
      </c>
      <c r="BV150">
        <f>VLOOKUP(Table3[[#This Row],[Reference]],metron,14,FALSE)</f>
        <v>0.35252982311805842</v>
      </c>
      <c r="BW150">
        <f>VLOOKUP(Table3[[#This Row],[Reference]],metron,15,FALSE)</f>
        <v>15.366666666666671</v>
      </c>
      <c r="BX150">
        <f>VLOOKUP(Table3[[#This Row],[Reference]],metron,16,FALSE)</f>
        <v>8.5234848484848484</v>
      </c>
      <c r="BY150">
        <f>VLOOKUP(Table3[[#This Row],[Reference]],metron,17,FALSE)</f>
        <v>6.6873065015479876</v>
      </c>
      <c r="BZ150">
        <f>VLOOKUP(Table3[[#This Row],[Reference]],metron,18,FALSE)</f>
        <v>3.3490712074303399</v>
      </c>
      <c r="CA150">
        <f>VLOOKUP(Table3[[#This Row],[Reference]],metron,19,FALSE)</f>
        <v>8.679360165118684</v>
      </c>
      <c r="CB150">
        <f>VLOOKUP(Table3[[#This Row],[Reference]],metron,20,FALSE)</f>
        <v>5.1744136410545085</v>
      </c>
      <c r="CC150">
        <f>VLOOKUP(Table3[[#This Row],[Reference]],metron,21,FALSE)</f>
        <v>12.62384615384615</v>
      </c>
      <c r="CD150">
        <f>VLOOKUP(Table3[[#This Row],[Reference]],metron,22,FALSE)</f>
        <v>13.844615384615381</v>
      </c>
      <c r="CE150">
        <f>VLOOKUP(Table3[[#This Row],[Reference]],metron,23,FALSE)</f>
        <v>1.369710467706013</v>
      </c>
      <c r="CF150">
        <f>VLOOKUP(Table3[[#This Row],[Reference]],metron,24,FALSE)</f>
        <v>2.0920564216778019</v>
      </c>
      <c r="CG150">
        <f>VLOOKUP(Table3[[#This Row],[Reference]],metron,25,FALSE)</f>
        <v>7.126948775055679E-2</v>
      </c>
      <c r="CH150">
        <f>VLOOKUP(Table3[[#This Row],[Reference]],metron,26,FALSE)</f>
        <v>0.13214550853749071</v>
      </c>
    </row>
    <row r="151" spans="1:86" hidden="1" x14ac:dyDescent="0.45">
      <c r="A151">
        <v>1524967200</v>
      </c>
      <c r="B151" t="s">
        <v>2042</v>
      </c>
      <c r="C151" t="s">
        <v>64</v>
      </c>
      <c r="D151" t="s">
        <v>65</v>
      </c>
      <c r="E151" t="s">
        <v>694</v>
      </c>
      <c r="F151" t="s">
        <v>672</v>
      </c>
      <c r="G151" t="s">
        <v>65</v>
      </c>
      <c r="H151">
        <v>17</v>
      </c>
      <c r="I151">
        <v>1.67</v>
      </c>
      <c r="J151">
        <v>1.25</v>
      </c>
      <c r="K151">
        <v>1.76</v>
      </c>
      <c r="L151">
        <v>1.1000000000000001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83</v>
      </c>
      <c r="U151">
        <v>3</v>
      </c>
      <c r="V151">
        <v>3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1</v>
      </c>
      <c r="AE151">
        <v>11</v>
      </c>
      <c r="AF151">
        <v>15</v>
      </c>
      <c r="AG151">
        <v>5</v>
      </c>
      <c r="AH151">
        <v>9</v>
      </c>
      <c r="AI151">
        <v>6</v>
      </c>
      <c r="AJ151">
        <v>6</v>
      </c>
      <c r="AK151">
        <v>11</v>
      </c>
      <c r="AL151">
        <v>8</v>
      </c>
      <c r="AM151">
        <v>51</v>
      </c>
      <c r="AN151">
        <v>49</v>
      </c>
      <c r="AO151">
        <v>0</v>
      </c>
      <c r="AP151">
        <v>0</v>
      </c>
      <c r="AQ151">
        <v>2.5499999999999998</v>
      </c>
      <c r="AR151">
        <v>63</v>
      </c>
      <c r="AS151">
        <v>78</v>
      </c>
      <c r="AT151">
        <v>50</v>
      </c>
      <c r="AU151">
        <v>24</v>
      </c>
      <c r="AV151">
        <v>9</v>
      </c>
      <c r="AW151">
        <v>42</v>
      </c>
      <c r="AX151">
        <v>75</v>
      </c>
      <c r="AY151">
        <v>24</v>
      </c>
      <c r="AZ151">
        <v>71</v>
      </c>
      <c r="BA151">
        <v>9.1300000000000008</v>
      </c>
      <c r="BB151">
        <v>4.75</v>
      </c>
      <c r="BC151">
        <v>2.0099999999999998</v>
      </c>
      <c r="BD151">
        <v>3.68</v>
      </c>
      <c r="BE151">
        <v>3.92</v>
      </c>
      <c r="BF151">
        <f t="shared" si="2"/>
        <v>8.1178696873514724E-3</v>
      </c>
      <c r="BG151">
        <f>1/Table3[[#This Row],[odds_ft_home_team_win]]-Table3[[#This Row],[Margin/3]]</f>
        <v>0.48939456812359389</v>
      </c>
      <c r="BH151">
        <f>1/Table3[[#This Row],[odds_ft_draw]]-Table3[[#This Row],[Margin/3]]</f>
        <v>0.26362126074743114</v>
      </c>
      <c r="BI151">
        <f>1/Table3[[#This Row],[odds_ft_away_team_win]]-Table3[[#This Row],[Margin/3]]</f>
        <v>0.24698417112897506</v>
      </c>
      <c r="BJ151">
        <f>MROUND(Table3[[#This Row],[ProbH]]*100,2)/100</f>
        <v>0.48</v>
      </c>
      <c r="BK151">
        <v>1.21</v>
      </c>
      <c r="BL151">
        <v>1.69</v>
      </c>
      <c r="BM151">
        <v>2.7</v>
      </c>
      <c r="BN151">
        <v>0</v>
      </c>
      <c r="BO151">
        <v>1.67</v>
      </c>
      <c r="BP151">
        <v>2.25</v>
      </c>
      <c r="BQ151" t="s">
        <v>1835</v>
      </c>
      <c r="BR151">
        <f>VLOOKUP(Table3[[#This Row],[Reference]],metron,10,FALSE)</f>
        <v>2.5271929824561399</v>
      </c>
      <c r="BS151">
        <f>VLOOKUP(Table3[[#This Row],[Reference]],metron,11,FALSE)</f>
        <v>1.510877192982456</v>
      </c>
      <c r="BT151">
        <f>VLOOKUP(Table3[[#This Row],[Reference]],metron,12,FALSE)</f>
        <v>1.0163157894736841</v>
      </c>
      <c r="BU151">
        <f>VLOOKUP(Table3[[#This Row],[Reference]],metron,13,FALSE)</f>
        <v>0.67350877192982461</v>
      </c>
      <c r="BV151">
        <f>VLOOKUP(Table3[[#This Row],[Reference]],metron,14,FALSE)</f>
        <v>0.4442105263157895</v>
      </c>
      <c r="BW151">
        <f>VLOOKUP(Table3[[#This Row],[Reference]],metron,15,FALSE)</f>
        <v>12.80980392156863</v>
      </c>
      <c r="BX151">
        <f>VLOOKUP(Table3[[#This Row],[Reference]],metron,16,FALSE)</f>
        <v>9.6872549019607845</v>
      </c>
      <c r="BY151">
        <f>VLOOKUP(Table3[[#This Row],[Reference]],metron,17,FALSE)</f>
        <v>5.6491169610129957</v>
      </c>
      <c r="BZ151">
        <f>VLOOKUP(Table3[[#This Row],[Reference]],metron,18,FALSE)</f>
        <v>4.1379540153282237</v>
      </c>
      <c r="CA151">
        <f>VLOOKUP(Table3[[#This Row],[Reference]],metron,19,FALSE)</f>
        <v>7.1606869605556343</v>
      </c>
      <c r="CB151">
        <f>VLOOKUP(Table3[[#This Row],[Reference]],metron,20,FALSE)</f>
        <v>5.5493008866325608</v>
      </c>
      <c r="CC151">
        <f>VLOOKUP(Table3[[#This Row],[Reference]],metron,21,FALSE)</f>
        <v>12.9029029029029</v>
      </c>
      <c r="CD151">
        <f>VLOOKUP(Table3[[#This Row],[Reference]],metron,22,FALSE)</f>
        <v>13.75508842175509</v>
      </c>
      <c r="CE151">
        <f>VLOOKUP(Table3[[#This Row],[Reference]],metron,23,FALSE)</f>
        <v>1.5287356321839081</v>
      </c>
      <c r="CF151">
        <f>VLOOKUP(Table3[[#This Row],[Reference]],metron,24,FALSE)</f>
        <v>1.9664750957854411</v>
      </c>
      <c r="CG151">
        <f>VLOOKUP(Table3[[#This Row],[Reference]],metron,25,FALSE)</f>
        <v>8.8441890166028103E-2</v>
      </c>
      <c r="CH151">
        <f>VLOOKUP(Table3[[#This Row],[Reference]],metron,26,FALSE)</f>
        <v>0.13409961685823751</v>
      </c>
    </row>
    <row r="152" spans="1:86" hidden="1" x14ac:dyDescent="0.45">
      <c r="A152">
        <v>1524967560</v>
      </c>
      <c r="B152" t="s">
        <v>2043</v>
      </c>
      <c r="C152" t="s">
        <v>64</v>
      </c>
      <c r="D152" t="s">
        <v>65</v>
      </c>
      <c r="E152" t="s">
        <v>666</v>
      </c>
      <c r="F152" t="s">
        <v>667</v>
      </c>
      <c r="G152" t="s">
        <v>65</v>
      </c>
      <c r="H152">
        <v>17</v>
      </c>
      <c r="I152">
        <v>0.63</v>
      </c>
      <c r="J152">
        <v>1.24</v>
      </c>
      <c r="K152">
        <v>0.59</v>
      </c>
      <c r="L152">
        <v>1.33</v>
      </c>
      <c r="M152">
        <v>0</v>
      </c>
      <c r="N152">
        <v>2</v>
      </c>
      <c r="O152">
        <v>2</v>
      </c>
      <c r="P152">
        <v>1</v>
      </c>
      <c r="Q152">
        <v>0</v>
      </c>
      <c r="R152">
        <v>1</v>
      </c>
      <c r="T152" t="s">
        <v>2044</v>
      </c>
      <c r="U152">
        <v>9</v>
      </c>
      <c r="V152">
        <v>2</v>
      </c>
      <c r="W152">
        <v>2</v>
      </c>
      <c r="X152">
        <v>0</v>
      </c>
      <c r="Y152">
        <v>2</v>
      </c>
      <c r="Z152">
        <v>0</v>
      </c>
      <c r="AA152">
        <v>0</v>
      </c>
      <c r="AB152">
        <v>2</v>
      </c>
      <c r="AC152">
        <v>1</v>
      </c>
      <c r="AD152">
        <v>1</v>
      </c>
      <c r="AE152">
        <v>18</v>
      </c>
      <c r="AF152">
        <v>8</v>
      </c>
      <c r="AG152">
        <v>6</v>
      </c>
      <c r="AH152">
        <v>3</v>
      </c>
      <c r="AI152">
        <v>12</v>
      </c>
      <c r="AJ152">
        <v>5</v>
      </c>
      <c r="AK152">
        <v>14</v>
      </c>
      <c r="AL152">
        <v>13</v>
      </c>
      <c r="AM152">
        <v>65</v>
      </c>
      <c r="AN152">
        <v>35</v>
      </c>
      <c r="AO152">
        <v>0</v>
      </c>
      <c r="AP152">
        <v>0</v>
      </c>
      <c r="AQ152">
        <v>2.5099999999999998</v>
      </c>
      <c r="AR152">
        <v>61</v>
      </c>
      <c r="AS152">
        <v>76</v>
      </c>
      <c r="AT152">
        <v>55</v>
      </c>
      <c r="AU152">
        <v>22</v>
      </c>
      <c r="AV152">
        <v>9</v>
      </c>
      <c r="AW152">
        <v>30</v>
      </c>
      <c r="AX152">
        <v>76</v>
      </c>
      <c r="AY152">
        <v>40</v>
      </c>
      <c r="AZ152">
        <v>61</v>
      </c>
      <c r="BA152">
        <v>10.97</v>
      </c>
      <c r="BB152">
        <v>3.92</v>
      </c>
      <c r="BC152">
        <v>2.4</v>
      </c>
      <c r="BD152">
        <v>3.54</v>
      </c>
      <c r="BE152">
        <v>3.07</v>
      </c>
      <c r="BF152">
        <f t="shared" si="2"/>
        <v>8.2951471318942396E-3</v>
      </c>
      <c r="BG152">
        <f>1/Table3[[#This Row],[odds_ft_home_team_win]]-Table3[[#This Row],[Margin/3]]</f>
        <v>0.40837151953477246</v>
      </c>
      <c r="BH152">
        <f>1/Table3[[#This Row],[odds_ft_draw]]-Table3[[#This Row],[Margin/3]]</f>
        <v>0.27419072857432047</v>
      </c>
      <c r="BI152">
        <f>1/Table3[[#This Row],[odds_ft_away_team_win]]-Table3[[#This Row],[Margin/3]]</f>
        <v>0.31743775189090712</v>
      </c>
      <c r="BJ152">
        <f>MROUND(Table3[[#This Row],[ProbH]]*100,2)/100</f>
        <v>0.4</v>
      </c>
      <c r="BK152">
        <v>1.21</v>
      </c>
      <c r="BL152">
        <v>1.69</v>
      </c>
      <c r="BM152">
        <v>2.75</v>
      </c>
      <c r="BN152">
        <v>0</v>
      </c>
      <c r="BO152">
        <v>1.65</v>
      </c>
      <c r="BP152">
        <v>2.25</v>
      </c>
      <c r="BQ152" t="s">
        <v>1843</v>
      </c>
      <c r="BR152">
        <f>VLOOKUP(Table3[[#This Row],[Reference]],metron,10,FALSE)</f>
        <v>2.4956155335383219</v>
      </c>
      <c r="BS152">
        <f>VLOOKUP(Table3[[#This Row],[Reference]],metron,11,FALSE)</f>
        <v>1.344038264434575</v>
      </c>
      <c r="BT152">
        <f>VLOOKUP(Table3[[#This Row],[Reference]],metron,12,FALSE)</f>
        <v>1.1515772691037469</v>
      </c>
      <c r="BU152">
        <f>VLOOKUP(Table3[[#This Row],[Reference]],metron,13,FALSE)</f>
        <v>0.59936225942375587</v>
      </c>
      <c r="BV152">
        <f>VLOOKUP(Table3[[#This Row],[Reference]],metron,14,FALSE)</f>
        <v>0.50723152260562576</v>
      </c>
      <c r="BW152">
        <f>VLOOKUP(Table3[[#This Row],[Reference]],metron,15,FALSE)</f>
        <v>11.99278846153846</v>
      </c>
      <c r="BX152">
        <f>VLOOKUP(Table3[[#This Row],[Reference]],metron,16,FALSE)</f>
        <v>10.0277534965035</v>
      </c>
      <c r="BY152">
        <f>VLOOKUP(Table3[[#This Row],[Reference]],metron,17,FALSE)</f>
        <v>5.2857459543338514</v>
      </c>
      <c r="BZ152">
        <f>VLOOKUP(Table3[[#This Row],[Reference]],metron,18,FALSE)</f>
        <v>4.4067834183107957</v>
      </c>
      <c r="CA152">
        <f>VLOOKUP(Table3[[#This Row],[Reference]],metron,19,FALSE)</f>
        <v>6.7070425072046085</v>
      </c>
      <c r="CB152">
        <f>VLOOKUP(Table3[[#This Row],[Reference]],metron,20,FALSE)</f>
        <v>5.6209700781927046</v>
      </c>
      <c r="CC152">
        <f>VLOOKUP(Table3[[#This Row],[Reference]],metron,21,FALSE)</f>
        <v>13.04463690872752</v>
      </c>
      <c r="CD152">
        <f>VLOOKUP(Table3[[#This Row],[Reference]],metron,22,FALSE)</f>
        <v>13.49811236953142</v>
      </c>
      <c r="CE152">
        <f>VLOOKUP(Table3[[#This Row],[Reference]],metron,23,FALSE)</f>
        <v>1.5836526181353769</v>
      </c>
      <c r="CF152">
        <f>VLOOKUP(Table3[[#This Row],[Reference]],metron,24,FALSE)</f>
        <v>1.8744146445295871</v>
      </c>
      <c r="CG152">
        <f>VLOOKUP(Table3[[#This Row],[Reference]],metron,25,FALSE)</f>
        <v>8.5994040017028525E-2</v>
      </c>
      <c r="CH152">
        <f>VLOOKUP(Table3[[#This Row],[Reference]],metron,26,FALSE)</f>
        <v>0.13452532992762881</v>
      </c>
    </row>
    <row r="153" spans="1:86" hidden="1" x14ac:dyDescent="0.45">
      <c r="A153">
        <v>1525021200</v>
      </c>
      <c r="B153" t="s">
        <v>2045</v>
      </c>
      <c r="C153" t="s">
        <v>64</v>
      </c>
      <c r="D153" t="s">
        <v>65</v>
      </c>
      <c r="E153" t="s">
        <v>682</v>
      </c>
      <c r="F153" t="s">
        <v>683</v>
      </c>
      <c r="G153" t="s">
        <v>65</v>
      </c>
      <c r="H153">
        <v>17</v>
      </c>
      <c r="I153">
        <v>1.38</v>
      </c>
      <c r="J153">
        <v>1.25</v>
      </c>
      <c r="K153">
        <v>1.28</v>
      </c>
      <c r="L153">
        <v>1.24</v>
      </c>
      <c r="M153">
        <v>1</v>
      </c>
      <c r="N153">
        <v>1</v>
      </c>
      <c r="O153">
        <v>2</v>
      </c>
      <c r="P153">
        <v>1</v>
      </c>
      <c r="Q153">
        <v>1</v>
      </c>
      <c r="R153">
        <v>0</v>
      </c>
      <c r="S153">
        <v>15</v>
      </c>
      <c r="T153">
        <v>77</v>
      </c>
      <c r="U153">
        <v>6</v>
      </c>
      <c r="V153">
        <v>6</v>
      </c>
      <c r="W153">
        <v>0</v>
      </c>
      <c r="X153">
        <v>0</v>
      </c>
      <c r="Y153">
        <v>2</v>
      </c>
      <c r="Z153">
        <v>0</v>
      </c>
      <c r="AA153">
        <v>0</v>
      </c>
      <c r="AB153">
        <v>0</v>
      </c>
      <c r="AC153">
        <v>0</v>
      </c>
      <c r="AD153">
        <v>2</v>
      </c>
      <c r="AE153">
        <v>12</v>
      </c>
      <c r="AF153">
        <v>11</v>
      </c>
      <c r="AG153">
        <v>6</v>
      </c>
      <c r="AH153">
        <v>3</v>
      </c>
      <c r="AI153">
        <v>6</v>
      </c>
      <c r="AJ153">
        <v>8</v>
      </c>
      <c r="AK153">
        <v>6</v>
      </c>
      <c r="AL153">
        <v>16</v>
      </c>
      <c r="AM153">
        <v>56</v>
      </c>
      <c r="AN153">
        <v>44</v>
      </c>
      <c r="AO153">
        <v>0</v>
      </c>
      <c r="AP153">
        <v>0</v>
      </c>
      <c r="AQ153">
        <v>2.25</v>
      </c>
      <c r="AR153">
        <v>44</v>
      </c>
      <c r="AS153">
        <v>66</v>
      </c>
      <c r="AT153">
        <v>32</v>
      </c>
      <c r="AU153">
        <v>22</v>
      </c>
      <c r="AV153">
        <v>10</v>
      </c>
      <c r="AW153">
        <v>19</v>
      </c>
      <c r="AX153">
        <v>50</v>
      </c>
      <c r="AY153">
        <v>35</v>
      </c>
      <c r="AZ153">
        <v>82</v>
      </c>
      <c r="BA153">
        <v>8.69</v>
      </c>
      <c r="BB153">
        <v>4.62</v>
      </c>
      <c r="BC153">
        <v>1.78</v>
      </c>
      <c r="BD153">
        <v>3.92</v>
      </c>
      <c r="BE153">
        <v>4.82</v>
      </c>
      <c r="BF153">
        <f t="shared" si="2"/>
        <v>8.1228910977883349E-3</v>
      </c>
      <c r="BG153">
        <f>1/Table3[[#This Row],[odds_ft_home_team_win]]-Table3[[#This Row],[Margin/3]]</f>
        <v>0.55367486171120051</v>
      </c>
      <c r="BH153">
        <f>1/Table3[[#This Row],[odds_ft_draw]]-Table3[[#This Row],[Margin/3]]</f>
        <v>0.24697914971853821</v>
      </c>
      <c r="BI153">
        <f>1/Table3[[#This Row],[odds_ft_away_team_win]]-Table3[[#This Row],[Margin/3]]</f>
        <v>0.19934598857026145</v>
      </c>
      <c r="BJ153">
        <f>MROUND(Table3[[#This Row],[ProbH]]*100,2)/100</f>
        <v>0.56000000000000005</v>
      </c>
      <c r="BK153">
        <v>0</v>
      </c>
      <c r="BL153">
        <v>0</v>
      </c>
      <c r="BM153">
        <v>0</v>
      </c>
      <c r="BN153">
        <v>0</v>
      </c>
      <c r="BO153">
        <v>1.69</v>
      </c>
      <c r="BP153">
        <v>2.15</v>
      </c>
      <c r="BQ153" t="s">
        <v>1846</v>
      </c>
      <c r="BR153">
        <f>VLOOKUP(Table3[[#This Row],[Reference]],metron,10,FALSE)</f>
        <v>2.6892488954344627</v>
      </c>
      <c r="BS153">
        <f>VLOOKUP(Table3[[#This Row],[Reference]],metron,11,FALSE)</f>
        <v>1.7546812539448771</v>
      </c>
      <c r="BT153">
        <f>VLOOKUP(Table3[[#This Row],[Reference]],metron,12,FALSE)</f>
        <v>0.93456764148958549</v>
      </c>
      <c r="BU153">
        <f>VLOOKUP(Table3[[#This Row],[Reference]],metron,13,FALSE)</f>
        <v>0.77824531874605507</v>
      </c>
      <c r="BV153">
        <f>VLOOKUP(Table3[[#This Row],[Reference]],metron,14,FALSE)</f>
        <v>0.41237113402061848</v>
      </c>
      <c r="BW153">
        <f>VLOOKUP(Table3[[#This Row],[Reference]],metron,15,FALSE)</f>
        <v>13.77153558052435</v>
      </c>
      <c r="BX153">
        <f>VLOOKUP(Table3[[#This Row],[Reference]],metron,16,FALSE)</f>
        <v>9.0445692883895124</v>
      </c>
      <c r="BY153">
        <f>VLOOKUP(Table3[[#This Row],[Reference]],metron,17,FALSE)</f>
        <v>6.0821292775665396</v>
      </c>
      <c r="BZ153">
        <f>VLOOKUP(Table3[[#This Row],[Reference]],metron,18,FALSE)</f>
        <v>3.8201520912547529</v>
      </c>
      <c r="CA153">
        <f>VLOOKUP(Table3[[#This Row],[Reference]],metron,19,FALSE)</f>
        <v>7.6894063029578108</v>
      </c>
      <c r="CB153">
        <f>VLOOKUP(Table3[[#This Row],[Reference]],metron,20,FALSE)</f>
        <v>5.224417197134759</v>
      </c>
      <c r="CC153">
        <f>VLOOKUP(Table3[[#This Row],[Reference]],metron,21,FALSE)</f>
        <v>12.297605473204101</v>
      </c>
      <c r="CD153">
        <f>VLOOKUP(Table3[[#This Row],[Reference]],metron,22,FALSE)</f>
        <v>13.310908399847969</v>
      </c>
      <c r="CE153">
        <f>VLOOKUP(Table3[[#This Row],[Reference]],metron,23,FALSE)</f>
        <v>1.3713126843657819</v>
      </c>
      <c r="CF153">
        <f>VLOOKUP(Table3[[#This Row],[Reference]],metron,24,FALSE)</f>
        <v>1.9516961651917399</v>
      </c>
      <c r="CG153">
        <f>VLOOKUP(Table3[[#This Row],[Reference]],metron,25,FALSE)</f>
        <v>6.6002949852507375E-2</v>
      </c>
      <c r="CH153">
        <f>VLOOKUP(Table3[[#This Row],[Reference]],metron,26,FALSE)</f>
        <v>0.1297935103244838</v>
      </c>
    </row>
    <row r="154" spans="1:86" hidden="1" x14ac:dyDescent="0.45">
      <c r="A154">
        <v>1525042800</v>
      </c>
      <c r="B154" t="s">
        <v>2046</v>
      </c>
      <c r="C154" t="s">
        <v>64</v>
      </c>
      <c r="D154" t="s">
        <v>65</v>
      </c>
      <c r="E154" t="s">
        <v>1817</v>
      </c>
      <c r="F154" t="s">
        <v>671</v>
      </c>
      <c r="G154" t="s">
        <v>65</v>
      </c>
      <c r="H154">
        <v>17</v>
      </c>
      <c r="I154">
        <v>1.1299999999999999</v>
      </c>
      <c r="J154">
        <v>1.29</v>
      </c>
      <c r="K154">
        <v>1.06</v>
      </c>
      <c r="L154">
        <v>1.39</v>
      </c>
      <c r="M154">
        <v>1</v>
      </c>
      <c r="N154">
        <v>2</v>
      </c>
      <c r="O154">
        <v>3</v>
      </c>
      <c r="P154">
        <v>1</v>
      </c>
      <c r="Q154">
        <v>0</v>
      </c>
      <c r="R154">
        <v>1</v>
      </c>
      <c r="S154">
        <v>62</v>
      </c>
      <c r="T154" t="s">
        <v>2047</v>
      </c>
      <c r="U154">
        <v>3</v>
      </c>
      <c r="V154">
        <v>4</v>
      </c>
      <c r="W154">
        <v>3</v>
      </c>
      <c r="X154">
        <v>0</v>
      </c>
      <c r="Y154">
        <v>1</v>
      </c>
      <c r="Z154">
        <v>0</v>
      </c>
      <c r="AA154">
        <v>1</v>
      </c>
      <c r="AB154">
        <v>2</v>
      </c>
      <c r="AC154">
        <v>0</v>
      </c>
      <c r="AD154">
        <v>1</v>
      </c>
      <c r="AE154">
        <v>10</v>
      </c>
      <c r="AF154">
        <v>8</v>
      </c>
      <c r="AG154">
        <v>6</v>
      </c>
      <c r="AH154">
        <v>4</v>
      </c>
      <c r="AI154">
        <v>4</v>
      </c>
      <c r="AJ154">
        <v>4</v>
      </c>
      <c r="AK154">
        <v>12</v>
      </c>
      <c r="AL154">
        <v>15</v>
      </c>
      <c r="AM154">
        <v>44</v>
      </c>
      <c r="AN154">
        <v>56</v>
      </c>
      <c r="AO154">
        <v>0</v>
      </c>
      <c r="AP154">
        <v>0</v>
      </c>
      <c r="AQ154">
        <v>2.48</v>
      </c>
      <c r="AR154">
        <v>55</v>
      </c>
      <c r="AS154">
        <v>79</v>
      </c>
      <c r="AT154">
        <v>45</v>
      </c>
      <c r="AU154">
        <v>24</v>
      </c>
      <c r="AV154">
        <v>6</v>
      </c>
      <c r="AW154">
        <v>42</v>
      </c>
      <c r="AX154">
        <v>76</v>
      </c>
      <c r="AY154">
        <v>36</v>
      </c>
      <c r="AZ154">
        <v>76</v>
      </c>
      <c r="BA154">
        <v>10.09</v>
      </c>
      <c r="BB154">
        <v>5.13</v>
      </c>
      <c r="BC154">
        <v>3.34</v>
      </c>
      <c r="BD154">
        <v>3.48</v>
      </c>
      <c r="BE154">
        <v>2.2799999999999998</v>
      </c>
      <c r="BF154">
        <f t="shared" si="2"/>
        <v>8.4513368906470685E-3</v>
      </c>
      <c r="BG154">
        <f>1/Table3[[#This Row],[odds_ft_home_team_win]]-Table3[[#This Row],[Margin/3]]</f>
        <v>0.29094986071414336</v>
      </c>
      <c r="BH154">
        <f>1/Table3[[#This Row],[odds_ft_draw]]-Table3[[#This Row],[Margin/3]]</f>
        <v>0.27890498494843335</v>
      </c>
      <c r="BI154">
        <f>1/Table3[[#This Row],[odds_ft_away_team_win]]-Table3[[#This Row],[Margin/3]]</f>
        <v>0.43014515433742312</v>
      </c>
      <c r="BJ154">
        <f>MROUND(Table3[[#This Row],[ProbH]]*100,2)/100</f>
        <v>0.3</v>
      </c>
      <c r="BK154">
        <v>1.29</v>
      </c>
      <c r="BL154">
        <v>1.91</v>
      </c>
      <c r="BM154">
        <v>3.3</v>
      </c>
      <c r="BN154">
        <v>0</v>
      </c>
      <c r="BO154">
        <v>1.8</v>
      </c>
      <c r="BP154">
        <v>2</v>
      </c>
      <c r="BQ154" t="s">
        <v>1849</v>
      </c>
      <c r="BR154">
        <f>VLOOKUP(Table3[[#This Row],[Reference]],metron,10,FALSE)</f>
        <v>2.5726407816919519</v>
      </c>
      <c r="BS154">
        <f>VLOOKUP(Table3[[#This Row],[Reference]],metron,11,FALSE)</f>
        <v>1.1805091283106199</v>
      </c>
      <c r="BT154">
        <f>VLOOKUP(Table3[[#This Row],[Reference]],metron,12,FALSE)</f>
        <v>1.3921316533813319</v>
      </c>
      <c r="BU154">
        <f>VLOOKUP(Table3[[#This Row],[Reference]],metron,13,FALSE)</f>
        <v>0.5209673269873939</v>
      </c>
      <c r="BV154">
        <f>VLOOKUP(Table3[[#This Row],[Reference]],metron,14,FALSE)</f>
        <v>0.61847182917417032</v>
      </c>
      <c r="BW154">
        <f>VLOOKUP(Table3[[#This Row],[Reference]],metron,15,FALSE)</f>
        <v>11.149200710479571</v>
      </c>
      <c r="BX154">
        <f>VLOOKUP(Table3[[#This Row],[Reference]],metron,16,FALSE)</f>
        <v>11.444049733570161</v>
      </c>
      <c r="BY154">
        <f>VLOOKUP(Table3[[#This Row],[Reference]],metron,17,FALSE)</f>
        <v>4.5257270693512304</v>
      </c>
      <c r="BZ154">
        <f>VLOOKUP(Table3[[#This Row],[Reference]],metron,18,FALSE)</f>
        <v>4.8465324384787474</v>
      </c>
      <c r="CA154">
        <f>VLOOKUP(Table3[[#This Row],[Reference]],metron,19,FALSE)</f>
        <v>6.6234736411283404</v>
      </c>
      <c r="CB154">
        <f>VLOOKUP(Table3[[#This Row],[Reference]],metron,20,FALSE)</f>
        <v>6.5975172950914134</v>
      </c>
      <c r="CC154">
        <f>VLOOKUP(Table3[[#This Row],[Reference]],metron,21,FALSE)</f>
        <v>12.90081154192967</v>
      </c>
      <c r="CD154">
        <f>VLOOKUP(Table3[[#This Row],[Reference]],metron,22,FALSE)</f>
        <v>13.00360685302074</v>
      </c>
      <c r="CE154">
        <f>VLOOKUP(Table3[[#This Row],[Reference]],metron,23,FALSE)</f>
        <v>1.7502145922746779</v>
      </c>
      <c r="CF154">
        <f>VLOOKUP(Table3[[#This Row],[Reference]],metron,24,FALSE)</f>
        <v>1.831402831402831</v>
      </c>
      <c r="CG154">
        <f>VLOOKUP(Table3[[#This Row],[Reference]],metron,25,FALSE)</f>
        <v>9.6525096525096526E-2</v>
      </c>
      <c r="CH154">
        <f>VLOOKUP(Table3[[#This Row],[Reference]],metron,26,FALSE)</f>
        <v>0.1244101244101244</v>
      </c>
    </row>
    <row r="155" spans="1:86" hidden="1" x14ac:dyDescent="0.45">
      <c r="A155">
        <v>1525307400</v>
      </c>
      <c r="B155" t="s">
        <v>2048</v>
      </c>
      <c r="C155" t="s">
        <v>64</v>
      </c>
      <c r="D155" t="s">
        <v>65</v>
      </c>
      <c r="E155" t="s">
        <v>682</v>
      </c>
      <c r="F155" t="s">
        <v>694</v>
      </c>
      <c r="G155" t="s">
        <v>65</v>
      </c>
      <c r="H155" t="s">
        <v>65</v>
      </c>
      <c r="I155">
        <v>1.0900000000000001</v>
      </c>
      <c r="J155">
        <v>1.61</v>
      </c>
      <c r="K155">
        <v>1.03</v>
      </c>
      <c r="L155">
        <v>1.62</v>
      </c>
      <c r="M155">
        <v>1</v>
      </c>
      <c r="N155">
        <v>4</v>
      </c>
      <c r="O155">
        <v>5</v>
      </c>
      <c r="P155">
        <v>4</v>
      </c>
      <c r="Q155">
        <v>1</v>
      </c>
      <c r="R155">
        <v>3</v>
      </c>
      <c r="S155">
        <v>44</v>
      </c>
      <c r="T155" t="s">
        <v>2049</v>
      </c>
      <c r="U155">
        <v>5</v>
      </c>
      <c r="V155">
        <v>6</v>
      </c>
      <c r="W155">
        <v>1</v>
      </c>
      <c r="X155">
        <v>0</v>
      </c>
      <c r="Y155">
        <v>4</v>
      </c>
      <c r="Z155">
        <v>0</v>
      </c>
      <c r="AA155">
        <v>1</v>
      </c>
      <c r="AB155">
        <v>0</v>
      </c>
      <c r="AC155">
        <v>1</v>
      </c>
      <c r="AD155">
        <v>3</v>
      </c>
      <c r="AE155">
        <v>10</v>
      </c>
      <c r="AF155">
        <v>11</v>
      </c>
      <c r="AG155">
        <v>5</v>
      </c>
      <c r="AH155">
        <v>8</v>
      </c>
      <c r="AI155">
        <v>5</v>
      </c>
      <c r="AJ155">
        <v>3</v>
      </c>
      <c r="AK155">
        <v>11</v>
      </c>
      <c r="AL155">
        <v>12</v>
      </c>
      <c r="AM155">
        <v>50</v>
      </c>
      <c r="AN155">
        <v>50</v>
      </c>
      <c r="AO155">
        <v>0</v>
      </c>
      <c r="AP155">
        <v>0</v>
      </c>
      <c r="AQ155">
        <v>2.37</v>
      </c>
      <c r="AR155">
        <v>56</v>
      </c>
      <c r="AS155">
        <v>74</v>
      </c>
      <c r="AT155">
        <v>42</v>
      </c>
      <c r="AU155">
        <v>18</v>
      </c>
      <c r="AV155">
        <v>10</v>
      </c>
      <c r="AW155">
        <v>34</v>
      </c>
      <c r="AX155">
        <v>65</v>
      </c>
      <c r="AY155">
        <v>32</v>
      </c>
      <c r="AZ155">
        <v>77</v>
      </c>
      <c r="BA155">
        <v>9.16</v>
      </c>
      <c r="BB155">
        <v>5.64</v>
      </c>
      <c r="BC155">
        <v>3.43</v>
      </c>
      <c r="BD155">
        <v>3.5</v>
      </c>
      <c r="BE155">
        <v>2.23</v>
      </c>
      <c r="BF155">
        <f t="shared" si="2"/>
        <v>8.5633228307337994E-3</v>
      </c>
      <c r="BG155">
        <f>1/Table3[[#This Row],[odds_ft_home_team_win]]-Table3[[#This Row],[Margin/3]]</f>
        <v>0.28298186667363934</v>
      </c>
      <c r="BH155">
        <f>1/Table3[[#This Row],[odds_ft_draw]]-Table3[[#This Row],[Margin/3]]</f>
        <v>0.2771509628835519</v>
      </c>
      <c r="BI155">
        <f>1/Table3[[#This Row],[odds_ft_away_team_win]]-Table3[[#This Row],[Margin/3]]</f>
        <v>0.43986717044280882</v>
      </c>
      <c r="BJ155">
        <f>MROUND(Table3[[#This Row],[ProbH]]*100,2)/100</f>
        <v>0.28000000000000003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 t="s">
        <v>1846</v>
      </c>
      <c r="BR155">
        <f>VLOOKUP(Table3[[#This Row],[Reference]],metron,10,FALSE)</f>
        <v>2.5445607358071678</v>
      </c>
      <c r="BS155">
        <f>VLOOKUP(Table3[[#This Row],[Reference]],metron,11,FALSE)</f>
        <v>1.128766254360926</v>
      </c>
      <c r="BT155">
        <f>VLOOKUP(Table3[[#This Row],[Reference]],metron,12,FALSE)</f>
        <v>1.415794481446242</v>
      </c>
      <c r="BU155">
        <f>VLOOKUP(Table3[[#This Row],[Reference]],metron,13,FALSE)</f>
        <v>0.49635267998731369</v>
      </c>
      <c r="BV155">
        <f>VLOOKUP(Table3[[#This Row],[Reference]],metron,14,FALSE)</f>
        <v>0.61084681255946716</v>
      </c>
      <c r="BW155">
        <f>VLOOKUP(Table3[[#This Row],[Reference]],metron,15,FALSE)</f>
        <v>11.04442036836403</v>
      </c>
      <c r="BX155">
        <f>VLOOKUP(Table3[[#This Row],[Reference]],metron,16,FALSE)</f>
        <v>11.38840736728061</v>
      </c>
      <c r="BY155">
        <f>VLOOKUP(Table3[[#This Row],[Reference]],metron,17,FALSE)</f>
        <v>4.5379574003276897</v>
      </c>
      <c r="BZ155">
        <f>VLOOKUP(Table3[[#This Row],[Reference]],metron,18,FALSE)</f>
        <v>4.8481703986892413</v>
      </c>
      <c r="CA155">
        <f>VLOOKUP(Table3[[#This Row],[Reference]],metron,19,FALSE)</f>
        <v>6.5064629680363399</v>
      </c>
      <c r="CB155">
        <f>VLOOKUP(Table3[[#This Row],[Reference]],metron,20,FALSE)</f>
        <v>6.540236968591369</v>
      </c>
      <c r="CC155">
        <f>VLOOKUP(Table3[[#This Row],[Reference]],metron,21,FALSE)</f>
        <v>13.117582417582421</v>
      </c>
      <c r="CD155">
        <f>VLOOKUP(Table3[[#This Row],[Reference]],metron,22,FALSE)</f>
        <v>13.28241758241758</v>
      </c>
      <c r="CE155">
        <f>VLOOKUP(Table3[[#This Row],[Reference]],metron,23,FALSE)</f>
        <v>1.792592592592593</v>
      </c>
      <c r="CF155">
        <f>VLOOKUP(Table3[[#This Row],[Reference]],metron,24,FALSE)</f>
        <v>1.806980433632998</v>
      </c>
      <c r="CG155">
        <f>VLOOKUP(Table3[[#This Row],[Reference]],metron,25,FALSE)</f>
        <v>0.1047065044949762</v>
      </c>
      <c r="CH155">
        <f>VLOOKUP(Table3[[#This Row],[Reference]],metron,26,FALSE)</f>
        <v>0.1073506081438392</v>
      </c>
    </row>
    <row r="156" spans="1:86" hidden="1" x14ac:dyDescent="0.45">
      <c r="A156">
        <v>1525314600</v>
      </c>
      <c r="B156" t="s">
        <v>2050</v>
      </c>
      <c r="C156" t="s">
        <v>64</v>
      </c>
      <c r="D156" t="s">
        <v>65</v>
      </c>
      <c r="E156" t="s">
        <v>676</v>
      </c>
      <c r="F156" t="s">
        <v>704</v>
      </c>
      <c r="G156" t="s">
        <v>65</v>
      </c>
      <c r="H156" t="s">
        <v>65</v>
      </c>
      <c r="I156">
        <v>1.35</v>
      </c>
      <c r="J156">
        <v>1.98</v>
      </c>
      <c r="K156">
        <v>1.39</v>
      </c>
      <c r="L156">
        <v>1.9</v>
      </c>
      <c r="M156">
        <v>1</v>
      </c>
      <c r="N156">
        <v>1</v>
      </c>
      <c r="O156">
        <v>2</v>
      </c>
      <c r="P156">
        <v>1</v>
      </c>
      <c r="Q156">
        <v>0</v>
      </c>
      <c r="R156">
        <v>1</v>
      </c>
      <c r="S156">
        <v>53</v>
      </c>
      <c r="T156">
        <v>39</v>
      </c>
      <c r="U156">
        <v>3</v>
      </c>
      <c r="V156">
        <v>5</v>
      </c>
      <c r="W156">
        <v>2</v>
      </c>
      <c r="X156">
        <v>0</v>
      </c>
      <c r="Y156">
        <v>4</v>
      </c>
      <c r="Z156">
        <v>0</v>
      </c>
      <c r="AA156">
        <v>1</v>
      </c>
      <c r="AB156">
        <v>1</v>
      </c>
      <c r="AC156">
        <v>1</v>
      </c>
      <c r="AD156">
        <v>3</v>
      </c>
      <c r="AE156">
        <v>12</v>
      </c>
      <c r="AF156">
        <v>6</v>
      </c>
      <c r="AG156">
        <v>6</v>
      </c>
      <c r="AH156">
        <v>3</v>
      </c>
      <c r="AI156">
        <v>6</v>
      </c>
      <c r="AJ156">
        <v>3</v>
      </c>
      <c r="AK156">
        <v>15</v>
      </c>
      <c r="AL156">
        <v>16</v>
      </c>
      <c r="AM156">
        <v>63</v>
      </c>
      <c r="AN156">
        <v>37</v>
      </c>
      <c r="AO156">
        <v>0</v>
      </c>
      <c r="AP156">
        <v>0</v>
      </c>
      <c r="AQ156">
        <v>2.41</v>
      </c>
      <c r="AR156">
        <v>48</v>
      </c>
      <c r="AS156">
        <v>73</v>
      </c>
      <c r="AT156">
        <v>47</v>
      </c>
      <c r="AU156">
        <v>24</v>
      </c>
      <c r="AV156">
        <v>8</v>
      </c>
      <c r="AW156">
        <v>36</v>
      </c>
      <c r="AX156">
        <v>73</v>
      </c>
      <c r="AY156">
        <v>39</v>
      </c>
      <c r="AZ156">
        <v>66</v>
      </c>
      <c r="BA156">
        <v>9.1999999999999993</v>
      </c>
      <c r="BB156">
        <v>5.73</v>
      </c>
      <c r="BC156">
        <v>2.65</v>
      </c>
      <c r="BD156">
        <v>3.3</v>
      </c>
      <c r="BE156">
        <v>2.9</v>
      </c>
      <c r="BF156">
        <f t="shared" si="2"/>
        <v>8.4054599344124768E-3</v>
      </c>
      <c r="BG156">
        <f>1/Table3[[#This Row],[odds_ft_home_team_win]]-Table3[[#This Row],[Margin/3]]</f>
        <v>0.36895303063162527</v>
      </c>
      <c r="BH156">
        <f>1/Table3[[#This Row],[odds_ft_draw]]-Table3[[#This Row],[Margin/3]]</f>
        <v>0.29462484309589054</v>
      </c>
      <c r="BI156">
        <f>1/Table3[[#This Row],[odds_ft_away_team_win]]-Table3[[#This Row],[Margin/3]]</f>
        <v>0.33642212627248408</v>
      </c>
      <c r="BJ156">
        <f>MROUND(Table3[[#This Row],[ProbH]]*100,2)/100</f>
        <v>0.36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 t="s">
        <v>1829</v>
      </c>
      <c r="BR156">
        <f>VLOOKUP(Table3[[#This Row],[Reference]],metron,10,FALSE)</f>
        <v>2.5110350525197691</v>
      </c>
      <c r="BS156">
        <f>VLOOKUP(Table3[[#This Row],[Reference]],metron,11,FALSE)</f>
        <v>1.269326094653606</v>
      </c>
      <c r="BT156">
        <f>VLOOKUP(Table3[[#This Row],[Reference]],metron,12,FALSE)</f>
        <v>1.2417089578661631</v>
      </c>
      <c r="BU156">
        <f>VLOOKUP(Table3[[#This Row],[Reference]],metron,13,FALSE)</f>
        <v>0.56586402266288949</v>
      </c>
      <c r="BV156">
        <f>VLOOKUP(Table3[[#This Row],[Reference]],metron,14,FALSE)</f>
        <v>0.55158168083097259</v>
      </c>
      <c r="BW156">
        <f>VLOOKUP(Table3[[#This Row],[Reference]],metron,15,FALSE)</f>
        <v>11.49400826446281</v>
      </c>
      <c r="BX156">
        <f>VLOOKUP(Table3[[#This Row],[Reference]],metron,16,FALSE)</f>
        <v>10.507231404958681</v>
      </c>
      <c r="BY156">
        <f>VLOOKUP(Table3[[#This Row],[Reference]],metron,17,FALSE)</f>
        <v>4.9238790406673623</v>
      </c>
      <c r="BZ156">
        <f>VLOOKUP(Table3[[#This Row],[Reference]],metron,18,FALSE)</f>
        <v>4.6296141814389991</v>
      </c>
      <c r="CA156">
        <f>VLOOKUP(Table3[[#This Row],[Reference]],metron,19,FALSE)</f>
        <v>6.5701292237954476</v>
      </c>
      <c r="CB156">
        <f>VLOOKUP(Table3[[#This Row],[Reference]],metron,20,FALSE)</f>
        <v>5.8776172235196817</v>
      </c>
      <c r="CC156">
        <f>VLOOKUP(Table3[[#This Row],[Reference]],metron,21,FALSE)</f>
        <v>12.798739495798319</v>
      </c>
      <c r="CD156">
        <f>VLOOKUP(Table3[[#This Row],[Reference]],metron,22,FALSE)</f>
        <v>12.98844537815126</v>
      </c>
      <c r="CE156">
        <f>VLOOKUP(Table3[[#This Row],[Reference]],metron,23,FALSE)</f>
        <v>1.604928297313674</v>
      </c>
      <c r="CF156">
        <f>VLOOKUP(Table3[[#This Row],[Reference]],metron,24,FALSE)</f>
        <v>1.791961219955565</v>
      </c>
      <c r="CG156">
        <f>VLOOKUP(Table3[[#This Row],[Reference]],metron,25,FALSE)</f>
        <v>8.887093516461321E-2</v>
      </c>
      <c r="CH156">
        <f>VLOOKUP(Table3[[#This Row],[Reference]],metron,26,FALSE)</f>
        <v>0.11694607150070691</v>
      </c>
    </row>
    <row r="157" spans="1:86" hidden="1" x14ac:dyDescent="0.45">
      <c r="A157">
        <v>1525393800</v>
      </c>
      <c r="B157" t="s">
        <v>2051</v>
      </c>
      <c r="C157" t="s">
        <v>64</v>
      </c>
      <c r="D157" t="s">
        <v>65</v>
      </c>
      <c r="E157" t="s">
        <v>661</v>
      </c>
      <c r="F157" t="s">
        <v>672</v>
      </c>
      <c r="G157" t="s">
        <v>65</v>
      </c>
      <c r="H157" t="s">
        <v>65</v>
      </c>
      <c r="I157">
        <v>1.8</v>
      </c>
      <c r="J157">
        <v>1.38</v>
      </c>
      <c r="K157">
        <v>1.79</v>
      </c>
      <c r="L157">
        <v>1.45</v>
      </c>
      <c r="M157">
        <v>2</v>
      </c>
      <c r="N157">
        <v>0</v>
      </c>
      <c r="O157">
        <v>2</v>
      </c>
      <c r="P157">
        <v>1</v>
      </c>
      <c r="Q157">
        <v>1</v>
      </c>
      <c r="R157">
        <v>0</v>
      </c>
      <c r="S157" t="s">
        <v>2052</v>
      </c>
      <c r="U157">
        <v>2</v>
      </c>
      <c r="V157">
        <v>4</v>
      </c>
      <c r="W157">
        <v>1</v>
      </c>
      <c r="X157">
        <v>0</v>
      </c>
      <c r="Y157">
        <v>4</v>
      </c>
      <c r="Z157">
        <v>0</v>
      </c>
      <c r="AA157">
        <v>1</v>
      </c>
      <c r="AB157">
        <v>0</v>
      </c>
      <c r="AC157">
        <v>1</v>
      </c>
      <c r="AD157">
        <v>3</v>
      </c>
      <c r="AE157">
        <v>9</v>
      </c>
      <c r="AF157">
        <v>10</v>
      </c>
      <c r="AG157">
        <v>5</v>
      </c>
      <c r="AH157">
        <v>3</v>
      </c>
      <c r="AI157">
        <v>4</v>
      </c>
      <c r="AJ157">
        <v>7</v>
      </c>
      <c r="AK157">
        <v>18</v>
      </c>
      <c r="AL157">
        <v>17</v>
      </c>
      <c r="AM157">
        <v>58</v>
      </c>
      <c r="AN157">
        <v>42</v>
      </c>
      <c r="AO157">
        <v>0</v>
      </c>
      <c r="AP157">
        <v>0</v>
      </c>
      <c r="AQ157">
        <v>2.56</v>
      </c>
      <c r="AR157">
        <v>58</v>
      </c>
      <c r="AS157">
        <v>75</v>
      </c>
      <c r="AT157">
        <v>45</v>
      </c>
      <c r="AU157">
        <v>25</v>
      </c>
      <c r="AV157">
        <v>16</v>
      </c>
      <c r="AW157">
        <v>42</v>
      </c>
      <c r="AX157">
        <v>69</v>
      </c>
      <c r="AY157">
        <v>30</v>
      </c>
      <c r="AZ157">
        <v>75</v>
      </c>
      <c r="BA157">
        <v>11.46</v>
      </c>
      <c r="BB157">
        <v>4.53</v>
      </c>
      <c r="BC157">
        <v>1.9</v>
      </c>
      <c r="BD157">
        <v>3.58</v>
      </c>
      <c r="BE157">
        <v>4.18</v>
      </c>
      <c r="BF157">
        <f t="shared" si="2"/>
        <v>1.495994939099902E-2</v>
      </c>
      <c r="BG157">
        <f>1/Table3[[#This Row],[odds_ft_home_team_win]]-Table3[[#This Row],[Margin/3]]</f>
        <v>0.5113558400826852</v>
      </c>
      <c r="BH157">
        <f>1/Table3[[#This Row],[odds_ft_draw]]-Table3[[#This Row],[Margin/3]]</f>
        <v>0.26436965954754843</v>
      </c>
      <c r="BI157">
        <f>1/Table3[[#This Row],[odds_ft_away_team_win]]-Table3[[#This Row],[Margin/3]]</f>
        <v>0.22427450036976657</v>
      </c>
      <c r="BJ157">
        <f>MROUND(Table3[[#This Row],[ProbH]]*100,2)/100</f>
        <v>0.52</v>
      </c>
      <c r="BK157">
        <v>1.33</v>
      </c>
      <c r="BL157">
        <v>2</v>
      </c>
      <c r="BM157">
        <v>3.65</v>
      </c>
      <c r="BN157">
        <v>0</v>
      </c>
      <c r="BO157">
        <v>2</v>
      </c>
      <c r="BP157">
        <v>1.83</v>
      </c>
      <c r="BQ157" t="s">
        <v>1838</v>
      </c>
      <c r="BR157">
        <f>VLOOKUP(Table3[[#This Row],[Reference]],metron,10,FALSE)</f>
        <v>2.5967403582378576</v>
      </c>
      <c r="BS157">
        <f>VLOOKUP(Table3[[#This Row],[Reference]],metron,11,FALSE)</f>
        <v>1.625948039373891</v>
      </c>
      <c r="BT157">
        <f>VLOOKUP(Table3[[#This Row],[Reference]],metron,12,FALSE)</f>
        <v>0.97079231886396644</v>
      </c>
      <c r="BU157">
        <f>VLOOKUP(Table3[[#This Row],[Reference]],metron,13,FALSE)</f>
        <v>0.71433182698515174</v>
      </c>
      <c r="BV157">
        <f>VLOOKUP(Table3[[#This Row],[Reference]],metron,14,FALSE)</f>
        <v>0.43011620400258233</v>
      </c>
      <c r="BW157">
        <f>VLOOKUP(Table3[[#This Row],[Reference]],metron,15,FALSE)</f>
        <v>13.39951055368614</v>
      </c>
      <c r="BX157">
        <f>VLOOKUP(Table3[[#This Row],[Reference]],metron,16,FALSE)</f>
        <v>9.4252064851636579</v>
      </c>
      <c r="BY157">
        <f>VLOOKUP(Table3[[#This Row],[Reference]],metron,17,FALSE)</f>
        <v>5.7628422023992618</v>
      </c>
      <c r="BZ157">
        <f>VLOOKUP(Table3[[#This Row],[Reference]],metron,18,FALSE)</f>
        <v>3.9375576745616732</v>
      </c>
      <c r="CA157">
        <f>VLOOKUP(Table3[[#This Row],[Reference]],metron,19,FALSE)</f>
        <v>7.636668351286878</v>
      </c>
      <c r="CB157">
        <f>VLOOKUP(Table3[[#This Row],[Reference]],metron,20,FALSE)</f>
        <v>5.4876488106019847</v>
      </c>
      <c r="CC157">
        <f>VLOOKUP(Table3[[#This Row],[Reference]],metron,21,FALSE)</f>
        <v>12.460420531849101</v>
      </c>
      <c r="CD157">
        <f>VLOOKUP(Table3[[#This Row],[Reference]],metron,22,FALSE)</f>
        <v>13.44897959183673</v>
      </c>
      <c r="CE157">
        <f>VLOOKUP(Table3[[#This Row],[Reference]],metron,23,FALSE)</f>
        <v>1.462202380952381</v>
      </c>
      <c r="CF157">
        <f>VLOOKUP(Table3[[#This Row],[Reference]],metron,24,FALSE)</f>
        <v>2.01547619047619</v>
      </c>
      <c r="CG157">
        <f>VLOOKUP(Table3[[#This Row],[Reference]],metron,25,FALSE)</f>
        <v>7.7380952380952384E-2</v>
      </c>
      <c r="CH157">
        <f>VLOOKUP(Table3[[#This Row],[Reference]],metron,26,FALSE)</f>
        <v>0.13754093480202439</v>
      </c>
    </row>
    <row r="158" spans="1:86" hidden="1" x14ac:dyDescent="0.45">
      <c r="A158">
        <v>1525401000</v>
      </c>
      <c r="B158" t="s">
        <v>2053</v>
      </c>
      <c r="C158" t="s">
        <v>64</v>
      </c>
      <c r="D158" t="s">
        <v>65</v>
      </c>
      <c r="E158" t="s">
        <v>1810</v>
      </c>
      <c r="F158" t="s">
        <v>705</v>
      </c>
      <c r="G158" t="s">
        <v>65</v>
      </c>
      <c r="H158" t="s">
        <v>65</v>
      </c>
      <c r="I158">
        <v>1.47</v>
      </c>
      <c r="J158">
        <v>1.89</v>
      </c>
      <c r="K158">
        <v>1.45</v>
      </c>
      <c r="L158">
        <v>1.76</v>
      </c>
      <c r="M158">
        <v>2</v>
      </c>
      <c r="N158">
        <v>2</v>
      </c>
      <c r="O158">
        <v>4</v>
      </c>
      <c r="P158">
        <v>1</v>
      </c>
      <c r="Q158">
        <v>0</v>
      </c>
      <c r="R158">
        <v>1</v>
      </c>
      <c r="S158" t="s">
        <v>2054</v>
      </c>
      <c r="T158" t="s">
        <v>2055</v>
      </c>
      <c r="U158">
        <v>4</v>
      </c>
      <c r="V158">
        <v>6</v>
      </c>
      <c r="W158">
        <v>4</v>
      </c>
      <c r="X158">
        <v>0</v>
      </c>
      <c r="Y158">
        <v>4</v>
      </c>
      <c r="Z158">
        <v>0</v>
      </c>
      <c r="AA158">
        <v>3</v>
      </c>
      <c r="AB158">
        <v>1</v>
      </c>
      <c r="AC158">
        <v>1</v>
      </c>
      <c r="AD158">
        <v>3</v>
      </c>
      <c r="AE158">
        <v>12</v>
      </c>
      <c r="AF158">
        <v>12</v>
      </c>
      <c r="AG158">
        <v>7</v>
      </c>
      <c r="AH158">
        <v>4</v>
      </c>
      <c r="AI158">
        <v>5</v>
      </c>
      <c r="AJ158">
        <v>8</v>
      </c>
      <c r="AK158">
        <v>18</v>
      </c>
      <c r="AL158">
        <v>21</v>
      </c>
      <c r="AM158">
        <v>55</v>
      </c>
      <c r="AN158">
        <v>45</v>
      </c>
      <c r="AO158">
        <v>0</v>
      </c>
      <c r="AP158">
        <v>0</v>
      </c>
      <c r="AQ158">
        <v>2.5299999999999998</v>
      </c>
      <c r="AR158">
        <v>60</v>
      </c>
      <c r="AS158">
        <v>73</v>
      </c>
      <c r="AT158">
        <v>57</v>
      </c>
      <c r="AU158">
        <v>22</v>
      </c>
      <c r="AV158">
        <v>10</v>
      </c>
      <c r="AW158">
        <v>37</v>
      </c>
      <c r="AX158">
        <v>71</v>
      </c>
      <c r="AY158">
        <v>39</v>
      </c>
      <c r="AZ158">
        <v>72</v>
      </c>
      <c r="BA158">
        <v>10.94</v>
      </c>
      <c r="BB158">
        <v>5.18</v>
      </c>
      <c r="BC158">
        <v>3.23</v>
      </c>
      <c r="BD158">
        <v>3.43</v>
      </c>
      <c r="BE158">
        <v>2.35</v>
      </c>
      <c r="BF158">
        <f t="shared" si="2"/>
        <v>8.8915425392681602E-3</v>
      </c>
      <c r="BG158">
        <f>1/Table3[[#This Row],[odds_ft_home_team_win]]-Table3[[#This Row],[Margin/3]]</f>
        <v>0.3007059806805461</v>
      </c>
      <c r="BH158">
        <f>1/Table3[[#This Row],[odds_ft_draw]]-Table3[[#This Row],[Margin/3]]</f>
        <v>0.28265364696510498</v>
      </c>
      <c r="BI158">
        <f>1/Table3[[#This Row],[odds_ft_away_team_win]]-Table3[[#This Row],[Margin/3]]</f>
        <v>0.41664037235434886</v>
      </c>
      <c r="BJ158">
        <f>MROUND(Table3[[#This Row],[ProbH]]*100,2)/100</f>
        <v>0.3</v>
      </c>
      <c r="BK158">
        <v>1.34</v>
      </c>
      <c r="BL158">
        <v>2.0499999999999998</v>
      </c>
      <c r="BM158">
        <v>3.75</v>
      </c>
      <c r="BN158">
        <v>0</v>
      </c>
      <c r="BO158">
        <v>1.91</v>
      </c>
      <c r="BP158">
        <v>1.87</v>
      </c>
      <c r="BQ158" t="s">
        <v>1828</v>
      </c>
      <c r="BR158">
        <f>VLOOKUP(Table3[[#This Row],[Reference]],metron,10,FALSE)</f>
        <v>2.5726407816919519</v>
      </c>
      <c r="BS158">
        <f>VLOOKUP(Table3[[#This Row],[Reference]],metron,11,FALSE)</f>
        <v>1.1805091283106199</v>
      </c>
      <c r="BT158">
        <f>VLOOKUP(Table3[[#This Row],[Reference]],metron,12,FALSE)</f>
        <v>1.3921316533813319</v>
      </c>
      <c r="BU158">
        <f>VLOOKUP(Table3[[#This Row],[Reference]],metron,13,FALSE)</f>
        <v>0.5209673269873939</v>
      </c>
      <c r="BV158">
        <f>VLOOKUP(Table3[[#This Row],[Reference]],metron,14,FALSE)</f>
        <v>0.61847182917417032</v>
      </c>
      <c r="BW158">
        <f>VLOOKUP(Table3[[#This Row],[Reference]],metron,15,FALSE)</f>
        <v>11.149200710479571</v>
      </c>
      <c r="BX158">
        <f>VLOOKUP(Table3[[#This Row],[Reference]],metron,16,FALSE)</f>
        <v>11.444049733570161</v>
      </c>
      <c r="BY158">
        <f>VLOOKUP(Table3[[#This Row],[Reference]],metron,17,FALSE)</f>
        <v>4.5257270693512304</v>
      </c>
      <c r="BZ158">
        <f>VLOOKUP(Table3[[#This Row],[Reference]],metron,18,FALSE)</f>
        <v>4.8465324384787474</v>
      </c>
      <c r="CA158">
        <f>VLOOKUP(Table3[[#This Row],[Reference]],metron,19,FALSE)</f>
        <v>6.6234736411283404</v>
      </c>
      <c r="CB158">
        <f>VLOOKUP(Table3[[#This Row],[Reference]],metron,20,FALSE)</f>
        <v>6.5975172950914134</v>
      </c>
      <c r="CC158">
        <f>VLOOKUP(Table3[[#This Row],[Reference]],metron,21,FALSE)</f>
        <v>12.90081154192967</v>
      </c>
      <c r="CD158">
        <f>VLOOKUP(Table3[[#This Row],[Reference]],metron,22,FALSE)</f>
        <v>13.00360685302074</v>
      </c>
      <c r="CE158">
        <f>VLOOKUP(Table3[[#This Row],[Reference]],metron,23,FALSE)</f>
        <v>1.7502145922746779</v>
      </c>
      <c r="CF158">
        <f>VLOOKUP(Table3[[#This Row],[Reference]],metron,24,FALSE)</f>
        <v>1.831402831402831</v>
      </c>
      <c r="CG158">
        <f>VLOOKUP(Table3[[#This Row],[Reference]],metron,25,FALSE)</f>
        <v>9.6525096525096526E-2</v>
      </c>
      <c r="CH158">
        <f>VLOOKUP(Table3[[#This Row],[Reference]],metron,26,FALSE)</f>
        <v>0.1244101244101244</v>
      </c>
    </row>
    <row r="159" spans="1:86" hidden="1" x14ac:dyDescent="0.45">
      <c r="A159">
        <v>1525564800</v>
      </c>
      <c r="B159" t="s">
        <v>2056</v>
      </c>
      <c r="C159" t="s">
        <v>64</v>
      </c>
      <c r="D159" t="s">
        <v>65</v>
      </c>
      <c r="E159" t="s">
        <v>694</v>
      </c>
      <c r="F159" t="s">
        <v>682</v>
      </c>
      <c r="G159" t="s">
        <v>65</v>
      </c>
      <c r="H159" t="s">
        <v>65</v>
      </c>
      <c r="I159">
        <v>1.64</v>
      </c>
      <c r="J159">
        <v>1.06</v>
      </c>
      <c r="K159">
        <v>1.62</v>
      </c>
      <c r="L159">
        <v>1.03</v>
      </c>
      <c r="M159">
        <v>2</v>
      </c>
      <c r="N159">
        <v>1</v>
      </c>
      <c r="O159">
        <v>3</v>
      </c>
      <c r="P159">
        <v>2</v>
      </c>
      <c r="Q159">
        <v>1</v>
      </c>
      <c r="R159">
        <v>1</v>
      </c>
      <c r="S159" t="s">
        <v>2057</v>
      </c>
      <c r="T159">
        <v>44</v>
      </c>
      <c r="U159">
        <v>5</v>
      </c>
      <c r="V159">
        <v>4</v>
      </c>
      <c r="W159">
        <v>0</v>
      </c>
      <c r="X159">
        <v>0</v>
      </c>
      <c r="Y159">
        <v>6</v>
      </c>
      <c r="Z159">
        <v>2</v>
      </c>
      <c r="AA159">
        <v>0</v>
      </c>
      <c r="AB159">
        <v>0</v>
      </c>
      <c r="AC159">
        <v>5</v>
      </c>
      <c r="AD159">
        <v>3</v>
      </c>
      <c r="AE159">
        <v>12</v>
      </c>
      <c r="AF159">
        <v>13</v>
      </c>
      <c r="AG159">
        <v>9</v>
      </c>
      <c r="AH159">
        <v>4</v>
      </c>
      <c r="AI159">
        <v>3</v>
      </c>
      <c r="AJ159">
        <v>9</v>
      </c>
      <c r="AK159">
        <v>16</v>
      </c>
      <c r="AL159">
        <v>18</v>
      </c>
      <c r="AM159">
        <v>57</v>
      </c>
      <c r="AN159">
        <v>43</v>
      </c>
      <c r="AO159">
        <v>0</v>
      </c>
      <c r="AP159">
        <v>0</v>
      </c>
      <c r="AQ159">
        <v>2.4500000000000002</v>
      </c>
      <c r="AR159">
        <v>57</v>
      </c>
      <c r="AS159">
        <v>75</v>
      </c>
      <c r="AT159">
        <v>44</v>
      </c>
      <c r="AU159">
        <v>21</v>
      </c>
      <c r="AV159">
        <v>12</v>
      </c>
      <c r="AW159">
        <v>36</v>
      </c>
      <c r="AX159">
        <v>65</v>
      </c>
      <c r="AY159">
        <v>32</v>
      </c>
      <c r="AZ159">
        <v>77</v>
      </c>
      <c r="BA159">
        <v>9.1999999999999993</v>
      </c>
      <c r="BB159">
        <v>5.62</v>
      </c>
      <c r="BC159">
        <v>1.88</v>
      </c>
      <c r="BD159">
        <v>3.87</v>
      </c>
      <c r="BE159">
        <v>4.24</v>
      </c>
      <c r="BF159">
        <f t="shared" si="2"/>
        <v>8.7206276791107484E-3</v>
      </c>
      <c r="BG159">
        <f>1/Table3[[#This Row],[odds_ft_home_team_win]]-Table3[[#This Row],[Margin/3]]</f>
        <v>0.52319426593791052</v>
      </c>
      <c r="BH159">
        <f>1/Table3[[#This Row],[odds_ft_draw]]-Table3[[#This Row],[Margin/3]]</f>
        <v>0.2496773051374267</v>
      </c>
      <c r="BI159">
        <f>1/Table3[[#This Row],[odds_ft_away_team_win]]-Table3[[#This Row],[Margin/3]]</f>
        <v>0.22712842892466281</v>
      </c>
      <c r="BJ159">
        <f>MROUND(Table3[[#This Row],[ProbH]]*100,2)/100</f>
        <v>0.52</v>
      </c>
      <c r="BK159">
        <v>1.2</v>
      </c>
      <c r="BL159">
        <v>1.65</v>
      </c>
      <c r="BM159">
        <v>2.65</v>
      </c>
      <c r="BN159">
        <v>0</v>
      </c>
      <c r="BO159">
        <v>1.69</v>
      </c>
      <c r="BP159">
        <v>2.2000000000000002</v>
      </c>
      <c r="BQ159" t="s">
        <v>1835</v>
      </c>
      <c r="BR159">
        <f>VLOOKUP(Table3[[#This Row],[Reference]],metron,10,FALSE)</f>
        <v>2.5967403582378576</v>
      </c>
      <c r="BS159">
        <f>VLOOKUP(Table3[[#This Row],[Reference]],metron,11,FALSE)</f>
        <v>1.625948039373891</v>
      </c>
      <c r="BT159">
        <f>VLOOKUP(Table3[[#This Row],[Reference]],metron,12,FALSE)</f>
        <v>0.97079231886396644</v>
      </c>
      <c r="BU159">
        <f>VLOOKUP(Table3[[#This Row],[Reference]],metron,13,FALSE)</f>
        <v>0.71433182698515174</v>
      </c>
      <c r="BV159">
        <f>VLOOKUP(Table3[[#This Row],[Reference]],metron,14,FALSE)</f>
        <v>0.43011620400258233</v>
      </c>
      <c r="BW159">
        <f>VLOOKUP(Table3[[#This Row],[Reference]],metron,15,FALSE)</f>
        <v>13.39951055368614</v>
      </c>
      <c r="BX159">
        <f>VLOOKUP(Table3[[#This Row],[Reference]],metron,16,FALSE)</f>
        <v>9.4252064851636579</v>
      </c>
      <c r="BY159">
        <f>VLOOKUP(Table3[[#This Row],[Reference]],metron,17,FALSE)</f>
        <v>5.7628422023992618</v>
      </c>
      <c r="BZ159">
        <f>VLOOKUP(Table3[[#This Row],[Reference]],metron,18,FALSE)</f>
        <v>3.9375576745616732</v>
      </c>
      <c r="CA159">
        <f>VLOOKUP(Table3[[#This Row],[Reference]],metron,19,FALSE)</f>
        <v>7.636668351286878</v>
      </c>
      <c r="CB159">
        <f>VLOOKUP(Table3[[#This Row],[Reference]],metron,20,FALSE)</f>
        <v>5.4876488106019847</v>
      </c>
      <c r="CC159">
        <f>VLOOKUP(Table3[[#This Row],[Reference]],metron,21,FALSE)</f>
        <v>12.460420531849101</v>
      </c>
      <c r="CD159">
        <f>VLOOKUP(Table3[[#This Row],[Reference]],metron,22,FALSE)</f>
        <v>13.44897959183673</v>
      </c>
      <c r="CE159">
        <f>VLOOKUP(Table3[[#This Row],[Reference]],metron,23,FALSE)</f>
        <v>1.462202380952381</v>
      </c>
      <c r="CF159">
        <f>VLOOKUP(Table3[[#This Row],[Reference]],metron,24,FALSE)</f>
        <v>2.01547619047619</v>
      </c>
      <c r="CG159">
        <f>VLOOKUP(Table3[[#This Row],[Reference]],metron,25,FALSE)</f>
        <v>7.7380952380952384E-2</v>
      </c>
      <c r="CH159">
        <f>VLOOKUP(Table3[[#This Row],[Reference]],metron,26,FALSE)</f>
        <v>0.13754093480202439</v>
      </c>
    </row>
    <row r="160" spans="1:86" hidden="1" x14ac:dyDescent="0.45">
      <c r="A160">
        <v>1525572000</v>
      </c>
      <c r="B160" t="s">
        <v>2058</v>
      </c>
      <c r="C160" t="s">
        <v>64</v>
      </c>
      <c r="D160" t="s">
        <v>65</v>
      </c>
      <c r="E160" t="s">
        <v>704</v>
      </c>
      <c r="F160" t="s">
        <v>676</v>
      </c>
      <c r="G160" t="s">
        <v>65</v>
      </c>
      <c r="H160" t="s">
        <v>65</v>
      </c>
      <c r="I160">
        <v>1.95</v>
      </c>
      <c r="J160">
        <v>1.34</v>
      </c>
      <c r="K160">
        <v>1.9</v>
      </c>
      <c r="L160">
        <v>1.39</v>
      </c>
      <c r="M160">
        <v>1</v>
      </c>
      <c r="N160">
        <v>2</v>
      </c>
      <c r="O160">
        <v>3</v>
      </c>
      <c r="P160">
        <v>2</v>
      </c>
      <c r="Q160">
        <v>0</v>
      </c>
      <c r="R160">
        <v>2</v>
      </c>
      <c r="S160">
        <v>47</v>
      </c>
      <c r="T160" t="s">
        <v>2059</v>
      </c>
      <c r="U160">
        <v>13</v>
      </c>
      <c r="V160">
        <v>4</v>
      </c>
      <c r="W160">
        <v>4</v>
      </c>
      <c r="X160">
        <v>0</v>
      </c>
      <c r="Y160">
        <v>4</v>
      </c>
      <c r="Z160">
        <v>1</v>
      </c>
      <c r="AA160">
        <v>2</v>
      </c>
      <c r="AB160">
        <v>2</v>
      </c>
      <c r="AC160">
        <v>1</v>
      </c>
      <c r="AD160">
        <v>4</v>
      </c>
      <c r="AE160">
        <v>14</v>
      </c>
      <c r="AF160">
        <v>9</v>
      </c>
      <c r="AG160">
        <v>7</v>
      </c>
      <c r="AH160">
        <v>4</v>
      </c>
      <c r="AI160">
        <v>7</v>
      </c>
      <c r="AJ160">
        <v>5</v>
      </c>
      <c r="AK160">
        <v>13</v>
      </c>
      <c r="AL160">
        <v>20</v>
      </c>
      <c r="AM160">
        <v>65</v>
      </c>
      <c r="AN160">
        <v>35</v>
      </c>
      <c r="AO160">
        <v>0</v>
      </c>
      <c r="AP160">
        <v>0</v>
      </c>
      <c r="AQ160">
        <v>2.4</v>
      </c>
      <c r="AR160">
        <v>50</v>
      </c>
      <c r="AS160">
        <v>73</v>
      </c>
      <c r="AT160">
        <v>45</v>
      </c>
      <c r="AU160">
        <v>23</v>
      </c>
      <c r="AV160">
        <v>8</v>
      </c>
      <c r="AW160">
        <v>35</v>
      </c>
      <c r="AX160">
        <v>74</v>
      </c>
      <c r="AY160">
        <v>38</v>
      </c>
      <c r="AZ160">
        <v>67</v>
      </c>
      <c r="BA160">
        <v>9.16</v>
      </c>
      <c r="BB160">
        <v>5.72</v>
      </c>
      <c r="BC160">
        <v>1.72</v>
      </c>
      <c r="BD160">
        <v>3.85</v>
      </c>
      <c r="BE160">
        <v>5.4</v>
      </c>
      <c r="BF160">
        <f t="shared" si="2"/>
        <v>8.7735979208847237E-3</v>
      </c>
      <c r="BG160">
        <f>1/Table3[[#This Row],[odds_ft_home_team_win]]-Table3[[#This Row],[Margin/3]]</f>
        <v>0.57262175091632461</v>
      </c>
      <c r="BH160">
        <f>1/Table3[[#This Row],[odds_ft_draw]]-Table3[[#This Row],[Margin/3]]</f>
        <v>0.25096666181937499</v>
      </c>
      <c r="BI160">
        <f>1/Table3[[#This Row],[odds_ft_away_team_win]]-Table3[[#This Row],[Margin/3]]</f>
        <v>0.17641158726430045</v>
      </c>
      <c r="BJ160">
        <f>MROUND(Table3[[#This Row],[ProbH]]*100,2)/100</f>
        <v>0.57999999999999996</v>
      </c>
      <c r="BK160">
        <v>1.32</v>
      </c>
      <c r="BL160">
        <v>2</v>
      </c>
      <c r="BM160">
        <v>3.5</v>
      </c>
      <c r="BN160">
        <v>0</v>
      </c>
      <c r="BO160">
        <v>2</v>
      </c>
      <c r="BP160">
        <v>1.83</v>
      </c>
      <c r="BQ160" t="s">
        <v>1811</v>
      </c>
      <c r="BR160">
        <f>VLOOKUP(Table3[[#This Row],[Reference]],metron,10,FALSE)</f>
        <v>2.6362999299229148</v>
      </c>
      <c r="BS160">
        <f>VLOOKUP(Table3[[#This Row],[Reference]],metron,11,FALSE)</f>
        <v>1.7619715019855171</v>
      </c>
      <c r="BT160">
        <f>VLOOKUP(Table3[[#This Row],[Reference]],metron,12,FALSE)</f>
        <v>0.87432842793739785</v>
      </c>
      <c r="BU160">
        <f>VLOOKUP(Table3[[#This Row],[Reference]],metron,13,FALSE)</f>
        <v>0.78411214953271025</v>
      </c>
      <c r="BV160">
        <f>VLOOKUP(Table3[[#This Row],[Reference]],metron,14,FALSE)</f>
        <v>0.38060747663551397</v>
      </c>
      <c r="BW160">
        <f>VLOOKUP(Table3[[#This Row],[Reference]],metron,15,FALSE)</f>
        <v>14.215499378367181</v>
      </c>
      <c r="BX160">
        <f>VLOOKUP(Table3[[#This Row],[Reference]],metron,16,FALSE)</f>
        <v>8.9523612261806136</v>
      </c>
      <c r="BY160">
        <f>VLOOKUP(Table3[[#This Row],[Reference]],metron,17,FALSE)</f>
        <v>6.3083121289228163</v>
      </c>
      <c r="BZ160">
        <f>VLOOKUP(Table3[[#This Row],[Reference]],metron,18,FALSE)</f>
        <v>3.7757524374735061</v>
      </c>
      <c r="CA160">
        <f>VLOOKUP(Table3[[#This Row],[Reference]],metron,19,FALSE)</f>
        <v>7.9071872494443642</v>
      </c>
      <c r="CB160">
        <f>VLOOKUP(Table3[[#This Row],[Reference]],metron,20,FALSE)</f>
        <v>5.1766087887071075</v>
      </c>
      <c r="CC160">
        <f>VLOOKUP(Table3[[#This Row],[Reference]],metron,21,FALSE)</f>
        <v>12.634239592183521</v>
      </c>
      <c r="CD160">
        <f>VLOOKUP(Table3[[#This Row],[Reference]],metron,22,FALSE)</f>
        <v>13.597706032285471</v>
      </c>
      <c r="CE160">
        <f>VLOOKUP(Table3[[#This Row],[Reference]],metron,23,FALSE)</f>
        <v>1.365400161681487</v>
      </c>
      <c r="CF160">
        <f>VLOOKUP(Table3[[#This Row],[Reference]],metron,24,FALSE)</f>
        <v>1.963621665319321</v>
      </c>
      <c r="CG160">
        <f>VLOOKUP(Table3[[#This Row],[Reference]],metron,25,FALSE)</f>
        <v>7.1544058205335492E-2</v>
      </c>
      <c r="CH160">
        <f>VLOOKUP(Table3[[#This Row],[Reference]],metron,26,FALSE)</f>
        <v>0.1216653193209378</v>
      </c>
    </row>
    <row r="161" spans="1:86" hidden="1" x14ac:dyDescent="0.45">
      <c r="A161">
        <v>1525626000</v>
      </c>
      <c r="B161" t="s">
        <v>231</v>
      </c>
      <c r="C161" t="s">
        <v>64</v>
      </c>
      <c r="D161" t="s">
        <v>65</v>
      </c>
      <c r="E161" t="s">
        <v>705</v>
      </c>
      <c r="F161" t="s">
        <v>1810</v>
      </c>
      <c r="G161" t="s">
        <v>65</v>
      </c>
      <c r="H161" t="s">
        <v>65</v>
      </c>
      <c r="I161">
        <v>1.86</v>
      </c>
      <c r="J161">
        <v>1.46</v>
      </c>
      <c r="K161">
        <v>1.76</v>
      </c>
      <c r="L161">
        <v>1.45</v>
      </c>
      <c r="M161">
        <v>2</v>
      </c>
      <c r="N161">
        <v>2</v>
      </c>
      <c r="O161">
        <v>4</v>
      </c>
      <c r="P161">
        <v>1</v>
      </c>
      <c r="Q161">
        <v>1</v>
      </c>
      <c r="R161">
        <v>0</v>
      </c>
      <c r="S161" t="s">
        <v>2060</v>
      </c>
      <c r="T161" t="s">
        <v>2061</v>
      </c>
      <c r="U161">
        <v>4</v>
      </c>
      <c r="V161">
        <v>10</v>
      </c>
      <c r="W161">
        <v>3</v>
      </c>
      <c r="X161">
        <v>0</v>
      </c>
      <c r="Y161">
        <v>2</v>
      </c>
      <c r="Z161">
        <v>0</v>
      </c>
      <c r="AA161">
        <v>1</v>
      </c>
      <c r="AB161">
        <v>2</v>
      </c>
      <c r="AC161">
        <v>1</v>
      </c>
      <c r="AD161">
        <v>1</v>
      </c>
      <c r="AE161">
        <v>11</v>
      </c>
      <c r="AF161">
        <v>19</v>
      </c>
      <c r="AG161">
        <v>4</v>
      </c>
      <c r="AH161">
        <v>6</v>
      </c>
      <c r="AI161">
        <v>7</v>
      </c>
      <c r="AJ161">
        <v>13</v>
      </c>
      <c r="AK161">
        <v>18</v>
      </c>
      <c r="AL161">
        <v>15</v>
      </c>
      <c r="AM161">
        <v>33</v>
      </c>
      <c r="AN161">
        <v>67</v>
      </c>
      <c r="AO161">
        <v>0</v>
      </c>
      <c r="AP161">
        <v>0</v>
      </c>
      <c r="AQ161">
        <v>2.57</v>
      </c>
      <c r="AR161">
        <v>61</v>
      </c>
      <c r="AS161">
        <v>74</v>
      </c>
      <c r="AT161">
        <v>58</v>
      </c>
      <c r="AU161">
        <v>24</v>
      </c>
      <c r="AV161">
        <v>9</v>
      </c>
      <c r="AW161">
        <v>36</v>
      </c>
      <c r="AX161">
        <v>71</v>
      </c>
      <c r="AY161">
        <v>41</v>
      </c>
      <c r="AZ161">
        <v>73</v>
      </c>
      <c r="BA161">
        <v>10.92</v>
      </c>
      <c r="BB161">
        <v>5.25</v>
      </c>
      <c r="BC161">
        <v>1.75</v>
      </c>
      <c r="BD161">
        <v>3.97</v>
      </c>
      <c r="BE161">
        <v>4.91</v>
      </c>
      <c r="BF161">
        <f t="shared" si="2"/>
        <v>8.9945759914517396E-3</v>
      </c>
      <c r="BG161">
        <f>1/Table3[[#This Row],[odds_ft_home_team_win]]-Table3[[#This Row],[Margin/3]]</f>
        <v>0.56243399543711969</v>
      </c>
      <c r="BH161">
        <f>1/Table3[[#This Row],[odds_ft_draw]]-Table3[[#This Row],[Margin/3]]</f>
        <v>0.24289459277429135</v>
      </c>
      <c r="BI161">
        <f>1/Table3[[#This Row],[odds_ft_away_team_win]]-Table3[[#This Row],[Margin/3]]</f>
        <v>0.19467141178858899</v>
      </c>
      <c r="BJ161">
        <f>MROUND(Table3[[#This Row],[ProbH]]*100,2)/100</f>
        <v>0.56000000000000005</v>
      </c>
      <c r="BK161">
        <v>1.24</v>
      </c>
      <c r="BL161">
        <v>1.77</v>
      </c>
      <c r="BM161">
        <v>2.9</v>
      </c>
      <c r="BN161">
        <v>0</v>
      </c>
      <c r="BO161">
        <v>1.83</v>
      </c>
      <c r="BP161">
        <v>2</v>
      </c>
      <c r="BQ161" t="s">
        <v>1820</v>
      </c>
      <c r="BR161">
        <f>VLOOKUP(Table3[[#This Row],[Reference]],metron,10,FALSE)</f>
        <v>2.6892488954344627</v>
      </c>
      <c r="BS161">
        <f>VLOOKUP(Table3[[#This Row],[Reference]],metron,11,FALSE)</f>
        <v>1.7546812539448771</v>
      </c>
      <c r="BT161">
        <f>VLOOKUP(Table3[[#This Row],[Reference]],metron,12,FALSE)</f>
        <v>0.93456764148958549</v>
      </c>
      <c r="BU161">
        <f>VLOOKUP(Table3[[#This Row],[Reference]],metron,13,FALSE)</f>
        <v>0.77824531874605507</v>
      </c>
      <c r="BV161">
        <f>VLOOKUP(Table3[[#This Row],[Reference]],metron,14,FALSE)</f>
        <v>0.41237113402061848</v>
      </c>
      <c r="BW161">
        <f>VLOOKUP(Table3[[#This Row],[Reference]],metron,15,FALSE)</f>
        <v>13.77153558052435</v>
      </c>
      <c r="BX161">
        <f>VLOOKUP(Table3[[#This Row],[Reference]],metron,16,FALSE)</f>
        <v>9.0445692883895124</v>
      </c>
      <c r="BY161">
        <f>VLOOKUP(Table3[[#This Row],[Reference]],metron,17,FALSE)</f>
        <v>6.0821292775665396</v>
      </c>
      <c r="BZ161">
        <f>VLOOKUP(Table3[[#This Row],[Reference]],metron,18,FALSE)</f>
        <v>3.8201520912547529</v>
      </c>
      <c r="CA161">
        <f>VLOOKUP(Table3[[#This Row],[Reference]],metron,19,FALSE)</f>
        <v>7.6894063029578108</v>
      </c>
      <c r="CB161">
        <f>VLOOKUP(Table3[[#This Row],[Reference]],metron,20,FALSE)</f>
        <v>5.224417197134759</v>
      </c>
      <c r="CC161">
        <f>VLOOKUP(Table3[[#This Row],[Reference]],metron,21,FALSE)</f>
        <v>12.297605473204101</v>
      </c>
      <c r="CD161">
        <f>VLOOKUP(Table3[[#This Row],[Reference]],metron,22,FALSE)</f>
        <v>13.310908399847969</v>
      </c>
      <c r="CE161">
        <f>VLOOKUP(Table3[[#This Row],[Reference]],metron,23,FALSE)</f>
        <v>1.3713126843657819</v>
      </c>
      <c r="CF161">
        <f>VLOOKUP(Table3[[#This Row],[Reference]],metron,24,FALSE)</f>
        <v>1.9516961651917399</v>
      </c>
      <c r="CG161">
        <f>VLOOKUP(Table3[[#This Row],[Reference]],metron,25,FALSE)</f>
        <v>6.6002949852507375E-2</v>
      </c>
      <c r="CH161">
        <f>VLOOKUP(Table3[[#This Row],[Reference]],metron,26,FALSE)</f>
        <v>0.1297935103244838</v>
      </c>
    </row>
    <row r="162" spans="1:86" hidden="1" x14ac:dyDescent="0.45">
      <c r="A162">
        <v>1525647600</v>
      </c>
      <c r="B162" t="s">
        <v>2062</v>
      </c>
      <c r="C162" t="s">
        <v>64</v>
      </c>
      <c r="D162" t="s">
        <v>65</v>
      </c>
      <c r="E162" t="s">
        <v>672</v>
      </c>
      <c r="F162" t="s">
        <v>661</v>
      </c>
      <c r="G162" t="s">
        <v>65</v>
      </c>
      <c r="H162" t="s">
        <v>65</v>
      </c>
      <c r="I162">
        <v>1.34</v>
      </c>
      <c r="J162">
        <v>1.83</v>
      </c>
      <c r="K162">
        <v>1.45</v>
      </c>
      <c r="L162">
        <v>1.79</v>
      </c>
      <c r="M162">
        <v>2</v>
      </c>
      <c r="N162">
        <v>0</v>
      </c>
      <c r="O162">
        <v>2</v>
      </c>
      <c r="P162">
        <v>1</v>
      </c>
      <c r="Q162">
        <v>1</v>
      </c>
      <c r="R162">
        <v>0</v>
      </c>
      <c r="S162" t="s">
        <v>2063</v>
      </c>
      <c r="U162">
        <v>3</v>
      </c>
      <c r="V162">
        <v>4</v>
      </c>
      <c r="W162">
        <v>1</v>
      </c>
      <c r="X162">
        <v>1</v>
      </c>
      <c r="Y162">
        <v>2</v>
      </c>
      <c r="Z162">
        <v>0</v>
      </c>
      <c r="AA162">
        <v>2</v>
      </c>
      <c r="AB162">
        <v>0</v>
      </c>
      <c r="AC162">
        <v>1</v>
      </c>
      <c r="AD162">
        <v>1</v>
      </c>
      <c r="AE162">
        <v>13</v>
      </c>
      <c r="AF162">
        <v>10</v>
      </c>
      <c r="AG162">
        <v>6</v>
      </c>
      <c r="AH162">
        <v>2</v>
      </c>
      <c r="AI162">
        <v>7</v>
      </c>
      <c r="AJ162">
        <v>8</v>
      </c>
      <c r="AK162">
        <v>12</v>
      </c>
      <c r="AL162">
        <v>10</v>
      </c>
      <c r="AM162">
        <v>47</v>
      </c>
      <c r="AN162">
        <v>53</v>
      </c>
      <c r="AO162">
        <v>0</v>
      </c>
      <c r="AP162">
        <v>0</v>
      </c>
      <c r="AQ162">
        <v>2.54</v>
      </c>
      <c r="AR162">
        <v>56</v>
      </c>
      <c r="AS162">
        <v>75</v>
      </c>
      <c r="AT162">
        <v>44</v>
      </c>
      <c r="AU162">
        <v>25</v>
      </c>
      <c r="AV162">
        <v>15</v>
      </c>
      <c r="AW162">
        <v>41</v>
      </c>
      <c r="AX162">
        <v>70</v>
      </c>
      <c r="AY162">
        <v>29</v>
      </c>
      <c r="AZ162">
        <v>75</v>
      </c>
      <c r="BA162">
        <v>11.31</v>
      </c>
      <c r="BB162">
        <v>4.55</v>
      </c>
      <c r="BC162">
        <v>2.5099999999999998</v>
      </c>
      <c r="BD162">
        <v>3.45</v>
      </c>
      <c r="BE162">
        <v>2.96</v>
      </c>
      <c r="BF162">
        <f t="shared" si="2"/>
        <v>8.6997616011993042E-3</v>
      </c>
      <c r="BG162">
        <f>1/Table3[[#This Row],[odds_ft_home_team_win]]-Table3[[#This Row],[Margin/3]]</f>
        <v>0.38970661290079278</v>
      </c>
      <c r="BH162">
        <f>1/Table3[[#This Row],[odds_ft_draw]]-Table3[[#This Row],[Margin/3]]</f>
        <v>0.28115531086256884</v>
      </c>
      <c r="BI162">
        <f>1/Table3[[#This Row],[odds_ft_away_team_win]]-Table3[[#This Row],[Margin/3]]</f>
        <v>0.32913807623663854</v>
      </c>
      <c r="BJ162">
        <f>MROUND(Table3[[#This Row],[ProbH]]*100,2)/100</f>
        <v>0.38</v>
      </c>
      <c r="BK162">
        <v>1.25</v>
      </c>
      <c r="BL162">
        <v>1.8</v>
      </c>
      <c r="BM162">
        <v>3.05</v>
      </c>
      <c r="BN162">
        <v>0</v>
      </c>
      <c r="BO162">
        <v>1.71</v>
      </c>
      <c r="BP162">
        <v>2.1</v>
      </c>
      <c r="BQ162" t="s">
        <v>1826</v>
      </c>
      <c r="BR162">
        <f>VLOOKUP(Table3[[#This Row],[Reference]],metron,10,FALSE)</f>
        <v>2.4900895140664963</v>
      </c>
      <c r="BS162">
        <f>VLOOKUP(Table3[[#This Row],[Reference]],metron,11,FALSE)</f>
        <v>1.330562659846547</v>
      </c>
      <c r="BT162">
        <f>VLOOKUP(Table3[[#This Row],[Reference]],metron,12,FALSE)</f>
        <v>1.1595268542199491</v>
      </c>
      <c r="BU162">
        <f>VLOOKUP(Table3[[#This Row],[Reference]],metron,13,FALSE)</f>
        <v>0.59053607588191415</v>
      </c>
      <c r="BV162">
        <f>VLOOKUP(Table3[[#This Row],[Reference]],metron,14,FALSE)</f>
        <v>0.50069274219332838</v>
      </c>
      <c r="BW162">
        <f>VLOOKUP(Table3[[#This Row],[Reference]],metron,15,FALSE)</f>
        <v>11.79715236686391</v>
      </c>
      <c r="BX162">
        <f>VLOOKUP(Table3[[#This Row],[Reference]],metron,16,FALSE)</f>
        <v>10.317122781065089</v>
      </c>
      <c r="BY162">
        <f>VLOOKUP(Table3[[#This Row],[Reference]],metron,17,FALSE)</f>
        <v>5.0637025966747622</v>
      </c>
      <c r="BZ162">
        <f>VLOOKUP(Table3[[#This Row],[Reference]],metron,18,FALSE)</f>
        <v>4.4674014571268454</v>
      </c>
      <c r="CA162">
        <f>VLOOKUP(Table3[[#This Row],[Reference]],metron,19,FALSE)</f>
        <v>6.7334497701891483</v>
      </c>
      <c r="CB162">
        <f>VLOOKUP(Table3[[#This Row],[Reference]],metron,20,FALSE)</f>
        <v>5.849721323938244</v>
      </c>
      <c r="CC162">
        <f>VLOOKUP(Table3[[#This Row],[Reference]],metron,21,FALSE)</f>
        <v>12.89644194756554</v>
      </c>
      <c r="CD162">
        <f>VLOOKUP(Table3[[#This Row],[Reference]],metron,22,FALSE)</f>
        <v>13.3434456928839</v>
      </c>
      <c r="CE162">
        <f>VLOOKUP(Table3[[#This Row],[Reference]],metron,23,FALSE)</f>
        <v>1.6144382124117971</v>
      </c>
      <c r="CF162">
        <f>VLOOKUP(Table3[[#This Row],[Reference]],metron,24,FALSE)</f>
        <v>1.9032024606477289</v>
      </c>
      <c r="CG162">
        <f>VLOOKUP(Table3[[#This Row],[Reference]],metron,25,FALSE)</f>
        <v>9.372172969060974E-2</v>
      </c>
      <c r="CH162">
        <f>VLOOKUP(Table3[[#This Row],[Reference]],metron,26,FALSE)</f>
        <v>0.11669983716301791</v>
      </c>
    </row>
    <row r="163" spans="1:86" hidden="1" x14ac:dyDescent="0.45">
      <c r="A163">
        <v>1525998600</v>
      </c>
      <c r="B163" t="s">
        <v>2064</v>
      </c>
      <c r="C163" t="s">
        <v>64</v>
      </c>
      <c r="D163" t="s">
        <v>65</v>
      </c>
      <c r="E163" t="s">
        <v>672</v>
      </c>
      <c r="F163" t="s">
        <v>694</v>
      </c>
      <c r="G163" t="s">
        <v>65</v>
      </c>
      <c r="H163" t="s">
        <v>65</v>
      </c>
      <c r="I163">
        <v>1.39</v>
      </c>
      <c r="J163">
        <v>1.68</v>
      </c>
      <c r="K163">
        <v>1.45</v>
      </c>
      <c r="L163">
        <v>1.62</v>
      </c>
      <c r="M163">
        <v>4</v>
      </c>
      <c r="N163">
        <v>1</v>
      </c>
      <c r="O163">
        <v>5</v>
      </c>
      <c r="P163">
        <v>3</v>
      </c>
      <c r="Q163">
        <v>2</v>
      </c>
      <c r="R163">
        <v>1</v>
      </c>
      <c r="S163" t="s">
        <v>2065</v>
      </c>
      <c r="T163">
        <v>32</v>
      </c>
      <c r="U163">
        <v>7</v>
      </c>
      <c r="V163">
        <v>6</v>
      </c>
      <c r="W163">
        <v>3</v>
      </c>
      <c r="X163">
        <v>0</v>
      </c>
      <c r="Y163">
        <v>2</v>
      </c>
      <c r="Z163">
        <v>0</v>
      </c>
      <c r="AA163">
        <v>0</v>
      </c>
      <c r="AB163">
        <v>3</v>
      </c>
      <c r="AC163">
        <v>0</v>
      </c>
      <c r="AD163">
        <v>2</v>
      </c>
      <c r="AE163">
        <v>15</v>
      </c>
      <c r="AF163">
        <v>10</v>
      </c>
      <c r="AG163">
        <v>9</v>
      </c>
      <c r="AH163">
        <v>5</v>
      </c>
      <c r="AI163">
        <v>6</v>
      </c>
      <c r="AJ163">
        <v>5</v>
      </c>
      <c r="AK163">
        <v>16</v>
      </c>
      <c r="AL163">
        <v>12</v>
      </c>
      <c r="AM163">
        <v>40</v>
      </c>
      <c r="AN163">
        <v>60</v>
      </c>
      <c r="AO163">
        <v>0</v>
      </c>
      <c r="AP163">
        <v>0</v>
      </c>
      <c r="AQ163">
        <v>2.48</v>
      </c>
      <c r="AR163">
        <v>56</v>
      </c>
      <c r="AS163">
        <v>73</v>
      </c>
      <c r="AT163">
        <v>44</v>
      </c>
      <c r="AU163">
        <v>24</v>
      </c>
      <c r="AV163">
        <v>14</v>
      </c>
      <c r="AW163">
        <v>36</v>
      </c>
      <c r="AX163">
        <v>65</v>
      </c>
      <c r="AY163">
        <v>27</v>
      </c>
      <c r="AZ163">
        <v>77</v>
      </c>
      <c r="BA163">
        <v>10.53</v>
      </c>
      <c r="BB163">
        <v>5.25</v>
      </c>
      <c r="BC163">
        <v>2.41</v>
      </c>
      <c r="BD163">
        <v>3.38</v>
      </c>
      <c r="BE163">
        <v>3.11</v>
      </c>
      <c r="BF163">
        <f t="shared" si="2"/>
        <v>1.0779718620636203E-2</v>
      </c>
      <c r="BG163">
        <f>1/Table3[[#This Row],[odds_ft_home_team_win]]-Table3[[#This Row],[Margin/3]]</f>
        <v>0.40415804071546335</v>
      </c>
      <c r="BH163">
        <f>1/Table3[[#This Row],[odds_ft_draw]]-Table3[[#This Row],[Margin/3]]</f>
        <v>0.28507826954504428</v>
      </c>
      <c r="BI163">
        <f>1/Table3[[#This Row],[odds_ft_away_team_win]]-Table3[[#This Row],[Margin/3]]</f>
        <v>0.31076368973949242</v>
      </c>
      <c r="BJ163">
        <f>MROUND(Table3[[#This Row],[ProbH]]*100,2)/100</f>
        <v>0.4</v>
      </c>
      <c r="BK163">
        <v>1.32</v>
      </c>
      <c r="BL163">
        <v>2</v>
      </c>
      <c r="BM163">
        <v>3.55</v>
      </c>
      <c r="BN163">
        <v>0</v>
      </c>
      <c r="BO163">
        <v>1.83</v>
      </c>
      <c r="BP163">
        <v>1.95</v>
      </c>
      <c r="BQ163" t="s">
        <v>1826</v>
      </c>
      <c r="BR163">
        <f>VLOOKUP(Table3[[#This Row],[Reference]],metron,10,FALSE)</f>
        <v>2.4956155335383219</v>
      </c>
      <c r="BS163">
        <f>VLOOKUP(Table3[[#This Row],[Reference]],metron,11,FALSE)</f>
        <v>1.344038264434575</v>
      </c>
      <c r="BT163">
        <f>VLOOKUP(Table3[[#This Row],[Reference]],metron,12,FALSE)</f>
        <v>1.1515772691037469</v>
      </c>
      <c r="BU163">
        <f>VLOOKUP(Table3[[#This Row],[Reference]],metron,13,FALSE)</f>
        <v>0.59936225942375587</v>
      </c>
      <c r="BV163">
        <f>VLOOKUP(Table3[[#This Row],[Reference]],metron,14,FALSE)</f>
        <v>0.50723152260562576</v>
      </c>
      <c r="BW163">
        <f>VLOOKUP(Table3[[#This Row],[Reference]],metron,15,FALSE)</f>
        <v>11.99278846153846</v>
      </c>
      <c r="BX163">
        <f>VLOOKUP(Table3[[#This Row],[Reference]],metron,16,FALSE)</f>
        <v>10.0277534965035</v>
      </c>
      <c r="BY163">
        <f>VLOOKUP(Table3[[#This Row],[Reference]],metron,17,FALSE)</f>
        <v>5.2857459543338514</v>
      </c>
      <c r="BZ163">
        <f>VLOOKUP(Table3[[#This Row],[Reference]],metron,18,FALSE)</f>
        <v>4.4067834183107957</v>
      </c>
      <c r="CA163">
        <f>VLOOKUP(Table3[[#This Row],[Reference]],metron,19,FALSE)</f>
        <v>6.7070425072046085</v>
      </c>
      <c r="CB163">
        <f>VLOOKUP(Table3[[#This Row],[Reference]],metron,20,FALSE)</f>
        <v>5.6209700781927046</v>
      </c>
      <c r="CC163">
        <f>VLOOKUP(Table3[[#This Row],[Reference]],metron,21,FALSE)</f>
        <v>13.04463690872752</v>
      </c>
      <c r="CD163">
        <f>VLOOKUP(Table3[[#This Row],[Reference]],metron,22,FALSE)</f>
        <v>13.49811236953142</v>
      </c>
      <c r="CE163">
        <f>VLOOKUP(Table3[[#This Row],[Reference]],metron,23,FALSE)</f>
        <v>1.5836526181353769</v>
      </c>
      <c r="CF163">
        <f>VLOOKUP(Table3[[#This Row],[Reference]],metron,24,FALSE)</f>
        <v>1.8744146445295871</v>
      </c>
      <c r="CG163">
        <f>VLOOKUP(Table3[[#This Row],[Reference]],metron,25,FALSE)</f>
        <v>8.5994040017028525E-2</v>
      </c>
      <c r="CH163">
        <f>VLOOKUP(Table3[[#This Row],[Reference]],metron,26,FALSE)</f>
        <v>0.13452532992762881</v>
      </c>
    </row>
    <row r="164" spans="1:86" hidden="1" x14ac:dyDescent="0.45">
      <c r="A164">
        <v>1526005800</v>
      </c>
      <c r="B164" t="s">
        <v>2066</v>
      </c>
      <c r="C164" t="s">
        <v>64</v>
      </c>
      <c r="D164" t="s">
        <v>65</v>
      </c>
      <c r="E164" t="s">
        <v>676</v>
      </c>
      <c r="F164" t="s">
        <v>705</v>
      </c>
      <c r="G164" t="s">
        <v>65</v>
      </c>
      <c r="H164" t="s">
        <v>65</v>
      </c>
      <c r="I164">
        <v>1.39</v>
      </c>
      <c r="J164">
        <v>1.84</v>
      </c>
      <c r="K164">
        <v>1.39</v>
      </c>
      <c r="L164">
        <v>1.76</v>
      </c>
      <c r="M164">
        <v>2</v>
      </c>
      <c r="N164">
        <v>1</v>
      </c>
      <c r="O164">
        <v>3</v>
      </c>
      <c r="P164">
        <v>1</v>
      </c>
      <c r="Q164">
        <v>1</v>
      </c>
      <c r="R164">
        <v>0</v>
      </c>
      <c r="S164" t="s">
        <v>2067</v>
      </c>
      <c r="T164" t="s">
        <v>89</v>
      </c>
      <c r="U164">
        <v>4</v>
      </c>
      <c r="V164">
        <v>4</v>
      </c>
      <c r="W164">
        <v>6</v>
      </c>
      <c r="X164">
        <v>0</v>
      </c>
      <c r="Y164">
        <v>3</v>
      </c>
      <c r="Z164">
        <v>0</v>
      </c>
      <c r="AA164">
        <v>1</v>
      </c>
      <c r="AB164">
        <v>5</v>
      </c>
      <c r="AC164">
        <v>2</v>
      </c>
      <c r="AD164">
        <v>1</v>
      </c>
      <c r="AE164">
        <v>19</v>
      </c>
      <c r="AF164">
        <v>8</v>
      </c>
      <c r="AG164">
        <v>7</v>
      </c>
      <c r="AH164">
        <v>3</v>
      </c>
      <c r="AI164">
        <v>12</v>
      </c>
      <c r="AJ164">
        <v>5</v>
      </c>
      <c r="AK164">
        <v>24</v>
      </c>
      <c r="AL164">
        <v>21</v>
      </c>
      <c r="AM164">
        <v>49</v>
      </c>
      <c r="AN164">
        <v>51</v>
      </c>
      <c r="AO164">
        <v>0</v>
      </c>
      <c r="AP164">
        <v>0</v>
      </c>
      <c r="AQ164">
        <v>2.31</v>
      </c>
      <c r="AR164">
        <v>50</v>
      </c>
      <c r="AS164">
        <v>69</v>
      </c>
      <c r="AT164">
        <v>47</v>
      </c>
      <c r="AU164">
        <v>23</v>
      </c>
      <c r="AV164">
        <v>6</v>
      </c>
      <c r="AW164">
        <v>27</v>
      </c>
      <c r="AX164">
        <v>69</v>
      </c>
      <c r="AY164">
        <v>42</v>
      </c>
      <c r="AZ164">
        <v>70</v>
      </c>
      <c r="BA164">
        <v>10.65</v>
      </c>
      <c r="BB164">
        <v>6.2</v>
      </c>
      <c r="BC164">
        <v>2.42</v>
      </c>
      <c r="BD164">
        <v>3.24</v>
      </c>
      <c r="BE164">
        <v>3.21</v>
      </c>
      <c r="BF164">
        <f t="shared" si="2"/>
        <v>1.1130531851762862E-2</v>
      </c>
      <c r="BG164">
        <f>1/Table3[[#This Row],[odds_ft_home_team_win]]-Table3[[#This Row],[Margin/3]]</f>
        <v>0.4020926086441049</v>
      </c>
      <c r="BH164">
        <f>1/Table3[[#This Row],[odds_ft_draw]]-Table3[[#This Row],[Margin/3]]</f>
        <v>0.29751144345687908</v>
      </c>
      <c r="BI164">
        <f>1/Table3[[#This Row],[odds_ft_away_team_win]]-Table3[[#This Row],[Margin/3]]</f>
        <v>0.30039594789901591</v>
      </c>
      <c r="BJ164">
        <f>MROUND(Table3[[#This Row],[ProbH]]*100,2)/100</f>
        <v>0.4</v>
      </c>
      <c r="BK164">
        <v>1.41</v>
      </c>
      <c r="BL164">
        <v>2.25</v>
      </c>
      <c r="BM164">
        <v>4.25</v>
      </c>
      <c r="BN164">
        <v>0</v>
      </c>
      <c r="BO164">
        <v>2.0499999999999998</v>
      </c>
      <c r="BP164">
        <v>1.8</v>
      </c>
      <c r="BQ164" t="s">
        <v>1829</v>
      </c>
      <c r="BR164">
        <f>VLOOKUP(Table3[[#This Row],[Reference]],metron,10,FALSE)</f>
        <v>2.4956155335383219</v>
      </c>
      <c r="BS164">
        <f>VLOOKUP(Table3[[#This Row],[Reference]],metron,11,FALSE)</f>
        <v>1.344038264434575</v>
      </c>
      <c r="BT164">
        <f>VLOOKUP(Table3[[#This Row],[Reference]],metron,12,FALSE)</f>
        <v>1.1515772691037469</v>
      </c>
      <c r="BU164">
        <f>VLOOKUP(Table3[[#This Row],[Reference]],metron,13,FALSE)</f>
        <v>0.59936225942375587</v>
      </c>
      <c r="BV164">
        <f>VLOOKUP(Table3[[#This Row],[Reference]],metron,14,FALSE)</f>
        <v>0.50723152260562576</v>
      </c>
      <c r="BW164">
        <f>VLOOKUP(Table3[[#This Row],[Reference]],metron,15,FALSE)</f>
        <v>11.99278846153846</v>
      </c>
      <c r="BX164">
        <f>VLOOKUP(Table3[[#This Row],[Reference]],metron,16,FALSE)</f>
        <v>10.0277534965035</v>
      </c>
      <c r="BY164">
        <f>VLOOKUP(Table3[[#This Row],[Reference]],metron,17,FALSE)</f>
        <v>5.2857459543338514</v>
      </c>
      <c r="BZ164">
        <f>VLOOKUP(Table3[[#This Row],[Reference]],metron,18,FALSE)</f>
        <v>4.4067834183107957</v>
      </c>
      <c r="CA164">
        <f>VLOOKUP(Table3[[#This Row],[Reference]],metron,19,FALSE)</f>
        <v>6.7070425072046085</v>
      </c>
      <c r="CB164">
        <f>VLOOKUP(Table3[[#This Row],[Reference]],metron,20,FALSE)</f>
        <v>5.6209700781927046</v>
      </c>
      <c r="CC164">
        <f>VLOOKUP(Table3[[#This Row],[Reference]],metron,21,FALSE)</f>
        <v>13.04463690872752</v>
      </c>
      <c r="CD164">
        <f>VLOOKUP(Table3[[#This Row],[Reference]],metron,22,FALSE)</f>
        <v>13.49811236953142</v>
      </c>
      <c r="CE164">
        <f>VLOOKUP(Table3[[#This Row],[Reference]],metron,23,FALSE)</f>
        <v>1.5836526181353769</v>
      </c>
      <c r="CF164">
        <f>VLOOKUP(Table3[[#This Row],[Reference]],metron,24,FALSE)</f>
        <v>1.8744146445295871</v>
      </c>
      <c r="CG164">
        <f>VLOOKUP(Table3[[#This Row],[Reference]],metron,25,FALSE)</f>
        <v>8.5994040017028525E-2</v>
      </c>
      <c r="CH164">
        <f>VLOOKUP(Table3[[#This Row],[Reference]],metron,26,FALSE)</f>
        <v>0.13452532992762881</v>
      </c>
    </row>
    <row r="165" spans="1:86" hidden="1" x14ac:dyDescent="0.45">
      <c r="A165">
        <v>1526230800</v>
      </c>
      <c r="B165" t="s">
        <v>243</v>
      </c>
      <c r="C165" t="s">
        <v>64</v>
      </c>
      <c r="D165" t="s">
        <v>65</v>
      </c>
      <c r="E165" t="s">
        <v>705</v>
      </c>
      <c r="F165" t="s">
        <v>676</v>
      </c>
      <c r="G165" t="s">
        <v>65</v>
      </c>
      <c r="H165" t="s">
        <v>65</v>
      </c>
      <c r="I165">
        <v>1.79</v>
      </c>
      <c r="J165">
        <v>1.43</v>
      </c>
      <c r="K165">
        <v>1.76</v>
      </c>
      <c r="L165">
        <v>1.39</v>
      </c>
      <c r="M165">
        <v>4</v>
      </c>
      <c r="N165">
        <v>1</v>
      </c>
      <c r="O165">
        <v>5</v>
      </c>
      <c r="P165">
        <v>2</v>
      </c>
      <c r="Q165">
        <v>2</v>
      </c>
      <c r="R165">
        <v>0</v>
      </c>
      <c r="S165" t="s">
        <v>2068</v>
      </c>
      <c r="T165">
        <v>66</v>
      </c>
      <c r="U165">
        <v>7</v>
      </c>
      <c r="V165">
        <v>1</v>
      </c>
      <c r="W165">
        <v>1</v>
      </c>
      <c r="X165">
        <v>0</v>
      </c>
      <c r="Y165">
        <v>3</v>
      </c>
      <c r="Z165">
        <v>2</v>
      </c>
      <c r="AA165">
        <v>1</v>
      </c>
      <c r="AB165">
        <v>0</v>
      </c>
      <c r="AC165">
        <v>4</v>
      </c>
      <c r="AD165">
        <v>1</v>
      </c>
      <c r="AE165">
        <v>23</v>
      </c>
      <c r="AF165">
        <v>9</v>
      </c>
      <c r="AG165">
        <v>12</v>
      </c>
      <c r="AH165">
        <v>3</v>
      </c>
      <c r="AI165">
        <v>11</v>
      </c>
      <c r="AJ165">
        <v>6</v>
      </c>
      <c r="AK165">
        <v>15</v>
      </c>
      <c r="AL165">
        <v>17</v>
      </c>
      <c r="AM165">
        <v>61</v>
      </c>
      <c r="AN165">
        <v>39</v>
      </c>
      <c r="AO165">
        <v>0</v>
      </c>
      <c r="AP165">
        <v>0</v>
      </c>
      <c r="AQ165">
        <v>2.33</v>
      </c>
      <c r="AR165">
        <v>51</v>
      </c>
      <c r="AS165">
        <v>70</v>
      </c>
      <c r="AT165">
        <v>49</v>
      </c>
      <c r="AU165">
        <v>22</v>
      </c>
      <c r="AV165">
        <v>6</v>
      </c>
      <c r="AW165">
        <v>27</v>
      </c>
      <c r="AX165">
        <v>70</v>
      </c>
      <c r="AY165">
        <v>44</v>
      </c>
      <c r="AZ165">
        <v>71</v>
      </c>
      <c r="BA165">
        <v>10.58</v>
      </c>
      <c r="BB165">
        <v>6.28</v>
      </c>
      <c r="BC165">
        <v>1.9</v>
      </c>
      <c r="BD165">
        <v>3.61</v>
      </c>
      <c r="BE165">
        <v>4.33</v>
      </c>
      <c r="BF165">
        <f t="shared" si="2"/>
        <v>1.1423660646693904E-2</v>
      </c>
      <c r="BG165">
        <f>1/Table3[[#This Row],[odds_ft_home_team_win]]-Table3[[#This Row],[Margin/3]]</f>
        <v>0.51489212882699031</v>
      </c>
      <c r="BH165">
        <f>1/Table3[[#This Row],[odds_ft_draw]]-Table3[[#This Row],[Margin/3]]</f>
        <v>0.26558464960261358</v>
      </c>
      <c r="BI165">
        <f>1/Table3[[#This Row],[odds_ft_away_team_win]]-Table3[[#This Row],[Margin/3]]</f>
        <v>0.21952322157039617</v>
      </c>
      <c r="BJ165">
        <f>MROUND(Table3[[#This Row],[ProbH]]*100,2)/100</f>
        <v>0.52</v>
      </c>
      <c r="BK165">
        <v>1.32</v>
      </c>
      <c r="BL165">
        <v>2</v>
      </c>
      <c r="BM165">
        <v>3.6</v>
      </c>
      <c r="BN165">
        <v>0</v>
      </c>
      <c r="BO165">
        <v>2</v>
      </c>
      <c r="BP165">
        <v>1.83</v>
      </c>
      <c r="BQ165" t="s">
        <v>1820</v>
      </c>
      <c r="BR165">
        <f>VLOOKUP(Table3[[#This Row],[Reference]],metron,10,FALSE)</f>
        <v>2.5967403582378576</v>
      </c>
      <c r="BS165">
        <f>VLOOKUP(Table3[[#This Row],[Reference]],metron,11,FALSE)</f>
        <v>1.625948039373891</v>
      </c>
      <c r="BT165">
        <f>VLOOKUP(Table3[[#This Row],[Reference]],metron,12,FALSE)</f>
        <v>0.97079231886396644</v>
      </c>
      <c r="BU165">
        <f>VLOOKUP(Table3[[#This Row],[Reference]],metron,13,FALSE)</f>
        <v>0.71433182698515174</v>
      </c>
      <c r="BV165">
        <f>VLOOKUP(Table3[[#This Row],[Reference]],metron,14,FALSE)</f>
        <v>0.43011620400258233</v>
      </c>
      <c r="BW165">
        <f>VLOOKUP(Table3[[#This Row],[Reference]],metron,15,FALSE)</f>
        <v>13.39951055368614</v>
      </c>
      <c r="BX165">
        <f>VLOOKUP(Table3[[#This Row],[Reference]],metron,16,FALSE)</f>
        <v>9.4252064851636579</v>
      </c>
      <c r="BY165">
        <f>VLOOKUP(Table3[[#This Row],[Reference]],metron,17,FALSE)</f>
        <v>5.7628422023992618</v>
      </c>
      <c r="BZ165">
        <f>VLOOKUP(Table3[[#This Row],[Reference]],metron,18,FALSE)</f>
        <v>3.9375576745616732</v>
      </c>
      <c r="CA165">
        <f>VLOOKUP(Table3[[#This Row],[Reference]],metron,19,FALSE)</f>
        <v>7.636668351286878</v>
      </c>
      <c r="CB165">
        <f>VLOOKUP(Table3[[#This Row],[Reference]],metron,20,FALSE)</f>
        <v>5.4876488106019847</v>
      </c>
      <c r="CC165">
        <f>VLOOKUP(Table3[[#This Row],[Reference]],metron,21,FALSE)</f>
        <v>12.460420531849101</v>
      </c>
      <c r="CD165">
        <f>VLOOKUP(Table3[[#This Row],[Reference]],metron,22,FALSE)</f>
        <v>13.44897959183673</v>
      </c>
      <c r="CE165">
        <f>VLOOKUP(Table3[[#This Row],[Reference]],metron,23,FALSE)</f>
        <v>1.462202380952381</v>
      </c>
      <c r="CF165">
        <f>VLOOKUP(Table3[[#This Row],[Reference]],metron,24,FALSE)</f>
        <v>2.01547619047619</v>
      </c>
      <c r="CG165">
        <f>VLOOKUP(Table3[[#This Row],[Reference]],metron,25,FALSE)</f>
        <v>7.7380952380952384E-2</v>
      </c>
      <c r="CH165">
        <f>VLOOKUP(Table3[[#This Row],[Reference]],metron,26,FALSE)</f>
        <v>0.13754093480202439</v>
      </c>
    </row>
    <row r="166" spans="1:86" hidden="1" x14ac:dyDescent="0.45">
      <c r="A166">
        <v>1526256000</v>
      </c>
      <c r="B166" t="s">
        <v>2069</v>
      </c>
      <c r="C166" t="s">
        <v>64</v>
      </c>
      <c r="D166" t="s">
        <v>65</v>
      </c>
      <c r="E166" t="s">
        <v>694</v>
      </c>
      <c r="F166" t="s">
        <v>672</v>
      </c>
      <c r="G166" t="s">
        <v>65</v>
      </c>
      <c r="H166" t="s">
        <v>65</v>
      </c>
      <c r="I166">
        <v>1.63</v>
      </c>
      <c r="J166">
        <v>1.43</v>
      </c>
      <c r="K166">
        <v>1.62</v>
      </c>
      <c r="L166">
        <v>1.45</v>
      </c>
      <c r="M166">
        <v>2</v>
      </c>
      <c r="N166">
        <v>2</v>
      </c>
      <c r="O166">
        <v>4</v>
      </c>
      <c r="P166">
        <v>3</v>
      </c>
      <c r="Q166">
        <v>2</v>
      </c>
      <c r="R166">
        <v>1</v>
      </c>
      <c r="S166" t="s">
        <v>2070</v>
      </c>
      <c r="T166" t="s">
        <v>155</v>
      </c>
      <c r="U166">
        <v>6</v>
      </c>
      <c r="V166">
        <v>2</v>
      </c>
      <c r="W166">
        <v>3</v>
      </c>
      <c r="X166">
        <v>0</v>
      </c>
      <c r="Y166">
        <v>3</v>
      </c>
      <c r="Z166">
        <v>0</v>
      </c>
      <c r="AA166">
        <v>0</v>
      </c>
      <c r="AB166">
        <v>3</v>
      </c>
      <c r="AC166">
        <v>1</v>
      </c>
      <c r="AD166">
        <v>2</v>
      </c>
      <c r="AE166">
        <v>15</v>
      </c>
      <c r="AF166">
        <v>11</v>
      </c>
      <c r="AG166">
        <v>7</v>
      </c>
      <c r="AH166">
        <v>6</v>
      </c>
      <c r="AI166">
        <v>8</v>
      </c>
      <c r="AJ166">
        <v>5</v>
      </c>
      <c r="AK166">
        <v>22</v>
      </c>
      <c r="AL166">
        <v>15</v>
      </c>
      <c r="AM166">
        <v>59</v>
      </c>
      <c r="AN166">
        <v>41</v>
      </c>
      <c r="AO166">
        <v>0</v>
      </c>
      <c r="AP166">
        <v>0</v>
      </c>
      <c r="AQ166">
        <v>2.54</v>
      </c>
      <c r="AR166">
        <v>57</v>
      </c>
      <c r="AS166">
        <v>73</v>
      </c>
      <c r="AT166">
        <v>45</v>
      </c>
      <c r="AU166">
        <v>26</v>
      </c>
      <c r="AV166">
        <v>16</v>
      </c>
      <c r="AW166">
        <v>38</v>
      </c>
      <c r="AX166">
        <v>66</v>
      </c>
      <c r="AY166">
        <v>29</v>
      </c>
      <c r="AZ166">
        <v>77</v>
      </c>
      <c r="BA166">
        <v>10.59</v>
      </c>
      <c r="BB166">
        <v>5.25</v>
      </c>
      <c r="BC166">
        <v>1.76</v>
      </c>
      <c r="BD166">
        <v>4.07</v>
      </c>
      <c r="BE166">
        <v>4.53</v>
      </c>
      <c r="BF166">
        <f t="shared" si="2"/>
        <v>1.1544205252814521E-2</v>
      </c>
      <c r="BG166">
        <f>1/Table3[[#This Row],[odds_ft_home_team_win]]-Table3[[#This Row],[Margin/3]]</f>
        <v>0.55663761292900371</v>
      </c>
      <c r="BH166">
        <f>1/Table3[[#This Row],[odds_ft_draw]]-Table3[[#This Row],[Margin/3]]</f>
        <v>0.23415604044743116</v>
      </c>
      <c r="BI166">
        <f>1/Table3[[#This Row],[odds_ft_away_team_win]]-Table3[[#This Row],[Margin/3]]</f>
        <v>0.20920634662356516</v>
      </c>
      <c r="BJ166">
        <f>MROUND(Table3[[#This Row],[ProbH]]*100,2)/100</f>
        <v>0.56000000000000005</v>
      </c>
      <c r="BK166">
        <v>1.17</v>
      </c>
      <c r="BL166">
        <v>1.56</v>
      </c>
      <c r="BM166">
        <v>2.4</v>
      </c>
      <c r="BN166">
        <v>0</v>
      </c>
      <c r="BO166">
        <v>1.69</v>
      </c>
      <c r="BP166">
        <v>2.2000000000000002</v>
      </c>
      <c r="BQ166" t="s">
        <v>1835</v>
      </c>
      <c r="BR166">
        <f>VLOOKUP(Table3[[#This Row],[Reference]],metron,10,FALSE)</f>
        <v>2.6892488954344627</v>
      </c>
      <c r="BS166">
        <f>VLOOKUP(Table3[[#This Row],[Reference]],metron,11,FALSE)</f>
        <v>1.7546812539448771</v>
      </c>
      <c r="BT166">
        <f>VLOOKUP(Table3[[#This Row],[Reference]],metron,12,FALSE)</f>
        <v>0.93456764148958549</v>
      </c>
      <c r="BU166">
        <f>VLOOKUP(Table3[[#This Row],[Reference]],metron,13,FALSE)</f>
        <v>0.77824531874605507</v>
      </c>
      <c r="BV166">
        <f>VLOOKUP(Table3[[#This Row],[Reference]],metron,14,FALSE)</f>
        <v>0.41237113402061848</v>
      </c>
      <c r="BW166">
        <f>VLOOKUP(Table3[[#This Row],[Reference]],metron,15,FALSE)</f>
        <v>13.77153558052435</v>
      </c>
      <c r="BX166">
        <f>VLOOKUP(Table3[[#This Row],[Reference]],metron,16,FALSE)</f>
        <v>9.0445692883895124</v>
      </c>
      <c r="BY166">
        <f>VLOOKUP(Table3[[#This Row],[Reference]],metron,17,FALSE)</f>
        <v>6.0821292775665396</v>
      </c>
      <c r="BZ166">
        <f>VLOOKUP(Table3[[#This Row],[Reference]],metron,18,FALSE)</f>
        <v>3.8201520912547529</v>
      </c>
      <c r="CA166">
        <f>VLOOKUP(Table3[[#This Row],[Reference]],metron,19,FALSE)</f>
        <v>7.6894063029578108</v>
      </c>
      <c r="CB166">
        <f>VLOOKUP(Table3[[#This Row],[Reference]],metron,20,FALSE)</f>
        <v>5.224417197134759</v>
      </c>
      <c r="CC166">
        <f>VLOOKUP(Table3[[#This Row],[Reference]],metron,21,FALSE)</f>
        <v>12.297605473204101</v>
      </c>
      <c r="CD166">
        <f>VLOOKUP(Table3[[#This Row],[Reference]],metron,22,FALSE)</f>
        <v>13.310908399847969</v>
      </c>
      <c r="CE166">
        <f>VLOOKUP(Table3[[#This Row],[Reference]],metron,23,FALSE)</f>
        <v>1.3713126843657819</v>
      </c>
      <c r="CF166">
        <f>VLOOKUP(Table3[[#This Row],[Reference]],metron,24,FALSE)</f>
        <v>1.9516961651917399</v>
      </c>
      <c r="CG166">
        <f>VLOOKUP(Table3[[#This Row],[Reference]],metron,25,FALSE)</f>
        <v>6.6002949852507375E-2</v>
      </c>
      <c r="CH166">
        <f>VLOOKUP(Table3[[#This Row],[Reference]],metron,26,FALSE)</f>
        <v>0.1297935103244838</v>
      </c>
    </row>
    <row r="167" spans="1:86" hidden="1" x14ac:dyDescent="0.45">
      <c r="A167">
        <v>1526605200</v>
      </c>
      <c r="B167" t="s">
        <v>2071</v>
      </c>
      <c r="C167" t="s">
        <v>64</v>
      </c>
      <c r="D167" t="s">
        <v>65</v>
      </c>
      <c r="E167" t="s">
        <v>672</v>
      </c>
      <c r="F167" t="s">
        <v>705</v>
      </c>
      <c r="G167" t="s">
        <v>65</v>
      </c>
      <c r="H167" t="s">
        <v>65</v>
      </c>
      <c r="I167">
        <v>1.42</v>
      </c>
      <c r="J167">
        <v>1.83</v>
      </c>
      <c r="K167">
        <v>1.45</v>
      </c>
      <c r="L167">
        <v>1.76</v>
      </c>
      <c r="M167">
        <v>2</v>
      </c>
      <c r="N167">
        <v>1</v>
      </c>
      <c r="O167">
        <v>3</v>
      </c>
      <c r="P167">
        <v>0</v>
      </c>
      <c r="Q167">
        <v>0</v>
      </c>
      <c r="R167">
        <v>0</v>
      </c>
      <c r="S167" t="s">
        <v>2072</v>
      </c>
      <c r="T167">
        <v>53</v>
      </c>
      <c r="U167">
        <v>8</v>
      </c>
      <c r="V167">
        <v>1</v>
      </c>
      <c r="W167">
        <v>2</v>
      </c>
      <c r="X167">
        <v>0</v>
      </c>
      <c r="Y167">
        <v>2</v>
      </c>
      <c r="Z167">
        <v>0</v>
      </c>
      <c r="AA167">
        <v>0</v>
      </c>
      <c r="AB167">
        <v>2</v>
      </c>
      <c r="AC167">
        <v>0</v>
      </c>
      <c r="AD167">
        <v>2</v>
      </c>
      <c r="AE167">
        <v>19</v>
      </c>
      <c r="AF167">
        <v>12</v>
      </c>
      <c r="AG167">
        <v>7</v>
      </c>
      <c r="AH167">
        <v>6</v>
      </c>
      <c r="AI167">
        <v>12</v>
      </c>
      <c r="AJ167">
        <v>6</v>
      </c>
      <c r="AK167">
        <v>16</v>
      </c>
      <c r="AL167">
        <v>14</v>
      </c>
      <c r="AM167">
        <v>59</v>
      </c>
      <c r="AN167">
        <v>41</v>
      </c>
      <c r="AO167">
        <v>0</v>
      </c>
      <c r="AP167">
        <v>0</v>
      </c>
      <c r="AQ167">
        <v>2.68</v>
      </c>
      <c r="AR167">
        <v>61</v>
      </c>
      <c r="AS167">
        <v>76</v>
      </c>
      <c r="AT167">
        <v>55</v>
      </c>
      <c r="AU167">
        <v>31</v>
      </c>
      <c r="AV167">
        <v>14</v>
      </c>
      <c r="AW167">
        <v>35</v>
      </c>
      <c r="AX167">
        <v>71</v>
      </c>
      <c r="AY167">
        <v>40</v>
      </c>
      <c r="AZ167">
        <v>79</v>
      </c>
      <c r="BA167">
        <v>12.11</v>
      </c>
      <c r="BB167">
        <v>5.09</v>
      </c>
      <c r="BC167">
        <v>2.2999999999999998</v>
      </c>
      <c r="BD167">
        <v>3.42</v>
      </c>
      <c r="BE167">
        <v>3.27</v>
      </c>
      <c r="BF167">
        <f t="shared" si="2"/>
        <v>1.0996889022627521E-2</v>
      </c>
      <c r="BG167">
        <f>1/Table3[[#This Row],[odds_ft_home_team_win]]-Table3[[#This Row],[Margin/3]]</f>
        <v>0.4237857196730247</v>
      </c>
      <c r="BH167">
        <f>1/Table3[[#This Row],[odds_ft_draw]]-Table3[[#This Row],[Margin/3]]</f>
        <v>0.28140077179608591</v>
      </c>
      <c r="BI167">
        <f>1/Table3[[#This Row],[odds_ft_away_team_win]]-Table3[[#This Row],[Margin/3]]</f>
        <v>0.29481350853088928</v>
      </c>
      <c r="BJ167">
        <f>MROUND(Table3[[#This Row],[ProbH]]*100,2)/100</f>
        <v>0.42</v>
      </c>
      <c r="BK167">
        <v>1.29</v>
      </c>
      <c r="BL167">
        <v>1.91</v>
      </c>
      <c r="BM167">
        <v>3.3</v>
      </c>
      <c r="BN167">
        <v>0</v>
      </c>
      <c r="BO167">
        <v>1.77</v>
      </c>
      <c r="BP167">
        <v>2.0499999999999998</v>
      </c>
      <c r="BQ167" t="s">
        <v>1826</v>
      </c>
      <c r="BR167">
        <f>VLOOKUP(Table3[[#This Row],[Reference]],metron,10,FALSE)</f>
        <v>2.4884649511978703</v>
      </c>
      <c r="BS167">
        <f>VLOOKUP(Table3[[#This Row],[Reference]],metron,11,FALSE)</f>
        <v>1.396960958296362</v>
      </c>
      <c r="BT167">
        <f>VLOOKUP(Table3[[#This Row],[Reference]],metron,12,FALSE)</f>
        <v>1.091503992901508</v>
      </c>
      <c r="BU167">
        <f>VLOOKUP(Table3[[#This Row],[Reference]],metron,13,FALSE)</f>
        <v>0.60765391014975045</v>
      </c>
      <c r="BV167">
        <f>VLOOKUP(Table3[[#This Row],[Reference]],metron,14,FALSE)</f>
        <v>0.47276760953965608</v>
      </c>
      <c r="BW167">
        <f>VLOOKUP(Table3[[#This Row],[Reference]],metron,15,FALSE)</f>
        <v>12.29504785684561</v>
      </c>
      <c r="BX167">
        <f>VLOOKUP(Table3[[#This Row],[Reference]],metron,16,FALSE)</f>
        <v>10.047232625884311</v>
      </c>
      <c r="BY167">
        <f>VLOOKUP(Table3[[#This Row],[Reference]],metron,17,FALSE)</f>
        <v>5.2917192097519967</v>
      </c>
      <c r="BZ167">
        <f>VLOOKUP(Table3[[#This Row],[Reference]],metron,18,FALSE)</f>
        <v>4.2580916351408158</v>
      </c>
      <c r="CA167">
        <f>VLOOKUP(Table3[[#This Row],[Reference]],metron,19,FALSE)</f>
        <v>7.0033286470936131</v>
      </c>
      <c r="CB167">
        <f>VLOOKUP(Table3[[#This Row],[Reference]],metron,20,FALSE)</f>
        <v>5.789140990743495</v>
      </c>
      <c r="CC167">
        <f>VLOOKUP(Table3[[#This Row],[Reference]],metron,21,FALSE)</f>
        <v>12.77041895895049</v>
      </c>
      <c r="CD167">
        <f>VLOOKUP(Table3[[#This Row],[Reference]],metron,22,FALSE)</f>
        <v>13.411129919593741</v>
      </c>
      <c r="CE167">
        <f>VLOOKUP(Table3[[#This Row],[Reference]],metron,23,FALSE)</f>
        <v>1.556141062018646</v>
      </c>
      <c r="CF167">
        <f>VLOOKUP(Table3[[#This Row],[Reference]],metron,24,FALSE)</f>
        <v>1.9114308877178761</v>
      </c>
      <c r="CG167">
        <f>VLOOKUP(Table3[[#This Row],[Reference]],metron,25,FALSE)</f>
        <v>8.4920956627482766E-2</v>
      </c>
      <c r="CH167">
        <f>VLOOKUP(Table3[[#This Row],[Reference]],metron,26,FALSE)</f>
        <v>0.1323469801378192</v>
      </c>
    </row>
    <row r="168" spans="1:86" hidden="1" x14ac:dyDescent="0.45">
      <c r="A168">
        <v>1526860800</v>
      </c>
      <c r="B168" t="s">
        <v>2073</v>
      </c>
      <c r="C168" t="s">
        <v>64</v>
      </c>
      <c r="D168" t="s">
        <v>65</v>
      </c>
      <c r="E168" t="s">
        <v>705</v>
      </c>
      <c r="F168" t="s">
        <v>672</v>
      </c>
      <c r="G168" t="s">
        <v>65</v>
      </c>
      <c r="H168" t="s">
        <v>65</v>
      </c>
      <c r="I168">
        <v>1.78</v>
      </c>
      <c r="J168">
        <v>1.46</v>
      </c>
      <c r="K168">
        <v>1.76</v>
      </c>
      <c r="L168">
        <v>1.45</v>
      </c>
      <c r="M168">
        <v>1</v>
      </c>
      <c r="N168">
        <v>1</v>
      </c>
      <c r="O168">
        <v>2</v>
      </c>
      <c r="P168">
        <v>1</v>
      </c>
      <c r="Q168">
        <v>0</v>
      </c>
      <c r="R168">
        <v>1</v>
      </c>
      <c r="S168">
        <v>82</v>
      </c>
      <c r="T168">
        <v>10</v>
      </c>
      <c r="U168">
        <v>14</v>
      </c>
      <c r="V168">
        <v>1</v>
      </c>
      <c r="W168">
        <v>4</v>
      </c>
      <c r="X168">
        <v>0</v>
      </c>
      <c r="Y168">
        <v>4</v>
      </c>
      <c r="Z168">
        <v>0</v>
      </c>
      <c r="AA168">
        <v>1</v>
      </c>
      <c r="AB168">
        <v>3</v>
      </c>
      <c r="AC168">
        <v>1</v>
      </c>
      <c r="AD168">
        <v>3</v>
      </c>
      <c r="AE168">
        <v>20</v>
      </c>
      <c r="AF168">
        <v>12</v>
      </c>
      <c r="AG168">
        <v>9</v>
      </c>
      <c r="AH168">
        <v>4</v>
      </c>
      <c r="AI168">
        <v>11</v>
      </c>
      <c r="AJ168">
        <v>8</v>
      </c>
      <c r="AK168">
        <v>13</v>
      </c>
      <c r="AL168">
        <v>17</v>
      </c>
      <c r="AM168">
        <v>66</v>
      </c>
      <c r="AN168">
        <v>34</v>
      </c>
      <c r="AO168">
        <v>0</v>
      </c>
      <c r="AP168">
        <v>0</v>
      </c>
      <c r="AQ168">
        <v>2.69</v>
      </c>
      <c r="AR168">
        <v>62</v>
      </c>
      <c r="AS168">
        <v>76</v>
      </c>
      <c r="AT168">
        <v>56</v>
      </c>
      <c r="AU168">
        <v>30</v>
      </c>
      <c r="AV168">
        <v>14</v>
      </c>
      <c r="AW168">
        <v>34</v>
      </c>
      <c r="AX168">
        <v>69</v>
      </c>
      <c r="AY168">
        <v>41</v>
      </c>
      <c r="AZ168">
        <v>79</v>
      </c>
      <c r="BA168">
        <v>12.04</v>
      </c>
      <c r="BB168">
        <v>5.0599999999999996</v>
      </c>
      <c r="BC168">
        <v>1.98</v>
      </c>
      <c r="BD168">
        <v>3.68</v>
      </c>
      <c r="BE168">
        <v>3.89</v>
      </c>
      <c r="BF168">
        <f t="shared" si="2"/>
        <v>1.1286348075215891E-2</v>
      </c>
      <c r="BG168">
        <f>1/Table3[[#This Row],[odds_ft_home_team_win]]-Table3[[#This Row],[Margin/3]]</f>
        <v>0.49376415697528919</v>
      </c>
      <c r="BH168">
        <f>1/Table3[[#This Row],[odds_ft_draw]]-Table3[[#This Row],[Margin/3]]</f>
        <v>0.2604527823595667</v>
      </c>
      <c r="BI168">
        <f>1/Table3[[#This Row],[odds_ft_away_team_win]]-Table3[[#This Row],[Margin/3]]</f>
        <v>0.24578306066514399</v>
      </c>
      <c r="BJ168">
        <f>MROUND(Table3[[#This Row],[ProbH]]*100,2)/100</f>
        <v>0.5</v>
      </c>
      <c r="BK168">
        <v>1.21</v>
      </c>
      <c r="BL168">
        <v>1.69</v>
      </c>
      <c r="BM168">
        <v>2.7</v>
      </c>
      <c r="BN168">
        <v>0</v>
      </c>
      <c r="BO168">
        <v>1.67</v>
      </c>
      <c r="BP168">
        <v>2.2000000000000002</v>
      </c>
      <c r="BQ168" t="s">
        <v>1820</v>
      </c>
      <c r="BR168">
        <f>VLOOKUP(Table3[[#This Row],[Reference]],metron,10,FALSE)</f>
        <v>2.5202079886551649</v>
      </c>
      <c r="BS168">
        <f>VLOOKUP(Table3[[#This Row],[Reference]],metron,11,FALSE)</f>
        <v>1.5342708579532029</v>
      </c>
      <c r="BT168">
        <f>VLOOKUP(Table3[[#This Row],[Reference]],metron,12,FALSE)</f>
        <v>0.98593713070196176</v>
      </c>
      <c r="BU168">
        <f>VLOOKUP(Table3[[#This Row],[Reference]],metron,13,FALSE)</f>
        <v>0.67513590167809023</v>
      </c>
      <c r="BV168">
        <f>VLOOKUP(Table3[[#This Row],[Reference]],metron,14,FALSE)</f>
        <v>0.4286727337194185</v>
      </c>
      <c r="BW168">
        <f>VLOOKUP(Table3[[#This Row],[Reference]],metron,15,FALSE)</f>
        <v>12.98669114272602</v>
      </c>
      <c r="BX168">
        <f>VLOOKUP(Table3[[#This Row],[Reference]],metron,16,FALSE)</f>
        <v>9.4167049105094076</v>
      </c>
      <c r="BY168">
        <f>VLOOKUP(Table3[[#This Row],[Reference]],metron,17,FALSE)</f>
        <v>5.6645716945996272</v>
      </c>
      <c r="BZ168">
        <f>VLOOKUP(Table3[[#This Row],[Reference]],metron,18,FALSE)</f>
        <v>4.0242085661080074</v>
      </c>
      <c r="CA168">
        <f>VLOOKUP(Table3[[#This Row],[Reference]],metron,19,FALSE)</f>
        <v>7.3221194481263927</v>
      </c>
      <c r="CB168">
        <f>VLOOKUP(Table3[[#This Row],[Reference]],metron,20,FALSE)</f>
        <v>5.3924963444014002</v>
      </c>
      <c r="CC168">
        <f>VLOOKUP(Table3[[#This Row],[Reference]],metron,21,FALSE)</f>
        <v>12.508162313432839</v>
      </c>
      <c r="CD168">
        <f>VLOOKUP(Table3[[#This Row],[Reference]],metron,22,FALSE)</f>
        <v>13.36963619402985</v>
      </c>
      <c r="CE168">
        <f>VLOOKUP(Table3[[#This Row],[Reference]],metron,23,FALSE)</f>
        <v>1.4438014689517029</v>
      </c>
      <c r="CF168">
        <f>VLOOKUP(Table3[[#This Row],[Reference]],metron,24,FALSE)</f>
        <v>1.9410193634542621</v>
      </c>
      <c r="CG168">
        <f>VLOOKUP(Table3[[#This Row],[Reference]],metron,25,FALSE)</f>
        <v>8.4130870242599604E-2</v>
      </c>
      <c r="CH168">
        <f>VLOOKUP(Table3[[#This Row],[Reference]],metron,26,FALSE)</f>
        <v>0.1275317160026708</v>
      </c>
    </row>
    <row r="169" spans="1:86" hidden="1" x14ac:dyDescent="0.45">
      <c r="A169">
        <v>1532131200</v>
      </c>
      <c r="B169" t="s">
        <v>2074</v>
      </c>
      <c r="C169" t="s">
        <v>64</v>
      </c>
      <c r="D169" t="s">
        <v>65</v>
      </c>
      <c r="E169" t="s">
        <v>1817</v>
      </c>
      <c r="F169" t="s">
        <v>682</v>
      </c>
      <c r="G169" t="s">
        <v>65</v>
      </c>
      <c r="H169">
        <v>1</v>
      </c>
      <c r="I169">
        <v>0</v>
      </c>
      <c r="J169">
        <v>0</v>
      </c>
      <c r="K169">
        <v>0.47</v>
      </c>
      <c r="L169">
        <v>1.21</v>
      </c>
      <c r="M169">
        <v>0</v>
      </c>
      <c r="N169">
        <v>2</v>
      </c>
      <c r="O169">
        <v>2</v>
      </c>
      <c r="P169">
        <v>2</v>
      </c>
      <c r="Q169">
        <v>0</v>
      </c>
      <c r="R169">
        <v>2</v>
      </c>
      <c r="T169" t="s">
        <v>2075</v>
      </c>
      <c r="U169">
        <v>2</v>
      </c>
      <c r="V169">
        <v>8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8</v>
      </c>
      <c r="AF169">
        <v>9</v>
      </c>
      <c r="AG169">
        <v>2</v>
      </c>
      <c r="AH169">
        <v>5</v>
      </c>
      <c r="AI169">
        <v>6</v>
      </c>
      <c r="AJ169">
        <v>4</v>
      </c>
      <c r="AK169">
        <v>13</v>
      </c>
      <c r="AL169">
        <v>10</v>
      </c>
      <c r="AM169">
        <v>50</v>
      </c>
      <c r="AN169">
        <v>50</v>
      </c>
      <c r="AO169">
        <v>1.18</v>
      </c>
      <c r="AP169">
        <v>1.46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2.7</v>
      </c>
      <c r="BD169">
        <v>3.15</v>
      </c>
      <c r="BE169">
        <v>2.5499999999999998</v>
      </c>
      <c r="BF169">
        <f t="shared" si="2"/>
        <v>2.6662516858595293E-2</v>
      </c>
      <c r="BG169">
        <f>1/Table3[[#This Row],[odds_ft_home_team_win]]-Table3[[#This Row],[Margin/3]]</f>
        <v>0.34370785351177507</v>
      </c>
      <c r="BH169">
        <f>1/Table3[[#This Row],[odds_ft_draw]]-Table3[[#This Row],[Margin/3]]</f>
        <v>0.29079780060172217</v>
      </c>
      <c r="BI169">
        <f>1/Table3[[#This Row],[odds_ft_away_team_win]]-Table3[[#This Row],[Margin/3]]</f>
        <v>0.36549434588650281</v>
      </c>
      <c r="BJ169">
        <f>MROUND(Table3[[#This Row],[ProbH]]*100,2)/100</f>
        <v>0.34</v>
      </c>
      <c r="BK169">
        <v>1.38</v>
      </c>
      <c r="BL169">
        <v>2.2000000000000002</v>
      </c>
      <c r="BM169">
        <v>4.0999999999999996</v>
      </c>
      <c r="BN169">
        <v>0</v>
      </c>
      <c r="BO169">
        <v>2</v>
      </c>
      <c r="BP169">
        <v>1.83</v>
      </c>
      <c r="BQ169" t="s">
        <v>1849</v>
      </c>
      <c r="BR169">
        <f>VLOOKUP(Table3[[#This Row],[Reference]],metron,10,FALSE)</f>
        <v>2.5229727551184897</v>
      </c>
      <c r="BS169">
        <f>VLOOKUP(Table3[[#This Row],[Reference]],metron,11,FALSE)</f>
        <v>1.228921489601805</v>
      </c>
      <c r="BT169">
        <f>VLOOKUP(Table3[[#This Row],[Reference]],metron,12,FALSE)</f>
        <v>1.2940512655166849</v>
      </c>
      <c r="BU169">
        <f>VLOOKUP(Table3[[#This Row],[Reference]],metron,13,FALSE)</f>
        <v>0.53240890035472432</v>
      </c>
      <c r="BV169">
        <f>VLOOKUP(Table3[[#This Row],[Reference]],metron,14,FALSE)</f>
        <v>0.56514027732989358</v>
      </c>
      <c r="BW169">
        <f>VLOOKUP(Table3[[#This Row],[Reference]],metron,15,FALSE)</f>
        <v>11.417888124439131</v>
      </c>
      <c r="BX169">
        <f>VLOOKUP(Table3[[#This Row],[Reference]],metron,16,FALSE)</f>
        <v>10.76308704756207</v>
      </c>
      <c r="BY169">
        <f>VLOOKUP(Table3[[#This Row],[Reference]],metron,17,FALSE)</f>
        <v>4.8317672021824798</v>
      </c>
      <c r="BZ169">
        <f>VLOOKUP(Table3[[#This Row],[Reference]],metron,18,FALSE)</f>
        <v>4.6698999696877843</v>
      </c>
      <c r="CA169">
        <f>VLOOKUP(Table3[[#This Row],[Reference]],metron,19,FALSE)</f>
        <v>6.5861209222566508</v>
      </c>
      <c r="CB169">
        <f>VLOOKUP(Table3[[#This Row],[Reference]],metron,20,FALSE)</f>
        <v>6.093187077874286</v>
      </c>
      <c r="CC169">
        <f>VLOOKUP(Table3[[#This Row],[Reference]],metron,21,FALSE)</f>
        <v>12.685679611650491</v>
      </c>
      <c r="CD169">
        <f>VLOOKUP(Table3[[#This Row],[Reference]],metron,22,FALSE)</f>
        <v>13.02639563106796</v>
      </c>
      <c r="CE169">
        <f>VLOOKUP(Table3[[#This Row],[Reference]],metron,23,FALSE)</f>
        <v>1.6481211768132831</v>
      </c>
      <c r="CF169">
        <f>VLOOKUP(Table3[[#This Row],[Reference]],metron,24,FALSE)</f>
        <v>1.8572676958928049</v>
      </c>
      <c r="CG169">
        <f>VLOOKUP(Table3[[#This Row],[Reference]],metron,25,FALSE)</f>
        <v>9.641712787649287E-2</v>
      </c>
      <c r="CH169">
        <f>VLOOKUP(Table3[[#This Row],[Reference]],metron,26,FALSE)</f>
        <v>0.11302068161957469</v>
      </c>
    </row>
    <row r="170" spans="1:86" hidden="1" x14ac:dyDescent="0.45">
      <c r="A170">
        <v>1532138400</v>
      </c>
      <c r="B170" t="s">
        <v>2076</v>
      </c>
      <c r="C170" t="s">
        <v>64</v>
      </c>
      <c r="D170" t="s">
        <v>65</v>
      </c>
      <c r="E170" t="s">
        <v>677</v>
      </c>
      <c r="F170" t="s">
        <v>683</v>
      </c>
      <c r="G170" t="s">
        <v>65</v>
      </c>
      <c r="H170">
        <v>1</v>
      </c>
      <c r="I170">
        <v>0</v>
      </c>
      <c r="J170">
        <v>0</v>
      </c>
      <c r="K170">
        <v>1.06</v>
      </c>
      <c r="L170">
        <v>0.61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U170">
        <v>4</v>
      </c>
      <c r="V170">
        <v>6</v>
      </c>
      <c r="W170">
        <v>2</v>
      </c>
      <c r="X170">
        <v>0</v>
      </c>
      <c r="Y170">
        <v>2</v>
      </c>
      <c r="Z170">
        <v>0</v>
      </c>
      <c r="AA170">
        <v>0</v>
      </c>
      <c r="AB170">
        <v>2</v>
      </c>
      <c r="AC170">
        <v>1</v>
      </c>
      <c r="AD170">
        <v>1</v>
      </c>
      <c r="AE170">
        <v>14</v>
      </c>
      <c r="AF170">
        <v>6</v>
      </c>
      <c r="AG170">
        <v>3</v>
      </c>
      <c r="AH170">
        <v>0</v>
      </c>
      <c r="AI170">
        <v>11</v>
      </c>
      <c r="AJ170">
        <v>6</v>
      </c>
      <c r="AK170">
        <v>16</v>
      </c>
      <c r="AL170">
        <v>14</v>
      </c>
      <c r="AM170">
        <v>56</v>
      </c>
      <c r="AN170">
        <v>44</v>
      </c>
      <c r="AO170">
        <v>1.58</v>
      </c>
      <c r="AP170">
        <v>0.73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2.34</v>
      </c>
      <c r="BD170">
        <v>3.18</v>
      </c>
      <c r="BE170">
        <v>3.35</v>
      </c>
      <c r="BF170">
        <f t="shared" si="2"/>
        <v>1.3441099614008634E-2</v>
      </c>
      <c r="BG170">
        <f>1/Table3[[#This Row],[odds_ft_home_team_win]]-Table3[[#This Row],[Margin/3]]</f>
        <v>0.41390932773641875</v>
      </c>
      <c r="BH170">
        <f>1/Table3[[#This Row],[odds_ft_draw]]-Table3[[#This Row],[Margin/3]]</f>
        <v>0.3010243091910228</v>
      </c>
      <c r="BI170">
        <f>1/Table3[[#This Row],[odds_ft_away_team_win]]-Table3[[#This Row],[Margin/3]]</f>
        <v>0.2850663630725585</v>
      </c>
      <c r="BJ170">
        <f>MROUND(Table3[[#This Row],[ProbH]]*100,2)/100</f>
        <v>0.42</v>
      </c>
      <c r="BK170">
        <v>1.49</v>
      </c>
      <c r="BL170">
        <v>2.5</v>
      </c>
      <c r="BM170">
        <v>4.9000000000000004</v>
      </c>
      <c r="BN170">
        <v>0</v>
      </c>
      <c r="BO170">
        <v>2.2000000000000002</v>
      </c>
      <c r="BP170">
        <v>1.69</v>
      </c>
      <c r="BQ170" t="s">
        <v>1806</v>
      </c>
      <c r="BR170">
        <f>VLOOKUP(Table3[[#This Row],[Reference]],metron,10,FALSE)</f>
        <v>2.4884649511978703</v>
      </c>
      <c r="BS170">
        <f>VLOOKUP(Table3[[#This Row],[Reference]],metron,11,FALSE)</f>
        <v>1.396960958296362</v>
      </c>
      <c r="BT170">
        <f>VLOOKUP(Table3[[#This Row],[Reference]],metron,12,FALSE)</f>
        <v>1.091503992901508</v>
      </c>
      <c r="BU170">
        <f>VLOOKUP(Table3[[#This Row],[Reference]],metron,13,FALSE)</f>
        <v>0.60765391014975045</v>
      </c>
      <c r="BV170">
        <f>VLOOKUP(Table3[[#This Row],[Reference]],metron,14,FALSE)</f>
        <v>0.47276760953965608</v>
      </c>
      <c r="BW170">
        <f>VLOOKUP(Table3[[#This Row],[Reference]],metron,15,FALSE)</f>
        <v>12.29504785684561</v>
      </c>
      <c r="BX170">
        <f>VLOOKUP(Table3[[#This Row],[Reference]],metron,16,FALSE)</f>
        <v>10.047232625884311</v>
      </c>
      <c r="BY170">
        <f>VLOOKUP(Table3[[#This Row],[Reference]],metron,17,FALSE)</f>
        <v>5.2917192097519967</v>
      </c>
      <c r="BZ170">
        <f>VLOOKUP(Table3[[#This Row],[Reference]],metron,18,FALSE)</f>
        <v>4.2580916351408158</v>
      </c>
      <c r="CA170">
        <f>VLOOKUP(Table3[[#This Row],[Reference]],metron,19,FALSE)</f>
        <v>7.0033286470936131</v>
      </c>
      <c r="CB170">
        <f>VLOOKUP(Table3[[#This Row],[Reference]],metron,20,FALSE)</f>
        <v>5.789140990743495</v>
      </c>
      <c r="CC170">
        <f>VLOOKUP(Table3[[#This Row],[Reference]],metron,21,FALSE)</f>
        <v>12.77041895895049</v>
      </c>
      <c r="CD170">
        <f>VLOOKUP(Table3[[#This Row],[Reference]],metron,22,FALSE)</f>
        <v>13.411129919593741</v>
      </c>
      <c r="CE170">
        <f>VLOOKUP(Table3[[#This Row],[Reference]],metron,23,FALSE)</f>
        <v>1.556141062018646</v>
      </c>
      <c r="CF170">
        <f>VLOOKUP(Table3[[#This Row],[Reference]],metron,24,FALSE)</f>
        <v>1.9114308877178761</v>
      </c>
      <c r="CG170">
        <f>VLOOKUP(Table3[[#This Row],[Reference]],metron,25,FALSE)</f>
        <v>8.4920956627482766E-2</v>
      </c>
      <c r="CH170">
        <f>VLOOKUP(Table3[[#This Row],[Reference]],metron,26,FALSE)</f>
        <v>0.1323469801378192</v>
      </c>
    </row>
    <row r="171" spans="1:86" hidden="1" x14ac:dyDescent="0.45">
      <c r="A171">
        <v>1532210400</v>
      </c>
      <c r="B171" t="s">
        <v>2077</v>
      </c>
      <c r="C171" t="s">
        <v>64</v>
      </c>
      <c r="D171" t="s">
        <v>65</v>
      </c>
      <c r="E171" t="s">
        <v>671</v>
      </c>
      <c r="F171" t="s">
        <v>700</v>
      </c>
      <c r="G171" t="s">
        <v>65</v>
      </c>
      <c r="H171">
        <v>1</v>
      </c>
      <c r="I171">
        <v>0</v>
      </c>
      <c r="J171">
        <v>0</v>
      </c>
      <c r="K171">
        <v>2.29</v>
      </c>
      <c r="L171">
        <v>1.24</v>
      </c>
      <c r="M171">
        <v>3</v>
      </c>
      <c r="N171">
        <v>0</v>
      </c>
      <c r="O171">
        <v>3</v>
      </c>
      <c r="P171">
        <v>0</v>
      </c>
      <c r="Q171">
        <v>0</v>
      </c>
      <c r="R171">
        <v>0</v>
      </c>
      <c r="S171" t="s">
        <v>2078</v>
      </c>
      <c r="U171">
        <v>7</v>
      </c>
      <c r="V171">
        <v>3</v>
      </c>
      <c r="W171">
        <v>2</v>
      </c>
      <c r="X171">
        <v>0</v>
      </c>
      <c r="Y171">
        <v>3</v>
      </c>
      <c r="Z171">
        <v>0</v>
      </c>
      <c r="AA171">
        <v>1</v>
      </c>
      <c r="AB171">
        <v>1</v>
      </c>
      <c r="AC171">
        <v>2</v>
      </c>
      <c r="AD171">
        <v>1</v>
      </c>
      <c r="AE171">
        <v>11</v>
      </c>
      <c r="AF171">
        <v>6</v>
      </c>
      <c r="AG171">
        <v>8</v>
      </c>
      <c r="AH171">
        <v>0</v>
      </c>
      <c r="AI171">
        <v>3</v>
      </c>
      <c r="AJ171">
        <v>6</v>
      </c>
      <c r="AK171">
        <v>17</v>
      </c>
      <c r="AL171">
        <v>12</v>
      </c>
      <c r="AM171">
        <v>54</v>
      </c>
      <c r="AN171">
        <v>46</v>
      </c>
      <c r="AO171">
        <v>1.56</v>
      </c>
      <c r="AP171">
        <v>0.53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1.76</v>
      </c>
      <c r="BD171">
        <v>3.63</v>
      </c>
      <c r="BE171">
        <v>5.03</v>
      </c>
      <c r="BF171">
        <f t="shared" si="2"/>
        <v>1.4157022967794752E-2</v>
      </c>
      <c r="BG171">
        <f>1/Table3[[#This Row],[odds_ft_home_team_win]]-Table3[[#This Row],[Margin/3]]</f>
        <v>0.55402479521402348</v>
      </c>
      <c r="BH171">
        <f>1/Table3[[#This Row],[odds_ft_draw]]-Table3[[#This Row],[Margin/3]]</f>
        <v>0.2613250706961171</v>
      </c>
      <c r="BI171">
        <f>1/Table3[[#This Row],[odds_ft_away_team_win]]-Table3[[#This Row],[Margin/3]]</f>
        <v>0.18465013408985931</v>
      </c>
      <c r="BJ171">
        <f>MROUND(Table3[[#This Row],[ProbH]]*100,2)/100</f>
        <v>0.56000000000000005</v>
      </c>
      <c r="BK171">
        <v>1.32</v>
      </c>
      <c r="BL171">
        <v>2</v>
      </c>
      <c r="BM171">
        <v>3.6</v>
      </c>
      <c r="BN171">
        <v>0</v>
      </c>
      <c r="BO171">
        <v>2.0499999999999998</v>
      </c>
      <c r="BP171">
        <v>1.8</v>
      </c>
      <c r="BQ171" t="s">
        <v>1835</v>
      </c>
      <c r="BR171">
        <f>VLOOKUP(Table3[[#This Row],[Reference]],metron,10,FALSE)</f>
        <v>2.6892488954344627</v>
      </c>
      <c r="BS171">
        <f>VLOOKUP(Table3[[#This Row],[Reference]],metron,11,FALSE)</f>
        <v>1.7546812539448771</v>
      </c>
      <c r="BT171">
        <f>VLOOKUP(Table3[[#This Row],[Reference]],metron,12,FALSE)</f>
        <v>0.93456764148958549</v>
      </c>
      <c r="BU171">
        <f>VLOOKUP(Table3[[#This Row],[Reference]],metron,13,FALSE)</f>
        <v>0.77824531874605507</v>
      </c>
      <c r="BV171">
        <f>VLOOKUP(Table3[[#This Row],[Reference]],metron,14,FALSE)</f>
        <v>0.41237113402061848</v>
      </c>
      <c r="BW171">
        <f>VLOOKUP(Table3[[#This Row],[Reference]],metron,15,FALSE)</f>
        <v>13.77153558052435</v>
      </c>
      <c r="BX171">
        <f>VLOOKUP(Table3[[#This Row],[Reference]],metron,16,FALSE)</f>
        <v>9.0445692883895124</v>
      </c>
      <c r="BY171">
        <f>VLOOKUP(Table3[[#This Row],[Reference]],metron,17,FALSE)</f>
        <v>6.0821292775665396</v>
      </c>
      <c r="BZ171">
        <f>VLOOKUP(Table3[[#This Row],[Reference]],metron,18,FALSE)</f>
        <v>3.8201520912547529</v>
      </c>
      <c r="CA171">
        <f>VLOOKUP(Table3[[#This Row],[Reference]],metron,19,FALSE)</f>
        <v>7.6894063029578108</v>
      </c>
      <c r="CB171">
        <f>VLOOKUP(Table3[[#This Row],[Reference]],metron,20,FALSE)</f>
        <v>5.224417197134759</v>
      </c>
      <c r="CC171">
        <f>VLOOKUP(Table3[[#This Row],[Reference]],metron,21,FALSE)</f>
        <v>12.297605473204101</v>
      </c>
      <c r="CD171">
        <f>VLOOKUP(Table3[[#This Row],[Reference]],metron,22,FALSE)</f>
        <v>13.310908399847969</v>
      </c>
      <c r="CE171">
        <f>VLOOKUP(Table3[[#This Row],[Reference]],metron,23,FALSE)</f>
        <v>1.3713126843657819</v>
      </c>
      <c r="CF171">
        <f>VLOOKUP(Table3[[#This Row],[Reference]],metron,24,FALSE)</f>
        <v>1.9516961651917399</v>
      </c>
      <c r="CG171">
        <f>VLOOKUP(Table3[[#This Row],[Reference]],metron,25,FALSE)</f>
        <v>6.6002949852507375E-2</v>
      </c>
      <c r="CH171">
        <f>VLOOKUP(Table3[[#This Row],[Reference]],metron,26,FALSE)</f>
        <v>0.1297935103244838</v>
      </c>
    </row>
    <row r="172" spans="1:86" hidden="1" x14ac:dyDescent="0.45">
      <c r="A172">
        <v>1532217600</v>
      </c>
      <c r="B172" t="s">
        <v>2079</v>
      </c>
      <c r="C172" t="s">
        <v>64</v>
      </c>
      <c r="D172" t="s">
        <v>65</v>
      </c>
      <c r="E172" t="s">
        <v>693</v>
      </c>
      <c r="F172" t="s">
        <v>704</v>
      </c>
      <c r="G172" t="s">
        <v>65</v>
      </c>
      <c r="H172">
        <v>1</v>
      </c>
      <c r="I172">
        <v>0</v>
      </c>
      <c r="J172">
        <v>0</v>
      </c>
      <c r="K172">
        <v>2.2200000000000002</v>
      </c>
      <c r="L172">
        <v>1.29</v>
      </c>
      <c r="M172">
        <v>0</v>
      </c>
      <c r="N172">
        <v>1</v>
      </c>
      <c r="O172">
        <v>1</v>
      </c>
      <c r="P172">
        <v>0</v>
      </c>
      <c r="Q172">
        <v>0</v>
      </c>
      <c r="R172">
        <v>0</v>
      </c>
      <c r="T172">
        <v>64</v>
      </c>
      <c r="U172">
        <v>7</v>
      </c>
      <c r="V172">
        <v>2</v>
      </c>
      <c r="W172">
        <v>3</v>
      </c>
      <c r="X172">
        <v>0</v>
      </c>
      <c r="Y172">
        <v>2</v>
      </c>
      <c r="Z172">
        <v>0</v>
      </c>
      <c r="AA172">
        <v>1</v>
      </c>
      <c r="AB172">
        <v>2</v>
      </c>
      <c r="AC172">
        <v>1</v>
      </c>
      <c r="AD172">
        <v>1</v>
      </c>
      <c r="AE172">
        <v>7</v>
      </c>
      <c r="AF172">
        <v>5</v>
      </c>
      <c r="AG172">
        <v>3</v>
      </c>
      <c r="AH172">
        <v>4</v>
      </c>
      <c r="AI172">
        <v>4</v>
      </c>
      <c r="AJ172">
        <v>1</v>
      </c>
      <c r="AK172">
        <v>14</v>
      </c>
      <c r="AL172">
        <v>16</v>
      </c>
      <c r="AM172">
        <v>53</v>
      </c>
      <c r="AN172">
        <v>47</v>
      </c>
      <c r="AO172">
        <v>1</v>
      </c>
      <c r="AP172">
        <v>0.78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2.9</v>
      </c>
      <c r="BD172">
        <v>3.3</v>
      </c>
      <c r="BE172">
        <v>2.35</v>
      </c>
      <c r="BF172">
        <f t="shared" si="2"/>
        <v>2.4463268043605508E-2</v>
      </c>
      <c r="BG172">
        <f>1/Table3[[#This Row],[odds_ft_home_team_win]]-Table3[[#This Row],[Margin/3]]</f>
        <v>0.32036431816329108</v>
      </c>
      <c r="BH172">
        <f>1/Table3[[#This Row],[odds_ft_draw]]-Table3[[#This Row],[Margin/3]]</f>
        <v>0.27856703498669755</v>
      </c>
      <c r="BI172">
        <f>1/Table3[[#This Row],[odds_ft_away_team_win]]-Table3[[#This Row],[Margin/3]]</f>
        <v>0.40106864685001153</v>
      </c>
      <c r="BJ172">
        <f>MROUND(Table3[[#This Row],[ProbH]]*100,2)/100</f>
        <v>0.32</v>
      </c>
      <c r="BK172">
        <v>1.3</v>
      </c>
      <c r="BL172">
        <v>1.95</v>
      </c>
      <c r="BM172">
        <v>3.4</v>
      </c>
      <c r="BN172">
        <v>0</v>
      </c>
      <c r="BO172">
        <v>1.77</v>
      </c>
      <c r="BP172">
        <v>2.0499999999999998</v>
      </c>
      <c r="BQ172" t="s">
        <v>1815</v>
      </c>
      <c r="BR172">
        <f>VLOOKUP(Table3[[#This Row],[Reference]],metron,10,FALSE)</f>
        <v>2.5313454284174597</v>
      </c>
      <c r="BS172">
        <f>VLOOKUP(Table3[[#This Row],[Reference]],metron,11,FALSE)</f>
        <v>1.210167055864918</v>
      </c>
      <c r="BT172">
        <f>VLOOKUP(Table3[[#This Row],[Reference]],metron,12,FALSE)</f>
        <v>1.3211783725525419</v>
      </c>
      <c r="BU172">
        <f>VLOOKUP(Table3[[#This Row],[Reference]],metron,13,FALSE)</f>
        <v>0.53135669362084459</v>
      </c>
      <c r="BV172">
        <f>VLOOKUP(Table3[[#This Row],[Reference]],metron,14,FALSE)</f>
        <v>0.55633423180592989</v>
      </c>
      <c r="BW172">
        <f>VLOOKUP(Table3[[#This Row],[Reference]],metron,15,FALSE)</f>
        <v>11.21109010712035</v>
      </c>
      <c r="BX172">
        <f>VLOOKUP(Table3[[#This Row],[Reference]],metron,16,FALSE)</f>
        <v>11.01700787401575</v>
      </c>
      <c r="BY172">
        <f>VLOOKUP(Table3[[#This Row],[Reference]],metron,17,FALSE)</f>
        <v>4.6792332268370611</v>
      </c>
      <c r="BZ172">
        <f>VLOOKUP(Table3[[#This Row],[Reference]],metron,18,FALSE)</f>
        <v>4.7080804854679013</v>
      </c>
      <c r="CA172">
        <f>VLOOKUP(Table3[[#This Row],[Reference]],metron,19,FALSE)</f>
        <v>6.5318568802832893</v>
      </c>
      <c r="CB172">
        <f>VLOOKUP(Table3[[#This Row],[Reference]],metron,20,FALSE)</f>
        <v>6.3089273885478487</v>
      </c>
      <c r="CC172">
        <f>VLOOKUP(Table3[[#This Row],[Reference]],metron,21,FALSE)</f>
        <v>12.72547770700637</v>
      </c>
      <c r="CD172">
        <f>VLOOKUP(Table3[[#This Row],[Reference]],metron,22,FALSE)</f>
        <v>13.06847133757962</v>
      </c>
      <c r="CE172">
        <f>VLOOKUP(Table3[[#This Row],[Reference]],metron,23,FALSE)</f>
        <v>1.6902356902356901</v>
      </c>
      <c r="CF172">
        <f>VLOOKUP(Table3[[#This Row],[Reference]],metron,24,FALSE)</f>
        <v>1.8050198959289869</v>
      </c>
      <c r="CG172">
        <f>VLOOKUP(Table3[[#This Row],[Reference]],metron,25,FALSE)</f>
        <v>0.105907560453015</v>
      </c>
      <c r="CH172">
        <f>VLOOKUP(Table3[[#This Row],[Reference]],metron,26,FALSE)</f>
        <v>0.1141720232629324</v>
      </c>
    </row>
    <row r="173" spans="1:86" hidden="1" x14ac:dyDescent="0.45">
      <c r="A173">
        <v>1532224800</v>
      </c>
      <c r="B173" t="s">
        <v>2080</v>
      </c>
      <c r="C173" t="s">
        <v>64</v>
      </c>
      <c r="D173" t="s">
        <v>65</v>
      </c>
      <c r="E173" t="s">
        <v>661</v>
      </c>
      <c r="F173" t="s">
        <v>667</v>
      </c>
      <c r="G173" t="s">
        <v>65</v>
      </c>
      <c r="H173">
        <v>1</v>
      </c>
      <c r="I173">
        <v>0</v>
      </c>
      <c r="J173">
        <v>0</v>
      </c>
      <c r="K173">
        <v>2.19</v>
      </c>
      <c r="L173">
        <v>1.85</v>
      </c>
      <c r="M173">
        <v>2</v>
      </c>
      <c r="N173">
        <v>0</v>
      </c>
      <c r="O173">
        <v>2</v>
      </c>
      <c r="P173">
        <v>1</v>
      </c>
      <c r="Q173">
        <v>1</v>
      </c>
      <c r="R173">
        <v>0</v>
      </c>
      <c r="S173" t="s">
        <v>2081</v>
      </c>
      <c r="U173">
        <v>4</v>
      </c>
      <c r="V173">
        <v>2</v>
      </c>
      <c r="W173">
        <v>4</v>
      </c>
      <c r="X173">
        <v>0</v>
      </c>
      <c r="Y173">
        <v>0</v>
      </c>
      <c r="Z173">
        <v>0</v>
      </c>
      <c r="AA173">
        <v>1</v>
      </c>
      <c r="AB173">
        <v>3</v>
      </c>
      <c r="AC173">
        <v>0</v>
      </c>
      <c r="AD173">
        <v>0</v>
      </c>
      <c r="AE173">
        <v>5</v>
      </c>
      <c r="AF173">
        <v>9</v>
      </c>
      <c r="AG173">
        <v>3</v>
      </c>
      <c r="AH173">
        <v>5</v>
      </c>
      <c r="AI173">
        <v>2</v>
      </c>
      <c r="AJ173">
        <v>4</v>
      </c>
      <c r="AK173">
        <v>17</v>
      </c>
      <c r="AL173">
        <v>10</v>
      </c>
      <c r="AM173">
        <v>57</v>
      </c>
      <c r="AN173">
        <v>43</v>
      </c>
      <c r="AO173">
        <v>0.75</v>
      </c>
      <c r="AP173">
        <v>1.1000000000000001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1.58</v>
      </c>
      <c r="BD173">
        <v>4.1900000000000004</v>
      </c>
      <c r="BE173">
        <v>5.87</v>
      </c>
      <c r="BF173">
        <f t="shared" si="2"/>
        <v>1.3977542723206579E-2</v>
      </c>
      <c r="BG173">
        <f>1/Table3[[#This Row],[odds_ft_home_team_win]]-Table3[[#This Row],[Margin/3]]</f>
        <v>0.61893384968185661</v>
      </c>
      <c r="BH173">
        <f>1/Table3[[#This Row],[odds_ft_draw]]-Table3[[#This Row],[Margin/3]]</f>
        <v>0.22468594176366691</v>
      </c>
      <c r="BI173">
        <f>1/Table3[[#This Row],[odds_ft_away_team_win]]-Table3[[#This Row],[Margin/3]]</f>
        <v>0.15638020855447654</v>
      </c>
      <c r="BJ173">
        <f>MROUND(Table3[[#This Row],[ProbH]]*100,2)/100</f>
        <v>0.62</v>
      </c>
      <c r="BK173">
        <v>1.24</v>
      </c>
      <c r="BL173">
        <v>1.77</v>
      </c>
      <c r="BM173">
        <v>2.95</v>
      </c>
      <c r="BN173">
        <v>0</v>
      </c>
      <c r="BO173">
        <v>1.91</v>
      </c>
      <c r="BP173">
        <v>1.91</v>
      </c>
      <c r="BQ173" t="s">
        <v>1838</v>
      </c>
      <c r="BR173">
        <f>VLOOKUP(Table3[[#This Row],[Reference]],metron,10,FALSE)</f>
        <v>2.7366666666666664</v>
      </c>
      <c r="BS173">
        <f>VLOOKUP(Table3[[#This Row],[Reference]],metron,11,FALSE)</f>
        <v>1.8681481481481479</v>
      </c>
      <c r="BT173">
        <f>VLOOKUP(Table3[[#This Row],[Reference]],metron,12,FALSE)</f>
        <v>0.86851851851851847</v>
      </c>
      <c r="BU173">
        <f>VLOOKUP(Table3[[#This Row],[Reference]],metron,13,FALSE)</f>
        <v>0.81333333333333335</v>
      </c>
      <c r="BV173">
        <f>VLOOKUP(Table3[[#This Row],[Reference]],metron,14,FALSE)</f>
        <v>0.38925925925925919</v>
      </c>
      <c r="BW173">
        <f>VLOOKUP(Table3[[#This Row],[Reference]],metron,15,FALSE)</f>
        <v>14.53422724064926</v>
      </c>
      <c r="BX173">
        <f>VLOOKUP(Table3[[#This Row],[Reference]],metron,16,FALSE)</f>
        <v>8.7882851093860275</v>
      </c>
      <c r="BY173">
        <f>VLOOKUP(Table3[[#This Row],[Reference]],metron,17,FALSE)</f>
        <v>6.3007953723788868</v>
      </c>
      <c r="BZ173">
        <f>VLOOKUP(Table3[[#This Row],[Reference]],metron,18,FALSE)</f>
        <v>3.681851048445409</v>
      </c>
      <c r="CA173">
        <f>VLOOKUP(Table3[[#This Row],[Reference]],metron,19,FALSE)</f>
        <v>8.2334318682703724</v>
      </c>
      <c r="CB173">
        <f>VLOOKUP(Table3[[#This Row],[Reference]],metron,20,FALSE)</f>
        <v>5.106434060940618</v>
      </c>
      <c r="CC173">
        <f>VLOOKUP(Table3[[#This Row],[Reference]],metron,21,FALSE)</f>
        <v>12.32150615496017</v>
      </c>
      <c r="CD173">
        <f>VLOOKUP(Table3[[#This Row],[Reference]],metron,22,FALSE)</f>
        <v>13.337436640115859</v>
      </c>
      <c r="CE173">
        <f>VLOOKUP(Table3[[#This Row],[Reference]],metron,23,FALSE)</f>
        <v>1.346101231190151</v>
      </c>
      <c r="CF173">
        <f>VLOOKUP(Table3[[#This Row],[Reference]],metron,24,FALSE)</f>
        <v>1.995212038303694</v>
      </c>
      <c r="CG173">
        <f>VLOOKUP(Table3[[#This Row],[Reference]],metron,25,FALSE)</f>
        <v>6.1559507523939808E-2</v>
      </c>
      <c r="CH173">
        <f>VLOOKUP(Table3[[#This Row],[Reference]],metron,26,FALSE)</f>
        <v>0.13201094391244869</v>
      </c>
    </row>
    <row r="174" spans="1:86" hidden="1" x14ac:dyDescent="0.45">
      <c r="A174">
        <v>1532224800</v>
      </c>
      <c r="B174" t="s">
        <v>2080</v>
      </c>
      <c r="C174" t="s">
        <v>64</v>
      </c>
      <c r="D174" t="s">
        <v>65</v>
      </c>
      <c r="E174" t="s">
        <v>676</v>
      </c>
      <c r="F174" t="s">
        <v>666</v>
      </c>
      <c r="G174" t="s">
        <v>65</v>
      </c>
      <c r="H174">
        <v>1</v>
      </c>
      <c r="I174">
        <v>0</v>
      </c>
      <c r="J174">
        <v>0</v>
      </c>
      <c r="K174">
        <v>1.72</v>
      </c>
      <c r="L174">
        <v>1.24</v>
      </c>
      <c r="M174">
        <v>2</v>
      </c>
      <c r="N174">
        <v>1</v>
      </c>
      <c r="O174">
        <v>3</v>
      </c>
      <c r="P174">
        <v>0</v>
      </c>
      <c r="Q174">
        <v>0</v>
      </c>
      <c r="R174">
        <v>0</v>
      </c>
      <c r="S174" t="s">
        <v>2082</v>
      </c>
      <c r="T174">
        <v>59</v>
      </c>
      <c r="U174">
        <v>7</v>
      </c>
      <c r="V174">
        <v>2</v>
      </c>
      <c r="W174">
        <v>3</v>
      </c>
      <c r="X174">
        <v>0</v>
      </c>
      <c r="Y174">
        <v>1</v>
      </c>
      <c r="Z174">
        <v>1</v>
      </c>
      <c r="AA174">
        <v>1</v>
      </c>
      <c r="AB174">
        <v>2</v>
      </c>
      <c r="AC174">
        <v>1</v>
      </c>
      <c r="AD174">
        <v>1</v>
      </c>
      <c r="AE174">
        <v>17</v>
      </c>
      <c r="AF174">
        <v>15</v>
      </c>
      <c r="AG174">
        <v>7</v>
      </c>
      <c r="AH174">
        <v>5</v>
      </c>
      <c r="AI174">
        <v>10</v>
      </c>
      <c r="AJ174">
        <v>10</v>
      </c>
      <c r="AK174">
        <v>19</v>
      </c>
      <c r="AL174">
        <v>20</v>
      </c>
      <c r="AM174">
        <v>53</v>
      </c>
      <c r="AN174">
        <v>47</v>
      </c>
      <c r="AO174">
        <v>1.87</v>
      </c>
      <c r="AP174">
        <v>1.5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2.0699999999999998</v>
      </c>
      <c r="BD174">
        <v>3.33</v>
      </c>
      <c r="BE174">
        <v>3.88</v>
      </c>
      <c r="BF174">
        <f t="shared" si="2"/>
        <v>1.3708015500933479E-2</v>
      </c>
      <c r="BG174">
        <f>1/Table3[[#This Row],[odds_ft_home_team_win]]-Table3[[#This Row],[Margin/3]]</f>
        <v>0.46938377193868008</v>
      </c>
      <c r="BH174">
        <f>1/Table3[[#This Row],[odds_ft_draw]]-Table3[[#This Row],[Margin/3]]</f>
        <v>0.28659228479936683</v>
      </c>
      <c r="BI174">
        <f>1/Table3[[#This Row],[odds_ft_away_team_win]]-Table3[[#This Row],[Margin/3]]</f>
        <v>0.24402394326195315</v>
      </c>
      <c r="BJ174">
        <f>MROUND(Table3[[#This Row],[ProbH]]*100,2)/100</f>
        <v>0.46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 t="s">
        <v>1829</v>
      </c>
      <c r="BR174">
        <f>VLOOKUP(Table3[[#This Row],[Reference]],metron,10,FALSE)</f>
        <v>2.5405629139072849</v>
      </c>
      <c r="BS174">
        <f>VLOOKUP(Table3[[#This Row],[Reference]],metron,11,FALSE)</f>
        <v>1.4888836329233679</v>
      </c>
      <c r="BT174">
        <f>VLOOKUP(Table3[[#This Row],[Reference]],metron,12,FALSE)</f>
        <v>1.0516792809839171</v>
      </c>
      <c r="BU174">
        <f>VLOOKUP(Table3[[#This Row],[Reference]],metron,13,FALSE)</f>
        <v>0.64581362346263005</v>
      </c>
      <c r="BV174">
        <f>VLOOKUP(Table3[[#This Row],[Reference]],metron,14,FALSE)</f>
        <v>0.45364238410596031</v>
      </c>
      <c r="BW174">
        <f>VLOOKUP(Table3[[#This Row],[Reference]],metron,15,FALSE)</f>
        <v>12.686892177589851</v>
      </c>
      <c r="BX174">
        <f>VLOOKUP(Table3[[#This Row],[Reference]],metron,16,FALSE)</f>
        <v>9.8059196617336148</v>
      </c>
      <c r="BY174">
        <f>VLOOKUP(Table3[[#This Row],[Reference]],metron,17,FALSE)</f>
        <v>5.3198121263877027</v>
      </c>
      <c r="BZ174">
        <f>VLOOKUP(Table3[[#This Row],[Reference]],metron,18,FALSE)</f>
        <v>4.0954312553373189</v>
      </c>
      <c r="CA174">
        <f>VLOOKUP(Table3[[#This Row],[Reference]],metron,19,FALSE)</f>
        <v>7.3670800512021479</v>
      </c>
      <c r="CB174">
        <f>VLOOKUP(Table3[[#This Row],[Reference]],metron,20,FALSE)</f>
        <v>5.710488406396296</v>
      </c>
      <c r="CC174">
        <f>VLOOKUP(Table3[[#This Row],[Reference]],metron,21,FALSE)</f>
        <v>13.0488908033599</v>
      </c>
      <c r="CD174">
        <f>VLOOKUP(Table3[[#This Row],[Reference]],metron,22,FALSE)</f>
        <v>13.714839543398661</v>
      </c>
      <c r="CE174">
        <f>VLOOKUP(Table3[[#This Row],[Reference]],metron,23,FALSE)</f>
        <v>1.567523459812322</v>
      </c>
      <c r="CF174">
        <f>VLOOKUP(Table3[[#This Row],[Reference]],metron,24,FALSE)</f>
        <v>1.951040391676867</v>
      </c>
      <c r="CG174">
        <f>VLOOKUP(Table3[[#This Row],[Reference]],metron,25,FALSE)</f>
        <v>8.3027335781313744E-2</v>
      </c>
      <c r="CH174">
        <f>VLOOKUP(Table3[[#This Row],[Reference]],metron,26,FALSE)</f>
        <v>0.13117095063239501</v>
      </c>
    </row>
    <row r="175" spans="1:86" hidden="1" x14ac:dyDescent="0.45">
      <c r="A175">
        <v>1532278800</v>
      </c>
      <c r="B175" t="s">
        <v>2083</v>
      </c>
      <c r="C175" t="s">
        <v>64</v>
      </c>
      <c r="D175" t="s">
        <v>65</v>
      </c>
      <c r="E175" t="s">
        <v>705</v>
      </c>
      <c r="F175" t="s">
        <v>1810</v>
      </c>
      <c r="G175" t="s">
        <v>65</v>
      </c>
      <c r="H175">
        <v>1</v>
      </c>
      <c r="I175">
        <v>0</v>
      </c>
      <c r="J175">
        <v>0</v>
      </c>
      <c r="K175">
        <v>2.17</v>
      </c>
      <c r="L175">
        <v>1.1200000000000001</v>
      </c>
      <c r="M175">
        <v>2</v>
      </c>
      <c r="N175">
        <v>0</v>
      </c>
      <c r="O175">
        <v>2</v>
      </c>
      <c r="P175">
        <v>0</v>
      </c>
      <c r="Q175">
        <v>0</v>
      </c>
      <c r="R175">
        <v>0</v>
      </c>
      <c r="S175" t="s">
        <v>2084</v>
      </c>
      <c r="U175">
        <v>10</v>
      </c>
      <c r="V175">
        <v>4</v>
      </c>
      <c r="W175">
        <v>1</v>
      </c>
      <c r="X175">
        <v>0</v>
      </c>
      <c r="Y175">
        <v>4</v>
      </c>
      <c r="Z175">
        <v>1</v>
      </c>
      <c r="AA175">
        <v>1</v>
      </c>
      <c r="AB175">
        <v>0</v>
      </c>
      <c r="AC175">
        <v>2</v>
      </c>
      <c r="AD175">
        <v>3</v>
      </c>
      <c r="AE175">
        <v>19</v>
      </c>
      <c r="AF175">
        <v>6</v>
      </c>
      <c r="AG175">
        <v>7</v>
      </c>
      <c r="AH175">
        <v>2</v>
      </c>
      <c r="AI175">
        <v>12</v>
      </c>
      <c r="AJ175">
        <v>4</v>
      </c>
      <c r="AK175">
        <v>18</v>
      </c>
      <c r="AL175">
        <v>15</v>
      </c>
      <c r="AM175">
        <v>54</v>
      </c>
      <c r="AN175">
        <v>46</v>
      </c>
      <c r="AO175">
        <v>1.96</v>
      </c>
      <c r="AP175">
        <v>0.73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1.7</v>
      </c>
      <c r="BD175">
        <v>3.96</v>
      </c>
      <c r="BE175">
        <v>5.21</v>
      </c>
      <c r="BF175">
        <f t="shared" si="2"/>
        <v>1.0899708765803373E-2</v>
      </c>
      <c r="BG175">
        <f>1/Table3[[#This Row],[odds_ft_home_team_win]]-Table3[[#This Row],[Margin/3]]</f>
        <v>0.57733558535184371</v>
      </c>
      <c r="BH175">
        <f>1/Table3[[#This Row],[odds_ft_draw]]-Table3[[#This Row],[Margin/3]]</f>
        <v>0.24162554375944917</v>
      </c>
      <c r="BI175">
        <f>1/Table3[[#This Row],[odds_ft_away_team_win]]-Table3[[#This Row],[Margin/3]]</f>
        <v>0.18103887088870718</v>
      </c>
      <c r="BJ175">
        <f>MROUND(Table3[[#This Row],[ProbH]]*100,2)/100</f>
        <v>0.57999999999999996</v>
      </c>
      <c r="BK175">
        <v>1.25</v>
      </c>
      <c r="BL175">
        <v>1.8</v>
      </c>
      <c r="BM175">
        <v>3.05</v>
      </c>
      <c r="BN175">
        <v>0</v>
      </c>
      <c r="BO175">
        <v>1.95</v>
      </c>
      <c r="BP175">
        <v>1.87</v>
      </c>
      <c r="BQ175" t="s">
        <v>1820</v>
      </c>
      <c r="BR175">
        <f>VLOOKUP(Table3[[#This Row],[Reference]],metron,10,FALSE)</f>
        <v>2.6362999299229148</v>
      </c>
      <c r="BS175">
        <f>VLOOKUP(Table3[[#This Row],[Reference]],metron,11,FALSE)</f>
        <v>1.7619715019855171</v>
      </c>
      <c r="BT175">
        <f>VLOOKUP(Table3[[#This Row],[Reference]],metron,12,FALSE)</f>
        <v>0.87432842793739785</v>
      </c>
      <c r="BU175">
        <f>VLOOKUP(Table3[[#This Row],[Reference]],metron,13,FALSE)</f>
        <v>0.78411214953271025</v>
      </c>
      <c r="BV175">
        <f>VLOOKUP(Table3[[#This Row],[Reference]],metron,14,FALSE)</f>
        <v>0.38060747663551397</v>
      </c>
      <c r="BW175">
        <f>VLOOKUP(Table3[[#This Row],[Reference]],metron,15,FALSE)</f>
        <v>14.215499378367181</v>
      </c>
      <c r="BX175">
        <f>VLOOKUP(Table3[[#This Row],[Reference]],metron,16,FALSE)</f>
        <v>8.9523612261806136</v>
      </c>
      <c r="BY175">
        <f>VLOOKUP(Table3[[#This Row],[Reference]],metron,17,FALSE)</f>
        <v>6.3083121289228163</v>
      </c>
      <c r="BZ175">
        <f>VLOOKUP(Table3[[#This Row],[Reference]],metron,18,FALSE)</f>
        <v>3.7757524374735061</v>
      </c>
      <c r="CA175">
        <f>VLOOKUP(Table3[[#This Row],[Reference]],metron,19,FALSE)</f>
        <v>7.9071872494443642</v>
      </c>
      <c r="CB175">
        <f>VLOOKUP(Table3[[#This Row],[Reference]],metron,20,FALSE)</f>
        <v>5.1766087887071075</v>
      </c>
      <c r="CC175">
        <f>VLOOKUP(Table3[[#This Row],[Reference]],metron,21,FALSE)</f>
        <v>12.634239592183521</v>
      </c>
      <c r="CD175">
        <f>VLOOKUP(Table3[[#This Row],[Reference]],metron,22,FALSE)</f>
        <v>13.597706032285471</v>
      </c>
      <c r="CE175">
        <f>VLOOKUP(Table3[[#This Row],[Reference]],metron,23,FALSE)</f>
        <v>1.365400161681487</v>
      </c>
      <c r="CF175">
        <f>VLOOKUP(Table3[[#This Row],[Reference]],metron,24,FALSE)</f>
        <v>1.963621665319321</v>
      </c>
      <c r="CG175">
        <f>VLOOKUP(Table3[[#This Row],[Reference]],metron,25,FALSE)</f>
        <v>7.1544058205335492E-2</v>
      </c>
      <c r="CH175">
        <f>VLOOKUP(Table3[[#This Row],[Reference]],metron,26,FALSE)</f>
        <v>0.1216653193209378</v>
      </c>
    </row>
    <row r="176" spans="1:86" hidden="1" x14ac:dyDescent="0.45">
      <c r="A176">
        <v>1532300400</v>
      </c>
      <c r="B176" t="s">
        <v>2085</v>
      </c>
      <c r="C176" t="s">
        <v>64</v>
      </c>
      <c r="D176" t="s">
        <v>65</v>
      </c>
      <c r="E176" t="s">
        <v>672</v>
      </c>
      <c r="F176" t="s">
        <v>1823</v>
      </c>
      <c r="G176" t="s">
        <v>65</v>
      </c>
      <c r="H176">
        <v>1</v>
      </c>
      <c r="I176">
        <v>0</v>
      </c>
      <c r="J176">
        <v>0</v>
      </c>
      <c r="K176">
        <v>2.11</v>
      </c>
      <c r="L176">
        <v>0.88</v>
      </c>
      <c r="M176">
        <v>2</v>
      </c>
      <c r="N176">
        <v>1</v>
      </c>
      <c r="O176">
        <v>3</v>
      </c>
      <c r="P176">
        <v>1</v>
      </c>
      <c r="Q176">
        <v>0</v>
      </c>
      <c r="R176">
        <v>1</v>
      </c>
      <c r="S176" t="s">
        <v>1731</v>
      </c>
      <c r="T176">
        <v>8</v>
      </c>
      <c r="U176">
        <v>5</v>
      </c>
      <c r="V176">
        <v>5</v>
      </c>
      <c r="W176">
        <v>2</v>
      </c>
      <c r="X176">
        <v>0</v>
      </c>
      <c r="Y176">
        <v>1</v>
      </c>
      <c r="Z176">
        <v>0</v>
      </c>
      <c r="AA176">
        <v>0</v>
      </c>
      <c r="AB176">
        <v>2</v>
      </c>
      <c r="AC176">
        <v>1</v>
      </c>
      <c r="AD176">
        <v>0</v>
      </c>
      <c r="AE176">
        <v>11</v>
      </c>
      <c r="AF176">
        <v>13</v>
      </c>
      <c r="AG176">
        <v>4</v>
      </c>
      <c r="AH176">
        <v>5</v>
      </c>
      <c r="AI176">
        <v>7</v>
      </c>
      <c r="AJ176">
        <v>8</v>
      </c>
      <c r="AK176">
        <v>14</v>
      </c>
      <c r="AL176">
        <v>9</v>
      </c>
      <c r="AM176">
        <v>46</v>
      </c>
      <c r="AN176">
        <v>54</v>
      </c>
      <c r="AO176">
        <v>1.24</v>
      </c>
      <c r="AP176">
        <v>1.39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1.73</v>
      </c>
      <c r="BD176">
        <v>3.99</v>
      </c>
      <c r="BE176">
        <v>4.8899999999999997</v>
      </c>
      <c r="BF176">
        <f t="shared" si="2"/>
        <v>1.1053408667359191E-2</v>
      </c>
      <c r="BG176">
        <f>1/Table3[[#This Row],[odds_ft_home_team_win]]-Table3[[#This Row],[Margin/3]]</f>
        <v>0.56698127341356575</v>
      </c>
      <c r="BH176">
        <f>1/Table3[[#This Row],[odds_ft_draw]]-Table3[[#This Row],[Margin/3]]</f>
        <v>0.2395731577486809</v>
      </c>
      <c r="BI176">
        <f>1/Table3[[#This Row],[odds_ft_away_team_win]]-Table3[[#This Row],[Margin/3]]</f>
        <v>0.1934455688377533</v>
      </c>
      <c r="BJ176">
        <f>MROUND(Table3[[#This Row],[ProbH]]*100,2)/100</f>
        <v>0.56000000000000005</v>
      </c>
      <c r="BK176">
        <v>1.21</v>
      </c>
      <c r="BL176">
        <v>1.69</v>
      </c>
      <c r="BM176">
        <v>2.7</v>
      </c>
      <c r="BN176">
        <v>0</v>
      </c>
      <c r="BO176">
        <v>1.69</v>
      </c>
      <c r="BP176">
        <v>2.15</v>
      </c>
      <c r="BQ176" t="s">
        <v>1826</v>
      </c>
      <c r="BR176">
        <f>VLOOKUP(Table3[[#This Row],[Reference]],metron,10,FALSE)</f>
        <v>2.6892488954344627</v>
      </c>
      <c r="BS176">
        <f>VLOOKUP(Table3[[#This Row],[Reference]],metron,11,FALSE)</f>
        <v>1.7546812539448771</v>
      </c>
      <c r="BT176">
        <f>VLOOKUP(Table3[[#This Row],[Reference]],metron,12,FALSE)</f>
        <v>0.93456764148958549</v>
      </c>
      <c r="BU176">
        <f>VLOOKUP(Table3[[#This Row],[Reference]],metron,13,FALSE)</f>
        <v>0.77824531874605507</v>
      </c>
      <c r="BV176">
        <f>VLOOKUP(Table3[[#This Row],[Reference]],metron,14,FALSE)</f>
        <v>0.41237113402061848</v>
      </c>
      <c r="BW176">
        <f>VLOOKUP(Table3[[#This Row],[Reference]],metron,15,FALSE)</f>
        <v>13.77153558052435</v>
      </c>
      <c r="BX176">
        <f>VLOOKUP(Table3[[#This Row],[Reference]],metron,16,FALSE)</f>
        <v>9.0445692883895124</v>
      </c>
      <c r="BY176">
        <f>VLOOKUP(Table3[[#This Row],[Reference]],metron,17,FALSE)</f>
        <v>6.0821292775665396</v>
      </c>
      <c r="BZ176">
        <f>VLOOKUP(Table3[[#This Row],[Reference]],metron,18,FALSE)</f>
        <v>3.8201520912547529</v>
      </c>
      <c r="CA176">
        <f>VLOOKUP(Table3[[#This Row],[Reference]],metron,19,FALSE)</f>
        <v>7.6894063029578108</v>
      </c>
      <c r="CB176">
        <f>VLOOKUP(Table3[[#This Row],[Reference]],metron,20,FALSE)</f>
        <v>5.224417197134759</v>
      </c>
      <c r="CC176">
        <f>VLOOKUP(Table3[[#This Row],[Reference]],metron,21,FALSE)</f>
        <v>12.297605473204101</v>
      </c>
      <c r="CD176">
        <f>VLOOKUP(Table3[[#This Row],[Reference]],metron,22,FALSE)</f>
        <v>13.310908399847969</v>
      </c>
      <c r="CE176">
        <f>VLOOKUP(Table3[[#This Row],[Reference]],metron,23,FALSE)</f>
        <v>1.3713126843657819</v>
      </c>
      <c r="CF176">
        <f>VLOOKUP(Table3[[#This Row],[Reference]],metron,24,FALSE)</f>
        <v>1.9516961651917399</v>
      </c>
      <c r="CG176">
        <f>VLOOKUP(Table3[[#This Row],[Reference]],metron,25,FALSE)</f>
        <v>6.6002949852507375E-2</v>
      </c>
      <c r="CH176">
        <f>VLOOKUP(Table3[[#This Row],[Reference]],metron,26,FALSE)</f>
        <v>0.1297935103244838</v>
      </c>
    </row>
    <row r="177" spans="1:86" hidden="1" x14ac:dyDescent="0.45">
      <c r="A177">
        <v>1532307600</v>
      </c>
      <c r="B177" t="s">
        <v>2086</v>
      </c>
      <c r="C177" t="s">
        <v>64</v>
      </c>
      <c r="D177" t="s">
        <v>65</v>
      </c>
      <c r="E177" t="s">
        <v>660</v>
      </c>
      <c r="F177" t="s">
        <v>694</v>
      </c>
      <c r="G177" t="s">
        <v>65</v>
      </c>
      <c r="H177">
        <v>1</v>
      </c>
      <c r="I177">
        <v>0</v>
      </c>
      <c r="J177">
        <v>0</v>
      </c>
      <c r="K177">
        <v>1.61</v>
      </c>
      <c r="L177">
        <v>1.5</v>
      </c>
      <c r="M177">
        <v>2</v>
      </c>
      <c r="N177">
        <v>1</v>
      </c>
      <c r="O177">
        <v>3</v>
      </c>
      <c r="P177">
        <v>1</v>
      </c>
      <c r="Q177">
        <v>1</v>
      </c>
      <c r="R177">
        <v>0</v>
      </c>
      <c r="S177" t="s">
        <v>2087</v>
      </c>
      <c r="T177">
        <v>72</v>
      </c>
      <c r="U177">
        <v>5</v>
      </c>
      <c r="V177">
        <v>7</v>
      </c>
      <c r="W177">
        <v>3</v>
      </c>
      <c r="X177">
        <v>0</v>
      </c>
      <c r="Y177">
        <v>2</v>
      </c>
      <c r="Z177">
        <v>0</v>
      </c>
      <c r="AA177">
        <v>0</v>
      </c>
      <c r="AB177">
        <v>3</v>
      </c>
      <c r="AC177">
        <v>1</v>
      </c>
      <c r="AD177">
        <v>1</v>
      </c>
      <c r="AE177">
        <v>11</v>
      </c>
      <c r="AF177">
        <v>14</v>
      </c>
      <c r="AG177">
        <v>4</v>
      </c>
      <c r="AH177">
        <v>4</v>
      </c>
      <c r="AI177">
        <v>7</v>
      </c>
      <c r="AJ177">
        <v>10</v>
      </c>
      <c r="AK177">
        <v>7</v>
      </c>
      <c r="AL177">
        <v>13</v>
      </c>
      <c r="AM177">
        <v>51</v>
      </c>
      <c r="AN177">
        <v>49</v>
      </c>
      <c r="AO177">
        <v>1.17</v>
      </c>
      <c r="AP177">
        <v>1.49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2.7</v>
      </c>
      <c r="BD177">
        <v>3</v>
      </c>
      <c r="BE177">
        <v>2.7</v>
      </c>
      <c r="BF177">
        <f t="shared" si="2"/>
        <v>2.4691358024691318E-2</v>
      </c>
      <c r="BG177">
        <f>1/Table3[[#This Row],[odds_ft_home_team_win]]-Table3[[#This Row],[Margin/3]]</f>
        <v>0.34567901234567905</v>
      </c>
      <c r="BH177">
        <f>1/Table3[[#This Row],[odds_ft_draw]]-Table3[[#This Row],[Margin/3]]</f>
        <v>0.30864197530864201</v>
      </c>
      <c r="BI177">
        <f>1/Table3[[#This Row],[odds_ft_away_team_win]]-Table3[[#This Row],[Margin/3]]</f>
        <v>0.34567901234567905</v>
      </c>
      <c r="BJ177">
        <f>MROUND(Table3[[#This Row],[ProbH]]*100,2)/100</f>
        <v>0.34</v>
      </c>
      <c r="BK177">
        <v>1.47</v>
      </c>
      <c r="BL177">
        <v>2.4</v>
      </c>
      <c r="BM177">
        <v>4.7</v>
      </c>
      <c r="BN177">
        <v>0</v>
      </c>
      <c r="BO177">
        <v>2.1</v>
      </c>
      <c r="BP177">
        <v>1.71</v>
      </c>
      <c r="BQ177" t="s">
        <v>1818</v>
      </c>
      <c r="BR177">
        <f>VLOOKUP(Table3[[#This Row],[Reference]],metron,10,FALSE)</f>
        <v>2.5229727551184897</v>
      </c>
      <c r="BS177">
        <f>VLOOKUP(Table3[[#This Row],[Reference]],metron,11,FALSE)</f>
        <v>1.228921489601805</v>
      </c>
      <c r="BT177">
        <f>VLOOKUP(Table3[[#This Row],[Reference]],metron,12,FALSE)</f>
        <v>1.2940512655166849</v>
      </c>
      <c r="BU177">
        <f>VLOOKUP(Table3[[#This Row],[Reference]],metron,13,FALSE)</f>
        <v>0.53240890035472432</v>
      </c>
      <c r="BV177">
        <f>VLOOKUP(Table3[[#This Row],[Reference]],metron,14,FALSE)</f>
        <v>0.56514027732989358</v>
      </c>
      <c r="BW177">
        <f>VLOOKUP(Table3[[#This Row],[Reference]],metron,15,FALSE)</f>
        <v>11.417888124439131</v>
      </c>
      <c r="BX177">
        <f>VLOOKUP(Table3[[#This Row],[Reference]],metron,16,FALSE)</f>
        <v>10.76308704756207</v>
      </c>
      <c r="BY177">
        <f>VLOOKUP(Table3[[#This Row],[Reference]],metron,17,FALSE)</f>
        <v>4.8317672021824798</v>
      </c>
      <c r="BZ177">
        <f>VLOOKUP(Table3[[#This Row],[Reference]],metron,18,FALSE)</f>
        <v>4.6698999696877843</v>
      </c>
      <c r="CA177">
        <f>VLOOKUP(Table3[[#This Row],[Reference]],metron,19,FALSE)</f>
        <v>6.5861209222566508</v>
      </c>
      <c r="CB177">
        <f>VLOOKUP(Table3[[#This Row],[Reference]],metron,20,FALSE)</f>
        <v>6.093187077874286</v>
      </c>
      <c r="CC177">
        <f>VLOOKUP(Table3[[#This Row],[Reference]],metron,21,FALSE)</f>
        <v>12.685679611650491</v>
      </c>
      <c r="CD177">
        <f>VLOOKUP(Table3[[#This Row],[Reference]],metron,22,FALSE)</f>
        <v>13.02639563106796</v>
      </c>
      <c r="CE177">
        <f>VLOOKUP(Table3[[#This Row],[Reference]],metron,23,FALSE)</f>
        <v>1.6481211768132831</v>
      </c>
      <c r="CF177">
        <f>VLOOKUP(Table3[[#This Row],[Reference]],metron,24,FALSE)</f>
        <v>1.8572676958928049</v>
      </c>
      <c r="CG177">
        <f>VLOOKUP(Table3[[#This Row],[Reference]],metron,25,FALSE)</f>
        <v>9.641712787649287E-2</v>
      </c>
      <c r="CH177">
        <f>VLOOKUP(Table3[[#This Row],[Reference]],metron,26,FALSE)</f>
        <v>0.11302068161957469</v>
      </c>
    </row>
    <row r="178" spans="1:86" hidden="1" x14ac:dyDescent="0.45">
      <c r="A178">
        <v>1532736000</v>
      </c>
      <c r="B178" t="s">
        <v>2088</v>
      </c>
      <c r="C178" t="s">
        <v>64</v>
      </c>
      <c r="D178" t="s">
        <v>65</v>
      </c>
      <c r="E178" t="s">
        <v>1810</v>
      </c>
      <c r="F178" t="s">
        <v>672</v>
      </c>
      <c r="G178" t="s">
        <v>65</v>
      </c>
      <c r="H178">
        <v>2</v>
      </c>
      <c r="I178">
        <v>0</v>
      </c>
      <c r="J178">
        <v>0</v>
      </c>
      <c r="K178">
        <v>1.1200000000000001</v>
      </c>
      <c r="L178">
        <v>0.78</v>
      </c>
      <c r="M178">
        <v>3</v>
      </c>
      <c r="N178">
        <v>1</v>
      </c>
      <c r="O178">
        <v>4</v>
      </c>
      <c r="P178">
        <v>0</v>
      </c>
      <c r="Q178">
        <v>0</v>
      </c>
      <c r="R178">
        <v>0</v>
      </c>
      <c r="S178" t="s">
        <v>2089</v>
      </c>
      <c r="T178" t="s">
        <v>91</v>
      </c>
      <c r="U178">
        <v>7</v>
      </c>
      <c r="V178">
        <v>1</v>
      </c>
      <c r="W178">
        <v>2</v>
      </c>
      <c r="X178">
        <v>0</v>
      </c>
      <c r="Y178">
        <v>2</v>
      </c>
      <c r="Z178">
        <v>0</v>
      </c>
      <c r="AA178">
        <v>1</v>
      </c>
      <c r="AB178">
        <v>1</v>
      </c>
      <c r="AC178">
        <v>1</v>
      </c>
      <c r="AD178">
        <v>1</v>
      </c>
      <c r="AE178">
        <v>17</v>
      </c>
      <c r="AF178">
        <v>11</v>
      </c>
      <c r="AG178">
        <v>8</v>
      </c>
      <c r="AH178">
        <v>6</v>
      </c>
      <c r="AI178">
        <v>9</v>
      </c>
      <c r="AJ178">
        <v>5</v>
      </c>
      <c r="AK178">
        <v>12</v>
      </c>
      <c r="AL178">
        <v>12</v>
      </c>
      <c r="AM178">
        <v>55</v>
      </c>
      <c r="AN178">
        <v>45</v>
      </c>
      <c r="AO178">
        <v>1.92</v>
      </c>
      <c r="AP178">
        <v>1.36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2.75</v>
      </c>
      <c r="BD178">
        <v>3.15</v>
      </c>
      <c r="BE178">
        <v>2.5</v>
      </c>
      <c r="BF178">
        <f t="shared" si="2"/>
        <v>2.7032227032227036E-2</v>
      </c>
      <c r="BG178">
        <f>1/Table3[[#This Row],[odds_ft_home_team_win]]-Table3[[#This Row],[Margin/3]]</f>
        <v>0.33660413660413663</v>
      </c>
      <c r="BH178">
        <f>1/Table3[[#This Row],[odds_ft_draw]]-Table3[[#This Row],[Margin/3]]</f>
        <v>0.29042809042809042</v>
      </c>
      <c r="BI178">
        <f>1/Table3[[#This Row],[odds_ft_away_team_win]]-Table3[[#This Row],[Margin/3]]</f>
        <v>0.372967772967773</v>
      </c>
      <c r="BJ178">
        <f>MROUND(Table3[[#This Row],[ProbH]]*100,2)/100</f>
        <v>0.34</v>
      </c>
      <c r="BK178">
        <v>1.28</v>
      </c>
      <c r="BL178">
        <v>1.87</v>
      </c>
      <c r="BM178">
        <v>3.2</v>
      </c>
      <c r="BN178">
        <v>0</v>
      </c>
      <c r="BO178">
        <v>1.77</v>
      </c>
      <c r="BP178">
        <v>2.0499999999999998</v>
      </c>
      <c r="BQ178" t="s">
        <v>1828</v>
      </c>
      <c r="BR178">
        <f>VLOOKUP(Table3[[#This Row],[Reference]],metron,10,FALSE)</f>
        <v>2.5229727551184897</v>
      </c>
      <c r="BS178">
        <f>VLOOKUP(Table3[[#This Row],[Reference]],metron,11,FALSE)</f>
        <v>1.228921489601805</v>
      </c>
      <c r="BT178">
        <f>VLOOKUP(Table3[[#This Row],[Reference]],metron,12,FALSE)</f>
        <v>1.2940512655166849</v>
      </c>
      <c r="BU178">
        <f>VLOOKUP(Table3[[#This Row],[Reference]],metron,13,FALSE)</f>
        <v>0.53240890035472432</v>
      </c>
      <c r="BV178">
        <f>VLOOKUP(Table3[[#This Row],[Reference]],metron,14,FALSE)</f>
        <v>0.56514027732989358</v>
      </c>
      <c r="BW178">
        <f>VLOOKUP(Table3[[#This Row],[Reference]],metron,15,FALSE)</f>
        <v>11.417888124439131</v>
      </c>
      <c r="BX178">
        <f>VLOOKUP(Table3[[#This Row],[Reference]],metron,16,FALSE)</f>
        <v>10.76308704756207</v>
      </c>
      <c r="BY178">
        <f>VLOOKUP(Table3[[#This Row],[Reference]],metron,17,FALSE)</f>
        <v>4.8317672021824798</v>
      </c>
      <c r="BZ178">
        <f>VLOOKUP(Table3[[#This Row],[Reference]],metron,18,FALSE)</f>
        <v>4.6698999696877843</v>
      </c>
      <c r="CA178">
        <f>VLOOKUP(Table3[[#This Row],[Reference]],metron,19,FALSE)</f>
        <v>6.5861209222566508</v>
      </c>
      <c r="CB178">
        <f>VLOOKUP(Table3[[#This Row],[Reference]],metron,20,FALSE)</f>
        <v>6.093187077874286</v>
      </c>
      <c r="CC178">
        <f>VLOOKUP(Table3[[#This Row],[Reference]],metron,21,FALSE)</f>
        <v>12.685679611650491</v>
      </c>
      <c r="CD178">
        <f>VLOOKUP(Table3[[#This Row],[Reference]],metron,22,FALSE)</f>
        <v>13.02639563106796</v>
      </c>
      <c r="CE178">
        <f>VLOOKUP(Table3[[#This Row],[Reference]],metron,23,FALSE)</f>
        <v>1.6481211768132831</v>
      </c>
      <c r="CF178">
        <f>VLOOKUP(Table3[[#This Row],[Reference]],metron,24,FALSE)</f>
        <v>1.8572676958928049</v>
      </c>
      <c r="CG178">
        <f>VLOOKUP(Table3[[#This Row],[Reference]],metron,25,FALSE)</f>
        <v>9.641712787649287E-2</v>
      </c>
      <c r="CH178">
        <f>VLOOKUP(Table3[[#This Row],[Reference]],metron,26,FALSE)</f>
        <v>0.11302068161957469</v>
      </c>
    </row>
    <row r="179" spans="1:86" hidden="1" x14ac:dyDescent="0.45">
      <c r="A179">
        <v>1532743200</v>
      </c>
      <c r="B179" t="s">
        <v>2090</v>
      </c>
      <c r="C179" t="s">
        <v>64</v>
      </c>
      <c r="D179" t="s">
        <v>65</v>
      </c>
      <c r="E179" t="s">
        <v>700</v>
      </c>
      <c r="F179" t="s">
        <v>705</v>
      </c>
      <c r="G179" t="s">
        <v>65</v>
      </c>
      <c r="H179">
        <v>2</v>
      </c>
      <c r="I179">
        <v>0</v>
      </c>
      <c r="J179">
        <v>0</v>
      </c>
      <c r="K179">
        <v>1.35</v>
      </c>
      <c r="L179">
        <v>0.72</v>
      </c>
      <c r="M179">
        <v>2</v>
      </c>
      <c r="N179">
        <v>1</v>
      </c>
      <c r="O179">
        <v>3</v>
      </c>
      <c r="P179">
        <v>3</v>
      </c>
      <c r="Q179">
        <v>2</v>
      </c>
      <c r="R179">
        <v>1</v>
      </c>
      <c r="S179" t="s">
        <v>2091</v>
      </c>
      <c r="T179">
        <v>39</v>
      </c>
      <c r="U179">
        <v>3</v>
      </c>
      <c r="V179">
        <v>7</v>
      </c>
      <c r="W179">
        <v>2</v>
      </c>
      <c r="X179">
        <v>0</v>
      </c>
      <c r="Y179">
        <v>4</v>
      </c>
      <c r="Z179">
        <v>0</v>
      </c>
      <c r="AA179">
        <v>1</v>
      </c>
      <c r="AB179">
        <v>1</v>
      </c>
      <c r="AC179">
        <v>2</v>
      </c>
      <c r="AD179">
        <v>2</v>
      </c>
      <c r="AE179">
        <v>5</v>
      </c>
      <c r="AF179">
        <v>6</v>
      </c>
      <c r="AG179">
        <v>5</v>
      </c>
      <c r="AH179">
        <v>6</v>
      </c>
      <c r="AI179">
        <v>0</v>
      </c>
      <c r="AJ179">
        <v>0</v>
      </c>
      <c r="AK179">
        <v>15</v>
      </c>
      <c r="AL179">
        <v>13</v>
      </c>
      <c r="AM179">
        <v>52</v>
      </c>
      <c r="AN179">
        <v>48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3.49</v>
      </c>
      <c r="BD179">
        <v>3.33</v>
      </c>
      <c r="BE179">
        <v>2.21</v>
      </c>
      <c r="BF179">
        <f t="shared" si="2"/>
        <v>1.3107313124167982E-2</v>
      </c>
      <c r="BG179">
        <f>1/Table3[[#This Row],[odds_ft_home_team_win]]-Table3[[#This Row],[Margin/3]]</f>
        <v>0.2734256381652303</v>
      </c>
      <c r="BH179">
        <f>1/Table3[[#This Row],[odds_ft_draw]]-Table3[[#This Row],[Margin/3]]</f>
        <v>0.28719298717613234</v>
      </c>
      <c r="BI179">
        <f>1/Table3[[#This Row],[odds_ft_away_team_win]]-Table3[[#This Row],[Margin/3]]</f>
        <v>0.43938137465863747</v>
      </c>
      <c r="BJ179">
        <f>MROUND(Table3[[#This Row],[ProbH]]*100,2)/100</f>
        <v>0.28000000000000003</v>
      </c>
      <c r="BK179">
        <v>1.32</v>
      </c>
      <c r="BL179">
        <v>2</v>
      </c>
      <c r="BM179">
        <v>3.55</v>
      </c>
      <c r="BN179">
        <v>0</v>
      </c>
      <c r="BO179">
        <v>1.91</v>
      </c>
      <c r="BP179">
        <v>1.91</v>
      </c>
      <c r="BQ179" t="s">
        <v>1803</v>
      </c>
      <c r="BR179">
        <f>VLOOKUP(Table3[[#This Row],[Reference]],metron,10,FALSE)</f>
        <v>2.5445607358071678</v>
      </c>
      <c r="BS179">
        <f>VLOOKUP(Table3[[#This Row],[Reference]],metron,11,FALSE)</f>
        <v>1.128766254360926</v>
      </c>
      <c r="BT179">
        <f>VLOOKUP(Table3[[#This Row],[Reference]],metron,12,FALSE)</f>
        <v>1.415794481446242</v>
      </c>
      <c r="BU179">
        <f>VLOOKUP(Table3[[#This Row],[Reference]],metron,13,FALSE)</f>
        <v>0.49635267998731369</v>
      </c>
      <c r="BV179">
        <f>VLOOKUP(Table3[[#This Row],[Reference]],metron,14,FALSE)</f>
        <v>0.61084681255946716</v>
      </c>
      <c r="BW179">
        <f>VLOOKUP(Table3[[#This Row],[Reference]],metron,15,FALSE)</f>
        <v>11.04442036836403</v>
      </c>
      <c r="BX179">
        <f>VLOOKUP(Table3[[#This Row],[Reference]],metron,16,FALSE)</f>
        <v>11.38840736728061</v>
      </c>
      <c r="BY179">
        <f>VLOOKUP(Table3[[#This Row],[Reference]],metron,17,FALSE)</f>
        <v>4.5379574003276897</v>
      </c>
      <c r="BZ179">
        <f>VLOOKUP(Table3[[#This Row],[Reference]],metron,18,FALSE)</f>
        <v>4.8481703986892413</v>
      </c>
      <c r="CA179">
        <f>VLOOKUP(Table3[[#This Row],[Reference]],metron,19,FALSE)</f>
        <v>6.5064629680363399</v>
      </c>
      <c r="CB179">
        <f>VLOOKUP(Table3[[#This Row],[Reference]],metron,20,FALSE)</f>
        <v>6.540236968591369</v>
      </c>
      <c r="CC179">
        <f>VLOOKUP(Table3[[#This Row],[Reference]],metron,21,FALSE)</f>
        <v>13.117582417582421</v>
      </c>
      <c r="CD179">
        <f>VLOOKUP(Table3[[#This Row],[Reference]],metron,22,FALSE)</f>
        <v>13.28241758241758</v>
      </c>
      <c r="CE179">
        <f>VLOOKUP(Table3[[#This Row],[Reference]],metron,23,FALSE)</f>
        <v>1.792592592592593</v>
      </c>
      <c r="CF179">
        <f>VLOOKUP(Table3[[#This Row],[Reference]],metron,24,FALSE)</f>
        <v>1.806980433632998</v>
      </c>
      <c r="CG179">
        <f>VLOOKUP(Table3[[#This Row],[Reference]],metron,25,FALSE)</f>
        <v>0.1047065044949762</v>
      </c>
      <c r="CH179">
        <f>VLOOKUP(Table3[[#This Row],[Reference]],metron,26,FALSE)</f>
        <v>0.1073506081438392</v>
      </c>
    </row>
    <row r="180" spans="1:86" hidden="1" x14ac:dyDescent="0.45">
      <c r="A180">
        <v>1532815200</v>
      </c>
      <c r="B180" t="s">
        <v>2092</v>
      </c>
      <c r="C180" t="s">
        <v>64</v>
      </c>
      <c r="D180" t="s">
        <v>65</v>
      </c>
      <c r="E180" t="s">
        <v>683</v>
      </c>
      <c r="F180" t="s">
        <v>693</v>
      </c>
      <c r="G180" t="s">
        <v>65</v>
      </c>
      <c r="H180">
        <v>2</v>
      </c>
      <c r="I180">
        <v>0</v>
      </c>
      <c r="J180">
        <v>0</v>
      </c>
      <c r="K180">
        <v>1.5</v>
      </c>
      <c r="L180">
        <v>0.78</v>
      </c>
      <c r="M180">
        <v>1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77</v>
      </c>
      <c r="U180">
        <v>4</v>
      </c>
      <c r="V180">
        <v>12</v>
      </c>
      <c r="W180">
        <v>3</v>
      </c>
      <c r="X180">
        <v>0</v>
      </c>
      <c r="Y180">
        <v>3</v>
      </c>
      <c r="Z180">
        <v>0</v>
      </c>
      <c r="AA180">
        <v>1</v>
      </c>
      <c r="AB180">
        <v>2</v>
      </c>
      <c r="AC180">
        <v>2</v>
      </c>
      <c r="AD180">
        <v>1</v>
      </c>
      <c r="AE180">
        <v>9</v>
      </c>
      <c r="AF180">
        <v>18</v>
      </c>
      <c r="AG180">
        <v>5</v>
      </c>
      <c r="AH180">
        <v>8</v>
      </c>
      <c r="AI180">
        <v>4</v>
      </c>
      <c r="AJ180">
        <v>10</v>
      </c>
      <c r="AK180">
        <v>15</v>
      </c>
      <c r="AL180">
        <v>17</v>
      </c>
      <c r="AM180">
        <v>46</v>
      </c>
      <c r="AN180">
        <v>54</v>
      </c>
      <c r="AO180">
        <v>1.1100000000000001</v>
      </c>
      <c r="AP180">
        <v>1.98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2.91</v>
      </c>
      <c r="BD180">
        <v>3.19</v>
      </c>
      <c r="BE180">
        <v>2.61</v>
      </c>
      <c r="BF180">
        <f t="shared" si="2"/>
        <v>1.3421332653469195E-2</v>
      </c>
      <c r="BG180">
        <f>1/Table3[[#This Row],[odds_ft_home_team_win]]-Table3[[#This Row],[Margin/3]]</f>
        <v>0.33022127903037962</v>
      </c>
      <c r="BH180">
        <f>1/Table3[[#This Row],[odds_ft_draw]]-Table3[[#This Row],[Margin/3]]</f>
        <v>0.30005829117098226</v>
      </c>
      <c r="BI180">
        <f>1/Table3[[#This Row],[odds_ft_away_team_win]]-Table3[[#This Row],[Margin/3]]</f>
        <v>0.36972042979863812</v>
      </c>
      <c r="BJ180">
        <f>MROUND(Table3[[#This Row],[ProbH]]*100,2)/100</f>
        <v>0.34</v>
      </c>
      <c r="BK180">
        <v>1.37</v>
      </c>
      <c r="BL180">
        <v>2.15</v>
      </c>
      <c r="BM180">
        <v>3.95</v>
      </c>
      <c r="BN180">
        <v>0</v>
      </c>
      <c r="BO180">
        <v>1.95</v>
      </c>
      <c r="BP180">
        <v>1.87</v>
      </c>
      <c r="BQ180" t="s">
        <v>1822</v>
      </c>
      <c r="BR180">
        <f>VLOOKUP(Table3[[#This Row],[Reference]],metron,10,FALSE)</f>
        <v>2.5229727551184897</v>
      </c>
      <c r="BS180">
        <f>VLOOKUP(Table3[[#This Row],[Reference]],metron,11,FALSE)</f>
        <v>1.228921489601805</v>
      </c>
      <c r="BT180">
        <f>VLOOKUP(Table3[[#This Row],[Reference]],metron,12,FALSE)</f>
        <v>1.2940512655166849</v>
      </c>
      <c r="BU180">
        <f>VLOOKUP(Table3[[#This Row],[Reference]],metron,13,FALSE)</f>
        <v>0.53240890035472432</v>
      </c>
      <c r="BV180">
        <f>VLOOKUP(Table3[[#This Row],[Reference]],metron,14,FALSE)</f>
        <v>0.56514027732989358</v>
      </c>
      <c r="BW180">
        <f>VLOOKUP(Table3[[#This Row],[Reference]],metron,15,FALSE)</f>
        <v>11.417888124439131</v>
      </c>
      <c r="BX180">
        <f>VLOOKUP(Table3[[#This Row],[Reference]],metron,16,FALSE)</f>
        <v>10.76308704756207</v>
      </c>
      <c r="BY180">
        <f>VLOOKUP(Table3[[#This Row],[Reference]],metron,17,FALSE)</f>
        <v>4.8317672021824798</v>
      </c>
      <c r="BZ180">
        <f>VLOOKUP(Table3[[#This Row],[Reference]],metron,18,FALSE)</f>
        <v>4.6698999696877843</v>
      </c>
      <c r="CA180">
        <f>VLOOKUP(Table3[[#This Row],[Reference]],metron,19,FALSE)</f>
        <v>6.5861209222566508</v>
      </c>
      <c r="CB180">
        <f>VLOOKUP(Table3[[#This Row],[Reference]],metron,20,FALSE)</f>
        <v>6.093187077874286</v>
      </c>
      <c r="CC180">
        <f>VLOOKUP(Table3[[#This Row],[Reference]],metron,21,FALSE)</f>
        <v>12.685679611650491</v>
      </c>
      <c r="CD180">
        <f>VLOOKUP(Table3[[#This Row],[Reference]],metron,22,FALSE)</f>
        <v>13.02639563106796</v>
      </c>
      <c r="CE180">
        <f>VLOOKUP(Table3[[#This Row],[Reference]],metron,23,FALSE)</f>
        <v>1.6481211768132831</v>
      </c>
      <c r="CF180">
        <f>VLOOKUP(Table3[[#This Row],[Reference]],metron,24,FALSE)</f>
        <v>1.8572676958928049</v>
      </c>
      <c r="CG180">
        <f>VLOOKUP(Table3[[#This Row],[Reference]],metron,25,FALSE)</f>
        <v>9.641712787649287E-2</v>
      </c>
      <c r="CH180">
        <f>VLOOKUP(Table3[[#This Row],[Reference]],metron,26,FALSE)</f>
        <v>0.11302068161957469</v>
      </c>
    </row>
    <row r="181" spans="1:86" x14ac:dyDescent="0.45">
      <c r="A181">
        <v>1532822400</v>
      </c>
      <c r="B181" t="s">
        <v>2093</v>
      </c>
      <c r="C181" t="s">
        <v>64</v>
      </c>
      <c r="D181" t="s">
        <v>65</v>
      </c>
      <c r="E181" t="s">
        <v>694</v>
      </c>
      <c r="F181" t="s">
        <v>677</v>
      </c>
      <c r="G181" t="s">
        <v>65</v>
      </c>
      <c r="H181">
        <v>2</v>
      </c>
      <c r="I181">
        <v>0</v>
      </c>
      <c r="J181">
        <v>0</v>
      </c>
      <c r="K181">
        <v>2.14</v>
      </c>
      <c r="L181">
        <v>0.71</v>
      </c>
      <c r="M181">
        <v>3</v>
      </c>
      <c r="N181">
        <v>0</v>
      </c>
      <c r="O181">
        <v>3</v>
      </c>
      <c r="P181">
        <v>2</v>
      </c>
      <c r="Q181">
        <v>2</v>
      </c>
      <c r="R181">
        <v>0</v>
      </c>
      <c r="S181" t="s">
        <v>2094</v>
      </c>
      <c r="U181">
        <v>4</v>
      </c>
      <c r="V181">
        <v>7</v>
      </c>
      <c r="W181">
        <v>2</v>
      </c>
      <c r="X181">
        <v>0</v>
      </c>
      <c r="Y181">
        <v>3</v>
      </c>
      <c r="Z181">
        <v>0</v>
      </c>
      <c r="AA181">
        <v>0</v>
      </c>
      <c r="AB181">
        <v>2</v>
      </c>
      <c r="AC181">
        <v>1</v>
      </c>
      <c r="AD181">
        <v>2</v>
      </c>
      <c r="AE181">
        <v>6</v>
      </c>
      <c r="AF181">
        <v>9</v>
      </c>
      <c r="AG181">
        <v>4</v>
      </c>
      <c r="AH181">
        <v>5</v>
      </c>
      <c r="AI181">
        <v>2</v>
      </c>
      <c r="AJ181">
        <v>4</v>
      </c>
      <c r="AK181">
        <v>9</v>
      </c>
      <c r="AL181">
        <v>15</v>
      </c>
      <c r="AM181">
        <v>45</v>
      </c>
      <c r="AN181">
        <v>55</v>
      </c>
      <c r="AO181">
        <v>1.04</v>
      </c>
      <c r="AP181">
        <v>1.49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1.59</v>
      </c>
      <c r="BD181">
        <v>3.75</v>
      </c>
      <c r="BE181">
        <v>5.65</v>
      </c>
      <c r="BF181">
        <f t="shared" si="2"/>
        <v>2.4196211573069171E-2</v>
      </c>
      <c r="BG181">
        <f>1/Table3[[#This Row],[odds_ft_home_team_win]]-Table3[[#This Row],[Margin/3]]</f>
        <v>0.60473460603699369</v>
      </c>
      <c r="BH181">
        <f>1/Table3[[#This Row],[odds_ft_draw]]-Table3[[#This Row],[Margin/3]]</f>
        <v>0.24247045509359749</v>
      </c>
      <c r="BI181">
        <f>1/Table3[[#This Row],[odds_ft_away_team_win]]-Table3[[#This Row],[Margin/3]]</f>
        <v>0.1527949388694087</v>
      </c>
      <c r="BJ181">
        <f>MROUND(Table3[[#This Row],[ProbH]]*100,2)/100</f>
        <v>0.6</v>
      </c>
      <c r="BK181">
        <v>1.32</v>
      </c>
      <c r="BL181">
        <v>2</v>
      </c>
      <c r="BM181">
        <v>3.6</v>
      </c>
      <c r="BN181">
        <v>0</v>
      </c>
      <c r="BO181">
        <v>2.1</v>
      </c>
      <c r="BP181">
        <v>1.74</v>
      </c>
      <c r="BQ181" t="s">
        <v>1835</v>
      </c>
      <c r="BR181">
        <f>VLOOKUP(Table3[[#This Row],[Reference]],metron,10,FALSE)</f>
        <v>2.7310090702947849</v>
      </c>
      <c r="BS181">
        <f>VLOOKUP(Table3[[#This Row],[Reference]],metron,11,FALSE)</f>
        <v>1.841836734693878</v>
      </c>
      <c r="BT181">
        <f>VLOOKUP(Table3[[#This Row],[Reference]],metron,12,FALSE)</f>
        <v>0.88917233560090703</v>
      </c>
      <c r="BU181">
        <f>VLOOKUP(Table3[[#This Row],[Reference]],metron,13,FALSE)</f>
        <v>0.804822695035461</v>
      </c>
      <c r="BV181">
        <f>VLOOKUP(Table3[[#This Row],[Reference]],metron,14,FALSE)</f>
        <v>0.38099290780141842</v>
      </c>
      <c r="BW181">
        <f>VLOOKUP(Table3[[#This Row],[Reference]],metron,15,FALSE)</f>
        <v>14.25174825174825</v>
      </c>
      <c r="BX181">
        <f>VLOOKUP(Table3[[#This Row],[Reference]],metron,16,FALSE)</f>
        <v>8.8316683316683324</v>
      </c>
      <c r="BY181">
        <f>VLOOKUP(Table3[[#This Row],[Reference]],metron,17,FALSE)</f>
        <v>6.2901265822784813</v>
      </c>
      <c r="BZ181">
        <f>VLOOKUP(Table3[[#This Row],[Reference]],metron,18,FALSE)</f>
        <v>3.6162025316455702</v>
      </c>
      <c r="CA181">
        <f>VLOOKUP(Table3[[#This Row],[Reference]],metron,19,FALSE)</f>
        <v>7.9616216694697686</v>
      </c>
      <c r="CB181">
        <f>VLOOKUP(Table3[[#This Row],[Reference]],metron,20,FALSE)</f>
        <v>5.2154658000227627</v>
      </c>
      <c r="CC181">
        <f>VLOOKUP(Table3[[#This Row],[Reference]],metron,21,FALSE)</f>
        <v>12.444895886236671</v>
      </c>
      <c r="CD181">
        <f>VLOOKUP(Table3[[#This Row],[Reference]],metron,22,FALSE)</f>
        <v>13.620619603859829</v>
      </c>
      <c r="CE181">
        <f>VLOOKUP(Table3[[#This Row],[Reference]],metron,23,FALSE)</f>
        <v>1.406084017382907</v>
      </c>
      <c r="CF181">
        <f>VLOOKUP(Table3[[#This Row],[Reference]],metron,24,FALSE)</f>
        <v>2.070980202800579</v>
      </c>
      <c r="CG181">
        <f>VLOOKUP(Table3[[#This Row],[Reference]],metron,25,FALSE)</f>
        <v>6.1323032351521013E-2</v>
      </c>
      <c r="CH181">
        <f>VLOOKUP(Table3[[#This Row],[Reference]],metron,26,FALSE)</f>
        <v>0.1313375181071946</v>
      </c>
    </row>
    <row r="182" spans="1:86" hidden="1" x14ac:dyDescent="0.45">
      <c r="A182">
        <v>1532829960</v>
      </c>
      <c r="B182" t="s">
        <v>2095</v>
      </c>
      <c r="C182" t="s">
        <v>64</v>
      </c>
      <c r="D182" t="s">
        <v>65</v>
      </c>
      <c r="E182" t="s">
        <v>666</v>
      </c>
      <c r="F182" t="s">
        <v>671</v>
      </c>
      <c r="G182" t="s">
        <v>65</v>
      </c>
      <c r="H182">
        <v>2</v>
      </c>
      <c r="I182">
        <v>0</v>
      </c>
      <c r="J182">
        <v>0</v>
      </c>
      <c r="K182">
        <v>1</v>
      </c>
      <c r="L182">
        <v>1.38</v>
      </c>
      <c r="M182">
        <v>0</v>
      </c>
      <c r="N182">
        <v>1</v>
      </c>
      <c r="O182">
        <v>1</v>
      </c>
      <c r="P182">
        <v>0</v>
      </c>
      <c r="Q182">
        <v>0</v>
      </c>
      <c r="R182">
        <v>0</v>
      </c>
      <c r="T182">
        <v>47</v>
      </c>
      <c r="U182">
        <v>5</v>
      </c>
      <c r="V182">
        <v>6</v>
      </c>
      <c r="W182">
        <v>2</v>
      </c>
      <c r="X182">
        <v>0</v>
      </c>
      <c r="Y182">
        <v>2</v>
      </c>
      <c r="Z182">
        <v>0</v>
      </c>
      <c r="AA182">
        <v>1</v>
      </c>
      <c r="AB182">
        <v>1</v>
      </c>
      <c r="AC182">
        <v>0</v>
      </c>
      <c r="AD182">
        <v>2</v>
      </c>
      <c r="AE182">
        <v>11</v>
      </c>
      <c r="AF182">
        <v>6</v>
      </c>
      <c r="AG182">
        <v>4</v>
      </c>
      <c r="AH182">
        <v>4</v>
      </c>
      <c r="AI182">
        <v>7</v>
      </c>
      <c r="AJ182">
        <v>2</v>
      </c>
      <c r="AK182">
        <v>10</v>
      </c>
      <c r="AL182">
        <v>19</v>
      </c>
      <c r="AM182">
        <v>54</v>
      </c>
      <c r="AN182">
        <v>46</v>
      </c>
      <c r="AO182">
        <v>1.73</v>
      </c>
      <c r="AP182">
        <v>1.25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2.7</v>
      </c>
      <c r="BD182">
        <v>3.2</v>
      </c>
      <c r="BE182">
        <v>2.8</v>
      </c>
      <c r="BF182">
        <f t="shared" si="2"/>
        <v>1.3337742504409148E-2</v>
      </c>
      <c r="BG182">
        <f>1/Table3[[#This Row],[odds_ft_home_team_win]]-Table3[[#This Row],[Margin/3]]</f>
        <v>0.35703262786596118</v>
      </c>
      <c r="BH182">
        <f>1/Table3[[#This Row],[odds_ft_draw]]-Table3[[#This Row],[Margin/3]]</f>
        <v>0.29916225749559083</v>
      </c>
      <c r="BI182">
        <f>1/Table3[[#This Row],[odds_ft_away_team_win]]-Table3[[#This Row],[Margin/3]]</f>
        <v>0.34380511463844798</v>
      </c>
      <c r="BJ182">
        <f>MROUND(Table3[[#This Row],[ProbH]]*100,2)/100</f>
        <v>0.36</v>
      </c>
      <c r="BK182">
        <v>1.39</v>
      </c>
      <c r="BL182">
        <v>2.2000000000000002</v>
      </c>
      <c r="BM182">
        <v>4.0999999999999996</v>
      </c>
      <c r="BN182">
        <v>0</v>
      </c>
      <c r="BO182">
        <v>2</v>
      </c>
      <c r="BP182">
        <v>1.8</v>
      </c>
      <c r="BQ182" t="s">
        <v>1843</v>
      </c>
      <c r="BR182">
        <f>VLOOKUP(Table3[[#This Row],[Reference]],metron,10,FALSE)</f>
        <v>2.5110350525197691</v>
      </c>
      <c r="BS182">
        <f>VLOOKUP(Table3[[#This Row],[Reference]],metron,11,FALSE)</f>
        <v>1.269326094653606</v>
      </c>
      <c r="BT182">
        <f>VLOOKUP(Table3[[#This Row],[Reference]],metron,12,FALSE)</f>
        <v>1.2417089578661631</v>
      </c>
      <c r="BU182">
        <f>VLOOKUP(Table3[[#This Row],[Reference]],metron,13,FALSE)</f>
        <v>0.56586402266288949</v>
      </c>
      <c r="BV182">
        <f>VLOOKUP(Table3[[#This Row],[Reference]],metron,14,FALSE)</f>
        <v>0.55158168083097259</v>
      </c>
      <c r="BW182">
        <f>VLOOKUP(Table3[[#This Row],[Reference]],metron,15,FALSE)</f>
        <v>11.49400826446281</v>
      </c>
      <c r="BX182">
        <f>VLOOKUP(Table3[[#This Row],[Reference]],metron,16,FALSE)</f>
        <v>10.507231404958681</v>
      </c>
      <c r="BY182">
        <f>VLOOKUP(Table3[[#This Row],[Reference]],metron,17,FALSE)</f>
        <v>4.9238790406673623</v>
      </c>
      <c r="BZ182">
        <f>VLOOKUP(Table3[[#This Row],[Reference]],metron,18,FALSE)</f>
        <v>4.6296141814389991</v>
      </c>
      <c r="CA182">
        <f>VLOOKUP(Table3[[#This Row],[Reference]],metron,19,FALSE)</f>
        <v>6.5701292237954476</v>
      </c>
      <c r="CB182">
        <f>VLOOKUP(Table3[[#This Row],[Reference]],metron,20,FALSE)</f>
        <v>5.8776172235196817</v>
      </c>
      <c r="CC182">
        <f>VLOOKUP(Table3[[#This Row],[Reference]],metron,21,FALSE)</f>
        <v>12.798739495798319</v>
      </c>
      <c r="CD182">
        <f>VLOOKUP(Table3[[#This Row],[Reference]],metron,22,FALSE)</f>
        <v>12.98844537815126</v>
      </c>
      <c r="CE182">
        <f>VLOOKUP(Table3[[#This Row],[Reference]],metron,23,FALSE)</f>
        <v>1.604928297313674</v>
      </c>
      <c r="CF182">
        <f>VLOOKUP(Table3[[#This Row],[Reference]],metron,24,FALSE)</f>
        <v>1.791961219955565</v>
      </c>
      <c r="CG182">
        <f>VLOOKUP(Table3[[#This Row],[Reference]],metron,25,FALSE)</f>
        <v>8.887093516461321E-2</v>
      </c>
      <c r="CH182">
        <f>VLOOKUP(Table3[[#This Row],[Reference]],metron,26,FALSE)</f>
        <v>0.11694607150070691</v>
      </c>
    </row>
    <row r="183" spans="1:86" hidden="1" x14ac:dyDescent="0.45">
      <c r="A183">
        <v>1532883600</v>
      </c>
      <c r="B183" t="s">
        <v>2096</v>
      </c>
      <c r="C183" t="s">
        <v>64</v>
      </c>
      <c r="D183" t="s">
        <v>65</v>
      </c>
      <c r="E183" t="s">
        <v>682</v>
      </c>
      <c r="F183" t="s">
        <v>660</v>
      </c>
      <c r="G183" t="s">
        <v>65</v>
      </c>
      <c r="H183">
        <v>2</v>
      </c>
      <c r="I183">
        <v>0</v>
      </c>
      <c r="J183">
        <v>0</v>
      </c>
      <c r="K183">
        <v>1.47</v>
      </c>
      <c r="L183">
        <v>0.94</v>
      </c>
      <c r="M183">
        <v>5</v>
      </c>
      <c r="N183">
        <v>3</v>
      </c>
      <c r="O183">
        <v>8</v>
      </c>
      <c r="P183">
        <v>2</v>
      </c>
      <c r="Q183">
        <v>1</v>
      </c>
      <c r="R183">
        <v>1</v>
      </c>
      <c r="S183" t="s">
        <v>2097</v>
      </c>
      <c r="T183" t="s">
        <v>2098</v>
      </c>
      <c r="U183">
        <v>8</v>
      </c>
      <c r="V183">
        <v>6</v>
      </c>
      <c r="W183">
        <v>2</v>
      </c>
      <c r="X183">
        <v>0</v>
      </c>
      <c r="Y183">
        <v>1</v>
      </c>
      <c r="Z183">
        <v>0</v>
      </c>
      <c r="AA183">
        <v>0</v>
      </c>
      <c r="AB183">
        <v>2</v>
      </c>
      <c r="AC183">
        <v>0</v>
      </c>
      <c r="AD183">
        <v>1</v>
      </c>
      <c r="AE183">
        <v>15</v>
      </c>
      <c r="AF183">
        <v>15</v>
      </c>
      <c r="AG183">
        <v>10</v>
      </c>
      <c r="AH183">
        <v>6</v>
      </c>
      <c r="AI183">
        <v>5</v>
      </c>
      <c r="AJ183">
        <v>9</v>
      </c>
      <c r="AK183">
        <v>10</v>
      </c>
      <c r="AL183">
        <v>11</v>
      </c>
      <c r="AM183">
        <v>50</v>
      </c>
      <c r="AN183">
        <v>50</v>
      </c>
      <c r="AO183">
        <v>2.0499999999999998</v>
      </c>
      <c r="AP183">
        <v>1.74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2.4500000000000002</v>
      </c>
      <c r="BD183">
        <v>3.29</v>
      </c>
      <c r="BE183">
        <v>3.05</v>
      </c>
      <c r="BF183">
        <f t="shared" si="2"/>
        <v>1.3327828515431239E-2</v>
      </c>
      <c r="BG183">
        <f>1/Table3[[#This Row],[odds_ft_home_team_win]]-Table3[[#This Row],[Margin/3]]</f>
        <v>0.39483543679069116</v>
      </c>
      <c r="BH183">
        <f>1/Table3[[#This Row],[odds_ft_draw]]-Table3[[#This Row],[Margin/3]]</f>
        <v>0.29062353926572376</v>
      </c>
      <c r="BI183">
        <f>1/Table3[[#This Row],[odds_ft_away_team_win]]-Table3[[#This Row],[Margin/3]]</f>
        <v>0.31454102394358519</v>
      </c>
      <c r="BJ183">
        <f>MROUND(Table3[[#This Row],[ProbH]]*100,2)/100</f>
        <v>0.4</v>
      </c>
      <c r="BK183">
        <v>1.38</v>
      </c>
      <c r="BL183">
        <v>2.15</v>
      </c>
      <c r="BM183">
        <v>4</v>
      </c>
      <c r="BN183">
        <v>0</v>
      </c>
      <c r="BO183">
        <v>2</v>
      </c>
      <c r="BP183">
        <v>1.83</v>
      </c>
      <c r="BQ183" t="s">
        <v>1846</v>
      </c>
      <c r="BR183">
        <f>VLOOKUP(Table3[[#This Row],[Reference]],metron,10,FALSE)</f>
        <v>2.4956155335383219</v>
      </c>
      <c r="BS183">
        <f>VLOOKUP(Table3[[#This Row],[Reference]],metron,11,FALSE)</f>
        <v>1.344038264434575</v>
      </c>
      <c r="BT183">
        <f>VLOOKUP(Table3[[#This Row],[Reference]],metron,12,FALSE)</f>
        <v>1.1515772691037469</v>
      </c>
      <c r="BU183">
        <f>VLOOKUP(Table3[[#This Row],[Reference]],metron,13,FALSE)</f>
        <v>0.59936225942375587</v>
      </c>
      <c r="BV183">
        <f>VLOOKUP(Table3[[#This Row],[Reference]],metron,14,FALSE)</f>
        <v>0.50723152260562576</v>
      </c>
      <c r="BW183">
        <f>VLOOKUP(Table3[[#This Row],[Reference]],metron,15,FALSE)</f>
        <v>11.99278846153846</v>
      </c>
      <c r="BX183">
        <f>VLOOKUP(Table3[[#This Row],[Reference]],metron,16,FALSE)</f>
        <v>10.0277534965035</v>
      </c>
      <c r="BY183">
        <f>VLOOKUP(Table3[[#This Row],[Reference]],metron,17,FALSE)</f>
        <v>5.2857459543338514</v>
      </c>
      <c r="BZ183">
        <f>VLOOKUP(Table3[[#This Row],[Reference]],metron,18,FALSE)</f>
        <v>4.4067834183107957</v>
      </c>
      <c r="CA183">
        <f>VLOOKUP(Table3[[#This Row],[Reference]],metron,19,FALSE)</f>
        <v>6.7070425072046085</v>
      </c>
      <c r="CB183">
        <f>VLOOKUP(Table3[[#This Row],[Reference]],metron,20,FALSE)</f>
        <v>5.6209700781927046</v>
      </c>
      <c r="CC183">
        <f>VLOOKUP(Table3[[#This Row],[Reference]],metron,21,FALSE)</f>
        <v>13.04463690872752</v>
      </c>
      <c r="CD183">
        <f>VLOOKUP(Table3[[#This Row],[Reference]],metron,22,FALSE)</f>
        <v>13.49811236953142</v>
      </c>
      <c r="CE183">
        <f>VLOOKUP(Table3[[#This Row],[Reference]],metron,23,FALSE)</f>
        <v>1.5836526181353769</v>
      </c>
      <c r="CF183">
        <f>VLOOKUP(Table3[[#This Row],[Reference]],metron,24,FALSE)</f>
        <v>1.8744146445295871</v>
      </c>
      <c r="CG183">
        <f>VLOOKUP(Table3[[#This Row],[Reference]],metron,25,FALSE)</f>
        <v>8.5994040017028525E-2</v>
      </c>
      <c r="CH183">
        <f>VLOOKUP(Table3[[#This Row],[Reference]],metron,26,FALSE)</f>
        <v>0.13452532992762881</v>
      </c>
    </row>
    <row r="184" spans="1:86" hidden="1" x14ac:dyDescent="0.45">
      <c r="A184">
        <v>1532898000</v>
      </c>
      <c r="B184" t="s">
        <v>359</v>
      </c>
      <c r="C184" t="s">
        <v>64</v>
      </c>
      <c r="D184" t="s">
        <v>65</v>
      </c>
      <c r="E184" t="s">
        <v>1823</v>
      </c>
      <c r="F184" t="s">
        <v>1817</v>
      </c>
      <c r="G184" t="s">
        <v>65</v>
      </c>
      <c r="H184">
        <v>2</v>
      </c>
      <c r="I184">
        <v>0</v>
      </c>
      <c r="J184">
        <v>0</v>
      </c>
      <c r="K184">
        <v>1.41</v>
      </c>
      <c r="L184">
        <v>0.35</v>
      </c>
      <c r="M184">
        <v>2</v>
      </c>
      <c r="N184">
        <v>0</v>
      </c>
      <c r="O184">
        <v>2</v>
      </c>
      <c r="P184">
        <v>1</v>
      </c>
      <c r="Q184">
        <v>1</v>
      </c>
      <c r="R184">
        <v>0</v>
      </c>
      <c r="S184" t="s">
        <v>2099</v>
      </c>
      <c r="U184">
        <v>4</v>
      </c>
      <c r="V184">
        <v>3</v>
      </c>
      <c r="W184">
        <v>2</v>
      </c>
      <c r="X184">
        <v>0</v>
      </c>
      <c r="Y184">
        <v>1</v>
      </c>
      <c r="Z184">
        <v>0</v>
      </c>
      <c r="AA184">
        <v>2</v>
      </c>
      <c r="AB184">
        <v>0</v>
      </c>
      <c r="AC184">
        <v>0</v>
      </c>
      <c r="AD184">
        <v>1</v>
      </c>
      <c r="AE184">
        <v>15</v>
      </c>
      <c r="AF184">
        <v>8</v>
      </c>
      <c r="AG184">
        <v>5</v>
      </c>
      <c r="AH184">
        <v>2</v>
      </c>
      <c r="AI184">
        <v>10</v>
      </c>
      <c r="AJ184">
        <v>6</v>
      </c>
      <c r="AK184">
        <v>13</v>
      </c>
      <c r="AL184">
        <v>14</v>
      </c>
      <c r="AM184">
        <v>49</v>
      </c>
      <c r="AN184">
        <v>51</v>
      </c>
      <c r="AO184">
        <v>1.54</v>
      </c>
      <c r="AP184">
        <v>0.94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1.97</v>
      </c>
      <c r="BD184">
        <v>3.59</v>
      </c>
      <c r="BE184">
        <v>3.95</v>
      </c>
      <c r="BF184">
        <f t="shared" si="2"/>
        <v>1.3110100731140347E-2</v>
      </c>
      <c r="BG184">
        <f>1/Table3[[#This Row],[odds_ft_home_team_win]]-Table3[[#This Row],[Margin/3]]</f>
        <v>0.49450411246682918</v>
      </c>
      <c r="BH184">
        <f>1/Table3[[#This Row],[odds_ft_draw]]-Table3[[#This Row],[Margin/3]]</f>
        <v>0.26544143130228587</v>
      </c>
      <c r="BI184">
        <f>1/Table3[[#This Row],[odds_ft_away_team_win]]-Table3[[#This Row],[Margin/3]]</f>
        <v>0.24005445623088492</v>
      </c>
      <c r="BJ184">
        <f>MROUND(Table3[[#This Row],[ProbH]]*100,2)/100</f>
        <v>0.5</v>
      </c>
      <c r="BK184">
        <v>1.26</v>
      </c>
      <c r="BL184">
        <v>1.83</v>
      </c>
      <c r="BM184">
        <v>3.15</v>
      </c>
      <c r="BN184">
        <v>0</v>
      </c>
      <c r="BO184">
        <v>1.83</v>
      </c>
      <c r="BP184">
        <v>2</v>
      </c>
      <c r="BQ184" t="s">
        <v>1832</v>
      </c>
      <c r="BR184">
        <f>VLOOKUP(Table3[[#This Row],[Reference]],metron,10,FALSE)</f>
        <v>2.5202079886551649</v>
      </c>
      <c r="BS184">
        <f>VLOOKUP(Table3[[#This Row],[Reference]],metron,11,FALSE)</f>
        <v>1.5342708579532029</v>
      </c>
      <c r="BT184">
        <f>VLOOKUP(Table3[[#This Row],[Reference]],metron,12,FALSE)</f>
        <v>0.98593713070196176</v>
      </c>
      <c r="BU184">
        <f>VLOOKUP(Table3[[#This Row],[Reference]],metron,13,FALSE)</f>
        <v>0.67513590167809023</v>
      </c>
      <c r="BV184">
        <f>VLOOKUP(Table3[[#This Row],[Reference]],metron,14,FALSE)</f>
        <v>0.4286727337194185</v>
      </c>
      <c r="BW184">
        <f>VLOOKUP(Table3[[#This Row],[Reference]],metron,15,FALSE)</f>
        <v>12.98669114272602</v>
      </c>
      <c r="BX184">
        <f>VLOOKUP(Table3[[#This Row],[Reference]],metron,16,FALSE)</f>
        <v>9.4167049105094076</v>
      </c>
      <c r="BY184">
        <f>VLOOKUP(Table3[[#This Row],[Reference]],metron,17,FALSE)</f>
        <v>5.6645716945996272</v>
      </c>
      <c r="BZ184">
        <f>VLOOKUP(Table3[[#This Row],[Reference]],metron,18,FALSE)</f>
        <v>4.0242085661080074</v>
      </c>
      <c r="CA184">
        <f>VLOOKUP(Table3[[#This Row],[Reference]],metron,19,FALSE)</f>
        <v>7.3221194481263927</v>
      </c>
      <c r="CB184">
        <f>VLOOKUP(Table3[[#This Row],[Reference]],metron,20,FALSE)</f>
        <v>5.3924963444014002</v>
      </c>
      <c r="CC184">
        <f>VLOOKUP(Table3[[#This Row],[Reference]],metron,21,FALSE)</f>
        <v>12.508162313432839</v>
      </c>
      <c r="CD184">
        <f>VLOOKUP(Table3[[#This Row],[Reference]],metron,22,FALSE)</f>
        <v>13.36963619402985</v>
      </c>
      <c r="CE184">
        <f>VLOOKUP(Table3[[#This Row],[Reference]],metron,23,FALSE)</f>
        <v>1.4438014689517029</v>
      </c>
      <c r="CF184">
        <f>VLOOKUP(Table3[[#This Row],[Reference]],metron,24,FALSE)</f>
        <v>1.9410193634542621</v>
      </c>
      <c r="CG184">
        <f>VLOOKUP(Table3[[#This Row],[Reference]],metron,25,FALSE)</f>
        <v>8.4130870242599604E-2</v>
      </c>
      <c r="CH184">
        <f>VLOOKUP(Table3[[#This Row],[Reference]],metron,26,FALSE)</f>
        <v>0.1275317160026708</v>
      </c>
    </row>
    <row r="185" spans="1:86" hidden="1" x14ac:dyDescent="0.45">
      <c r="A185">
        <v>1532905200</v>
      </c>
      <c r="B185" t="s">
        <v>2100</v>
      </c>
      <c r="C185" t="s">
        <v>64</v>
      </c>
      <c r="D185" t="s">
        <v>65</v>
      </c>
      <c r="E185" t="s">
        <v>661</v>
      </c>
      <c r="F185" t="s">
        <v>676</v>
      </c>
      <c r="G185" t="s">
        <v>65</v>
      </c>
      <c r="H185">
        <v>2</v>
      </c>
      <c r="I185">
        <v>3</v>
      </c>
      <c r="J185">
        <v>0</v>
      </c>
      <c r="K185">
        <v>2.19</v>
      </c>
      <c r="L185">
        <v>0.78</v>
      </c>
      <c r="M185">
        <v>1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59</v>
      </c>
      <c r="U185">
        <v>14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12</v>
      </c>
      <c r="AF185">
        <v>11</v>
      </c>
      <c r="AG185">
        <v>4</v>
      </c>
      <c r="AH185">
        <v>2</v>
      </c>
      <c r="AI185">
        <v>8</v>
      </c>
      <c r="AJ185">
        <v>9</v>
      </c>
      <c r="AK185">
        <v>13</v>
      </c>
      <c r="AL185">
        <v>6</v>
      </c>
      <c r="AM185">
        <v>62</v>
      </c>
      <c r="AN185">
        <v>38</v>
      </c>
      <c r="AO185">
        <v>1.43</v>
      </c>
      <c r="AP185">
        <v>1</v>
      </c>
      <c r="AQ185">
        <v>1</v>
      </c>
      <c r="AR185">
        <v>0</v>
      </c>
      <c r="AS185">
        <v>50</v>
      </c>
      <c r="AT185">
        <v>0</v>
      </c>
      <c r="AU185">
        <v>0</v>
      </c>
      <c r="AV185">
        <v>0</v>
      </c>
      <c r="AW185">
        <v>0</v>
      </c>
      <c r="AX185">
        <v>50</v>
      </c>
      <c r="AY185">
        <v>0</v>
      </c>
      <c r="AZ185">
        <v>50</v>
      </c>
      <c r="BA185">
        <v>4</v>
      </c>
      <c r="BB185">
        <v>4</v>
      </c>
      <c r="BC185">
        <v>1.62</v>
      </c>
      <c r="BD185">
        <v>3.6</v>
      </c>
      <c r="BE185">
        <v>5.5</v>
      </c>
      <c r="BF185">
        <f t="shared" si="2"/>
        <v>2.5626636737747861E-2</v>
      </c>
      <c r="BG185">
        <f>1/Table3[[#This Row],[odds_ft_home_team_win]]-Table3[[#This Row],[Margin/3]]</f>
        <v>0.59165731387953602</v>
      </c>
      <c r="BH185">
        <f>1/Table3[[#This Row],[odds_ft_draw]]-Table3[[#This Row],[Margin/3]]</f>
        <v>0.25215114104002995</v>
      </c>
      <c r="BI185">
        <f>1/Table3[[#This Row],[odds_ft_away_team_win]]-Table3[[#This Row],[Margin/3]]</f>
        <v>0.15619154508043395</v>
      </c>
      <c r="BJ185">
        <f>MROUND(Table3[[#This Row],[ProbH]]*100,2)/100</f>
        <v>0.6</v>
      </c>
      <c r="BK185">
        <v>1.39</v>
      </c>
      <c r="BL185">
        <v>2.2000000000000002</v>
      </c>
      <c r="BM185">
        <v>4.1500000000000004</v>
      </c>
      <c r="BN185">
        <v>0</v>
      </c>
      <c r="BO185">
        <v>2.25</v>
      </c>
      <c r="BP185">
        <v>1.62</v>
      </c>
      <c r="BQ185" t="s">
        <v>1838</v>
      </c>
      <c r="BR185">
        <f>VLOOKUP(Table3[[#This Row],[Reference]],metron,10,FALSE)</f>
        <v>2.7310090702947849</v>
      </c>
      <c r="BS185">
        <f>VLOOKUP(Table3[[#This Row],[Reference]],metron,11,FALSE)</f>
        <v>1.841836734693878</v>
      </c>
      <c r="BT185">
        <f>VLOOKUP(Table3[[#This Row],[Reference]],metron,12,FALSE)</f>
        <v>0.88917233560090703</v>
      </c>
      <c r="BU185">
        <f>VLOOKUP(Table3[[#This Row],[Reference]],metron,13,FALSE)</f>
        <v>0.804822695035461</v>
      </c>
      <c r="BV185">
        <f>VLOOKUP(Table3[[#This Row],[Reference]],metron,14,FALSE)</f>
        <v>0.38099290780141842</v>
      </c>
      <c r="BW185">
        <f>VLOOKUP(Table3[[#This Row],[Reference]],metron,15,FALSE)</f>
        <v>14.25174825174825</v>
      </c>
      <c r="BX185">
        <f>VLOOKUP(Table3[[#This Row],[Reference]],metron,16,FALSE)</f>
        <v>8.8316683316683324</v>
      </c>
      <c r="BY185">
        <f>VLOOKUP(Table3[[#This Row],[Reference]],metron,17,FALSE)</f>
        <v>6.2901265822784813</v>
      </c>
      <c r="BZ185">
        <f>VLOOKUP(Table3[[#This Row],[Reference]],metron,18,FALSE)</f>
        <v>3.6162025316455702</v>
      </c>
      <c r="CA185">
        <f>VLOOKUP(Table3[[#This Row],[Reference]],metron,19,FALSE)</f>
        <v>7.9616216694697686</v>
      </c>
      <c r="CB185">
        <f>VLOOKUP(Table3[[#This Row],[Reference]],metron,20,FALSE)</f>
        <v>5.2154658000227627</v>
      </c>
      <c r="CC185">
        <f>VLOOKUP(Table3[[#This Row],[Reference]],metron,21,FALSE)</f>
        <v>12.444895886236671</v>
      </c>
      <c r="CD185">
        <f>VLOOKUP(Table3[[#This Row],[Reference]],metron,22,FALSE)</f>
        <v>13.620619603859829</v>
      </c>
      <c r="CE185">
        <f>VLOOKUP(Table3[[#This Row],[Reference]],metron,23,FALSE)</f>
        <v>1.406084017382907</v>
      </c>
      <c r="CF185">
        <f>VLOOKUP(Table3[[#This Row],[Reference]],metron,24,FALSE)</f>
        <v>2.070980202800579</v>
      </c>
      <c r="CG185">
        <f>VLOOKUP(Table3[[#This Row],[Reference]],metron,25,FALSE)</f>
        <v>6.1323032351521013E-2</v>
      </c>
      <c r="CH185">
        <f>VLOOKUP(Table3[[#This Row],[Reference]],metron,26,FALSE)</f>
        <v>0.1313375181071946</v>
      </c>
    </row>
    <row r="186" spans="1:86" hidden="1" x14ac:dyDescent="0.45">
      <c r="A186">
        <v>1532912400</v>
      </c>
      <c r="B186" t="s">
        <v>2101</v>
      </c>
      <c r="C186" t="s">
        <v>64</v>
      </c>
      <c r="D186" t="s">
        <v>65</v>
      </c>
      <c r="E186" t="s">
        <v>667</v>
      </c>
      <c r="F186" t="s">
        <v>704</v>
      </c>
      <c r="G186" t="s">
        <v>65</v>
      </c>
      <c r="H186">
        <v>2</v>
      </c>
      <c r="I186">
        <v>0</v>
      </c>
      <c r="J186">
        <v>3</v>
      </c>
      <c r="K186">
        <v>1.6</v>
      </c>
      <c r="L186">
        <v>1.29</v>
      </c>
      <c r="M186">
        <v>0</v>
      </c>
      <c r="N186">
        <v>2</v>
      </c>
      <c r="O186">
        <v>2</v>
      </c>
      <c r="P186">
        <v>0</v>
      </c>
      <c r="Q186">
        <v>0</v>
      </c>
      <c r="R186">
        <v>0</v>
      </c>
      <c r="T186" t="s">
        <v>2102</v>
      </c>
      <c r="U186">
        <v>5</v>
      </c>
      <c r="V186">
        <v>5</v>
      </c>
      <c r="W186">
        <v>2</v>
      </c>
      <c r="X186">
        <v>2</v>
      </c>
      <c r="Y186">
        <v>2</v>
      </c>
      <c r="Z186">
        <v>0</v>
      </c>
      <c r="AA186">
        <v>2</v>
      </c>
      <c r="AB186">
        <v>2</v>
      </c>
      <c r="AC186">
        <v>2</v>
      </c>
      <c r="AD186">
        <v>0</v>
      </c>
      <c r="AE186">
        <v>9</v>
      </c>
      <c r="AF186">
        <v>15</v>
      </c>
      <c r="AG186">
        <v>7</v>
      </c>
      <c r="AH186">
        <v>5</v>
      </c>
      <c r="AI186">
        <v>2</v>
      </c>
      <c r="AJ186">
        <v>10</v>
      </c>
      <c r="AK186">
        <v>12</v>
      </c>
      <c r="AL186">
        <v>19</v>
      </c>
      <c r="AM186">
        <v>42</v>
      </c>
      <c r="AN186">
        <v>58</v>
      </c>
      <c r="AO186">
        <v>1.36</v>
      </c>
      <c r="AP186">
        <v>1.84</v>
      </c>
      <c r="AQ186">
        <v>0.5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50</v>
      </c>
      <c r="BA186">
        <v>2</v>
      </c>
      <c r="BB186">
        <v>2</v>
      </c>
      <c r="BC186">
        <v>3</v>
      </c>
      <c r="BD186">
        <v>3.3</v>
      </c>
      <c r="BE186">
        <v>2.2999999999999998</v>
      </c>
      <c r="BF186">
        <f t="shared" si="2"/>
        <v>2.3715415019762858E-2</v>
      </c>
      <c r="BG186">
        <f>1/Table3[[#This Row],[odds_ft_home_team_win]]-Table3[[#This Row],[Margin/3]]</f>
        <v>0.30961791831357044</v>
      </c>
      <c r="BH186">
        <f>1/Table3[[#This Row],[odds_ft_draw]]-Table3[[#This Row],[Margin/3]]</f>
        <v>0.27931488801054016</v>
      </c>
      <c r="BI186">
        <f>1/Table3[[#This Row],[odds_ft_away_team_win]]-Table3[[#This Row],[Margin/3]]</f>
        <v>0.41106719367588934</v>
      </c>
      <c r="BJ186">
        <f>MROUND(Table3[[#This Row],[ProbH]]*100,2)/100</f>
        <v>0.3</v>
      </c>
      <c r="BK186">
        <v>1.24</v>
      </c>
      <c r="BL186">
        <v>1.77</v>
      </c>
      <c r="BM186">
        <v>2.95</v>
      </c>
      <c r="BN186">
        <v>0</v>
      </c>
      <c r="BO186">
        <v>1.69</v>
      </c>
      <c r="BP186">
        <v>2.2000000000000002</v>
      </c>
      <c r="BQ186" t="s">
        <v>736</v>
      </c>
      <c r="BR186">
        <f>VLOOKUP(Table3[[#This Row],[Reference]],metron,10,FALSE)</f>
        <v>2.5726407816919519</v>
      </c>
      <c r="BS186">
        <f>VLOOKUP(Table3[[#This Row],[Reference]],metron,11,FALSE)</f>
        <v>1.1805091283106199</v>
      </c>
      <c r="BT186">
        <f>VLOOKUP(Table3[[#This Row],[Reference]],metron,12,FALSE)</f>
        <v>1.3921316533813319</v>
      </c>
      <c r="BU186">
        <f>VLOOKUP(Table3[[#This Row],[Reference]],metron,13,FALSE)</f>
        <v>0.5209673269873939</v>
      </c>
      <c r="BV186">
        <f>VLOOKUP(Table3[[#This Row],[Reference]],metron,14,FALSE)</f>
        <v>0.61847182917417032</v>
      </c>
      <c r="BW186">
        <f>VLOOKUP(Table3[[#This Row],[Reference]],metron,15,FALSE)</f>
        <v>11.149200710479571</v>
      </c>
      <c r="BX186">
        <f>VLOOKUP(Table3[[#This Row],[Reference]],metron,16,FALSE)</f>
        <v>11.444049733570161</v>
      </c>
      <c r="BY186">
        <f>VLOOKUP(Table3[[#This Row],[Reference]],metron,17,FALSE)</f>
        <v>4.5257270693512304</v>
      </c>
      <c r="BZ186">
        <f>VLOOKUP(Table3[[#This Row],[Reference]],metron,18,FALSE)</f>
        <v>4.8465324384787474</v>
      </c>
      <c r="CA186">
        <f>VLOOKUP(Table3[[#This Row],[Reference]],metron,19,FALSE)</f>
        <v>6.6234736411283404</v>
      </c>
      <c r="CB186">
        <f>VLOOKUP(Table3[[#This Row],[Reference]],metron,20,FALSE)</f>
        <v>6.5975172950914134</v>
      </c>
      <c r="CC186">
        <f>VLOOKUP(Table3[[#This Row],[Reference]],metron,21,FALSE)</f>
        <v>12.90081154192967</v>
      </c>
      <c r="CD186">
        <f>VLOOKUP(Table3[[#This Row],[Reference]],metron,22,FALSE)</f>
        <v>13.00360685302074</v>
      </c>
      <c r="CE186">
        <f>VLOOKUP(Table3[[#This Row],[Reference]],metron,23,FALSE)</f>
        <v>1.7502145922746779</v>
      </c>
      <c r="CF186">
        <f>VLOOKUP(Table3[[#This Row],[Reference]],metron,24,FALSE)</f>
        <v>1.831402831402831</v>
      </c>
      <c r="CG186">
        <f>VLOOKUP(Table3[[#This Row],[Reference]],metron,25,FALSE)</f>
        <v>9.6525096525096526E-2</v>
      </c>
      <c r="CH186">
        <f>VLOOKUP(Table3[[#This Row],[Reference]],metron,26,FALSE)</f>
        <v>0.1244101244101244</v>
      </c>
    </row>
    <row r="187" spans="1:86" hidden="1" x14ac:dyDescent="0.45">
      <c r="A187">
        <v>1533340800</v>
      </c>
      <c r="B187" t="s">
        <v>2103</v>
      </c>
      <c r="C187" t="s">
        <v>64</v>
      </c>
      <c r="D187" t="s">
        <v>65</v>
      </c>
      <c r="E187" t="s">
        <v>1817</v>
      </c>
      <c r="F187" t="s">
        <v>1810</v>
      </c>
      <c r="G187" t="s">
        <v>65</v>
      </c>
      <c r="H187">
        <v>3</v>
      </c>
      <c r="I187">
        <v>0</v>
      </c>
      <c r="J187">
        <v>0</v>
      </c>
      <c r="K187">
        <v>0.47</v>
      </c>
      <c r="L187">
        <v>1.1200000000000001</v>
      </c>
      <c r="M187">
        <v>2</v>
      </c>
      <c r="N187">
        <v>2</v>
      </c>
      <c r="O187">
        <v>4</v>
      </c>
      <c r="P187">
        <v>2</v>
      </c>
      <c r="Q187">
        <v>1</v>
      </c>
      <c r="R187">
        <v>1</v>
      </c>
      <c r="S187" t="s">
        <v>2104</v>
      </c>
      <c r="T187" t="s">
        <v>135</v>
      </c>
      <c r="U187">
        <v>5</v>
      </c>
      <c r="V187">
        <v>10</v>
      </c>
      <c r="W187">
        <v>4</v>
      </c>
      <c r="X187">
        <v>0</v>
      </c>
      <c r="Y187">
        <v>0</v>
      </c>
      <c r="Z187">
        <v>0</v>
      </c>
      <c r="AA187">
        <v>2</v>
      </c>
      <c r="AB187">
        <v>2</v>
      </c>
      <c r="AC187">
        <v>0</v>
      </c>
      <c r="AD187">
        <v>0</v>
      </c>
      <c r="AE187">
        <v>14</v>
      </c>
      <c r="AF187">
        <v>19</v>
      </c>
      <c r="AG187">
        <v>5</v>
      </c>
      <c r="AH187">
        <v>4</v>
      </c>
      <c r="AI187">
        <v>9</v>
      </c>
      <c r="AJ187">
        <v>15</v>
      </c>
      <c r="AK187">
        <v>20</v>
      </c>
      <c r="AL187">
        <v>10</v>
      </c>
      <c r="AM187">
        <v>44</v>
      </c>
      <c r="AN187">
        <v>56</v>
      </c>
      <c r="AO187">
        <v>1.47</v>
      </c>
      <c r="AP187">
        <v>1.74</v>
      </c>
      <c r="AQ187">
        <v>2</v>
      </c>
      <c r="AR187">
        <v>0</v>
      </c>
      <c r="AS187">
        <v>100</v>
      </c>
      <c r="AT187">
        <v>0</v>
      </c>
      <c r="AU187">
        <v>0</v>
      </c>
      <c r="AV187">
        <v>0</v>
      </c>
      <c r="AW187">
        <v>50</v>
      </c>
      <c r="AX187">
        <v>50</v>
      </c>
      <c r="AY187">
        <v>50</v>
      </c>
      <c r="AZ187">
        <v>50</v>
      </c>
      <c r="BA187">
        <v>6</v>
      </c>
      <c r="BB187">
        <v>5</v>
      </c>
      <c r="BC187">
        <v>2.95</v>
      </c>
      <c r="BD187">
        <v>3.25</v>
      </c>
      <c r="BE187">
        <v>2.35</v>
      </c>
      <c r="BF187">
        <f t="shared" si="2"/>
        <v>2.4069091144460764E-2</v>
      </c>
      <c r="BG187">
        <f>1/Table3[[#This Row],[odds_ft_home_team_win]]-Table3[[#This Row],[Margin/3]]</f>
        <v>0.31491395970299685</v>
      </c>
      <c r="BH187">
        <f>1/Table3[[#This Row],[odds_ft_draw]]-Table3[[#This Row],[Margin/3]]</f>
        <v>0.28362321654784695</v>
      </c>
      <c r="BI187">
        <f>1/Table3[[#This Row],[odds_ft_away_team_win]]-Table3[[#This Row],[Margin/3]]</f>
        <v>0.40146282374915626</v>
      </c>
      <c r="BJ187">
        <f>MROUND(Table3[[#This Row],[ProbH]]*100,2)/100</f>
        <v>0.32</v>
      </c>
      <c r="BK187">
        <v>1.32</v>
      </c>
      <c r="BL187">
        <v>2</v>
      </c>
      <c r="BM187">
        <v>3.55</v>
      </c>
      <c r="BN187">
        <v>0</v>
      </c>
      <c r="BO187">
        <v>1.83</v>
      </c>
      <c r="BP187">
        <v>1.95</v>
      </c>
      <c r="BQ187" t="s">
        <v>1849</v>
      </c>
      <c r="BR187">
        <f>VLOOKUP(Table3[[#This Row],[Reference]],metron,10,FALSE)</f>
        <v>2.5313454284174597</v>
      </c>
      <c r="BS187">
        <f>VLOOKUP(Table3[[#This Row],[Reference]],metron,11,FALSE)</f>
        <v>1.210167055864918</v>
      </c>
      <c r="BT187">
        <f>VLOOKUP(Table3[[#This Row],[Reference]],metron,12,FALSE)</f>
        <v>1.3211783725525419</v>
      </c>
      <c r="BU187">
        <f>VLOOKUP(Table3[[#This Row],[Reference]],metron,13,FALSE)</f>
        <v>0.53135669362084459</v>
      </c>
      <c r="BV187">
        <f>VLOOKUP(Table3[[#This Row],[Reference]],metron,14,FALSE)</f>
        <v>0.55633423180592989</v>
      </c>
      <c r="BW187">
        <f>VLOOKUP(Table3[[#This Row],[Reference]],metron,15,FALSE)</f>
        <v>11.21109010712035</v>
      </c>
      <c r="BX187">
        <f>VLOOKUP(Table3[[#This Row],[Reference]],metron,16,FALSE)</f>
        <v>11.01700787401575</v>
      </c>
      <c r="BY187">
        <f>VLOOKUP(Table3[[#This Row],[Reference]],metron,17,FALSE)</f>
        <v>4.6792332268370611</v>
      </c>
      <c r="BZ187">
        <f>VLOOKUP(Table3[[#This Row],[Reference]],metron,18,FALSE)</f>
        <v>4.7080804854679013</v>
      </c>
      <c r="CA187">
        <f>VLOOKUP(Table3[[#This Row],[Reference]],metron,19,FALSE)</f>
        <v>6.5318568802832893</v>
      </c>
      <c r="CB187">
        <f>VLOOKUP(Table3[[#This Row],[Reference]],metron,20,FALSE)</f>
        <v>6.3089273885478487</v>
      </c>
      <c r="CC187">
        <f>VLOOKUP(Table3[[#This Row],[Reference]],metron,21,FALSE)</f>
        <v>12.72547770700637</v>
      </c>
      <c r="CD187">
        <f>VLOOKUP(Table3[[#This Row],[Reference]],metron,22,FALSE)</f>
        <v>13.06847133757962</v>
      </c>
      <c r="CE187">
        <f>VLOOKUP(Table3[[#This Row],[Reference]],metron,23,FALSE)</f>
        <v>1.6902356902356901</v>
      </c>
      <c r="CF187">
        <f>VLOOKUP(Table3[[#This Row],[Reference]],metron,24,FALSE)</f>
        <v>1.8050198959289869</v>
      </c>
      <c r="CG187">
        <f>VLOOKUP(Table3[[#This Row],[Reference]],metron,25,FALSE)</f>
        <v>0.105907560453015</v>
      </c>
      <c r="CH187">
        <f>VLOOKUP(Table3[[#This Row],[Reference]],metron,26,FALSE)</f>
        <v>0.1141720232629324</v>
      </c>
    </row>
    <row r="188" spans="1:86" hidden="1" x14ac:dyDescent="0.45">
      <c r="A188">
        <v>1533348000</v>
      </c>
      <c r="B188" t="s">
        <v>2105</v>
      </c>
      <c r="C188" t="s">
        <v>64</v>
      </c>
      <c r="D188" t="s">
        <v>65</v>
      </c>
      <c r="E188" t="s">
        <v>677</v>
      </c>
      <c r="F188" t="s">
        <v>682</v>
      </c>
      <c r="G188" t="s">
        <v>65</v>
      </c>
      <c r="H188">
        <v>3</v>
      </c>
      <c r="I188">
        <v>1</v>
      </c>
      <c r="J188">
        <v>3</v>
      </c>
      <c r="K188">
        <v>1.06</v>
      </c>
      <c r="L188">
        <v>1.21</v>
      </c>
      <c r="M188">
        <v>0</v>
      </c>
      <c r="N188">
        <v>3</v>
      </c>
      <c r="O188">
        <v>3</v>
      </c>
      <c r="P188">
        <v>2</v>
      </c>
      <c r="Q188">
        <v>0</v>
      </c>
      <c r="R188">
        <v>2</v>
      </c>
      <c r="T188" t="s">
        <v>2106</v>
      </c>
      <c r="U188">
        <v>4</v>
      </c>
      <c r="V188">
        <v>4</v>
      </c>
      <c r="W188">
        <v>2</v>
      </c>
      <c r="X188">
        <v>1</v>
      </c>
      <c r="Y188">
        <v>1</v>
      </c>
      <c r="Z188">
        <v>0</v>
      </c>
      <c r="AA188">
        <v>1</v>
      </c>
      <c r="AB188">
        <v>2</v>
      </c>
      <c r="AC188">
        <v>1</v>
      </c>
      <c r="AD188">
        <v>0</v>
      </c>
      <c r="AE188">
        <v>14</v>
      </c>
      <c r="AF188">
        <v>11</v>
      </c>
      <c r="AG188">
        <v>4</v>
      </c>
      <c r="AH188">
        <v>6</v>
      </c>
      <c r="AI188">
        <v>10</v>
      </c>
      <c r="AJ188">
        <v>5</v>
      </c>
      <c r="AK188">
        <v>14</v>
      </c>
      <c r="AL188">
        <v>14</v>
      </c>
      <c r="AM188">
        <v>47</v>
      </c>
      <c r="AN188">
        <v>53</v>
      </c>
      <c r="AO188">
        <v>1.4</v>
      </c>
      <c r="AP188">
        <v>1.32</v>
      </c>
      <c r="AQ188">
        <v>1</v>
      </c>
      <c r="AR188">
        <v>0</v>
      </c>
      <c r="AS188">
        <v>50</v>
      </c>
      <c r="AT188">
        <v>0</v>
      </c>
      <c r="AU188">
        <v>0</v>
      </c>
      <c r="AV188">
        <v>0</v>
      </c>
      <c r="AW188">
        <v>50</v>
      </c>
      <c r="AX188">
        <v>50</v>
      </c>
      <c r="AY188">
        <v>0</v>
      </c>
      <c r="AZ188">
        <v>0</v>
      </c>
      <c r="BA188">
        <v>12</v>
      </c>
      <c r="BB188">
        <v>2</v>
      </c>
      <c r="BC188">
        <v>2.52</v>
      </c>
      <c r="BD188">
        <v>3.31</v>
      </c>
      <c r="BE188">
        <v>2.93</v>
      </c>
      <c r="BF188">
        <f t="shared" si="2"/>
        <v>1.3412376259473113E-2</v>
      </c>
      <c r="BG188">
        <f>1/Table3[[#This Row],[odds_ft_home_team_win]]-Table3[[#This Row],[Margin/3]]</f>
        <v>0.38341302056592369</v>
      </c>
      <c r="BH188">
        <f>1/Table3[[#This Row],[odds_ft_draw]]-Table3[[#This Row],[Margin/3]]</f>
        <v>0.28870242736590451</v>
      </c>
      <c r="BI188">
        <f>1/Table3[[#This Row],[odds_ft_away_team_win]]-Table3[[#This Row],[Margin/3]]</f>
        <v>0.32788455206817191</v>
      </c>
      <c r="BJ188">
        <f>MROUND(Table3[[#This Row],[ProbH]]*100,2)/100</f>
        <v>0.38</v>
      </c>
      <c r="BK188">
        <v>1.28</v>
      </c>
      <c r="BL188">
        <v>1.87</v>
      </c>
      <c r="BM188">
        <v>3.2</v>
      </c>
      <c r="BN188">
        <v>0</v>
      </c>
      <c r="BO188">
        <v>1.77</v>
      </c>
      <c r="BP188">
        <v>2.0499999999999998</v>
      </c>
      <c r="BQ188" t="s">
        <v>1806</v>
      </c>
      <c r="BR188">
        <f>VLOOKUP(Table3[[#This Row],[Reference]],metron,10,FALSE)</f>
        <v>2.4900895140664963</v>
      </c>
      <c r="BS188">
        <f>VLOOKUP(Table3[[#This Row],[Reference]],metron,11,FALSE)</f>
        <v>1.330562659846547</v>
      </c>
      <c r="BT188">
        <f>VLOOKUP(Table3[[#This Row],[Reference]],metron,12,FALSE)</f>
        <v>1.1595268542199491</v>
      </c>
      <c r="BU188">
        <f>VLOOKUP(Table3[[#This Row],[Reference]],metron,13,FALSE)</f>
        <v>0.59053607588191415</v>
      </c>
      <c r="BV188">
        <f>VLOOKUP(Table3[[#This Row],[Reference]],metron,14,FALSE)</f>
        <v>0.50069274219332838</v>
      </c>
      <c r="BW188">
        <f>VLOOKUP(Table3[[#This Row],[Reference]],metron,15,FALSE)</f>
        <v>11.79715236686391</v>
      </c>
      <c r="BX188">
        <f>VLOOKUP(Table3[[#This Row],[Reference]],metron,16,FALSE)</f>
        <v>10.317122781065089</v>
      </c>
      <c r="BY188">
        <f>VLOOKUP(Table3[[#This Row],[Reference]],metron,17,FALSE)</f>
        <v>5.0637025966747622</v>
      </c>
      <c r="BZ188">
        <f>VLOOKUP(Table3[[#This Row],[Reference]],metron,18,FALSE)</f>
        <v>4.4674014571268454</v>
      </c>
      <c r="CA188">
        <f>VLOOKUP(Table3[[#This Row],[Reference]],metron,19,FALSE)</f>
        <v>6.7334497701891483</v>
      </c>
      <c r="CB188">
        <f>VLOOKUP(Table3[[#This Row],[Reference]],metron,20,FALSE)</f>
        <v>5.849721323938244</v>
      </c>
      <c r="CC188">
        <f>VLOOKUP(Table3[[#This Row],[Reference]],metron,21,FALSE)</f>
        <v>12.89644194756554</v>
      </c>
      <c r="CD188">
        <f>VLOOKUP(Table3[[#This Row],[Reference]],metron,22,FALSE)</f>
        <v>13.3434456928839</v>
      </c>
      <c r="CE188">
        <f>VLOOKUP(Table3[[#This Row],[Reference]],metron,23,FALSE)</f>
        <v>1.6144382124117971</v>
      </c>
      <c r="CF188">
        <f>VLOOKUP(Table3[[#This Row],[Reference]],metron,24,FALSE)</f>
        <v>1.9032024606477289</v>
      </c>
      <c r="CG188">
        <f>VLOOKUP(Table3[[#This Row],[Reference]],metron,25,FALSE)</f>
        <v>9.372172969060974E-2</v>
      </c>
      <c r="CH188">
        <f>VLOOKUP(Table3[[#This Row],[Reference]],metron,26,FALSE)</f>
        <v>0.11669983716301791</v>
      </c>
    </row>
    <row r="189" spans="1:86" hidden="1" x14ac:dyDescent="0.45">
      <c r="A189">
        <v>1533420000</v>
      </c>
      <c r="B189" t="s">
        <v>2107</v>
      </c>
      <c r="C189" t="s">
        <v>64</v>
      </c>
      <c r="D189" t="s">
        <v>65</v>
      </c>
      <c r="E189" t="s">
        <v>660</v>
      </c>
      <c r="F189" t="s">
        <v>1823</v>
      </c>
      <c r="G189" t="s">
        <v>65</v>
      </c>
      <c r="H189">
        <v>3</v>
      </c>
      <c r="I189">
        <v>3</v>
      </c>
      <c r="J189">
        <v>0</v>
      </c>
      <c r="K189">
        <v>1.61</v>
      </c>
      <c r="L189">
        <v>0.88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0</v>
      </c>
      <c r="S189" t="s">
        <v>72</v>
      </c>
      <c r="U189">
        <v>6</v>
      </c>
      <c r="V189">
        <v>3</v>
      </c>
      <c r="W189">
        <v>1</v>
      </c>
      <c r="X189">
        <v>1</v>
      </c>
      <c r="Y189">
        <v>1</v>
      </c>
      <c r="Z189">
        <v>0</v>
      </c>
      <c r="AA189">
        <v>2</v>
      </c>
      <c r="AB189">
        <v>0</v>
      </c>
      <c r="AC189">
        <v>1</v>
      </c>
      <c r="AD189">
        <v>0</v>
      </c>
      <c r="AE189">
        <v>17</v>
      </c>
      <c r="AF189">
        <v>12</v>
      </c>
      <c r="AG189">
        <v>6</v>
      </c>
      <c r="AH189">
        <v>5</v>
      </c>
      <c r="AI189">
        <v>11</v>
      </c>
      <c r="AJ189">
        <v>7</v>
      </c>
      <c r="AK189">
        <v>8</v>
      </c>
      <c r="AL189">
        <v>14</v>
      </c>
      <c r="AM189">
        <v>51</v>
      </c>
      <c r="AN189">
        <v>49</v>
      </c>
      <c r="AO189">
        <v>1.74</v>
      </c>
      <c r="AP189">
        <v>1.38</v>
      </c>
      <c r="AQ189">
        <v>3</v>
      </c>
      <c r="AR189">
        <v>100</v>
      </c>
      <c r="AS189">
        <v>100</v>
      </c>
      <c r="AT189">
        <v>100</v>
      </c>
      <c r="AU189">
        <v>0</v>
      </c>
      <c r="AV189">
        <v>0</v>
      </c>
      <c r="AW189">
        <v>0</v>
      </c>
      <c r="AX189">
        <v>100</v>
      </c>
      <c r="AY189">
        <v>100</v>
      </c>
      <c r="AZ189">
        <v>100</v>
      </c>
      <c r="BA189">
        <v>10</v>
      </c>
      <c r="BB189">
        <v>4</v>
      </c>
      <c r="BC189">
        <v>1.74</v>
      </c>
      <c r="BD189">
        <v>3.84</v>
      </c>
      <c r="BE189">
        <v>4.91</v>
      </c>
      <c r="BF189">
        <f t="shared" si="2"/>
        <v>1.2931766041622753E-2</v>
      </c>
      <c r="BG189">
        <f>1/Table3[[#This Row],[odds_ft_home_team_win]]-Table3[[#This Row],[Margin/3]]</f>
        <v>0.56178087763653817</v>
      </c>
      <c r="BH189">
        <f>1/Table3[[#This Row],[odds_ft_draw]]-Table3[[#This Row],[Margin/3]]</f>
        <v>0.24748490062504394</v>
      </c>
      <c r="BI189">
        <f>1/Table3[[#This Row],[odds_ft_away_team_win]]-Table3[[#This Row],[Margin/3]]</f>
        <v>0.19073422173841798</v>
      </c>
      <c r="BJ189">
        <f>MROUND(Table3[[#This Row],[ProbH]]*100,2)/100</f>
        <v>0.56000000000000005</v>
      </c>
      <c r="BK189">
        <v>1.25</v>
      </c>
      <c r="BL189">
        <v>1.8</v>
      </c>
      <c r="BM189">
        <v>3.05</v>
      </c>
      <c r="BN189">
        <v>0</v>
      </c>
      <c r="BO189">
        <v>1.83</v>
      </c>
      <c r="BP189">
        <v>2</v>
      </c>
      <c r="BQ189" t="s">
        <v>1818</v>
      </c>
      <c r="BR189">
        <f>VLOOKUP(Table3[[#This Row],[Reference]],metron,10,FALSE)</f>
        <v>2.6892488954344627</v>
      </c>
      <c r="BS189">
        <f>VLOOKUP(Table3[[#This Row],[Reference]],metron,11,FALSE)</f>
        <v>1.7546812539448771</v>
      </c>
      <c r="BT189">
        <f>VLOOKUP(Table3[[#This Row],[Reference]],metron,12,FALSE)</f>
        <v>0.93456764148958549</v>
      </c>
      <c r="BU189">
        <f>VLOOKUP(Table3[[#This Row],[Reference]],metron,13,FALSE)</f>
        <v>0.77824531874605507</v>
      </c>
      <c r="BV189">
        <f>VLOOKUP(Table3[[#This Row],[Reference]],metron,14,FALSE)</f>
        <v>0.41237113402061848</v>
      </c>
      <c r="BW189">
        <f>VLOOKUP(Table3[[#This Row],[Reference]],metron,15,FALSE)</f>
        <v>13.77153558052435</v>
      </c>
      <c r="BX189">
        <f>VLOOKUP(Table3[[#This Row],[Reference]],metron,16,FALSE)</f>
        <v>9.0445692883895124</v>
      </c>
      <c r="BY189">
        <f>VLOOKUP(Table3[[#This Row],[Reference]],metron,17,FALSE)</f>
        <v>6.0821292775665396</v>
      </c>
      <c r="BZ189">
        <f>VLOOKUP(Table3[[#This Row],[Reference]],metron,18,FALSE)</f>
        <v>3.8201520912547529</v>
      </c>
      <c r="CA189">
        <f>VLOOKUP(Table3[[#This Row],[Reference]],metron,19,FALSE)</f>
        <v>7.6894063029578108</v>
      </c>
      <c r="CB189">
        <f>VLOOKUP(Table3[[#This Row],[Reference]],metron,20,FALSE)</f>
        <v>5.224417197134759</v>
      </c>
      <c r="CC189">
        <f>VLOOKUP(Table3[[#This Row],[Reference]],metron,21,FALSE)</f>
        <v>12.297605473204101</v>
      </c>
      <c r="CD189">
        <f>VLOOKUP(Table3[[#This Row],[Reference]],metron,22,FALSE)</f>
        <v>13.310908399847969</v>
      </c>
      <c r="CE189">
        <f>VLOOKUP(Table3[[#This Row],[Reference]],metron,23,FALSE)</f>
        <v>1.3713126843657819</v>
      </c>
      <c r="CF189">
        <f>VLOOKUP(Table3[[#This Row],[Reference]],metron,24,FALSE)</f>
        <v>1.9516961651917399</v>
      </c>
      <c r="CG189">
        <f>VLOOKUP(Table3[[#This Row],[Reference]],metron,25,FALSE)</f>
        <v>6.6002949852507375E-2</v>
      </c>
      <c r="CH189">
        <f>VLOOKUP(Table3[[#This Row],[Reference]],metron,26,FALSE)</f>
        <v>0.1297935103244838</v>
      </c>
    </row>
    <row r="190" spans="1:86" hidden="1" x14ac:dyDescent="0.45">
      <c r="A190">
        <v>1533427200</v>
      </c>
      <c r="B190" t="s">
        <v>2108</v>
      </c>
      <c r="C190" t="s">
        <v>64</v>
      </c>
      <c r="D190" t="s">
        <v>65</v>
      </c>
      <c r="E190" t="s">
        <v>693</v>
      </c>
      <c r="F190" t="s">
        <v>694</v>
      </c>
      <c r="G190" t="s">
        <v>65</v>
      </c>
      <c r="H190">
        <v>3</v>
      </c>
      <c r="I190">
        <v>0</v>
      </c>
      <c r="J190">
        <v>0</v>
      </c>
      <c r="K190">
        <v>2.2200000000000002</v>
      </c>
      <c r="L190">
        <v>1.5</v>
      </c>
      <c r="M190">
        <v>1</v>
      </c>
      <c r="N190">
        <v>3</v>
      </c>
      <c r="O190">
        <v>4</v>
      </c>
      <c r="P190">
        <v>1</v>
      </c>
      <c r="Q190">
        <v>0</v>
      </c>
      <c r="R190">
        <v>1</v>
      </c>
      <c r="S190">
        <v>90</v>
      </c>
      <c r="T190" t="s">
        <v>2109</v>
      </c>
      <c r="U190">
        <v>2</v>
      </c>
      <c r="V190">
        <v>4</v>
      </c>
      <c r="W190">
        <v>2</v>
      </c>
      <c r="X190">
        <v>0</v>
      </c>
      <c r="Y190">
        <v>2</v>
      </c>
      <c r="Z190">
        <v>0</v>
      </c>
      <c r="AA190">
        <v>1</v>
      </c>
      <c r="AB190">
        <v>1</v>
      </c>
      <c r="AC190">
        <v>1</v>
      </c>
      <c r="AD190">
        <v>1</v>
      </c>
      <c r="AE190">
        <v>11</v>
      </c>
      <c r="AF190">
        <v>12</v>
      </c>
      <c r="AG190">
        <v>5</v>
      </c>
      <c r="AH190">
        <v>8</v>
      </c>
      <c r="AI190">
        <v>6</v>
      </c>
      <c r="AJ190">
        <v>4</v>
      </c>
      <c r="AK190">
        <v>20</v>
      </c>
      <c r="AL190">
        <v>16</v>
      </c>
      <c r="AM190">
        <v>57</v>
      </c>
      <c r="AN190">
        <v>43</v>
      </c>
      <c r="AO190">
        <v>1.79</v>
      </c>
      <c r="AP190">
        <v>1.83</v>
      </c>
      <c r="AQ190">
        <v>2</v>
      </c>
      <c r="AR190">
        <v>50</v>
      </c>
      <c r="AS190">
        <v>50</v>
      </c>
      <c r="AT190">
        <v>50</v>
      </c>
      <c r="AU190">
        <v>0</v>
      </c>
      <c r="AV190">
        <v>0</v>
      </c>
      <c r="AW190">
        <v>0</v>
      </c>
      <c r="AX190">
        <v>50</v>
      </c>
      <c r="AY190">
        <v>50</v>
      </c>
      <c r="AZ190">
        <v>100</v>
      </c>
      <c r="BA190">
        <v>14</v>
      </c>
      <c r="BB190">
        <v>5</v>
      </c>
      <c r="BC190">
        <v>2.75</v>
      </c>
      <c r="BD190">
        <v>3.15</v>
      </c>
      <c r="BE190">
        <v>2.5499999999999998</v>
      </c>
      <c r="BF190">
        <f t="shared" si="2"/>
        <v>2.4417847947259725E-2</v>
      </c>
      <c r="BG190">
        <f>1/Table3[[#This Row],[odds_ft_home_team_win]]-Table3[[#This Row],[Margin/3]]</f>
        <v>0.33921851568910394</v>
      </c>
      <c r="BH190">
        <f>1/Table3[[#This Row],[odds_ft_draw]]-Table3[[#This Row],[Margin/3]]</f>
        <v>0.29304246951305774</v>
      </c>
      <c r="BI190">
        <f>1/Table3[[#This Row],[odds_ft_away_team_win]]-Table3[[#This Row],[Margin/3]]</f>
        <v>0.36773901479783838</v>
      </c>
      <c r="BJ190">
        <f>MROUND(Table3[[#This Row],[ProbH]]*100,2)/100</f>
        <v>0.34</v>
      </c>
      <c r="BK190">
        <v>1.32</v>
      </c>
      <c r="BL190">
        <v>2</v>
      </c>
      <c r="BM190">
        <v>3.55</v>
      </c>
      <c r="BN190">
        <v>0</v>
      </c>
      <c r="BO190">
        <v>1.87</v>
      </c>
      <c r="BP190">
        <v>1.95</v>
      </c>
      <c r="BQ190" t="s">
        <v>1815</v>
      </c>
      <c r="BR190">
        <f>VLOOKUP(Table3[[#This Row],[Reference]],metron,10,FALSE)</f>
        <v>2.5229727551184897</v>
      </c>
      <c r="BS190">
        <f>VLOOKUP(Table3[[#This Row],[Reference]],metron,11,FALSE)</f>
        <v>1.228921489601805</v>
      </c>
      <c r="BT190">
        <f>VLOOKUP(Table3[[#This Row],[Reference]],metron,12,FALSE)</f>
        <v>1.2940512655166849</v>
      </c>
      <c r="BU190">
        <f>VLOOKUP(Table3[[#This Row],[Reference]],metron,13,FALSE)</f>
        <v>0.53240890035472432</v>
      </c>
      <c r="BV190">
        <f>VLOOKUP(Table3[[#This Row],[Reference]],metron,14,FALSE)</f>
        <v>0.56514027732989358</v>
      </c>
      <c r="BW190">
        <f>VLOOKUP(Table3[[#This Row],[Reference]],metron,15,FALSE)</f>
        <v>11.417888124439131</v>
      </c>
      <c r="BX190">
        <f>VLOOKUP(Table3[[#This Row],[Reference]],metron,16,FALSE)</f>
        <v>10.76308704756207</v>
      </c>
      <c r="BY190">
        <f>VLOOKUP(Table3[[#This Row],[Reference]],metron,17,FALSE)</f>
        <v>4.8317672021824798</v>
      </c>
      <c r="BZ190">
        <f>VLOOKUP(Table3[[#This Row],[Reference]],metron,18,FALSE)</f>
        <v>4.6698999696877843</v>
      </c>
      <c r="CA190">
        <f>VLOOKUP(Table3[[#This Row],[Reference]],metron,19,FALSE)</f>
        <v>6.5861209222566508</v>
      </c>
      <c r="CB190">
        <f>VLOOKUP(Table3[[#This Row],[Reference]],metron,20,FALSE)</f>
        <v>6.093187077874286</v>
      </c>
      <c r="CC190">
        <f>VLOOKUP(Table3[[#This Row],[Reference]],metron,21,FALSE)</f>
        <v>12.685679611650491</v>
      </c>
      <c r="CD190">
        <f>VLOOKUP(Table3[[#This Row],[Reference]],metron,22,FALSE)</f>
        <v>13.02639563106796</v>
      </c>
      <c r="CE190">
        <f>VLOOKUP(Table3[[#This Row],[Reference]],metron,23,FALSE)</f>
        <v>1.6481211768132831</v>
      </c>
      <c r="CF190">
        <f>VLOOKUP(Table3[[#This Row],[Reference]],metron,24,FALSE)</f>
        <v>1.8572676958928049</v>
      </c>
      <c r="CG190">
        <f>VLOOKUP(Table3[[#This Row],[Reference]],metron,25,FALSE)</f>
        <v>9.641712787649287E-2</v>
      </c>
      <c r="CH190">
        <f>VLOOKUP(Table3[[#This Row],[Reference]],metron,26,FALSE)</f>
        <v>0.11302068161957469</v>
      </c>
    </row>
    <row r="191" spans="1:86" hidden="1" x14ac:dyDescent="0.45">
      <c r="A191">
        <v>1533434400</v>
      </c>
      <c r="B191" t="s">
        <v>2110</v>
      </c>
      <c r="C191" t="s">
        <v>64</v>
      </c>
      <c r="D191" t="s">
        <v>65</v>
      </c>
      <c r="E191" t="s">
        <v>671</v>
      </c>
      <c r="F191" t="s">
        <v>661</v>
      </c>
      <c r="G191" t="s">
        <v>65</v>
      </c>
      <c r="H191">
        <v>3</v>
      </c>
      <c r="I191">
        <v>3</v>
      </c>
      <c r="J191">
        <v>0</v>
      </c>
      <c r="K191">
        <v>2.29</v>
      </c>
      <c r="L191">
        <v>1.52</v>
      </c>
      <c r="M191">
        <v>1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68</v>
      </c>
      <c r="U191">
        <v>5</v>
      </c>
      <c r="V191">
        <v>4</v>
      </c>
      <c r="W191">
        <v>2</v>
      </c>
      <c r="X191">
        <v>0</v>
      </c>
      <c r="Y191">
        <v>5</v>
      </c>
      <c r="Z191">
        <v>0</v>
      </c>
      <c r="AA191">
        <v>0</v>
      </c>
      <c r="AB191">
        <v>2</v>
      </c>
      <c r="AC191">
        <v>3</v>
      </c>
      <c r="AD191">
        <v>2</v>
      </c>
      <c r="AE191">
        <v>9</v>
      </c>
      <c r="AF191">
        <v>8</v>
      </c>
      <c r="AG191">
        <v>3</v>
      </c>
      <c r="AH191">
        <v>2</v>
      </c>
      <c r="AI191">
        <v>6</v>
      </c>
      <c r="AJ191">
        <v>6</v>
      </c>
      <c r="AK191">
        <v>11</v>
      </c>
      <c r="AL191">
        <v>8</v>
      </c>
      <c r="AM191">
        <v>35</v>
      </c>
      <c r="AN191">
        <v>65</v>
      </c>
      <c r="AO191">
        <v>0.94</v>
      </c>
      <c r="AP191">
        <v>0.93</v>
      </c>
      <c r="AQ191">
        <v>1.5</v>
      </c>
      <c r="AR191">
        <v>0</v>
      </c>
      <c r="AS191">
        <v>50</v>
      </c>
      <c r="AT191">
        <v>50</v>
      </c>
      <c r="AU191">
        <v>0</v>
      </c>
      <c r="AV191">
        <v>0</v>
      </c>
      <c r="AW191">
        <v>0</v>
      </c>
      <c r="AX191">
        <v>0</v>
      </c>
      <c r="AY191">
        <v>50</v>
      </c>
      <c r="AZ191">
        <v>50</v>
      </c>
      <c r="BA191">
        <v>7</v>
      </c>
      <c r="BB191">
        <v>2</v>
      </c>
      <c r="BC191">
        <v>2.64</v>
      </c>
      <c r="BD191">
        <v>3.08</v>
      </c>
      <c r="BE191">
        <v>2.97</v>
      </c>
      <c r="BF191">
        <f t="shared" si="2"/>
        <v>1.3387846721180022E-2</v>
      </c>
      <c r="BG191">
        <f>1/Table3[[#This Row],[odds_ft_home_team_win]]-Table3[[#This Row],[Margin/3]]</f>
        <v>0.36540003206669874</v>
      </c>
      <c r="BH191">
        <f>1/Table3[[#This Row],[odds_ft_draw]]-Table3[[#This Row],[Margin/3]]</f>
        <v>0.31128747795414463</v>
      </c>
      <c r="BI191">
        <f>1/Table3[[#This Row],[odds_ft_away_team_win]]-Table3[[#This Row],[Margin/3]]</f>
        <v>0.32331248997915663</v>
      </c>
      <c r="BJ191">
        <f>MROUND(Table3[[#This Row],[ProbH]]*100,2)/100</f>
        <v>0.36</v>
      </c>
      <c r="BK191">
        <v>1.47</v>
      </c>
      <c r="BL191">
        <v>2.4</v>
      </c>
      <c r="BM191">
        <v>4.7</v>
      </c>
      <c r="BN191">
        <v>0</v>
      </c>
      <c r="BO191">
        <v>2.2000000000000002</v>
      </c>
      <c r="BP191">
        <v>1.69</v>
      </c>
      <c r="BQ191" t="s">
        <v>1835</v>
      </c>
      <c r="BR191">
        <f>VLOOKUP(Table3[[#This Row],[Reference]],metron,10,FALSE)</f>
        <v>2.5110350525197691</v>
      </c>
      <c r="BS191">
        <f>VLOOKUP(Table3[[#This Row],[Reference]],metron,11,FALSE)</f>
        <v>1.269326094653606</v>
      </c>
      <c r="BT191">
        <f>VLOOKUP(Table3[[#This Row],[Reference]],metron,12,FALSE)</f>
        <v>1.2417089578661631</v>
      </c>
      <c r="BU191">
        <f>VLOOKUP(Table3[[#This Row],[Reference]],metron,13,FALSE)</f>
        <v>0.56586402266288949</v>
      </c>
      <c r="BV191">
        <f>VLOOKUP(Table3[[#This Row],[Reference]],metron,14,FALSE)</f>
        <v>0.55158168083097259</v>
      </c>
      <c r="BW191">
        <f>VLOOKUP(Table3[[#This Row],[Reference]],metron,15,FALSE)</f>
        <v>11.49400826446281</v>
      </c>
      <c r="BX191">
        <f>VLOOKUP(Table3[[#This Row],[Reference]],metron,16,FALSE)</f>
        <v>10.507231404958681</v>
      </c>
      <c r="BY191">
        <f>VLOOKUP(Table3[[#This Row],[Reference]],metron,17,FALSE)</f>
        <v>4.9238790406673623</v>
      </c>
      <c r="BZ191">
        <f>VLOOKUP(Table3[[#This Row],[Reference]],metron,18,FALSE)</f>
        <v>4.6296141814389991</v>
      </c>
      <c r="CA191">
        <f>VLOOKUP(Table3[[#This Row],[Reference]],metron,19,FALSE)</f>
        <v>6.5701292237954476</v>
      </c>
      <c r="CB191">
        <f>VLOOKUP(Table3[[#This Row],[Reference]],metron,20,FALSE)</f>
        <v>5.8776172235196817</v>
      </c>
      <c r="CC191">
        <f>VLOOKUP(Table3[[#This Row],[Reference]],metron,21,FALSE)</f>
        <v>12.798739495798319</v>
      </c>
      <c r="CD191">
        <f>VLOOKUP(Table3[[#This Row],[Reference]],metron,22,FALSE)</f>
        <v>12.98844537815126</v>
      </c>
      <c r="CE191">
        <f>VLOOKUP(Table3[[#This Row],[Reference]],metron,23,FALSE)</f>
        <v>1.604928297313674</v>
      </c>
      <c r="CF191">
        <f>VLOOKUP(Table3[[#This Row],[Reference]],metron,24,FALSE)</f>
        <v>1.791961219955565</v>
      </c>
      <c r="CG191">
        <f>VLOOKUP(Table3[[#This Row],[Reference]],metron,25,FALSE)</f>
        <v>8.887093516461321E-2</v>
      </c>
      <c r="CH191">
        <f>VLOOKUP(Table3[[#This Row],[Reference]],metron,26,FALSE)</f>
        <v>0.11694607150070691</v>
      </c>
    </row>
    <row r="192" spans="1:86" hidden="1" x14ac:dyDescent="0.45">
      <c r="A192">
        <v>1533434760</v>
      </c>
      <c r="B192" t="s">
        <v>2111</v>
      </c>
      <c r="C192" t="s">
        <v>64</v>
      </c>
      <c r="D192" t="s">
        <v>65</v>
      </c>
      <c r="E192" t="s">
        <v>704</v>
      </c>
      <c r="F192" t="s">
        <v>683</v>
      </c>
      <c r="G192" t="s">
        <v>65</v>
      </c>
      <c r="H192">
        <v>3</v>
      </c>
      <c r="I192">
        <v>0</v>
      </c>
      <c r="J192">
        <v>1</v>
      </c>
      <c r="K192">
        <v>2.29</v>
      </c>
      <c r="L192">
        <v>0.61</v>
      </c>
      <c r="M192">
        <v>2</v>
      </c>
      <c r="N192">
        <v>1</v>
      </c>
      <c r="O192">
        <v>3</v>
      </c>
      <c r="P192">
        <v>2</v>
      </c>
      <c r="Q192">
        <v>1</v>
      </c>
      <c r="R192">
        <v>1</v>
      </c>
      <c r="S192" t="s">
        <v>2112</v>
      </c>
      <c r="T192">
        <v>23</v>
      </c>
      <c r="U192">
        <v>9</v>
      </c>
      <c r="V192">
        <v>8</v>
      </c>
      <c r="W192">
        <v>3</v>
      </c>
      <c r="X192">
        <v>0</v>
      </c>
      <c r="Y192">
        <v>2</v>
      </c>
      <c r="Z192">
        <v>0</v>
      </c>
      <c r="AA192">
        <v>2</v>
      </c>
      <c r="AB192">
        <v>1</v>
      </c>
      <c r="AC192">
        <v>2</v>
      </c>
      <c r="AD192">
        <v>0</v>
      </c>
      <c r="AE192">
        <v>10</v>
      </c>
      <c r="AF192">
        <v>14</v>
      </c>
      <c r="AG192">
        <v>5</v>
      </c>
      <c r="AH192">
        <v>3</v>
      </c>
      <c r="AI192">
        <v>5</v>
      </c>
      <c r="AJ192">
        <v>11</v>
      </c>
      <c r="AK192">
        <v>18</v>
      </c>
      <c r="AL192">
        <v>14</v>
      </c>
      <c r="AM192">
        <v>49</v>
      </c>
      <c r="AN192">
        <v>51</v>
      </c>
      <c r="AO192">
        <v>1.26</v>
      </c>
      <c r="AP192">
        <v>1.31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6</v>
      </c>
      <c r="BB192">
        <v>2</v>
      </c>
      <c r="BC192">
        <v>1.49</v>
      </c>
      <c r="BD192">
        <v>4.1100000000000003</v>
      </c>
      <c r="BE192">
        <v>7.95</v>
      </c>
      <c r="BF192">
        <f t="shared" si="2"/>
        <v>1.3412035184139359E-2</v>
      </c>
      <c r="BG192">
        <f>1/Table3[[#This Row],[odds_ft_home_team_win]]-Table3[[#This Row],[Margin/3]]</f>
        <v>0.65772890441317611</v>
      </c>
      <c r="BH192">
        <f>1/Table3[[#This Row],[odds_ft_draw]]-Table3[[#This Row],[Margin/3]]</f>
        <v>0.22989696724895065</v>
      </c>
      <c r="BI192">
        <f>1/Table3[[#This Row],[odds_ft_away_team_win]]-Table3[[#This Row],[Margin/3]]</f>
        <v>0.11237412833787322</v>
      </c>
      <c r="BJ192">
        <f>MROUND(Table3[[#This Row],[ProbH]]*100,2)/100</f>
        <v>0.66</v>
      </c>
      <c r="BK192">
        <v>1.24</v>
      </c>
      <c r="BL192">
        <v>1.77</v>
      </c>
      <c r="BM192">
        <v>2.9</v>
      </c>
      <c r="BN192">
        <v>0</v>
      </c>
      <c r="BO192">
        <v>2.0499999999999998</v>
      </c>
      <c r="BP192">
        <v>1.77</v>
      </c>
      <c r="BQ192" t="s">
        <v>1811</v>
      </c>
      <c r="BR192">
        <f>VLOOKUP(Table3[[#This Row],[Reference]],metron,10,FALSE)</f>
        <v>2.9251336898395728</v>
      </c>
      <c r="BS192">
        <f>VLOOKUP(Table3[[#This Row],[Reference]],metron,11,FALSE)</f>
        <v>2.089675030851502</v>
      </c>
      <c r="BT192">
        <f>VLOOKUP(Table3[[#This Row],[Reference]],metron,12,FALSE)</f>
        <v>0.8354586589880707</v>
      </c>
      <c r="BU192">
        <f>VLOOKUP(Table3[[#This Row],[Reference]],metron,13,FALSE)</f>
        <v>0.92472233648704238</v>
      </c>
      <c r="BV192">
        <f>VLOOKUP(Table3[[#This Row],[Reference]],metron,14,FALSE)</f>
        <v>0.35252982311805842</v>
      </c>
      <c r="BW192">
        <f>VLOOKUP(Table3[[#This Row],[Reference]],metron,15,FALSE)</f>
        <v>15.366666666666671</v>
      </c>
      <c r="BX192">
        <f>VLOOKUP(Table3[[#This Row],[Reference]],metron,16,FALSE)</f>
        <v>8.5234848484848484</v>
      </c>
      <c r="BY192">
        <f>VLOOKUP(Table3[[#This Row],[Reference]],metron,17,FALSE)</f>
        <v>6.6873065015479876</v>
      </c>
      <c r="BZ192">
        <f>VLOOKUP(Table3[[#This Row],[Reference]],metron,18,FALSE)</f>
        <v>3.3490712074303399</v>
      </c>
      <c r="CA192">
        <f>VLOOKUP(Table3[[#This Row],[Reference]],metron,19,FALSE)</f>
        <v>8.679360165118684</v>
      </c>
      <c r="CB192">
        <f>VLOOKUP(Table3[[#This Row],[Reference]],metron,20,FALSE)</f>
        <v>5.1744136410545085</v>
      </c>
      <c r="CC192">
        <f>VLOOKUP(Table3[[#This Row],[Reference]],metron,21,FALSE)</f>
        <v>12.62384615384615</v>
      </c>
      <c r="CD192">
        <f>VLOOKUP(Table3[[#This Row],[Reference]],metron,22,FALSE)</f>
        <v>13.844615384615381</v>
      </c>
      <c r="CE192">
        <f>VLOOKUP(Table3[[#This Row],[Reference]],metron,23,FALSE)</f>
        <v>1.369710467706013</v>
      </c>
      <c r="CF192">
        <f>VLOOKUP(Table3[[#This Row],[Reference]],metron,24,FALSE)</f>
        <v>2.0920564216778019</v>
      </c>
      <c r="CG192">
        <f>VLOOKUP(Table3[[#This Row],[Reference]],metron,25,FALSE)</f>
        <v>7.126948775055679E-2</v>
      </c>
      <c r="CH192">
        <f>VLOOKUP(Table3[[#This Row],[Reference]],metron,26,FALSE)</f>
        <v>0.13214550853749071</v>
      </c>
    </row>
    <row r="193" spans="1:86" hidden="1" x14ac:dyDescent="0.45">
      <c r="A193">
        <v>1533488400</v>
      </c>
      <c r="B193" t="s">
        <v>2113</v>
      </c>
      <c r="C193" t="s">
        <v>64</v>
      </c>
      <c r="D193" t="s">
        <v>65</v>
      </c>
      <c r="E193" t="s">
        <v>705</v>
      </c>
      <c r="F193" t="s">
        <v>666</v>
      </c>
      <c r="G193" t="s">
        <v>65</v>
      </c>
      <c r="H193">
        <v>3</v>
      </c>
      <c r="I193">
        <v>3</v>
      </c>
      <c r="J193">
        <v>0</v>
      </c>
      <c r="K193">
        <v>2.17</v>
      </c>
      <c r="L193">
        <v>1.24</v>
      </c>
      <c r="M193">
        <v>2</v>
      </c>
      <c r="N193">
        <v>2</v>
      </c>
      <c r="O193">
        <v>4</v>
      </c>
      <c r="P193">
        <v>2</v>
      </c>
      <c r="Q193">
        <v>1</v>
      </c>
      <c r="R193">
        <v>1</v>
      </c>
      <c r="S193" t="s">
        <v>2114</v>
      </c>
      <c r="T193" t="s">
        <v>2115</v>
      </c>
      <c r="U193">
        <v>2</v>
      </c>
      <c r="V193">
        <v>4</v>
      </c>
      <c r="W193">
        <v>6</v>
      </c>
      <c r="X193">
        <v>1</v>
      </c>
      <c r="Y193">
        <v>1</v>
      </c>
      <c r="Z193">
        <v>1</v>
      </c>
      <c r="AA193">
        <v>0</v>
      </c>
      <c r="AB193">
        <v>7</v>
      </c>
      <c r="AC193">
        <v>0</v>
      </c>
      <c r="AD193">
        <v>2</v>
      </c>
      <c r="AE193">
        <v>11</v>
      </c>
      <c r="AF193">
        <v>18</v>
      </c>
      <c r="AG193">
        <v>4</v>
      </c>
      <c r="AH193">
        <v>9</v>
      </c>
      <c r="AI193">
        <v>7</v>
      </c>
      <c r="AJ193">
        <v>9</v>
      </c>
      <c r="AK193">
        <v>17</v>
      </c>
      <c r="AL193">
        <v>7</v>
      </c>
      <c r="AM193">
        <v>47</v>
      </c>
      <c r="AN193">
        <v>53</v>
      </c>
      <c r="AO193">
        <v>1.32</v>
      </c>
      <c r="AP193">
        <v>2</v>
      </c>
      <c r="AQ193">
        <v>2.5</v>
      </c>
      <c r="AR193">
        <v>50</v>
      </c>
      <c r="AS193">
        <v>100</v>
      </c>
      <c r="AT193">
        <v>50</v>
      </c>
      <c r="AU193">
        <v>0</v>
      </c>
      <c r="AV193">
        <v>0</v>
      </c>
      <c r="AW193">
        <v>0</v>
      </c>
      <c r="AX193">
        <v>0</v>
      </c>
      <c r="AY193">
        <v>100</v>
      </c>
      <c r="AZ193">
        <v>100</v>
      </c>
      <c r="BA193">
        <v>12</v>
      </c>
      <c r="BB193">
        <v>4</v>
      </c>
      <c r="BC193">
        <v>1.77</v>
      </c>
      <c r="BD193">
        <v>3.68</v>
      </c>
      <c r="BE193">
        <v>4.9000000000000004</v>
      </c>
      <c r="BF193">
        <f t="shared" si="2"/>
        <v>1.3597504833424404E-2</v>
      </c>
      <c r="BG193">
        <f>1/Table3[[#This Row],[odds_ft_home_team_win]]-Table3[[#This Row],[Margin/3]]</f>
        <v>0.55137424657900502</v>
      </c>
      <c r="BH193">
        <f>1/Table3[[#This Row],[odds_ft_draw]]-Table3[[#This Row],[Margin/3]]</f>
        <v>0.25814162560135817</v>
      </c>
      <c r="BI193">
        <f>1/Table3[[#This Row],[odds_ft_away_team_win]]-Table3[[#This Row],[Margin/3]]</f>
        <v>0.19048412781963681</v>
      </c>
      <c r="BJ193">
        <f>MROUND(Table3[[#This Row],[ProbH]]*100,2)/100</f>
        <v>0.56000000000000005</v>
      </c>
      <c r="BK193">
        <v>1.26</v>
      </c>
      <c r="BL193">
        <v>1.83</v>
      </c>
      <c r="BM193">
        <v>3.15</v>
      </c>
      <c r="BN193">
        <v>0</v>
      </c>
      <c r="BO193">
        <v>1.83</v>
      </c>
      <c r="BP193">
        <v>2</v>
      </c>
      <c r="BQ193" t="s">
        <v>1820</v>
      </c>
      <c r="BR193">
        <f>VLOOKUP(Table3[[#This Row],[Reference]],metron,10,FALSE)</f>
        <v>2.6892488954344627</v>
      </c>
      <c r="BS193">
        <f>VLOOKUP(Table3[[#This Row],[Reference]],metron,11,FALSE)</f>
        <v>1.7546812539448771</v>
      </c>
      <c r="BT193">
        <f>VLOOKUP(Table3[[#This Row],[Reference]],metron,12,FALSE)</f>
        <v>0.93456764148958549</v>
      </c>
      <c r="BU193">
        <f>VLOOKUP(Table3[[#This Row],[Reference]],metron,13,FALSE)</f>
        <v>0.77824531874605507</v>
      </c>
      <c r="BV193">
        <f>VLOOKUP(Table3[[#This Row],[Reference]],metron,14,FALSE)</f>
        <v>0.41237113402061848</v>
      </c>
      <c r="BW193">
        <f>VLOOKUP(Table3[[#This Row],[Reference]],metron,15,FALSE)</f>
        <v>13.77153558052435</v>
      </c>
      <c r="BX193">
        <f>VLOOKUP(Table3[[#This Row],[Reference]],metron,16,FALSE)</f>
        <v>9.0445692883895124</v>
      </c>
      <c r="BY193">
        <f>VLOOKUP(Table3[[#This Row],[Reference]],metron,17,FALSE)</f>
        <v>6.0821292775665396</v>
      </c>
      <c r="BZ193">
        <f>VLOOKUP(Table3[[#This Row],[Reference]],metron,18,FALSE)</f>
        <v>3.8201520912547529</v>
      </c>
      <c r="CA193">
        <f>VLOOKUP(Table3[[#This Row],[Reference]],metron,19,FALSE)</f>
        <v>7.6894063029578108</v>
      </c>
      <c r="CB193">
        <f>VLOOKUP(Table3[[#This Row],[Reference]],metron,20,FALSE)</f>
        <v>5.224417197134759</v>
      </c>
      <c r="CC193">
        <f>VLOOKUP(Table3[[#This Row],[Reference]],metron,21,FALSE)</f>
        <v>12.297605473204101</v>
      </c>
      <c r="CD193">
        <f>VLOOKUP(Table3[[#This Row],[Reference]],metron,22,FALSE)</f>
        <v>13.310908399847969</v>
      </c>
      <c r="CE193">
        <f>VLOOKUP(Table3[[#This Row],[Reference]],metron,23,FALSE)</f>
        <v>1.3713126843657819</v>
      </c>
      <c r="CF193">
        <f>VLOOKUP(Table3[[#This Row],[Reference]],metron,24,FALSE)</f>
        <v>1.9516961651917399</v>
      </c>
      <c r="CG193">
        <f>VLOOKUP(Table3[[#This Row],[Reference]],metron,25,FALSE)</f>
        <v>6.6002949852507375E-2</v>
      </c>
      <c r="CH193">
        <f>VLOOKUP(Table3[[#This Row],[Reference]],metron,26,FALSE)</f>
        <v>0.1297935103244838</v>
      </c>
    </row>
    <row r="194" spans="1:86" hidden="1" x14ac:dyDescent="0.45">
      <c r="A194">
        <v>1533510000</v>
      </c>
      <c r="B194" t="s">
        <v>2116</v>
      </c>
      <c r="C194" t="s">
        <v>64</v>
      </c>
      <c r="D194" t="s">
        <v>65</v>
      </c>
      <c r="E194" t="s">
        <v>672</v>
      </c>
      <c r="F194" t="s">
        <v>700</v>
      </c>
      <c r="G194" t="s">
        <v>65</v>
      </c>
      <c r="H194">
        <v>3</v>
      </c>
      <c r="I194">
        <v>3</v>
      </c>
      <c r="J194">
        <v>0</v>
      </c>
      <c r="K194">
        <v>2.11</v>
      </c>
      <c r="L194">
        <v>1.24</v>
      </c>
      <c r="M194">
        <v>2</v>
      </c>
      <c r="N194">
        <v>0</v>
      </c>
      <c r="O194">
        <v>2</v>
      </c>
      <c r="P194">
        <v>1</v>
      </c>
      <c r="Q194">
        <v>1</v>
      </c>
      <c r="R194">
        <v>0</v>
      </c>
      <c r="S194" t="s">
        <v>2117</v>
      </c>
      <c r="U194">
        <v>3</v>
      </c>
      <c r="V194">
        <v>2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18</v>
      </c>
      <c r="AF194">
        <v>5</v>
      </c>
      <c r="AG194">
        <v>8</v>
      </c>
      <c r="AH194">
        <v>0</v>
      </c>
      <c r="AI194">
        <v>10</v>
      </c>
      <c r="AJ194">
        <v>5</v>
      </c>
      <c r="AK194">
        <v>8</v>
      </c>
      <c r="AL194">
        <v>9</v>
      </c>
      <c r="AM194">
        <v>51</v>
      </c>
      <c r="AN194">
        <v>49</v>
      </c>
      <c r="AO194">
        <v>2.23</v>
      </c>
      <c r="AP194">
        <v>0.79</v>
      </c>
      <c r="AQ194">
        <v>3</v>
      </c>
      <c r="AR194">
        <v>50</v>
      </c>
      <c r="AS194">
        <v>100</v>
      </c>
      <c r="AT194">
        <v>100</v>
      </c>
      <c r="AU194">
        <v>0</v>
      </c>
      <c r="AV194">
        <v>0</v>
      </c>
      <c r="AW194">
        <v>0</v>
      </c>
      <c r="AX194">
        <v>50</v>
      </c>
      <c r="AY194">
        <v>100</v>
      </c>
      <c r="AZ194">
        <v>100</v>
      </c>
      <c r="BA194">
        <v>8</v>
      </c>
      <c r="BB194">
        <v>5</v>
      </c>
      <c r="BC194">
        <v>1.81</v>
      </c>
      <c r="BD194">
        <v>3.76</v>
      </c>
      <c r="BE194">
        <v>4.49</v>
      </c>
      <c r="BF194">
        <f t="shared" si="2"/>
        <v>1.3720261291434813E-2</v>
      </c>
      <c r="BG194">
        <f>1/Table3[[#This Row],[odds_ft_home_team_win]]-Table3[[#This Row],[Margin/3]]</f>
        <v>0.53876592655386912</v>
      </c>
      <c r="BH194">
        <f>1/Table3[[#This Row],[odds_ft_draw]]-Table3[[#This Row],[Margin/3]]</f>
        <v>0.2522371855170758</v>
      </c>
      <c r="BI194">
        <f>1/Table3[[#This Row],[odds_ft_away_team_win]]-Table3[[#This Row],[Margin/3]]</f>
        <v>0.20899688792905516</v>
      </c>
      <c r="BJ194">
        <f>MROUND(Table3[[#This Row],[ProbH]]*100,2)/100</f>
        <v>0.54</v>
      </c>
      <c r="BK194">
        <v>1.22</v>
      </c>
      <c r="BL194">
        <v>1.71</v>
      </c>
      <c r="BM194">
        <v>2.8</v>
      </c>
      <c r="BN194">
        <v>0</v>
      </c>
      <c r="BO194">
        <v>1.74</v>
      </c>
      <c r="BP194">
        <v>2.1</v>
      </c>
      <c r="BQ194" t="s">
        <v>1826</v>
      </c>
      <c r="BR194">
        <f>VLOOKUP(Table3[[#This Row],[Reference]],metron,10,FALSE)</f>
        <v>2.6359702267612941</v>
      </c>
      <c r="BS194">
        <f>VLOOKUP(Table3[[#This Row],[Reference]],metron,11,FALSE)</f>
        <v>1.684957590444867</v>
      </c>
      <c r="BT194">
        <f>VLOOKUP(Table3[[#This Row],[Reference]],metron,12,FALSE)</f>
        <v>0.95101263631642718</v>
      </c>
      <c r="BU194">
        <f>VLOOKUP(Table3[[#This Row],[Reference]],metron,13,FALSE)</f>
        <v>0.72650164445213783</v>
      </c>
      <c r="BV194">
        <f>VLOOKUP(Table3[[#This Row],[Reference]],metron,14,FALSE)</f>
        <v>0.42097974727367138</v>
      </c>
      <c r="BW194">
        <f>VLOOKUP(Table3[[#This Row],[Reference]],metron,15,FALSE)</f>
        <v>13.338806970509379</v>
      </c>
      <c r="BX194">
        <f>VLOOKUP(Table3[[#This Row],[Reference]],metron,16,FALSE)</f>
        <v>9.2530160857908843</v>
      </c>
      <c r="BY194">
        <f>VLOOKUP(Table3[[#This Row],[Reference]],metron,17,FALSE)</f>
        <v>5.9915081521739131</v>
      </c>
      <c r="BZ194">
        <f>VLOOKUP(Table3[[#This Row],[Reference]],metron,18,FALSE)</f>
        <v>3.9772418478260869</v>
      </c>
      <c r="CA194">
        <f>VLOOKUP(Table3[[#This Row],[Reference]],metron,19,FALSE)</f>
        <v>7.3472988183354664</v>
      </c>
      <c r="CB194">
        <f>VLOOKUP(Table3[[#This Row],[Reference]],metron,20,FALSE)</f>
        <v>5.2757742379647974</v>
      </c>
      <c r="CC194">
        <f>VLOOKUP(Table3[[#This Row],[Reference]],metron,21,FALSE)</f>
        <v>12.59428182437032</v>
      </c>
      <c r="CD194">
        <f>VLOOKUP(Table3[[#This Row],[Reference]],metron,22,FALSE)</f>
        <v>13.577944179714089</v>
      </c>
      <c r="CE194">
        <f>VLOOKUP(Table3[[#This Row],[Reference]],metron,23,FALSE)</f>
        <v>1.4276913099870301</v>
      </c>
      <c r="CF194">
        <f>VLOOKUP(Table3[[#This Row],[Reference]],metron,24,FALSE)</f>
        <v>1.940985732814527</v>
      </c>
      <c r="CG194">
        <f>VLOOKUP(Table3[[#This Row],[Reference]],metron,25,FALSE)</f>
        <v>8.0739299610894946E-2</v>
      </c>
      <c r="CH194">
        <f>VLOOKUP(Table3[[#This Row],[Reference]],metron,26,FALSE)</f>
        <v>0.12743190661478601</v>
      </c>
    </row>
    <row r="195" spans="1:86" hidden="1" x14ac:dyDescent="0.45">
      <c r="A195">
        <v>1533517560</v>
      </c>
      <c r="B195" t="s">
        <v>2118</v>
      </c>
      <c r="C195" t="s">
        <v>64</v>
      </c>
      <c r="D195" t="s">
        <v>65</v>
      </c>
      <c r="E195" t="s">
        <v>676</v>
      </c>
      <c r="F195" t="s">
        <v>667</v>
      </c>
      <c r="G195" t="s">
        <v>65</v>
      </c>
      <c r="H195">
        <v>3</v>
      </c>
      <c r="I195">
        <v>3</v>
      </c>
      <c r="J195">
        <v>0</v>
      </c>
      <c r="K195">
        <v>1.72</v>
      </c>
      <c r="L195">
        <v>1.85</v>
      </c>
      <c r="M195">
        <v>1</v>
      </c>
      <c r="N195">
        <v>1</v>
      </c>
      <c r="O195">
        <v>2</v>
      </c>
      <c r="P195">
        <v>0</v>
      </c>
      <c r="Q195">
        <v>0</v>
      </c>
      <c r="R195">
        <v>0</v>
      </c>
      <c r="S195">
        <v>74</v>
      </c>
      <c r="T195">
        <v>53</v>
      </c>
      <c r="U195">
        <v>1</v>
      </c>
      <c r="V195">
        <v>6</v>
      </c>
      <c r="W195">
        <v>2</v>
      </c>
      <c r="X195">
        <v>1</v>
      </c>
      <c r="Y195">
        <v>3</v>
      </c>
      <c r="Z195">
        <v>0</v>
      </c>
      <c r="AA195">
        <v>2</v>
      </c>
      <c r="AB195">
        <v>1</v>
      </c>
      <c r="AC195">
        <v>1</v>
      </c>
      <c r="AD195">
        <v>2</v>
      </c>
      <c r="AE195">
        <v>4</v>
      </c>
      <c r="AF195">
        <v>19</v>
      </c>
      <c r="AG195">
        <v>4</v>
      </c>
      <c r="AH195">
        <v>10</v>
      </c>
      <c r="AI195">
        <v>0</v>
      </c>
      <c r="AJ195">
        <v>9</v>
      </c>
      <c r="AK195">
        <v>21</v>
      </c>
      <c r="AL195">
        <v>14</v>
      </c>
      <c r="AM195">
        <v>48</v>
      </c>
      <c r="AN195">
        <v>52</v>
      </c>
      <c r="AO195">
        <v>0.81</v>
      </c>
      <c r="AP195">
        <v>2.2999999999999998</v>
      </c>
      <c r="AQ195">
        <v>2.5</v>
      </c>
      <c r="AR195">
        <v>50</v>
      </c>
      <c r="AS195">
        <v>100</v>
      </c>
      <c r="AT195">
        <v>50</v>
      </c>
      <c r="AU195">
        <v>0</v>
      </c>
      <c r="AV195">
        <v>0</v>
      </c>
      <c r="AW195">
        <v>0</v>
      </c>
      <c r="AX195">
        <v>50</v>
      </c>
      <c r="AY195">
        <v>50</v>
      </c>
      <c r="AZ195">
        <v>100</v>
      </c>
      <c r="BA195">
        <v>9</v>
      </c>
      <c r="BB195">
        <v>3</v>
      </c>
      <c r="BC195">
        <v>1.91</v>
      </c>
      <c r="BD195">
        <v>3.5</v>
      </c>
      <c r="BE195">
        <v>3.8</v>
      </c>
      <c r="BF195">
        <f t="shared" ref="BF195:BF258" si="3">(1/BC195+1/BD195+1/BE195-1)/3</f>
        <v>2.4144129958403832E-2</v>
      </c>
      <c r="BG195">
        <f>1/Table3[[#This Row],[odds_ft_home_team_win]]-Table3[[#This Row],[Margin/3]]</f>
        <v>0.49941607946567995</v>
      </c>
      <c r="BH195">
        <f>1/Table3[[#This Row],[odds_ft_draw]]-Table3[[#This Row],[Margin/3]]</f>
        <v>0.26157015575588188</v>
      </c>
      <c r="BI195">
        <f>1/Table3[[#This Row],[odds_ft_away_team_win]]-Table3[[#This Row],[Margin/3]]</f>
        <v>0.23901376477843825</v>
      </c>
      <c r="BJ195">
        <f>MROUND(Table3[[#This Row],[ProbH]]*100,2)/100</f>
        <v>0.5</v>
      </c>
      <c r="BK195">
        <v>1.26</v>
      </c>
      <c r="BL195">
        <v>1.83</v>
      </c>
      <c r="BM195">
        <v>3.1</v>
      </c>
      <c r="BN195">
        <v>0</v>
      </c>
      <c r="BO195">
        <v>1.8</v>
      </c>
      <c r="BP195">
        <v>2.0499999999999998</v>
      </c>
      <c r="BQ195" t="s">
        <v>1829</v>
      </c>
      <c r="BR195">
        <f>VLOOKUP(Table3[[#This Row],[Reference]],metron,10,FALSE)</f>
        <v>2.5202079886551649</v>
      </c>
      <c r="BS195">
        <f>VLOOKUP(Table3[[#This Row],[Reference]],metron,11,FALSE)</f>
        <v>1.5342708579532029</v>
      </c>
      <c r="BT195">
        <f>VLOOKUP(Table3[[#This Row],[Reference]],metron,12,FALSE)</f>
        <v>0.98593713070196176</v>
      </c>
      <c r="BU195">
        <f>VLOOKUP(Table3[[#This Row],[Reference]],metron,13,FALSE)</f>
        <v>0.67513590167809023</v>
      </c>
      <c r="BV195">
        <f>VLOOKUP(Table3[[#This Row],[Reference]],metron,14,FALSE)</f>
        <v>0.4286727337194185</v>
      </c>
      <c r="BW195">
        <f>VLOOKUP(Table3[[#This Row],[Reference]],metron,15,FALSE)</f>
        <v>12.98669114272602</v>
      </c>
      <c r="BX195">
        <f>VLOOKUP(Table3[[#This Row],[Reference]],metron,16,FALSE)</f>
        <v>9.4167049105094076</v>
      </c>
      <c r="BY195">
        <f>VLOOKUP(Table3[[#This Row],[Reference]],metron,17,FALSE)</f>
        <v>5.6645716945996272</v>
      </c>
      <c r="BZ195">
        <f>VLOOKUP(Table3[[#This Row],[Reference]],metron,18,FALSE)</f>
        <v>4.0242085661080074</v>
      </c>
      <c r="CA195">
        <f>VLOOKUP(Table3[[#This Row],[Reference]],metron,19,FALSE)</f>
        <v>7.3221194481263927</v>
      </c>
      <c r="CB195">
        <f>VLOOKUP(Table3[[#This Row],[Reference]],metron,20,FALSE)</f>
        <v>5.3924963444014002</v>
      </c>
      <c r="CC195">
        <f>VLOOKUP(Table3[[#This Row],[Reference]],metron,21,FALSE)</f>
        <v>12.508162313432839</v>
      </c>
      <c r="CD195">
        <f>VLOOKUP(Table3[[#This Row],[Reference]],metron,22,FALSE)</f>
        <v>13.36963619402985</v>
      </c>
      <c r="CE195">
        <f>VLOOKUP(Table3[[#This Row],[Reference]],metron,23,FALSE)</f>
        <v>1.4438014689517029</v>
      </c>
      <c r="CF195">
        <f>VLOOKUP(Table3[[#This Row],[Reference]],metron,24,FALSE)</f>
        <v>1.9410193634542621</v>
      </c>
      <c r="CG195">
        <f>VLOOKUP(Table3[[#This Row],[Reference]],metron,25,FALSE)</f>
        <v>8.4130870242599604E-2</v>
      </c>
      <c r="CH195">
        <f>VLOOKUP(Table3[[#This Row],[Reference]],metron,26,FALSE)</f>
        <v>0.1275317160026708</v>
      </c>
    </row>
    <row r="196" spans="1:86" hidden="1" x14ac:dyDescent="0.45">
      <c r="A196">
        <v>1533945600</v>
      </c>
      <c r="B196" t="s">
        <v>2119</v>
      </c>
      <c r="C196" t="s">
        <v>64</v>
      </c>
      <c r="D196" t="s">
        <v>65</v>
      </c>
      <c r="E196" t="s">
        <v>700</v>
      </c>
      <c r="F196" t="s">
        <v>1817</v>
      </c>
      <c r="G196" t="s">
        <v>65</v>
      </c>
      <c r="H196">
        <v>4</v>
      </c>
      <c r="I196">
        <v>3</v>
      </c>
      <c r="J196">
        <v>0</v>
      </c>
      <c r="K196">
        <v>1.35</v>
      </c>
      <c r="L196">
        <v>0.35</v>
      </c>
      <c r="M196">
        <v>1</v>
      </c>
      <c r="N196">
        <v>2</v>
      </c>
      <c r="O196">
        <v>3</v>
      </c>
      <c r="P196">
        <v>0</v>
      </c>
      <c r="Q196">
        <v>0</v>
      </c>
      <c r="R196">
        <v>0</v>
      </c>
      <c r="S196">
        <v>53</v>
      </c>
      <c r="T196" t="s">
        <v>2120</v>
      </c>
      <c r="U196">
        <v>2</v>
      </c>
      <c r="V196">
        <v>8</v>
      </c>
      <c r="W196">
        <v>3</v>
      </c>
      <c r="X196">
        <v>0</v>
      </c>
      <c r="Y196">
        <v>1</v>
      </c>
      <c r="Z196">
        <v>0</v>
      </c>
      <c r="AA196">
        <v>2</v>
      </c>
      <c r="AB196">
        <v>1</v>
      </c>
      <c r="AC196">
        <v>1</v>
      </c>
      <c r="AD196">
        <v>0</v>
      </c>
      <c r="AE196">
        <v>11</v>
      </c>
      <c r="AF196">
        <v>21</v>
      </c>
      <c r="AG196">
        <v>5</v>
      </c>
      <c r="AH196">
        <v>7</v>
      </c>
      <c r="AI196">
        <v>6</v>
      </c>
      <c r="AJ196">
        <v>14</v>
      </c>
      <c r="AK196">
        <v>20</v>
      </c>
      <c r="AL196">
        <v>12</v>
      </c>
      <c r="AM196">
        <v>57</v>
      </c>
      <c r="AN196">
        <v>43</v>
      </c>
      <c r="AO196">
        <v>1.32</v>
      </c>
      <c r="AP196">
        <v>2.08</v>
      </c>
      <c r="AQ196">
        <v>2.5</v>
      </c>
      <c r="AR196">
        <v>50</v>
      </c>
      <c r="AS196">
        <v>100</v>
      </c>
      <c r="AT196">
        <v>50</v>
      </c>
      <c r="AU196">
        <v>0</v>
      </c>
      <c r="AV196">
        <v>0</v>
      </c>
      <c r="AW196">
        <v>50</v>
      </c>
      <c r="AX196">
        <v>100</v>
      </c>
      <c r="AY196">
        <v>0</v>
      </c>
      <c r="AZ196">
        <v>50</v>
      </c>
      <c r="BA196">
        <v>6</v>
      </c>
      <c r="BB196">
        <v>3</v>
      </c>
      <c r="BC196">
        <v>1.74</v>
      </c>
      <c r="BD196">
        <v>3.45</v>
      </c>
      <c r="BE196">
        <v>4.6500000000000004</v>
      </c>
      <c r="BF196">
        <f t="shared" si="3"/>
        <v>2.6540493194263066E-2</v>
      </c>
      <c r="BG196">
        <f>1/Table3[[#This Row],[odds_ft_home_team_win]]-Table3[[#This Row],[Margin/3]]</f>
        <v>0.54817215048389778</v>
      </c>
      <c r="BH196">
        <f>1/Table3[[#This Row],[odds_ft_draw]]-Table3[[#This Row],[Margin/3]]</f>
        <v>0.26331457926950508</v>
      </c>
      <c r="BI196">
        <f>1/Table3[[#This Row],[odds_ft_away_team_win]]-Table3[[#This Row],[Margin/3]]</f>
        <v>0.18851327024659711</v>
      </c>
      <c r="BJ196">
        <f>MROUND(Table3[[#This Row],[ProbH]]*100,2)/100</f>
        <v>0.54</v>
      </c>
      <c r="BK196">
        <v>1.36</v>
      </c>
      <c r="BL196">
        <v>2.1</v>
      </c>
      <c r="BM196">
        <v>3.85</v>
      </c>
      <c r="BN196">
        <v>0</v>
      </c>
      <c r="BO196">
        <v>2.1</v>
      </c>
      <c r="BP196">
        <v>1.74</v>
      </c>
      <c r="BQ196" t="s">
        <v>1803</v>
      </c>
      <c r="BR196">
        <f>VLOOKUP(Table3[[#This Row],[Reference]],metron,10,FALSE)</f>
        <v>2.6359702267612941</v>
      </c>
      <c r="BS196">
        <f>VLOOKUP(Table3[[#This Row],[Reference]],metron,11,FALSE)</f>
        <v>1.684957590444867</v>
      </c>
      <c r="BT196">
        <f>VLOOKUP(Table3[[#This Row],[Reference]],metron,12,FALSE)</f>
        <v>0.95101263631642718</v>
      </c>
      <c r="BU196">
        <f>VLOOKUP(Table3[[#This Row],[Reference]],metron,13,FALSE)</f>
        <v>0.72650164445213783</v>
      </c>
      <c r="BV196">
        <f>VLOOKUP(Table3[[#This Row],[Reference]],metron,14,FALSE)</f>
        <v>0.42097974727367138</v>
      </c>
      <c r="BW196">
        <f>VLOOKUP(Table3[[#This Row],[Reference]],metron,15,FALSE)</f>
        <v>13.338806970509379</v>
      </c>
      <c r="BX196">
        <f>VLOOKUP(Table3[[#This Row],[Reference]],metron,16,FALSE)</f>
        <v>9.2530160857908843</v>
      </c>
      <c r="BY196">
        <f>VLOOKUP(Table3[[#This Row],[Reference]],metron,17,FALSE)</f>
        <v>5.9915081521739131</v>
      </c>
      <c r="BZ196">
        <f>VLOOKUP(Table3[[#This Row],[Reference]],metron,18,FALSE)</f>
        <v>3.9772418478260869</v>
      </c>
      <c r="CA196">
        <f>VLOOKUP(Table3[[#This Row],[Reference]],metron,19,FALSE)</f>
        <v>7.3472988183354664</v>
      </c>
      <c r="CB196">
        <f>VLOOKUP(Table3[[#This Row],[Reference]],metron,20,FALSE)</f>
        <v>5.2757742379647974</v>
      </c>
      <c r="CC196">
        <f>VLOOKUP(Table3[[#This Row],[Reference]],metron,21,FALSE)</f>
        <v>12.59428182437032</v>
      </c>
      <c r="CD196">
        <f>VLOOKUP(Table3[[#This Row],[Reference]],metron,22,FALSE)</f>
        <v>13.577944179714089</v>
      </c>
      <c r="CE196">
        <f>VLOOKUP(Table3[[#This Row],[Reference]],metron,23,FALSE)</f>
        <v>1.4276913099870301</v>
      </c>
      <c r="CF196">
        <f>VLOOKUP(Table3[[#This Row],[Reference]],metron,24,FALSE)</f>
        <v>1.940985732814527</v>
      </c>
      <c r="CG196">
        <f>VLOOKUP(Table3[[#This Row],[Reference]],metron,25,FALSE)</f>
        <v>8.0739299610894946E-2</v>
      </c>
      <c r="CH196">
        <f>VLOOKUP(Table3[[#This Row],[Reference]],metron,26,FALSE)</f>
        <v>0.12743190661478601</v>
      </c>
    </row>
    <row r="197" spans="1:86" hidden="1" x14ac:dyDescent="0.45">
      <c r="A197">
        <v>1533952800</v>
      </c>
      <c r="B197" t="s">
        <v>2121</v>
      </c>
      <c r="C197" t="s">
        <v>64</v>
      </c>
      <c r="D197" t="s">
        <v>65</v>
      </c>
      <c r="E197" t="s">
        <v>1810</v>
      </c>
      <c r="F197" t="s">
        <v>660</v>
      </c>
      <c r="G197" t="s">
        <v>65</v>
      </c>
      <c r="H197">
        <v>4</v>
      </c>
      <c r="I197">
        <v>3</v>
      </c>
      <c r="J197">
        <v>0</v>
      </c>
      <c r="K197">
        <v>1.1200000000000001</v>
      </c>
      <c r="L197">
        <v>0.94</v>
      </c>
      <c r="M197">
        <v>2</v>
      </c>
      <c r="N197">
        <v>1</v>
      </c>
      <c r="O197">
        <v>3</v>
      </c>
      <c r="P197">
        <v>1</v>
      </c>
      <c r="Q197">
        <v>1</v>
      </c>
      <c r="R197">
        <v>0</v>
      </c>
      <c r="S197" t="s">
        <v>2122</v>
      </c>
      <c r="T197">
        <v>51</v>
      </c>
      <c r="U197">
        <v>4</v>
      </c>
      <c r="V197">
        <v>2</v>
      </c>
      <c r="W197">
        <v>1</v>
      </c>
      <c r="X197">
        <v>0</v>
      </c>
      <c r="Y197">
        <v>2</v>
      </c>
      <c r="Z197">
        <v>0</v>
      </c>
      <c r="AA197">
        <v>0</v>
      </c>
      <c r="AB197">
        <v>1</v>
      </c>
      <c r="AC197">
        <v>1</v>
      </c>
      <c r="AD197">
        <v>1</v>
      </c>
      <c r="AE197">
        <v>21</v>
      </c>
      <c r="AF197">
        <v>16</v>
      </c>
      <c r="AG197">
        <v>5</v>
      </c>
      <c r="AH197">
        <v>8</v>
      </c>
      <c r="AI197">
        <v>16</v>
      </c>
      <c r="AJ197">
        <v>8</v>
      </c>
      <c r="AK197">
        <v>11</v>
      </c>
      <c r="AL197">
        <v>5</v>
      </c>
      <c r="AM197">
        <v>45</v>
      </c>
      <c r="AN197">
        <v>55</v>
      </c>
      <c r="AO197">
        <v>1.86</v>
      </c>
      <c r="AP197">
        <v>2.0099999999999998</v>
      </c>
      <c r="AQ197">
        <v>6</v>
      </c>
      <c r="AR197">
        <v>100</v>
      </c>
      <c r="AS197">
        <v>100</v>
      </c>
      <c r="AT197">
        <v>100</v>
      </c>
      <c r="AU197">
        <v>100</v>
      </c>
      <c r="AV197">
        <v>50</v>
      </c>
      <c r="AW197">
        <v>50</v>
      </c>
      <c r="AX197">
        <v>50</v>
      </c>
      <c r="AY197">
        <v>100</v>
      </c>
      <c r="AZ197">
        <v>100</v>
      </c>
      <c r="BA197">
        <v>13</v>
      </c>
      <c r="BB197">
        <v>3</v>
      </c>
      <c r="BC197">
        <v>2.35</v>
      </c>
      <c r="BD197">
        <v>3.25</v>
      </c>
      <c r="BE197">
        <v>2.9</v>
      </c>
      <c r="BF197">
        <f t="shared" si="3"/>
        <v>2.6017269597607084E-2</v>
      </c>
      <c r="BG197">
        <f>1/Table3[[#This Row],[odds_ft_home_team_win]]-Table3[[#This Row],[Margin/3]]</f>
        <v>0.39951464529600994</v>
      </c>
      <c r="BH197">
        <f>1/Table3[[#This Row],[odds_ft_draw]]-Table3[[#This Row],[Margin/3]]</f>
        <v>0.28167503809470062</v>
      </c>
      <c r="BI197">
        <f>1/Table3[[#This Row],[odds_ft_away_team_win]]-Table3[[#This Row],[Margin/3]]</f>
        <v>0.31881031660928949</v>
      </c>
      <c r="BJ197">
        <f>MROUND(Table3[[#This Row],[ProbH]]*100,2)/100</f>
        <v>0.4</v>
      </c>
      <c r="BK197">
        <v>1.28</v>
      </c>
      <c r="BL197">
        <v>1.87</v>
      </c>
      <c r="BM197">
        <v>3.2</v>
      </c>
      <c r="BN197">
        <v>0</v>
      </c>
      <c r="BO197">
        <v>1.77</v>
      </c>
      <c r="BP197">
        <v>2.0499999999999998</v>
      </c>
      <c r="BQ197" t="s">
        <v>1828</v>
      </c>
      <c r="BR197">
        <f>VLOOKUP(Table3[[#This Row],[Reference]],metron,10,FALSE)</f>
        <v>2.4956155335383219</v>
      </c>
      <c r="BS197">
        <f>VLOOKUP(Table3[[#This Row],[Reference]],metron,11,FALSE)</f>
        <v>1.344038264434575</v>
      </c>
      <c r="BT197">
        <f>VLOOKUP(Table3[[#This Row],[Reference]],metron,12,FALSE)</f>
        <v>1.1515772691037469</v>
      </c>
      <c r="BU197">
        <f>VLOOKUP(Table3[[#This Row],[Reference]],metron,13,FALSE)</f>
        <v>0.59936225942375587</v>
      </c>
      <c r="BV197">
        <f>VLOOKUP(Table3[[#This Row],[Reference]],metron,14,FALSE)</f>
        <v>0.50723152260562576</v>
      </c>
      <c r="BW197">
        <f>VLOOKUP(Table3[[#This Row],[Reference]],metron,15,FALSE)</f>
        <v>11.99278846153846</v>
      </c>
      <c r="BX197">
        <f>VLOOKUP(Table3[[#This Row],[Reference]],metron,16,FALSE)</f>
        <v>10.0277534965035</v>
      </c>
      <c r="BY197">
        <f>VLOOKUP(Table3[[#This Row],[Reference]],metron,17,FALSE)</f>
        <v>5.2857459543338514</v>
      </c>
      <c r="BZ197">
        <f>VLOOKUP(Table3[[#This Row],[Reference]],metron,18,FALSE)</f>
        <v>4.4067834183107957</v>
      </c>
      <c r="CA197">
        <f>VLOOKUP(Table3[[#This Row],[Reference]],metron,19,FALSE)</f>
        <v>6.7070425072046085</v>
      </c>
      <c r="CB197">
        <f>VLOOKUP(Table3[[#This Row],[Reference]],metron,20,FALSE)</f>
        <v>5.6209700781927046</v>
      </c>
      <c r="CC197">
        <f>VLOOKUP(Table3[[#This Row],[Reference]],metron,21,FALSE)</f>
        <v>13.04463690872752</v>
      </c>
      <c r="CD197">
        <f>VLOOKUP(Table3[[#This Row],[Reference]],metron,22,FALSE)</f>
        <v>13.49811236953142</v>
      </c>
      <c r="CE197">
        <f>VLOOKUP(Table3[[#This Row],[Reference]],metron,23,FALSE)</f>
        <v>1.5836526181353769</v>
      </c>
      <c r="CF197">
        <f>VLOOKUP(Table3[[#This Row],[Reference]],metron,24,FALSE)</f>
        <v>1.8744146445295871</v>
      </c>
      <c r="CG197">
        <f>VLOOKUP(Table3[[#This Row],[Reference]],metron,25,FALSE)</f>
        <v>8.5994040017028525E-2</v>
      </c>
      <c r="CH197">
        <f>VLOOKUP(Table3[[#This Row],[Reference]],metron,26,FALSE)</f>
        <v>0.13452532992762881</v>
      </c>
    </row>
    <row r="198" spans="1:86" x14ac:dyDescent="0.45">
      <c r="A198">
        <v>1534024800</v>
      </c>
      <c r="B198" t="s">
        <v>2123</v>
      </c>
      <c r="C198" t="s">
        <v>64</v>
      </c>
      <c r="D198" t="s">
        <v>65</v>
      </c>
      <c r="E198" t="s">
        <v>1823</v>
      </c>
      <c r="F198" t="s">
        <v>677</v>
      </c>
      <c r="G198" t="s">
        <v>65</v>
      </c>
      <c r="H198">
        <v>4</v>
      </c>
      <c r="I198">
        <v>3</v>
      </c>
      <c r="J198">
        <v>0</v>
      </c>
      <c r="K198">
        <v>1.41</v>
      </c>
      <c r="L198">
        <v>0.71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U198">
        <v>10</v>
      </c>
      <c r="V198">
        <v>8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8</v>
      </c>
      <c r="AF198">
        <v>25</v>
      </c>
      <c r="AG198">
        <v>3</v>
      </c>
      <c r="AH198">
        <v>7</v>
      </c>
      <c r="AI198">
        <v>5</v>
      </c>
      <c r="AJ198">
        <v>18</v>
      </c>
      <c r="AK198">
        <v>9</v>
      </c>
      <c r="AL198">
        <v>15</v>
      </c>
      <c r="AM198">
        <v>55</v>
      </c>
      <c r="AN198">
        <v>45</v>
      </c>
      <c r="AO198">
        <v>1.06</v>
      </c>
      <c r="AP198">
        <v>2.34</v>
      </c>
      <c r="AQ198">
        <v>2.5</v>
      </c>
      <c r="AR198">
        <v>0</v>
      </c>
      <c r="AS198">
        <v>100</v>
      </c>
      <c r="AT198">
        <v>50</v>
      </c>
      <c r="AU198">
        <v>0</v>
      </c>
      <c r="AV198">
        <v>0</v>
      </c>
      <c r="AW198">
        <v>50</v>
      </c>
      <c r="AX198">
        <v>100</v>
      </c>
      <c r="AY198">
        <v>0</v>
      </c>
      <c r="AZ198">
        <v>100</v>
      </c>
      <c r="BA198">
        <v>11</v>
      </c>
      <c r="BB198">
        <v>5</v>
      </c>
      <c r="BC198">
        <v>2.2999999999999998</v>
      </c>
      <c r="BD198">
        <v>3.2</v>
      </c>
      <c r="BE198">
        <v>3.05</v>
      </c>
      <c r="BF198">
        <f t="shared" si="3"/>
        <v>2.5050487051556214E-2</v>
      </c>
      <c r="BG198">
        <f>1/Table3[[#This Row],[odds_ft_home_team_win]]-Table3[[#This Row],[Margin/3]]</f>
        <v>0.409732121644096</v>
      </c>
      <c r="BH198">
        <f>1/Table3[[#This Row],[odds_ft_draw]]-Table3[[#This Row],[Margin/3]]</f>
        <v>0.28744951294844379</v>
      </c>
      <c r="BI198">
        <f>1/Table3[[#This Row],[odds_ft_away_team_win]]-Table3[[#This Row],[Margin/3]]</f>
        <v>0.30281836540746021</v>
      </c>
      <c r="BJ198">
        <f>MROUND(Table3[[#This Row],[ProbH]]*100,2)/100</f>
        <v>0.4</v>
      </c>
      <c r="BK198">
        <v>1.32</v>
      </c>
      <c r="BL198">
        <v>2</v>
      </c>
      <c r="BM198">
        <v>3.6</v>
      </c>
      <c r="BN198">
        <v>0</v>
      </c>
      <c r="BO198">
        <v>1.87</v>
      </c>
      <c r="BP198">
        <v>1.95</v>
      </c>
      <c r="BQ198" t="s">
        <v>1832</v>
      </c>
      <c r="BR198">
        <f>VLOOKUP(Table3[[#This Row],[Reference]],metron,10,FALSE)</f>
        <v>2.4956155335383219</v>
      </c>
      <c r="BS198">
        <f>VLOOKUP(Table3[[#This Row],[Reference]],metron,11,FALSE)</f>
        <v>1.344038264434575</v>
      </c>
      <c r="BT198">
        <f>VLOOKUP(Table3[[#This Row],[Reference]],metron,12,FALSE)</f>
        <v>1.1515772691037469</v>
      </c>
      <c r="BU198">
        <f>VLOOKUP(Table3[[#This Row],[Reference]],metron,13,FALSE)</f>
        <v>0.59936225942375587</v>
      </c>
      <c r="BV198">
        <f>VLOOKUP(Table3[[#This Row],[Reference]],metron,14,FALSE)</f>
        <v>0.50723152260562576</v>
      </c>
      <c r="BW198">
        <f>VLOOKUP(Table3[[#This Row],[Reference]],metron,15,FALSE)</f>
        <v>11.99278846153846</v>
      </c>
      <c r="BX198">
        <f>VLOOKUP(Table3[[#This Row],[Reference]],metron,16,FALSE)</f>
        <v>10.0277534965035</v>
      </c>
      <c r="BY198">
        <f>VLOOKUP(Table3[[#This Row],[Reference]],metron,17,FALSE)</f>
        <v>5.2857459543338514</v>
      </c>
      <c r="BZ198">
        <f>VLOOKUP(Table3[[#This Row],[Reference]],metron,18,FALSE)</f>
        <v>4.4067834183107957</v>
      </c>
      <c r="CA198">
        <f>VLOOKUP(Table3[[#This Row],[Reference]],metron,19,FALSE)</f>
        <v>6.7070425072046085</v>
      </c>
      <c r="CB198">
        <f>VLOOKUP(Table3[[#This Row],[Reference]],metron,20,FALSE)</f>
        <v>5.6209700781927046</v>
      </c>
      <c r="CC198">
        <f>VLOOKUP(Table3[[#This Row],[Reference]],metron,21,FALSE)</f>
        <v>13.04463690872752</v>
      </c>
      <c r="CD198">
        <f>VLOOKUP(Table3[[#This Row],[Reference]],metron,22,FALSE)</f>
        <v>13.49811236953142</v>
      </c>
      <c r="CE198">
        <f>VLOOKUP(Table3[[#This Row],[Reference]],metron,23,FALSE)</f>
        <v>1.5836526181353769</v>
      </c>
      <c r="CF198">
        <f>VLOOKUP(Table3[[#This Row],[Reference]],metron,24,FALSE)</f>
        <v>1.8744146445295871</v>
      </c>
      <c r="CG198">
        <f>VLOOKUP(Table3[[#This Row],[Reference]],metron,25,FALSE)</f>
        <v>8.5994040017028525E-2</v>
      </c>
      <c r="CH198">
        <f>VLOOKUP(Table3[[#This Row],[Reference]],metron,26,FALSE)</f>
        <v>0.13452532992762881</v>
      </c>
    </row>
    <row r="199" spans="1:86" hidden="1" x14ac:dyDescent="0.45">
      <c r="A199">
        <v>1534032000</v>
      </c>
      <c r="B199" t="s">
        <v>2124</v>
      </c>
      <c r="C199" t="s">
        <v>64</v>
      </c>
      <c r="D199" t="s">
        <v>65</v>
      </c>
      <c r="E199" t="s">
        <v>667</v>
      </c>
      <c r="F199" t="s">
        <v>683</v>
      </c>
      <c r="G199" t="s">
        <v>65</v>
      </c>
      <c r="H199">
        <v>4</v>
      </c>
      <c r="I199">
        <v>0</v>
      </c>
      <c r="J199">
        <v>0.5</v>
      </c>
      <c r="K199">
        <v>1.6</v>
      </c>
      <c r="L199">
        <v>0.61</v>
      </c>
      <c r="M199">
        <v>4</v>
      </c>
      <c r="N199">
        <v>0</v>
      </c>
      <c r="O199">
        <v>4</v>
      </c>
      <c r="P199">
        <v>2</v>
      </c>
      <c r="Q199">
        <v>2</v>
      </c>
      <c r="R199">
        <v>0</v>
      </c>
      <c r="S199" t="s">
        <v>2125</v>
      </c>
      <c r="U199">
        <v>6</v>
      </c>
      <c r="V199">
        <v>3</v>
      </c>
      <c r="W199">
        <v>3</v>
      </c>
      <c r="X199">
        <v>0</v>
      </c>
      <c r="Y199">
        <v>3</v>
      </c>
      <c r="Z199">
        <v>0</v>
      </c>
      <c r="AA199">
        <v>1</v>
      </c>
      <c r="AB199">
        <v>2</v>
      </c>
      <c r="AC199">
        <v>1</v>
      </c>
      <c r="AD199">
        <v>2</v>
      </c>
      <c r="AE199">
        <v>26</v>
      </c>
      <c r="AF199">
        <v>21</v>
      </c>
      <c r="AG199">
        <v>8</v>
      </c>
      <c r="AH199">
        <v>4</v>
      </c>
      <c r="AI199">
        <v>18</v>
      </c>
      <c r="AJ199">
        <v>17</v>
      </c>
      <c r="AK199">
        <v>20</v>
      </c>
      <c r="AL199">
        <v>14</v>
      </c>
      <c r="AM199">
        <v>45</v>
      </c>
      <c r="AN199">
        <v>55</v>
      </c>
      <c r="AO199">
        <v>2.56</v>
      </c>
      <c r="AP199">
        <v>1.87</v>
      </c>
      <c r="AQ199">
        <v>1.75</v>
      </c>
      <c r="AR199">
        <v>25</v>
      </c>
      <c r="AS199">
        <v>75</v>
      </c>
      <c r="AT199">
        <v>25</v>
      </c>
      <c r="AU199">
        <v>0</v>
      </c>
      <c r="AV199">
        <v>0</v>
      </c>
      <c r="AW199">
        <v>25</v>
      </c>
      <c r="AX199">
        <v>25</v>
      </c>
      <c r="AY199">
        <v>50</v>
      </c>
      <c r="AZ199">
        <v>75</v>
      </c>
      <c r="BA199">
        <v>12</v>
      </c>
      <c r="BB199">
        <v>7</v>
      </c>
      <c r="BC199">
        <v>1.95</v>
      </c>
      <c r="BD199">
        <v>3.35</v>
      </c>
      <c r="BE199">
        <v>3.8</v>
      </c>
      <c r="BF199">
        <f t="shared" si="3"/>
        <v>2.4828623414640722E-2</v>
      </c>
      <c r="BG199">
        <f>1/Table3[[#This Row],[odds_ft_home_team_win]]-Table3[[#This Row],[Margin/3]]</f>
        <v>0.48799188940587218</v>
      </c>
      <c r="BH199">
        <f>1/Table3[[#This Row],[odds_ft_draw]]-Table3[[#This Row],[Margin/3]]</f>
        <v>0.27367883927192643</v>
      </c>
      <c r="BI199">
        <f>1/Table3[[#This Row],[odds_ft_away_team_win]]-Table3[[#This Row],[Margin/3]]</f>
        <v>0.23832927132220136</v>
      </c>
      <c r="BJ199">
        <f>MROUND(Table3[[#This Row],[ProbH]]*100,2)/100</f>
        <v>0.48</v>
      </c>
      <c r="BK199">
        <v>1.29</v>
      </c>
      <c r="BL199">
        <v>1.95</v>
      </c>
      <c r="BM199">
        <v>3.35</v>
      </c>
      <c r="BN199">
        <v>0</v>
      </c>
      <c r="BO199">
        <v>1.87</v>
      </c>
      <c r="BP199">
        <v>1.95</v>
      </c>
      <c r="BQ199" t="s">
        <v>736</v>
      </c>
      <c r="BR199">
        <f>VLOOKUP(Table3[[#This Row],[Reference]],metron,10,FALSE)</f>
        <v>2.5271929824561399</v>
      </c>
      <c r="BS199">
        <f>VLOOKUP(Table3[[#This Row],[Reference]],metron,11,FALSE)</f>
        <v>1.510877192982456</v>
      </c>
      <c r="BT199">
        <f>VLOOKUP(Table3[[#This Row],[Reference]],metron,12,FALSE)</f>
        <v>1.0163157894736841</v>
      </c>
      <c r="BU199">
        <f>VLOOKUP(Table3[[#This Row],[Reference]],metron,13,FALSE)</f>
        <v>0.67350877192982461</v>
      </c>
      <c r="BV199">
        <f>VLOOKUP(Table3[[#This Row],[Reference]],metron,14,FALSE)</f>
        <v>0.4442105263157895</v>
      </c>
      <c r="BW199">
        <f>VLOOKUP(Table3[[#This Row],[Reference]],metron,15,FALSE)</f>
        <v>12.80980392156863</v>
      </c>
      <c r="BX199">
        <f>VLOOKUP(Table3[[#This Row],[Reference]],metron,16,FALSE)</f>
        <v>9.6872549019607845</v>
      </c>
      <c r="BY199">
        <f>VLOOKUP(Table3[[#This Row],[Reference]],metron,17,FALSE)</f>
        <v>5.6491169610129957</v>
      </c>
      <c r="BZ199">
        <f>VLOOKUP(Table3[[#This Row],[Reference]],metron,18,FALSE)</f>
        <v>4.1379540153282237</v>
      </c>
      <c r="CA199">
        <f>VLOOKUP(Table3[[#This Row],[Reference]],metron,19,FALSE)</f>
        <v>7.1606869605556343</v>
      </c>
      <c r="CB199">
        <f>VLOOKUP(Table3[[#This Row],[Reference]],metron,20,FALSE)</f>
        <v>5.5493008866325608</v>
      </c>
      <c r="CC199">
        <f>VLOOKUP(Table3[[#This Row],[Reference]],metron,21,FALSE)</f>
        <v>12.9029029029029</v>
      </c>
      <c r="CD199">
        <f>VLOOKUP(Table3[[#This Row],[Reference]],metron,22,FALSE)</f>
        <v>13.75508842175509</v>
      </c>
      <c r="CE199">
        <f>VLOOKUP(Table3[[#This Row],[Reference]],metron,23,FALSE)</f>
        <v>1.5287356321839081</v>
      </c>
      <c r="CF199">
        <f>VLOOKUP(Table3[[#This Row],[Reference]],metron,24,FALSE)</f>
        <v>1.9664750957854411</v>
      </c>
      <c r="CG199">
        <f>VLOOKUP(Table3[[#This Row],[Reference]],metron,25,FALSE)</f>
        <v>8.8441890166028103E-2</v>
      </c>
      <c r="CH199">
        <f>VLOOKUP(Table3[[#This Row],[Reference]],metron,26,FALSE)</f>
        <v>0.13409961685823751</v>
      </c>
    </row>
    <row r="200" spans="1:86" hidden="1" x14ac:dyDescent="0.45">
      <c r="A200">
        <v>1534032000</v>
      </c>
      <c r="B200" t="s">
        <v>2124</v>
      </c>
      <c r="C200" t="s">
        <v>64</v>
      </c>
      <c r="D200" t="s">
        <v>65</v>
      </c>
      <c r="E200" t="s">
        <v>661</v>
      </c>
      <c r="F200" t="s">
        <v>705</v>
      </c>
      <c r="G200" t="s">
        <v>65</v>
      </c>
      <c r="H200">
        <v>4</v>
      </c>
      <c r="I200">
        <v>3</v>
      </c>
      <c r="J200">
        <v>0</v>
      </c>
      <c r="K200">
        <v>2.19</v>
      </c>
      <c r="L200">
        <v>0.72</v>
      </c>
      <c r="M200">
        <v>1</v>
      </c>
      <c r="N200">
        <v>2</v>
      </c>
      <c r="O200">
        <v>3</v>
      </c>
      <c r="P200">
        <v>1</v>
      </c>
      <c r="Q200">
        <v>1</v>
      </c>
      <c r="R200">
        <v>0</v>
      </c>
      <c r="S200">
        <v>15</v>
      </c>
      <c r="T200" t="s">
        <v>326</v>
      </c>
      <c r="U200">
        <v>2</v>
      </c>
      <c r="V200">
        <v>4</v>
      </c>
      <c r="W200">
        <v>4</v>
      </c>
      <c r="X200">
        <v>2</v>
      </c>
      <c r="Y200">
        <v>6</v>
      </c>
      <c r="Z200">
        <v>0</v>
      </c>
      <c r="AA200">
        <v>2</v>
      </c>
      <c r="AB200">
        <v>4</v>
      </c>
      <c r="AC200">
        <v>2</v>
      </c>
      <c r="AD200">
        <v>4</v>
      </c>
      <c r="AE200">
        <v>8</v>
      </c>
      <c r="AF200">
        <v>5</v>
      </c>
      <c r="AG200">
        <v>3</v>
      </c>
      <c r="AH200">
        <v>3</v>
      </c>
      <c r="AI200">
        <v>5</v>
      </c>
      <c r="AJ200">
        <v>2</v>
      </c>
      <c r="AK200">
        <v>15</v>
      </c>
      <c r="AL200">
        <v>24</v>
      </c>
      <c r="AM200">
        <v>50</v>
      </c>
      <c r="AN200">
        <v>50</v>
      </c>
      <c r="AO200">
        <v>0.9</v>
      </c>
      <c r="AP200">
        <v>0.7</v>
      </c>
      <c r="AQ200">
        <v>2.25</v>
      </c>
      <c r="AR200">
        <v>50</v>
      </c>
      <c r="AS200">
        <v>75</v>
      </c>
      <c r="AT200">
        <v>50</v>
      </c>
      <c r="AU200">
        <v>0</v>
      </c>
      <c r="AV200">
        <v>0</v>
      </c>
      <c r="AW200">
        <v>50</v>
      </c>
      <c r="AX200">
        <v>75</v>
      </c>
      <c r="AY200">
        <v>0</v>
      </c>
      <c r="AZ200">
        <v>50</v>
      </c>
      <c r="BA200">
        <v>16</v>
      </c>
      <c r="BB200">
        <v>6</v>
      </c>
      <c r="BC200">
        <v>1.59</v>
      </c>
      <c r="BD200">
        <v>3.8</v>
      </c>
      <c r="BE200">
        <v>5.55</v>
      </c>
      <c r="BF200">
        <f t="shared" si="3"/>
        <v>2.4089630842361709E-2</v>
      </c>
      <c r="BG200">
        <f>1/Table3[[#This Row],[odds_ft_home_team_win]]-Table3[[#This Row],[Margin/3]]</f>
        <v>0.60484118676770116</v>
      </c>
      <c r="BH200">
        <f>1/Table3[[#This Row],[odds_ft_draw]]-Table3[[#This Row],[Margin/3]]</f>
        <v>0.23906826389448038</v>
      </c>
      <c r="BI200">
        <f>1/Table3[[#This Row],[odds_ft_away_team_win]]-Table3[[#This Row],[Margin/3]]</f>
        <v>0.15609054933781849</v>
      </c>
      <c r="BJ200">
        <f>MROUND(Table3[[#This Row],[ProbH]]*100,2)/100</f>
        <v>0.6</v>
      </c>
      <c r="BK200">
        <v>1.32</v>
      </c>
      <c r="BL200">
        <v>2</v>
      </c>
      <c r="BM200">
        <v>3.55</v>
      </c>
      <c r="BN200">
        <v>0</v>
      </c>
      <c r="BO200">
        <v>2.1</v>
      </c>
      <c r="BP200">
        <v>1.74</v>
      </c>
      <c r="BQ200" t="s">
        <v>1838</v>
      </c>
      <c r="BR200">
        <f>VLOOKUP(Table3[[#This Row],[Reference]],metron,10,FALSE)</f>
        <v>2.7310090702947849</v>
      </c>
      <c r="BS200">
        <f>VLOOKUP(Table3[[#This Row],[Reference]],metron,11,FALSE)</f>
        <v>1.841836734693878</v>
      </c>
      <c r="BT200">
        <f>VLOOKUP(Table3[[#This Row],[Reference]],metron,12,FALSE)</f>
        <v>0.88917233560090703</v>
      </c>
      <c r="BU200">
        <f>VLOOKUP(Table3[[#This Row],[Reference]],metron,13,FALSE)</f>
        <v>0.804822695035461</v>
      </c>
      <c r="BV200">
        <f>VLOOKUP(Table3[[#This Row],[Reference]],metron,14,FALSE)</f>
        <v>0.38099290780141842</v>
      </c>
      <c r="BW200">
        <f>VLOOKUP(Table3[[#This Row],[Reference]],metron,15,FALSE)</f>
        <v>14.25174825174825</v>
      </c>
      <c r="BX200">
        <f>VLOOKUP(Table3[[#This Row],[Reference]],metron,16,FALSE)</f>
        <v>8.8316683316683324</v>
      </c>
      <c r="BY200">
        <f>VLOOKUP(Table3[[#This Row],[Reference]],metron,17,FALSE)</f>
        <v>6.2901265822784813</v>
      </c>
      <c r="BZ200">
        <f>VLOOKUP(Table3[[#This Row],[Reference]],metron,18,FALSE)</f>
        <v>3.6162025316455702</v>
      </c>
      <c r="CA200">
        <f>VLOOKUP(Table3[[#This Row],[Reference]],metron,19,FALSE)</f>
        <v>7.9616216694697686</v>
      </c>
      <c r="CB200">
        <f>VLOOKUP(Table3[[#This Row],[Reference]],metron,20,FALSE)</f>
        <v>5.2154658000227627</v>
      </c>
      <c r="CC200">
        <f>VLOOKUP(Table3[[#This Row],[Reference]],metron,21,FALSE)</f>
        <v>12.444895886236671</v>
      </c>
      <c r="CD200">
        <f>VLOOKUP(Table3[[#This Row],[Reference]],metron,22,FALSE)</f>
        <v>13.620619603859829</v>
      </c>
      <c r="CE200">
        <f>VLOOKUP(Table3[[#This Row],[Reference]],metron,23,FALSE)</f>
        <v>1.406084017382907</v>
      </c>
      <c r="CF200">
        <f>VLOOKUP(Table3[[#This Row],[Reference]],metron,24,FALSE)</f>
        <v>2.070980202800579</v>
      </c>
      <c r="CG200">
        <f>VLOOKUP(Table3[[#This Row],[Reference]],metron,25,FALSE)</f>
        <v>6.1323032351521013E-2</v>
      </c>
      <c r="CH200">
        <f>VLOOKUP(Table3[[#This Row],[Reference]],metron,26,FALSE)</f>
        <v>0.1313375181071946</v>
      </c>
    </row>
    <row r="201" spans="1:86" hidden="1" x14ac:dyDescent="0.45">
      <c r="A201">
        <v>1534039200</v>
      </c>
      <c r="B201" t="s">
        <v>2126</v>
      </c>
      <c r="C201" t="s">
        <v>64</v>
      </c>
      <c r="D201" t="s">
        <v>65</v>
      </c>
      <c r="E201" t="s">
        <v>694</v>
      </c>
      <c r="F201" t="s">
        <v>704</v>
      </c>
      <c r="G201" t="s">
        <v>65</v>
      </c>
      <c r="H201">
        <v>4</v>
      </c>
      <c r="I201">
        <v>3</v>
      </c>
      <c r="J201">
        <v>3</v>
      </c>
      <c r="K201">
        <v>2.14</v>
      </c>
      <c r="L201">
        <v>1.29</v>
      </c>
      <c r="M201">
        <v>3</v>
      </c>
      <c r="N201">
        <v>0</v>
      </c>
      <c r="O201">
        <v>3</v>
      </c>
      <c r="P201">
        <v>1</v>
      </c>
      <c r="Q201">
        <v>1</v>
      </c>
      <c r="R201">
        <v>0</v>
      </c>
      <c r="S201" t="s">
        <v>2127</v>
      </c>
      <c r="U201">
        <v>4</v>
      </c>
      <c r="V201">
        <v>5</v>
      </c>
      <c r="W201">
        <v>2</v>
      </c>
      <c r="X201">
        <v>0</v>
      </c>
      <c r="Y201">
        <v>3</v>
      </c>
      <c r="Z201">
        <v>1</v>
      </c>
      <c r="AA201">
        <v>1</v>
      </c>
      <c r="AB201">
        <v>1</v>
      </c>
      <c r="AC201">
        <v>2</v>
      </c>
      <c r="AD201">
        <v>2</v>
      </c>
      <c r="AE201">
        <v>20</v>
      </c>
      <c r="AF201">
        <v>5</v>
      </c>
      <c r="AG201">
        <v>13</v>
      </c>
      <c r="AH201">
        <v>2</v>
      </c>
      <c r="AI201">
        <v>7</v>
      </c>
      <c r="AJ201">
        <v>3</v>
      </c>
      <c r="AK201">
        <v>15</v>
      </c>
      <c r="AL201">
        <v>10</v>
      </c>
      <c r="AM201">
        <v>48</v>
      </c>
      <c r="AN201">
        <v>52</v>
      </c>
      <c r="AO201">
        <v>2.46</v>
      </c>
      <c r="AP201">
        <v>0.73</v>
      </c>
      <c r="AQ201">
        <v>2.25</v>
      </c>
      <c r="AR201">
        <v>0</v>
      </c>
      <c r="AS201">
        <v>75</v>
      </c>
      <c r="AT201">
        <v>50</v>
      </c>
      <c r="AU201">
        <v>0</v>
      </c>
      <c r="AV201">
        <v>0</v>
      </c>
      <c r="AW201">
        <v>50</v>
      </c>
      <c r="AX201">
        <v>50</v>
      </c>
      <c r="AY201">
        <v>25</v>
      </c>
      <c r="AZ201">
        <v>100</v>
      </c>
      <c r="BA201">
        <v>7.5</v>
      </c>
      <c r="BB201">
        <v>4</v>
      </c>
      <c r="BC201">
        <v>2.2999999999999998</v>
      </c>
      <c r="BD201">
        <v>3.15</v>
      </c>
      <c r="BE201">
        <v>3.1</v>
      </c>
      <c r="BF201">
        <f t="shared" si="3"/>
        <v>2.4941190439086675E-2</v>
      </c>
      <c r="BG201">
        <f>1/Table3[[#This Row],[odds_ft_home_team_win]]-Table3[[#This Row],[Margin/3]]</f>
        <v>0.40984141825656556</v>
      </c>
      <c r="BH201">
        <f>1/Table3[[#This Row],[odds_ft_draw]]-Table3[[#This Row],[Margin/3]]</f>
        <v>0.29251912702123078</v>
      </c>
      <c r="BI201">
        <f>1/Table3[[#This Row],[odds_ft_away_team_win]]-Table3[[#This Row],[Margin/3]]</f>
        <v>0.29763945472220366</v>
      </c>
      <c r="BJ201">
        <f>MROUND(Table3[[#This Row],[ProbH]]*100,2)/100</f>
        <v>0.4</v>
      </c>
      <c r="BK201">
        <v>1.38</v>
      </c>
      <c r="BL201">
        <v>2.15</v>
      </c>
      <c r="BM201">
        <v>4</v>
      </c>
      <c r="BN201">
        <v>0</v>
      </c>
      <c r="BO201">
        <v>2</v>
      </c>
      <c r="BP201">
        <v>1.83</v>
      </c>
      <c r="BQ201" t="s">
        <v>1835</v>
      </c>
      <c r="BR201">
        <f>VLOOKUP(Table3[[#This Row],[Reference]],metron,10,FALSE)</f>
        <v>2.4956155335383219</v>
      </c>
      <c r="BS201">
        <f>VLOOKUP(Table3[[#This Row],[Reference]],metron,11,FALSE)</f>
        <v>1.344038264434575</v>
      </c>
      <c r="BT201">
        <f>VLOOKUP(Table3[[#This Row],[Reference]],metron,12,FALSE)</f>
        <v>1.1515772691037469</v>
      </c>
      <c r="BU201">
        <f>VLOOKUP(Table3[[#This Row],[Reference]],metron,13,FALSE)</f>
        <v>0.59936225942375587</v>
      </c>
      <c r="BV201">
        <f>VLOOKUP(Table3[[#This Row],[Reference]],metron,14,FALSE)</f>
        <v>0.50723152260562576</v>
      </c>
      <c r="BW201">
        <f>VLOOKUP(Table3[[#This Row],[Reference]],metron,15,FALSE)</f>
        <v>11.99278846153846</v>
      </c>
      <c r="BX201">
        <f>VLOOKUP(Table3[[#This Row],[Reference]],metron,16,FALSE)</f>
        <v>10.0277534965035</v>
      </c>
      <c r="BY201">
        <f>VLOOKUP(Table3[[#This Row],[Reference]],metron,17,FALSE)</f>
        <v>5.2857459543338514</v>
      </c>
      <c r="BZ201">
        <f>VLOOKUP(Table3[[#This Row],[Reference]],metron,18,FALSE)</f>
        <v>4.4067834183107957</v>
      </c>
      <c r="CA201">
        <f>VLOOKUP(Table3[[#This Row],[Reference]],metron,19,FALSE)</f>
        <v>6.7070425072046085</v>
      </c>
      <c r="CB201">
        <f>VLOOKUP(Table3[[#This Row],[Reference]],metron,20,FALSE)</f>
        <v>5.6209700781927046</v>
      </c>
      <c r="CC201">
        <f>VLOOKUP(Table3[[#This Row],[Reference]],metron,21,FALSE)</f>
        <v>13.04463690872752</v>
      </c>
      <c r="CD201">
        <f>VLOOKUP(Table3[[#This Row],[Reference]],metron,22,FALSE)</f>
        <v>13.49811236953142</v>
      </c>
      <c r="CE201">
        <f>VLOOKUP(Table3[[#This Row],[Reference]],metron,23,FALSE)</f>
        <v>1.5836526181353769</v>
      </c>
      <c r="CF201">
        <f>VLOOKUP(Table3[[#This Row],[Reference]],metron,24,FALSE)</f>
        <v>1.8744146445295871</v>
      </c>
      <c r="CG201">
        <f>VLOOKUP(Table3[[#This Row],[Reference]],metron,25,FALSE)</f>
        <v>8.5994040017028525E-2</v>
      </c>
      <c r="CH201">
        <f>VLOOKUP(Table3[[#This Row],[Reference]],metron,26,FALSE)</f>
        <v>0.13452532992762881</v>
      </c>
    </row>
    <row r="202" spans="1:86" hidden="1" x14ac:dyDescent="0.45">
      <c r="A202">
        <v>1534107600</v>
      </c>
      <c r="B202" t="s">
        <v>2128</v>
      </c>
      <c r="C202" t="s">
        <v>64</v>
      </c>
      <c r="D202" t="s">
        <v>65</v>
      </c>
      <c r="E202" t="s">
        <v>682</v>
      </c>
      <c r="F202" t="s">
        <v>693</v>
      </c>
      <c r="G202" t="s">
        <v>65</v>
      </c>
      <c r="H202">
        <v>4</v>
      </c>
      <c r="I202">
        <v>3</v>
      </c>
      <c r="J202">
        <v>0</v>
      </c>
      <c r="K202">
        <v>1.47</v>
      </c>
      <c r="L202">
        <v>0.78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U202">
        <v>8</v>
      </c>
      <c r="V202">
        <v>4</v>
      </c>
      <c r="W202">
        <v>3</v>
      </c>
      <c r="X202">
        <v>0</v>
      </c>
      <c r="Y202">
        <v>2</v>
      </c>
      <c r="Z202">
        <v>0</v>
      </c>
      <c r="AA202">
        <v>2</v>
      </c>
      <c r="AB202">
        <v>1</v>
      </c>
      <c r="AC202">
        <v>0</v>
      </c>
      <c r="AD202">
        <v>2</v>
      </c>
      <c r="AE202">
        <v>17</v>
      </c>
      <c r="AF202">
        <v>16</v>
      </c>
      <c r="AG202">
        <v>5</v>
      </c>
      <c r="AH202">
        <v>4</v>
      </c>
      <c r="AI202">
        <v>12</v>
      </c>
      <c r="AJ202">
        <v>12</v>
      </c>
      <c r="AK202">
        <v>16</v>
      </c>
      <c r="AL202">
        <v>15</v>
      </c>
      <c r="AM202">
        <v>43</v>
      </c>
      <c r="AN202">
        <v>57</v>
      </c>
      <c r="AO202">
        <v>1.72</v>
      </c>
      <c r="AP202">
        <v>1.58</v>
      </c>
      <c r="AQ202">
        <v>4.5</v>
      </c>
      <c r="AR202">
        <v>50</v>
      </c>
      <c r="AS202">
        <v>50</v>
      </c>
      <c r="AT202">
        <v>50</v>
      </c>
      <c r="AU202">
        <v>50</v>
      </c>
      <c r="AV202">
        <v>50</v>
      </c>
      <c r="AW202">
        <v>50</v>
      </c>
      <c r="AX202">
        <v>50</v>
      </c>
      <c r="AY202">
        <v>50</v>
      </c>
      <c r="AZ202">
        <v>100</v>
      </c>
      <c r="BA202">
        <v>20</v>
      </c>
      <c r="BB202">
        <v>5</v>
      </c>
      <c r="BC202">
        <v>2.35</v>
      </c>
      <c r="BD202">
        <v>3.3</v>
      </c>
      <c r="BE202">
        <v>2.85</v>
      </c>
      <c r="BF202">
        <f t="shared" si="3"/>
        <v>2.6479803635458765E-2</v>
      </c>
      <c r="BG202">
        <f>1/Table3[[#This Row],[odds_ft_home_team_win]]-Table3[[#This Row],[Margin/3]]</f>
        <v>0.39905211125815826</v>
      </c>
      <c r="BH202">
        <f>1/Table3[[#This Row],[odds_ft_draw]]-Table3[[#This Row],[Margin/3]]</f>
        <v>0.27655049939484427</v>
      </c>
      <c r="BI202">
        <f>1/Table3[[#This Row],[odds_ft_away_team_win]]-Table3[[#This Row],[Margin/3]]</f>
        <v>0.32439738934699736</v>
      </c>
      <c r="BJ202">
        <f>MROUND(Table3[[#This Row],[ProbH]]*100,2)/100</f>
        <v>0.4</v>
      </c>
      <c r="BK202">
        <v>1.24</v>
      </c>
      <c r="BL202">
        <v>1.77</v>
      </c>
      <c r="BM202">
        <v>2.95</v>
      </c>
      <c r="BN202">
        <v>0</v>
      </c>
      <c r="BO202">
        <v>1.69</v>
      </c>
      <c r="BP202">
        <v>2.15</v>
      </c>
      <c r="BQ202" t="s">
        <v>1846</v>
      </c>
      <c r="BR202">
        <f>VLOOKUP(Table3[[#This Row],[Reference]],metron,10,FALSE)</f>
        <v>2.4956155335383219</v>
      </c>
      <c r="BS202">
        <f>VLOOKUP(Table3[[#This Row],[Reference]],metron,11,FALSE)</f>
        <v>1.344038264434575</v>
      </c>
      <c r="BT202">
        <f>VLOOKUP(Table3[[#This Row],[Reference]],metron,12,FALSE)</f>
        <v>1.1515772691037469</v>
      </c>
      <c r="BU202">
        <f>VLOOKUP(Table3[[#This Row],[Reference]],metron,13,FALSE)</f>
        <v>0.59936225942375587</v>
      </c>
      <c r="BV202">
        <f>VLOOKUP(Table3[[#This Row],[Reference]],metron,14,FALSE)</f>
        <v>0.50723152260562576</v>
      </c>
      <c r="BW202">
        <f>VLOOKUP(Table3[[#This Row],[Reference]],metron,15,FALSE)</f>
        <v>11.99278846153846</v>
      </c>
      <c r="BX202">
        <f>VLOOKUP(Table3[[#This Row],[Reference]],metron,16,FALSE)</f>
        <v>10.0277534965035</v>
      </c>
      <c r="BY202">
        <f>VLOOKUP(Table3[[#This Row],[Reference]],metron,17,FALSE)</f>
        <v>5.2857459543338514</v>
      </c>
      <c r="BZ202">
        <f>VLOOKUP(Table3[[#This Row],[Reference]],metron,18,FALSE)</f>
        <v>4.4067834183107957</v>
      </c>
      <c r="CA202">
        <f>VLOOKUP(Table3[[#This Row],[Reference]],metron,19,FALSE)</f>
        <v>6.7070425072046085</v>
      </c>
      <c r="CB202">
        <f>VLOOKUP(Table3[[#This Row],[Reference]],metron,20,FALSE)</f>
        <v>5.6209700781927046</v>
      </c>
      <c r="CC202">
        <f>VLOOKUP(Table3[[#This Row],[Reference]],metron,21,FALSE)</f>
        <v>13.04463690872752</v>
      </c>
      <c r="CD202">
        <f>VLOOKUP(Table3[[#This Row],[Reference]],metron,22,FALSE)</f>
        <v>13.49811236953142</v>
      </c>
      <c r="CE202">
        <f>VLOOKUP(Table3[[#This Row],[Reference]],metron,23,FALSE)</f>
        <v>1.5836526181353769</v>
      </c>
      <c r="CF202">
        <f>VLOOKUP(Table3[[#This Row],[Reference]],metron,24,FALSE)</f>
        <v>1.8744146445295871</v>
      </c>
      <c r="CG202">
        <f>VLOOKUP(Table3[[#This Row],[Reference]],metron,25,FALSE)</f>
        <v>8.5994040017028525E-2</v>
      </c>
      <c r="CH202">
        <f>VLOOKUP(Table3[[#This Row],[Reference]],metron,26,FALSE)</f>
        <v>0.13452532992762881</v>
      </c>
    </row>
    <row r="203" spans="1:86" hidden="1" x14ac:dyDescent="0.45">
      <c r="A203">
        <v>1534114800</v>
      </c>
      <c r="B203" t="s">
        <v>2129</v>
      </c>
      <c r="C203" t="s">
        <v>64</v>
      </c>
      <c r="D203" t="s">
        <v>65</v>
      </c>
      <c r="E203" t="s">
        <v>666</v>
      </c>
      <c r="F203" t="s">
        <v>672</v>
      </c>
      <c r="G203" t="s">
        <v>65</v>
      </c>
      <c r="H203">
        <v>4</v>
      </c>
      <c r="I203">
        <v>0</v>
      </c>
      <c r="J203">
        <v>0</v>
      </c>
      <c r="K203">
        <v>1</v>
      </c>
      <c r="L203">
        <v>0.78</v>
      </c>
      <c r="M203">
        <v>1</v>
      </c>
      <c r="N203">
        <v>2</v>
      </c>
      <c r="O203">
        <v>3</v>
      </c>
      <c r="P203">
        <v>2</v>
      </c>
      <c r="Q203">
        <v>1</v>
      </c>
      <c r="R203">
        <v>1</v>
      </c>
      <c r="S203">
        <v>26</v>
      </c>
      <c r="T203" t="s">
        <v>2130</v>
      </c>
      <c r="U203">
        <v>12</v>
      </c>
      <c r="V203">
        <v>3</v>
      </c>
      <c r="W203">
        <v>3</v>
      </c>
      <c r="X203">
        <v>0</v>
      </c>
      <c r="Y203">
        <v>2</v>
      </c>
      <c r="Z203">
        <v>0</v>
      </c>
      <c r="AA203">
        <v>1</v>
      </c>
      <c r="AB203">
        <v>2</v>
      </c>
      <c r="AC203">
        <v>1</v>
      </c>
      <c r="AD203">
        <v>1</v>
      </c>
      <c r="AE203">
        <v>9</v>
      </c>
      <c r="AF203">
        <v>8</v>
      </c>
      <c r="AG203">
        <v>5</v>
      </c>
      <c r="AH203">
        <v>4</v>
      </c>
      <c r="AI203">
        <v>4</v>
      </c>
      <c r="AJ203">
        <v>4</v>
      </c>
      <c r="AK203">
        <v>1</v>
      </c>
      <c r="AL203">
        <v>0</v>
      </c>
      <c r="AM203">
        <v>66</v>
      </c>
      <c r="AN203">
        <v>34</v>
      </c>
      <c r="AO203">
        <v>1.3</v>
      </c>
      <c r="AP203">
        <v>1.01</v>
      </c>
      <c r="AQ203">
        <v>2.5</v>
      </c>
      <c r="AR203">
        <v>50</v>
      </c>
      <c r="AS203">
        <v>50</v>
      </c>
      <c r="AT203">
        <v>50</v>
      </c>
      <c r="AU203">
        <v>50</v>
      </c>
      <c r="AV203">
        <v>0</v>
      </c>
      <c r="AW203">
        <v>0</v>
      </c>
      <c r="AX203">
        <v>0</v>
      </c>
      <c r="AY203">
        <v>50</v>
      </c>
      <c r="AZ203">
        <v>100</v>
      </c>
      <c r="BA203">
        <v>6</v>
      </c>
      <c r="BB203">
        <v>4</v>
      </c>
      <c r="BC203">
        <v>2.15</v>
      </c>
      <c r="BD203">
        <v>3.35</v>
      </c>
      <c r="BE203">
        <v>3.25</v>
      </c>
      <c r="BF203">
        <f t="shared" si="3"/>
        <v>2.3772016482880742E-2</v>
      </c>
      <c r="BG203">
        <f>1/Table3[[#This Row],[odds_ft_home_team_win]]-Table3[[#This Row],[Margin/3]]</f>
        <v>0.44134426258688669</v>
      </c>
      <c r="BH203">
        <f>1/Table3[[#This Row],[odds_ft_draw]]-Table3[[#This Row],[Margin/3]]</f>
        <v>0.2747354462036864</v>
      </c>
      <c r="BI203">
        <f>1/Table3[[#This Row],[odds_ft_away_team_win]]-Table3[[#This Row],[Margin/3]]</f>
        <v>0.28392029120942697</v>
      </c>
      <c r="BJ203">
        <f>MROUND(Table3[[#This Row],[ProbH]]*100,2)/100</f>
        <v>0.44</v>
      </c>
      <c r="BK203">
        <v>1.3</v>
      </c>
      <c r="BL203">
        <v>1.95</v>
      </c>
      <c r="BM203">
        <v>3.4</v>
      </c>
      <c r="BN203">
        <v>0</v>
      </c>
      <c r="BO203">
        <v>1.87</v>
      </c>
      <c r="BP203">
        <v>1.91</v>
      </c>
      <c r="BQ203" t="s">
        <v>1843</v>
      </c>
      <c r="BR203">
        <f>VLOOKUP(Table3[[#This Row],[Reference]],metron,10,FALSE)</f>
        <v>2.4807646356033461</v>
      </c>
      <c r="BS203">
        <f>VLOOKUP(Table3[[#This Row],[Reference]],metron,11,FALSE)</f>
        <v>1.4140979689366791</v>
      </c>
      <c r="BT203">
        <f>VLOOKUP(Table3[[#This Row],[Reference]],metron,12,FALSE)</f>
        <v>1.0666666666666671</v>
      </c>
      <c r="BU203">
        <f>VLOOKUP(Table3[[#This Row],[Reference]],metron,13,FALSE)</f>
        <v>0.62712066905615294</v>
      </c>
      <c r="BV203">
        <f>VLOOKUP(Table3[[#This Row],[Reference]],metron,14,FALSE)</f>
        <v>0.46009557945041818</v>
      </c>
      <c r="BW203">
        <f>VLOOKUP(Table3[[#This Row],[Reference]],metron,15,FALSE)</f>
        <v>12.56969280146722</v>
      </c>
      <c r="BX203">
        <f>VLOOKUP(Table3[[#This Row],[Reference]],metron,16,FALSE)</f>
        <v>9.8695552498853729</v>
      </c>
      <c r="BY203">
        <f>VLOOKUP(Table3[[#This Row],[Reference]],metron,17,FALSE)</f>
        <v>5.2754256787850897</v>
      </c>
      <c r="BZ203">
        <f>VLOOKUP(Table3[[#This Row],[Reference]],metron,18,FALSE)</f>
        <v>4.1279337321675103</v>
      </c>
      <c r="CA203">
        <f>VLOOKUP(Table3[[#This Row],[Reference]],metron,19,FALSE)</f>
        <v>7.2942671226821298</v>
      </c>
      <c r="CB203">
        <f>VLOOKUP(Table3[[#This Row],[Reference]],metron,20,FALSE)</f>
        <v>5.7416215177178627</v>
      </c>
      <c r="CC203">
        <f>VLOOKUP(Table3[[#This Row],[Reference]],metron,21,FALSE)</f>
        <v>12.897246007868549</v>
      </c>
      <c r="CD203">
        <f>VLOOKUP(Table3[[#This Row],[Reference]],metron,22,FALSE)</f>
        <v>13.507058551261281</v>
      </c>
      <c r="CE203">
        <f>VLOOKUP(Table3[[#This Row],[Reference]],metron,23,FALSE)</f>
        <v>1.576522702104098</v>
      </c>
      <c r="CF203">
        <f>VLOOKUP(Table3[[#This Row],[Reference]],metron,24,FALSE)</f>
        <v>1.917165005537099</v>
      </c>
      <c r="CG203">
        <f>VLOOKUP(Table3[[#This Row],[Reference]],metron,25,FALSE)</f>
        <v>8.4385382059800659E-2</v>
      </c>
      <c r="CH203">
        <f>VLOOKUP(Table3[[#This Row],[Reference]],metron,26,FALSE)</f>
        <v>0.1233665559246955</v>
      </c>
    </row>
    <row r="204" spans="1:86" hidden="1" x14ac:dyDescent="0.45">
      <c r="A204">
        <v>1534122360</v>
      </c>
      <c r="B204" t="s">
        <v>2131</v>
      </c>
      <c r="C204" t="s">
        <v>64</v>
      </c>
      <c r="D204" t="s">
        <v>65</v>
      </c>
      <c r="E204" t="s">
        <v>676</v>
      </c>
      <c r="F204" t="s">
        <v>671</v>
      </c>
      <c r="G204" t="s">
        <v>65</v>
      </c>
      <c r="H204">
        <v>4</v>
      </c>
      <c r="I204">
        <v>2</v>
      </c>
      <c r="J204">
        <v>3</v>
      </c>
      <c r="K204">
        <v>1.72</v>
      </c>
      <c r="L204">
        <v>1.38</v>
      </c>
      <c r="M204">
        <v>1</v>
      </c>
      <c r="N204">
        <v>1</v>
      </c>
      <c r="O204">
        <v>2</v>
      </c>
      <c r="P204">
        <v>0</v>
      </c>
      <c r="Q204">
        <v>0</v>
      </c>
      <c r="R204">
        <v>0</v>
      </c>
      <c r="S204">
        <v>79</v>
      </c>
      <c r="T204" t="s">
        <v>91</v>
      </c>
      <c r="U204">
        <v>8</v>
      </c>
      <c r="V204">
        <v>5</v>
      </c>
      <c r="W204">
        <v>5</v>
      </c>
      <c r="X204">
        <v>0</v>
      </c>
      <c r="Y204">
        <v>3</v>
      </c>
      <c r="Z204">
        <v>1</v>
      </c>
      <c r="AA204">
        <v>3</v>
      </c>
      <c r="AB204">
        <v>2</v>
      </c>
      <c r="AC204">
        <v>4</v>
      </c>
      <c r="AD204">
        <v>0</v>
      </c>
      <c r="AE204">
        <v>18</v>
      </c>
      <c r="AF204">
        <v>17</v>
      </c>
      <c r="AG204">
        <v>9</v>
      </c>
      <c r="AH204">
        <v>6</v>
      </c>
      <c r="AI204">
        <v>9</v>
      </c>
      <c r="AJ204">
        <v>11</v>
      </c>
      <c r="AK204">
        <v>19</v>
      </c>
      <c r="AL204">
        <v>20</v>
      </c>
      <c r="AM204">
        <v>55</v>
      </c>
      <c r="AN204">
        <v>45</v>
      </c>
      <c r="AO204">
        <v>2.12</v>
      </c>
      <c r="AP204">
        <v>1.7</v>
      </c>
      <c r="AQ204">
        <v>1.75</v>
      </c>
      <c r="AR204">
        <v>50</v>
      </c>
      <c r="AS204">
        <v>50</v>
      </c>
      <c r="AT204">
        <v>25</v>
      </c>
      <c r="AU204">
        <v>0</v>
      </c>
      <c r="AV204">
        <v>0</v>
      </c>
      <c r="AW204">
        <v>0</v>
      </c>
      <c r="AX204">
        <v>0</v>
      </c>
      <c r="AY204">
        <v>50</v>
      </c>
      <c r="AZ204">
        <v>100</v>
      </c>
      <c r="BA204">
        <v>10</v>
      </c>
      <c r="BB204">
        <v>5</v>
      </c>
      <c r="BC204">
        <v>2.35</v>
      </c>
      <c r="BD204">
        <v>3</v>
      </c>
      <c r="BE204">
        <v>3.15</v>
      </c>
      <c r="BF204">
        <f t="shared" si="3"/>
        <v>2.5441855229089299E-2</v>
      </c>
      <c r="BG204">
        <f>1/Table3[[#This Row],[odds_ft_home_team_win]]-Table3[[#This Row],[Margin/3]]</f>
        <v>0.40009005966452771</v>
      </c>
      <c r="BH204">
        <f>1/Table3[[#This Row],[odds_ft_draw]]-Table3[[#This Row],[Margin/3]]</f>
        <v>0.307891478104244</v>
      </c>
      <c r="BI204">
        <f>1/Table3[[#This Row],[odds_ft_away_team_win]]-Table3[[#This Row],[Margin/3]]</f>
        <v>0.29201846223122813</v>
      </c>
      <c r="BJ204">
        <f>MROUND(Table3[[#This Row],[ProbH]]*100,2)/100</f>
        <v>0.4</v>
      </c>
      <c r="BK204">
        <v>1.45</v>
      </c>
      <c r="BL204">
        <v>2.4</v>
      </c>
      <c r="BM204">
        <v>4.5999999999999996</v>
      </c>
      <c r="BN204">
        <v>0</v>
      </c>
      <c r="BO204">
        <v>2.1</v>
      </c>
      <c r="BP204">
        <v>1.74</v>
      </c>
      <c r="BQ204" t="s">
        <v>1829</v>
      </c>
      <c r="BR204">
        <f>VLOOKUP(Table3[[#This Row],[Reference]],metron,10,FALSE)</f>
        <v>2.4956155335383219</v>
      </c>
      <c r="BS204">
        <f>VLOOKUP(Table3[[#This Row],[Reference]],metron,11,FALSE)</f>
        <v>1.344038264434575</v>
      </c>
      <c r="BT204">
        <f>VLOOKUP(Table3[[#This Row],[Reference]],metron,12,FALSE)</f>
        <v>1.1515772691037469</v>
      </c>
      <c r="BU204">
        <f>VLOOKUP(Table3[[#This Row],[Reference]],metron,13,FALSE)</f>
        <v>0.59936225942375587</v>
      </c>
      <c r="BV204">
        <f>VLOOKUP(Table3[[#This Row],[Reference]],metron,14,FALSE)</f>
        <v>0.50723152260562576</v>
      </c>
      <c r="BW204">
        <f>VLOOKUP(Table3[[#This Row],[Reference]],metron,15,FALSE)</f>
        <v>11.99278846153846</v>
      </c>
      <c r="BX204">
        <f>VLOOKUP(Table3[[#This Row],[Reference]],metron,16,FALSE)</f>
        <v>10.0277534965035</v>
      </c>
      <c r="BY204">
        <f>VLOOKUP(Table3[[#This Row],[Reference]],metron,17,FALSE)</f>
        <v>5.2857459543338514</v>
      </c>
      <c r="BZ204">
        <f>VLOOKUP(Table3[[#This Row],[Reference]],metron,18,FALSE)</f>
        <v>4.4067834183107957</v>
      </c>
      <c r="CA204">
        <f>VLOOKUP(Table3[[#This Row],[Reference]],metron,19,FALSE)</f>
        <v>6.7070425072046085</v>
      </c>
      <c r="CB204">
        <f>VLOOKUP(Table3[[#This Row],[Reference]],metron,20,FALSE)</f>
        <v>5.6209700781927046</v>
      </c>
      <c r="CC204">
        <f>VLOOKUP(Table3[[#This Row],[Reference]],metron,21,FALSE)</f>
        <v>13.04463690872752</v>
      </c>
      <c r="CD204">
        <f>VLOOKUP(Table3[[#This Row],[Reference]],metron,22,FALSE)</f>
        <v>13.49811236953142</v>
      </c>
      <c r="CE204">
        <f>VLOOKUP(Table3[[#This Row],[Reference]],metron,23,FALSE)</f>
        <v>1.5836526181353769</v>
      </c>
      <c r="CF204">
        <f>VLOOKUP(Table3[[#This Row],[Reference]],metron,24,FALSE)</f>
        <v>1.8744146445295871</v>
      </c>
      <c r="CG204">
        <f>VLOOKUP(Table3[[#This Row],[Reference]],metron,25,FALSE)</f>
        <v>8.5994040017028525E-2</v>
      </c>
      <c r="CH204">
        <f>VLOOKUP(Table3[[#This Row],[Reference]],metron,26,FALSE)</f>
        <v>0.13452532992762881</v>
      </c>
    </row>
    <row r="205" spans="1:86" hidden="1" x14ac:dyDescent="0.45">
      <c r="A205">
        <v>1534550400</v>
      </c>
      <c r="B205" t="s">
        <v>2132</v>
      </c>
      <c r="C205" t="s">
        <v>64</v>
      </c>
      <c r="D205" t="s">
        <v>65</v>
      </c>
      <c r="E205" t="s">
        <v>1817</v>
      </c>
      <c r="F205" t="s">
        <v>666</v>
      </c>
      <c r="G205" t="s">
        <v>65</v>
      </c>
      <c r="H205">
        <v>5</v>
      </c>
      <c r="I205">
        <v>0.5</v>
      </c>
      <c r="J205">
        <v>0.5</v>
      </c>
      <c r="K205">
        <v>0.47</v>
      </c>
      <c r="L205">
        <v>1.24</v>
      </c>
      <c r="M205">
        <v>0</v>
      </c>
      <c r="N205">
        <v>2</v>
      </c>
      <c r="O205">
        <v>2</v>
      </c>
      <c r="P205">
        <v>2</v>
      </c>
      <c r="Q205">
        <v>0</v>
      </c>
      <c r="R205">
        <v>2</v>
      </c>
      <c r="T205" t="s">
        <v>157</v>
      </c>
      <c r="U205">
        <v>3</v>
      </c>
      <c r="V205">
        <v>4</v>
      </c>
      <c r="W205">
        <v>5</v>
      </c>
      <c r="X205">
        <v>1</v>
      </c>
      <c r="Y205">
        <v>2</v>
      </c>
      <c r="Z205">
        <v>0</v>
      </c>
      <c r="AA205">
        <v>2</v>
      </c>
      <c r="AB205">
        <v>4</v>
      </c>
      <c r="AC205">
        <v>2</v>
      </c>
      <c r="AD205">
        <v>0</v>
      </c>
      <c r="AE205">
        <v>9</v>
      </c>
      <c r="AF205">
        <v>11</v>
      </c>
      <c r="AG205">
        <v>3</v>
      </c>
      <c r="AH205">
        <v>4</v>
      </c>
      <c r="AI205">
        <v>6</v>
      </c>
      <c r="AJ205">
        <v>7</v>
      </c>
      <c r="AK205">
        <v>24</v>
      </c>
      <c r="AL205">
        <v>18</v>
      </c>
      <c r="AM205">
        <v>44</v>
      </c>
      <c r="AN205">
        <v>56</v>
      </c>
      <c r="AO205">
        <v>1.06</v>
      </c>
      <c r="AP205">
        <v>1.1599999999999999</v>
      </c>
      <c r="AQ205">
        <v>3.25</v>
      </c>
      <c r="AR205">
        <v>75</v>
      </c>
      <c r="AS205">
        <v>100</v>
      </c>
      <c r="AT205">
        <v>75</v>
      </c>
      <c r="AU205">
        <v>50</v>
      </c>
      <c r="AV205">
        <v>0</v>
      </c>
      <c r="AW205">
        <v>75</v>
      </c>
      <c r="AX205">
        <v>75</v>
      </c>
      <c r="AY205">
        <v>75</v>
      </c>
      <c r="AZ205">
        <v>75</v>
      </c>
      <c r="BA205">
        <v>6.5</v>
      </c>
      <c r="BB205">
        <v>5</v>
      </c>
      <c r="BC205">
        <v>3.1</v>
      </c>
      <c r="BD205">
        <v>3.15</v>
      </c>
      <c r="BE205">
        <v>2.2999999999999998</v>
      </c>
      <c r="BF205">
        <f t="shared" si="3"/>
        <v>2.4941190439086675E-2</v>
      </c>
      <c r="BG205">
        <f>1/Table3[[#This Row],[odds_ft_home_team_win]]-Table3[[#This Row],[Margin/3]]</f>
        <v>0.29763945472220366</v>
      </c>
      <c r="BH205">
        <f>1/Table3[[#This Row],[odds_ft_draw]]-Table3[[#This Row],[Margin/3]]</f>
        <v>0.29251912702123078</v>
      </c>
      <c r="BI205">
        <f>1/Table3[[#This Row],[odds_ft_away_team_win]]-Table3[[#This Row],[Margin/3]]</f>
        <v>0.40984141825656556</v>
      </c>
      <c r="BJ205">
        <f>MROUND(Table3[[#This Row],[ProbH]]*100,2)/100</f>
        <v>0.3</v>
      </c>
      <c r="BK205">
        <v>1.36</v>
      </c>
      <c r="BL205">
        <v>2.1</v>
      </c>
      <c r="BM205">
        <v>3.9</v>
      </c>
      <c r="BN205">
        <v>0</v>
      </c>
      <c r="BO205">
        <v>1.95</v>
      </c>
      <c r="BP205">
        <v>1.87</v>
      </c>
      <c r="BQ205" t="s">
        <v>1849</v>
      </c>
      <c r="BR205">
        <f>VLOOKUP(Table3[[#This Row],[Reference]],metron,10,FALSE)</f>
        <v>2.5726407816919519</v>
      </c>
      <c r="BS205">
        <f>VLOOKUP(Table3[[#This Row],[Reference]],metron,11,FALSE)</f>
        <v>1.1805091283106199</v>
      </c>
      <c r="BT205">
        <f>VLOOKUP(Table3[[#This Row],[Reference]],metron,12,FALSE)</f>
        <v>1.3921316533813319</v>
      </c>
      <c r="BU205">
        <f>VLOOKUP(Table3[[#This Row],[Reference]],metron,13,FALSE)</f>
        <v>0.5209673269873939</v>
      </c>
      <c r="BV205">
        <f>VLOOKUP(Table3[[#This Row],[Reference]],metron,14,FALSE)</f>
        <v>0.61847182917417032</v>
      </c>
      <c r="BW205">
        <f>VLOOKUP(Table3[[#This Row],[Reference]],metron,15,FALSE)</f>
        <v>11.149200710479571</v>
      </c>
      <c r="BX205">
        <f>VLOOKUP(Table3[[#This Row],[Reference]],metron,16,FALSE)</f>
        <v>11.444049733570161</v>
      </c>
      <c r="BY205">
        <f>VLOOKUP(Table3[[#This Row],[Reference]],metron,17,FALSE)</f>
        <v>4.5257270693512304</v>
      </c>
      <c r="BZ205">
        <f>VLOOKUP(Table3[[#This Row],[Reference]],metron,18,FALSE)</f>
        <v>4.8465324384787474</v>
      </c>
      <c r="CA205">
        <f>VLOOKUP(Table3[[#This Row],[Reference]],metron,19,FALSE)</f>
        <v>6.6234736411283404</v>
      </c>
      <c r="CB205">
        <f>VLOOKUP(Table3[[#This Row],[Reference]],metron,20,FALSE)</f>
        <v>6.5975172950914134</v>
      </c>
      <c r="CC205">
        <f>VLOOKUP(Table3[[#This Row],[Reference]],metron,21,FALSE)</f>
        <v>12.90081154192967</v>
      </c>
      <c r="CD205">
        <f>VLOOKUP(Table3[[#This Row],[Reference]],metron,22,FALSE)</f>
        <v>13.00360685302074</v>
      </c>
      <c r="CE205">
        <f>VLOOKUP(Table3[[#This Row],[Reference]],metron,23,FALSE)</f>
        <v>1.7502145922746779</v>
      </c>
      <c r="CF205">
        <f>VLOOKUP(Table3[[#This Row],[Reference]],metron,24,FALSE)</f>
        <v>1.831402831402831</v>
      </c>
      <c r="CG205">
        <f>VLOOKUP(Table3[[#This Row],[Reference]],metron,25,FALSE)</f>
        <v>9.6525096525096526E-2</v>
      </c>
      <c r="CH205">
        <f>VLOOKUP(Table3[[#This Row],[Reference]],metron,26,FALSE)</f>
        <v>0.1244101244101244</v>
      </c>
    </row>
    <row r="206" spans="1:86" hidden="1" x14ac:dyDescent="0.45">
      <c r="A206">
        <v>1534557600</v>
      </c>
      <c r="B206" t="s">
        <v>2133</v>
      </c>
      <c r="C206" t="s">
        <v>64</v>
      </c>
      <c r="D206" t="s">
        <v>65</v>
      </c>
      <c r="E206" t="s">
        <v>677</v>
      </c>
      <c r="F206" t="s">
        <v>1810</v>
      </c>
      <c r="G206" t="s">
        <v>65</v>
      </c>
      <c r="H206">
        <v>5</v>
      </c>
      <c r="I206">
        <v>0.5</v>
      </c>
      <c r="J206">
        <v>0.5</v>
      </c>
      <c r="K206">
        <v>1.06</v>
      </c>
      <c r="L206">
        <v>1.1200000000000001</v>
      </c>
      <c r="M206">
        <v>0</v>
      </c>
      <c r="N206">
        <v>1</v>
      </c>
      <c r="O206">
        <v>1</v>
      </c>
      <c r="P206">
        <v>1</v>
      </c>
      <c r="Q206">
        <v>0</v>
      </c>
      <c r="R206">
        <v>1</v>
      </c>
      <c r="T206">
        <v>9</v>
      </c>
      <c r="U206">
        <v>6</v>
      </c>
      <c r="V206">
        <v>2</v>
      </c>
      <c r="W206">
        <v>1</v>
      </c>
      <c r="X206">
        <v>0</v>
      </c>
      <c r="Y206">
        <v>2</v>
      </c>
      <c r="Z206">
        <v>0</v>
      </c>
      <c r="AA206">
        <v>1</v>
      </c>
      <c r="AB206">
        <v>0</v>
      </c>
      <c r="AC206">
        <v>0</v>
      </c>
      <c r="AD206">
        <v>2</v>
      </c>
      <c r="AE206">
        <v>26</v>
      </c>
      <c r="AF206">
        <v>4</v>
      </c>
      <c r="AG206">
        <v>8</v>
      </c>
      <c r="AH206">
        <v>3</v>
      </c>
      <c r="AI206">
        <v>18</v>
      </c>
      <c r="AJ206">
        <v>1</v>
      </c>
      <c r="AK206">
        <v>15</v>
      </c>
      <c r="AL206">
        <v>11</v>
      </c>
      <c r="AM206">
        <v>58</v>
      </c>
      <c r="AN206">
        <v>42</v>
      </c>
      <c r="AO206">
        <v>2.75</v>
      </c>
      <c r="AP206">
        <v>0.64</v>
      </c>
      <c r="AQ206">
        <v>2.25</v>
      </c>
      <c r="AR206">
        <v>25</v>
      </c>
      <c r="AS206">
        <v>75</v>
      </c>
      <c r="AT206">
        <v>50</v>
      </c>
      <c r="AU206">
        <v>25</v>
      </c>
      <c r="AV206">
        <v>0</v>
      </c>
      <c r="AW206">
        <v>50</v>
      </c>
      <c r="AX206">
        <v>50</v>
      </c>
      <c r="AY206">
        <v>50</v>
      </c>
      <c r="AZ206">
        <v>75</v>
      </c>
      <c r="BA206">
        <v>11</v>
      </c>
      <c r="BB206">
        <v>5.5</v>
      </c>
      <c r="BC206">
        <v>2.1</v>
      </c>
      <c r="BD206">
        <v>3.35</v>
      </c>
      <c r="BE206">
        <v>3.3</v>
      </c>
      <c r="BF206">
        <f t="shared" si="3"/>
        <v>2.5909413969115464E-2</v>
      </c>
      <c r="BG206">
        <f>1/Table3[[#This Row],[odds_ft_home_team_win]]-Table3[[#This Row],[Margin/3]]</f>
        <v>0.45028106222136072</v>
      </c>
      <c r="BH206">
        <f>1/Table3[[#This Row],[odds_ft_draw]]-Table3[[#This Row],[Margin/3]]</f>
        <v>0.27259804871745169</v>
      </c>
      <c r="BI206">
        <f>1/Table3[[#This Row],[odds_ft_away_team_win]]-Table3[[#This Row],[Margin/3]]</f>
        <v>0.27712088906118759</v>
      </c>
      <c r="BJ206">
        <f>MROUND(Table3[[#This Row],[ProbH]]*100,2)/100</f>
        <v>0.46</v>
      </c>
      <c r="BK206">
        <v>1.29</v>
      </c>
      <c r="BL206">
        <v>1.95</v>
      </c>
      <c r="BM206">
        <v>3.35</v>
      </c>
      <c r="BN206">
        <v>0</v>
      </c>
      <c r="BO206">
        <v>1.83</v>
      </c>
      <c r="BP206">
        <v>2</v>
      </c>
      <c r="BQ206" t="s">
        <v>1806</v>
      </c>
      <c r="BR206">
        <f>VLOOKUP(Table3[[#This Row],[Reference]],metron,10,FALSE)</f>
        <v>2.5405629139072849</v>
      </c>
      <c r="BS206">
        <f>VLOOKUP(Table3[[#This Row],[Reference]],metron,11,FALSE)</f>
        <v>1.4888836329233679</v>
      </c>
      <c r="BT206">
        <f>VLOOKUP(Table3[[#This Row],[Reference]],metron,12,FALSE)</f>
        <v>1.0516792809839171</v>
      </c>
      <c r="BU206">
        <f>VLOOKUP(Table3[[#This Row],[Reference]],metron,13,FALSE)</f>
        <v>0.64581362346263005</v>
      </c>
      <c r="BV206">
        <f>VLOOKUP(Table3[[#This Row],[Reference]],metron,14,FALSE)</f>
        <v>0.45364238410596031</v>
      </c>
      <c r="BW206">
        <f>VLOOKUP(Table3[[#This Row],[Reference]],metron,15,FALSE)</f>
        <v>12.686892177589851</v>
      </c>
      <c r="BX206">
        <f>VLOOKUP(Table3[[#This Row],[Reference]],metron,16,FALSE)</f>
        <v>9.8059196617336148</v>
      </c>
      <c r="BY206">
        <f>VLOOKUP(Table3[[#This Row],[Reference]],metron,17,FALSE)</f>
        <v>5.3198121263877027</v>
      </c>
      <c r="BZ206">
        <f>VLOOKUP(Table3[[#This Row],[Reference]],metron,18,FALSE)</f>
        <v>4.0954312553373189</v>
      </c>
      <c r="CA206">
        <f>VLOOKUP(Table3[[#This Row],[Reference]],metron,19,FALSE)</f>
        <v>7.3670800512021479</v>
      </c>
      <c r="CB206">
        <f>VLOOKUP(Table3[[#This Row],[Reference]],metron,20,FALSE)</f>
        <v>5.710488406396296</v>
      </c>
      <c r="CC206">
        <f>VLOOKUP(Table3[[#This Row],[Reference]],metron,21,FALSE)</f>
        <v>13.0488908033599</v>
      </c>
      <c r="CD206">
        <f>VLOOKUP(Table3[[#This Row],[Reference]],metron,22,FALSE)</f>
        <v>13.714839543398661</v>
      </c>
      <c r="CE206">
        <f>VLOOKUP(Table3[[#This Row],[Reference]],metron,23,FALSE)</f>
        <v>1.567523459812322</v>
      </c>
      <c r="CF206">
        <f>VLOOKUP(Table3[[#This Row],[Reference]],metron,24,FALSE)</f>
        <v>1.951040391676867</v>
      </c>
      <c r="CG206">
        <f>VLOOKUP(Table3[[#This Row],[Reference]],metron,25,FALSE)</f>
        <v>8.3027335781313744E-2</v>
      </c>
      <c r="CH206">
        <f>VLOOKUP(Table3[[#This Row],[Reference]],metron,26,FALSE)</f>
        <v>0.13117095063239501</v>
      </c>
    </row>
    <row r="207" spans="1:86" hidden="1" x14ac:dyDescent="0.45">
      <c r="A207">
        <v>1534629600</v>
      </c>
      <c r="B207" t="s">
        <v>2134</v>
      </c>
      <c r="C207" t="s">
        <v>64</v>
      </c>
      <c r="D207" t="s">
        <v>65</v>
      </c>
      <c r="E207" t="s">
        <v>671</v>
      </c>
      <c r="F207" t="s">
        <v>667</v>
      </c>
      <c r="G207" t="s">
        <v>65</v>
      </c>
      <c r="H207">
        <v>5</v>
      </c>
      <c r="I207">
        <v>3</v>
      </c>
      <c r="J207">
        <v>0.5</v>
      </c>
      <c r="K207">
        <v>2.29</v>
      </c>
      <c r="L207">
        <v>1.85</v>
      </c>
      <c r="M207">
        <v>3</v>
      </c>
      <c r="N207">
        <v>0</v>
      </c>
      <c r="O207">
        <v>3</v>
      </c>
      <c r="P207">
        <v>2</v>
      </c>
      <c r="Q207">
        <v>2</v>
      </c>
      <c r="R207">
        <v>0</v>
      </c>
      <c r="S207" t="s">
        <v>2135</v>
      </c>
      <c r="U207">
        <v>1</v>
      </c>
      <c r="V207">
        <v>7</v>
      </c>
      <c r="W207">
        <v>2</v>
      </c>
      <c r="X207">
        <v>1</v>
      </c>
      <c r="Y207">
        <v>1</v>
      </c>
      <c r="Z207">
        <v>1</v>
      </c>
      <c r="AA207">
        <v>3</v>
      </c>
      <c r="AB207">
        <v>0</v>
      </c>
      <c r="AC207">
        <v>2</v>
      </c>
      <c r="AD207">
        <v>0</v>
      </c>
      <c r="AE207">
        <v>9</v>
      </c>
      <c r="AF207">
        <v>16</v>
      </c>
      <c r="AG207">
        <v>5</v>
      </c>
      <c r="AH207">
        <v>5</v>
      </c>
      <c r="AI207">
        <v>4</v>
      </c>
      <c r="AJ207">
        <v>11</v>
      </c>
      <c r="AK207">
        <v>14</v>
      </c>
      <c r="AL207">
        <v>12</v>
      </c>
      <c r="AM207">
        <v>46</v>
      </c>
      <c r="AN207">
        <v>54</v>
      </c>
      <c r="AO207">
        <v>1.25</v>
      </c>
      <c r="AP207">
        <v>1.75</v>
      </c>
      <c r="AQ207">
        <v>2</v>
      </c>
      <c r="AR207">
        <v>25</v>
      </c>
      <c r="AS207">
        <v>75</v>
      </c>
      <c r="AT207">
        <v>25</v>
      </c>
      <c r="AU207">
        <v>0</v>
      </c>
      <c r="AV207">
        <v>0</v>
      </c>
      <c r="AW207">
        <v>0</v>
      </c>
      <c r="AX207">
        <v>25</v>
      </c>
      <c r="AY207">
        <v>50</v>
      </c>
      <c r="AZ207">
        <v>100</v>
      </c>
      <c r="BA207">
        <v>10</v>
      </c>
      <c r="BB207">
        <v>3.5</v>
      </c>
      <c r="BC207">
        <v>1.77</v>
      </c>
      <c r="BD207">
        <v>3.5</v>
      </c>
      <c r="BE207">
        <v>4.5</v>
      </c>
      <c r="BF207">
        <f t="shared" si="3"/>
        <v>2.430275311631247E-2</v>
      </c>
      <c r="BG207">
        <f>1/Table3[[#This Row],[odds_ft_home_team_win]]-Table3[[#This Row],[Margin/3]]</f>
        <v>0.54066899829611692</v>
      </c>
      <c r="BH207">
        <f>1/Table3[[#This Row],[odds_ft_draw]]-Table3[[#This Row],[Margin/3]]</f>
        <v>0.26141153259797323</v>
      </c>
      <c r="BI207">
        <f>1/Table3[[#This Row],[odds_ft_away_team_win]]-Table3[[#This Row],[Margin/3]]</f>
        <v>0.19791946910590974</v>
      </c>
      <c r="BJ207">
        <f>MROUND(Table3[[#This Row],[ProbH]]*100,2)/100</f>
        <v>0.54</v>
      </c>
      <c r="BK207">
        <v>1.27</v>
      </c>
      <c r="BL207">
        <v>1.87</v>
      </c>
      <c r="BM207">
        <v>3.2</v>
      </c>
      <c r="BN207">
        <v>0</v>
      </c>
      <c r="BO207">
        <v>1.83</v>
      </c>
      <c r="BP207">
        <v>1.95</v>
      </c>
      <c r="BQ207" t="s">
        <v>1835</v>
      </c>
      <c r="BR207">
        <f>VLOOKUP(Table3[[#This Row],[Reference]],metron,10,FALSE)</f>
        <v>2.6359702267612941</v>
      </c>
      <c r="BS207">
        <f>VLOOKUP(Table3[[#This Row],[Reference]],metron,11,FALSE)</f>
        <v>1.684957590444867</v>
      </c>
      <c r="BT207">
        <f>VLOOKUP(Table3[[#This Row],[Reference]],metron,12,FALSE)</f>
        <v>0.95101263631642718</v>
      </c>
      <c r="BU207">
        <f>VLOOKUP(Table3[[#This Row],[Reference]],metron,13,FALSE)</f>
        <v>0.72650164445213783</v>
      </c>
      <c r="BV207">
        <f>VLOOKUP(Table3[[#This Row],[Reference]],metron,14,FALSE)</f>
        <v>0.42097974727367138</v>
      </c>
      <c r="BW207">
        <f>VLOOKUP(Table3[[#This Row],[Reference]],metron,15,FALSE)</f>
        <v>13.338806970509379</v>
      </c>
      <c r="BX207">
        <f>VLOOKUP(Table3[[#This Row],[Reference]],metron,16,FALSE)</f>
        <v>9.2530160857908843</v>
      </c>
      <c r="BY207">
        <f>VLOOKUP(Table3[[#This Row],[Reference]],metron,17,FALSE)</f>
        <v>5.9915081521739131</v>
      </c>
      <c r="BZ207">
        <f>VLOOKUP(Table3[[#This Row],[Reference]],metron,18,FALSE)</f>
        <v>3.9772418478260869</v>
      </c>
      <c r="CA207">
        <f>VLOOKUP(Table3[[#This Row],[Reference]],metron,19,FALSE)</f>
        <v>7.3472988183354664</v>
      </c>
      <c r="CB207">
        <f>VLOOKUP(Table3[[#This Row],[Reference]],metron,20,FALSE)</f>
        <v>5.2757742379647974</v>
      </c>
      <c r="CC207">
        <f>VLOOKUP(Table3[[#This Row],[Reference]],metron,21,FALSE)</f>
        <v>12.59428182437032</v>
      </c>
      <c r="CD207">
        <f>VLOOKUP(Table3[[#This Row],[Reference]],metron,22,FALSE)</f>
        <v>13.577944179714089</v>
      </c>
      <c r="CE207">
        <f>VLOOKUP(Table3[[#This Row],[Reference]],metron,23,FALSE)</f>
        <v>1.4276913099870301</v>
      </c>
      <c r="CF207">
        <f>VLOOKUP(Table3[[#This Row],[Reference]],metron,24,FALSE)</f>
        <v>1.940985732814527</v>
      </c>
      <c r="CG207">
        <f>VLOOKUP(Table3[[#This Row],[Reference]],metron,25,FALSE)</f>
        <v>8.0739299610894946E-2</v>
      </c>
      <c r="CH207">
        <f>VLOOKUP(Table3[[#This Row],[Reference]],metron,26,FALSE)</f>
        <v>0.12743190661478601</v>
      </c>
    </row>
    <row r="208" spans="1:86" hidden="1" x14ac:dyDescent="0.45">
      <c r="A208">
        <v>1534636800</v>
      </c>
      <c r="B208" t="s">
        <v>2136</v>
      </c>
      <c r="C208" t="s">
        <v>64</v>
      </c>
      <c r="D208" t="s">
        <v>65</v>
      </c>
      <c r="E208" t="s">
        <v>693</v>
      </c>
      <c r="F208" t="s">
        <v>1823</v>
      </c>
      <c r="G208" t="s">
        <v>65</v>
      </c>
      <c r="H208">
        <v>5</v>
      </c>
      <c r="I208">
        <v>0</v>
      </c>
      <c r="J208">
        <v>0</v>
      </c>
      <c r="K208">
        <v>2.2200000000000002</v>
      </c>
      <c r="L208">
        <v>0.88</v>
      </c>
      <c r="M208">
        <v>3</v>
      </c>
      <c r="N208">
        <v>0</v>
      </c>
      <c r="O208">
        <v>3</v>
      </c>
      <c r="P208">
        <v>0</v>
      </c>
      <c r="Q208">
        <v>0</v>
      </c>
      <c r="R208">
        <v>0</v>
      </c>
      <c r="S208" t="s">
        <v>2137</v>
      </c>
      <c r="U208">
        <v>10</v>
      </c>
      <c r="V208">
        <v>3</v>
      </c>
      <c r="W208">
        <v>1</v>
      </c>
      <c r="X208">
        <v>0</v>
      </c>
      <c r="Y208">
        <v>3</v>
      </c>
      <c r="Z208">
        <v>0</v>
      </c>
      <c r="AA208">
        <v>0</v>
      </c>
      <c r="AB208">
        <v>1</v>
      </c>
      <c r="AC208">
        <v>1</v>
      </c>
      <c r="AD208">
        <v>2</v>
      </c>
      <c r="AE208">
        <v>27</v>
      </c>
      <c r="AF208">
        <v>9</v>
      </c>
      <c r="AG208">
        <v>14</v>
      </c>
      <c r="AH208">
        <v>3</v>
      </c>
      <c r="AI208">
        <v>13</v>
      </c>
      <c r="AJ208">
        <v>6</v>
      </c>
      <c r="AK208">
        <v>15</v>
      </c>
      <c r="AL208">
        <v>13</v>
      </c>
      <c r="AM208">
        <v>54</v>
      </c>
      <c r="AN208">
        <v>46</v>
      </c>
      <c r="AO208">
        <v>3.04</v>
      </c>
      <c r="AP208">
        <v>0.91</v>
      </c>
      <c r="AQ208">
        <v>2.25</v>
      </c>
      <c r="AR208">
        <v>50</v>
      </c>
      <c r="AS208">
        <v>50</v>
      </c>
      <c r="AT208">
        <v>50</v>
      </c>
      <c r="AU208">
        <v>25</v>
      </c>
      <c r="AV208">
        <v>0</v>
      </c>
      <c r="AW208">
        <v>0</v>
      </c>
      <c r="AX208">
        <v>50</v>
      </c>
      <c r="AY208">
        <v>50</v>
      </c>
      <c r="AZ208">
        <v>100</v>
      </c>
      <c r="BA208">
        <v>8.5</v>
      </c>
      <c r="BB208">
        <v>3.5</v>
      </c>
      <c r="BC208">
        <v>1.69</v>
      </c>
      <c r="BD208">
        <v>3.7</v>
      </c>
      <c r="BE208">
        <v>4.6500000000000004</v>
      </c>
      <c r="BF208">
        <f t="shared" si="3"/>
        <v>2.5680003347497166E-2</v>
      </c>
      <c r="BG208">
        <f>1/Table3[[#This Row],[odds_ft_home_team_win]]-Table3[[#This Row],[Margin/3]]</f>
        <v>0.56603597298386377</v>
      </c>
      <c r="BH208">
        <f>1/Table3[[#This Row],[odds_ft_draw]]-Table3[[#This Row],[Margin/3]]</f>
        <v>0.24459026692277305</v>
      </c>
      <c r="BI208">
        <f>1/Table3[[#This Row],[odds_ft_away_team_win]]-Table3[[#This Row],[Margin/3]]</f>
        <v>0.18937376009336301</v>
      </c>
      <c r="BJ208">
        <f>MROUND(Table3[[#This Row],[ProbH]]*100,2)/100</f>
        <v>0.56000000000000005</v>
      </c>
      <c r="BK208">
        <v>1.25</v>
      </c>
      <c r="BL208">
        <v>1.8</v>
      </c>
      <c r="BM208">
        <v>3</v>
      </c>
      <c r="BN208">
        <v>0</v>
      </c>
      <c r="BO208">
        <v>1.83</v>
      </c>
      <c r="BP208">
        <v>2</v>
      </c>
      <c r="BQ208" t="s">
        <v>1815</v>
      </c>
      <c r="BR208">
        <f>VLOOKUP(Table3[[#This Row],[Reference]],metron,10,FALSE)</f>
        <v>2.6892488954344627</v>
      </c>
      <c r="BS208">
        <f>VLOOKUP(Table3[[#This Row],[Reference]],metron,11,FALSE)</f>
        <v>1.7546812539448771</v>
      </c>
      <c r="BT208">
        <f>VLOOKUP(Table3[[#This Row],[Reference]],metron,12,FALSE)</f>
        <v>0.93456764148958549</v>
      </c>
      <c r="BU208">
        <f>VLOOKUP(Table3[[#This Row],[Reference]],metron,13,FALSE)</f>
        <v>0.77824531874605507</v>
      </c>
      <c r="BV208">
        <f>VLOOKUP(Table3[[#This Row],[Reference]],metron,14,FALSE)</f>
        <v>0.41237113402061848</v>
      </c>
      <c r="BW208">
        <f>VLOOKUP(Table3[[#This Row],[Reference]],metron,15,FALSE)</f>
        <v>13.77153558052435</v>
      </c>
      <c r="BX208">
        <f>VLOOKUP(Table3[[#This Row],[Reference]],metron,16,FALSE)</f>
        <v>9.0445692883895124</v>
      </c>
      <c r="BY208">
        <f>VLOOKUP(Table3[[#This Row],[Reference]],metron,17,FALSE)</f>
        <v>6.0821292775665396</v>
      </c>
      <c r="BZ208">
        <f>VLOOKUP(Table3[[#This Row],[Reference]],metron,18,FALSE)</f>
        <v>3.8201520912547529</v>
      </c>
      <c r="CA208">
        <f>VLOOKUP(Table3[[#This Row],[Reference]],metron,19,FALSE)</f>
        <v>7.6894063029578108</v>
      </c>
      <c r="CB208">
        <f>VLOOKUP(Table3[[#This Row],[Reference]],metron,20,FALSE)</f>
        <v>5.224417197134759</v>
      </c>
      <c r="CC208">
        <f>VLOOKUP(Table3[[#This Row],[Reference]],metron,21,FALSE)</f>
        <v>12.297605473204101</v>
      </c>
      <c r="CD208">
        <f>VLOOKUP(Table3[[#This Row],[Reference]],metron,22,FALSE)</f>
        <v>13.310908399847969</v>
      </c>
      <c r="CE208">
        <f>VLOOKUP(Table3[[#This Row],[Reference]],metron,23,FALSE)</f>
        <v>1.3713126843657819</v>
      </c>
      <c r="CF208">
        <f>VLOOKUP(Table3[[#This Row],[Reference]],metron,24,FALSE)</f>
        <v>1.9516961651917399</v>
      </c>
      <c r="CG208">
        <f>VLOOKUP(Table3[[#This Row],[Reference]],metron,25,FALSE)</f>
        <v>6.6002949852507375E-2</v>
      </c>
      <c r="CH208">
        <f>VLOOKUP(Table3[[#This Row],[Reference]],metron,26,FALSE)</f>
        <v>0.1297935103244838</v>
      </c>
    </row>
    <row r="209" spans="1:86" hidden="1" x14ac:dyDescent="0.45">
      <c r="A209">
        <v>1534644000</v>
      </c>
      <c r="B209" t="s">
        <v>2138</v>
      </c>
      <c r="C209" t="s">
        <v>64</v>
      </c>
      <c r="D209" t="s">
        <v>65</v>
      </c>
      <c r="E209" t="s">
        <v>660</v>
      </c>
      <c r="F209" t="s">
        <v>700</v>
      </c>
      <c r="G209" t="s">
        <v>65</v>
      </c>
      <c r="H209">
        <v>5</v>
      </c>
      <c r="I209">
        <v>3</v>
      </c>
      <c r="J209">
        <v>0</v>
      </c>
      <c r="K209">
        <v>1.61</v>
      </c>
      <c r="L209">
        <v>1.24</v>
      </c>
      <c r="M209">
        <v>2</v>
      </c>
      <c r="N209">
        <v>2</v>
      </c>
      <c r="O209">
        <v>4</v>
      </c>
      <c r="P209">
        <v>1</v>
      </c>
      <c r="Q209">
        <v>0</v>
      </c>
      <c r="R209">
        <v>1</v>
      </c>
      <c r="S209" t="s">
        <v>74</v>
      </c>
      <c r="T209" t="s">
        <v>2139</v>
      </c>
      <c r="U209">
        <v>8</v>
      </c>
      <c r="V209">
        <v>3</v>
      </c>
      <c r="W209">
        <v>1</v>
      </c>
      <c r="X209">
        <v>0</v>
      </c>
      <c r="Y209">
        <v>2</v>
      </c>
      <c r="Z209">
        <v>1</v>
      </c>
      <c r="AA209">
        <v>0</v>
      </c>
      <c r="AB209">
        <v>1</v>
      </c>
      <c r="AC209">
        <v>3</v>
      </c>
      <c r="AD209">
        <v>0</v>
      </c>
      <c r="AE209">
        <v>31</v>
      </c>
      <c r="AF209">
        <v>11</v>
      </c>
      <c r="AG209">
        <v>6</v>
      </c>
      <c r="AH209">
        <v>7</v>
      </c>
      <c r="AI209">
        <v>25</v>
      </c>
      <c r="AJ209">
        <v>4</v>
      </c>
      <c r="AK209">
        <v>12</v>
      </c>
      <c r="AL209">
        <v>12</v>
      </c>
      <c r="AM209">
        <v>70</v>
      </c>
      <c r="AN209">
        <v>30</v>
      </c>
      <c r="AO209">
        <v>2.76</v>
      </c>
      <c r="AP209">
        <v>1.32</v>
      </c>
      <c r="AQ209">
        <v>2.25</v>
      </c>
      <c r="AR209">
        <v>25</v>
      </c>
      <c r="AS209">
        <v>75</v>
      </c>
      <c r="AT209">
        <v>50</v>
      </c>
      <c r="AU209">
        <v>0</v>
      </c>
      <c r="AV209">
        <v>0</v>
      </c>
      <c r="AW209">
        <v>0</v>
      </c>
      <c r="AX209">
        <v>50</v>
      </c>
      <c r="AY209">
        <v>50</v>
      </c>
      <c r="AZ209">
        <v>100</v>
      </c>
      <c r="BA209">
        <v>8</v>
      </c>
      <c r="BB209">
        <v>5</v>
      </c>
      <c r="BC209">
        <v>1.83</v>
      </c>
      <c r="BD209">
        <v>3.5</v>
      </c>
      <c r="BE209">
        <v>4.2</v>
      </c>
      <c r="BF209">
        <f t="shared" si="3"/>
        <v>2.3419203747072553E-2</v>
      </c>
      <c r="BG209">
        <f>1/Table3[[#This Row],[odds_ft_home_team_win]]-Table3[[#This Row],[Margin/3]]</f>
        <v>0.52302888368462142</v>
      </c>
      <c r="BH209">
        <f>1/Table3[[#This Row],[odds_ft_draw]]-Table3[[#This Row],[Margin/3]]</f>
        <v>0.26229508196721313</v>
      </c>
      <c r="BI209">
        <f>1/Table3[[#This Row],[odds_ft_away_team_win]]-Table3[[#This Row],[Margin/3]]</f>
        <v>0.21467603434816554</v>
      </c>
      <c r="BJ209">
        <f>MROUND(Table3[[#This Row],[ProbH]]*100,2)/100</f>
        <v>0.52</v>
      </c>
      <c r="BK209">
        <v>1.29</v>
      </c>
      <c r="BL209">
        <v>1.91</v>
      </c>
      <c r="BM209">
        <v>3.3</v>
      </c>
      <c r="BN209">
        <v>0</v>
      </c>
      <c r="BO209">
        <v>1.87</v>
      </c>
      <c r="BP209">
        <v>1.95</v>
      </c>
      <c r="BQ209" t="s">
        <v>1818</v>
      </c>
      <c r="BR209">
        <f>VLOOKUP(Table3[[#This Row],[Reference]],metron,10,FALSE)</f>
        <v>2.5967403582378576</v>
      </c>
      <c r="BS209">
        <f>VLOOKUP(Table3[[#This Row],[Reference]],metron,11,FALSE)</f>
        <v>1.625948039373891</v>
      </c>
      <c r="BT209">
        <f>VLOOKUP(Table3[[#This Row],[Reference]],metron,12,FALSE)</f>
        <v>0.97079231886396644</v>
      </c>
      <c r="BU209">
        <f>VLOOKUP(Table3[[#This Row],[Reference]],metron,13,FALSE)</f>
        <v>0.71433182698515174</v>
      </c>
      <c r="BV209">
        <f>VLOOKUP(Table3[[#This Row],[Reference]],metron,14,FALSE)</f>
        <v>0.43011620400258233</v>
      </c>
      <c r="BW209">
        <f>VLOOKUP(Table3[[#This Row],[Reference]],metron,15,FALSE)</f>
        <v>13.39951055368614</v>
      </c>
      <c r="BX209">
        <f>VLOOKUP(Table3[[#This Row],[Reference]],metron,16,FALSE)</f>
        <v>9.4252064851636579</v>
      </c>
      <c r="BY209">
        <f>VLOOKUP(Table3[[#This Row],[Reference]],metron,17,FALSE)</f>
        <v>5.7628422023992618</v>
      </c>
      <c r="BZ209">
        <f>VLOOKUP(Table3[[#This Row],[Reference]],metron,18,FALSE)</f>
        <v>3.9375576745616732</v>
      </c>
      <c r="CA209">
        <f>VLOOKUP(Table3[[#This Row],[Reference]],metron,19,FALSE)</f>
        <v>7.636668351286878</v>
      </c>
      <c r="CB209">
        <f>VLOOKUP(Table3[[#This Row],[Reference]],metron,20,FALSE)</f>
        <v>5.4876488106019847</v>
      </c>
      <c r="CC209">
        <f>VLOOKUP(Table3[[#This Row],[Reference]],metron,21,FALSE)</f>
        <v>12.460420531849101</v>
      </c>
      <c r="CD209">
        <f>VLOOKUP(Table3[[#This Row],[Reference]],metron,22,FALSE)</f>
        <v>13.44897959183673</v>
      </c>
      <c r="CE209">
        <f>VLOOKUP(Table3[[#This Row],[Reference]],metron,23,FALSE)</f>
        <v>1.462202380952381</v>
      </c>
      <c r="CF209">
        <f>VLOOKUP(Table3[[#This Row],[Reference]],metron,24,FALSE)</f>
        <v>2.01547619047619</v>
      </c>
      <c r="CG209">
        <f>VLOOKUP(Table3[[#This Row],[Reference]],metron,25,FALSE)</f>
        <v>7.7380952380952384E-2</v>
      </c>
      <c r="CH209">
        <f>VLOOKUP(Table3[[#This Row],[Reference]],metron,26,FALSE)</f>
        <v>0.13754093480202439</v>
      </c>
    </row>
    <row r="210" spans="1:86" hidden="1" x14ac:dyDescent="0.45">
      <c r="A210">
        <v>1534644000</v>
      </c>
      <c r="B210" t="s">
        <v>2138</v>
      </c>
      <c r="C210" t="s">
        <v>64</v>
      </c>
      <c r="D210" t="s">
        <v>65</v>
      </c>
      <c r="E210" t="s">
        <v>683</v>
      </c>
      <c r="F210" t="s">
        <v>694</v>
      </c>
      <c r="G210" t="s">
        <v>65</v>
      </c>
      <c r="H210">
        <v>5</v>
      </c>
      <c r="I210">
        <v>3</v>
      </c>
      <c r="J210">
        <v>1.5</v>
      </c>
      <c r="K210">
        <v>1.5</v>
      </c>
      <c r="L210">
        <v>1.5</v>
      </c>
      <c r="M210">
        <v>1</v>
      </c>
      <c r="N210">
        <v>1</v>
      </c>
      <c r="O210">
        <v>2</v>
      </c>
      <c r="P210">
        <v>1</v>
      </c>
      <c r="Q210">
        <v>0</v>
      </c>
      <c r="R210">
        <v>1</v>
      </c>
      <c r="S210">
        <v>75</v>
      </c>
      <c r="T210">
        <v>36</v>
      </c>
      <c r="U210">
        <v>3</v>
      </c>
      <c r="V210">
        <v>2</v>
      </c>
      <c r="W210">
        <v>1</v>
      </c>
      <c r="X210">
        <v>0</v>
      </c>
      <c r="Y210">
        <v>1</v>
      </c>
      <c r="Z210">
        <v>0</v>
      </c>
      <c r="AA210">
        <v>1</v>
      </c>
      <c r="AB210">
        <v>0</v>
      </c>
      <c r="AC210">
        <v>1</v>
      </c>
      <c r="AD210">
        <v>0</v>
      </c>
      <c r="AE210">
        <v>15</v>
      </c>
      <c r="AF210">
        <v>9</v>
      </c>
      <c r="AG210">
        <v>4</v>
      </c>
      <c r="AH210">
        <v>3</v>
      </c>
      <c r="AI210">
        <v>11</v>
      </c>
      <c r="AJ210">
        <v>6</v>
      </c>
      <c r="AK210">
        <v>12</v>
      </c>
      <c r="AL210">
        <v>19</v>
      </c>
      <c r="AM210">
        <v>57</v>
      </c>
      <c r="AN210">
        <v>43</v>
      </c>
      <c r="AO210">
        <v>1.4</v>
      </c>
      <c r="AP210">
        <v>1.1000000000000001</v>
      </c>
      <c r="AQ210">
        <v>2.25</v>
      </c>
      <c r="AR210">
        <v>50</v>
      </c>
      <c r="AS210">
        <v>50</v>
      </c>
      <c r="AT210">
        <v>50</v>
      </c>
      <c r="AU210">
        <v>25</v>
      </c>
      <c r="AV210">
        <v>0</v>
      </c>
      <c r="AW210">
        <v>0</v>
      </c>
      <c r="AX210">
        <v>50</v>
      </c>
      <c r="AY210">
        <v>50</v>
      </c>
      <c r="AZ210">
        <v>100</v>
      </c>
      <c r="BA210">
        <v>9.5</v>
      </c>
      <c r="BB210">
        <v>5</v>
      </c>
      <c r="BC210">
        <v>3.95</v>
      </c>
      <c r="BD210">
        <v>3.5</v>
      </c>
      <c r="BE210">
        <v>1.87</v>
      </c>
      <c r="BF210">
        <f t="shared" si="3"/>
        <v>2.4546066988360298E-2</v>
      </c>
      <c r="BG210">
        <f>1/Table3[[#This Row],[odds_ft_home_team_win]]-Table3[[#This Row],[Margin/3]]</f>
        <v>0.22861848997366499</v>
      </c>
      <c r="BH210">
        <f>1/Table3[[#This Row],[odds_ft_draw]]-Table3[[#This Row],[Margin/3]]</f>
        <v>0.26116821872592538</v>
      </c>
      <c r="BI210">
        <f>1/Table3[[#This Row],[odds_ft_away_team_win]]-Table3[[#This Row],[Margin/3]]</f>
        <v>0.51021329130040971</v>
      </c>
      <c r="BJ210">
        <f>MROUND(Table3[[#This Row],[ProbH]]*100,2)/100</f>
        <v>0.22</v>
      </c>
      <c r="BK210">
        <v>1.26</v>
      </c>
      <c r="BL210">
        <v>1.83</v>
      </c>
      <c r="BM210">
        <v>3.15</v>
      </c>
      <c r="BN210">
        <v>0</v>
      </c>
      <c r="BO210">
        <v>1.83</v>
      </c>
      <c r="BP210">
        <v>2</v>
      </c>
      <c r="BQ210" t="s">
        <v>1822</v>
      </c>
      <c r="BR210">
        <f>VLOOKUP(Table3[[#This Row],[Reference]],metron,10,FALSE)</f>
        <v>2.7115135834411381</v>
      </c>
      <c r="BS210">
        <f>VLOOKUP(Table3[[#This Row],[Reference]],metron,11,FALSE)</f>
        <v>1.0633893919793009</v>
      </c>
      <c r="BT210">
        <f>VLOOKUP(Table3[[#This Row],[Reference]],metron,12,FALSE)</f>
        <v>1.648124191461837</v>
      </c>
      <c r="BU210">
        <f>VLOOKUP(Table3[[#This Row],[Reference]],metron,13,FALSE)</f>
        <v>0.47218628719275552</v>
      </c>
      <c r="BV210">
        <f>VLOOKUP(Table3[[#This Row],[Reference]],metron,14,FALSE)</f>
        <v>0.70181112548512292</v>
      </c>
      <c r="BW210">
        <f>VLOOKUP(Table3[[#This Row],[Reference]],metron,15,FALSE)</f>
        <v>10.38488783943329</v>
      </c>
      <c r="BX210">
        <f>VLOOKUP(Table3[[#This Row],[Reference]],metron,16,FALSE)</f>
        <v>12.349468713105081</v>
      </c>
      <c r="BY210">
        <f>VLOOKUP(Table3[[#This Row],[Reference]],metron,17,FALSE)</f>
        <v>4.0990453460620522</v>
      </c>
      <c r="BZ210">
        <f>VLOOKUP(Table3[[#This Row],[Reference]],metron,18,FALSE)</f>
        <v>5.2720763723150359</v>
      </c>
      <c r="CA210">
        <f>VLOOKUP(Table3[[#This Row],[Reference]],metron,19,FALSE)</f>
        <v>6.2858424933712378</v>
      </c>
      <c r="CB210">
        <f>VLOOKUP(Table3[[#This Row],[Reference]],metron,20,FALSE)</f>
        <v>7.0773923407900448</v>
      </c>
      <c r="CC210">
        <f>VLOOKUP(Table3[[#This Row],[Reference]],metron,21,FALSE)</f>
        <v>13.235083532219569</v>
      </c>
      <c r="CD210">
        <f>VLOOKUP(Table3[[#This Row],[Reference]],metron,22,FALSE)</f>
        <v>13.05131264916468</v>
      </c>
      <c r="CE210">
        <f>VLOOKUP(Table3[[#This Row],[Reference]],metron,23,FALSE)</f>
        <v>1.834292289988493</v>
      </c>
      <c r="CF210">
        <f>VLOOKUP(Table3[[#This Row],[Reference]],metron,24,FALSE)</f>
        <v>1.806674338319908</v>
      </c>
      <c r="CG210">
        <f>VLOOKUP(Table3[[#This Row],[Reference]],metron,25,FALSE)</f>
        <v>0.1196777905638665</v>
      </c>
      <c r="CH210">
        <f>VLOOKUP(Table3[[#This Row],[Reference]],metron,26,FALSE)</f>
        <v>0.1185270425776755</v>
      </c>
    </row>
    <row r="211" spans="1:86" hidden="1" x14ac:dyDescent="0.45">
      <c r="A211">
        <v>1534644360</v>
      </c>
      <c r="B211" t="s">
        <v>2140</v>
      </c>
      <c r="C211" t="s">
        <v>64</v>
      </c>
      <c r="D211" t="s">
        <v>65</v>
      </c>
      <c r="E211" t="s">
        <v>704</v>
      </c>
      <c r="F211" t="s">
        <v>682</v>
      </c>
      <c r="G211" t="s">
        <v>65</v>
      </c>
      <c r="H211">
        <v>5</v>
      </c>
      <c r="I211">
        <v>3</v>
      </c>
      <c r="J211">
        <v>3</v>
      </c>
      <c r="K211">
        <v>2.29</v>
      </c>
      <c r="L211">
        <v>1.21</v>
      </c>
      <c r="M211">
        <v>1</v>
      </c>
      <c r="N211">
        <v>0</v>
      </c>
      <c r="O211">
        <v>1</v>
      </c>
      <c r="P211">
        <v>1</v>
      </c>
      <c r="Q211">
        <v>1</v>
      </c>
      <c r="R211">
        <v>0</v>
      </c>
      <c r="S211">
        <v>4</v>
      </c>
      <c r="U211">
        <v>6</v>
      </c>
      <c r="V211">
        <v>3</v>
      </c>
      <c r="W211">
        <v>2</v>
      </c>
      <c r="X211">
        <v>0</v>
      </c>
      <c r="Y211">
        <v>3</v>
      </c>
      <c r="Z211">
        <v>0</v>
      </c>
      <c r="AA211">
        <v>1</v>
      </c>
      <c r="AB211">
        <v>1</v>
      </c>
      <c r="AC211">
        <v>2</v>
      </c>
      <c r="AD211">
        <v>1</v>
      </c>
      <c r="AE211">
        <v>19</v>
      </c>
      <c r="AF211">
        <v>13</v>
      </c>
      <c r="AG211">
        <v>10</v>
      </c>
      <c r="AH211">
        <v>3</v>
      </c>
      <c r="AI211">
        <v>9</v>
      </c>
      <c r="AJ211">
        <v>10</v>
      </c>
      <c r="AK211">
        <v>12</v>
      </c>
      <c r="AL211">
        <v>15</v>
      </c>
      <c r="AM211">
        <v>49</v>
      </c>
      <c r="AN211">
        <v>51</v>
      </c>
      <c r="AO211">
        <v>2.2200000000000002</v>
      </c>
      <c r="AP211">
        <v>1.38</v>
      </c>
      <c r="AQ211">
        <v>2.75</v>
      </c>
      <c r="AR211">
        <v>50</v>
      </c>
      <c r="AS211">
        <v>100</v>
      </c>
      <c r="AT211">
        <v>75</v>
      </c>
      <c r="AU211">
        <v>0</v>
      </c>
      <c r="AV211">
        <v>0</v>
      </c>
      <c r="AW211">
        <v>100</v>
      </c>
      <c r="AX211">
        <v>100</v>
      </c>
      <c r="AY211">
        <v>0</v>
      </c>
      <c r="AZ211">
        <v>75</v>
      </c>
      <c r="BA211">
        <v>15</v>
      </c>
      <c r="BB211">
        <v>3.5</v>
      </c>
      <c r="BC211">
        <v>1.51</v>
      </c>
      <c r="BD211">
        <v>4.2</v>
      </c>
      <c r="BE211">
        <v>5.75</v>
      </c>
      <c r="BF211">
        <f t="shared" si="3"/>
        <v>2.4753312400879413E-2</v>
      </c>
      <c r="BG211">
        <f>1/Table3[[#This Row],[odds_ft_home_team_win]]-Table3[[#This Row],[Margin/3]]</f>
        <v>0.63749834322825971</v>
      </c>
      <c r="BH211">
        <f>1/Table3[[#This Row],[odds_ft_draw]]-Table3[[#This Row],[Margin/3]]</f>
        <v>0.21334192569435867</v>
      </c>
      <c r="BI211">
        <f>1/Table3[[#This Row],[odds_ft_away_team_win]]-Table3[[#This Row],[Margin/3]]</f>
        <v>0.14915973107738145</v>
      </c>
      <c r="BJ211">
        <f>MROUND(Table3[[#This Row],[ProbH]]*100,2)/100</f>
        <v>0.64</v>
      </c>
      <c r="BK211">
        <v>1.2</v>
      </c>
      <c r="BL211">
        <v>1.67</v>
      </c>
      <c r="BM211">
        <v>2.7</v>
      </c>
      <c r="BN211">
        <v>0</v>
      </c>
      <c r="BO211">
        <v>1.83</v>
      </c>
      <c r="BP211">
        <v>2</v>
      </c>
      <c r="BQ211" t="s">
        <v>1811</v>
      </c>
      <c r="BR211">
        <f>VLOOKUP(Table3[[#This Row],[Reference]],metron,10,FALSE)</f>
        <v>2.8343749999999996</v>
      </c>
      <c r="BS211">
        <f>VLOOKUP(Table3[[#This Row],[Reference]],metron,11,FALSE)</f>
        <v>1.980803571428571</v>
      </c>
      <c r="BT211">
        <f>VLOOKUP(Table3[[#This Row],[Reference]],metron,12,FALSE)</f>
        <v>0.85357142857142854</v>
      </c>
      <c r="BU211">
        <f>VLOOKUP(Table3[[#This Row],[Reference]],metron,13,FALSE)</f>
        <v>0.8683035714285714</v>
      </c>
      <c r="BV211">
        <f>VLOOKUP(Table3[[#This Row],[Reference]],metron,14,FALSE)</f>
        <v>0.36607142857142849</v>
      </c>
      <c r="BW211">
        <f>VLOOKUP(Table3[[#This Row],[Reference]],metron,15,FALSE)</f>
        <v>15.03980099502488</v>
      </c>
      <c r="BX211">
        <f>VLOOKUP(Table3[[#This Row],[Reference]],metron,16,FALSE)</f>
        <v>8.6326699834162515</v>
      </c>
      <c r="BY211">
        <f>VLOOKUP(Table3[[#This Row],[Reference]],metron,17,FALSE)</f>
        <v>6.5189234650967203</v>
      </c>
      <c r="BZ211">
        <f>VLOOKUP(Table3[[#This Row],[Reference]],metron,18,FALSE)</f>
        <v>3.4507989907485279</v>
      </c>
      <c r="CA211">
        <f>VLOOKUP(Table3[[#This Row],[Reference]],metron,19,FALSE)</f>
        <v>8.5208775299281605</v>
      </c>
      <c r="CB211">
        <f>VLOOKUP(Table3[[#This Row],[Reference]],metron,20,FALSE)</f>
        <v>5.181870992667724</v>
      </c>
      <c r="CC211">
        <f>VLOOKUP(Table3[[#This Row],[Reference]],metron,21,FALSE)</f>
        <v>12.48566610455312</v>
      </c>
      <c r="CD211">
        <f>VLOOKUP(Table3[[#This Row],[Reference]],metron,22,FALSE)</f>
        <v>13.573355817875211</v>
      </c>
      <c r="CE211">
        <f>VLOOKUP(Table3[[#This Row],[Reference]],metron,23,FALSE)</f>
        <v>1.395273023634882</v>
      </c>
      <c r="CF211">
        <f>VLOOKUP(Table3[[#This Row],[Reference]],metron,24,FALSE)</f>
        <v>2.0586797066014668</v>
      </c>
      <c r="CG211">
        <f>VLOOKUP(Table3[[#This Row],[Reference]],metron,25,FALSE)</f>
        <v>6.8459657701711488E-2</v>
      </c>
      <c r="CH211">
        <f>VLOOKUP(Table3[[#This Row],[Reference]],metron,26,FALSE)</f>
        <v>0.12713936430317849</v>
      </c>
    </row>
    <row r="212" spans="1:86" hidden="1" x14ac:dyDescent="0.45">
      <c r="A212">
        <v>1534698000</v>
      </c>
      <c r="B212" t="s">
        <v>386</v>
      </c>
      <c r="C212" t="s">
        <v>64</v>
      </c>
      <c r="D212" t="s">
        <v>65</v>
      </c>
      <c r="E212" t="s">
        <v>705</v>
      </c>
      <c r="F212" t="s">
        <v>676</v>
      </c>
      <c r="G212" t="s">
        <v>65</v>
      </c>
      <c r="H212">
        <v>5</v>
      </c>
      <c r="I212">
        <v>2</v>
      </c>
      <c r="J212">
        <v>0</v>
      </c>
      <c r="K212">
        <v>2.17</v>
      </c>
      <c r="L212">
        <v>0.78</v>
      </c>
      <c r="M212">
        <v>3</v>
      </c>
      <c r="N212">
        <v>0</v>
      </c>
      <c r="O212">
        <v>3</v>
      </c>
      <c r="P212">
        <v>2</v>
      </c>
      <c r="Q212">
        <v>2</v>
      </c>
      <c r="R212">
        <v>0</v>
      </c>
      <c r="S212" t="s">
        <v>2141</v>
      </c>
      <c r="U212">
        <v>8</v>
      </c>
      <c r="V212">
        <v>4</v>
      </c>
      <c r="W212">
        <v>1</v>
      </c>
      <c r="X212">
        <v>0</v>
      </c>
      <c r="Y212">
        <v>1</v>
      </c>
      <c r="Z212">
        <v>1</v>
      </c>
      <c r="AA212">
        <v>1</v>
      </c>
      <c r="AB212">
        <v>0</v>
      </c>
      <c r="AC212">
        <v>1</v>
      </c>
      <c r="AD212">
        <v>1</v>
      </c>
      <c r="AE212">
        <v>14</v>
      </c>
      <c r="AF212">
        <v>10</v>
      </c>
      <c r="AG212">
        <v>8</v>
      </c>
      <c r="AH212">
        <v>7</v>
      </c>
      <c r="AI212">
        <v>6</v>
      </c>
      <c r="AJ212">
        <v>3</v>
      </c>
      <c r="AK212">
        <v>21</v>
      </c>
      <c r="AL212">
        <v>11</v>
      </c>
      <c r="AM212">
        <v>48</v>
      </c>
      <c r="AN212">
        <v>52</v>
      </c>
      <c r="AO212">
        <v>1.75</v>
      </c>
      <c r="AP212">
        <v>1.34</v>
      </c>
      <c r="AQ212">
        <v>2</v>
      </c>
      <c r="AR212">
        <v>25</v>
      </c>
      <c r="AS212">
        <v>50</v>
      </c>
      <c r="AT212">
        <v>25</v>
      </c>
      <c r="AU212">
        <v>25</v>
      </c>
      <c r="AV212">
        <v>0</v>
      </c>
      <c r="AW212">
        <v>25</v>
      </c>
      <c r="AX212">
        <v>25</v>
      </c>
      <c r="AY212">
        <v>50</v>
      </c>
      <c r="AZ212">
        <v>100</v>
      </c>
      <c r="BA212">
        <v>8</v>
      </c>
      <c r="BB212">
        <v>4.5</v>
      </c>
      <c r="BC212">
        <v>2.2999999999999998</v>
      </c>
      <c r="BD212">
        <v>3.3</v>
      </c>
      <c r="BE212">
        <v>2.7</v>
      </c>
      <c r="BF212">
        <f t="shared" si="3"/>
        <v>3.6061094032108588E-2</v>
      </c>
      <c r="BG212">
        <f>1/Table3[[#This Row],[odds_ft_home_team_win]]-Table3[[#This Row],[Margin/3]]</f>
        <v>0.39872151466354361</v>
      </c>
      <c r="BH212">
        <f>1/Table3[[#This Row],[odds_ft_draw]]-Table3[[#This Row],[Margin/3]]</f>
        <v>0.26696920899819443</v>
      </c>
      <c r="BI212">
        <f>1/Table3[[#This Row],[odds_ft_away_team_win]]-Table3[[#This Row],[Margin/3]]</f>
        <v>0.33430927633826174</v>
      </c>
      <c r="BJ212">
        <f>MROUND(Table3[[#This Row],[ProbH]]*100,2)/100</f>
        <v>0.4</v>
      </c>
      <c r="BK212">
        <v>1.23</v>
      </c>
      <c r="BL212">
        <v>1.77</v>
      </c>
      <c r="BM212">
        <v>2.9</v>
      </c>
      <c r="BN212">
        <v>0</v>
      </c>
      <c r="BO212">
        <v>1.69</v>
      </c>
      <c r="BP212">
        <v>2.1</v>
      </c>
      <c r="BQ212" t="s">
        <v>1820</v>
      </c>
      <c r="BR212">
        <f>VLOOKUP(Table3[[#This Row],[Reference]],metron,10,FALSE)</f>
        <v>2.4956155335383219</v>
      </c>
      <c r="BS212">
        <f>VLOOKUP(Table3[[#This Row],[Reference]],metron,11,FALSE)</f>
        <v>1.344038264434575</v>
      </c>
      <c r="BT212">
        <f>VLOOKUP(Table3[[#This Row],[Reference]],metron,12,FALSE)</f>
        <v>1.1515772691037469</v>
      </c>
      <c r="BU212">
        <f>VLOOKUP(Table3[[#This Row],[Reference]],metron,13,FALSE)</f>
        <v>0.59936225942375587</v>
      </c>
      <c r="BV212">
        <f>VLOOKUP(Table3[[#This Row],[Reference]],metron,14,FALSE)</f>
        <v>0.50723152260562576</v>
      </c>
      <c r="BW212">
        <f>VLOOKUP(Table3[[#This Row],[Reference]],metron,15,FALSE)</f>
        <v>11.99278846153846</v>
      </c>
      <c r="BX212">
        <f>VLOOKUP(Table3[[#This Row],[Reference]],metron,16,FALSE)</f>
        <v>10.0277534965035</v>
      </c>
      <c r="BY212">
        <f>VLOOKUP(Table3[[#This Row],[Reference]],metron,17,FALSE)</f>
        <v>5.2857459543338514</v>
      </c>
      <c r="BZ212">
        <f>VLOOKUP(Table3[[#This Row],[Reference]],metron,18,FALSE)</f>
        <v>4.4067834183107957</v>
      </c>
      <c r="CA212">
        <f>VLOOKUP(Table3[[#This Row],[Reference]],metron,19,FALSE)</f>
        <v>6.7070425072046085</v>
      </c>
      <c r="CB212">
        <f>VLOOKUP(Table3[[#This Row],[Reference]],metron,20,FALSE)</f>
        <v>5.6209700781927046</v>
      </c>
      <c r="CC212">
        <f>VLOOKUP(Table3[[#This Row],[Reference]],metron,21,FALSE)</f>
        <v>13.04463690872752</v>
      </c>
      <c r="CD212">
        <f>VLOOKUP(Table3[[#This Row],[Reference]],metron,22,FALSE)</f>
        <v>13.49811236953142</v>
      </c>
      <c r="CE212">
        <f>VLOOKUP(Table3[[#This Row],[Reference]],metron,23,FALSE)</f>
        <v>1.5836526181353769</v>
      </c>
      <c r="CF212">
        <f>VLOOKUP(Table3[[#This Row],[Reference]],metron,24,FALSE)</f>
        <v>1.8744146445295871</v>
      </c>
      <c r="CG212">
        <f>VLOOKUP(Table3[[#This Row],[Reference]],metron,25,FALSE)</f>
        <v>8.5994040017028525E-2</v>
      </c>
      <c r="CH212">
        <f>VLOOKUP(Table3[[#This Row],[Reference]],metron,26,FALSE)</f>
        <v>0.13452532992762881</v>
      </c>
    </row>
    <row r="213" spans="1:86" hidden="1" x14ac:dyDescent="0.45">
      <c r="A213">
        <v>1534719600</v>
      </c>
      <c r="B213" t="s">
        <v>2142</v>
      </c>
      <c r="C213" t="s">
        <v>64</v>
      </c>
      <c r="D213" t="s">
        <v>65</v>
      </c>
      <c r="E213" t="s">
        <v>672</v>
      </c>
      <c r="F213" t="s">
        <v>661</v>
      </c>
      <c r="G213" t="s">
        <v>65</v>
      </c>
      <c r="H213">
        <v>5</v>
      </c>
      <c r="I213">
        <v>3</v>
      </c>
      <c r="J213">
        <v>0</v>
      </c>
      <c r="K213">
        <v>2.11</v>
      </c>
      <c r="L213">
        <v>1.52</v>
      </c>
      <c r="M213">
        <v>3</v>
      </c>
      <c r="N213">
        <v>1</v>
      </c>
      <c r="O213">
        <v>4</v>
      </c>
      <c r="P213">
        <v>1</v>
      </c>
      <c r="Q213">
        <v>1</v>
      </c>
      <c r="R213">
        <v>0</v>
      </c>
      <c r="S213" t="s">
        <v>2143</v>
      </c>
      <c r="T213">
        <v>52</v>
      </c>
      <c r="U213">
        <v>5</v>
      </c>
      <c r="V213">
        <v>3</v>
      </c>
      <c r="W213">
        <v>2</v>
      </c>
      <c r="X213">
        <v>0</v>
      </c>
      <c r="Y213">
        <v>5</v>
      </c>
      <c r="Z213">
        <v>0</v>
      </c>
      <c r="AA213">
        <v>1</v>
      </c>
      <c r="AB213">
        <v>1</v>
      </c>
      <c r="AC213">
        <v>2</v>
      </c>
      <c r="AD213">
        <v>3</v>
      </c>
      <c r="AE213">
        <v>13</v>
      </c>
      <c r="AF213">
        <v>11</v>
      </c>
      <c r="AG213">
        <v>7</v>
      </c>
      <c r="AH213">
        <v>3</v>
      </c>
      <c r="AI213">
        <v>6</v>
      </c>
      <c r="AJ213">
        <v>8</v>
      </c>
      <c r="AK213">
        <v>8</v>
      </c>
      <c r="AL213">
        <v>23</v>
      </c>
      <c r="AM213">
        <v>45</v>
      </c>
      <c r="AN213">
        <v>55</v>
      </c>
      <c r="AO213">
        <v>1.64</v>
      </c>
      <c r="AP213">
        <v>1.1299999999999999</v>
      </c>
      <c r="AQ213">
        <v>1.75</v>
      </c>
      <c r="AR213">
        <v>25</v>
      </c>
      <c r="AS213">
        <v>50</v>
      </c>
      <c r="AT213">
        <v>25</v>
      </c>
      <c r="AU213">
        <v>0</v>
      </c>
      <c r="AV213">
        <v>0</v>
      </c>
      <c r="AW213">
        <v>0</v>
      </c>
      <c r="AX213">
        <v>50</v>
      </c>
      <c r="AY213">
        <v>25</v>
      </c>
      <c r="AZ213">
        <v>100</v>
      </c>
      <c r="BA213">
        <v>8</v>
      </c>
      <c r="BB213">
        <v>6</v>
      </c>
      <c r="BC213">
        <v>2.7</v>
      </c>
      <c r="BD213">
        <v>3.15</v>
      </c>
      <c r="BE213">
        <v>2.6</v>
      </c>
      <c r="BF213">
        <f t="shared" si="3"/>
        <v>2.4148690815357494E-2</v>
      </c>
      <c r="BG213">
        <f>1/Table3[[#This Row],[odds_ft_home_team_win]]-Table3[[#This Row],[Margin/3]]</f>
        <v>0.34622167955501287</v>
      </c>
      <c r="BH213">
        <f>1/Table3[[#This Row],[odds_ft_draw]]-Table3[[#This Row],[Margin/3]]</f>
        <v>0.29331162664495997</v>
      </c>
      <c r="BI213">
        <f>1/Table3[[#This Row],[odds_ft_away_team_win]]-Table3[[#This Row],[Margin/3]]</f>
        <v>0.3604666938000271</v>
      </c>
      <c r="BJ213">
        <f>MROUND(Table3[[#This Row],[ProbH]]*100,2)/100</f>
        <v>0.34</v>
      </c>
      <c r="BK213">
        <v>1.36</v>
      </c>
      <c r="BL213">
        <v>2.1</v>
      </c>
      <c r="BM213">
        <v>3.85</v>
      </c>
      <c r="BN213">
        <v>0</v>
      </c>
      <c r="BO213">
        <v>1.91</v>
      </c>
      <c r="BP213">
        <v>1.91</v>
      </c>
      <c r="BQ213" t="s">
        <v>1826</v>
      </c>
      <c r="BR213">
        <f>VLOOKUP(Table3[[#This Row],[Reference]],metron,10,FALSE)</f>
        <v>2.5229727551184897</v>
      </c>
      <c r="BS213">
        <f>VLOOKUP(Table3[[#This Row],[Reference]],metron,11,FALSE)</f>
        <v>1.228921489601805</v>
      </c>
      <c r="BT213">
        <f>VLOOKUP(Table3[[#This Row],[Reference]],metron,12,FALSE)</f>
        <v>1.2940512655166849</v>
      </c>
      <c r="BU213">
        <f>VLOOKUP(Table3[[#This Row],[Reference]],metron,13,FALSE)</f>
        <v>0.53240890035472432</v>
      </c>
      <c r="BV213">
        <f>VLOOKUP(Table3[[#This Row],[Reference]],metron,14,FALSE)</f>
        <v>0.56514027732989358</v>
      </c>
      <c r="BW213">
        <f>VLOOKUP(Table3[[#This Row],[Reference]],metron,15,FALSE)</f>
        <v>11.417888124439131</v>
      </c>
      <c r="BX213">
        <f>VLOOKUP(Table3[[#This Row],[Reference]],metron,16,FALSE)</f>
        <v>10.76308704756207</v>
      </c>
      <c r="BY213">
        <f>VLOOKUP(Table3[[#This Row],[Reference]],metron,17,FALSE)</f>
        <v>4.8317672021824798</v>
      </c>
      <c r="BZ213">
        <f>VLOOKUP(Table3[[#This Row],[Reference]],metron,18,FALSE)</f>
        <v>4.6698999696877843</v>
      </c>
      <c r="CA213">
        <f>VLOOKUP(Table3[[#This Row],[Reference]],metron,19,FALSE)</f>
        <v>6.5861209222566508</v>
      </c>
      <c r="CB213">
        <f>VLOOKUP(Table3[[#This Row],[Reference]],metron,20,FALSE)</f>
        <v>6.093187077874286</v>
      </c>
      <c r="CC213">
        <f>VLOOKUP(Table3[[#This Row],[Reference]],metron,21,FALSE)</f>
        <v>12.685679611650491</v>
      </c>
      <c r="CD213">
        <f>VLOOKUP(Table3[[#This Row],[Reference]],metron,22,FALSE)</f>
        <v>13.02639563106796</v>
      </c>
      <c r="CE213">
        <f>VLOOKUP(Table3[[#This Row],[Reference]],metron,23,FALSE)</f>
        <v>1.6481211768132831</v>
      </c>
      <c r="CF213">
        <f>VLOOKUP(Table3[[#This Row],[Reference]],metron,24,FALSE)</f>
        <v>1.8572676958928049</v>
      </c>
      <c r="CG213">
        <f>VLOOKUP(Table3[[#This Row],[Reference]],metron,25,FALSE)</f>
        <v>9.641712787649287E-2</v>
      </c>
      <c r="CH213">
        <f>VLOOKUP(Table3[[#This Row],[Reference]],metron,26,FALSE)</f>
        <v>0.11302068161957469</v>
      </c>
    </row>
    <row r="214" spans="1:86" hidden="1" x14ac:dyDescent="0.45">
      <c r="A214">
        <v>1534896000</v>
      </c>
      <c r="B214" t="s">
        <v>2144</v>
      </c>
      <c r="C214" t="s">
        <v>64</v>
      </c>
      <c r="D214" t="s">
        <v>65</v>
      </c>
      <c r="E214" t="s">
        <v>1810</v>
      </c>
      <c r="F214" t="s">
        <v>693</v>
      </c>
      <c r="G214" t="s">
        <v>65</v>
      </c>
      <c r="H214">
        <v>6</v>
      </c>
      <c r="I214">
        <v>3</v>
      </c>
      <c r="J214">
        <v>0.5</v>
      </c>
      <c r="K214">
        <v>1.1200000000000001</v>
      </c>
      <c r="L214">
        <v>0.78</v>
      </c>
      <c r="M214">
        <v>1</v>
      </c>
      <c r="N214">
        <v>1</v>
      </c>
      <c r="O214">
        <v>2</v>
      </c>
      <c r="P214">
        <v>1</v>
      </c>
      <c r="Q214">
        <v>1</v>
      </c>
      <c r="R214">
        <v>0</v>
      </c>
      <c r="S214">
        <v>37</v>
      </c>
      <c r="T214">
        <v>77</v>
      </c>
      <c r="U214">
        <v>6</v>
      </c>
      <c r="V214">
        <v>10</v>
      </c>
      <c r="W214">
        <v>2</v>
      </c>
      <c r="X214">
        <v>0</v>
      </c>
      <c r="Y214">
        <v>1</v>
      </c>
      <c r="Z214">
        <v>0</v>
      </c>
      <c r="AA214">
        <v>0</v>
      </c>
      <c r="AB214">
        <v>2</v>
      </c>
      <c r="AC214">
        <v>0</v>
      </c>
      <c r="AD214">
        <v>1</v>
      </c>
      <c r="AE214">
        <v>9</v>
      </c>
      <c r="AF214">
        <v>30</v>
      </c>
      <c r="AG214">
        <v>3</v>
      </c>
      <c r="AH214">
        <v>6</v>
      </c>
      <c r="AI214">
        <v>6</v>
      </c>
      <c r="AJ214">
        <v>24</v>
      </c>
      <c r="AK214">
        <v>14</v>
      </c>
      <c r="AL214">
        <v>8</v>
      </c>
      <c r="AM214">
        <v>39</v>
      </c>
      <c r="AN214">
        <v>61</v>
      </c>
      <c r="AO214">
        <v>1.07</v>
      </c>
      <c r="AP214">
        <v>2.69</v>
      </c>
      <c r="AQ214">
        <v>2</v>
      </c>
      <c r="AR214">
        <v>50</v>
      </c>
      <c r="AS214">
        <v>50</v>
      </c>
      <c r="AT214">
        <v>50</v>
      </c>
      <c r="AU214">
        <v>25</v>
      </c>
      <c r="AV214">
        <v>0</v>
      </c>
      <c r="AW214">
        <v>0</v>
      </c>
      <c r="AX214">
        <v>25</v>
      </c>
      <c r="AY214">
        <v>50</v>
      </c>
      <c r="AZ214">
        <v>75</v>
      </c>
      <c r="BA214">
        <v>13.5</v>
      </c>
      <c r="BB214">
        <v>4</v>
      </c>
      <c r="BC214">
        <v>2.7</v>
      </c>
      <c r="BD214">
        <v>3.3</v>
      </c>
      <c r="BE214">
        <v>2.5</v>
      </c>
      <c r="BF214">
        <f t="shared" si="3"/>
        <v>2.4466891133557784E-2</v>
      </c>
      <c r="BG214">
        <f>1/Table3[[#This Row],[odds_ft_home_team_win]]-Table3[[#This Row],[Margin/3]]</f>
        <v>0.34590347923681258</v>
      </c>
      <c r="BH214">
        <f>1/Table3[[#This Row],[odds_ft_draw]]-Table3[[#This Row],[Margin/3]]</f>
        <v>0.27856341189674527</v>
      </c>
      <c r="BI214">
        <f>1/Table3[[#This Row],[odds_ft_away_team_win]]-Table3[[#This Row],[Margin/3]]</f>
        <v>0.37553310886644226</v>
      </c>
      <c r="BJ214">
        <f>MROUND(Table3[[#This Row],[ProbH]]*100,2)/100</f>
        <v>0.34</v>
      </c>
      <c r="BK214">
        <v>1.25</v>
      </c>
      <c r="BL214">
        <v>1.8</v>
      </c>
      <c r="BM214">
        <v>3.05</v>
      </c>
      <c r="BN214">
        <v>0</v>
      </c>
      <c r="BO214">
        <v>1.71</v>
      </c>
      <c r="BP214">
        <v>2.15</v>
      </c>
      <c r="BQ214" t="s">
        <v>1828</v>
      </c>
      <c r="BR214">
        <f>VLOOKUP(Table3[[#This Row],[Reference]],metron,10,FALSE)</f>
        <v>2.5229727551184897</v>
      </c>
      <c r="BS214">
        <f>VLOOKUP(Table3[[#This Row],[Reference]],metron,11,FALSE)</f>
        <v>1.228921489601805</v>
      </c>
      <c r="BT214">
        <f>VLOOKUP(Table3[[#This Row],[Reference]],metron,12,FALSE)</f>
        <v>1.2940512655166849</v>
      </c>
      <c r="BU214">
        <f>VLOOKUP(Table3[[#This Row],[Reference]],metron,13,FALSE)</f>
        <v>0.53240890035472432</v>
      </c>
      <c r="BV214">
        <f>VLOOKUP(Table3[[#This Row],[Reference]],metron,14,FALSE)</f>
        <v>0.56514027732989358</v>
      </c>
      <c r="BW214">
        <f>VLOOKUP(Table3[[#This Row],[Reference]],metron,15,FALSE)</f>
        <v>11.417888124439131</v>
      </c>
      <c r="BX214">
        <f>VLOOKUP(Table3[[#This Row],[Reference]],metron,16,FALSE)</f>
        <v>10.76308704756207</v>
      </c>
      <c r="BY214">
        <f>VLOOKUP(Table3[[#This Row],[Reference]],metron,17,FALSE)</f>
        <v>4.8317672021824798</v>
      </c>
      <c r="BZ214">
        <f>VLOOKUP(Table3[[#This Row],[Reference]],metron,18,FALSE)</f>
        <v>4.6698999696877843</v>
      </c>
      <c r="CA214">
        <f>VLOOKUP(Table3[[#This Row],[Reference]],metron,19,FALSE)</f>
        <v>6.5861209222566508</v>
      </c>
      <c r="CB214">
        <f>VLOOKUP(Table3[[#This Row],[Reference]],metron,20,FALSE)</f>
        <v>6.093187077874286</v>
      </c>
      <c r="CC214">
        <f>VLOOKUP(Table3[[#This Row],[Reference]],metron,21,FALSE)</f>
        <v>12.685679611650491</v>
      </c>
      <c r="CD214">
        <f>VLOOKUP(Table3[[#This Row],[Reference]],metron,22,FALSE)</f>
        <v>13.02639563106796</v>
      </c>
      <c r="CE214">
        <f>VLOOKUP(Table3[[#This Row],[Reference]],metron,23,FALSE)</f>
        <v>1.6481211768132831</v>
      </c>
      <c r="CF214">
        <f>VLOOKUP(Table3[[#This Row],[Reference]],metron,24,FALSE)</f>
        <v>1.8572676958928049</v>
      </c>
      <c r="CG214">
        <f>VLOOKUP(Table3[[#This Row],[Reference]],metron,25,FALSE)</f>
        <v>9.641712787649287E-2</v>
      </c>
      <c r="CH214">
        <f>VLOOKUP(Table3[[#This Row],[Reference]],metron,26,FALSE)</f>
        <v>0.11302068161957469</v>
      </c>
    </row>
    <row r="215" spans="1:86" hidden="1" x14ac:dyDescent="0.45">
      <c r="A215">
        <v>1534896000</v>
      </c>
      <c r="B215" t="s">
        <v>2144</v>
      </c>
      <c r="C215" t="s">
        <v>64</v>
      </c>
      <c r="D215" t="s">
        <v>65</v>
      </c>
      <c r="E215" t="s">
        <v>682</v>
      </c>
      <c r="F215" t="s">
        <v>683</v>
      </c>
      <c r="G215" t="s">
        <v>65</v>
      </c>
      <c r="H215">
        <v>6</v>
      </c>
      <c r="I215">
        <v>2</v>
      </c>
      <c r="J215">
        <v>0.33</v>
      </c>
      <c r="K215">
        <v>1.47</v>
      </c>
      <c r="L215">
        <v>0.61</v>
      </c>
      <c r="M215">
        <v>0</v>
      </c>
      <c r="N215">
        <v>1</v>
      </c>
      <c r="O215">
        <v>1</v>
      </c>
      <c r="P215">
        <v>1</v>
      </c>
      <c r="Q215">
        <v>0</v>
      </c>
      <c r="R215">
        <v>1</v>
      </c>
      <c r="T215">
        <v>14</v>
      </c>
      <c r="U215">
        <v>0</v>
      </c>
      <c r="V215">
        <v>3</v>
      </c>
      <c r="W215">
        <v>3</v>
      </c>
      <c r="X215">
        <v>0</v>
      </c>
      <c r="Y215">
        <v>2</v>
      </c>
      <c r="Z215">
        <v>0</v>
      </c>
      <c r="AA215">
        <v>0</v>
      </c>
      <c r="AB215">
        <v>3</v>
      </c>
      <c r="AC215">
        <v>1</v>
      </c>
      <c r="AD215">
        <v>1</v>
      </c>
      <c r="AE215">
        <v>18</v>
      </c>
      <c r="AF215">
        <v>10</v>
      </c>
      <c r="AG215">
        <v>4</v>
      </c>
      <c r="AH215">
        <v>4</v>
      </c>
      <c r="AI215">
        <v>14</v>
      </c>
      <c r="AJ215">
        <v>6</v>
      </c>
      <c r="AK215">
        <v>10</v>
      </c>
      <c r="AL215">
        <v>13</v>
      </c>
      <c r="AM215">
        <v>54</v>
      </c>
      <c r="AN215">
        <v>46</v>
      </c>
      <c r="AO215">
        <v>1.78</v>
      </c>
      <c r="AP215">
        <v>1.1599999999999999</v>
      </c>
      <c r="AQ215">
        <v>3.17</v>
      </c>
      <c r="AR215">
        <v>42</v>
      </c>
      <c r="AS215">
        <v>59</v>
      </c>
      <c r="AT215">
        <v>59</v>
      </c>
      <c r="AU215">
        <v>42</v>
      </c>
      <c r="AV215">
        <v>25</v>
      </c>
      <c r="AW215">
        <v>59</v>
      </c>
      <c r="AX215">
        <v>59</v>
      </c>
      <c r="AY215">
        <v>42</v>
      </c>
      <c r="AZ215">
        <v>59</v>
      </c>
      <c r="BA215">
        <v>13.67</v>
      </c>
      <c r="BB215">
        <v>4.83</v>
      </c>
      <c r="BC215">
        <v>1.87</v>
      </c>
      <c r="BD215">
        <v>3.5</v>
      </c>
      <c r="BE215">
        <v>3.9</v>
      </c>
      <c r="BF215">
        <f t="shared" si="3"/>
        <v>2.562796680443739E-2</v>
      </c>
      <c r="BG215">
        <f>1/Table3[[#This Row],[odds_ft_home_team_win]]-Table3[[#This Row],[Margin/3]]</f>
        <v>0.50913139148433262</v>
      </c>
      <c r="BH215">
        <f>1/Table3[[#This Row],[odds_ft_draw]]-Table3[[#This Row],[Margin/3]]</f>
        <v>0.26008631890984829</v>
      </c>
      <c r="BI215">
        <f>1/Table3[[#This Row],[odds_ft_away_team_win]]-Table3[[#This Row],[Margin/3]]</f>
        <v>0.23078228960581906</v>
      </c>
      <c r="BJ215">
        <f>MROUND(Table3[[#This Row],[ProbH]]*100,2)/100</f>
        <v>0.5</v>
      </c>
      <c r="BK215">
        <v>1.26</v>
      </c>
      <c r="BL215">
        <v>1.83</v>
      </c>
      <c r="BM215">
        <v>3.1</v>
      </c>
      <c r="BN215">
        <v>0</v>
      </c>
      <c r="BO215">
        <v>1.8</v>
      </c>
      <c r="BP215">
        <v>2.0499999999999998</v>
      </c>
      <c r="BQ215" t="s">
        <v>1846</v>
      </c>
      <c r="BR215">
        <f>VLOOKUP(Table3[[#This Row],[Reference]],metron,10,FALSE)</f>
        <v>2.5202079886551649</v>
      </c>
      <c r="BS215">
        <f>VLOOKUP(Table3[[#This Row],[Reference]],metron,11,FALSE)</f>
        <v>1.5342708579532029</v>
      </c>
      <c r="BT215">
        <f>VLOOKUP(Table3[[#This Row],[Reference]],metron,12,FALSE)</f>
        <v>0.98593713070196176</v>
      </c>
      <c r="BU215">
        <f>VLOOKUP(Table3[[#This Row],[Reference]],metron,13,FALSE)</f>
        <v>0.67513590167809023</v>
      </c>
      <c r="BV215">
        <f>VLOOKUP(Table3[[#This Row],[Reference]],metron,14,FALSE)</f>
        <v>0.4286727337194185</v>
      </c>
      <c r="BW215">
        <f>VLOOKUP(Table3[[#This Row],[Reference]],metron,15,FALSE)</f>
        <v>12.98669114272602</v>
      </c>
      <c r="BX215">
        <f>VLOOKUP(Table3[[#This Row],[Reference]],metron,16,FALSE)</f>
        <v>9.4167049105094076</v>
      </c>
      <c r="BY215">
        <f>VLOOKUP(Table3[[#This Row],[Reference]],metron,17,FALSE)</f>
        <v>5.6645716945996272</v>
      </c>
      <c r="BZ215">
        <f>VLOOKUP(Table3[[#This Row],[Reference]],metron,18,FALSE)</f>
        <v>4.0242085661080074</v>
      </c>
      <c r="CA215">
        <f>VLOOKUP(Table3[[#This Row],[Reference]],metron,19,FALSE)</f>
        <v>7.3221194481263927</v>
      </c>
      <c r="CB215">
        <f>VLOOKUP(Table3[[#This Row],[Reference]],metron,20,FALSE)</f>
        <v>5.3924963444014002</v>
      </c>
      <c r="CC215">
        <f>VLOOKUP(Table3[[#This Row],[Reference]],metron,21,FALSE)</f>
        <v>12.508162313432839</v>
      </c>
      <c r="CD215">
        <f>VLOOKUP(Table3[[#This Row],[Reference]],metron,22,FALSE)</f>
        <v>13.36963619402985</v>
      </c>
      <c r="CE215">
        <f>VLOOKUP(Table3[[#This Row],[Reference]],metron,23,FALSE)</f>
        <v>1.4438014689517029</v>
      </c>
      <c r="CF215">
        <f>VLOOKUP(Table3[[#This Row],[Reference]],metron,24,FALSE)</f>
        <v>1.9410193634542621</v>
      </c>
      <c r="CG215">
        <f>VLOOKUP(Table3[[#This Row],[Reference]],metron,25,FALSE)</f>
        <v>8.4130870242599604E-2</v>
      </c>
      <c r="CH215">
        <f>VLOOKUP(Table3[[#This Row],[Reference]],metron,26,FALSE)</f>
        <v>0.1275317160026708</v>
      </c>
    </row>
    <row r="216" spans="1:86" x14ac:dyDescent="0.45">
      <c r="A216">
        <v>1534903200</v>
      </c>
      <c r="B216" t="s">
        <v>2145</v>
      </c>
      <c r="C216" t="s">
        <v>64</v>
      </c>
      <c r="D216" t="s">
        <v>65</v>
      </c>
      <c r="E216" t="s">
        <v>700</v>
      </c>
      <c r="F216" t="s">
        <v>677</v>
      </c>
      <c r="G216" t="s">
        <v>65</v>
      </c>
      <c r="H216">
        <v>6</v>
      </c>
      <c r="I216">
        <v>1.5</v>
      </c>
      <c r="J216">
        <v>0.5</v>
      </c>
      <c r="K216">
        <v>1.35</v>
      </c>
      <c r="L216">
        <v>0.71</v>
      </c>
      <c r="M216">
        <v>2</v>
      </c>
      <c r="N216">
        <v>0</v>
      </c>
      <c r="O216">
        <v>2</v>
      </c>
      <c r="P216">
        <v>1</v>
      </c>
      <c r="Q216">
        <v>1</v>
      </c>
      <c r="R216">
        <v>0</v>
      </c>
      <c r="S216" t="s">
        <v>2146</v>
      </c>
      <c r="U216">
        <v>5</v>
      </c>
      <c r="V216">
        <v>8</v>
      </c>
      <c r="W216">
        <v>3</v>
      </c>
      <c r="X216">
        <v>0</v>
      </c>
      <c r="Y216">
        <v>5</v>
      </c>
      <c r="Z216">
        <v>0</v>
      </c>
      <c r="AA216">
        <v>1</v>
      </c>
      <c r="AB216">
        <v>2</v>
      </c>
      <c r="AC216">
        <v>1</v>
      </c>
      <c r="AD216">
        <v>4</v>
      </c>
      <c r="AE216">
        <v>12</v>
      </c>
      <c r="AF216">
        <v>13</v>
      </c>
      <c r="AG216">
        <v>5</v>
      </c>
      <c r="AH216">
        <v>4</v>
      </c>
      <c r="AI216">
        <v>7</v>
      </c>
      <c r="AJ216">
        <v>9</v>
      </c>
      <c r="AK216">
        <v>11</v>
      </c>
      <c r="AL216">
        <v>14</v>
      </c>
      <c r="AM216">
        <v>50</v>
      </c>
      <c r="AN216">
        <v>50</v>
      </c>
      <c r="AO216">
        <v>1.45</v>
      </c>
      <c r="AP216">
        <v>1.44</v>
      </c>
      <c r="AQ216">
        <v>2.25</v>
      </c>
      <c r="AR216">
        <v>50</v>
      </c>
      <c r="AS216">
        <v>75</v>
      </c>
      <c r="AT216">
        <v>75</v>
      </c>
      <c r="AU216">
        <v>0</v>
      </c>
      <c r="AV216">
        <v>0</v>
      </c>
      <c r="AW216">
        <v>50</v>
      </c>
      <c r="AX216">
        <v>50</v>
      </c>
      <c r="AY216">
        <v>25</v>
      </c>
      <c r="AZ216">
        <v>50</v>
      </c>
      <c r="BA216">
        <v>10</v>
      </c>
      <c r="BB216">
        <v>4.5</v>
      </c>
      <c r="BC216">
        <v>2.2999999999999998</v>
      </c>
      <c r="BD216">
        <v>3.1</v>
      </c>
      <c r="BE216">
        <v>3.15</v>
      </c>
      <c r="BF216">
        <f t="shared" si="3"/>
        <v>2.4941190439086675E-2</v>
      </c>
      <c r="BG216">
        <f>1/Table3[[#This Row],[odds_ft_home_team_win]]-Table3[[#This Row],[Margin/3]]</f>
        <v>0.40984141825656556</v>
      </c>
      <c r="BH216">
        <f>1/Table3[[#This Row],[odds_ft_draw]]-Table3[[#This Row],[Margin/3]]</f>
        <v>0.29763945472220366</v>
      </c>
      <c r="BI216">
        <f>1/Table3[[#This Row],[odds_ft_away_team_win]]-Table3[[#This Row],[Margin/3]]</f>
        <v>0.29251912702123078</v>
      </c>
      <c r="BJ216">
        <f>MROUND(Table3[[#This Row],[ProbH]]*100,2)/100</f>
        <v>0.4</v>
      </c>
      <c r="BK216">
        <v>1.34</v>
      </c>
      <c r="BL216">
        <v>2.0499999999999998</v>
      </c>
      <c r="BM216">
        <v>3.75</v>
      </c>
      <c r="BN216">
        <v>0</v>
      </c>
      <c r="BO216">
        <v>1.91</v>
      </c>
      <c r="BP216">
        <v>1.91</v>
      </c>
      <c r="BQ216" t="s">
        <v>1803</v>
      </c>
      <c r="BR216">
        <f>VLOOKUP(Table3[[#This Row],[Reference]],metron,10,FALSE)</f>
        <v>2.4956155335383219</v>
      </c>
      <c r="BS216">
        <f>VLOOKUP(Table3[[#This Row],[Reference]],metron,11,FALSE)</f>
        <v>1.344038264434575</v>
      </c>
      <c r="BT216">
        <f>VLOOKUP(Table3[[#This Row],[Reference]],metron,12,FALSE)</f>
        <v>1.1515772691037469</v>
      </c>
      <c r="BU216">
        <f>VLOOKUP(Table3[[#This Row],[Reference]],metron,13,FALSE)</f>
        <v>0.59936225942375587</v>
      </c>
      <c r="BV216">
        <f>VLOOKUP(Table3[[#This Row],[Reference]],metron,14,FALSE)</f>
        <v>0.50723152260562576</v>
      </c>
      <c r="BW216">
        <f>VLOOKUP(Table3[[#This Row],[Reference]],metron,15,FALSE)</f>
        <v>11.99278846153846</v>
      </c>
      <c r="BX216">
        <f>VLOOKUP(Table3[[#This Row],[Reference]],metron,16,FALSE)</f>
        <v>10.0277534965035</v>
      </c>
      <c r="BY216">
        <f>VLOOKUP(Table3[[#This Row],[Reference]],metron,17,FALSE)</f>
        <v>5.2857459543338514</v>
      </c>
      <c r="BZ216">
        <f>VLOOKUP(Table3[[#This Row],[Reference]],metron,18,FALSE)</f>
        <v>4.4067834183107957</v>
      </c>
      <c r="CA216">
        <f>VLOOKUP(Table3[[#This Row],[Reference]],metron,19,FALSE)</f>
        <v>6.7070425072046085</v>
      </c>
      <c r="CB216">
        <f>VLOOKUP(Table3[[#This Row],[Reference]],metron,20,FALSE)</f>
        <v>5.6209700781927046</v>
      </c>
      <c r="CC216">
        <f>VLOOKUP(Table3[[#This Row],[Reference]],metron,21,FALSE)</f>
        <v>13.04463690872752</v>
      </c>
      <c r="CD216">
        <f>VLOOKUP(Table3[[#This Row],[Reference]],metron,22,FALSE)</f>
        <v>13.49811236953142</v>
      </c>
      <c r="CE216">
        <f>VLOOKUP(Table3[[#This Row],[Reference]],metron,23,FALSE)</f>
        <v>1.5836526181353769</v>
      </c>
      <c r="CF216">
        <f>VLOOKUP(Table3[[#This Row],[Reference]],metron,24,FALSE)</f>
        <v>1.8744146445295871</v>
      </c>
      <c r="CG216">
        <f>VLOOKUP(Table3[[#This Row],[Reference]],metron,25,FALSE)</f>
        <v>8.5994040017028525E-2</v>
      </c>
      <c r="CH216">
        <f>VLOOKUP(Table3[[#This Row],[Reference]],metron,26,FALSE)</f>
        <v>0.13452532992762881</v>
      </c>
    </row>
    <row r="217" spans="1:86" hidden="1" x14ac:dyDescent="0.45">
      <c r="A217">
        <v>1534903200</v>
      </c>
      <c r="B217" t="s">
        <v>2145</v>
      </c>
      <c r="C217" t="s">
        <v>64</v>
      </c>
      <c r="D217" t="s">
        <v>65</v>
      </c>
      <c r="E217" t="s">
        <v>666</v>
      </c>
      <c r="F217" t="s">
        <v>660</v>
      </c>
      <c r="G217" t="s">
        <v>65</v>
      </c>
      <c r="H217">
        <v>6</v>
      </c>
      <c r="I217">
        <v>0</v>
      </c>
      <c r="J217">
        <v>0</v>
      </c>
      <c r="K217">
        <v>1</v>
      </c>
      <c r="L217">
        <v>0.94</v>
      </c>
      <c r="M217">
        <v>1</v>
      </c>
      <c r="N217">
        <v>0</v>
      </c>
      <c r="O217">
        <v>1</v>
      </c>
      <c r="P217">
        <v>1</v>
      </c>
      <c r="Q217">
        <v>1</v>
      </c>
      <c r="R217">
        <v>0</v>
      </c>
      <c r="S217">
        <v>25</v>
      </c>
      <c r="U217">
        <v>4</v>
      </c>
      <c r="V217">
        <v>0</v>
      </c>
      <c r="W217">
        <v>2</v>
      </c>
      <c r="X217">
        <v>0</v>
      </c>
      <c r="Y217">
        <v>3</v>
      </c>
      <c r="Z217">
        <v>0</v>
      </c>
      <c r="AA217">
        <v>1</v>
      </c>
      <c r="AB217">
        <v>1</v>
      </c>
      <c r="AC217">
        <v>2</v>
      </c>
      <c r="AD217">
        <v>1</v>
      </c>
      <c r="AE217">
        <v>16</v>
      </c>
      <c r="AF217">
        <v>12</v>
      </c>
      <c r="AG217">
        <v>7</v>
      </c>
      <c r="AH217">
        <v>3</v>
      </c>
      <c r="AI217">
        <v>9</v>
      </c>
      <c r="AJ217">
        <v>9</v>
      </c>
      <c r="AK217">
        <v>14</v>
      </c>
      <c r="AL217">
        <v>13</v>
      </c>
      <c r="AM217">
        <v>52</v>
      </c>
      <c r="AN217">
        <v>48</v>
      </c>
      <c r="AO217">
        <v>1.82</v>
      </c>
      <c r="AP217">
        <v>1.25</v>
      </c>
      <c r="AQ217">
        <v>3.75</v>
      </c>
      <c r="AR217">
        <v>75</v>
      </c>
      <c r="AS217">
        <v>75</v>
      </c>
      <c r="AT217">
        <v>75</v>
      </c>
      <c r="AU217">
        <v>25</v>
      </c>
      <c r="AV217">
        <v>25</v>
      </c>
      <c r="AW217">
        <v>50</v>
      </c>
      <c r="AX217">
        <v>75</v>
      </c>
      <c r="AY217">
        <v>50</v>
      </c>
      <c r="AZ217">
        <v>100</v>
      </c>
      <c r="BA217">
        <v>12.5</v>
      </c>
      <c r="BB217">
        <v>4</v>
      </c>
      <c r="BC217">
        <v>2.2000000000000002</v>
      </c>
      <c r="BD217">
        <v>3.2</v>
      </c>
      <c r="BE217">
        <v>3.15</v>
      </c>
      <c r="BF217">
        <f t="shared" si="3"/>
        <v>2.8168590668590676E-2</v>
      </c>
      <c r="BG217">
        <f>1/Table3[[#This Row],[odds_ft_home_team_win]]-Table3[[#This Row],[Margin/3]]</f>
        <v>0.42637686387686385</v>
      </c>
      <c r="BH217">
        <f>1/Table3[[#This Row],[odds_ft_draw]]-Table3[[#This Row],[Margin/3]]</f>
        <v>0.28433140933140932</v>
      </c>
      <c r="BI217">
        <f>1/Table3[[#This Row],[odds_ft_away_team_win]]-Table3[[#This Row],[Margin/3]]</f>
        <v>0.28929172679172677</v>
      </c>
      <c r="BJ217">
        <f>MROUND(Table3[[#This Row],[ProbH]]*100,2)/100</f>
        <v>0.42</v>
      </c>
      <c r="BK217">
        <v>1.3</v>
      </c>
      <c r="BL217">
        <v>1.95</v>
      </c>
      <c r="BM217">
        <v>3.4</v>
      </c>
      <c r="BN217">
        <v>0</v>
      </c>
      <c r="BO217">
        <v>1.83</v>
      </c>
      <c r="BP217">
        <v>2</v>
      </c>
      <c r="BQ217" t="s">
        <v>1843</v>
      </c>
      <c r="BR217">
        <f>VLOOKUP(Table3[[#This Row],[Reference]],metron,10,FALSE)</f>
        <v>2.4884649511978703</v>
      </c>
      <c r="BS217">
        <f>VLOOKUP(Table3[[#This Row],[Reference]],metron,11,FALSE)</f>
        <v>1.396960958296362</v>
      </c>
      <c r="BT217">
        <f>VLOOKUP(Table3[[#This Row],[Reference]],metron,12,FALSE)</f>
        <v>1.091503992901508</v>
      </c>
      <c r="BU217">
        <f>VLOOKUP(Table3[[#This Row],[Reference]],metron,13,FALSE)</f>
        <v>0.60765391014975045</v>
      </c>
      <c r="BV217">
        <f>VLOOKUP(Table3[[#This Row],[Reference]],metron,14,FALSE)</f>
        <v>0.47276760953965608</v>
      </c>
      <c r="BW217">
        <f>VLOOKUP(Table3[[#This Row],[Reference]],metron,15,FALSE)</f>
        <v>12.29504785684561</v>
      </c>
      <c r="BX217">
        <f>VLOOKUP(Table3[[#This Row],[Reference]],metron,16,FALSE)</f>
        <v>10.047232625884311</v>
      </c>
      <c r="BY217">
        <f>VLOOKUP(Table3[[#This Row],[Reference]],metron,17,FALSE)</f>
        <v>5.2917192097519967</v>
      </c>
      <c r="BZ217">
        <f>VLOOKUP(Table3[[#This Row],[Reference]],metron,18,FALSE)</f>
        <v>4.2580916351408158</v>
      </c>
      <c r="CA217">
        <f>VLOOKUP(Table3[[#This Row],[Reference]],metron,19,FALSE)</f>
        <v>7.0033286470936131</v>
      </c>
      <c r="CB217">
        <f>VLOOKUP(Table3[[#This Row],[Reference]],metron,20,FALSE)</f>
        <v>5.789140990743495</v>
      </c>
      <c r="CC217">
        <f>VLOOKUP(Table3[[#This Row],[Reference]],metron,21,FALSE)</f>
        <v>12.77041895895049</v>
      </c>
      <c r="CD217">
        <f>VLOOKUP(Table3[[#This Row],[Reference]],metron,22,FALSE)</f>
        <v>13.411129919593741</v>
      </c>
      <c r="CE217">
        <f>VLOOKUP(Table3[[#This Row],[Reference]],metron,23,FALSE)</f>
        <v>1.556141062018646</v>
      </c>
      <c r="CF217">
        <f>VLOOKUP(Table3[[#This Row],[Reference]],metron,24,FALSE)</f>
        <v>1.9114308877178761</v>
      </c>
      <c r="CG217">
        <f>VLOOKUP(Table3[[#This Row],[Reference]],metron,25,FALSE)</f>
        <v>8.4920956627482766E-2</v>
      </c>
      <c r="CH217">
        <f>VLOOKUP(Table3[[#This Row],[Reference]],metron,26,FALSE)</f>
        <v>0.1323469801378192</v>
      </c>
    </row>
    <row r="218" spans="1:86" hidden="1" x14ac:dyDescent="0.45">
      <c r="A218">
        <v>1534982400</v>
      </c>
      <c r="B218" t="s">
        <v>2147</v>
      </c>
      <c r="C218" t="s">
        <v>64</v>
      </c>
      <c r="D218" t="s">
        <v>65</v>
      </c>
      <c r="E218" t="s">
        <v>671</v>
      </c>
      <c r="F218" t="s">
        <v>705</v>
      </c>
      <c r="G218" t="s">
        <v>65</v>
      </c>
      <c r="H218">
        <v>6</v>
      </c>
      <c r="I218">
        <v>3</v>
      </c>
      <c r="J218">
        <v>1.5</v>
      </c>
      <c r="K218">
        <v>2.29</v>
      </c>
      <c r="L218">
        <v>0.72</v>
      </c>
      <c r="M218">
        <v>1</v>
      </c>
      <c r="N218">
        <v>0</v>
      </c>
      <c r="O218">
        <v>1</v>
      </c>
      <c r="P218">
        <v>1</v>
      </c>
      <c r="Q218">
        <v>1</v>
      </c>
      <c r="R218">
        <v>0</v>
      </c>
      <c r="S218">
        <v>35</v>
      </c>
      <c r="U218">
        <v>2</v>
      </c>
      <c r="V218">
        <v>9</v>
      </c>
      <c r="W218">
        <v>1</v>
      </c>
      <c r="X218">
        <v>0</v>
      </c>
      <c r="Y218">
        <v>1</v>
      </c>
      <c r="Z218">
        <v>0</v>
      </c>
      <c r="AA218">
        <v>0</v>
      </c>
      <c r="AB218">
        <v>1</v>
      </c>
      <c r="AC218">
        <v>0</v>
      </c>
      <c r="AD218">
        <v>1</v>
      </c>
      <c r="AE218">
        <v>16</v>
      </c>
      <c r="AF218">
        <v>13</v>
      </c>
      <c r="AG218">
        <v>6</v>
      </c>
      <c r="AH218">
        <v>2</v>
      </c>
      <c r="AI218">
        <v>10</v>
      </c>
      <c r="AJ218">
        <v>11</v>
      </c>
      <c r="AK218">
        <v>4</v>
      </c>
      <c r="AL218">
        <v>7</v>
      </c>
      <c r="AM218">
        <v>44</v>
      </c>
      <c r="AN218">
        <v>56</v>
      </c>
      <c r="AO218">
        <v>1.63</v>
      </c>
      <c r="AP218">
        <v>1.35</v>
      </c>
      <c r="AQ218">
        <v>2.67</v>
      </c>
      <c r="AR218">
        <v>50</v>
      </c>
      <c r="AS218">
        <v>84</v>
      </c>
      <c r="AT218">
        <v>84</v>
      </c>
      <c r="AU218">
        <v>0</v>
      </c>
      <c r="AV218">
        <v>0</v>
      </c>
      <c r="AW218">
        <v>42</v>
      </c>
      <c r="AX218">
        <v>67</v>
      </c>
      <c r="AY218">
        <v>42</v>
      </c>
      <c r="AZ218">
        <v>75</v>
      </c>
      <c r="BA218">
        <v>9.83</v>
      </c>
      <c r="BB218">
        <v>7.67</v>
      </c>
      <c r="BC218">
        <v>2</v>
      </c>
      <c r="BD218">
        <v>3.15</v>
      </c>
      <c r="BE218">
        <v>3.85</v>
      </c>
      <c r="BF218">
        <f t="shared" si="3"/>
        <v>2.5733525733525681E-2</v>
      </c>
      <c r="BG218">
        <f>1/Table3[[#This Row],[odds_ft_home_team_win]]-Table3[[#This Row],[Margin/3]]</f>
        <v>0.47426647426647434</v>
      </c>
      <c r="BH218">
        <f>1/Table3[[#This Row],[odds_ft_draw]]-Table3[[#This Row],[Margin/3]]</f>
        <v>0.29172679172679178</v>
      </c>
      <c r="BI218">
        <f>1/Table3[[#This Row],[odds_ft_away_team_win]]-Table3[[#This Row],[Margin/3]]</f>
        <v>0.23400673400673402</v>
      </c>
      <c r="BJ218">
        <f>MROUND(Table3[[#This Row],[ProbH]]*100,2)/100</f>
        <v>0.48</v>
      </c>
      <c r="BK218">
        <v>1.34</v>
      </c>
      <c r="BL218">
        <v>2.0499999999999998</v>
      </c>
      <c r="BM218">
        <v>3.7</v>
      </c>
      <c r="BN218">
        <v>0</v>
      </c>
      <c r="BO218">
        <v>1.91</v>
      </c>
      <c r="BP218">
        <v>1.91</v>
      </c>
      <c r="BQ218" t="s">
        <v>1835</v>
      </c>
      <c r="BR218">
        <f>VLOOKUP(Table3[[#This Row],[Reference]],metron,10,FALSE)</f>
        <v>2.5271929824561399</v>
      </c>
      <c r="BS218">
        <f>VLOOKUP(Table3[[#This Row],[Reference]],metron,11,FALSE)</f>
        <v>1.510877192982456</v>
      </c>
      <c r="BT218">
        <f>VLOOKUP(Table3[[#This Row],[Reference]],metron,12,FALSE)</f>
        <v>1.0163157894736841</v>
      </c>
      <c r="BU218">
        <f>VLOOKUP(Table3[[#This Row],[Reference]],metron,13,FALSE)</f>
        <v>0.67350877192982461</v>
      </c>
      <c r="BV218">
        <f>VLOOKUP(Table3[[#This Row],[Reference]],metron,14,FALSE)</f>
        <v>0.4442105263157895</v>
      </c>
      <c r="BW218">
        <f>VLOOKUP(Table3[[#This Row],[Reference]],metron,15,FALSE)</f>
        <v>12.80980392156863</v>
      </c>
      <c r="BX218">
        <f>VLOOKUP(Table3[[#This Row],[Reference]],metron,16,FALSE)</f>
        <v>9.6872549019607845</v>
      </c>
      <c r="BY218">
        <f>VLOOKUP(Table3[[#This Row],[Reference]],metron,17,FALSE)</f>
        <v>5.6491169610129957</v>
      </c>
      <c r="BZ218">
        <f>VLOOKUP(Table3[[#This Row],[Reference]],metron,18,FALSE)</f>
        <v>4.1379540153282237</v>
      </c>
      <c r="CA218">
        <f>VLOOKUP(Table3[[#This Row],[Reference]],metron,19,FALSE)</f>
        <v>7.1606869605556343</v>
      </c>
      <c r="CB218">
        <f>VLOOKUP(Table3[[#This Row],[Reference]],metron,20,FALSE)</f>
        <v>5.5493008866325608</v>
      </c>
      <c r="CC218">
        <f>VLOOKUP(Table3[[#This Row],[Reference]],metron,21,FALSE)</f>
        <v>12.9029029029029</v>
      </c>
      <c r="CD218">
        <f>VLOOKUP(Table3[[#This Row],[Reference]],metron,22,FALSE)</f>
        <v>13.75508842175509</v>
      </c>
      <c r="CE218">
        <f>VLOOKUP(Table3[[#This Row],[Reference]],metron,23,FALSE)</f>
        <v>1.5287356321839081</v>
      </c>
      <c r="CF218">
        <f>VLOOKUP(Table3[[#This Row],[Reference]],metron,24,FALSE)</f>
        <v>1.9664750957854411</v>
      </c>
      <c r="CG218">
        <f>VLOOKUP(Table3[[#This Row],[Reference]],metron,25,FALSE)</f>
        <v>8.8441890166028103E-2</v>
      </c>
      <c r="CH218">
        <f>VLOOKUP(Table3[[#This Row],[Reference]],metron,26,FALSE)</f>
        <v>0.13409961685823751</v>
      </c>
    </row>
    <row r="219" spans="1:86" hidden="1" x14ac:dyDescent="0.45">
      <c r="A219">
        <v>1534982400</v>
      </c>
      <c r="B219" t="s">
        <v>2147</v>
      </c>
      <c r="C219" t="s">
        <v>64</v>
      </c>
      <c r="D219" t="s">
        <v>65</v>
      </c>
      <c r="E219" t="s">
        <v>667</v>
      </c>
      <c r="F219" t="s">
        <v>694</v>
      </c>
      <c r="G219" t="s">
        <v>65</v>
      </c>
      <c r="H219">
        <v>6</v>
      </c>
      <c r="I219">
        <v>1.5</v>
      </c>
      <c r="J219">
        <v>1.33</v>
      </c>
      <c r="K219">
        <v>1.6</v>
      </c>
      <c r="L219">
        <v>1.5</v>
      </c>
      <c r="M219">
        <v>2</v>
      </c>
      <c r="N219">
        <v>0</v>
      </c>
      <c r="O219">
        <v>2</v>
      </c>
      <c r="P219">
        <v>1</v>
      </c>
      <c r="Q219">
        <v>1</v>
      </c>
      <c r="R219">
        <v>0</v>
      </c>
      <c r="S219" t="s">
        <v>1503</v>
      </c>
      <c r="U219">
        <v>4</v>
      </c>
      <c r="V219">
        <v>3</v>
      </c>
      <c r="W219">
        <v>3</v>
      </c>
      <c r="X219">
        <v>0</v>
      </c>
      <c r="Y219">
        <v>4</v>
      </c>
      <c r="Z219">
        <v>0</v>
      </c>
      <c r="AA219">
        <v>1</v>
      </c>
      <c r="AB219">
        <v>2</v>
      </c>
      <c r="AC219">
        <v>1</v>
      </c>
      <c r="AD219">
        <v>3</v>
      </c>
      <c r="AE219">
        <v>15</v>
      </c>
      <c r="AF219">
        <v>12</v>
      </c>
      <c r="AG219">
        <v>6</v>
      </c>
      <c r="AH219">
        <v>2</v>
      </c>
      <c r="AI219">
        <v>9</v>
      </c>
      <c r="AJ219">
        <v>10</v>
      </c>
      <c r="AK219">
        <v>14</v>
      </c>
      <c r="AL219">
        <v>19</v>
      </c>
      <c r="AM219">
        <v>42</v>
      </c>
      <c r="AN219">
        <v>58</v>
      </c>
      <c r="AO219">
        <v>1.68</v>
      </c>
      <c r="AP219">
        <v>1.32</v>
      </c>
      <c r="AQ219">
        <v>3</v>
      </c>
      <c r="AR219">
        <v>50</v>
      </c>
      <c r="AS219">
        <v>100</v>
      </c>
      <c r="AT219">
        <v>59</v>
      </c>
      <c r="AU219">
        <v>42</v>
      </c>
      <c r="AV219">
        <v>0</v>
      </c>
      <c r="AW219">
        <v>25</v>
      </c>
      <c r="AX219">
        <v>75</v>
      </c>
      <c r="AY219">
        <v>84</v>
      </c>
      <c r="AZ219">
        <v>100</v>
      </c>
      <c r="BA219">
        <v>9.83</v>
      </c>
      <c r="BB219">
        <v>5.67</v>
      </c>
      <c r="BC219">
        <v>2.9</v>
      </c>
      <c r="BD219">
        <v>3.4</v>
      </c>
      <c r="BE219">
        <v>2.2999999999999998</v>
      </c>
      <c r="BF219">
        <f t="shared" si="3"/>
        <v>2.4575947320457498E-2</v>
      </c>
      <c r="BG219">
        <f>1/Table3[[#This Row],[odds_ft_home_team_win]]-Table3[[#This Row],[Margin/3]]</f>
        <v>0.32025163888643909</v>
      </c>
      <c r="BH219">
        <f>1/Table3[[#This Row],[odds_ft_draw]]-Table3[[#This Row],[Margin/3]]</f>
        <v>0.26954169973836606</v>
      </c>
      <c r="BI219">
        <f>1/Table3[[#This Row],[odds_ft_away_team_win]]-Table3[[#This Row],[Margin/3]]</f>
        <v>0.41020666137519474</v>
      </c>
      <c r="BJ219">
        <f>MROUND(Table3[[#This Row],[ProbH]]*100,2)/100</f>
        <v>0.32</v>
      </c>
      <c r="BK219">
        <v>1.25</v>
      </c>
      <c r="BL219">
        <v>1.8</v>
      </c>
      <c r="BM219">
        <v>3</v>
      </c>
      <c r="BN219">
        <v>0</v>
      </c>
      <c r="BO219">
        <v>1.71</v>
      </c>
      <c r="BP219">
        <v>2.15</v>
      </c>
      <c r="BQ219" t="s">
        <v>736</v>
      </c>
      <c r="BR219">
        <f>VLOOKUP(Table3[[#This Row],[Reference]],metron,10,FALSE)</f>
        <v>2.5313454284174597</v>
      </c>
      <c r="BS219">
        <f>VLOOKUP(Table3[[#This Row],[Reference]],metron,11,FALSE)</f>
        <v>1.210167055864918</v>
      </c>
      <c r="BT219">
        <f>VLOOKUP(Table3[[#This Row],[Reference]],metron,12,FALSE)</f>
        <v>1.3211783725525419</v>
      </c>
      <c r="BU219">
        <f>VLOOKUP(Table3[[#This Row],[Reference]],metron,13,FALSE)</f>
        <v>0.53135669362084459</v>
      </c>
      <c r="BV219">
        <f>VLOOKUP(Table3[[#This Row],[Reference]],metron,14,FALSE)</f>
        <v>0.55633423180592989</v>
      </c>
      <c r="BW219">
        <f>VLOOKUP(Table3[[#This Row],[Reference]],metron,15,FALSE)</f>
        <v>11.21109010712035</v>
      </c>
      <c r="BX219">
        <f>VLOOKUP(Table3[[#This Row],[Reference]],metron,16,FALSE)</f>
        <v>11.01700787401575</v>
      </c>
      <c r="BY219">
        <f>VLOOKUP(Table3[[#This Row],[Reference]],metron,17,FALSE)</f>
        <v>4.6792332268370611</v>
      </c>
      <c r="BZ219">
        <f>VLOOKUP(Table3[[#This Row],[Reference]],metron,18,FALSE)</f>
        <v>4.7080804854679013</v>
      </c>
      <c r="CA219">
        <f>VLOOKUP(Table3[[#This Row],[Reference]],metron,19,FALSE)</f>
        <v>6.5318568802832893</v>
      </c>
      <c r="CB219">
        <f>VLOOKUP(Table3[[#This Row],[Reference]],metron,20,FALSE)</f>
        <v>6.3089273885478487</v>
      </c>
      <c r="CC219">
        <f>VLOOKUP(Table3[[#This Row],[Reference]],metron,21,FALSE)</f>
        <v>12.72547770700637</v>
      </c>
      <c r="CD219">
        <f>VLOOKUP(Table3[[#This Row],[Reference]],metron,22,FALSE)</f>
        <v>13.06847133757962</v>
      </c>
      <c r="CE219">
        <f>VLOOKUP(Table3[[#This Row],[Reference]],metron,23,FALSE)</f>
        <v>1.6902356902356901</v>
      </c>
      <c r="CF219">
        <f>VLOOKUP(Table3[[#This Row],[Reference]],metron,24,FALSE)</f>
        <v>1.8050198959289869</v>
      </c>
      <c r="CG219">
        <f>VLOOKUP(Table3[[#This Row],[Reference]],metron,25,FALSE)</f>
        <v>0.105907560453015</v>
      </c>
      <c r="CH219">
        <f>VLOOKUP(Table3[[#This Row],[Reference]],metron,26,FALSE)</f>
        <v>0.1141720232629324</v>
      </c>
    </row>
    <row r="220" spans="1:86" hidden="1" x14ac:dyDescent="0.45">
      <c r="A220">
        <v>1534989600</v>
      </c>
      <c r="B220" t="s">
        <v>2148</v>
      </c>
      <c r="C220" t="s">
        <v>64</v>
      </c>
      <c r="D220" t="s">
        <v>65</v>
      </c>
      <c r="E220" t="s">
        <v>661</v>
      </c>
      <c r="F220" t="s">
        <v>1817</v>
      </c>
      <c r="G220" t="s">
        <v>65</v>
      </c>
      <c r="H220">
        <v>6</v>
      </c>
      <c r="I220">
        <v>2</v>
      </c>
      <c r="J220">
        <v>1.5</v>
      </c>
      <c r="K220">
        <v>2.19</v>
      </c>
      <c r="L220">
        <v>0.35</v>
      </c>
      <c r="M220">
        <v>4</v>
      </c>
      <c r="N220">
        <v>0</v>
      </c>
      <c r="O220">
        <v>4</v>
      </c>
      <c r="P220">
        <v>1</v>
      </c>
      <c r="Q220">
        <v>1</v>
      </c>
      <c r="R220">
        <v>0</v>
      </c>
      <c r="S220" t="s">
        <v>2149</v>
      </c>
      <c r="U220">
        <v>8</v>
      </c>
      <c r="V220">
        <v>4</v>
      </c>
      <c r="W220">
        <v>1</v>
      </c>
      <c r="X220">
        <v>0</v>
      </c>
      <c r="Y220">
        <v>2</v>
      </c>
      <c r="Z220">
        <v>0</v>
      </c>
      <c r="AA220">
        <v>1</v>
      </c>
      <c r="AB220">
        <v>0</v>
      </c>
      <c r="AC220">
        <v>1</v>
      </c>
      <c r="AD220">
        <v>1</v>
      </c>
      <c r="AE220">
        <v>18</v>
      </c>
      <c r="AF220">
        <v>6</v>
      </c>
      <c r="AG220">
        <v>7</v>
      </c>
      <c r="AH220">
        <v>0</v>
      </c>
      <c r="AI220">
        <v>11</v>
      </c>
      <c r="AJ220">
        <v>6</v>
      </c>
      <c r="AK220">
        <v>15</v>
      </c>
      <c r="AL220">
        <v>12</v>
      </c>
      <c r="AM220">
        <v>54</v>
      </c>
      <c r="AN220">
        <v>46</v>
      </c>
      <c r="AO220">
        <v>1.96</v>
      </c>
      <c r="AP220">
        <v>0.56000000000000005</v>
      </c>
      <c r="AQ220">
        <v>2.25</v>
      </c>
      <c r="AR220">
        <v>42</v>
      </c>
      <c r="AS220">
        <v>84</v>
      </c>
      <c r="AT220">
        <v>42</v>
      </c>
      <c r="AU220">
        <v>0</v>
      </c>
      <c r="AV220">
        <v>0</v>
      </c>
      <c r="AW220">
        <v>0</v>
      </c>
      <c r="AX220">
        <v>59</v>
      </c>
      <c r="AY220">
        <v>42</v>
      </c>
      <c r="AZ220">
        <v>100</v>
      </c>
      <c r="BA220">
        <v>12.17</v>
      </c>
      <c r="BB220">
        <v>5</v>
      </c>
      <c r="BC220">
        <v>1.29</v>
      </c>
      <c r="BD220">
        <v>4.9000000000000004</v>
      </c>
      <c r="BE220">
        <v>10.25</v>
      </c>
      <c r="BF220">
        <f t="shared" si="3"/>
        <v>2.561213557080988E-2</v>
      </c>
      <c r="BG220">
        <f>1/Table3[[#This Row],[odds_ft_home_team_win]]-Table3[[#This Row],[Margin/3]]</f>
        <v>0.74958166287880246</v>
      </c>
      <c r="BH220">
        <f>1/Table3[[#This Row],[odds_ft_draw]]-Table3[[#This Row],[Margin/3]]</f>
        <v>0.17846949708225132</v>
      </c>
      <c r="BI220">
        <f>1/Table3[[#This Row],[odds_ft_away_team_win]]-Table3[[#This Row],[Margin/3]]</f>
        <v>7.1948840038946221E-2</v>
      </c>
      <c r="BJ220">
        <f>MROUND(Table3[[#This Row],[ProbH]]*100,2)/100</f>
        <v>0.74</v>
      </c>
      <c r="BK220">
        <v>1.28</v>
      </c>
      <c r="BL220">
        <v>1.87</v>
      </c>
      <c r="BM220">
        <v>3.2</v>
      </c>
      <c r="BN220">
        <v>0</v>
      </c>
      <c r="BO220">
        <v>2.4500000000000002</v>
      </c>
      <c r="BP220">
        <v>1.56</v>
      </c>
      <c r="BQ220" t="s">
        <v>1838</v>
      </c>
      <c r="BR220">
        <f>VLOOKUP(Table3[[#This Row],[Reference]],metron,10,FALSE)</f>
        <v>3.0158856235107225</v>
      </c>
      <c r="BS220">
        <f>VLOOKUP(Table3[[#This Row],[Reference]],metron,11,FALSE)</f>
        <v>2.330420969023034</v>
      </c>
      <c r="BT220">
        <f>VLOOKUP(Table3[[#This Row],[Reference]],metron,12,FALSE)</f>
        <v>0.68546465448768867</v>
      </c>
      <c r="BU220">
        <f>VLOOKUP(Table3[[#This Row],[Reference]],metron,13,FALSE)</f>
        <v>1.0381254964257349</v>
      </c>
      <c r="BV220">
        <f>VLOOKUP(Table3[[#This Row],[Reference]],metron,14,FALSE)</f>
        <v>0.28594122319301041</v>
      </c>
      <c r="BW220">
        <f>VLOOKUP(Table3[[#This Row],[Reference]],metron,15,FALSE)</f>
        <v>17.085483870967739</v>
      </c>
      <c r="BX220">
        <f>VLOOKUP(Table3[[#This Row],[Reference]],metron,16,FALSE)</f>
        <v>7.9661290322580642</v>
      </c>
      <c r="BY220">
        <f>VLOOKUP(Table3[[#This Row],[Reference]],metron,17,FALSE)</f>
        <v>7.6496710526315788</v>
      </c>
      <c r="BZ220">
        <f>VLOOKUP(Table3[[#This Row],[Reference]],metron,18,FALSE)</f>
        <v>3.0904605263157889</v>
      </c>
      <c r="CA220">
        <f>VLOOKUP(Table3[[#This Row],[Reference]],metron,19,FALSE)</f>
        <v>9.43581281833616</v>
      </c>
      <c r="CB220">
        <f>VLOOKUP(Table3[[#This Row],[Reference]],metron,20,FALSE)</f>
        <v>4.8756685059422757</v>
      </c>
      <c r="CC220">
        <f>VLOOKUP(Table3[[#This Row],[Reference]],metron,21,FALSE)</f>
        <v>11.915309446254071</v>
      </c>
      <c r="CD220">
        <f>VLOOKUP(Table3[[#This Row],[Reference]],metron,22,FALSE)</f>
        <v>13.643322475570031</v>
      </c>
      <c r="CE220">
        <f>VLOOKUP(Table3[[#This Row],[Reference]],metron,23,FALSE)</f>
        <v>1.2971246006389781</v>
      </c>
      <c r="CF220">
        <f>VLOOKUP(Table3[[#This Row],[Reference]],metron,24,FALSE)</f>
        <v>2.0255591054313098</v>
      </c>
      <c r="CG220">
        <f>VLOOKUP(Table3[[#This Row],[Reference]],metron,25,FALSE)</f>
        <v>5.5910543130990413E-2</v>
      </c>
      <c r="CH220">
        <f>VLOOKUP(Table3[[#This Row],[Reference]],metron,26,FALSE)</f>
        <v>0.11501597444089461</v>
      </c>
    </row>
    <row r="221" spans="1:86" hidden="1" x14ac:dyDescent="0.45">
      <c r="A221">
        <v>1534989600</v>
      </c>
      <c r="B221" t="s">
        <v>2148</v>
      </c>
      <c r="C221" t="s">
        <v>64</v>
      </c>
      <c r="D221" t="s">
        <v>65</v>
      </c>
      <c r="E221" t="s">
        <v>1823</v>
      </c>
      <c r="F221" t="s">
        <v>704</v>
      </c>
      <c r="G221" t="s">
        <v>65</v>
      </c>
      <c r="H221">
        <v>6</v>
      </c>
      <c r="I221">
        <v>2</v>
      </c>
      <c r="J221">
        <v>2</v>
      </c>
      <c r="K221">
        <v>1.41</v>
      </c>
      <c r="L221">
        <v>1.29</v>
      </c>
      <c r="M221">
        <v>1</v>
      </c>
      <c r="N221">
        <v>2</v>
      </c>
      <c r="O221">
        <v>3</v>
      </c>
      <c r="P221">
        <v>1</v>
      </c>
      <c r="Q221">
        <v>0</v>
      </c>
      <c r="R221">
        <v>1</v>
      </c>
      <c r="S221">
        <v>71</v>
      </c>
      <c r="T221" t="s">
        <v>2150</v>
      </c>
      <c r="U221">
        <v>5</v>
      </c>
      <c r="V221">
        <v>5</v>
      </c>
      <c r="W221">
        <v>3</v>
      </c>
      <c r="X221">
        <v>0</v>
      </c>
      <c r="Y221">
        <v>3</v>
      </c>
      <c r="Z221">
        <v>0</v>
      </c>
      <c r="AA221">
        <v>1</v>
      </c>
      <c r="AB221">
        <v>2</v>
      </c>
      <c r="AC221">
        <v>0</v>
      </c>
      <c r="AD221">
        <v>3</v>
      </c>
      <c r="AE221">
        <v>8</v>
      </c>
      <c r="AF221">
        <v>14</v>
      </c>
      <c r="AG221">
        <v>4</v>
      </c>
      <c r="AH221">
        <v>6</v>
      </c>
      <c r="AI221">
        <v>4</v>
      </c>
      <c r="AJ221">
        <v>8</v>
      </c>
      <c r="AK221">
        <v>8</v>
      </c>
      <c r="AL221">
        <v>12</v>
      </c>
      <c r="AM221">
        <v>48</v>
      </c>
      <c r="AN221">
        <v>52</v>
      </c>
      <c r="AO221">
        <v>1.03</v>
      </c>
      <c r="AP221">
        <v>1.58</v>
      </c>
      <c r="AQ221">
        <v>1.5</v>
      </c>
      <c r="AR221">
        <v>0</v>
      </c>
      <c r="AS221">
        <v>59</v>
      </c>
      <c r="AT221">
        <v>17</v>
      </c>
      <c r="AU221">
        <v>0</v>
      </c>
      <c r="AV221">
        <v>0</v>
      </c>
      <c r="AW221">
        <v>0</v>
      </c>
      <c r="AX221">
        <v>42</v>
      </c>
      <c r="AY221">
        <v>34</v>
      </c>
      <c r="AZ221">
        <v>75</v>
      </c>
      <c r="BA221">
        <v>11</v>
      </c>
      <c r="BB221">
        <v>3.67</v>
      </c>
      <c r="BC221">
        <v>4.05</v>
      </c>
      <c r="BD221">
        <v>3.4</v>
      </c>
      <c r="BE221">
        <v>1.87</v>
      </c>
      <c r="BF221">
        <f t="shared" si="3"/>
        <v>2.5263528531502377E-2</v>
      </c>
      <c r="BG221">
        <f>1/Table3[[#This Row],[odds_ft_home_team_win]]-Table3[[#This Row],[Margin/3]]</f>
        <v>0.22165005171541122</v>
      </c>
      <c r="BH221">
        <f>1/Table3[[#This Row],[odds_ft_draw]]-Table3[[#This Row],[Margin/3]]</f>
        <v>0.26885411852732116</v>
      </c>
      <c r="BI221">
        <f>1/Table3[[#This Row],[odds_ft_away_team_win]]-Table3[[#This Row],[Margin/3]]</f>
        <v>0.50949582975726759</v>
      </c>
      <c r="BJ221">
        <f>MROUND(Table3[[#This Row],[ProbH]]*100,2)/100</f>
        <v>0.22</v>
      </c>
      <c r="BK221">
        <v>1.29</v>
      </c>
      <c r="BL221">
        <v>1.95</v>
      </c>
      <c r="BM221">
        <v>3.35</v>
      </c>
      <c r="BN221">
        <v>0</v>
      </c>
      <c r="BO221">
        <v>1.91</v>
      </c>
      <c r="BP221">
        <v>1.91</v>
      </c>
      <c r="BQ221" t="s">
        <v>1832</v>
      </c>
      <c r="BR221">
        <f>VLOOKUP(Table3[[#This Row],[Reference]],metron,10,FALSE)</f>
        <v>2.7115135834411381</v>
      </c>
      <c r="BS221">
        <f>VLOOKUP(Table3[[#This Row],[Reference]],metron,11,FALSE)</f>
        <v>1.0633893919793009</v>
      </c>
      <c r="BT221">
        <f>VLOOKUP(Table3[[#This Row],[Reference]],metron,12,FALSE)</f>
        <v>1.648124191461837</v>
      </c>
      <c r="BU221">
        <f>VLOOKUP(Table3[[#This Row],[Reference]],metron,13,FALSE)</f>
        <v>0.47218628719275552</v>
      </c>
      <c r="BV221">
        <f>VLOOKUP(Table3[[#This Row],[Reference]],metron,14,FALSE)</f>
        <v>0.70181112548512292</v>
      </c>
      <c r="BW221">
        <f>VLOOKUP(Table3[[#This Row],[Reference]],metron,15,FALSE)</f>
        <v>10.38488783943329</v>
      </c>
      <c r="BX221">
        <f>VLOOKUP(Table3[[#This Row],[Reference]],metron,16,FALSE)</f>
        <v>12.349468713105081</v>
      </c>
      <c r="BY221">
        <f>VLOOKUP(Table3[[#This Row],[Reference]],metron,17,FALSE)</f>
        <v>4.0990453460620522</v>
      </c>
      <c r="BZ221">
        <f>VLOOKUP(Table3[[#This Row],[Reference]],metron,18,FALSE)</f>
        <v>5.2720763723150359</v>
      </c>
      <c r="CA221">
        <f>VLOOKUP(Table3[[#This Row],[Reference]],metron,19,FALSE)</f>
        <v>6.2858424933712378</v>
      </c>
      <c r="CB221">
        <f>VLOOKUP(Table3[[#This Row],[Reference]],metron,20,FALSE)</f>
        <v>7.0773923407900448</v>
      </c>
      <c r="CC221">
        <f>VLOOKUP(Table3[[#This Row],[Reference]],metron,21,FALSE)</f>
        <v>13.235083532219569</v>
      </c>
      <c r="CD221">
        <f>VLOOKUP(Table3[[#This Row],[Reference]],metron,22,FALSE)</f>
        <v>13.05131264916468</v>
      </c>
      <c r="CE221">
        <f>VLOOKUP(Table3[[#This Row],[Reference]],metron,23,FALSE)</f>
        <v>1.834292289988493</v>
      </c>
      <c r="CF221">
        <f>VLOOKUP(Table3[[#This Row],[Reference]],metron,24,FALSE)</f>
        <v>1.806674338319908</v>
      </c>
      <c r="CG221">
        <f>VLOOKUP(Table3[[#This Row],[Reference]],metron,25,FALSE)</f>
        <v>0.1196777905638665</v>
      </c>
      <c r="CH221">
        <f>VLOOKUP(Table3[[#This Row],[Reference]],metron,26,FALSE)</f>
        <v>0.1185270425776755</v>
      </c>
    </row>
    <row r="222" spans="1:86" hidden="1" x14ac:dyDescent="0.45">
      <c r="A222">
        <v>1534989960</v>
      </c>
      <c r="B222" t="s">
        <v>2151</v>
      </c>
      <c r="C222" t="s">
        <v>64</v>
      </c>
      <c r="D222" t="s">
        <v>65</v>
      </c>
      <c r="E222" t="s">
        <v>676</v>
      </c>
      <c r="F222" t="s">
        <v>672</v>
      </c>
      <c r="G222" t="s">
        <v>65</v>
      </c>
      <c r="H222">
        <v>6</v>
      </c>
      <c r="I222">
        <v>1.67</v>
      </c>
      <c r="J222">
        <v>1.5</v>
      </c>
      <c r="K222">
        <v>1.72</v>
      </c>
      <c r="L222">
        <v>0.78</v>
      </c>
      <c r="M222">
        <v>2</v>
      </c>
      <c r="N222">
        <v>2</v>
      </c>
      <c r="O222">
        <v>4</v>
      </c>
      <c r="P222">
        <v>0</v>
      </c>
      <c r="Q222">
        <v>0</v>
      </c>
      <c r="R222">
        <v>0</v>
      </c>
      <c r="S222" t="s">
        <v>2152</v>
      </c>
      <c r="T222" t="s">
        <v>2153</v>
      </c>
      <c r="U222">
        <v>10</v>
      </c>
      <c r="V222">
        <v>6</v>
      </c>
      <c r="W222">
        <v>2</v>
      </c>
      <c r="X222">
        <v>0</v>
      </c>
      <c r="Y222">
        <v>1</v>
      </c>
      <c r="Z222">
        <v>0</v>
      </c>
      <c r="AA222">
        <v>0</v>
      </c>
      <c r="AB222">
        <v>2</v>
      </c>
      <c r="AC222">
        <v>1</v>
      </c>
      <c r="AD222">
        <v>0</v>
      </c>
      <c r="AE222">
        <v>16</v>
      </c>
      <c r="AF222">
        <v>13</v>
      </c>
      <c r="AG222">
        <v>6</v>
      </c>
      <c r="AH222">
        <v>4</v>
      </c>
      <c r="AI222">
        <v>10</v>
      </c>
      <c r="AJ222">
        <v>9</v>
      </c>
      <c r="AK222">
        <v>10</v>
      </c>
      <c r="AL222">
        <v>13</v>
      </c>
      <c r="AM222">
        <v>57</v>
      </c>
      <c r="AN222">
        <v>43</v>
      </c>
      <c r="AO222">
        <v>1.89</v>
      </c>
      <c r="AP222">
        <v>1.34</v>
      </c>
      <c r="AQ222">
        <v>2.92</v>
      </c>
      <c r="AR222">
        <v>100</v>
      </c>
      <c r="AS222">
        <v>100</v>
      </c>
      <c r="AT222">
        <v>67</v>
      </c>
      <c r="AU222">
        <v>25</v>
      </c>
      <c r="AV222">
        <v>0</v>
      </c>
      <c r="AW222">
        <v>25</v>
      </c>
      <c r="AX222">
        <v>25</v>
      </c>
      <c r="AY222">
        <v>75</v>
      </c>
      <c r="AZ222">
        <v>100</v>
      </c>
      <c r="BA222">
        <v>7.33</v>
      </c>
      <c r="BB222">
        <v>5.67</v>
      </c>
      <c r="BC222">
        <v>2.1</v>
      </c>
      <c r="BD222">
        <v>3.25</v>
      </c>
      <c r="BE222">
        <v>3.45</v>
      </c>
      <c r="BF222">
        <f t="shared" si="3"/>
        <v>2.4579285448850685E-2</v>
      </c>
      <c r="BG222">
        <f>1/Table3[[#This Row],[odds_ft_home_team_win]]-Table3[[#This Row],[Margin/3]]</f>
        <v>0.45161119074162548</v>
      </c>
      <c r="BH222">
        <f>1/Table3[[#This Row],[odds_ft_draw]]-Table3[[#This Row],[Margin/3]]</f>
        <v>0.28311302224345702</v>
      </c>
      <c r="BI222">
        <f>1/Table3[[#This Row],[odds_ft_away_team_win]]-Table3[[#This Row],[Margin/3]]</f>
        <v>0.26527578701491744</v>
      </c>
      <c r="BJ222">
        <f>MROUND(Table3[[#This Row],[ProbH]]*100,2)/100</f>
        <v>0.46</v>
      </c>
      <c r="BK222">
        <v>1.34</v>
      </c>
      <c r="BL222">
        <v>2.0499999999999998</v>
      </c>
      <c r="BM222">
        <v>3.75</v>
      </c>
      <c r="BN222">
        <v>0</v>
      </c>
      <c r="BO222">
        <v>1.95</v>
      </c>
      <c r="BP222">
        <v>1.87</v>
      </c>
      <c r="BQ222" t="s">
        <v>1829</v>
      </c>
      <c r="BR222">
        <f>VLOOKUP(Table3[[#This Row],[Reference]],metron,10,FALSE)</f>
        <v>2.5405629139072849</v>
      </c>
      <c r="BS222">
        <f>VLOOKUP(Table3[[#This Row],[Reference]],metron,11,FALSE)</f>
        <v>1.4888836329233679</v>
      </c>
      <c r="BT222">
        <f>VLOOKUP(Table3[[#This Row],[Reference]],metron,12,FALSE)</f>
        <v>1.0516792809839171</v>
      </c>
      <c r="BU222">
        <f>VLOOKUP(Table3[[#This Row],[Reference]],metron,13,FALSE)</f>
        <v>0.64581362346263005</v>
      </c>
      <c r="BV222">
        <f>VLOOKUP(Table3[[#This Row],[Reference]],metron,14,FALSE)</f>
        <v>0.45364238410596031</v>
      </c>
      <c r="BW222">
        <f>VLOOKUP(Table3[[#This Row],[Reference]],metron,15,FALSE)</f>
        <v>12.686892177589851</v>
      </c>
      <c r="BX222">
        <f>VLOOKUP(Table3[[#This Row],[Reference]],metron,16,FALSE)</f>
        <v>9.8059196617336148</v>
      </c>
      <c r="BY222">
        <f>VLOOKUP(Table3[[#This Row],[Reference]],metron,17,FALSE)</f>
        <v>5.3198121263877027</v>
      </c>
      <c r="BZ222">
        <f>VLOOKUP(Table3[[#This Row],[Reference]],metron,18,FALSE)</f>
        <v>4.0954312553373189</v>
      </c>
      <c r="CA222">
        <f>VLOOKUP(Table3[[#This Row],[Reference]],metron,19,FALSE)</f>
        <v>7.3670800512021479</v>
      </c>
      <c r="CB222">
        <f>VLOOKUP(Table3[[#This Row],[Reference]],metron,20,FALSE)</f>
        <v>5.710488406396296</v>
      </c>
      <c r="CC222">
        <f>VLOOKUP(Table3[[#This Row],[Reference]],metron,21,FALSE)</f>
        <v>13.0488908033599</v>
      </c>
      <c r="CD222">
        <f>VLOOKUP(Table3[[#This Row],[Reference]],metron,22,FALSE)</f>
        <v>13.714839543398661</v>
      </c>
      <c r="CE222">
        <f>VLOOKUP(Table3[[#This Row],[Reference]],metron,23,FALSE)</f>
        <v>1.567523459812322</v>
      </c>
      <c r="CF222">
        <f>VLOOKUP(Table3[[#This Row],[Reference]],metron,24,FALSE)</f>
        <v>1.951040391676867</v>
      </c>
      <c r="CG222">
        <f>VLOOKUP(Table3[[#This Row],[Reference]],metron,25,FALSE)</f>
        <v>8.3027335781313744E-2</v>
      </c>
      <c r="CH222">
        <f>VLOOKUP(Table3[[#This Row],[Reference]],metron,26,FALSE)</f>
        <v>0.13117095063239501</v>
      </c>
    </row>
    <row r="223" spans="1:86" hidden="1" x14ac:dyDescent="0.45">
      <c r="A223">
        <v>1535162400</v>
      </c>
      <c r="B223" t="s">
        <v>2154</v>
      </c>
      <c r="C223" t="s">
        <v>64</v>
      </c>
      <c r="D223" t="s">
        <v>65</v>
      </c>
      <c r="E223" t="s">
        <v>677</v>
      </c>
      <c r="F223" t="s">
        <v>666</v>
      </c>
      <c r="G223" t="s">
        <v>65</v>
      </c>
      <c r="H223">
        <v>7</v>
      </c>
      <c r="I223">
        <v>0.33</v>
      </c>
      <c r="J223">
        <v>1.33</v>
      </c>
      <c r="K223">
        <v>1.06</v>
      </c>
      <c r="L223">
        <v>1.24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  <c r="T223">
        <v>64</v>
      </c>
      <c r="U223">
        <v>6</v>
      </c>
      <c r="V223">
        <v>8</v>
      </c>
      <c r="W223">
        <v>0</v>
      </c>
      <c r="X223">
        <v>0</v>
      </c>
      <c r="Y223">
        <v>3</v>
      </c>
      <c r="Z223">
        <v>0</v>
      </c>
      <c r="AA223">
        <v>0</v>
      </c>
      <c r="AB223">
        <v>0</v>
      </c>
      <c r="AC223">
        <v>1</v>
      </c>
      <c r="AD223">
        <v>2</v>
      </c>
      <c r="AE223">
        <v>16</v>
      </c>
      <c r="AF223">
        <v>14</v>
      </c>
      <c r="AG223">
        <v>4</v>
      </c>
      <c r="AH223">
        <v>6</v>
      </c>
      <c r="AI223">
        <v>12</v>
      </c>
      <c r="AJ223">
        <v>8</v>
      </c>
      <c r="AK223">
        <v>10</v>
      </c>
      <c r="AL223">
        <v>16</v>
      </c>
      <c r="AM223">
        <v>45</v>
      </c>
      <c r="AN223">
        <v>55</v>
      </c>
      <c r="AO223">
        <v>1.52</v>
      </c>
      <c r="AP223">
        <v>1.56</v>
      </c>
      <c r="AQ223">
        <v>2.17</v>
      </c>
      <c r="AR223">
        <v>34</v>
      </c>
      <c r="AS223">
        <v>67</v>
      </c>
      <c r="AT223">
        <v>50</v>
      </c>
      <c r="AU223">
        <v>17</v>
      </c>
      <c r="AV223">
        <v>0</v>
      </c>
      <c r="AW223">
        <v>50</v>
      </c>
      <c r="AX223">
        <v>67</v>
      </c>
      <c r="AY223">
        <v>34</v>
      </c>
      <c r="AZ223">
        <v>50</v>
      </c>
      <c r="BA223">
        <v>8</v>
      </c>
      <c r="BB223">
        <v>5</v>
      </c>
      <c r="BC223">
        <v>2.75</v>
      </c>
      <c r="BD223">
        <v>3.05</v>
      </c>
      <c r="BE223">
        <v>2.6</v>
      </c>
      <c r="BF223">
        <f t="shared" si="3"/>
        <v>2.5373533570254885E-2</v>
      </c>
      <c r="BG223">
        <f>1/Table3[[#This Row],[odds_ft_home_team_win]]-Table3[[#This Row],[Margin/3]]</f>
        <v>0.33826283006610874</v>
      </c>
      <c r="BH223">
        <f>1/Table3[[#This Row],[odds_ft_draw]]-Table3[[#This Row],[Margin/3]]</f>
        <v>0.30249531888876152</v>
      </c>
      <c r="BI223">
        <f>1/Table3[[#This Row],[odds_ft_away_team_win]]-Table3[[#This Row],[Margin/3]]</f>
        <v>0.35924185104512968</v>
      </c>
      <c r="BJ223">
        <f>MROUND(Table3[[#This Row],[ProbH]]*100,2)/100</f>
        <v>0.34</v>
      </c>
      <c r="BK223">
        <v>1.43</v>
      </c>
      <c r="BL223">
        <v>2.35</v>
      </c>
      <c r="BM223">
        <v>4.45</v>
      </c>
      <c r="BN223">
        <v>0</v>
      </c>
      <c r="BO223">
        <v>2.0499999999999998</v>
      </c>
      <c r="BP223">
        <v>1.77</v>
      </c>
      <c r="BQ223" t="s">
        <v>1806</v>
      </c>
      <c r="BR223">
        <f>VLOOKUP(Table3[[#This Row],[Reference]],metron,10,FALSE)</f>
        <v>2.5229727551184897</v>
      </c>
      <c r="BS223">
        <f>VLOOKUP(Table3[[#This Row],[Reference]],metron,11,FALSE)</f>
        <v>1.228921489601805</v>
      </c>
      <c r="BT223">
        <f>VLOOKUP(Table3[[#This Row],[Reference]],metron,12,FALSE)</f>
        <v>1.2940512655166849</v>
      </c>
      <c r="BU223">
        <f>VLOOKUP(Table3[[#This Row],[Reference]],metron,13,FALSE)</f>
        <v>0.53240890035472432</v>
      </c>
      <c r="BV223">
        <f>VLOOKUP(Table3[[#This Row],[Reference]],metron,14,FALSE)</f>
        <v>0.56514027732989358</v>
      </c>
      <c r="BW223">
        <f>VLOOKUP(Table3[[#This Row],[Reference]],metron,15,FALSE)</f>
        <v>11.417888124439131</v>
      </c>
      <c r="BX223">
        <f>VLOOKUP(Table3[[#This Row],[Reference]],metron,16,FALSE)</f>
        <v>10.76308704756207</v>
      </c>
      <c r="BY223">
        <f>VLOOKUP(Table3[[#This Row],[Reference]],metron,17,FALSE)</f>
        <v>4.8317672021824798</v>
      </c>
      <c r="BZ223">
        <f>VLOOKUP(Table3[[#This Row],[Reference]],metron,18,FALSE)</f>
        <v>4.6698999696877843</v>
      </c>
      <c r="CA223">
        <f>VLOOKUP(Table3[[#This Row],[Reference]],metron,19,FALSE)</f>
        <v>6.5861209222566508</v>
      </c>
      <c r="CB223">
        <f>VLOOKUP(Table3[[#This Row],[Reference]],metron,20,FALSE)</f>
        <v>6.093187077874286</v>
      </c>
      <c r="CC223">
        <f>VLOOKUP(Table3[[#This Row],[Reference]],metron,21,FALSE)</f>
        <v>12.685679611650491</v>
      </c>
      <c r="CD223">
        <f>VLOOKUP(Table3[[#This Row],[Reference]],metron,22,FALSE)</f>
        <v>13.02639563106796</v>
      </c>
      <c r="CE223">
        <f>VLOOKUP(Table3[[#This Row],[Reference]],metron,23,FALSE)</f>
        <v>1.6481211768132831</v>
      </c>
      <c r="CF223">
        <f>VLOOKUP(Table3[[#This Row],[Reference]],metron,24,FALSE)</f>
        <v>1.8572676958928049</v>
      </c>
      <c r="CG223">
        <f>VLOOKUP(Table3[[#This Row],[Reference]],metron,25,FALSE)</f>
        <v>9.641712787649287E-2</v>
      </c>
      <c r="CH223">
        <f>VLOOKUP(Table3[[#This Row],[Reference]],metron,26,FALSE)</f>
        <v>0.11302068161957469</v>
      </c>
    </row>
    <row r="224" spans="1:86" hidden="1" x14ac:dyDescent="0.45">
      <c r="A224">
        <v>1535234400</v>
      </c>
      <c r="B224" t="s">
        <v>2155</v>
      </c>
      <c r="C224" t="s">
        <v>64</v>
      </c>
      <c r="D224" t="s">
        <v>65</v>
      </c>
      <c r="E224" t="s">
        <v>693</v>
      </c>
      <c r="F224" t="s">
        <v>700</v>
      </c>
      <c r="G224" t="s">
        <v>65</v>
      </c>
      <c r="H224">
        <v>7</v>
      </c>
      <c r="I224">
        <v>1</v>
      </c>
      <c r="J224">
        <v>0.33</v>
      </c>
      <c r="K224">
        <v>2.2200000000000002</v>
      </c>
      <c r="L224">
        <v>1.24</v>
      </c>
      <c r="M224">
        <v>2</v>
      </c>
      <c r="N224">
        <v>0</v>
      </c>
      <c r="O224">
        <v>2</v>
      </c>
      <c r="P224">
        <v>0</v>
      </c>
      <c r="Q224">
        <v>0</v>
      </c>
      <c r="R224">
        <v>0</v>
      </c>
      <c r="S224" t="s">
        <v>2156</v>
      </c>
      <c r="U224">
        <v>8</v>
      </c>
      <c r="V224">
        <v>4</v>
      </c>
      <c r="W224">
        <v>0</v>
      </c>
      <c r="X224">
        <v>0</v>
      </c>
      <c r="Y224">
        <v>3</v>
      </c>
      <c r="Z224">
        <v>0</v>
      </c>
      <c r="AA224">
        <v>0</v>
      </c>
      <c r="AB224">
        <v>0</v>
      </c>
      <c r="AC224">
        <v>1</v>
      </c>
      <c r="AD224">
        <v>2</v>
      </c>
      <c r="AE224">
        <v>22</v>
      </c>
      <c r="AF224">
        <v>15</v>
      </c>
      <c r="AG224">
        <v>12</v>
      </c>
      <c r="AH224">
        <v>6</v>
      </c>
      <c r="AI224">
        <v>10</v>
      </c>
      <c r="AJ224">
        <v>9</v>
      </c>
      <c r="AK224">
        <v>15</v>
      </c>
      <c r="AL224">
        <v>5</v>
      </c>
      <c r="AM224">
        <v>51</v>
      </c>
      <c r="AN224">
        <v>49</v>
      </c>
      <c r="AO224">
        <v>2.5499999999999998</v>
      </c>
      <c r="AP224">
        <v>1.69</v>
      </c>
      <c r="AQ224">
        <v>2.84</v>
      </c>
      <c r="AR224">
        <v>33</v>
      </c>
      <c r="AS224">
        <v>84</v>
      </c>
      <c r="AT224">
        <v>67</v>
      </c>
      <c r="AU224">
        <v>33</v>
      </c>
      <c r="AV224">
        <v>0</v>
      </c>
      <c r="AW224">
        <v>0</v>
      </c>
      <c r="AX224">
        <v>50</v>
      </c>
      <c r="AY224">
        <v>67</v>
      </c>
      <c r="AZ224">
        <v>100</v>
      </c>
      <c r="BA224">
        <v>9</v>
      </c>
      <c r="BB224">
        <v>4.67</v>
      </c>
      <c r="BC224">
        <v>1.77</v>
      </c>
      <c r="BD224">
        <v>3.55</v>
      </c>
      <c r="BE224">
        <v>4.5</v>
      </c>
      <c r="BF224">
        <f t="shared" si="3"/>
        <v>2.2961371493240623E-2</v>
      </c>
      <c r="BG224">
        <f>1/Table3[[#This Row],[odds_ft_home_team_win]]-Table3[[#This Row],[Margin/3]]</f>
        <v>0.54201037991918877</v>
      </c>
      <c r="BH224">
        <f>1/Table3[[#This Row],[odds_ft_draw]]-Table3[[#This Row],[Margin/3]]</f>
        <v>0.25872876935182981</v>
      </c>
      <c r="BI224">
        <f>1/Table3[[#This Row],[odds_ft_away_team_win]]-Table3[[#This Row],[Margin/3]]</f>
        <v>0.19926085072898159</v>
      </c>
      <c r="BJ224">
        <f>MROUND(Table3[[#This Row],[ProbH]]*100,2)/100</f>
        <v>0.54</v>
      </c>
      <c r="BK224">
        <v>1.26</v>
      </c>
      <c r="BL224">
        <v>1.83</v>
      </c>
      <c r="BM224">
        <v>3.1</v>
      </c>
      <c r="BN224">
        <v>0</v>
      </c>
      <c r="BO224">
        <v>1.83</v>
      </c>
      <c r="BP224">
        <v>2</v>
      </c>
      <c r="BQ224" t="s">
        <v>1815</v>
      </c>
      <c r="BR224">
        <f>VLOOKUP(Table3[[#This Row],[Reference]],metron,10,FALSE)</f>
        <v>2.6359702267612941</v>
      </c>
      <c r="BS224">
        <f>VLOOKUP(Table3[[#This Row],[Reference]],metron,11,FALSE)</f>
        <v>1.684957590444867</v>
      </c>
      <c r="BT224">
        <f>VLOOKUP(Table3[[#This Row],[Reference]],metron,12,FALSE)</f>
        <v>0.95101263631642718</v>
      </c>
      <c r="BU224">
        <f>VLOOKUP(Table3[[#This Row],[Reference]],metron,13,FALSE)</f>
        <v>0.72650164445213783</v>
      </c>
      <c r="BV224">
        <f>VLOOKUP(Table3[[#This Row],[Reference]],metron,14,FALSE)</f>
        <v>0.42097974727367138</v>
      </c>
      <c r="BW224">
        <f>VLOOKUP(Table3[[#This Row],[Reference]],metron,15,FALSE)</f>
        <v>13.338806970509379</v>
      </c>
      <c r="BX224">
        <f>VLOOKUP(Table3[[#This Row],[Reference]],metron,16,FALSE)</f>
        <v>9.2530160857908843</v>
      </c>
      <c r="BY224">
        <f>VLOOKUP(Table3[[#This Row],[Reference]],metron,17,FALSE)</f>
        <v>5.9915081521739131</v>
      </c>
      <c r="BZ224">
        <f>VLOOKUP(Table3[[#This Row],[Reference]],metron,18,FALSE)</f>
        <v>3.9772418478260869</v>
      </c>
      <c r="CA224">
        <f>VLOOKUP(Table3[[#This Row],[Reference]],metron,19,FALSE)</f>
        <v>7.3472988183354664</v>
      </c>
      <c r="CB224">
        <f>VLOOKUP(Table3[[#This Row],[Reference]],metron,20,FALSE)</f>
        <v>5.2757742379647974</v>
      </c>
      <c r="CC224">
        <f>VLOOKUP(Table3[[#This Row],[Reference]],metron,21,FALSE)</f>
        <v>12.59428182437032</v>
      </c>
      <c r="CD224">
        <f>VLOOKUP(Table3[[#This Row],[Reference]],metron,22,FALSE)</f>
        <v>13.577944179714089</v>
      </c>
      <c r="CE224">
        <f>VLOOKUP(Table3[[#This Row],[Reference]],metron,23,FALSE)</f>
        <v>1.4276913099870301</v>
      </c>
      <c r="CF224">
        <f>VLOOKUP(Table3[[#This Row],[Reference]],metron,24,FALSE)</f>
        <v>1.940985732814527</v>
      </c>
      <c r="CG224">
        <f>VLOOKUP(Table3[[#This Row],[Reference]],metron,25,FALSE)</f>
        <v>8.0739299610894946E-2</v>
      </c>
      <c r="CH224">
        <f>VLOOKUP(Table3[[#This Row],[Reference]],metron,26,FALSE)</f>
        <v>0.12743190661478601</v>
      </c>
    </row>
    <row r="225" spans="1:86" hidden="1" x14ac:dyDescent="0.45">
      <c r="A225">
        <v>1535241600</v>
      </c>
      <c r="B225" t="s">
        <v>2157</v>
      </c>
      <c r="C225" t="s">
        <v>64</v>
      </c>
      <c r="D225" t="s">
        <v>65</v>
      </c>
      <c r="E225" t="s">
        <v>694</v>
      </c>
      <c r="F225" t="s">
        <v>682</v>
      </c>
      <c r="G225" t="s">
        <v>65</v>
      </c>
      <c r="H225">
        <v>7</v>
      </c>
      <c r="I225">
        <v>3</v>
      </c>
      <c r="J225">
        <v>2</v>
      </c>
      <c r="K225">
        <v>2.14</v>
      </c>
      <c r="L225">
        <v>1.21</v>
      </c>
      <c r="M225">
        <v>2</v>
      </c>
      <c r="N225">
        <v>2</v>
      </c>
      <c r="O225">
        <v>4</v>
      </c>
      <c r="P225">
        <v>2</v>
      </c>
      <c r="Q225">
        <v>1</v>
      </c>
      <c r="R225">
        <v>1</v>
      </c>
      <c r="S225" t="s">
        <v>104</v>
      </c>
      <c r="T225" t="s">
        <v>2158</v>
      </c>
      <c r="U225">
        <v>7</v>
      </c>
      <c r="V225">
        <v>4</v>
      </c>
      <c r="W225">
        <v>1</v>
      </c>
      <c r="X225">
        <v>2</v>
      </c>
      <c r="Y225">
        <v>3</v>
      </c>
      <c r="Z225">
        <v>0</v>
      </c>
      <c r="AA225">
        <v>1</v>
      </c>
      <c r="AB225">
        <v>2</v>
      </c>
      <c r="AC225">
        <v>1</v>
      </c>
      <c r="AD225">
        <v>2</v>
      </c>
      <c r="AE225">
        <v>13</v>
      </c>
      <c r="AF225">
        <v>18</v>
      </c>
      <c r="AG225">
        <v>4</v>
      </c>
      <c r="AH225">
        <v>7</v>
      </c>
      <c r="AI225">
        <v>9</v>
      </c>
      <c r="AJ225">
        <v>11</v>
      </c>
      <c r="AK225">
        <v>7</v>
      </c>
      <c r="AL225">
        <v>13</v>
      </c>
      <c r="AM225">
        <v>50</v>
      </c>
      <c r="AN225">
        <v>50</v>
      </c>
      <c r="AO225">
        <v>1.31</v>
      </c>
      <c r="AP225">
        <v>1.88</v>
      </c>
      <c r="AQ225">
        <v>2.5</v>
      </c>
      <c r="AR225">
        <v>0</v>
      </c>
      <c r="AS225">
        <v>84</v>
      </c>
      <c r="AT225">
        <v>67</v>
      </c>
      <c r="AU225">
        <v>0</v>
      </c>
      <c r="AV225">
        <v>0</v>
      </c>
      <c r="AW225">
        <v>59</v>
      </c>
      <c r="AX225">
        <v>100</v>
      </c>
      <c r="AY225">
        <v>25</v>
      </c>
      <c r="AZ225">
        <v>67</v>
      </c>
      <c r="BA225">
        <v>9</v>
      </c>
      <c r="BB225">
        <v>3.33</v>
      </c>
      <c r="BC225">
        <v>1.62</v>
      </c>
      <c r="BD225">
        <v>3.75</v>
      </c>
      <c r="BE225">
        <v>5.0999999999999996</v>
      </c>
      <c r="BF225">
        <f t="shared" si="3"/>
        <v>2.667634955216654E-2</v>
      </c>
      <c r="BG225">
        <f>1/Table3[[#This Row],[odds_ft_home_team_win]]-Table3[[#This Row],[Margin/3]]</f>
        <v>0.59060760106511734</v>
      </c>
      <c r="BH225">
        <f>1/Table3[[#This Row],[odds_ft_draw]]-Table3[[#This Row],[Margin/3]]</f>
        <v>0.23999031711450011</v>
      </c>
      <c r="BI225">
        <f>1/Table3[[#This Row],[odds_ft_away_team_win]]-Table3[[#This Row],[Margin/3]]</f>
        <v>0.16940208182038249</v>
      </c>
      <c r="BJ225">
        <f>MROUND(Table3[[#This Row],[ProbH]]*100,2)/100</f>
        <v>0.6</v>
      </c>
      <c r="BK225">
        <v>1.25</v>
      </c>
      <c r="BL225">
        <v>1.8</v>
      </c>
      <c r="BM225">
        <v>3.05</v>
      </c>
      <c r="BN225">
        <v>0</v>
      </c>
      <c r="BO225">
        <v>1.87</v>
      </c>
      <c r="BP225">
        <v>1.95</v>
      </c>
      <c r="BQ225" t="s">
        <v>1835</v>
      </c>
      <c r="BR225">
        <f>VLOOKUP(Table3[[#This Row],[Reference]],metron,10,FALSE)</f>
        <v>2.7310090702947849</v>
      </c>
      <c r="BS225">
        <f>VLOOKUP(Table3[[#This Row],[Reference]],metron,11,FALSE)</f>
        <v>1.841836734693878</v>
      </c>
      <c r="BT225">
        <f>VLOOKUP(Table3[[#This Row],[Reference]],metron,12,FALSE)</f>
        <v>0.88917233560090703</v>
      </c>
      <c r="BU225">
        <f>VLOOKUP(Table3[[#This Row],[Reference]],metron,13,FALSE)</f>
        <v>0.804822695035461</v>
      </c>
      <c r="BV225">
        <f>VLOOKUP(Table3[[#This Row],[Reference]],metron,14,FALSE)</f>
        <v>0.38099290780141842</v>
      </c>
      <c r="BW225">
        <f>VLOOKUP(Table3[[#This Row],[Reference]],metron,15,FALSE)</f>
        <v>14.25174825174825</v>
      </c>
      <c r="BX225">
        <f>VLOOKUP(Table3[[#This Row],[Reference]],metron,16,FALSE)</f>
        <v>8.8316683316683324</v>
      </c>
      <c r="BY225">
        <f>VLOOKUP(Table3[[#This Row],[Reference]],metron,17,FALSE)</f>
        <v>6.2901265822784813</v>
      </c>
      <c r="BZ225">
        <f>VLOOKUP(Table3[[#This Row],[Reference]],metron,18,FALSE)</f>
        <v>3.6162025316455702</v>
      </c>
      <c r="CA225">
        <f>VLOOKUP(Table3[[#This Row],[Reference]],metron,19,FALSE)</f>
        <v>7.9616216694697686</v>
      </c>
      <c r="CB225">
        <f>VLOOKUP(Table3[[#This Row],[Reference]],metron,20,FALSE)</f>
        <v>5.2154658000227627</v>
      </c>
      <c r="CC225">
        <f>VLOOKUP(Table3[[#This Row],[Reference]],metron,21,FALSE)</f>
        <v>12.444895886236671</v>
      </c>
      <c r="CD225">
        <f>VLOOKUP(Table3[[#This Row],[Reference]],metron,22,FALSE)</f>
        <v>13.620619603859829</v>
      </c>
      <c r="CE225">
        <f>VLOOKUP(Table3[[#This Row],[Reference]],metron,23,FALSE)</f>
        <v>1.406084017382907</v>
      </c>
      <c r="CF225">
        <f>VLOOKUP(Table3[[#This Row],[Reference]],metron,24,FALSE)</f>
        <v>2.070980202800579</v>
      </c>
      <c r="CG225">
        <f>VLOOKUP(Table3[[#This Row],[Reference]],metron,25,FALSE)</f>
        <v>6.1323032351521013E-2</v>
      </c>
      <c r="CH225">
        <f>VLOOKUP(Table3[[#This Row],[Reference]],metron,26,FALSE)</f>
        <v>0.1313375181071946</v>
      </c>
    </row>
    <row r="226" spans="1:86" hidden="1" x14ac:dyDescent="0.45">
      <c r="A226">
        <v>1535247000</v>
      </c>
      <c r="B226" t="s">
        <v>2159</v>
      </c>
      <c r="C226" t="s">
        <v>64</v>
      </c>
      <c r="D226" t="s">
        <v>65</v>
      </c>
      <c r="E226" t="s">
        <v>1817</v>
      </c>
      <c r="F226" t="s">
        <v>676</v>
      </c>
      <c r="G226" t="s">
        <v>65</v>
      </c>
      <c r="H226">
        <v>7</v>
      </c>
      <c r="I226">
        <v>0.33</v>
      </c>
      <c r="J226">
        <v>0</v>
      </c>
      <c r="K226">
        <v>0.47</v>
      </c>
      <c r="L226">
        <v>0.78</v>
      </c>
      <c r="M226">
        <v>1</v>
      </c>
      <c r="N226">
        <v>0</v>
      </c>
      <c r="O226">
        <v>1</v>
      </c>
      <c r="P226">
        <v>1</v>
      </c>
      <c r="Q226">
        <v>1</v>
      </c>
      <c r="R226">
        <v>0</v>
      </c>
      <c r="S226">
        <v>8</v>
      </c>
      <c r="U226">
        <v>3</v>
      </c>
      <c r="V226">
        <v>8</v>
      </c>
      <c r="W226">
        <v>1</v>
      </c>
      <c r="X226">
        <v>0</v>
      </c>
      <c r="Y226">
        <v>1</v>
      </c>
      <c r="Z226">
        <v>0</v>
      </c>
      <c r="AA226">
        <v>0</v>
      </c>
      <c r="AB226">
        <v>1</v>
      </c>
      <c r="AC226">
        <v>0</v>
      </c>
      <c r="AD226">
        <v>1</v>
      </c>
      <c r="AE226">
        <v>5</v>
      </c>
      <c r="AF226">
        <v>15</v>
      </c>
      <c r="AG226">
        <v>2</v>
      </c>
      <c r="AH226">
        <v>2</v>
      </c>
      <c r="AI226">
        <v>3</v>
      </c>
      <c r="AJ226">
        <v>13</v>
      </c>
      <c r="AK226">
        <v>14</v>
      </c>
      <c r="AL226">
        <v>13</v>
      </c>
      <c r="AM226">
        <v>36</v>
      </c>
      <c r="AN226">
        <v>64</v>
      </c>
      <c r="AO226">
        <v>0.72</v>
      </c>
      <c r="AP226">
        <v>1.59</v>
      </c>
      <c r="AQ226">
        <v>2.34</v>
      </c>
      <c r="AR226">
        <v>17</v>
      </c>
      <c r="AS226">
        <v>75</v>
      </c>
      <c r="AT226">
        <v>42</v>
      </c>
      <c r="AU226">
        <v>17</v>
      </c>
      <c r="AV226">
        <v>0</v>
      </c>
      <c r="AW226">
        <v>75</v>
      </c>
      <c r="AX226">
        <v>75</v>
      </c>
      <c r="AY226">
        <v>17</v>
      </c>
      <c r="AZ226">
        <v>67</v>
      </c>
      <c r="BA226">
        <v>6.33</v>
      </c>
      <c r="BB226">
        <v>5.17</v>
      </c>
      <c r="BC226">
        <v>3.1</v>
      </c>
      <c r="BD226">
        <v>3.2</v>
      </c>
      <c r="BE226">
        <v>2.25</v>
      </c>
      <c r="BF226">
        <f t="shared" si="3"/>
        <v>2.650836320191156E-2</v>
      </c>
      <c r="BG226">
        <f>1/Table3[[#This Row],[odds_ft_home_team_win]]-Table3[[#This Row],[Margin/3]]</f>
        <v>0.29607228195937874</v>
      </c>
      <c r="BH226">
        <f>1/Table3[[#This Row],[odds_ft_draw]]-Table3[[#This Row],[Margin/3]]</f>
        <v>0.28599163679808842</v>
      </c>
      <c r="BI226">
        <f>1/Table3[[#This Row],[odds_ft_away_team_win]]-Table3[[#This Row],[Margin/3]]</f>
        <v>0.41793608124253284</v>
      </c>
      <c r="BJ226">
        <f>MROUND(Table3[[#This Row],[ProbH]]*100,2)/100</f>
        <v>0.3</v>
      </c>
      <c r="BK226">
        <v>1.37</v>
      </c>
      <c r="BL226">
        <v>2.15</v>
      </c>
      <c r="BM226">
        <v>3.95</v>
      </c>
      <c r="BN226">
        <v>0</v>
      </c>
      <c r="BO226">
        <v>1.95</v>
      </c>
      <c r="BP226">
        <v>1.87</v>
      </c>
      <c r="BQ226" t="s">
        <v>1849</v>
      </c>
      <c r="BR226">
        <f>VLOOKUP(Table3[[#This Row],[Reference]],metron,10,FALSE)</f>
        <v>2.5726407816919519</v>
      </c>
      <c r="BS226">
        <f>VLOOKUP(Table3[[#This Row],[Reference]],metron,11,FALSE)</f>
        <v>1.1805091283106199</v>
      </c>
      <c r="BT226">
        <f>VLOOKUP(Table3[[#This Row],[Reference]],metron,12,FALSE)</f>
        <v>1.3921316533813319</v>
      </c>
      <c r="BU226">
        <f>VLOOKUP(Table3[[#This Row],[Reference]],metron,13,FALSE)</f>
        <v>0.5209673269873939</v>
      </c>
      <c r="BV226">
        <f>VLOOKUP(Table3[[#This Row],[Reference]],metron,14,FALSE)</f>
        <v>0.61847182917417032</v>
      </c>
      <c r="BW226">
        <f>VLOOKUP(Table3[[#This Row],[Reference]],metron,15,FALSE)</f>
        <v>11.149200710479571</v>
      </c>
      <c r="BX226">
        <f>VLOOKUP(Table3[[#This Row],[Reference]],metron,16,FALSE)</f>
        <v>11.444049733570161</v>
      </c>
      <c r="BY226">
        <f>VLOOKUP(Table3[[#This Row],[Reference]],metron,17,FALSE)</f>
        <v>4.5257270693512304</v>
      </c>
      <c r="BZ226">
        <f>VLOOKUP(Table3[[#This Row],[Reference]],metron,18,FALSE)</f>
        <v>4.8465324384787474</v>
      </c>
      <c r="CA226">
        <f>VLOOKUP(Table3[[#This Row],[Reference]],metron,19,FALSE)</f>
        <v>6.6234736411283404</v>
      </c>
      <c r="CB226">
        <f>VLOOKUP(Table3[[#This Row],[Reference]],metron,20,FALSE)</f>
        <v>6.5975172950914134</v>
      </c>
      <c r="CC226">
        <f>VLOOKUP(Table3[[#This Row],[Reference]],metron,21,FALSE)</f>
        <v>12.90081154192967</v>
      </c>
      <c r="CD226">
        <f>VLOOKUP(Table3[[#This Row],[Reference]],metron,22,FALSE)</f>
        <v>13.00360685302074</v>
      </c>
      <c r="CE226">
        <f>VLOOKUP(Table3[[#This Row],[Reference]],metron,23,FALSE)</f>
        <v>1.7502145922746779</v>
      </c>
      <c r="CF226">
        <f>VLOOKUP(Table3[[#This Row],[Reference]],metron,24,FALSE)</f>
        <v>1.831402831402831</v>
      </c>
      <c r="CG226">
        <f>VLOOKUP(Table3[[#This Row],[Reference]],metron,25,FALSE)</f>
        <v>9.6525096525096526E-2</v>
      </c>
      <c r="CH226">
        <f>VLOOKUP(Table3[[#This Row],[Reference]],metron,26,FALSE)</f>
        <v>0.1244101244101244</v>
      </c>
    </row>
    <row r="227" spans="1:86" hidden="1" x14ac:dyDescent="0.45">
      <c r="A227">
        <v>1535248800</v>
      </c>
      <c r="B227" t="s">
        <v>2160</v>
      </c>
      <c r="C227" t="s">
        <v>64</v>
      </c>
      <c r="D227" t="s">
        <v>65</v>
      </c>
      <c r="E227" t="s">
        <v>660</v>
      </c>
      <c r="F227" t="s">
        <v>661</v>
      </c>
      <c r="G227" t="s">
        <v>65</v>
      </c>
      <c r="H227">
        <v>7</v>
      </c>
      <c r="I227">
        <v>2.33</v>
      </c>
      <c r="J227">
        <v>0</v>
      </c>
      <c r="K227">
        <v>1.61</v>
      </c>
      <c r="L227">
        <v>1.52</v>
      </c>
      <c r="M227">
        <v>1</v>
      </c>
      <c r="N227">
        <v>1</v>
      </c>
      <c r="O227">
        <v>2</v>
      </c>
      <c r="P227">
        <v>0</v>
      </c>
      <c r="Q227">
        <v>0</v>
      </c>
      <c r="R227">
        <v>0</v>
      </c>
      <c r="S227">
        <v>85</v>
      </c>
      <c r="T227" t="s">
        <v>91</v>
      </c>
      <c r="U227">
        <v>2</v>
      </c>
      <c r="V227">
        <v>6</v>
      </c>
      <c r="W227">
        <v>5</v>
      </c>
      <c r="X227">
        <v>0</v>
      </c>
      <c r="Y227">
        <v>2</v>
      </c>
      <c r="Z227">
        <v>0</v>
      </c>
      <c r="AA227">
        <v>2</v>
      </c>
      <c r="AB227">
        <v>3</v>
      </c>
      <c r="AC227">
        <v>1</v>
      </c>
      <c r="AD227">
        <v>1</v>
      </c>
      <c r="AE227">
        <v>15</v>
      </c>
      <c r="AF227">
        <v>15</v>
      </c>
      <c r="AG227">
        <v>6</v>
      </c>
      <c r="AH227">
        <v>5</v>
      </c>
      <c r="AI227">
        <v>9</v>
      </c>
      <c r="AJ227">
        <v>10</v>
      </c>
      <c r="AK227">
        <v>11</v>
      </c>
      <c r="AL227">
        <v>15</v>
      </c>
      <c r="AM227">
        <v>40</v>
      </c>
      <c r="AN227">
        <v>60</v>
      </c>
      <c r="AO227">
        <v>1.63</v>
      </c>
      <c r="AP227">
        <v>1.59</v>
      </c>
      <c r="AQ227">
        <v>2.59</v>
      </c>
      <c r="AR227">
        <v>59</v>
      </c>
      <c r="AS227">
        <v>59</v>
      </c>
      <c r="AT227">
        <v>59</v>
      </c>
      <c r="AU227">
        <v>42</v>
      </c>
      <c r="AV227">
        <v>0</v>
      </c>
      <c r="AW227">
        <v>0</v>
      </c>
      <c r="AX227">
        <v>59</v>
      </c>
      <c r="AY227">
        <v>59</v>
      </c>
      <c r="AZ227">
        <v>100</v>
      </c>
      <c r="BA227">
        <v>9.83</v>
      </c>
      <c r="BB227">
        <v>7.33</v>
      </c>
      <c r="BC227">
        <v>3.1</v>
      </c>
      <c r="BD227">
        <v>3.15</v>
      </c>
      <c r="BE227">
        <v>2.2999999999999998</v>
      </c>
      <c r="BF227">
        <f t="shared" si="3"/>
        <v>2.4941190439086675E-2</v>
      </c>
      <c r="BG227">
        <f>1/Table3[[#This Row],[odds_ft_home_team_win]]-Table3[[#This Row],[Margin/3]]</f>
        <v>0.29763945472220366</v>
      </c>
      <c r="BH227">
        <f>1/Table3[[#This Row],[odds_ft_draw]]-Table3[[#This Row],[Margin/3]]</f>
        <v>0.29251912702123078</v>
      </c>
      <c r="BI227">
        <f>1/Table3[[#This Row],[odds_ft_away_team_win]]-Table3[[#This Row],[Margin/3]]</f>
        <v>0.40984141825656556</v>
      </c>
      <c r="BJ227">
        <f>MROUND(Table3[[#This Row],[ProbH]]*100,2)/100</f>
        <v>0.3</v>
      </c>
      <c r="BK227">
        <v>1.38</v>
      </c>
      <c r="BL227">
        <v>2.2000000000000002</v>
      </c>
      <c r="BM227">
        <v>4.0999999999999996</v>
      </c>
      <c r="BN227">
        <v>0</v>
      </c>
      <c r="BO227">
        <v>2</v>
      </c>
      <c r="BP227">
        <v>1.83</v>
      </c>
      <c r="BQ227" t="s">
        <v>1818</v>
      </c>
      <c r="BR227">
        <f>VLOOKUP(Table3[[#This Row],[Reference]],metron,10,FALSE)</f>
        <v>2.5726407816919519</v>
      </c>
      <c r="BS227">
        <f>VLOOKUP(Table3[[#This Row],[Reference]],metron,11,FALSE)</f>
        <v>1.1805091283106199</v>
      </c>
      <c r="BT227">
        <f>VLOOKUP(Table3[[#This Row],[Reference]],metron,12,FALSE)</f>
        <v>1.3921316533813319</v>
      </c>
      <c r="BU227">
        <f>VLOOKUP(Table3[[#This Row],[Reference]],metron,13,FALSE)</f>
        <v>0.5209673269873939</v>
      </c>
      <c r="BV227">
        <f>VLOOKUP(Table3[[#This Row],[Reference]],metron,14,FALSE)</f>
        <v>0.61847182917417032</v>
      </c>
      <c r="BW227">
        <f>VLOOKUP(Table3[[#This Row],[Reference]],metron,15,FALSE)</f>
        <v>11.149200710479571</v>
      </c>
      <c r="BX227">
        <f>VLOOKUP(Table3[[#This Row],[Reference]],metron,16,FALSE)</f>
        <v>11.444049733570161</v>
      </c>
      <c r="BY227">
        <f>VLOOKUP(Table3[[#This Row],[Reference]],metron,17,FALSE)</f>
        <v>4.5257270693512304</v>
      </c>
      <c r="BZ227">
        <f>VLOOKUP(Table3[[#This Row],[Reference]],metron,18,FALSE)</f>
        <v>4.8465324384787474</v>
      </c>
      <c r="CA227">
        <f>VLOOKUP(Table3[[#This Row],[Reference]],metron,19,FALSE)</f>
        <v>6.6234736411283404</v>
      </c>
      <c r="CB227">
        <f>VLOOKUP(Table3[[#This Row],[Reference]],metron,20,FALSE)</f>
        <v>6.5975172950914134</v>
      </c>
      <c r="CC227">
        <f>VLOOKUP(Table3[[#This Row],[Reference]],metron,21,FALSE)</f>
        <v>12.90081154192967</v>
      </c>
      <c r="CD227">
        <f>VLOOKUP(Table3[[#This Row],[Reference]],metron,22,FALSE)</f>
        <v>13.00360685302074</v>
      </c>
      <c r="CE227">
        <f>VLOOKUP(Table3[[#This Row],[Reference]],metron,23,FALSE)</f>
        <v>1.7502145922746779</v>
      </c>
      <c r="CF227">
        <f>VLOOKUP(Table3[[#This Row],[Reference]],metron,24,FALSE)</f>
        <v>1.831402831402831</v>
      </c>
      <c r="CG227">
        <f>VLOOKUP(Table3[[#This Row],[Reference]],metron,25,FALSE)</f>
        <v>9.6525096525096526E-2</v>
      </c>
      <c r="CH227">
        <f>VLOOKUP(Table3[[#This Row],[Reference]],metron,26,FALSE)</f>
        <v>0.1244101244101244</v>
      </c>
    </row>
    <row r="228" spans="1:86" hidden="1" x14ac:dyDescent="0.45">
      <c r="A228">
        <v>1535249160</v>
      </c>
      <c r="B228" t="s">
        <v>2161</v>
      </c>
      <c r="C228" t="s">
        <v>64</v>
      </c>
      <c r="D228" t="s">
        <v>65</v>
      </c>
      <c r="E228" t="s">
        <v>704</v>
      </c>
      <c r="F228" t="s">
        <v>1810</v>
      </c>
      <c r="G228" t="s">
        <v>65</v>
      </c>
      <c r="H228">
        <v>7</v>
      </c>
      <c r="I228">
        <v>3</v>
      </c>
      <c r="J228">
        <v>1.33</v>
      </c>
      <c r="K228">
        <v>2.29</v>
      </c>
      <c r="L228">
        <v>1.1200000000000001</v>
      </c>
      <c r="M228">
        <v>2</v>
      </c>
      <c r="N228">
        <v>2</v>
      </c>
      <c r="O228">
        <v>4</v>
      </c>
      <c r="P228">
        <v>3</v>
      </c>
      <c r="Q228">
        <v>2</v>
      </c>
      <c r="R228">
        <v>1</v>
      </c>
      <c r="S228" t="s">
        <v>2162</v>
      </c>
      <c r="T228" t="s">
        <v>2163</v>
      </c>
      <c r="U228">
        <v>7</v>
      </c>
      <c r="V228">
        <v>6</v>
      </c>
      <c r="W228">
        <v>3</v>
      </c>
      <c r="X228">
        <v>0</v>
      </c>
      <c r="Y228">
        <v>2</v>
      </c>
      <c r="Z228">
        <v>0</v>
      </c>
      <c r="AA228">
        <v>3</v>
      </c>
      <c r="AB228">
        <v>0</v>
      </c>
      <c r="AC228">
        <v>2</v>
      </c>
      <c r="AD228">
        <v>0</v>
      </c>
      <c r="AE228">
        <v>15</v>
      </c>
      <c r="AF228">
        <v>8</v>
      </c>
      <c r="AG228">
        <v>6</v>
      </c>
      <c r="AH228">
        <v>7</v>
      </c>
      <c r="AI228">
        <v>9</v>
      </c>
      <c r="AJ228">
        <v>1</v>
      </c>
      <c r="AK228">
        <v>10</v>
      </c>
      <c r="AL228">
        <v>10</v>
      </c>
      <c r="AM228">
        <v>41</v>
      </c>
      <c r="AN228">
        <v>59</v>
      </c>
      <c r="AO228">
        <v>1.62</v>
      </c>
      <c r="AP228">
        <v>1.4</v>
      </c>
      <c r="AQ228">
        <v>2.17</v>
      </c>
      <c r="AR228">
        <v>42</v>
      </c>
      <c r="AS228">
        <v>59</v>
      </c>
      <c r="AT228">
        <v>42</v>
      </c>
      <c r="AU228">
        <v>17</v>
      </c>
      <c r="AV228">
        <v>0</v>
      </c>
      <c r="AW228">
        <v>42</v>
      </c>
      <c r="AX228">
        <v>84</v>
      </c>
      <c r="AY228">
        <v>34</v>
      </c>
      <c r="AZ228">
        <v>59</v>
      </c>
      <c r="BA228">
        <v>12.83</v>
      </c>
      <c r="BB228">
        <v>4.83</v>
      </c>
      <c r="BC228">
        <v>1.45</v>
      </c>
      <c r="BD228">
        <v>4</v>
      </c>
      <c r="BE228">
        <v>6.95</v>
      </c>
      <c r="BF228">
        <f t="shared" si="3"/>
        <v>2.7846688166708027E-2</v>
      </c>
      <c r="BG228">
        <f>1/Table3[[#This Row],[odds_ft_home_team_win]]-Table3[[#This Row],[Margin/3]]</f>
        <v>0.66180848424708516</v>
      </c>
      <c r="BH228">
        <f>1/Table3[[#This Row],[odds_ft_draw]]-Table3[[#This Row],[Margin/3]]</f>
        <v>0.22215331183329198</v>
      </c>
      <c r="BI228">
        <f>1/Table3[[#This Row],[odds_ft_away_team_win]]-Table3[[#This Row],[Margin/3]]</f>
        <v>0.1160382039196229</v>
      </c>
      <c r="BJ228">
        <f>MROUND(Table3[[#This Row],[ProbH]]*100,2)/100</f>
        <v>0.66</v>
      </c>
      <c r="BK228">
        <v>1.23</v>
      </c>
      <c r="BL228">
        <v>1.74</v>
      </c>
      <c r="BM228">
        <v>2.85</v>
      </c>
      <c r="BN228">
        <v>0</v>
      </c>
      <c r="BO228">
        <v>1.91</v>
      </c>
      <c r="BP228">
        <v>1.87</v>
      </c>
      <c r="BQ228" t="s">
        <v>1811</v>
      </c>
      <c r="BR228">
        <f>VLOOKUP(Table3[[#This Row],[Reference]],metron,10,FALSE)</f>
        <v>2.9251336898395728</v>
      </c>
      <c r="BS228">
        <f>VLOOKUP(Table3[[#This Row],[Reference]],metron,11,FALSE)</f>
        <v>2.089675030851502</v>
      </c>
      <c r="BT228">
        <f>VLOOKUP(Table3[[#This Row],[Reference]],metron,12,FALSE)</f>
        <v>0.8354586589880707</v>
      </c>
      <c r="BU228">
        <f>VLOOKUP(Table3[[#This Row],[Reference]],metron,13,FALSE)</f>
        <v>0.92472233648704238</v>
      </c>
      <c r="BV228">
        <f>VLOOKUP(Table3[[#This Row],[Reference]],metron,14,FALSE)</f>
        <v>0.35252982311805842</v>
      </c>
      <c r="BW228">
        <f>VLOOKUP(Table3[[#This Row],[Reference]],metron,15,FALSE)</f>
        <v>15.366666666666671</v>
      </c>
      <c r="BX228">
        <f>VLOOKUP(Table3[[#This Row],[Reference]],metron,16,FALSE)</f>
        <v>8.5234848484848484</v>
      </c>
      <c r="BY228">
        <f>VLOOKUP(Table3[[#This Row],[Reference]],metron,17,FALSE)</f>
        <v>6.6873065015479876</v>
      </c>
      <c r="BZ228">
        <f>VLOOKUP(Table3[[#This Row],[Reference]],metron,18,FALSE)</f>
        <v>3.3490712074303399</v>
      </c>
      <c r="CA228">
        <f>VLOOKUP(Table3[[#This Row],[Reference]],metron,19,FALSE)</f>
        <v>8.679360165118684</v>
      </c>
      <c r="CB228">
        <f>VLOOKUP(Table3[[#This Row],[Reference]],metron,20,FALSE)</f>
        <v>5.1744136410545085</v>
      </c>
      <c r="CC228">
        <f>VLOOKUP(Table3[[#This Row],[Reference]],metron,21,FALSE)</f>
        <v>12.62384615384615</v>
      </c>
      <c r="CD228">
        <f>VLOOKUP(Table3[[#This Row],[Reference]],metron,22,FALSE)</f>
        <v>13.844615384615381</v>
      </c>
      <c r="CE228">
        <f>VLOOKUP(Table3[[#This Row],[Reference]],metron,23,FALSE)</f>
        <v>1.369710467706013</v>
      </c>
      <c r="CF228">
        <f>VLOOKUP(Table3[[#This Row],[Reference]],metron,24,FALSE)</f>
        <v>2.0920564216778019</v>
      </c>
      <c r="CG228">
        <f>VLOOKUP(Table3[[#This Row],[Reference]],metron,25,FALSE)</f>
        <v>7.126948775055679E-2</v>
      </c>
      <c r="CH228">
        <f>VLOOKUP(Table3[[#This Row],[Reference]],metron,26,FALSE)</f>
        <v>0.13214550853749071</v>
      </c>
    </row>
    <row r="229" spans="1:86" hidden="1" x14ac:dyDescent="0.45">
      <c r="A229">
        <v>1535302800</v>
      </c>
      <c r="B229" t="s">
        <v>396</v>
      </c>
      <c r="C229" t="s">
        <v>64</v>
      </c>
      <c r="D229" t="s">
        <v>65</v>
      </c>
      <c r="E229" t="s">
        <v>683</v>
      </c>
      <c r="F229" t="s">
        <v>1823</v>
      </c>
      <c r="G229" t="s">
        <v>65</v>
      </c>
      <c r="H229">
        <v>7</v>
      </c>
      <c r="I229">
        <v>2</v>
      </c>
      <c r="J229">
        <v>0</v>
      </c>
      <c r="K229">
        <v>1.5</v>
      </c>
      <c r="L229">
        <v>0.88</v>
      </c>
      <c r="M229">
        <v>2</v>
      </c>
      <c r="N229">
        <v>0</v>
      </c>
      <c r="O229">
        <v>2</v>
      </c>
      <c r="P229">
        <v>1</v>
      </c>
      <c r="Q229">
        <v>1</v>
      </c>
      <c r="R229">
        <v>0</v>
      </c>
      <c r="S229" t="s">
        <v>2164</v>
      </c>
      <c r="U229">
        <v>6</v>
      </c>
      <c r="V229">
        <v>6</v>
      </c>
      <c r="W229">
        <v>2</v>
      </c>
      <c r="X229">
        <v>0</v>
      </c>
      <c r="Y229">
        <v>2</v>
      </c>
      <c r="Z229">
        <v>0</v>
      </c>
      <c r="AA229">
        <v>0</v>
      </c>
      <c r="AB229">
        <v>2</v>
      </c>
      <c r="AC229">
        <v>0</v>
      </c>
      <c r="AD229">
        <v>2</v>
      </c>
      <c r="AE229">
        <v>10</v>
      </c>
      <c r="AF229">
        <v>9</v>
      </c>
      <c r="AG229">
        <v>6</v>
      </c>
      <c r="AH229">
        <v>4</v>
      </c>
      <c r="AI229">
        <v>4</v>
      </c>
      <c r="AJ229">
        <v>5</v>
      </c>
      <c r="AK229">
        <v>12</v>
      </c>
      <c r="AL229">
        <v>19</v>
      </c>
      <c r="AM229">
        <v>45</v>
      </c>
      <c r="AN229">
        <v>55</v>
      </c>
      <c r="AO229">
        <v>1.42</v>
      </c>
      <c r="AP229">
        <v>1.37</v>
      </c>
      <c r="AQ229">
        <v>1.92</v>
      </c>
      <c r="AR229">
        <v>42</v>
      </c>
      <c r="AS229">
        <v>59</v>
      </c>
      <c r="AT229">
        <v>34</v>
      </c>
      <c r="AU229">
        <v>0</v>
      </c>
      <c r="AV229">
        <v>0</v>
      </c>
      <c r="AW229">
        <v>0</v>
      </c>
      <c r="AX229">
        <v>42</v>
      </c>
      <c r="AY229">
        <v>34</v>
      </c>
      <c r="AZ229">
        <v>100</v>
      </c>
      <c r="BA229">
        <v>7.17</v>
      </c>
      <c r="BB229">
        <v>3.67</v>
      </c>
      <c r="BC229">
        <v>2.0499999999999998</v>
      </c>
      <c r="BD229">
        <v>3.35</v>
      </c>
      <c r="BE229">
        <v>3.45</v>
      </c>
      <c r="BF229">
        <f t="shared" si="3"/>
        <v>2.5389137733038563E-2</v>
      </c>
      <c r="BG229">
        <f>1/Table3[[#This Row],[odds_ft_home_team_win]]-Table3[[#This Row],[Margin/3]]</f>
        <v>0.46241574031574195</v>
      </c>
      <c r="BH229">
        <f>1/Table3[[#This Row],[odds_ft_draw]]-Table3[[#This Row],[Margin/3]]</f>
        <v>0.27311832495352856</v>
      </c>
      <c r="BI229">
        <f>1/Table3[[#This Row],[odds_ft_away_team_win]]-Table3[[#This Row],[Margin/3]]</f>
        <v>0.26446593473072955</v>
      </c>
      <c r="BJ229">
        <f>MROUND(Table3[[#This Row],[ProbH]]*100,2)/100</f>
        <v>0.46</v>
      </c>
      <c r="BK229">
        <v>1.29</v>
      </c>
      <c r="BL229">
        <v>1.91</v>
      </c>
      <c r="BM229">
        <v>3.3</v>
      </c>
      <c r="BN229">
        <v>0</v>
      </c>
      <c r="BO229">
        <v>1.83</v>
      </c>
      <c r="BP229">
        <v>2</v>
      </c>
      <c r="BQ229" t="s">
        <v>1822</v>
      </c>
      <c r="BR229">
        <f>VLOOKUP(Table3[[#This Row],[Reference]],metron,10,FALSE)</f>
        <v>2.5405629139072849</v>
      </c>
      <c r="BS229">
        <f>VLOOKUP(Table3[[#This Row],[Reference]],metron,11,FALSE)</f>
        <v>1.4888836329233679</v>
      </c>
      <c r="BT229">
        <f>VLOOKUP(Table3[[#This Row],[Reference]],metron,12,FALSE)</f>
        <v>1.0516792809839171</v>
      </c>
      <c r="BU229">
        <f>VLOOKUP(Table3[[#This Row],[Reference]],metron,13,FALSE)</f>
        <v>0.64581362346263005</v>
      </c>
      <c r="BV229">
        <f>VLOOKUP(Table3[[#This Row],[Reference]],metron,14,FALSE)</f>
        <v>0.45364238410596031</v>
      </c>
      <c r="BW229">
        <f>VLOOKUP(Table3[[#This Row],[Reference]],metron,15,FALSE)</f>
        <v>12.686892177589851</v>
      </c>
      <c r="BX229">
        <f>VLOOKUP(Table3[[#This Row],[Reference]],metron,16,FALSE)</f>
        <v>9.8059196617336148</v>
      </c>
      <c r="BY229">
        <f>VLOOKUP(Table3[[#This Row],[Reference]],metron,17,FALSE)</f>
        <v>5.3198121263877027</v>
      </c>
      <c r="BZ229">
        <f>VLOOKUP(Table3[[#This Row],[Reference]],metron,18,FALSE)</f>
        <v>4.0954312553373189</v>
      </c>
      <c r="CA229">
        <f>VLOOKUP(Table3[[#This Row],[Reference]],metron,19,FALSE)</f>
        <v>7.3670800512021479</v>
      </c>
      <c r="CB229">
        <f>VLOOKUP(Table3[[#This Row],[Reference]],metron,20,FALSE)</f>
        <v>5.710488406396296</v>
      </c>
      <c r="CC229">
        <f>VLOOKUP(Table3[[#This Row],[Reference]],metron,21,FALSE)</f>
        <v>13.0488908033599</v>
      </c>
      <c r="CD229">
        <f>VLOOKUP(Table3[[#This Row],[Reference]],metron,22,FALSE)</f>
        <v>13.714839543398661</v>
      </c>
      <c r="CE229">
        <f>VLOOKUP(Table3[[#This Row],[Reference]],metron,23,FALSE)</f>
        <v>1.567523459812322</v>
      </c>
      <c r="CF229">
        <f>VLOOKUP(Table3[[#This Row],[Reference]],metron,24,FALSE)</f>
        <v>1.951040391676867</v>
      </c>
      <c r="CG229">
        <f>VLOOKUP(Table3[[#This Row],[Reference]],metron,25,FALSE)</f>
        <v>8.3027335781313744E-2</v>
      </c>
      <c r="CH229">
        <f>VLOOKUP(Table3[[#This Row],[Reference]],metron,26,FALSE)</f>
        <v>0.13117095063239501</v>
      </c>
    </row>
    <row r="230" spans="1:86" hidden="1" x14ac:dyDescent="0.45">
      <c r="A230">
        <v>1535317200</v>
      </c>
      <c r="B230" t="s">
        <v>2165</v>
      </c>
      <c r="C230" t="s">
        <v>64</v>
      </c>
      <c r="D230" t="s">
        <v>65</v>
      </c>
      <c r="E230" t="s">
        <v>705</v>
      </c>
      <c r="F230" t="s">
        <v>667</v>
      </c>
      <c r="G230" t="s">
        <v>65</v>
      </c>
      <c r="H230">
        <v>7</v>
      </c>
      <c r="I230">
        <v>2.33</v>
      </c>
      <c r="J230">
        <v>0.33</v>
      </c>
      <c r="K230">
        <v>2.17</v>
      </c>
      <c r="L230">
        <v>1.85</v>
      </c>
      <c r="M230">
        <v>1</v>
      </c>
      <c r="N230">
        <v>2</v>
      </c>
      <c r="O230">
        <v>3</v>
      </c>
      <c r="P230">
        <v>3</v>
      </c>
      <c r="Q230">
        <v>1</v>
      </c>
      <c r="R230">
        <v>2</v>
      </c>
      <c r="S230">
        <v>7</v>
      </c>
      <c r="T230" t="s">
        <v>2166</v>
      </c>
      <c r="U230">
        <v>7</v>
      </c>
      <c r="V230">
        <v>5</v>
      </c>
      <c r="W230">
        <v>4</v>
      </c>
      <c r="X230">
        <v>0</v>
      </c>
      <c r="Y230">
        <v>3</v>
      </c>
      <c r="Z230">
        <v>0</v>
      </c>
      <c r="AA230">
        <v>1</v>
      </c>
      <c r="AB230">
        <v>3</v>
      </c>
      <c r="AC230">
        <v>2</v>
      </c>
      <c r="AD230">
        <v>1</v>
      </c>
      <c r="AE230">
        <v>17</v>
      </c>
      <c r="AF230">
        <v>12</v>
      </c>
      <c r="AG230">
        <v>7</v>
      </c>
      <c r="AH230">
        <v>7</v>
      </c>
      <c r="AI230">
        <v>10</v>
      </c>
      <c r="AJ230">
        <v>5</v>
      </c>
      <c r="AK230">
        <v>18</v>
      </c>
      <c r="AL230">
        <v>15</v>
      </c>
      <c r="AM230">
        <v>55</v>
      </c>
      <c r="AN230">
        <v>45</v>
      </c>
      <c r="AO230">
        <v>1.88</v>
      </c>
      <c r="AP230">
        <v>1.54</v>
      </c>
      <c r="AQ230">
        <v>2.67</v>
      </c>
      <c r="AR230">
        <v>33</v>
      </c>
      <c r="AS230">
        <v>100</v>
      </c>
      <c r="AT230">
        <v>50</v>
      </c>
      <c r="AU230">
        <v>17</v>
      </c>
      <c r="AV230">
        <v>0</v>
      </c>
      <c r="AW230">
        <v>50</v>
      </c>
      <c r="AX230">
        <v>67</v>
      </c>
      <c r="AY230">
        <v>50</v>
      </c>
      <c r="AZ230">
        <v>100</v>
      </c>
      <c r="BA230">
        <v>11.67</v>
      </c>
      <c r="BB230">
        <v>5.33</v>
      </c>
      <c r="BC230">
        <v>2</v>
      </c>
      <c r="BD230">
        <v>3.45</v>
      </c>
      <c r="BE230">
        <v>3.5</v>
      </c>
      <c r="BF230">
        <f t="shared" si="3"/>
        <v>2.5189786059351221E-2</v>
      </c>
      <c r="BG230">
        <f>1/Table3[[#This Row],[odds_ft_home_team_win]]-Table3[[#This Row],[Margin/3]]</f>
        <v>0.47481021394064876</v>
      </c>
      <c r="BH230">
        <f>1/Table3[[#This Row],[odds_ft_draw]]-Table3[[#This Row],[Margin/3]]</f>
        <v>0.26466528640441689</v>
      </c>
      <c r="BI230">
        <f>1/Table3[[#This Row],[odds_ft_away_team_win]]-Table3[[#This Row],[Margin/3]]</f>
        <v>0.26052449965493446</v>
      </c>
      <c r="BJ230">
        <f>MROUND(Table3[[#This Row],[ProbH]]*100,2)/100</f>
        <v>0.48</v>
      </c>
      <c r="BK230">
        <v>1.24</v>
      </c>
      <c r="BL230">
        <v>1.77</v>
      </c>
      <c r="BM230">
        <v>2.9</v>
      </c>
      <c r="BN230">
        <v>0</v>
      </c>
      <c r="BO230">
        <v>1.71</v>
      </c>
      <c r="BP230">
        <v>2.15</v>
      </c>
      <c r="BQ230" t="s">
        <v>1820</v>
      </c>
      <c r="BR230">
        <f>VLOOKUP(Table3[[#This Row],[Reference]],metron,10,FALSE)</f>
        <v>2.5271929824561399</v>
      </c>
      <c r="BS230">
        <f>VLOOKUP(Table3[[#This Row],[Reference]],metron,11,FALSE)</f>
        <v>1.510877192982456</v>
      </c>
      <c r="BT230">
        <f>VLOOKUP(Table3[[#This Row],[Reference]],metron,12,FALSE)</f>
        <v>1.0163157894736841</v>
      </c>
      <c r="BU230">
        <f>VLOOKUP(Table3[[#This Row],[Reference]],metron,13,FALSE)</f>
        <v>0.67350877192982461</v>
      </c>
      <c r="BV230">
        <f>VLOOKUP(Table3[[#This Row],[Reference]],metron,14,FALSE)</f>
        <v>0.4442105263157895</v>
      </c>
      <c r="BW230">
        <f>VLOOKUP(Table3[[#This Row],[Reference]],metron,15,FALSE)</f>
        <v>12.80980392156863</v>
      </c>
      <c r="BX230">
        <f>VLOOKUP(Table3[[#This Row],[Reference]],metron,16,FALSE)</f>
        <v>9.6872549019607845</v>
      </c>
      <c r="BY230">
        <f>VLOOKUP(Table3[[#This Row],[Reference]],metron,17,FALSE)</f>
        <v>5.6491169610129957</v>
      </c>
      <c r="BZ230">
        <f>VLOOKUP(Table3[[#This Row],[Reference]],metron,18,FALSE)</f>
        <v>4.1379540153282237</v>
      </c>
      <c r="CA230">
        <f>VLOOKUP(Table3[[#This Row],[Reference]],metron,19,FALSE)</f>
        <v>7.1606869605556343</v>
      </c>
      <c r="CB230">
        <f>VLOOKUP(Table3[[#This Row],[Reference]],metron,20,FALSE)</f>
        <v>5.5493008866325608</v>
      </c>
      <c r="CC230">
        <f>VLOOKUP(Table3[[#This Row],[Reference]],metron,21,FALSE)</f>
        <v>12.9029029029029</v>
      </c>
      <c r="CD230">
        <f>VLOOKUP(Table3[[#This Row],[Reference]],metron,22,FALSE)</f>
        <v>13.75508842175509</v>
      </c>
      <c r="CE230">
        <f>VLOOKUP(Table3[[#This Row],[Reference]],metron,23,FALSE)</f>
        <v>1.5287356321839081</v>
      </c>
      <c r="CF230">
        <f>VLOOKUP(Table3[[#This Row],[Reference]],metron,24,FALSE)</f>
        <v>1.9664750957854411</v>
      </c>
      <c r="CG230">
        <f>VLOOKUP(Table3[[#This Row],[Reference]],metron,25,FALSE)</f>
        <v>8.8441890166028103E-2</v>
      </c>
      <c r="CH230">
        <f>VLOOKUP(Table3[[#This Row],[Reference]],metron,26,FALSE)</f>
        <v>0.13409961685823751</v>
      </c>
    </row>
    <row r="231" spans="1:86" hidden="1" x14ac:dyDescent="0.45">
      <c r="A231">
        <v>1535324400</v>
      </c>
      <c r="B231" t="s">
        <v>398</v>
      </c>
      <c r="C231" t="s">
        <v>64</v>
      </c>
      <c r="D231" t="s">
        <v>65</v>
      </c>
      <c r="E231" t="s">
        <v>672</v>
      </c>
      <c r="F231" t="s">
        <v>671</v>
      </c>
      <c r="G231" t="s">
        <v>65</v>
      </c>
      <c r="H231">
        <v>7</v>
      </c>
      <c r="I231">
        <v>3</v>
      </c>
      <c r="J231">
        <v>2</v>
      </c>
      <c r="K231">
        <v>2.11</v>
      </c>
      <c r="L231">
        <v>1.38</v>
      </c>
      <c r="M231">
        <v>1</v>
      </c>
      <c r="N231">
        <v>1</v>
      </c>
      <c r="O231">
        <v>2</v>
      </c>
      <c r="P231">
        <v>0</v>
      </c>
      <c r="Q231">
        <v>0</v>
      </c>
      <c r="R231">
        <v>0</v>
      </c>
      <c r="S231">
        <v>85</v>
      </c>
      <c r="T231">
        <v>76</v>
      </c>
      <c r="U231">
        <v>6</v>
      </c>
      <c r="V231">
        <v>0</v>
      </c>
      <c r="W231">
        <v>1</v>
      </c>
      <c r="X231">
        <v>0</v>
      </c>
      <c r="Y231">
        <v>2</v>
      </c>
      <c r="Z231">
        <v>0</v>
      </c>
      <c r="AA231">
        <v>1</v>
      </c>
      <c r="AB231">
        <v>0</v>
      </c>
      <c r="AC231">
        <v>0</v>
      </c>
      <c r="AD231">
        <v>2</v>
      </c>
      <c r="AE231">
        <v>13</v>
      </c>
      <c r="AF231">
        <v>7</v>
      </c>
      <c r="AG231">
        <v>3</v>
      </c>
      <c r="AH231">
        <v>2</v>
      </c>
      <c r="AI231">
        <v>10</v>
      </c>
      <c r="AJ231">
        <v>5</v>
      </c>
      <c r="AK231">
        <v>15</v>
      </c>
      <c r="AL231">
        <v>15</v>
      </c>
      <c r="AM231">
        <v>57</v>
      </c>
      <c r="AN231">
        <v>43</v>
      </c>
      <c r="AO231">
        <v>1.46</v>
      </c>
      <c r="AP231">
        <v>0.83</v>
      </c>
      <c r="AQ231">
        <v>2.25</v>
      </c>
      <c r="AR231">
        <v>59</v>
      </c>
      <c r="AS231">
        <v>75</v>
      </c>
      <c r="AT231">
        <v>34</v>
      </c>
      <c r="AU231">
        <v>17</v>
      </c>
      <c r="AV231">
        <v>0</v>
      </c>
      <c r="AW231">
        <v>0</v>
      </c>
      <c r="AX231">
        <v>50</v>
      </c>
      <c r="AY231">
        <v>59</v>
      </c>
      <c r="AZ231">
        <v>100</v>
      </c>
      <c r="BA231">
        <v>9.83</v>
      </c>
      <c r="BB231">
        <v>4.33</v>
      </c>
      <c r="BC231">
        <v>2.4500000000000002</v>
      </c>
      <c r="BD231">
        <v>3.15</v>
      </c>
      <c r="BE231">
        <v>2.8</v>
      </c>
      <c r="BF231">
        <f t="shared" si="3"/>
        <v>2.7588813303099036E-2</v>
      </c>
      <c r="BG231">
        <f>1/Table3[[#This Row],[odds_ft_home_team_win]]-Table3[[#This Row],[Margin/3]]</f>
        <v>0.38057445200302337</v>
      </c>
      <c r="BH231">
        <f>1/Table3[[#This Row],[odds_ft_draw]]-Table3[[#This Row],[Margin/3]]</f>
        <v>0.28987150415721841</v>
      </c>
      <c r="BI231">
        <f>1/Table3[[#This Row],[odds_ft_away_team_win]]-Table3[[#This Row],[Margin/3]]</f>
        <v>0.32955404383975812</v>
      </c>
      <c r="BJ231">
        <f>MROUND(Table3[[#This Row],[ProbH]]*100,2)/100</f>
        <v>0.38</v>
      </c>
      <c r="BK231">
        <v>1.29</v>
      </c>
      <c r="BL231">
        <v>1.95</v>
      </c>
      <c r="BM231">
        <v>3.35</v>
      </c>
      <c r="BN231">
        <v>0</v>
      </c>
      <c r="BO231">
        <v>1.8</v>
      </c>
      <c r="BP231">
        <v>2</v>
      </c>
      <c r="BQ231" t="s">
        <v>1826</v>
      </c>
      <c r="BR231">
        <f>VLOOKUP(Table3[[#This Row],[Reference]],metron,10,FALSE)</f>
        <v>2.4900895140664963</v>
      </c>
      <c r="BS231">
        <f>VLOOKUP(Table3[[#This Row],[Reference]],metron,11,FALSE)</f>
        <v>1.330562659846547</v>
      </c>
      <c r="BT231">
        <f>VLOOKUP(Table3[[#This Row],[Reference]],metron,12,FALSE)</f>
        <v>1.1595268542199491</v>
      </c>
      <c r="BU231">
        <f>VLOOKUP(Table3[[#This Row],[Reference]],metron,13,FALSE)</f>
        <v>0.59053607588191415</v>
      </c>
      <c r="BV231">
        <f>VLOOKUP(Table3[[#This Row],[Reference]],metron,14,FALSE)</f>
        <v>0.50069274219332838</v>
      </c>
      <c r="BW231">
        <f>VLOOKUP(Table3[[#This Row],[Reference]],metron,15,FALSE)</f>
        <v>11.79715236686391</v>
      </c>
      <c r="BX231">
        <f>VLOOKUP(Table3[[#This Row],[Reference]],metron,16,FALSE)</f>
        <v>10.317122781065089</v>
      </c>
      <c r="BY231">
        <f>VLOOKUP(Table3[[#This Row],[Reference]],metron,17,FALSE)</f>
        <v>5.0637025966747622</v>
      </c>
      <c r="BZ231">
        <f>VLOOKUP(Table3[[#This Row],[Reference]],metron,18,FALSE)</f>
        <v>4.4674014571268454</v>
      </c>
      <c r="CA231">
        <f>VLOOKUP(Table3[[#This Row],[Reference]],metron,19,FALSE)</f>
        <v>6.7334497701891483</v>
      </c>
      <c r="CB231">
        <f>VLOOKUP(Table3[[#This Row],[Reference]],metron,20,FALSE)</f>
        <v>5.849721323938244</v>
      </c>
      <c r="CC231">
        <f>VLOOKUP(Table3[[#This Row],[Reference]],metron,21,FALSE)</f>
        <v>12.89644194756554</v>
      </c>
      <c r="CD231">
        <f>VLOOKUP(Table3[[#This Row],[Reference]],metron,22,FALSE)</f>
        <v>13.3434456928839</v>
      </c>
      <c r="CE231">
        <f>VLOOKUP(Table3[[#This Row],[Reference]],metron,23,FALSE)</f>
        <v>1.6144382124117971</v>
      </c>
      <c r="CF231">
        <f>VLOOKUP(Table3[[#This Row],[Reference]],metron,24,FALSE)</f>
        <v>1.9032024606477289</v>
      </c>
      <c r="CG231">
        <f>VLOOKUP(Table3[[#This Row],[Reference]],metron,25,FALSE)</f>
        <v>9.372172969060974E-2</v>
      </c>
      <c r="CH231">
        <f>VLOOKUP(Table3[[#This Row],[Reference]],metron,26,FALSE)</f>
        <v>0.11669983716301791</v>
      </c>
    </row>
    <row r="232" spans="1:86" hidden="1" x14ac:dyDescent="0.45">
      <c r="A232">
        <v>1535760000</v>
      </c>
      <c r="B232" t="s">
        <v>2167</v>
      </c>
      <c r="C232" t="s">
        <v>64</v>
      </c>
      <c r="D232" t="s">
        <v>65</v>
      </c>
      <c r="E232" t="s">
        <v>1810</v>
      </c>
      <c r="F232" t="s">
        <v>683</v>
      </c>
      <c r="G232" t="s">
        <v>65</v>
      </c>
      <c r="H232">
        <v>8</v>
      </c>
      <c r="I232">
        <v>2.33</v>
      </c>
      <c r="J232">
        <v>1</v>
      </c>
      <c r="K232">
        <v>1.1200000000000001</v>
      </c>
      <c r="L232">
        <v>0.61</v>
      </c>
      <c r="M232">
        <v>1</v>
      </c>
      <c r="N232">
        <v>4</v>
      </c>
      <c r="O232">
        <v>5</v>
      </c>
      <c r="P232">
        <v>1</v>
      </c>
      <c r="Q232">
        <v>0</v>
      </c>
      <c r="R232">
        <v>1</v>
      </c>
      <c r="S232" t="s">
        <v>91</v>
      </c>
      <c r="T232" t="s">
        <v>2168</v>
      </c>
      <c r="U232">
        <v>9</v>
      </c>
      <c r="V232">
        <v>1</v>
      </c>
      <c r="W232">
        <v>1</v>
      </c>
      <c r="X232">
        <v>0</v>
      </c>
      <c r="Y232">
        <v>4</v>
      </c>
      <c r="Z232">
        <v>0</v>
      </c>
      <c r="AA232">
        <v>0</v>
      </c>
      <c r="AB232">
        <v>1</v>
      </c>
      <c r="AC232">
        <v>1</v>
      </c>
      <c r="AD232">
        <v>3</v>
      </c>
      <c r="AE232">
        <v>15</v>
      </c>
      <c r="AF232">
        <v>14</v>
      </c>
      <c r="AG232">
        <v>3</v>
      </c>
      <c r="AH232">
        <v>8</v>
      </c>
      <c r="AI232">
        <v>12</v>
      </c>
      <c r="AJ232">
        <v>6</v>
      </c>
      <c r="AK232">
        <v>14</v>
      </c>
      <c r="AL232">
        <v>5</v>
      </c>
      <c r="AM232">
        <v>61</v>
      </c>
      <c r="AN232">
        <v>39</v>
      </c>
      <c r="AO232">
        <v>1.64</v>
      </c>
      <c r="AP232">
        <v>1.64</v>
      </c>
      <c r="AQ232">
        <v>2.5</v>
      </c>
      <c r="AR232">
        <v>63</v>
      </c>
      <c r="AS232">
        <v>75</v>
      </c>
      <c r="AT232">
        <v>59</v>
      </c>
      <c r="AU232">
        <v>29</v>
      </c>
      <c r="AV232">
        <v>0</v>
      </c>
      <c r="AW232">
        <v>25</v>
      </c>
      <c r="AX232">
        <v>71</v>
      </c>
      <c r="AY232">
        <v>46</v>
      </c>
      <c r="AZ232">
        <v>75</v>
      </c>
      <c r="BA232">
        <v>10.67</v>
      </c>
      <c r="BB232">
        <v>3.92</v>
      </c>
      <c r="BC232">
        <v>2.15</v>
      </c>
      <c r="BD232">
        <v>3.2</v>
      </c>
      <c r="BE232">
        <v>3.35</v>
      </c>
      <c r="BF232">
        <f t="shared" si="3"/>
        <v>2.5374580585444839E-2</v>
      </c>
      <c r="BG232">
        <f>1/Table3[[#This Row],[odds_ft_home_team_win]]-Table3[[#This Row],[Margin/3]]</f>
        <v>0.4397416984843226</v>
      </c>
      <c r="BH232">
        <f>1/Table3[[#This Row],[odds_ft_draw]]-Table3[[#This Row],[Margin/3]]</f>
        <v>0.28712541941455516</v>
      </c>
      <c r="BI232">
        <f>1/Table3[[#This Row],[odds_ft_away_team_win]]-Table3[[#This Row],[Margin/3]]</f>
        <v>0.2731328821011223</v>
      </c>
      <c r="BJ232">
        <f>MROUND(Table3[[#This Row],[ProbH]]*100,2)/100</f>
        <v>0.44</v>
      </c>
      <c r="BK232">
        <v>1.32</v>
      </c>
      <c r="BL232">
        <v>2</v>
      </c>
      <c r="BM232">
        <v>3.55</v>
      </c>
      <c r="BN232">
        <v>0</v>
      </c>
      <c r="BO232">
        <v>1.87</v>
      </c>
      <c r="BP232">
        <v>1.91</v>
      </c>
      <c r="BQ232" t="s">
        <v>1828</v>
      </c>
      <c r="BR232">
        <f>VLOOKUP(Table3[[#This Row],[Reference]],metron,10,FALSE)</f>
        <v>2.4807646356033461</v>
      </c>
      <c r="BS232">
        <f>VLOOKUP(Table3[[#This Row],[Reference]],metron,11,FALSE)</f>
        <v>1.4140979689366791</v>
      </c>
      <c r="BT232">
        <f>VLOOKUP(Table3[[#This Row],[Reference]],metron,12,FALSE)</f>
        <v>1.0666666666666671</v>
      </c>
      <c r="BU232">
        <f>VLOOKUP(Table3[[#This Row],[Reference]],metron,13,FALSE)</f>
        <v>0.62712066905615294</v>
      </c>
      <c r="BV232">
        <f>VLOOKUP(Table3[[#This Row],[Reference]],metron,14,FALSE)</f>
        <v>0.46009557945041818</v>
      </c>
      <c r="BW232">
        <f>VLOOKUP(Table3[[#This Row],[Reference]],metron,15,FALSE)</f>
        <v>12.56969280146722</v>
      </c>
      <c r="BX232">
        <f>VLOOKUP(Table3[[#This Row],[Reference]],metron,16,FALSE)</f>
        <v>9.8695552498853729</v>
      </c>
      <c r="BY232">
        <f>VLOOKUP(Table3[[#This Row],[Reference]],metron,17,FALSE)</f>
        <v>5.2754256787850897</v>
      </c>
      <c r="BZ232">
        <f>VLOOKUP(Table3[[#This Row],[Reference]],metron,18,FALSE)</f>
        <v>4.1279337321675103</v>
      </c>
      <c r="CA232">
        <f>VLOOKUP(Table3[[#This Row],[Reference]],metron,19,FALSE)</f>
        <v>7.2942671226821298</v>
      </c>
      <c r="CB232">
        <f>VLOOKUP(Table3[[#This Row],[Reference]],metron,20,FALSE)</f>
        <v>5.7416215177178627</v>
      </c>
      <c r="CC232">
        <f>VLOOKUP(Table3[[#This Row],[Reference]],metron,21,FALSE)</f>
        <v>12.897246007868549</v>
      </c>
      <c r="CD232">
        <f>VLOOKUP(Table3[[#This Row],[Reference]],metron,22,FALSE)</f>
        <v>13.507058551261281</v>
      </c>
      <c r="CE232">
        <f>VLOOKUP(Table3[[#This Row],[Reference]],metron,23,FALSE)</f>
        <v>1.576522702104098</v>
      </c>
      <c r="CF232">
        <f>VLOOKUP(Table3[[#This Row],[Reference]],metron,24,FALSE)</f>
        <v>1.917165005537099</v>
      </c>
      <c r="CG232">
        <f>VLOOKUP(Table3[[#This Row],[Reference]],metron,25,FALSE)</f>
        <v>8.4385382059800659E-2</v>
      </c>
      <c r="CH232">
        <f>VLOOKUP(Table3[[#This Row],[Reference]],metron,26,FALSE)</f>
        <v>0.1233665559246955</v>
      </c>
    </row>
    <row r="233" spans="1:86" hidden="1" x14ac:dyDescent="0.45">
      <c r="A233">
        <v>1535767200</v>
      </c>
      <c r="B233" t="s">
        <v>2169</v>
      </c>
      <c r="C233" t="s">
        <v>64</v>
      </c>
      <c r="D233" t="s">
        <v>65</v>
      </c>
      <c r="E233" t="s">
        <v>700</v>
      </c>
      <c r="F233" t="s">
        <v>704</v>
      </c>
      <c r="G233" t="s">
        <v>65</v>
      </c>
      <c r="H233">
        <v>8</v>
      </c>
      <c r="I233">
        <v>2</v>
      </c>
      <c r="J233">
        <v>2.25</v>
      </c>
      <c r="K233">
        <v>1.35</v>
      </c>
      <c r="L233">
        <v>1.29</v>
      </c>
      <c r="M233">
        <v>2</v>
      </c>
      <c r="N233">
        <v>1</v>
      </c>
      <c r="O233">
        <v>3</v>
      </c>
      <c r="P233">
        <v>1</v>
      </c>
      <c r="Q233">
        <v>0</v>
      </c>
      <c r="R233">
        <v>1</v>
      </c>
      <c r="S233" t="s">
        <v>69</v>
      </c>
      <c r="T233">
        <v>42</v>
      </c>
      <c r="U233">
        <v>5</v>
      </c>
      <c r="V233">
        <v>6</v>
      </c>
      <c r="W233">
        <v>3</v>
      </c>
      <c r="X233">
        <v>0</v>
      </c>
      <c r="Y233">
        <v>2</v>
      </c>
      <c r="Z233">
        <v>0</v>
      </c>
      <c r="AA233">
        <v>0</v>
      </c>
      <c r="AB233">
        <v>3</v>
      </c>
      <c r="AC233">
        <v>1</v>
      </c>
      <c r="AD233">
        <v>1</v>
      </c>
      <c r="AE233">
        <v>18</v>
      </c>
      <c r="AF233">
        <v>15</v>
      </c>
      <c r="AG233">
        <v>7</v>
      </c>
      <c r="AH233">
        <v>6</v>
      </c>
      <c r="AI233">
        <v>11</v>
      </c>
      <c r="AJ233">
        <v>9</v>
      </c>
      <c r="AK233">
        <v>7</v>
      </c>
      <c r="AL233">
        <v>16</v>
      </c>
      <c r="AM233">
        <v>55</v>
      </c>
      <c r="AN233">
        <v>45</v>
      </c>
      <c r="AO233">
        <v>1.95</v>
      </c>
      <c r="AP233">
        <v>1.55</v>
      </c>
      <c r="AQ233">
        <v>2.46</v>
      </c>
      <c r="AR233">
        <v>46</v>
      </c>
      <c r="AS233">
        <v>88</v>
      </c>
      <c r="AT233">
        <v>59</v>
      </c>
      <c r="AU233">
        <v>0</v>
      </c>
      <c r="AV233">
        <v>0</v>
      </c>
      <c r="AW233">
        <v>17</v>
      </c>
      <c r="AX233">
        <v>59</v>
      </c>
      <c r="AY233">
        <v>54</v>
      </c>
      <c r="AZ233">
        <v>84</v>
      </c>
      <c r="BA233">
        <v>7.58</v>
      </c>
      <c r="BB233">
        <v>5.42</v>
      </c>
      <c r="BC233">
        <v>3.6</v>
      </c>
      <c r="BD233">
        <v>3.35</v>
      </c>
      <c r="BE233">
        <v>2</v>
      </c>
      <c r="BF233">
        <f t="shared" si="3"/>
        <v>2.5428413488114938E-2</v>
      </c>
      <c r="BG233">
        <f>1/Table3[[#This Row],[odds_ft_home_team_win]]-Table3[[#This Row],[Margin/3]]</f>
        <v>0.25234936428966287</v>
      </c>
      <c r="BH233">
        <f>1/Table3[[#This Row],[odds_ft_draw]]-Table3[[#This Row],[Margin/3]]</f>
        <v>0.27307904919845222</v>
      </c>
      <c r="BI233">
        <f>1/Table3[[#This Row],[odds_ft_away_team_win]]-Table3[[#This Row],[Margin/3]]</f>
        <v>0.47457158651188508</v>
      </c>
      <c r="BJ233">
        <f>MROUND(Table3[[#This Row],[ProbH]]*100,2)/100</f>
        <v>0.26</v>
      </c>
      <c r="BK233">
        <v>1.28</v>
      </c>
      <c r="BL233">
        <v>1.87</v>
      </c>
      <c r="BM233">
        <v>3.2</v>
      </c>
      <c r="BN233">
        <v>0</v>
      </c>
      <c r="BO233">
        <v>1.8</v>
      </c>
      <c r="BP233">
        <v>2</v>
      </c>
      <c r="BQ233" t="s">
        <v>1803</v>
      </c>
      <c r="BR233">
        <f>VLOOKUP(Table3[[#This Row],[Reference]],metron,10,FALSE)</f>
        <v>2.569449507838133</v>
      </c>
      <c r="BS233">
        <f>VLOOKUP(Table3[[#This Row],[Reference]],metron,11,FALSE)</f>
        <v>1.0936930368209989</v>
      </c>
      <c r="BT233">
        <f>VLOOKUP(Table3[[#This Row],[Reference]],metron,12,FALSE)</f>
        <v>1.475756471017134</v>
      </c>
      <c r="BU233">
        <f>VLOOKUP(Table3[[#This Row],[Reference]],metron,13,FALSE)</f>
        <v>0.50018228217280347</v>
      </c>
      <c r="BV233">
        <f>VLOOKUP(Table3[[#This Row],[Reference]],metron,14,FALSE)</f>
        <v>0.65220561429092239</v>
      </c>
      <c r="BW233">
        <f>VLOOKUP(Table3[[#This Row],[Reference]],metron,15,FALSE)</f>
        <v>10.905576679340941</v>
      </c>
      <c r="BX233">
        <f>VLOOKUP(Table3[[#This Row],[Reference]],metron,16,FALSE)</f>
        <v>12.06463878326996</v>
      </c>
      <c r="BY233">
        <f>VLOOKUP(Table3[[#This Row],[Reference]],metron,17,FALSE)</f>
        <v>4.2920127795527154</v>
      </c>
      <c r="BZ233">
        <f>VLOOKUP(Table3[[#This Row],[Reference]],metron,18,FALSE)</f>
        <v>5.0095846645367406</v>
      </c>
      <c r="CA233">
        <f>VLOOKUP(Table3[[#This Row],[Reference]],metron,19,FALSE)</f>
        <v>6.6135638997882253</v>
      </c>
      <c r="CB233">
        <f>VLOOKUP(Table3[[#This Row],[Reference]],metron,20,FALSE)</f>
        <v>7.055054118733219</v>
      </c>
      <c r="CC233">
        <f>VLOOKUP(Table3[[#This Row],[Reference]],metron,21,FALSE)</f>
        <v>12.94865211810013</v>
      </c>
      <c r="CD233">
        <f>VLOOKUP(Table3[[#This Row],[Reference]],metron,22,FALSE)</f>
        <v>13.189345314505781</v>
      </c>
      <c r="CE233">
        <f>VLOOKUP(Table3[[#This Row],[Reference]],metron,23,FALSE)</f>
        <v>1.771446078431373</v>
      </c>
      <c r="CF233">
        <f>VLOOKUP(Table3[[#This Row],[Reference]],metron,24,FALSE)</f>
        <v>1.809436274509804</v>
      </c>
      <c r="CG233">
        <f>VLOOKUP(Table3[[#This Row],[Reference]],metron,25,FALSE)</f>
        <v>0.1060049019607843</v>
      </c>
      <c r="CH233">
        <f>VLOOKUP(Table3[[#This Row],[Reference]],metron,26,FALSE)</f>
        <v>9.6813725490196081E-2</v>
      </c>
    </row>
    <row r="234" spans="1:86" hidden="1" x14ac:dyDescent="0.45">
      <c r="A234">
        <v>1535767560</v>
      </c>
      <c r="B234" t="s">
        <v>2170</v>
      </c>
      <c r="C234" t="s">
        <v>64</v>
      </c>
      <c r="D234" t="s">
        <v>65</v>
      </c>
      <c r="E234" t="s">
        <v>676</v>
      </c>
      <c r="F234" t="s">
        <v>660</v>
      </c>
      <c r="G234" t="s">
        <v>65</v>
      </c>
      <c r="H234">
        <v>8</v>
      </c>
      <c r="I234">
        <v>1.5</v>
      </c>
      <c r="J234">
        <v>0</v>
      </c>
      <c r="K234">
        <v>1.72</v>
      </c>
      <c r="L234">
        <v>0.94</v>
      </c>
      <c r="M234">
        <v>1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86</v>
      </c>
      <c r="U234">
        <v>6</v>
      </c>
      <c r="V234">
        <v>3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20</v>
      </c>
      <c r="AF234">
        <v>22</v>
      </c>
      <c r="AG234">
        <v>4</v>
      </c>
      <c r="AH234">
        <v>6</v>
      </c>
      <c r="AI234">
        <v>16</v>
      </c>
      <c r="AJ234">
        <v>16</v>
      </c>
      <c r="AK234">
        <v>9</v>
      </c>
      <c r="AL234">
        <v>12</v>
      </c>
      <c r="AM234">
        <v>51</v>
      </c>
      <c r="AN234">
        <v>49</v>
      </c>
      <c r="AO234">
        <v>1.99</v>
      </c>
      <c r="AP234">
        <v>2.21</v>
      </c>
      <c r="AQ234">
        <v>3.38</v>
      </c>
      <c r="AR234">
        <v>84</v>
      </c>
      <c r="AS234">
        <v>84</v>
      </c>
      <c r="AT234">
        <v>59</v>
      </c>
      <c r="AU234">
        <v>29</v>
      </c>
      <c r="AV234">
        <v>17</v>
      </c>
      <c r="AW234">
        <v>17</v>
      </c>
      <c r="AX234">
        <v>50</v>
      </c>
      <c r="AY234">
        <v>84</v>
      </c>
      <c r="AZ234">
        <v>84</v>
      </c>
      <c r="BA234">
        <v>9.17</v>
      </c>
      <c r="BB234">
        <v>5.25</v>
      </c>
      <c r="BC234">
        <v>1.95</v>
      </c>
      <c r="BD234">
        <v>3.35</v>
      </c>
      <c r="BE234">
        <v>3.75</v>
      </c>
      <c r="BF234">
        <f t="shared" si="3"/>
        <v>2.5998214057915581E-2</v>
      </c>
      <c r="BG234">
        <f>1/Table3[[#This Row],[odds_ft_home_team_win]]-Table3[[#This Row],[Margin/3]]</f>
        <v>0.48682229876259731</v>
      </c>
      <c r="BH234">
        <f>1/Table3[[#This Row],[odds_ft_draw]]-Table3[[#This Row],[Margin/3]]</f>
        <v>0.27250924862865156</v>
      </c>
      <c r="BI234">
        <f>1/Table3[[#This Row],[odds_ft_away_team_win]]-Table3[[#This Row],[Margin/3]]</f>
        <v>0.24066845260875108</v>
      </c>
      <c r="BJ234">
        <f>MROUND(Table3[[#This Row],[ProbH]]*100,2)/100</f>
        <v>0.48</v>
      </c>
      <c r="BK234">
        <v>1.28</v>
      </c>
      <c r="BL234">
        <v>1.87</v>
      </c>
      <c r="BM234">
        <v>3.2</v>
      </c>
      <c r="BN234">
        <v>0</v>
      </c>
      <c r="BO234">
        <v>1.8</v>
      </c>
      <c r="BP234">
        <v>2</v>
      </c>
      <c r="BQ234" t="s">
        <v>1829</v>
      </c>
      <c r="BR234">
        <f>VLOOKUP(Table3[[#This Row],[Reference]],metron,10,FALSE)</f>
        <v>2.5271929824561399</v>
      </c>
      <c r="BS234">
        <f>VLOOKUP(Table3[[#This Row],[Reference]],metron,11,FALSE)</f>
        <v>1.510877192982456</v>
      </c>
      <c r="BT234">
        <f>VLOOKUP(Table3[[#This Row],[Reference]],metron,12,FALSE)</f>
        <v>1.0163157894736841</v>
      </c>
      <c r="BU234">
        <f>VLOOKUP(Table3[[#This Row],[Reference]],metron,13,FALSE)</f>
        <v>0.67350877192982461</v>
      </c>
      <c r="BV234">
        <f>VLOOKUP(Table3[[#This Row],[Reference]],metron,14,FALSE)</f>
        <v>0.4442105263157895</v>
      </c>
      <c r="BW234">
        <f>VLOOKUP(Table3[[#This Row],[Reference]],metron,15,FALSE)</f>
        <v>12.80980392156863</v>
      </c>
      <c r="BX234">
        <f>VLOOKUP(Table3[[#This Row],[Reference]],metron,16,FALSE)</f>
        <v>9.6872549019607845</v>
      </c>
      <c r="BY234">
        <f>VLOOKUP(Table3[[#This Row],[Reference]],metron,17,FALSE)</f>
        <v>5.6491169610129957</v>
      </c>
      <c r="BZ234">
        <f>VLOOKUP(Table3[[#This Row],[Reference]],metron,18,FALSE)</f>
        <v>4.1379540153282237</v>
      </c>
      <c r="CA234">
        <f>VLOOKUP(Table3[[#This Row],[Reference]],metron,19,FALSE)</f>
        <v>7.1606869605556343</v>
      </c>
      <c r="CB234">
        <f>VLOOKUP(Table3[[#This Row],[Reference]],metron,20,FALSE)</f>
        <v>5.5493008866325608</v>
      </c>
      <c r="CC234">
        <f>VLOOKUP(Table3[[#This Row],[Reference]],metron,21,FALSE)</f>
        <v>12.9029029029029</v>
      </c>
      <c r="CD234">
        <f>VLOOKUP(Table3[[#This Row],[Reference]],metron,22,FALSE)</f>
        <v>13.75508842175509</v>
      </c>
      <c r="CE234">
        <f>VLOOKUP(Table3[[#This Row],[Reference]],metron,23,FALSE)</f>
        <v>1.5287356321839081</v>
      </c>
      <c r="CF234">
        <f>VLOOKUP(Table3[[#This Row],[Reference]],metron,24,FALSE)</f>
        <v>1.9664750957854411</v>
      </c>
      <c r="CG234">
        <f>VLOOKUP(Table3[[#This Row],[Reference]],metron,25,FALSE)</f>
        <v>8.8441890166028103E-2</v>
      </c>
      <c r="CH234">
        <f>VLOOKUP(Table3[[#This Row],[Reference]],metron,26,FALSE)</f>
        <v>0.13409961685823751</v>
      </c>
    </row>
    <row r="235" spans="1:86" hidden="1" x14ac:dyDescent="0.45">
      <c r="A235">
        <v>1535839200</v>
      </c>
      <c r="B235" t="s">
        <v>2171</v>
      </c>
      <c r="C235" t="s">
        <v>64</v>
      </c>
      <c r="D235" t="s">
        <v>65</v>
      </c>
      <c r="E235" t="s">
        <v>671</v>
      </c>
      <c r="F235" t="s">
        <v>1817</v>
      </c>
      <c r="G235" t="s">
        <v>65</v>
      </c>
      <c r="H235">
        <v>8</v>
      </c>
      <c r="I235">
        <v>3</v>
      </c>
      <c r="J235">
        <v>1</v>
      </c>
      <c r="K235">
        <v>2.29</v>
      </c>
      <c r="L235">
        <v>0.35</v>
      </c>
      <c r="M235">
        <v>4</v>
      </c>
      <c r="N235">
        <v>1</v>
      </c>
      <c r="O235">
        <v>5</v>
      </c>
      <c r="P235">
        <v>1</v>
      </c>
      <c r="Q235">
        <v>1</v>
      </c>
      <c r="R235">
        <v>0</v>
      </c>
      <c r="S235" t="s">
        <v>2172</v>
      </c>
      <c r="T235">
        <v>48</v>
      </c>
      <c r="U235">
        <v>4</v>
      </c>
      <c r="V235">
        <v>3</v>
      </c>
      <c r="W235">
        <v>2</v>
      </c>
      <c r="X235">
        <v>0</v>
      </c>
      <c r="Y235">
        <v>1</v>
      </c>
      <c r="Z235">
        <v>0</v>
      </c>
      <c r="AA235">
        <v>1</v>
      </c>
      <c r="AB235">
        <v>1</v>
      </c>
      <c r="AC235">
        <v>1</v>
      </c>
      <c r="AD235">
        <v>0</v>
      </c>
      <c r="AE235">
        <v>13</v>
      </c>
      <c r="AF235">
        <v>7</v>
      </c>
      <c r="AG235">
        <v>5</v>
      </c>
      <c r="AH235">
        <v>2</v>
      </c>
      <c r="AI235">
        <v>8</v>
      </c>
      <c r="AJ235">
        <v>5</v>
      </c>
      <c r="AK235">
        <v>12</v>
      </c>
      <c r="AL235">
        <v>7</v>
      </c>
      <c r="AM235">
        <v>44</v>
      </c>
      <c r="AN235">
        <v>56</v>
      </c>
      <c r="AO235">
        <v>1.42</v>
      </c>
      <c r="AP235">
        <v>0.78</v>
      </c>
      <c r="AQ235">
        <v>2.5</v>
      </c>
      <c r="AR235">
        <v>17</v>
      </c>
      <c r="AS235">
        <v>75</v>
      </c>
      <c r="AT235">
        <v>59</v>
      </c>
      <c r="AU235">
        <v>17</v>
      </c>
      <c r="AV235">
        <v>0</v>
      </c>
      <c r="AW235">
        <v>13</v>
      </c>
      <c r="AX235">
        <v>59</v>
      </c>
      <c r="AY235">
        <v>46</v>
      </c>
      <c r="AZ235">
        <v>88</v>
      </c>
      <c r="BA235">
        <v>8.75</v>
      </c>
      <c r="BB235">
        <v>3.58</v>
      </c>
      <c r="BC235">
        <v>1.38</v>
      </c>
      <c r="BD235">
        <v>4.3499999999999996</v>
      </c>
      <c r="BE235">
        <v>8</v>
      </c>
      <c r="BF235">
        <f t="shared" si="3"/>
        <v>2.6507579543561643E-2</v>
      </c>
      <c r="BG235">
        <f>1/Table3[[#This Row],[odds_ft_home_team_win]]-Table3[[#This Row],[Margin/3]]</f>
        <v>0.69813010161585876</v>
      </c>
      <c r="BH235">
        <f>1/Table3[[#This Row],[odds_ft_draw]]-Table3[[#This Row],[Margin/3]]</f>
        <v>0.20337747792770275</v>
      </c>
      <c r="BI235">
        <f>1/Table3[[#This Row],[odds_ft_away_team_win]]-Table3[[#This Row],[Margin/3]]</f>
        <v>9.8492420456438357E-2</v>
      </c>
      <c r="BJ235">
        <f>MROUND(Table3[[#This Row],[ProbH]]*100,2)/100</f>
        <v>0.7</v>
      </c>
      <c r="BK235">
        <v>1.28</v>
      </c>
      <c r="BL235">
        <v>1.91</v>
      </c>
      <c r="BM235">
        <v>3.25</v>
      </c>
      <c r="BN235">
        <v>0</v>
      </c>
      <c r="BO235">
        <v>2.2000000000000002</v>
      </c>
      <c r="BP235">
        <v>1.67</v>
      </c>
      <c r="BQ235" t="s">
        <v>1835</v>
      </c>
      <c r="BR235">
        <f>VLOOKUP(Table3[[#This Row],[Reference]],metron,10,FALSE)</f>
        <v>2.9925826028320968</v>
      </c>
      <c r="BS235">
        <f>VLOOKUP(Table3[[#This Row],[Reference]],metron,11,FALSE)</f>
        <v>2.224544841537424</v>
      </c>
      <c r="BT235">
        <f>VLOOKUP(Table3[[#This Row],[Reference]],metron,12,FALSE)</f>
        <v>0.76803776129467294</v>
      </c>
      <c r="BU235">
        <f>VLOOKUP(Table3[[#This Row],[Reference]],metron,13,FALSE)</f>
        <v>0.96561024949426832</v>
      </c>
      <c r="BV235">
        <f>VLOOKUP(Table3[[#This Row],[Reference]],metron,14,FALSE)</f>
        <v>0.34187457855697911</v>
      </c>
      <c r="BW235">
        <f>VLOOKUP(Table3[[#This Row],[Reference]],metron,15,FALSE)</f>
        <v>16.100000000000001</v>
      </c>
      <c r="BX235">
        <f>VLOOKUP(Table3[[#This Row],[Reference]],metron,16,FALSE)</f>
        <v>8.3493506493506491</v>
      </c>
      <c r="BY235">
        <f>VLOOKUP(Table3[[#This Row],[Reference]],metron,17,FALSE)</f>
        <v>7.2678100263852254</v>
      </c>
      <c r="BZ235">
        <f>VLOOKUP(Table3[[#This Row],[Reference]],metron,18,FALSE)</f>
        <v>3.2770448548812658</v>
      </c>
      <c r="CA235">
        <f>VLOOKUP(Table3[[#This Row],[Reference]],metron,19,FALSE)</f>
        <v>8.832189973614776</v>
      </c>
      <c r="CB235">
        <f>VLOOKUP(Table3[[#This Row],[Reference]],metron,20,FALSE)</f>
        <v>5.0723057944693828</v>
      </c>
      <c r="CC235">
        <f>VLOOKUP(Table3[[#This Row],[Reference]],metron,21,FALSE)</f>
        <v>11.95872170439414</v>
      </c>
      <c r="CD235">
        <f>VLOOKUP(Table3[[#This Row],[Reference]],metron,22,FALSE)</f>
        <v>13.450066577896139</v>
      </c>
      <c r="CE235">
        <f>VLOOKUP(Table3[[#This Row],[Reference]],metron,23,FALSE)</f>
        <v>1.301526717557252</v>
      </c>
      <c r="CF235">
        <f>VLOOKUP(Table3[[#This Row],[Reference]],metron,24,FALSE)</f>
        <v>1.9796437659033079</v>
      </c>
      <c r="CG235">
        <f>VLOOKUP(Table3[[#This Row],[Reference]],metron,25,FALSE)</f>
        <v>5.3435114503816793E-2</v>
      </c>
      <c r="CH235">
        <f>VLOOKUP(Table3[[#This Row],[Reference]],metron,26,FALSE)</f>
        <v>0.1183206106870229</v>
      </c>
    </row>
    <row r="236" spans="1:86" hidden="1" x14ac:dyDescent="0.45">
      <c r="A236">
        <v>1535846400</v>
      </c>
      <c r="B236" t="s">
        <v>2173</v>
      </c>
      <c r="C236" t="s">
        <v>64</v>
      </c>
      <c r="D236" t="s">
        <v>65</v>
      </c>
      <c r="E236" t="s">
        <v>667</v>
      </c>
      <c r="F236" t="s">
        <v>682</v>
      </c>
      <c r="G236" t="s">
        <v>65</v>
      </c>
      <c r="H236">
        <v>8</v>
      </c>
      <c r="I236">
        <v>2</v>
      </c>
      <c r="J236">
        <v>1.75</v>
      </c>
      <c r="K236">
        <v>1.6</v>
      </c>
      <c r="L236">
        <v>1.21</v>
      </c>
      <c r="M236">
        <v>1</v>
      </c>
      <c r="N236">
        <v>2</v>
      </c>
      <c r="O236">
        <v>3</v>
      </c>
      <c r="P236">
        <v>2</v>
      </c>
      <c r="Q236">
        <v>1</v>
      </c>
      <c r="R236">
        <v>1</v>
      </c>
      <c r="S236">
        <v>15</v>
      </c>
      <c r="T236" t="s">
        <v>2174</v>
      </c>
      <c r="U236">
        <v>9</v>
      </c>
      <c r="V236">
        <v>3</v>
      </c>
      <c r="W236">
        <v>3</v>
      </c>
      <c r="X236">
        <v>1</v>
      </c>
      <c r="Y236">
        <v>2</v>
      </c>
      <c r="Z236">
        <v>1</v>
      </c>
      <c r="AA236">
        <v>2</v>
      </c>
      <c r="AB236">
        <v>2</v>
      </c>
      <c r="AC236">
        <v>0</v>
      </c>
      <c r="AD236">
        <v>3</v>
      </c>
      <c r="AE236">
        <v>13</v>
      </c>
      <c r="AF236">
        <v>11</v>
      </c>
      <c r="AG236">
        <v>8</v>
      </c>
      <c r="AH236">
        <v>7</v>
      </c>
      <c r="AI236">
        <v>5</v>
      </c>
      <c r="AJ236">
        <v>4</v>
      </c>
      <c r="AK236">
        <v>12</v>
      </c>
      <c r="AL236">
        <v>14</v>
      </c>
      <c r="AM236">
        <v>51</v>
      </c>
      <c r="AN236">
        <v>49</v>
      </c>
      <c r="AO236">
        <v>0</v>
      </c>
      <c r="AP236">
        <v>0</v>
      </c>
      <c r="AQ236">
        <v>2.59</v>
      </c>
      <c r="AR236">
        <v>13</v>
      </c>
      <c r="AS236">
        <v>88</v>
      </c>
      <c r="AT236">
        <v>42</v>
      </c>
      <c r="AU236">
        <v>29</v>
      </c>
      <c r="AV236">
        <v>0</v>
      </c>
      <c r="AW236">
        <v>54</v>
      </c>
      <c r="AX236">
        <v>84</v>
      </c>
      <c r="AY236">
        <v>46</v>
      </c>
      <c r="AZ236">
        <v>75</v>
      </c>
      <c r="BA236">
        <v>9.75</v>
      </c>
      <c r="BB236">
        <v>5.42</v>
      </c>
      <c r="BC236">
        <v>1.74</v>
      </c>
      <c r="BD236">
        <v>3.65</v>
      </c>
      <c r="BE236">
        <v>4.3499999999999996</v>
      </c>
      <c r="BF236">
        <f t="shared" si="3"/>
        <v>2.6190101296383734E-2</v>
      </c>
      <c r="BG236">
        <f>1/Table3[[#This Row],[odds_ft_home_team_win]]-Table3[[#This Row],[Margin/3]]</f>
        <v>0.54852254238177711</v>
      </c>
      <c r="BH236">
        <f>1/Table3[[#This Row],[odds_ft_draw]]-Table3[[#This Row],[Margin/3]]</f>
        <v>0.24778250144334227</v>
      </c>
      <c r="BI236">
        <f>1/Table3[[#This Row],[odds_ft_away_team_win]]-Table3[[#This Row],[Margin/3]]</f>
        <v>0.20369495617488065</v>
      </c>
      <c r="BJ236">
        <f>MROUND(Table3[[#This Row],[ProbH]]*100,2)/100</f>
        <v>0.54</v>
      </c>
      <c r="BK236">
        <v>1.19</v>
      </c>
      <c r="BL236">
        <v>1.62</v>
      </c>
      <c r="BM236">
        <v>2.6</v>
      </c>
      <c r="BN236">
        <v>0</v>
      </c>
      <c r="BO236">
        <v>1.67</v>
      </c>
      <c r="BP236">
        <v>2.2000000000000002</v>
      </c>
      <c r="BQ236" t="s">
        <v>736</v>
      </c>
      <c r="BR236">
        <f>VLOOKUP(Table3[[#This Row],[Reference]],metron,10,FALSE)</f>
        <v>2.6359702267612941</v>
      </c>
      <c r="BS236">
        <f>VLOOKUP(Table3[[#This Row],[Reference]],metron,11,FALSE)</f>
        <v>1.684957590444867</v>
      </c>
      <c r="BT236">
        <f>VLOOKUP(Table3[[#This Row],[Reference]],metron,12,FALSE)</f>
        <v>0.95101263631642718</v>
      </c>
      <c r="BU236">
        <f>VLOOKUP(Table3[[#This Row],[Reference]],metron,13,FALSE)</f>
        <v>0.72650164445213783</v>
      </c>
      <c r="BV236">
        <f>VLOOKUP(Table3[[#This Row],[Reference]],metron,14,FALSE)</f>
        <v>0.42097974727367138</v>
      </c>
      <c r="BW236">
        <f>VLOOKUP(Table3[[#This Row],[Reference]],metron,15,FALSE)</f>
        <v>13.338806970509379</v>
      </c>
      <c r="BX236">
        <f>VLOOKUP(Table3[[#This Row],[Reference]],metron,16,FALSE)</f>
        <v>9.2530160857908843</v>
      </c>
      <c r="BY236">
        <f>VLOOKUP(Table3[[#This Row],[Reference]],metron,17,FALSE)</f>
        <v>5.9915081521739131</v>
      </c>
      <c r="BZ236">
        <f>VLOOKUP(Table3[[#This Row],[Reference]],metron,18,FALSE)</f>
        <v>3.9772418478260869</v>
      </c>
      <c r="CA236">
        <f>VLOOKUP(Table3[[#This Row],[Reference]],metron,19,FALSE)</f>
        <v>7.3472988183354664</v>
      </c>
      <c r="CB236">
        <f>VLOOKUP(Table3[[#This Row],[Reference]],metron,20,FALSE)</f>
        <v>5.2757742379647974</v>
      </c>
      <c r="CC236">
        <f>VLOOKUP(Table3[[#This Row],[Reference]],metron,21,FALSE)</f>
        <v>12.59428182437032</v>
      </c>
      <c r="CD236">
        <f>VLOOKUP(Table3[[#This Row],[Reference]],metron,22,FALSE)</f>
        <v>13.577944179714089</v>
      </c>
      <c r="CE236">
        <f>VLOOKUP(Table3[[#This Row],[Reference]],metron,23,FALSE)</f>
        <v>1.4276913099870301</v>
      </c>
      <c r="CF236">
        <f>VLOOKUP(Table3[[#This Row],[Reference]],metron,24,FALSE)</f>
        <v>1.940985732814527</v>
      </c>
      <c r="CG236">
        <f>VLOOKUP(Table3[[#This Row],[Reference]],metron,25,FALSE)</f>
        <v>8.0739299610894946E-2</v>
      </c>
      <c r="CH236">
        <f>VLOOKUP(Table3[[#This Row],[Reference]],metron,26,FALSE)</f>
        <v>0.12743190661478601</v>
      </c>
    </row>
    <row r="237" spans="1:86" x14ac:dyDescent="0.45">
      <c r="A237">
        <v>1535846400</v>
      </c>
      <c r="B237" t="s">
        <v>2173</v>
      </c>
      <c r="C237" t="s">
        <v>64</v>
      </c>
      <c r="D237" t="s">
        <v>65</v>
      </c>
      <c r="E237" t="s">
        <v>661</v>
      </c>
      <c r="F237" t="s">
        <v>677</v>
      </c>
      <c r="G237" t="s">
        <v>65</v>
      </c>
      <c r="H237">
        <v>8</v>
      </c>
      <c r="I237">
        <v>2.25</v>
      </c>
      <c r="J237">
        <v>0.33</v>
      </c>
      <c r="K237">
        <v>2.19</v>
      </c>
      <c r="L237">
        <v>0.71</v>
      </c>
      <c r="M237">
        <v>3</v>
      </c>
      <c r="N237">
        <v>1</v>
      </c>
      <c r="O237">
        <v>4</v>
      </c>
      <c r="P237">
        <v>1</v>
      </c>
      <c r="Q237">
        <v>0</v>
      </c>
      <c r="R237">
        <v>1</v>
      </c>
      <c r="S237" t="s">
        <v>2175</v>
      </c>
      <c r="T237">
        <v>2</v>
      </c>
      <c r="U237">
        <v>8</v>
      </c>
      <c r="V237">
        <v>1</v>
      </c>
      <c r="W237">
        <v>2</v>
      </c>
      <c r="X237">
        <v>0</v>
      </c>
      <c r="Y237">
        <v>1</v>
      </c>
      <c r="Z237">
        <v>0</v>
      </c>
      <c r="AA237">
        <v>1</v>
      </c>
      <c r="AB237">
        <v>1</v>
      </c>
      <c r="AC237">
        <v>0</v>
      </c>
      <c r="AD237">
        <v>1</v>
      </c>
      <c r="AE237">
        <v>24</v>
      </c>
      <c r="AF237">
        <v>7</v>
      </c>
      <c r="AG237">
        <v>16</v>
      </c>
      <c r="AH237">
        <v>4</v>
      </c>
      <c r="AI237">
        <v>8</v>
      </c>
      <c r="AJ237">
        <v>3</v>
      </c>
      <c r="AK237">
        <v>5</v>
      </c>
      <c r="AL237">
        <v>17</v>
      </c>
      <c r="AM237">
        <v>67</v>
      </c>
      <c r="AN237">
        <v>33</v>
      </c>
      <c r="AO237">
        <v>2.96</v>
      </c>
      <c r="AP237">
        <v>0.91</v>
      </c>
      <c r="AQ237">
        <v>2.09</v>
      </c>
      <c r="AR237">
        <v>13</v>
      </c>
      <c r="AS237">
        <v>71</v>
      </c>
      <c r="AT237">
        <v>42</v>
      </c>
      <c r="AU237">
        <v>13</v>
      </c>
      <c r="AV237">
        <v>0</v>
      </c>
      <c r="AW237">
        <v>17</v>
      </c>
      <c r="AX237">
        <v>71</v>
      </c>
      <c r="AY237">
        <v>25</v>
      </c>
      <c r="AZ237">
        <v>84</v>
      </c>
      <c r="BA237">
        <v>14.67</v>
      </c>
      <c r="BB237">
        <v>6.25</v>
      </c>
      <c r="BC237">
        <v>1.48</v>
      </c>
      <c r="BD237">
        <v>3.9</v>
      </c>
      <c r="BE237">
        <v>6.95</v>
      </c>
      <c r="BF237">
        <f t="shared" si="3"/>
        <v>2.5323608057420992E-2</v>
      </c>
      <c r="BG237">
        <f>1/Table3[[#This Row],[odds_ft_home_team_win]]-Table3[[#This Row],[Margin/3]]</f>
        <v>0.6503520676182547</v>
      </c>
      <c r="BH237">
        <f>1/Table3[[#This Row],[odds_ft_draw]]-Table3[[#This Row],[Margin/3]]</f>
        <v>0.23108664835283546</v>
      </c>
      <c r="BI237">
        <f>1/Table3[[#This Row],[odds_ft_away_team_win]]-Table3[[#This Row],[Margin/3]]</f>
        <v>0.11856128402890993</v>
      </c>
      <c r="BJ237">
        <f>MROUND(Table3[[#This Row],[ProbH]]*100,2)/100</f>
        <v>0.66</v>
      </c>
      <c r="BK237">
        <v>1.33</v>
      </c>
      <c r="BL237">
        <v>2.0499999999999998</v>
      </c>
      <c r="BM237">
        <v>3.65</v>
      </c>
      <c r="BN237">
        <v>0</v>
      </c>
      <c r="BO237">
        <v>2.25</v>
      </c>
      <c r="BP237">
        <v>1.67</v>
      </c>
      <c r="BQ237" t="s">
        <v>1838</v>
      </c>
      <c r="BR237">
        <f>VLOOKUP(Table3[[#This Row],[Reference]],metron,10,FALSE)</f>
        <v>2.9251336898395728</v>
      </c>
      <c r="BS237">
        <f>VLOOKUP(Table3[[#This Row],[Reference]],metron,11,FALSE)</f>
        <v>2.089675030851502</v>
      </c>
      <c r="BT237">
        <f>VLOOKUP(Table3[[#This Row],[Reference]],metron,12,FALSE)</f>
        <v>0.8354586589880707</v>
      </c>
      <c r="BU237">
        <f>VLOOKUP(Table3[[#This Row],[Reference]],metron,13,FALSE)</f>
        <v>0.92472233648704238</v>
      </c>
      <c r="BV237">
        <f>VLOOKUP(Table3[[#This Row],[Reference]],metron,14,FALSE)</f>
        <v>0.35252982311805842</v>
      </c>
      <c r="BW237">
        <f>VLOOKUP(Table3[[#This Row],[Reference]],metron,15,FALSE)</f>
        <v>15.366666666666671</v>
      </c>
      <c r="BX237">
        <f>VLOOKUP(Table3[[#This Row],[Reference]],metron,16,FALSE)</f>
        <v>8.5234848484848484</v>
      </c>
      <c r="BY237">
        <f>VLOOKUP(Table3[[#This Row],[Reference]],metron,17,FALSE)</f>
        <v>6.6873065015479876</v>
      </c>
      <c r="BZ237">
        <f>VLOOKUP(Table3[[#This Row],[Reference]],metron,18,FALSE)</f>
        <v>3.3490712074303399</v>
      </c>
      <c r="CA237">
        <f>VLOOKUP(Table3[[#This Row],[Reference]],metron,19,FALSE)</f>
        <v>8.679360165118684</v>
      </c>
      <c r="CB237">
        <f>VLOOKUP(Table3[[#This Row],[Reference]],metron,20,FALSE)</f>
        <v>5.1744136410545085</v>
      </c>
      <c r="CC237">
        <f>VLOOKUP(Table3[[#This Row],[Reference]],metron,21,FALSE)</f>
        <v>12.62384615384615</v>
      </c>
      <c r="CD237">
        <f>VLOOKUP(Table3[[#This Row],[Reference]],metron,22,FALSE)</f>
        <v>13.844615384615381</v>
      </c>
      <c r="CE237">
        <f>VLOOKUP(Table3[[#This Row],[Reference]],metron,23,FALSE)</f>
        <v>1.369710467706013</v>
      </c>
      <c r="CF237">
        <f>VLOOKUP(Table3[[#This Row],[Reference]],metron,24,FALSE)</f>
        <v>2.0920564216778019</v>
      </c>
      <c r="CG237">
        <f>VLOOKUP(Table3[[#This Row],[Reference]],metron,25,FALSE)</f>
        <v>7.126948775055679E-2</v>
      </c>
      <c r="CH237">
        <f>VLOOKUP(Table3[[#This Row],[Reference]],metron,26,FALSE)</f>
        <v>0.13214550853749071</v>
      </c>
    </row>
    <row r="238" spans="1:86" hidden="1" x14ac:dyDescent="0.45">
      <c r="A238">
        <v>1535853600</v>
      </c>
      <c r="B238" t="s">
        <v>2176</v>
      </c>
      <c r="C238" t="s">
        <v>64</v>
      </c>
      <c r="D238" t="s">
        <v>65</v>
      </c>
      <c r="E238" t="s">
        <v>666</v>
      </c>
      <c r="F238" t="s">
        <v>693</v>
      </c>
      <c r="G238" t="s">
        <v>65</v>
      </c>
      <c r="H238">
        <v>8</v>
      </c>
      <c r="I238">
        <v>1</v>
      </c>
      <c r="J238">
        <v>0.67</v>
      </c>
      <c r="K238">
        <v>1</v>
      </c>
      <c r="L238">
        <v>0.78</v>
      </c>
      <c r="M238">
        <v>1</v>
      </c>
      <c r="N238">
        <v>3</v>
      </c>
      <c r="O238">
        <v>4</v>
      </c>
      <c r="P238">
        <v>3</v>
      </c>
      <c r="Q238">
        <v>1</v>
      </c>
      <c r="R238">
        <v>2</v>
      </c>
      <c r="S238">
        <v>29</v>
      </c>
      <c r="T238" t="s">
        <v>2177</v>
      </c>
      <c r="U238">
        <v>8</v>
      </c>
      <c r="V238">
        <v>2</v>
      </c>
      <c r="W238">
        <v>0</v>
      </c>
      <c r="X238">
        <v>0</v>
      </c>
      <c r="Y238">
        <v>4</v>
      </c>
      <c r="Z238">
        <v>0</v>
      </c>
      <c r="AA238">
        <v>0</v>
      </c>
      <c r="AB238">
        <v>0</v>
      </c>
      <c r="AC238">
        <v>1</v>
      </c>
      <c r="AD238">
        <v>3</v>
      </c>
      <c r="AE238">
        <v>7</v>
      </c>
      <c r="AF238">
        <v>11</v>
      </c>
      <c r="AG238">
        <v>4</v>
      </c>
      <c r="AH238">
        <v>10</v>
      </c>
      <c r="AI238">
        <v>3</v>
      </c>
      <c r="AJ238">
        <v>1</v>
      </c>
      <c r="AK238">
        <v>7</v>
      </c>
      <c r="AL238">
        <v>12</v>
      </c>
      <c r="AM238">
        <v>56</v>
      </c>
      <c r="AN238">
        <v>44</v>
      </c>
      <c r="AO238">
        <v>0.96</v>
      </c>
      <c r="AP238">
        <v>1.55</v>
      </c>
      <c r="AQ238">
        <v>1.34</v>
      </c>
      <c r="AR238">
        <v>33</v>
      </c>
      <c r="AS238">
        <v>33</v>
      </c>
      <c r="AT238">
        <v>17</v>
      </c>
      <c r="AU238">
        <v>0</v>
      </c>
      <c r="AV238">
        <v>0</v>
      </c>
      <c r="AW238">
        <v>17</v>
      </c>
      <c r="AX238">
        <v>50</v>
      </c>
      <c r="AY238">
        <v>0</v>
      </c>
      <c r="AZ238">
        <v>67</v>
      </c>
      <c r="BA238">
        <v>15.67</v>
      </c>
      <c r="BB238">
        <v>4.33</v>
      </c>
      <c r="BC238">
        <v>2.4500000000000002</v>
      </c>
      <c r="BD238">
        <v>3.15</v>
      </c>
      <c r="BE238">
        <v>2.85</v>
      </c>
      <c r="BF238">
        <f t="shared" si="3"/>
        <v>2.5500258582965341E-2</v>
      </c>
      <c r="BG238">
        <f>1/Table3[[#This Row],[odds_ft_home_team_win]]-Table3[[#This Row],[Margin/3]]</f>
        <v>0.38266300672315706</v>
      </c>
      <c r="BH238">
        <f>1/Table3[[#This Row],[odds_ft_draw]]-Table3[[#This Row],[Margin/3]]</f>
        <v>0.2919600588773521</v>
      </c>
      <c r="BI238">
        <f>1/Table3[[#This Row],[odds_ft_away_team_win]]-Table3[[#This Row],[Margin/3]]</f>
        <v>0.32537693439949078</v>
      </c>
      <c r="BJ238">
        <f>MROUND(Table3[[#This Row],[ProbH]]*100,2)/100</f>
        <v>0.38</v>
      </c>
      <c r="BK238">
        <v>1.32</v>
      </c>
      <c r="BL238">
        <v>2</v>
      </c>
      <c r="BM238">
        <v>3.55</v>
      </c>
      <c r="BN238">
        <v>0</v>
      </c>
      <c r="BO238">
        <v>1.87</v>
      </c>
      <c r="BP238">
        <v>1.95</v>
      </c>
      <c r="BQ238" t="s">
        <v>1843</v>
      </c>
      <c r="BR238">
        <f>VLOOKUP(Table3[[#This Row],[Reference]],metron,10,FALSE)</f>
        <v>2.4900895140664963</v>
      </c>
      <c r="BS238">
        <f>VLOOKUP(Table3[[#This Row],[Reference]],metron,11,FALSE)</f>
        <v>1.330562659846547</v>
      </c>
      <c r="BT238">
        <f>VLOOKUP(Table3[[#This Row],[Reference]],metron,12,FALSE)</f>
        <v>1.1595268542199491</v>
      </c>
      <c r="BU238">
        <f>VLOOKUP(Table3[[#This Row],[Reference]],metron,13,FALSE)</f>
        <v>0.59053607588191415</v>
      </c>
      <c r="BV238">
        <f>VLOOKUP(Table3[[#This Row],[Reference]],metron,14,FALSE)</f>
        <v>0.50069274219332838</v>
      </c>
      <c r="BW238">
        <f>VLOOKUP(Table3[[#This Row],[Reference]],metron,15,FALSE)</f>
        <v>11.79715236686391</v>
      </c>
      <c r="BX238">
        <f>VLOOKUP(Table3[[#This Row],[Reference]],metron,16,FALSE)</f>
        <v>10.317122781065089</v>
      </c>
      <c r="BY238">
        <f>VLOOKUP(Table3[[#This Row],[Reference]],metron,17,FALSE)</f>
        <v>5.0637025966747622</v>
      </c>
      <c r="BZ238">
        <f>VLOOKUP(Table3[[#This Row],[Reference]],metron,18,FALSE)</f>
        <v>4.4674014571268454</v>
      </c>
      <c r="CA238">
        <f>VLOOKUP(Table3[[#This Row],[Reference]],metron,19,FALSE)</f>
        <v>6.7334497701891483</v>
      </c>
      <c r="CB238">
        <f>VLOOKUP(Table3[[#This Row],[Reference]],metron,20,FALSE)</f>
        <v>5.849721323938244</v>
      </c>
      <c r="CC238">
        <f>VLOOKUP(Table3[[#This Row],[Reference]],metron,21,FALSE)</f>
        <v>12.89644194756554</v>
      </c>
      <c r="CD238">
        <f>VLOOKUP(Table3[[#This Row],[Reference]],metron,22,FALSE)</f>
        <v>13.3434456928839</v>
      </c>
      <c r="CE238">
        <f>VLOOKUP(Table3[[#This Row],[Reference]],metron,23,FALSE)</f>
        <v>1.6144382124117971</v>
      </c>
      <c r="CF238">
        <f>VLOOKUP(Table3[[#This Row],[Reference]],metron,24,FALSE)</f>
        <v>1.9032024606477289</v>
      </c>
      <c r="CG238">
        <f>VLOOKUP(Table3[[#This Row],[Reference]],metron,25,FALSE)</f>
        <v>9.372172969060974E-2</v>
      </c>
      <c r="CH238">
        <f>VLOOKUP(Table3[[#This Row],[Reference]],metron,26,FALSE)</f>
        <v>0.11669983716301791</v>
      </c>
    </row>
    <row r="239" spans="1:86" hidden="1" x14ac:dyDescent="0.45">
      <c r="A239">
        <v>1535907600</v>
      </c>
      <c r="B239" t="s">
        <v>413</v>
      </c>
      <c r="C239" t="s">
        <v>64</v>
      </c>
      <c r="D239" t="s">
        <v>65</v>
      </c>
      <c r="E239" t="s">
        <v>705</v>
      </c>
      <c r="F239" t="s">
        <v>672</v>
      </c>
      <c r="G239" t="s">
        <v>65</v>
      </c>
      <c r="H239">
        <v>8</v>
      </c>
      <c r="I239">
        <v>1.75</v>
      </c>
      <c r="J239">
        <v>1.33</v>
      </c>
      <c r="K239">
        <v>2.17</v>
      </c>
      <c r="L239">
        <v>0.78</v>
      </c>
      <c r="M239">
        <v>2</v>
      </c>
      <c r="N239">
        <v>1</v>
      </c>
      <c r="O239">
        <v>3</v>
      </c>
      <c r="P239">
        <v>2</v>
      </c>
      <c r="Q239">
        <v>1</v>
      </c>
      <c r="R239">
        <v>1</v>
      </c>
      <c r="S239" t="s">
        <v>2178</v>
      </c>
      <c r="T239">
        <v>4</v>
      </c>
      <c r="U239">
        <v>3</v>
      </c>
      <c r="V239">
        <v>6</v>
      </c>
      <c r="W239">
        <v>5</v>
      </c>
      <c r="X239">
        <v>0</v>
      </c>
      <c r="Y239">
        <v>2</v>
      </c>
      <c r="Z239">
        <v>0</v>
      </c>
      <c r="AA239">
        <v>2</v>
      </c>
      <c r="AB239">
        <v>3</v>
      </c>
      <c r="AC239">
        <v>1</v>
      </c>
      <c r="AD239">
        <v>1</v>
      </c>
      <c r="AE239">
        <v>17</v>
      </c>
      <c r="AF239">
        <v>18</v>
      </c>
      <c r="AG239">
        <v>6</v>
      </c>
      <c r="AH239">
        <v>8</v>
      </c>
      <c r="AI239">
        <v>11</v>
      </c>
      <c r="AJ239">
        <v>10</v>
      </c>
      <c r="AK239">
        <v>16</v>
      </c>
      <c r="AL239">
        <v>13</v>
      </c>
      <c r="AM239">
        <v>52</v>
      </c>
      <c r="AN239">
        <v>48</v>
      </c>
      <c r="AO239">
        <v>1.82</v>
      </c>
      <c r="AP239">
        <v>1.87</v>
      </c>
      <c r="AQ239">
        <v>3.34</v>
      </c>
      <c r="AR239">
        <v>75</v>
      </c>
      <c r="AS239">
        <v>100</v>
      </c>
      <c r="AT239">
        <v>88</v>
      </c>
      <c r="AU239">
        <v>46</v>
      </c>
      <c r="AV239">
        <v>0</v>
      </c>
      <c r="AW239">
        <v>54</v>
      </c>
      <c r="AX239">
        <v>54</v>
      </c>
      <c r="AY239">
        <v>59</v>
      </c>
      <c r="AZ239">
        <v>88</v>
      </c>
      <c r="BA239">
        <v>10.08</v>
      </c>
      <c r="BB239">
        <v>5.17</v>
      </c>
      <c r="BC239">
        <v>2.0499999999999998</v>
      </c>
      <c r="BD239">
        <v>3.4</v>
      </c>
      <c r="BE239">
        <v>3.4</v>
      </c>
      <c r="BF239">
        <f t="shared" si="3"/>
        <v>2.5346724055475889E-2</v>
      </c>
      <c r="BG239">
        <f>1/Table3[[#This Row],[odds_ft_home_team_win]]-Table3[[#This Row],[Margin/3]]</f>
        <v>0.46245815399330464</v>
      </c>
      <c r="BH239">
        <f>1/Table3[[#This Row],[odds_ft_draw]]-Table3[[#This Row],[Margin/3]]</f>
        <v>0.26877092300334765</v>
      </c>
      <c r="BI239">
        <f>1/Table3[[#This Row],[odds_ft_away_team_win]]-Table3[[#This Row],[Margin/3]]</f>
        <v>0.26877092300334765</v>
      </c>
      <c r="BJ239">
        <f>MROUND(Table3[[#This Row],[ProbH]]*100,2)/100</f>
        <v>0.46</v>
      </c>
      <c r="BK239">
        <v>1.25</v>
      </c>
      <c r="BL239">
        <v>1.8</v>
      </c>
      <c r="BM239">
        <v>3</v>
      </c>
      <c r="BN239">
        <v>0</v>
      </c>
      <c r="BO239">
        <v>1.74</v>
      </c>
      <c r="BP239">
        <v>2.1</v>
      </c>
      <c r="BQ239" t="s">
        <v>1820</v>
      </c>
      <c r="BR239">
        <f>VLOOKUP(Table3[[#This Row],[Reference]],metron,10,FALSE)</f>
        <v>2.5405629139072849</v>
      </c>
      <c r="BS239">
        <f>VLOOKUP(Table3[[#This Row],[Reference]],metron,11,FALSE)</f>
        <v>1.4888836329233679</v>
      </c>
      <c r="BT239">
        <f>VLOOKUP(Table3[[#This Row],[Reference]],metron,12,FALSE)</f>
        <v>1.0516792809839171</v>
      </c>
      <c r="BU239">
        <f>VLOOKUP(Table3[[#This Row],[Reference]],metron,13,FALSE)</f>
        <v>0.64581362346263005</v>
      </c>
      <c r="BV239">
        <f>VLOOKUP(Table3[[#This Row],[Reference]],metron,14,FALSE)</f>
        <v>0.45364238410596031</v>
      </c>
      <c r="BW239">
        <f>VLOOKUP(Table3[[#This Row],[Reference]],metron,15,FALSE)</f>
        <v>12.686892177589851</v>
      </c>
      <c r="BX239">
        <f>VLOOKUP(Table3[[#This Row],[Reference]],metron,16,FALSE)</f>
        <v>9.8059196617336148</v>
      </c>
      <c r="BY239">
        <f>VLOOKUP(Table3[[#This Row],[Reference]],metron,17,FALSE)</f>
        <v>5.3198121263877027</v>
      </c>
      <c r="BZ239">
        <f>VLOOKUP(Table3[[#This Row],[Reference]],metron,18,FALSE)</f>
        <v>4.0954312553373189</v>
      </c>
      <c r="CA239">
        <f>VLOOKUP(Table3[[#This Row],[Reference]],metron,19,FALSE)</f>
        <v>7.3670800512021479</v>
      </c>
      <c r="CB239">
        <f>VLOOKUP(Table3[[#This Row],[Reference]],metron,20,FALSE)</f>
        <v>5.710488406396296</v>
      </c>
      <c r="CC239">
        <f>VLOOKUP(Table3[[#This Row],[Reference]],metron,21,FALSE)</f>
        <v>13.0488908033599</v>
      </c>
      <c r="CD239">
        <f>VLOOKUP(Table3[[#This Row],[Reference]],metron,22,FALSE)</f>
        <v>13.714839543398661</v>
      </c>
      <c r="CE239">
        <f>VLOOKUP(Table3[[#This Row],[Reference]],metron,23,FALSE)</f>
        <v>1.567523459812322</v>
      </c>
      <c r="CF239">
        <f>VLOOKUP(Table3[[#This Row],[Reference]],metron,24,FALSE)</f>
        <v>1.951040391676867</v>
      </c>
      <c r="CG239">
        <f>VLOOKUP(Table3[[#This Row],[Reference]],metron,25,FALSE)</f>
        <v>8.3027335781313744E-2</v>
      </c>
      <c r="CH239">
        <f>VLOOKUP(Table3[[#This Row],[Reference]],metron,26,FALSE)</f>
        <v>0.13117095063239501</v>
      </c>
    </row>
    <row r="240" spans="1:86" hidden="1" x14ac:dyDescent="0.45">
      <c r="A240">
        <v>1535922000</v>
      </c>
      <c r="B240" t="s">
        <v>2179</v>
      </c>
      <c r="C240" t="s">
        <v>64</v>
      </c>
      <c r="D240" t="s">
        <v>65</v>
      </c>
      <c r="E240" t="s">
        <v>1823</v>
      </c>
      <c r="F240" t="s">
        <v>694</v>
      </c>
      <c r="G240" t="s">
        <v>65</v>
      </c>
      <c r="H240">
        <v>8</v>
      </c>
      <c r="I240">
        <v>1.33</v>
      </c>
      <c r="J240">
        <v>1</v>
      </c>
      <c r="K240">
        <v>1.41</v>
      </c>
      <c r="L240">
        <v>1.5</v>
      </c>
      <c r="M240">
        <v>0</v>
      </c>
      <c r="N240">
        <v>2</v>
      </c>
      <c r="O240">
        <v>2</v>
      </c>
      <c r="P240">
        <v>1</v>
      </c>
      <c r="Q240">
        <v>0</v>
      </c>
      <c r="R240">
        <v>1</v>
      </c>
      <c r="T240" t="s">
        <v>2180</v>
      </c>
      <c r="U240">
        <v>5</v>
      </c>
      <c r="V240">
        <v>4</v>
      </c>
      <c r="W240">
        <v>2</v>
      </c>
      <c r="X240">
        <v>0</v>
      </c>
      <c r="Y240">
        <v>2</v>
      </c>
      <c r="Z240">
        <v>0</v>
      </c>
      <c r="AA240">
        <v>1</v>
      </c>
      <c r="AB240">
        <v>1</v>
      </c>
      <c r="AC240">
        <v>0</v>
      </c>
      <c r="AD240">
        <v>2</v>
      </c>
      <c r="AE240">
        <v>9</v>
      </c>
      <c r="AF240">
        <v>16</v>
      </c>
      <c r="AG240">
        <v>5</v>
      </c>
      <c r="AH240">
        <v>7</v>
      </c>
      <c r="AI240">
        <v>4</v>
      </c>
      <c r="AJ240">
        <v>9</v>
      </c>
      <c r="AK240">
        <v>7</v>
      </c>
      <c r="AL240">
        <v>11</v>
      </c>
      <c r="AM240">
        <v>47</v>
      </c>
      <c r="AN240">
        <v>53</v>
      </c>
      <c r="AO240">
        <v>1.19</v>
      </c>
      <c r="AP240">
        <v>1.86</v>
      </c>
      <c r="AQ240">
        <v>2.21</v>
      </c>
      <c r="AR240">
        <v>54</v>
      </c>
      <c r="AS240">
        <v>84</v>
      </c>
      <c r="AT240">
        <v>42</v>
      </c>
      <c r="AU240">
        <v>13</v>
      </c>
      <c r="AV240">
        <v>0</v>
      </c>
      <c r="AW240">
        <v>0</v>
      </c>
      <c r="AX240">
        <v>84</v>
      </c>
      <c r="AY240">
        <v>42</v>
      </c>
      <c r="AZ240">
        <v>84</v>
      </c>
      <c r="BA240">
        <v>10.33</v>
      </c>
      <c r="BB240">
        <v>3.92</v>
      </c>
      <c r="BC240">
        <v>3.75</v>
      </c>
      <c r="BD240">
        <v>3.5</v>
      </c>
      <c r="BE240">
        <v>1.91</v>
      </c>
      <c r="BF240">
        <f t="shared" si="3"/>
        <v>2.5313720601678764E-2</v>
      </c>
      <c r="BG240">
        <f>1/Table3[[#This Row],[odds_ft_home_team_win]]-Table3[[#This Row],[Margin/3]]</f>
        <v>0.24135294606498789</v>
      </c>
      <c r="BH240">
        <f>1/Table3[[#This Row],[odds_ft_draw]]-Table3[[#This Row],[Margin/3]]</f>
        <v>0.26040056511260695</v>
      </c>
      <c r="BI240">
        <f>1/Table3[[#This Row],[odds_ft_away_team_win]]-Table3[[#This Row],[Margin/3]]</f>
        <v>0.49824648882240502</v>
      </c>
      <c r="BJ240">
        <f>MROUND(Table3[[#This Row],[ProbH]]*100,2)/100</f>
        <v>0.24</v>
      </c>
      <c r="BK240">
        <v>1.24</v>
      </c>
      <c r="BL240">
        <v>1.77</v>
      </c>
      <c r="BM240">
        <v>2.9</v>
      </c>
      <c r="BN240">
        <v>0</v>
      </c>
      <c r="BO240">
        <v>1.74</v>
      </c>
      <c r="BP240">
        <v>2.1</v>
      </c>
      <c r="BQ240" t="s">
        <v>1832</v>
      </c>
      <c r="BR240">
        <f>VLOOKUP(Table3[[#This Row],[Reference]],metron,10,FALSE)</f>
        <v>2.6014437689969609</v>
      </c>
      <c r="BS240">
        <f>VLOOKUP(Table3[[#This Row],[Reference]],metron,11,FALSE)</f>
        <v>1.067249240121581</v>
      </c>
      <c r="BT240">
        <f>VLOOKUP(Table3[[#This Row],[Reference]],metron,12,FALSE)</f>
        <v>1.53419452887538</v>
      </c>
      <c r="BU240">
        <f>VLOOKUP(Table3[[#This Row],[Reference]],metron,13,FALSE)</f>
        <v>0.45589353612167299</v>
      </c>
      <c r="BV240">
        <f>VLOOKUP(Table3[[#This Row],[Reference]],metron,14,FALSE)</f>
        <v>0.65133079847908748</v>
      </c>
      <c r="BW240">
        <f>VLOOKUP(Table3[[#This Row],[Reference]],metron,15,FALSE)</f>
        <v>10.75886524822695</v>
      </c>
      <c r="BX240">
        <f>VLOOKUP(Table3[[#This Row],[Reference]],metron,16,FALSE)</f>
        <v>12.46679561573179</v>
      </c>
      <c r="BY240">
        <f>VLOOKUP(Table3[[#This Row],[Reference]],metron,17,FALSE)</f>
        <v>4.1157347204161248</v>
      </c>
      <c r="BZ240">
        <f>VLOOKUP(Table3[[#This Row],[Reference]],metron,18,FALSE)</f>
        <v>5.1072821846553964</v>
      </c>
      <c r="CA240">
        <f>VLOOKUP(Table3[[#This Row],[Reference]],metron,19,FALSE)</f>
        <v>6.6431305278108255</v>
      </c>
      <c r="CB240">
        <f>VLOOKUP(Table3[[#This Row],[Reference]],metron,20,FALSE)</f>
        <v>7.3595134310763939</v>
      </c>
      <c r="CC240">
        <f>VLOOKUP(Table3[[#This Row],[Reference]],metron,21,FALSE)</f>
        <v>13.11140235910878</v>
      </c>
      <c r="CD240">
        <f>VLOOKUP(Table3[[#This Row],[Reference]],metron,22,FALSE)</f>
        <v>12.93184796854522</v>
      </c>
      <c r="CE240">
        <f>VLOOKUP(Table3[[#This Row],[Reference]],metron,23,FALSE)</f>
        <v>1.8341677096370459</v>
      </c>
      <c r="CF240">
        <f>VLOOKUP(Table3[[#This Row],[Reference]],metron,24,FALSE)</f>
        <v>1.7903629536921151</v>
      </c>
      <c r="CG240">
        <f>VLOOKUP(Table3[[#This Row],[Reference]],metron,25,FALSE)</f>
        <v>0.1095118898623279</v>
      </c>
      <c r="CH240">
        <f>VLOOKUP(Table3[[#This Row],[Reference]],metron,26,FALSE)</f>
        <v>9.3241551939924908E-2</v>
      </c>
    </row>
    <row r="241" spans="1:86" hidden="1" x14ac:dyDescent="0.45">
      <c r="A241">
        <v>1536976800</v>
      </c>
      <c r="B241" t="s">
        <v>2181</v>
      </c>
      <c r="C241" t="s">
        <v>64</v>
      </c>
      <c r="D241" t="s">
        <v>65</v>
      </c>
      <c r="E241" t="s">
        <v>1817</v>
      </c>
      <c r="F241" t="s">
        <v>705</v>
      </c>
      <c r="G241" t="s">
        <v>65</v>
      </c>
      <c r="H241">
        <v>9</v>
      </c>
      <c r="I241">
        <v>1</v>
      </c>
      <c r="J241">
        <v>1</v>
      </c>
      <c r="K241">
        <v>0.47</v>
      </c>
      <c r="L241">
        <v>0.72</v>
      </c>
      <c r="M241">
        <v>2</v>
      </c>
      <c r="N241">
        <v>3</v>
      </c>
      <c r="O241">
        <v>5</v>
      </c>
      <c r="P241">
        <v>2</v>
      </c>
      <c r="Q241">
        <v>0</v>
      </c>
      <c r="R241">
        <v>2</v>
      </c>
      <c r="S241" t="s">
        <v>2182</v>
      </c>
      <c r="T241" t="s">
        <v>2183</v>
      </c>
      <c r="U241">
        <v>4</v>
      </c>
      <c r="V241">
        <v>2</v>
      </c>
      <c r="W241">
        <v>4</v>
      </c>
      <c r="X241">
        <v>1</v>
      </c>
      <c r="Y241">
        <v>2</v>
      </c>
      <c r="Z241">
        <v>0</v>
      </c>
      <c r="AA241">
        <v>1</v>
      </c>
      <c r="AB241">
        <v>4</v>
      </c>
      <c r="AC241">
        <v>0</v>
      </c>
      <c r="AD241">
        <v>2</v>
      </c>
      <c r="AE241">
        <v>10</v>
      </c>
      <c r="AF241">
        <v>10</v>
      </c>
      <c r="AG241">
        <v>4</v>
      </c>
      <c r="AH241">
        <v>5</v>
      </c>
      <c r="AI241">
        <v>6</v>
      </c>
      <c r="AJ241">
        <v>5</v>
      </c>
      <c r="AK241">
        <v>22</v>
      </c>
      <c r="AL241">
        <v>14</v>
      </c>
      <c r="AM241">
        <v>48</v>
      </c>
      <c r="AN241">
        <v>52</v>
      </c>
      <c r="AO241">
        <v>1.34</v>
      </c>
      <c r="AP241">
        <v>1.38</v>
      </c>
      <c r="AQ241">
        <v>2.29</v>
      </c>
      <c r="AR241">
        <v>46</v>
      </c>
      <c r="AS241">
        <v>71</v>
      </c>
      <c r="AT241">
        <v>46</v>
      </c>
      <c r="AU241">
        <v>13</v>
      </c>
      <c r="AV241">
        <v>0</v>
      </c>
      <c r="AW241">
        <v>54</v>
      </c>
      <c r="AX241">
        <v>100</v>
      </c>
      <c r="AY241">
        <v>29</v>
      </c>
      <c r="AZ241">
        <v>29</v>
      </c>
      <c r="BA241">
        <v>9.92</v>
      </c>
      <c r="BB241">
        <v>6.67</v>
      </c>
      <c r="BC241">
        <v>3.85</v>
      </c>
      <c r="BD241">
        <v>3.3</v>
      </c>
      <c r="BE241">
        <v>1.95</v>
      </c>
      <c r="BF241">
        <f t="shared" si="3"/>
        <v>2.5197025197025269E-2</v>
      </c>
      <c r="BG241">
        <f>1/Table3[[#This Row],[odds_ft_home_team_win]]-Table3[[#This Row],[Margin/3]]</f>
        <v>0.23454323454323445</v>
      </c>
      <c r="BH241">
        <f>1/Table3[[#This Row],[odds_ft_draw]]-Table3[[#This Row],[Margin/3]]</f>
        <v>0.27783327783327777</v>
      </c>
      <c r="BI241">
        <f>1/Table3[[#This Row],[odds_ft_away_team_win]]-Table3[[#This Row],[Margin/3]]</f>
        <v>0.48762348762348762</v>
      </c>
      <c r="BJ241">
        <f>MROUND(Table3[[#This Row],[ProbH]]*100,2)/100</f>
        <v>0.24</v>
      </c>
      <c r="BK241">
        <v>1.34</v>
      </c>
      <c r="BL241">
        <v>2.0499999999999998</v>
      </c>
      <c r="BM241">
        <v>3.75</v>
      </c>
      <c r="BN241">
        <v>0</v>
      </c>
      <c r="BO241">
        <v>1.95</v>
      </c>
      <c r="BP241">
        <v>1.83</v>
      </c>
      <c r="BQ241" t="s">
        <v>1849</v>
      </c>
      <c r="BR241">
        <f>VLOOKUP(Table3[[#This Row],[Reference]],metron,10,FALSE)</f>
        <v>2.6014437689969609</v>
      </c>
      <c r="BS241">
        <f>VLOOKUP(Table3[[#This Row],[Reference]],metron,11,FALSE)</f>
        <v>1.067249240121581</v>
      </c>
      <c r="BT241">
        <f>VLOOKUP(Table3[[#This Row],[Reference]],metron,12,FALSE)</f>
        <v>1.53419452887538</v>
      </c>
      <c r="BU241">
        <f>VLOOKUP(Table3[[#This Row],[Reference]],metron,13,FALSE)</f>
        <v>0.45589353612167299</v>
      </c>
      <c r="BV241">
        <f>VLOOKUP(Table3[[#This Row],[Reference]],metron,14,FALSE)</f>
        <v>0.65133079847908748</v>
      </c>
      <c r="BW241">
        <f>VLOOKUP(Table3[[#This Row],[Reference]],metron,15,FALSE)</f>
        <v>10.75886524822695</v>
      </c>
      <c r="BX241">
        <f>VLOOKUP(Table3[[#This Row],[Reference]],metron,16,FALSE)</f>
        <v>12.46679561573179</v>
      </c>
      <c r="BY241">
        <f>VLOOKUP(Table3[[#This Row],[Reference]],metron,17,FALSE)</f>
        <v>4.1157347204161248</v>
      </c>
      <c r="BZ241">
        <f>VLOOKUP(Table3[[#This Row],[Reference]],metron,18,FALSE)</f>
        <v>5.1072821846553964</v>
      </c>
      <c r="CA241">
        <f>VLOOKUP(Table3[[#This Row],[Reference]],metron,19,FALSE)</f>
        <v>6.6431305278108255</v>
      </c>
      <c r="CB241">
        <f>VLOOKUP(Table3[[#This Row],[Reference]],metron,20,FALSE)</f>
        <v>7.3595134310763939</v>
      </c>
      <c r="CC241">
        <f>VLOOKUP(Table3[[#This Row],[Reference]],metron,21,FALSE)</f>
        <v>13.11140235910878</v>
      </c>
      <c r="CD241">
        <f>VLOOKUP(Table3[[#This Row],[Reference]],metron,22,FALSE)</f>
        <v>12.93184796854522</v>
      </c>
      <c r="CE241">
        <f>VLOOKUP(Table3[[#This Row],[Reference]],metron,23,FALSE)</f>
        <v>1.8341677096370459</v>
      </c>
      <c r="CF241">
        <f>VLOOKUP(Table3[[#This Row],[Reference]],metron,24,FALSE)</f>
        <v>1.7903629536921151</v>
      </c>
      <c r="CG241">
        <f>VLOOKUP(Table3[[#This Row],[Reference]],metron,25,FALSE)</f>
        <v>0.1095118898623279</v>
      </c>
      <c r="CH241">
        <f>VLOOKUP(Table3[[#This Row],[Reference]],metron,26,FALSE)</f>
        <v>9.3241551939924908E-2</v>
      </c>
    </row>
    <row r="242" spans="1:86" hidden="1" x14ac:dyDescent="0.45">
      <c r="A242">
        <v>1537048800</v>
      </c>
      <c r="B242" t="s">
        <v>2184</v>
      </c>
      <c r="C242" t="s">
        <v>64</v>
      </c>
      <c r="D242" t="s">
        <v>65</v>
      </c>
      <c r="E242" t="s">
        <v>683</v>
      </c>
      <c r="F242" t="s">
        <v>700</v>
      </c>
      <c r="G242" t="s">
        <v>65</v>
      </c>
      <c r="H242">
        <v>9</v>
      </c>
      <c r="I242">
        <v>2.33</v>
      </c>
      <c r="J242">
        <v>0.25</v>
      </c>
      <c r="K242">
        <v>1.5</v>
      </c>
      <c r="L242">
        <v>1.24</v>
      </c>
      <c r="M242">
        <v>0</v>
      </c>
      <c r="N242">
        <v>1</v>
      </c>
      <c r="O242">
        <v>1</v>
      </c>
      <c r="P242">
        <v>0</v>
      </c>
      <c r="Q242">
        <v>0</v>
      </c>
      <c r="R242">
        <v>0</v>
      </c>
      <c r="T242">
        <v>49</v>
      </c>
      <c r="U242">
        <v>6</v>
      </c>
      <c r="V242">
        <v>4</v>
      </c>
      <c r="W242">
        <v>1</v>
      </c>
      <c r="X242">
        <v>0</v>
      </c>
      <c r="Y242">
        <v>4</v>
      </c>
      <c r="Z242">
        <v>0</v>
      </c>
      <c r="AA242">
        <v>0</v>
      </c>
      <c r="AB242">
        <v>1</v>
      </c>
      <c r="AC242">
        <v>1</v>
      </c>
      <c r="AD242">
        <v>3</v>
      </c>
      <c r="AE242">
        <v>20</v>
      </c>
      <c r="AF242">
        <v>7</v>
      </c>
      <c r="AG242">
        <v>8</v>
      </c>
      <c r="AH242">
        <v>2</v>
      </c>
      <c r="AI242">
        <v>12</v>
      </c>
      <c r="AJ242">
        <v>5</v>
      </c>
      <c r="AK242">
        <v>11</v>
      </c>
      <c r="AL242">
        <v>20</v>
      </c>
      <c r="AM242">
        <v>65</v>
      </c>
      <c r="AN242">
        <v>35</v>
      </c>
      <c r="AO242">
        <v>2.15</v>
      </c>
      <c r="AP242">
        <v>0.76</v>
      </c>
      <c r="AQ242">
        <v>2.21</v>
      </c>
      <c r="AR242">
        <v>29</v>
      </c>
      <c r="AS242">
        <v>84</v>
      </c>
      <c r="AT242">
        <v>25</v>
      </c>
      <c r="AU242">
        <v>13</v>
      </c>
      <c r="AV242">
        <v>0</v>
      </c>
      <c r="AW242">
        <v>0</v>
      </c>
      <c r="AX242">
        <v>59</v>
      </c>
      <c r="AY242">
        <v>38</v>
      </c>
      <c r="AZ242">
        <v>100</v>
      </c>
      <c r="BA242">
        <v>7.33</v>
      </c>
      <c r="BB242">
        <v>4.75</v>
      </c>
      <c r="BC242">
        <v>2.15</v>
      </c>
      <c r="BD242">
        <v>3.15</v>
      </c>
      <c r="BE242">
        <v>3.35</v>
      </c>
      <c r="BF242">
        <f t="shared" si="3"/>
        <v>2.7028019738883986E-2</v>
      </c>
      <c r="BG242">
        <f>1/Table3[[#This Row],[odds_ft_home_team_win]]-Table3[[#This Row],[Margin/3]]</f>
        <v>0.43808825933088347</v>
      </c>
      <c r="BH242">
        <f>1/Table3[[#This Row],[odds_ft_draw]]-Table3[[#This Row],[Margin/3]]</f>
        <v>0.29043229772143347</v>
      </c>
      <c r="BI242">
        <f>1/Table3[[#This Row],[odds_ft_away_team_win]]-Table3[[#This Row],[Margin/3]]</f>
        <v>0.27147944294768317</v>
      </c>
      <c r="BJ242">
        <f>MROUND(Table3[[#This Row],[ProbH]]*100,2)/100</f>
        <v>0.44</v>
      </c>
      <c r="BK242">
        <v>1.33</v>
      </c>
      <c r="BL242">
        <v>2</v>
      </c>
      <c r="BM242">
        <v>3.65</v>
      </c>
      <c r="BN242">
        <v>0</v>
      </c>
      <c r="BO242">
        <v>1.91</v>
      </c>
      <c r="BP242">
        <v>1.91</v>
      </c>
      <c r="BQ242" t="s">
        <v>1822</v>
      </c>
      <c r="BR242">
        <f>VLOOKUP(Table3[[#This Row],[Reference]],metron,10,FALSE)</f>
        <v>2.4807646356033461</v>
      </c>
      <c r="BS242">
        <f>VLOOKUP(Table3[[#This Row],[Reference]],metron,11,FALSE)</f>
        <v>1.4140979689366791</v>
      </c>
      <c r="BT242">
        <f>VLOOKUP(Table3[[#This Row],[Reference]],metron,12,FALSE)</f>
        <v>1.0666666666666671</v>
      </c>
      <c r="BU242">
        <f>VLOOKUP(Table3[[#This Row],[Reference]],metron,13,FALSE)</f>
        <v>0.62712066905615294</v>
      </c>
      <c r="BV242">
        <f>VLOOKUP(Table3[[#This Row],[Reference]],metron,14,FALSE)</f>
        <v>0.46009557945041818</v>
      </c>
      <c r="BW242">
        <f>VLOOKUP(Table3[[#This Row],[Reference]],metron,15,FALSE)</f>
        <v>12.56969280146722</v>
      </c>
      <c r="BX242">
        <f>VLOOKUP(Table3[[#This Row],[Reference]],metron,16,FALSE)</f>
        <v>9.8695552498853729</v>
      </c>
      <c r="BY242">
        <f>VLOOKUP(Table3[[#This Row],[Reference]],metron,17,FALSE)</f>
        <v>5.2754256787850897</v>
      </c>
      <c r="BZ242">
        <f>VLOOKUP(Table3[[#This Row],[Reference]],metron,18,FALSE)</f>
        <v>4.1279337321675103</v>
      </c>
      <c r="CA242">
        <f>VLOOKUP(Table3[[#This Row],[Reference]],metron,19,FALSE)</f>
        <v>7.2942671226821298</v>
      </c>
      <c r="CB242">
        <f>VLOOKUP(Table3[[#This Row],[Reference]],metron,20,FALSE)</f>
        <v>5.7416215177178627</v>
      </c>
      <c r="CC242">
        <f>VLOOKUP(Table3[[#This Row],[Reference]],metron,21,FALSE)</f>
        <v>12.897246007868549</v>
      </c>
      <c r="CD242">
        <f>VLOOKUP(Table3[[#This Row],[Reference]],metron,22,FALSE)</f>
        <v>13.507058551261281</v>
      </c>
      <c r="CE242">
        <f>VLOOKUP(Table3[[#This Row],[Reference]],metron,23,FALSE)</f>
        <v>1.576522702104098</v>
      </c>
      <c r="CF242">
        <f>VLOOKUP(Table3[[#This Row],[Reference]],metron,24,FALSE)</f>
        <v>1.917165005537099</v>
      </c>
      <c r="CG242">
        <f>VLOOKUP(Table3[[#This Row],[Reference]],metron,25,FALSE)</f>
        <v>8.4385382059800659E-2</v>
      </c>
      <c r="CH242">
        <f>VLOOKUP(Table3[[#This Row],[Reference]],metron,26,FALSE)</f>
        <v>0.1233665559246955</v>
      </c>
    </row>
    <row r="243" spans="1:86" hidden="1" x14ac:dyDescent="0.45">
      <c r="A243">
        <v>1537056000</v>
      </c>
      <c r="B243" t="s">
        <v>2185</v>
      </c>
      <c r="C243" t="s">
        <v>64</v>
      </c>
      <c r="D243" t="s">
        <v>65</v>
      </c>
      <c r="E243" t="s">
        <v>693</v>
      </c>
      <c r="F243" t="s">
        <v>661</v>
      </c>
      <c r="G243" t="s">
        <v>65</v>
      </c>
      <c r="H243">
        <v>9</v>
      </c>
      <c r="I243">
        <v>1.5</v>
      </c>
      <c r="J243">
        <v>0.33</v>
      </c>
      <c r="K243">
        <v>2.2200000000000002</v>
      </c>
      <c r="L243">
        <v>1.52</v>
      </c>
      <c r="M243">
        <v>1</v>
      </c>
      <c r="N243">
        <v>1</v>
      </c>
      <c r="O243">
        <v>2</v>
      </c>
      <c r="P243">
        <v>1</v>
      </c>
      <c r="Q243">
        <v>1</v>
      </c>
      <c r="R243">
        <v>0</v>
      </c>
      <c r="S243">
        <v>31</v>
      </c>
      <c r="T243">
        <v>81</v>
      </c>
      <c r="U243">
        <v>6</v>
      </c>
      <c r="V243">
        <v>7</v>
      </c>
      <c r="W243">
        <v>0</v>
      </c>
      <c r="X243">
        <v>0</v>
      </c>
      <c r="Y243">
        <v>3</v>
      </c>
      <c r="Z243">
        <v>0</v>
      </c>
      <c r="AA243">
        <v>0</v>
      </c>
      <c r="AB243">
        <v>0</v>
      </c>
      <c r="AC243">
        <v>0</v>
      </c>
      <c r="AD243">
        <v>3</v>
      </c>
      <c r="AE243">
        <v>14</v>
      </c>
      <c r="AF243">
        <v>12</v>
      </c>
      <c r="AG243">
        <v>5</v>
      </c>
      <c r="AH243">
        <v>4</v>
      </c>
      <c r="AI243">
        <v>9</v>
      </c>
      <c r="AJ243">
        <v>8</v>
      </c>
      <c r="AK243">
        <v>11</v>
      </c>
      <c r="AL243">
        <v>20</v>
      </c>
      <c r="AM243">
        <v>50</v>
      </c>
      <c r="AN243">
        <v>50</v>
      </c>
      <c r="AO243">
        <v>1.56</v>
      </c>
      <c r="AP243">
        <v>1.24</v>
      </c>
      <c r="AQ243">
        <v>2.42</v>
      </c>
      <c r="AR243">
        <v>46</v>
      </c>
      <c r="AS243">
        <v>71</v>
      </c>
      <c r="AT243">
        <v>42</v>
      </c>
      <c r="AU243">
        <v>29</v>
      </c>
      <c r="AV243">
        <v>0</v>
      </c>
      <c r="AW243">
        <v>0</v>
      </c>
      <c r="AX243">
        <v>29</v>
      </c>
      <c r="AY243">
        <v>71</v>
      </c>
      <c r="AZ243">
        <v>100</v>
      </c>
      <c r="BA243">
        <v>11.08</v>
      </c>
      <c r="BB243">
        <v>5.5</v>
      </c>
      <c r="BC243">
        <v>2.7</v>
      </c>
      <c r="BD243">
        <v>3.1</v>
      </c>
      <c r="BE243">
        <v>2.65</v>
      </c>
      <c r="BF243">
        <f t="shared" si="3"/>
        <v>2.3436502032566125E-2</v>
      </c>
      <c r="BG243">
        <f>1/Table3[[#This Row],[odds_ft_home_team_win]]-Table3[[#This Row],[Margin/3]]</f>
        <v>0.34693386833780421</v>
      </c>
      <c r="BH243">
        <f>1/Table3[[#This Row],[odds_ft_draw]]-Table3[[#This Row],[Margin/3]]</f>
        <v>0.29914414312872417</v>
      </c>
      <c r="BI243">
        <f>1/Table3[[#This Row],[odds_ft_away_team_win]]-Table3[[#This Row],[Margin/3]]</f>
        <v>0.35392198853347162</v>
      </c>
      <c r="BJ243">
        <f>MROUND(Table3[[#This Row],[ProbH]]*100,2)/100</f>
        <v>0.34</v>
      </c>
      <c r="BK243">
        <v>1.35</v>
      </c>
      <c r="BL243">
        <v>2.1</v>
      </c>
      <c r="BM243">
        <v>3.8</v>
      </c>
      <c r="BN243">
        <v>0</v>
      </c>
      <c r="BO243">
        <v>1.91</v>
      </c>
      <c r="BP243">
        <v>1.91</v>
      </c>
      <c r="BQ243" t="s">
        <v>1815</v>
      </c>
      <c r="BR243">
        <f>VLOOKUP(Table3[[#This Row],[Reference]],metron,10,FALSE)</f>
        <v>2.5229727551184897</v>
      </c>
      <c r="BS243">
        <f>VLOOKUP(Table3[[#This Row],[Reference]],metron,11,FALSE)</f>
        <v>1.228921489601805</v>
      </c>
      <c r="BT243">
        <f>VLOOKUP(Table3[[#This Row],[Reference]],metron,12,FALSE)</f>
        <v>1.2940512655166849</v>
      </c>
      <c r="BU243">
        <f>VLOOKUP(Table3[[#This Row],[Reference]],metron,13,FALSE)</f>
        <v>0.53240890035472432</v>
      </c>
      <c r="BV243">
        <f>VLOOKUP(Table3[[#This Row],[Reference]],metron,14,FALSE)</f>
        <v>0.56514027732989358</v>
      </c>
      <c r="BW243">
        <f>VLOOKUP(Table3[[#This Row],[Reference]],metron,15,FALSE)</f>
        <v>11.417888124439131</v>
      </c>
      <c r="BX243">
        <f>VLOOKUP(Table3[[#This Row],[Reference]],metron,16,FALSE)</f>
        <v>10.76308704756207</v>
      </c>
      <c r="BY243">
        <f>VLOOKUP(Table3[[#This Row],[Reference]],metron,17,FALSE)</f>
        <v>4.8317672021824798</v>
      </c>
      <c r="BZ243">
        <f>VLOOKUP(Table3[[#This Row],[Reference]],metron,18,FALSE)</f>
        <v>4.6698999696877843</v>
      </c>
      <c r="CA243">
        <f>VLOOKUP(Table3[[#This Row],[Reference]],metron,19,FALSE)</f>
        <v>6.5861209222566508</v>
      </c>
      <c r="CB243">
        <f>VLOOKUP(Table3[[#This Row],[Reference]],metron,20,FALSE)</f>
        <v>6.093187077874286</v>
      </c>
      <c r="CC243">
        <f>VLOOKUP(Table3[[#This Row],[Reference]],metron,21,FALSE)</f>
        <v>12.685679611650491</v>
      </c>
      <c r="CD243">
        <f>VLOOKUP(Table3[[#This Row],[Reference]],metron,22,FALSE)</f>
        <v>13.02639563106796</v>
      </c>
      <c r="CE243">
        <f>VLOOKUP(Table3[[#This Row],[Reference]],metron,23,FALSE)</f>
        <v>1.6481211768132831</v>
      </c>
      <c r="CF243">
        <f>VLOOKUP(Table3[[#This Row],[Reference]],metron,24,FALSE)</f>
        <v>1.8572676958928049</v>
      </c>
      <c r="CG243">
        <f>VLOOKUP(Table3[[#This Row],[Reference]],metron,25,FALSE)</f>
        <v>9.641712787649287E-2</v>
      </c>
      <c r="CH243">
        <f>VLOOKUP(Table3[[#This Row],[Reference]],metron,26,FALSE)</f>
        <v>0.11302068161957469</v>
      </c>
    </row>
    <row r="244" spans="1:86" hidden="1" x14ac:dyDescent="0.45">
      <c r="A244">
        <v>1537056000</v>
      </c>
      <c r="B244" t="s">
        <v>2185</v>
      </c>
      <c r="C244" t="s">
        <v>64</v>
      </c>
      <c r="D244" t="s">
        <v>65</v>
      </c>
      <c r="E244" t="s">
        <v>694</v>
      </c>
      <c r="F244" t="s">
        <v>1810</v>
      </c>
      <c r="G244" t="s">
        <v>65</v>
      </c>
      <c r="H244">
        <v>9</v>
      </c>
      <c r="I244">
        <v>2.33</v>
      </c>
      <c r="J244">
        <v>1.25</v>
      </c>
      <c r="K244">
        <v>2.14</v>
      </c>
      <c r="L244">
        <v>1.1200000000000001</v>
      </c>
      <c r="M244">
        <v>2</v>
      </c>
      <c r="N244">
        <v>1</v>
      </c>
      <c r="O244">
        <v>3</v>
      </c>
      <c r="P244">
        <v>1</v>
      </c>
      <c r="Q244">
        <v>1</v>
      </c>
      <c r="R244">
        <v>0</v>
      </c>
      <c r="S244" t="s">
        <v>2186</v>
      </c>
      <c r="T244">
        <v>83</v>
      </c>
      <c r="U244">
        <v>3</v>
      </c>
      <c r="V244">
        <v>6</v>
      </c>
      <c r="W244">
        <v>2</v>
      </c>
      <c r="X244">
        <v>0</v>
      </c>
      <c r="Y244">
        <v>4</v>
      </c>
      <c r="Z244">
        <v>2</v>
      </c>
      <c r="AA244">
        <v>1</v>
      </c>
      <c r="AB244">
        <v>1</v>
      </c>
      <c r="AC244">
        <v>2</v>
      </c>
      <c r="AD244">
        <v>4</v>
      </c>
      <c r="AE244">
        <v>19</v>
      </c>
      <c r="AF244">
        <v>5</v>
      </c>
      <c r="AG244">
        <v>7</v>
      </c>
      <c r="AH244">
        <v>2</v>
      </c>
      <c r="AI244">
        <v>12</v>
      </c>
      <c r="AJ244">
        <v>3</v>
      </c>
      <c r="AK244">
        <v>13</v>
      </c>
      <c r="AL244">
        <v>16</v>
      </c>
      <c r="AM244">
        <v>54</v>
      </c>
      <c r="AN244">
        <v>46</v>
      </c>
      <c r="AO244">
        <v>1.92</v>
      </c>
      <c r="AP244">
        <v>0.74</v>
      </c>
      <c r="AQ244">
        <v>3.04</v>
      </c>
      <c r="AR244">
        <v>42</v>
      </c>
      <c r="AS244">
        <v>88</v>
      </c>
      <c r="AT244">
        <v>75</v>
      </c>
      <c r="AU244">
        <v>42</v>
      </c>
      <c r="AV244">
        <v>0</v>
      </c>
      <c r="AW244">
        <v>59</v>
      </c>
      <c r="AX244">
        <v>88</v>
      </c>
      <c r="AY244">
        <v>59</v>
      </c>
      <c r="AZ244">
        <v>88</v>
      </c>
      <c r="BA244">
        <v>10.5</v>
      </c>
      <c r="BB244">
        <v>5.25</v>
      </c>
      <c r="BC244">
        <v>1.53</v>
      </c>
      <c r="BD244">
        <v>4.25</v>
      </c>
      <c r="BE244">
        <v>5.45</v>
      </c>
      <c r="BF244">
        <f t="shared" si="3"/>
        <v>2.4125042473666314E-2</v>
      </c>
      <c r="BG244">
        <f>1/Table3[[#This Row],[odds_ft_home_team_win]]-Table3[[#This Row],[Margin/3]]</f>
        <v>0.62946972876816376</v>
      </c>
      <c r="BH244">
        <f>1/Table3[[#This Row],[odds_ft_draw]]-Table3[[#This Row],[Margin/3]]</f>
        <v>0.21116907517339251</v>
      </c>
      <c r="BI244">
        <f>1/Table3[[#This Row],[odds_ft_away_team_win]]-Table3[[#This Row],[Margin/3]]</f>
        <v>0.15936119605844376</v>
      </c>
      <c r="BJ244">
        <f>MROUND(Table3[[#This Row],[ProbH]]*100,2)/100</f>
        <v>0.62</v>
      </c>
      <c r="BK244">
        <v>1.19</v>
      </c>
      <c r="BL244">
        <v>1.62</v>
      </c>
      <c r="BM244">
        <v>2.6</v>
      </c>
      <c r="BN244">
        <v>0</v>
      </c>
      <c r="BO244">
        <v>1.77</v>
      </c>
      <c r="BP244">
        <v>2.0499999999999998</v>
      </c>
      <c r="BQ244" t="s">
        <v>1835</v>
      </c>
      <c r="BR244">
        <f>VLOOKUP(Table3[[#This Row],[Reference]],metron,10,FALSE)</f>
        <v>2.7366666666666664</v>
      </c>
      <c r="BS244">
        <f>VLOOKUP(Table3[[#This Row],[Reference]],metron,11,FALSE)</f>
        <v>1.8681481481481479</v>
      </c>
      <c r="BT244">
        <f>VLOOKUP(Table3[[#This Row],[Reference]],metron,12,FALSE)</f>
        <v>0.86851851851851847</v>
      </c>
      <c r="BU244">
        <f>VLOOKUP(Table3[[#This Row],[Reference]],metron,13,FALSE)</f>
        <v>0.81333333333333335</v>
      </c>
      <c r="BV244">
        <f>VLOOKUP(Table3[[#This Row],[Reference]],metron,14,FALSE)</f>
        <v>0.38925925925925919</v>
      </c>
      <c r="BW244">
        <f>VLOOKUP(Table3[[#This Row],[Reference]],metron,15,FALSE)</f>
        <v>14.53422724064926</v>
      </c>
      <c r="BX244">
        <f>VLOOKUP(Table3[[#This Row],[Reference]],metron,16,FALSE)</f>
        <v>8.7882851093860275</v>
      </c>
      <c r="BY244">
        <f>VLOOKUP(Table3[[#This Row],[Reference]],metron,17,FALSE)</f>
        <v>6.3007953723788868</v>
      </c>
      <c r="BZ244">
        <f>VLOOKUP(Table3[[#This Row],[Reference]],metron,18,FALSE)</f>
        <v>3.681851048445409</v>
      </c>
      <c r="CA244">
        <f>VLOOKUP(Table3[[#This Row],[Reference]],metron,19,FALSE)</f>
        <v>8.2334318682703724</v>
      </c>
      <c r="CB244">
        <f>VLOOKUP(Table3[[#This Row],[Reference]],metron,20,FALSE)</f>
        <v>5.106434060940618</v>
      </c>
      <c r="CC244">
        <f>VLOOKUP(Table3[[#This Row],[Reference]],metron,21,FALSE)</f>
        <v>12.32150615496017</v>
      </c>
      <c r="CD244">
        <f>VLOOKUP(Table3[[#This Row],[Reference]],metron,22,FALSE)</f>
        <v>13.337436640115859</v>
      </c>
      <c r="CE244">
        <f>VLOOKUP(Table3[[#This Row],[Reference]],metron,23,FALSE)</f>
        <v>1.346101231190151</v>
      </c>
      <c r="CF244">
        <f>VLOOKUP(Table3[[#This Row],[Reference]],metron,24,FALSE)</f>
        <v>1.995212038303694</v>
      </c>
      <c r="CG244">
        <f>VLOOKUP(Table3[[#This Row],[Reference]],metron,25,FALSE)</f>
        <v>6.1559507523939808E-2</v>
      </c>
      <c r="CH244">
        <f>VLOOKUP(Table3[[#This Row],[Reference]],metron,26,FALSE)</f>
        <v>0.13201094391244869</v>
      </c>
    </row>
    <row r="245" spans="1:86" hidden="1" x14ac:dyDescent="0.45">
      <c r="A245">
        <v>1537062300</v>
      </c>
      <c r="B245" t="s">
        <v>2187</v>
      </c>
      <c r="C245" t="s">
        <v>64</v>
      </c>
      <c r="D245" t="s">
        <v>65</v>
      </c>
      <c r="E245" t="s">
        <v>660</v>
      </c>
      <c r="F245" t="s">
        <v>671</v>
      </c>
      <c r="G245" t="s">
        <v>65</v>
      </c>
      <c r="H245">
        <v>9</v>
      </c>
      <c r="I245">
        <v>2</v>
      </c>
      <c r="J245">
        <v>1.67</v>
      </c>
      <c r="K245">
        <v>1.61</v>
      </c>
      <c r="L245">
        <v>1.38</v>
      </c>
      <c r="M245">
        <v>2</v>
      </c>
      <c r="N245">
        <v>0</v>
      </c>
      <c r="O245">
        <v>2</v>
      </c>
      <c r="P245">
        <v>1</v>
      </c>
      <c r="Q245">
        <v>1</v>
      </c>
      <c r="R245">
        <v>0</v>
      </c>
      <c r="S245" t="s">
        <v>2188</v>
      </c>
      <c r="U245">
        <v>5</v>
      </c>
      <c r="V245">
        <v>4</v>
      </c>
      <c r="W245">
        <v>3</v>
      </c>
      <c r="X245">
        <v>0</v>
      </c>
      <c r="Y245">
        <v>1</v>
      </c>
      <c r="Z245">
        <v>0</v>
      </c>
      <c r="AA245">
        <v>1</v>
      </c>
      <c r="AB245">
        <v>2</v>
      </c>
      <c r="AC245">
        <v>0</v>
      </c>
      <c r="AD245">
        <v>1</v>
      </c>
      <c r="AE245">
        <v>12</v>
      </c>
      <c r="AF245">
        <v>14</v>
      </c>
      <c r="AG245">
        <v>5</v>
      </c>
      <c r="AH245">
        <v>5</v>
      </c>
      <c r="AI245">
        <v>7</v>
      </c>
      <c r="AJ245">
        <v>9</v>
      </c>
      <c r="AK245">
        <v>14</v>
      </c>
      <c r="AL245">
        <v>10</v>
      </c>
      <c r="AM245">
        <v>52</v>
      </c>
      <c r="AN245">
        <v>48</v>
      </c>
      <c r="AO245">
        <v>1.34</v>
      </c>
      <c r="AP245">
        <v>1.68</v>
      </c>
      <c r="AQ245">
        <v>2.09</v>
      </c>
      <c r="AR245">
        <v>71</v>
      </c>
      <c r="AS245">
        <v>71</v>
      </c>
      <c r="AT245">
        <v>25</v>
      </c>
      <c r="AU245">
        <v>13</v>
      </c>
      <c r="AV245">
        <v>0</v>
      </c>
      <c r="AW245">
        <v>0</v>
      </c>
      <c r="AX245">
        <v>25</v>
      </c>
      <c r="AY245">
        <v>71</v>
      </c>
      <c r="AZ245">
        <v>100</v>
      </c>
      <c r="BA245">
        <v>8.92</v>
      </c>
      <c r="BB245">
        <v>5.67</v>
      </c>
      <c r="BC245">
        <v>2.85</v>
      </c>
      <c r="BD245">
        <v>3.1</v>
      </c>
      <c r="BE245">
        <v>2.5</v>
      </c>
      <c r="BF245">
        <f t="shared" si="3"/>
        <v>2.448594604791543E-2</v>
      </c>
      <c r="BG245">
        <f>1/Table3[[#This Row],[odds_ft_home_team_win]]-Table3[[#This Row],[Margin/3]]</f>
        <v>0.32639124693454069</v>
      </c>
      <c r="BH245">
        <f>1/Table3[[#This Row],[odds_ft_draw]]-Table3[[#This Row],[Margin/3]]</f>
        <v>0.29809469911337488</v>
      </c>
      <c r="BI245">
        <f>1/Table3[[#This Row],[odds_ft_away_team_win]]-Table3[[#This Row],[Margin/3]]</f>
        <v>0.37551405395208459</v>
      </c>
      <c r="BJ245">
        <f>MROUND(Table3[[#This Row],[ProbH]]*100,2)/100</f>
        <v>0.32</v>
      </c>
      <c r="BK245">
        <v>1.36</v>
      </c>
      <c r="BL245">
        <v>2.1</v>
      </c>
      <c r="BM245">
        <v>3.85</v>
      </c>
      <c r="BN245">
        <v>0</v>
      </c>
      <c r="BO245">
        <v>1.95</v>
      </c>
      <c r="BP245">
        <v>1.87</v>
      </c>
      <c r="BQ245" t="s">
        <v>1818</v>
      </c>
      <c r="BR245">
        <f>VLOOKUP(Table3[[#This Row],[Reference]],metron,10,FALSE)</f>
        <v>2.5313454284174597</v>
      </c>
      <c r="BS245">
        <f>VLOOKUP(Table3[[#This Row],[Reference]],metron,11,FALSE)</f>
        <v>1.210167055864918</v>
      </c>
      <c r="BT245">
        <f>VLOOKUP(Table3[[#This Row],[Reference]],metron,12,FALSE)</f>
        <v>1.3211783725525419</v>
      </c>
      <c r="BU245">
        <f>VLOOKUP(Table3[[#This Row],[Reference]],metron,13,FALSE)</f>
        <v>0.53135669362084459</v>
      </c>
      <c r="BV245">
        <f>VLOOKUP(Table3[[#This Row],[Reference]],metron,14,FALSE)</f>
        <v>0.55633423180592989</v>
      </c>
      <c r="BW245">
        <f>VLOOKUP(Table3[[#This Row],[Reference]],metron,15,FALSE)</f>
        <v>11.21109010712035</v>
      </c>
      <c r="BX245">
        <f>VLOOKUP(Table3[[#This Row],[Reference]],metron,16,FALSE)</f>
        <v>11.01700787401575</v>
      </c>
      <c r="BY245">
        <f>VLOOKUP(Table3[[#This Row],[Reference]],metron,17,FALSE)</f>
        <v>4.6792332268370611</v>
      </c>
      <c r="BZ245">
        <f>VLOOKUP(Table3[[#This Row],[Reference]],metron,18,FALSE)</f>
        <v>4.7080804854679013</v>
      </c>
      <c r="CA245">
        <f>VLOOKUP(Table3[[#This Row],[Reference]],metron,19,FALSE)</f>
        <v>6.5318568802832893</v>
      </c>
      <c r="CB245">
        <f>VLOOKUP(Table3[[#This Row],[Reference]],metron,20,FALSE)</f>
        <v>6.3089273885478487</v>
      </c>
      <c r="CC245">
        <f>VLOOKUP(Table3[[#This Row],[Reference]],metron,21,FALSE)</f>
        <v>12.72547770700637</v>
      </c>
      <c r="CD245">
        <f>VLOOKUP(Table3[[#This Row],[Reference]],metron,22,FALSE)</f>
        <v>13.06847133757962</v>
      </c>
      <c r="CE245">
        <f>VLOOKUP(Table3[[#This Row],[Reference]],metron,23,FALSE)</f>
        <v>1.6902356902356901</v>
      </c>
      <c r="CF245">
        <f>VLOOKUP(Table3[[#This Row],[Reference]],metron,24,FALSE)</f>
        <v>1.8050198959289869</v>
      </c>
      <c r="CG245">
        <f>VLOOKUP(Table3[[#This Row],[Reference]],metron,25,FALSE)</f>
        <v>0.105907560453015</v>
      </c>
      <c r="CH245">
        <f>VLOOKUP(Table3[[#This Row],[Reference]],metron,26,FALSE)</f>
        <v>0.1141720232629324</v>
      </c>
    </row>
    <row r="246" spans="1:86" hidden="1" x14ac:dyDescent="0.45">
      <c r="A246">
        <v>1537063560</v>
      </c>
      <c r="B246" t="s">
        <v>2189</v>
      </c>
      <c r="C246" t="s">
        <v>64</v>
      </c>
      <c r="D246" t="s">
        <v>65</v>
      </c>
      <c r="E246" t="s">
        <v>704</v>
      </c>
      <c r="F246" t="s">
        <v>666</v>
      </c>
      <c r="G246" t="s">
        <v>65</v>
      </c>
      <c r="H246">
        <v>9</v>
      </c>
      <c r="I246">
        <v>2.33</v>
      </c>
      <c r="J246">
        <v>1.75</v>
      </c>
      <c r="K246">
        <v>2.29</v>
      </c>
      <c r="L246">
        <v>1.24</v>
      </c>
      <c r="M246">
        <v>2</v>
      </c>
      <c r="N246">
        <v>4</v>
      </c>
      <c r="O246">
        <v>6</v>
      </c>
      <c r="P246">
        <v>1</v>
      </c>
      <c r="Q246">
        <v>0</v>
      </c>
      <c r="R246">
        <v>1</v>
      </c>
      <c r="S246" t="s">
        <v>2190</v>
      </c>
      <c r="T246" t="s">
        <v>2191</v>
      </c>
      <c r="U246">
        <v>8</v>
      </c>
      <c r="V246">
        <v>6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23</v>
      </c>
      <c r="AF246">
        <v>12</v>
      </c>
      <c r="AG246">
        <v>11</v>
      </c>
      <c r="AH246">
        <v>6</v>
      </c>
      <c r="AI246">
        <v>12</v>
      </c>
      <c r="AJ246">
        <v>6</v>
      </c>
      <c r="AK246">
        <v>6</v>
      </c>
      <c r="AL246">
        <v>4</v>
      </c>
      <c r="AM246">
        <v>54</v>
      </c>
      <c r="AN246">
        <v>46</v>
      </c>
      <c r="AO246">
        <v>2.63</v>
      </c>
      <c r="AP246">
        <v>1.37</v>
      </c>
      <c r="AQ246">
        <v>2.59</v>
      </c>
      <c r="AR246">
        <v>59</v>
      </c>
      <c r="AS246">
        <v>71</v>
      </c>
      <c r="AT246">
        <v>59</v>
      </c>
      <c r="AU246">
        <v>29</v>
      </c>
      <c r="AV246">
        <v>0</v>
      </c>
      <c r="AW246">
        <v>59</v>
      </c>
      <c r="AX246">
        <v>75</v>
      </c>
      <c r="AY246">
        <v>25</v>
      </c>
      <c r="AZ246">
        <v>71</v>
      </c>
      <c r="BA246">
        <v>11.83</v>
      </c>
      <c r="BB246">
        <v>5.42</v>
      </c>
      <c r="BC246">
        <v>1.59</v>
      </c>
      <c r="BD246">
        <v>3.9</v>
      </c>
      <c r="BE246">
        <v>5.4</v>
      </c>
      <c r="BF246">
        <f t="shared" si="3"/>
        <v>2.3508753068501493E-2</v>
      </c>
      <c r="BG246">
        <f>1/Table3[[#This Row],[odds_ft_home_team_win]]-Table3[[#This Row],[Margin/3]]</f>
        <v>0.60542206454156133</v>
      </c>
      <c r="BH246">
        <f>1/Table3[[#This Row],[odds_ft_draw]]-Table3[[#This Row],[Margin/3]]</f>
        <v>0.23290150334175494</v>
      </c>
      <c r="BI246">
        <f>1/Table3[[#This Row],[odds_ft_away_team_win]]-Table3[[#This Row],[Margin/3]]</f>
        <v>0.16167643211668367</v>
      </c>
      <c r="BJ246">
        <f>MROUND(Table3[[#This Row],[ProbH]]*100,2)/100</f>
        <v>0.6</v>
      </c>
      <c r="BK246">
        <v>1.3</v>
      </c>
      <c r="BL246">
        <v>1.95</v>
      </c>
      <c r="BM246">
        <v>3.4</v>
      </c>
      <c r="BN246">
        <v>0</v>
      </c>
      <c r="BO246">
        <v>2.0499999999999998</v>
      </c>
      <c r="BP246">
        <v>1.77</v>
      </c>
      <c r="BQ246" t="s">
        <v>1811</v>
      </c>
      <c r="BR246">
        <f>VLOOKUP(Table3[[#This Row],[Reference]],metron,10,FALSE)</f>
        <v>2.7310090702947849</v>
      </c>
      <c r="BS246">
        <f>VLOOKUP(Table3[[#This Row],[Reference]],metron,11,FALSE)</f>
        <v>1.841836734693878</v>
      </c>
      <c r="BT246">
        <f>VLOOKUP(Table3[[#This Row],[Reference]],metron,12,FALSE)</f>
        <v>0.88917233560090703</v>
      </c>
      <c r="BU246">
        <f>VLOOKUP(Table3[[#This Row],[Reference]],metron,13,FALSE)</f>
        <v>0.804822695035461</v>
      </c>
      <c r="BV246">
        <f>VLOOKUP(Table3[[#This Row],[Reference]],metron,14,FALSE)</f>
        <v>0.38099290780141842</v>
      </c>
      <c r="BW246">
        <f>VLOOKUP(Table3[[#This Row],[Reference]],metron,15,FALSE)</f>
        <v>14.25174825174825</v>
      </c>
      <c r="BX246">
        <f>VLOOKUP(Table3[[#This Row],[Reference]],metron,16,FALSE)</f>
        <v>8.8316683316683324</v>
      </c>
      <c r="BY246">
        <f>VLOOKUP(Table3[[#This Row],[Reference]],metron,17,FALSE)</f>
        <v>6.2901265822784813</v>
      </c>
      <c r="BZ246">
        <f>VLOOKUP(Table3[[#This Row],[Reference]],metron,18,FALSE)</f>
        <v>3.6162025316455702</v>
      </c>
      <c r="CA246">
        <f>VLOOKUP(Table3[[#This Row],[Reference]],metron,19,FALSE)</f>
        <v>7.9616216694697686</v>
      </c>
      <c r="CB246">
        <f>VLOOKUP(Table3[[#This Row],[Reference]],metron,20,FALSE)</f>
        <v>5.2154658000227627</v>
      </c>
      <c r="CC246">
        <f>VLOOKUP(Table3[[#This Row],[Reference]],metron,21,FALSE)</f>
        <v>12.444895886236671</v>
      </c>
      <c r="CD246">
        <f>VLOOKUP(Table3[[#This Row],[Reference]],metron,22,FALSE)</f>
        <v>13.620619603859829</v>
      </c>
      <c r="CE246">
        <f>VLOOKUP(Table3[[#This Row],[Reference]],metron,23,FALSE)</f>
        <v>1.406084017382907</v>
      </c>
      <c r="CF246">
        <f>VLOOKUP(Table3[[#This Row],[Reference]],metron,24,FALSE)</f>
        <v>2.070980202800579</v>
      </c>
      <c r="CG246">
        <f>VLOOKUP(Table3[[#This Row],[Reference]],metron,25,FALSE)</f>
        <v>6.1323032351521013E-2</v>
      </c>
      <c r="CH246">
        <f>VLOOKUP(Table3[[#This Row],[Reference]],metron,26,FALSE)</f>
        <v>0.1313375181071946</v>
      </c>
    </row>
    <row r="247" spans="1:86" hidden="1" x14ac:dyDescent="0.45">
      <c r="A247">
        <v>1537117200</v>
      </c>
      <c r="B247" t="s">
        <v>2192</v>
      </c>
      <c r="C247" t="s">
        <v>64</v>
      </c>
      <c r="D247" t="s">
        <v>65</v>
      </c>
      <c r="E247" t="s">
        <v>682</v>
      </c>
      <c r="F247" t="s">
        <v>1823</v>
      </c>
      <c r="G247" t="s">
        <v>65</v>
      </c>
      <c r="H247">
        <v>9</v>
      </c>
      <c r="I247">
        <v>1.33</v>
      </c>
      <c r="J247">
        <v>0</v>
      </c>
      <c r="K247">
        <v>1.47</v>
      </c>
      <c r="L247">
        <v>0.88</v>
      </c>
      <c r="M247">
        <v>4</v>
      </c>
      <c r="N247">
        <v>2</v>
      </c>
      <c r="O247">
        <v>6</v>
      </c>
      <c r="P247">
        <v>1</v>
      </c>
      <c r="Q247">
        <v>1</v>
      </c>
      <c r="R247">
        <v>0</v>
      </c>
      <c r="S247" t="s">
        <v>2193</v>
      </c>
      <c r="T247" t="s">
        <v>2194</v>
      </c>
      <c r="U247">
        <v>6</v>
      </c>
      <c r="V247">
        <v>4</v>
      </c>
      <c r="W247">
        <v>2</v>
      </c>
      <c r="X247">
        <v>0</v>
      </c>
      <c r="Y247">
        <v>1</v>
      </c>
      <c r="Z247">
        <v>0</v>
      </c>
      <c r="AA247">
        <v>0</v>
      </c>
      <c r="AB247">
        <v>2</v>
      </c>
      <c r="AC247">
        <v>0</v>
      </c>
      <c r="AD247">
        <v>1</v>
      </c>
      <c r="AE247">
        <v>14</v>
      </c>
      <c r="AF247">
        <v>10</v>
      </c>
      <c r="AG247">
        <v>7</v>
      </c>
      <c r="AH247">
        <v>3</v>
      </c>
      <c r="AI247">
        <v>7</v>
      </c>
      <c r="AJ247">
        <v>7</v>
      </c>
      <c r="AK247">
        <v>15</v>
      </c>
      <c r="AL247">
        <v>13</v>
      </c>
      <c r="AM247">
        <v>51</v>
      </c>
      <c r="AN247">
        <v>49</v>
      </c>
      <c r="AO247">
        <v>1.87</v>
      </c>
      <c r="AP247">
        <v>1.4</v>
      </c>
      <c r="AQ247">
        <v>2.63</v>
      </c>
      <c r="AR247">
        <v>29</v>
      </c>
      <c r="AS247">
        <v>54</v>
      </c>
      <c r="AT247">
        <v>42</v>
      </c>
      <c r="AU247">
        <v>17</v>
      </c>
      <c r="AV247">
        <v>17</v>
      </c>
      <c r="AW247">
        <v>17</v>
      </c>
      <c r="AX247">
        <v>59</v>
      </c>
      <c r="AY247">
        <v>42</v>
      </c>
      <c r="AZ247">
        <v>67</v>
      </c>
      <c r="BA247">
        <v>9.58</v>
      </c>
      <c r="BB247">
        <v>4.42</v>
      </c>
      <c r="BC247">
        <v>1.71</v>
      </c>
      <c r="BD247">
        <v>3.65</v>
      </c>
      <c r="BE247">
        <v>4.6500000000000004</v>
      </c>
      <c r="BF247">
        <f t="shared" si="3"/>
        <v>2.4607229272671043E-2</v>
      </c>
      <c r="BG247">
        <f>1/Table3[[#This Row],[odds_ft_home_team_win]]-Table3[[#This Row],[Margin/3]]</f>
        <v>0.56018809236475586</v>
      </c>
      <c r="BH247">
        <f>1/Table3[[#This Row],[odds_ft_draw]]-Table3[[#This Row],[Margin/3]]</f>
        <v>0.24936537346705498</v>
      </c>
      <c r="BI247">
        <f>1/Table3[[#This Row],[odds_ft_away_team_win]]-Table3[[#This Row],[Margin/3]]</f>
        <v>0.19044653416818916</v>
      </c>
      <c r="BJ247">
        <f>MROUND(Table3[[#This Row],[ProbH]]*100,2)/100</f>
        <v>0.56000000000000005</v>
      </c>
      <c r="BK247">
        <v>1.21</v>
      </c>
      <c r="BL247">
        <v>1.69</v>
      </c>
      <c r="BM247">
        <v>2.7</v>
      </c>
      <c r="BN247">
        <v>0</v>
      </c>
      <c r="BO247">
        <v>1.71</v>
      </c>
      <c r="BP247">
        <v>2.1</v>
      </c>
      <c r="BQ247" t="s">
        <v>1846</v>
      </c>
      <c r="BR247">
        <f>VLOOKUP(Table3[[#This Row],[Reference]],metron,10,FALSE)</f>
        <v>2.6892488954344627</v>
      </c>
      <c r="BS247">
        <f>VLOOKUP(Table3[[#This Row],[Reference]],metron,11,FALSE)</f>
        <v>1.7546812539448771</v>
      </c>
      <c r="BT247">
        <f>VLOOKUP(Table3[[#This Row],[Reference]],metron,12,FALSE)</f>
        <v>0.93456764148958549</v>
      </c>
      <c r="BU247">
        <f>VLOOKUP(Table3[[#This Row],[Reference]],metron,13,FALSE)</f>
        <v>0.77824531874605507</v>
      </c>
      <c r="BV247">
        <f>VLOOKUP(Table3[[#This Row],[Reference]],metron,14,FALSE)</f>
        <v>0.41237113402061848</v>
      </c>
      <c r="BW247">
        <f>VLOOKUP(Table3[[#This Row],[Reference]],metron,15,FALSE)</f>
        <v>13.77153558052435</v>
      </c>
      <c r="BX247">
        <f>VLOOKUP(Table3[[#This Row],[Reference]],metron,16,FALSE)</f>
        <v>9.0445692883895124</v>
      </c>
      <c r="BY247">
        <f>VLOOKUP(Table3[[#This Row],[Reference]],metron,17,FALSE)</f>
        <v>6.0821292775665396</v>
      </c>
      <c r="BZ247">
        <f>VLOOKUP(Table3[[#This Row],[Reference]],metron,18,FALSE)</f>
        <v>3.8201520912547529</v>
      </c>
      <c r="CA247">
        <f>VLOOKUP(Table3[[#This Row],[Reference]],metron,19,FALSE)</f>
        <v>7.6894063029578108</v>
      </c>
      <c r="CB247">
        <f>VLOOKUP(Table3[[#This Row],[Reference]],metron,20,FALSE)</f>
        <v>5.224417197134759</v>
      </c>
      <c r="CC247">
        <f>VLOOKUP(Table3[[#This Row],[Reference]],metron,21,FALSE)</f>
        <v>12.297605473204101</v>
      </c>
      <c r="CD247">
        <f>VLOOKUP(Table3[[#This Row],[Reference]],metron,22,FALSE)</f>
        <v>13.310908399847969</v>
      </c>
      <c r="CE247">
        <f>VLOOKUP(Table3[[#This Row],[Reference]],metron,23,FALSE)</f>
        <v>1.3713126843657819</v>
      </c>
      <c r="CF247">
        <f>VLOOKUP(Table3[[#This Row],[Reference]],metron,24,FALSE)</f>
        <v>1.9516961651917399</v>
      </c>
      <c r="CG247">
        <f>VLOOKUP(Table3[[#This Row],[Reference]],metron,25,FALSE)</f>
        <v>6.6002949852507375E-2</v>
      </c>
      <c r="CH247">
        <f>VLOOKUP(Table3[[#This Row],[Reference]],metron,26,FALSE)</f>
        <v>0.1297935103244838</v>
      </c>
    </row>
    <row r="248" spans="1:86" hidden="1" x14ac:dyDescent="0.45">
      <c r="A248">
        <v>1537131600</v>
      </c>
      <c r="B248" t="s">
        <v>431</v>
      </c>
      <c r="C248" t="s">
        <v>64</v>
      </c>
      <c r="D248" t="s">
        <v>65</v>
      </c>
      <c r="E248" t="s">
        <v>672</v>
      </c>
      <c r="F248" t="s">
        <v>667</v>
      </c>
      <c r="G248" t="s">
        <v>65</v>
      </c>
      <c r="H248">
        <v>9</v>
      </c>
      <c r="I248">
        <v>2.5</v>
      </c>
      <c r="J248">
        <v>1</v>
      </c>
      <c r="K248">
        <v>2.11</v>
      </c>
      <c r="L248">
        <v>1.85</v>
      </c>
      <c r="M248">
        <v>3</v>
      </c>
      <c r="N248">
        <v>0</v>
      </c>
      <c r="O248">
        <v>3</v>
      </c>
      <c r="P248">
        <v>1</v>
      </c>
      <c r="Q248">
        <v>1</v>
      </c>
      <c r="R248">
        <v>0</v>
      </c>
      <c r="S248" t="s">
        <v>2195</v>
      </c>
      <c r="U248">
        <v>4</v>
      </c>
      <c r="V248">
        <v>7</v>
      </c>
      <c r="W248">
        <v>2</v>
      </c>
      <c r="X248">
        <v>0</v>
      </c>
      <c r="Y248">
        <v>2</v>
      </c>
      <c r="Z248">
        <v>0</v>
      </c>
      <c r="AA248">
        <v>1</v>
      </c>
      <c r="AB248">
        <v>1</v>
      </c>
      <c r="AC248">
        <v>0</v>
      </c>
      <c r="AD248">
        <v>2</v>
      </c>
      <c r="AE248">
        <v>13</v>
      </c>
      <c r="AF248">
        <v>12</v>
      </c>
      <c r="AG248">
        <v>7</v>
      </c>
      <c r="AH248">
        <v>0</v>
      </c>
      <c r="AI248">
        <v>6</v>
      </c>
      <c r="AJ248">
        <v>12</v>
      </c>
      <c r="AK248">
        <v>14</v>
      </c>
      <c r="AL248">
        <v>16</v>
      </c>
      <c r="AM248">
        <v>52</v>
      </c>
      <c r="AN248">
        <v>48</v>
      </c>
      <c r="AO248">
        <v>1.6</v>
      </c>
      <c r="AP248">
        <v>1.1100000000000001</v>
      </c>
      <c r="AQ248">
        <v>2.63</v>
      </c>
      <c r="AR248">
        <v>63</v>
      </c>
      <c r="AS248">
        <v>100</v>
      </c>
      <c r="AT248">
        <v>50</v>
      </c>
      <c r="AU248">
        <v>13</v>
      </c>
      <c r="AV248">
        <v>0</v>
      </c>
      <c r="AW248">
        <v>25</v>
      </c>
      <c r="AX248">
        <v>75</v>
      </c>
      <c r="AY248">
        <v>50</v>
      </c>
      <c r="AZ248">
        <v>88</v>
      </c>
      <c r="BA248">
        <v>9.75</v>
      </c>
      <c r="BB248">
        <v>3.5</v>
      </c>
      <c r="BC248">
        <v>2.0499999999999998</v>
      </c>
      <c r="BD248">
        <v>3.45</v>
      </c>
      <c r="BE248">
        <v>3.35</v>
      </c>
      <c r="BF248">
        <f t="shared" si="3"/>
        <v>2.5389137733038563E-2</v>
      </c>
      <c r="BG248">
        <f>1/Table3[[#This Row],[odds_ft_home_team_win]]-Table3[[#This Row],[Margin/3]]</f>
        <v>0.46241574031574195</v>
      </c>
      <c r="BH248">
        <f>1/Table3[[#This Row],[odds_ft_draw]]-Table3[[#This Row],[Margin/3]]</f>
        <v>0.26446593473072955</v>
      </c>
      <c r="BI248">
        <f>1/Table3[[#This Row],[odds_ft_away_team_win]]-Table3[[#This Row],[Margin/3]]</f>
        <v>0.27311832495352856</v>
      </c>
      <c r="BJ248">
        <f>MROUND(Table3[[#This Row],[ProbH]]*100,2)/100</f>
        <v>0.46</v>
      </c>
      <c r="BK248">
        <v>1.19</v>
      </c>
      <c r="BL248">
        <v>1.65</v>
      </c>
      <c r="BM248">
        <v>2.6</v>
      </c>
      <c r="BN248">
        <v>0</v>
      </c>
      <c r="BO248">
        <v>1.61</v>
      </c>
      <c r="BP248">
        <v>2.2999999999999998</v>
      </c>
      <c r="BQ248" t="s">
        <v>1826</v>
      </c>
      <c r="BR248">
        <f>VLOOKUP(Table3[[#This Row],[Reference]],metron,10,FALSE)</f>
        <v>2.5405629139072849</v>
      </c>
      <c r="BS248">
        <f>VLOOKUP(Table3[[#This Row],[Reference]],metron,11,FALSE)</f>
        <v>1.4888836329233679</v>
      </c>
      <c r="BT248">
        <f>VLOOKUP(Table3[[#This Row],[Reference]],metron,12,FALSE)</f>
        <v>1.0516792809839171</v>
      </c>
      <c r="BU248">
        <f>VLOOKUP(Table3[[#This Row],[Reference]],metron,13,FALSE)</f>
        <v>0.64581362346263005</v>
      </c>
      <c r="BV248">
        <f>VLOOKUP(Table3[[#This Row],[Reference]],metron,14,FALSE)</f>
        <v>0.45364238410596031</v>
      </c>
      <c r="BW248">
        <f>VLOOKUP(Table3[[#This Row],[Reference]],metron,15,FALSE)</f>
        <v>12.686892177589851</v>
      </c>
      <c r="BX248">
        <f>VLOOKUP(Table3[[#This Row],[Reference]],metron,16,FALSE)</f>
        <v>9.8059196617336148</v>
      </c>
      <c r="BY248">
        <f>VLOOKUP(Table3[[#This Row],[Reference]],metron,17,FALSE)</f>
        <v>5.3198121263877027</v>
      </c>
      <c r="BZ248">
        <f>VLOOKUP(Table3[[#This Row],[Reference]],metron,18,FALSE)</f>
        <v>4.0954312553373189</v>
      </c>
      <c r="CA248">
        <f>VLOOKUP(Table3[[#This Row],[Reference]],metron,19,FALSE)</f>
        <v>7.3670800512021479</v>
      </c>
      <c r="CB248">
        <f>VLOOKUP(Table3[[#This Row],[Reference]],metron,20,FALSE)</f>
        <v>5.710488406396296</v>
      </c>
      <c r="CC248">
        <f>VLOOKUP(Table3[[#This Row],[Reference]],metron,21,FALSE)</f>
        <v>13.0488908033599</v>
      </c>
      <c r="CD248">
        <f>VLOOKUP(Table3[[#This Row],[Reference]],metron,22,FALSE)</f>
        <v>13.714839543398661</v>
      </c>
      <c r="CE248">
        <f>VLOOKUP(Table3[[#This Row],[Reference]],metron,23,FALSE)</f>
        <v>1.567523459812322</v>
      </c>
      <c r="CF248">
        <f>VLOOKUP(Table3[[#This Row],[Reference]],metron,24,FALSE)</f>
        <v>1.951040391676867</v>
      </c>
      <c r="CG248">
        <f>VLOOKUP(Table3[[#This Row],[Reference]],metron,25,FALSE)</f>
        <v>8.3027335781313744E-2</v>
      </c>
      <c r="CH248">
        <f>VLOOKUP(Table3[[#This Row],[Reference]],metron,26,FALSE)</f>
        <v>0.13117095063239501</v>
      </c>
    </row>
    <row r="249" spans="1:86" hidden="1" x14ac:dyDescent="0.45">
      <c r="A249">
        <v>1537138800</v>
      </c>
      <c r="B249" t="s">
        <v>2196</v>
      </c>
      <c r="C249" t="s">
        <v>64</v>
      </c>
      <c r="D249" t="s">
        <v>65</v>
      </c>
      <c r="E249" t="s">
        <v>677</v>
      </c>
      <c r="F249" t="s">
        <v>676</v>
      </c>
      <c r="G249" t="s">
        <v>65</v>
      </c>
      <c r="H249">
        <v>9</v>
      </c>
      <c r="I249">
        <v>0.25</v>
      </c>
      <c r="J249">
        <v>0</v>
      </c>
      <c r="K249">
        <v>1.06</v>
      </c>
      <c r="L249">
        <v>0.78</v>
      </c>
      <c r="M249">
        <v>0</v>
      </c>
      <c r="N249">
        <v>1</v>
      </c>
      <c r="O249">
        <v>1</v>
      </c>
      <c r="P249">
        <v>0</v>
      </c>
      <c r="Q249">
        <v>0</v>
      </c>
      <c r="R249">
        <v>0</v>
      </c>
      <c r="T249">
        <v>56</v>
      </c>
      <c r="U249">
        <v>4</v>
      </c>
      <c r="V249">
        <v>4</v>
      </c>
      <c r="W249">
        <v>2</v>
      </c>
      <c r="X249">
        <v>1</v>
      </c>
      <c r="Y249">
        <v>3</v>
      </c>
      <c r="Z249">
        <v>1</v>
      </c>
      <c r="AA249">
        <v>3</v>
      </c>
      <c r="AB249">
        <v>0</v>
      </c>
      <c r="AC249">
        <v>3</v>
      </c>
      <c r="AD249">
        <v>1</v>
      </c>
      <c r="AE249">
        <v>11</v>
      </c>
      <c r="AF249">
        <v>7</v>
      </c>
      <c r="AG249">
        <v>4</v>
      </c>
      <c r="AH249">
        <v>5</v>
      </c>
      <c r="AI249">
        <v>7</v>
      </c>
      <c r="AJ249">
        <v>2</v>
      </c>
      <c r="AK249">
        <v>17</v>
      </c>
      <c r="AL249">
        <v>9</v>
      </c>
      <c r="AM249">
        <v>51</v>
      </c>
      <c r="AN249">
        <v>49</v>
      </c>
      <c r="AO249">
        <v>1.25</v>
      </c>
      <c r="AP249">
        <v>0.95</v>
      </c>
      <c r="AQ249">
        <v>1.46</v>
      </c>
      <c r="AR249">
        <v>0</v>
      </c>
      <c r="AS249">
        <v>29</v>
      </c>
      <c r="AT249">
        <v>29</v>
      </c>
      <c r="AU249">
        <v>0</v>
      </c>
      <c r="AV249">
        <v>0</v>
      </c>
      <c r="AW249">
        <v>29</v>
      </c>
      <c r="AX249">
        <v>59</v>
      </c>
      <c r="AY249">
        <v>0</v>
      </c>
      <c r="AZ249">
        <v>59</v>
      </c>
      <c r="BA249">
        <v>9.67</v>
      </c>
      <c r="BB249">
        <v>3.08</v>
      </c>
      <c r="BC249">
        <v>2.4500000000000002</v>
      </c>
      <c r="BD249">
        <v>3.1</v>
      </c>
      <c r="BE249">
        <v>2.9</v>
      </c>
      <c r="BF249">
        <f t="shared" si="3"/>
        <v>2.519049889143643E-2</v>
      </c>
      <c r="BG249">
        <f>1/Table3[[#This Row],[odds_ft_home_team_win]]-Table3[[#This Row],[Margin/3]]</f>
        <v>0.38297276641468597</v>
      </c>
      <c r="BH249">
        <f>1/Table3[[#This Row],[odds_ft_draw]]-Table3[[#This Row],[Margin/3]]</f>
        <v>0.29739014626985388</v>
      </c>
      <c r="BI249">
        <f>1/Table3[[#This Row],[odds_ft_away_team_win]]-Table3[[#This Row],[Margin/3]]</f>
        <v>0.31963708731546014</v>
      </c>
      <c r="BJ249">
        <f>MROUND(Table3[[#This Row],[ProbH]]*100,2)/100</f>
        <v>0.38</v>
      </c>
      <c r="BK249">
        <v>1.39</v>
      </c>
      <c r="BL249">
        <v>2.2000000000000002</v>
      </c>
      <c r="BM249">
        <v>4.1500000000000004</v>
      </c>
      <c r="BN249">
        <v>0</v>
      </c>
      <c r="BO249">
        <v>2</v>
      </c>
      <c r="BP249">
        <v>1.8</v>
      </c>
      <c r="BQ249" t="s">
        <v>1806</v>
      </c>
      <c r="BR249">
        <f>VLOOKUP(Table3[[#This Row],[Reference]],metron,10,FALSE)</f>
        <v>2.4900895140664963</v>
      </c>
      <c r="BS249">
        <f>VLOOKUP(Table3[[#This Row],[Reference]],metron,11,FALSE)</f>
        <v>1.330562659846547</v>
      </c>
      <c r="BT249">
        <f>VLOOKUP(Table3[[#This Row],[Reference]],metron,12,FALSE)</f>
        <v>1.1595268542199491</v>
      </c>
      <c r="BU249">
        <f>VLOOKUP(Table3[[#This Row],[Reference]],metron,13,FALSE)</f>
        <v>0.59053607588191415</v>
      </c>
      <c r="BV249">
        <f>VLOOKUP(Table3[[#This Row],[Reference]],metron,14,FALSE)</f>
        <v>0.50069274219332838</v>
      </c>
      <c r="BW249">
        <f>VLOOKUP(Table3[[#This Row],[Reference]],metron,15,FALSE)</f>
        <v>11.79715236686391</v>
      </c>
      <c r="BX249">
        <f>VLOOKUP(Table3[[#This Row],[Reference]],metron,16,FALSE)</f>
        <v>10.317122781065089</v>
      </c>
      <c r="BY249">
        <f>VLOOKUP(Table3[[#This Row],[Reference]],metron,17,FALSE)</f>
        <v>5.0637025966747622</v>
      </c>
      <c r="BZ249">
        <f>VLOOKUP(Table3[[#This Row],[Reference]],metron,18,FALSE)</f>
        <v>4.4674014571268454</v>
      </c>
      <c r="CA249">
        <f>VLOOKUP(Table3[[#This Row],[Reference]],metron,19,FALSE)</f>
        <v>6.7334497701891483</v>
      </c>
      <c r="CB249">
        <f>VLOOKUP(Table3[[#This Row],[Reference]],metron,20,FALSE)</f>
        <v>5.849721323938244</v>
      </c>
      <c r="CC249">
        <f>VLOOKUP(Table3[[#This Row],[Reference]],metron,21,FALSE)</f>
        <v>12.89644194756554</v>
      </c>
      <c r="CD249">
        <f>VLOOKUP(Table3[[#This Row],[Reference]],metron,22,FALSE)</f>
        <v>13.3434456928839</v>
      </c>
      <c r="CE249">
        <f>VLOOKUP(Table3[[#This Row],[Reference]],metron,23,FALSE)</f>
        <v>1.6144382124117971</v>
      </c>
      <c r="CF249">
        <f>VLOOKUP(Table3[[#This Row],[Reference]],metron,24,FALSE)</f>
        <v>1.9032024606477289</v>
      </c>
      <c r="CG249">
        <f>VLOOKUP(Table3[[#This Row],[Reference]],metron,25,FALSE)</f>
        <v>9.372172969060974E-2</v>
      </c>
      <c r="CH249">
        <f>VLOOKUP(Table3[[#This Row],[Reference]],metron,26,FALSE)</f>
        <v>0.11669983716301791</v>
      </c>
    </row>
    <row r="250" spans="1:86" hidden="1" x14ac:dyDescent="0.45">
      <c r="A250">
        <v>1537574400</v>
      </c>
      <c r="B250" t="s">
        <v>2197</v>
      </c>
      <c r="C250" t="s">
        <v>64</v>
      </c>
      <c r="D250" t="s">
        <v>65</v>
      </c>
      <c r="E250" t="s">
        <v>1810</v>
      </c>
      <c r="F250" t="s">
        <v>682</v>
      </c>
      <c r="G250" t="s">
        <v>65</v>
      </c>
      <c r="H250">
        <v>10</v>
      </c>
      <c r="I250">
        <v>1.75</v>
      </c>
      <c r="J250">
        <v>2</v>
      </c>
      <c r="K250">
        <v>1.1200000000000001</v>
      </c>
      <c r="L250">
        <v>1.21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U250">
        <v>6</v>
      </c>
      <c r="V250">
        <v>4</v>
      </c>
      <c r="W250">
        <v>4</v>
      </c>
      <c r="X250">
        <v>0</v>
      </c>
      <c r="Y250">
        <v>2</v>
      </c>
      <c r="Z250">
        <v>0</v>
      </c>
      <c r="AA250">
        <v>2</v>
      </c>
      <c r="AB250">
        <v>2</v>
      </c>
      <c r="AC250">
        <v>1</v>
      </c>
      <c r="AD250">
        <v>1</v>
      </c>
      <c r="AE250">
        <v>14</v>
      </c>
      <c r="AF250">
        <v>12</v>
      </c>
      <c r="AG250">
        <v>2</v>
      </c>
      <c r="AH250">
        <v>2</v>
      </c>
      <c r="AI250">
        <v>12</v>
      </c>
      <c r="AJ250">
        <v>10</v>
      </c>
      <c r="AK250">
        <v>12</v>
      </c>
      <c r="AL250">
        <v>14</v>
      </c>
      <c r="AM250">
        <v>48</v>
      </c>
      <c r="AN250">
        <v>52</v>
      </c>
      <c r="AO250">
        <v>1.23</v>
      </c>
      <c r="AP250">
        <v>1.0900000000000001</v>
      </c>
      <c r="AQ250">
        <v>3.05</v>
      </c>
      <c r="AR250">
        <v>70</v>
      </c>
      <c r="AS250">
        <v>90</v>
      </c>
      <c r="AT250">
        <v>68</v>
      </c>
      <c r="AU250">
        <v>35</v>
      </c>
      <c r="AV250">
        <v>13</v>
      </c>
      <c r="AW250">
        <v>40</v>
      </c>
      <c r="AX250">
        <v>88</v>
      </c>
      <c r="AY250">
        <v>48</v>
      </c>
      <c r="AZ250">
        <v>80</v>
      </c>
      <c r="BA250">
        <v>10.9</v>
      </c>
      <c r="BB250">
        <v>3.5</v>
      </c>
      <c r="BC250">
        <v>2.5</v>
      </c>
      <c r="BD250">
        <v>3.35</v>
      </c>
      <c r="BE250">
        <v>2.6</v>
      </c>
      <c r="BF250">
        <f t="shared" si="3"/>
        <v>2.7707615767317211E-2</v>
      </c>
      <c r="BG250">
        <f>1/Table3[[#This Row],[odds_ft_home_team_win]]-Table3[[#This Row],[Margin/3]]</f>
        <v>0.37229238423268279</v>
      </c>
      <c r="BH250">
        <f>1/Table3[[#This Row],[odds_ft_draw]]-Table3[[#This Row],[Margin/3]]</f>
        <v>0.27079984691924991</v>
      </c>
      <c r="BI250">
        <f>1/Table3[[#This Row],[odds_ft_away_team_win]]-Table3[[#This Row],[Margin/3]]</f>
        <v>0.35690776884806735</v>
      </c>
      <c r="BJ250">
        <f>MROUND(Table3[[#This Row],[ProbH]]*100,2)/100</f>
        <v>0.38</v>
      </c>
      <c r="BK250">
        <v>1.19</v>
      </c>
      <c r="BL250">
        <v>1.65</v>
      </c>
      <c r="BM250">
        <v>2.6</v>
      </c>
      <c r="BN250">
        <v>0</v>
      </c>
      <c r="BO250">
        <v>0</v>
      </c>
      <c r="BP250">
        <v>0</v>
      </c>
      <c r="BQ250" t="s">
        <v>1828</v>
      </c>
      <c r="BR250">
        <f>VLOOKUP(Table3[[#This Row],[Reference]],metron,10,FALSE)</f>
        <v>2.4900895140664963</v>
      </c>
      <c r="BS250">
        <f>VLOOKUP(Table3[[#This Row],[Reference]],metron,11,FALSE)</f>
        <v>1.330562659846547</v>
      </c>
      <c r="BT250">
        <f>VLOOKUP(Table3[[#This Row],[Reference]],metron,12,FALSE)</f>
        <v>1.1595268542199491</v>
      </c>
      <c r="BU250">
        <f>VLOOKUP(Table3[[#This Row],[Reference]],metron,13,FALSE)</f>
        <v>0.59053607588191415</v>
      </c>
      <c r="BV250">
        <f>VLOOKUP(Table3[[#This Row],[Reference]],metron,14,FALSE)</f>
        <v>0.50069274219332838</v>
      </c>
      <c r="BW250">
        <f>VLOOKUP(Table3[[#This Row],[Reference]],metron,15,FALSE)</f>
        <v>11.79715236686391</v>
      </c>
      <c r="BX250">
        <f>VLOOKUP(Table3[[#This Row],[Reference]],metron,16,FALSE)</f>
        <v>10.317122781065089</v>
      </c>
      <c r="BY250">
        <f>VLOOKUP(Table3[[#This Row],[Reference]],metron,17,FALSE)</f>
        <v>5.0637025966747622</v>
      </c>
      <c r="BZ250">
        <f>VLOOKUP(Table3[[#This Row],[Reference]],metron,18,FALSE)</f>
        <v>4.4674014571268454</v>
      </c>
      <c r="CA250">
        <f>VLOOKUP(Table3[[#This Row],[Reference]],metron,19,FALSE)</f>
        <v>6.7334497701891483</v>
      </c>
      <c r="CB250">
        <f>VLOOKUP(Table3[[#This Row],[Reference]],metron,20,FALSE)</f>
        <v>5.849721323938244</v>
      </c>
      <c r="CC250">
        <f>VLOOKUP(Table3[[#This Row],[Reference]],metron,21,FALSE)</f>
        <v>12.89644194756554</v>
      </c>
      <c r="CD250">
        <f>VLOOKUP(Table3[[#This Row],[Reference]],metron,22,FALSE)</f>
        <v>13.3434456928839</v>
      </c>
      <c r="CE250">
        <f>VLOOKUP(Table3[[#This Row],[Reference]],metron,23,FALSE)</f>
        <v>1.6144382124117971</v>
      </c>
      <c r="CF250">
        <f>VLOOKUP(Table3[[#This Row],[Reference]],metron,24,FALSE)</f>
        <v>1.9032024606477289</v>
      </c>
      <c r="CG250">
        <f>VLOOKUP(Table3[[#This Row],[Reference]],metron,25,FALSE)</f>
        <v>9.372172969060974E-2</v>
      </c>
      <c r="CH250">
        <f>VLOOKUP(Table3[[#This Row],[Reference]],metron,26,FALSE)</f>
        <v>0.11669983716301791</v>
      </c>
    </row>
    <row r="251" spans="1:86" hidden="1" x14ac:dyDescent="0.45">
      <c r="A251">
        <v>1537581600</v>
      </c>
      <c r="B251" t="s">
        <v>2198</v>
      </c>
      <c r="C251" t="s">
        <v>64</v>
      </c>
      <c r="D251" t="s">
        <v>65</v>
      </c>
      <c r="E251" t="s">
        <v>700</v>
      </c>
      <c r="F251" t="s">
        <v>694</v>
      </c>
      <c r="G251" t="s">
        <v>65</v>
      </c>
      <c r="H251">
        <v>10</v>
      </c>
      <c r="I251">
        <v>2.25</v>
      </c>
      <c r="J251">
        <v>1.4</v>
      </c>
      <c r="K251">
        <v>1.35</v>
      </c>
      <c r="L251">
        <v>1.5</v>
      </c>
      <c r="M251">
        <v>2</v>
      </c>
      <c r="N251">
        <v>3</v>
      </c>
      <c r="O251">
        <v>5</v>
      </c>
      <c r="P251">
        <v>3</v>
      </c>
      <c r="Q251">
        <v>1</v>
      </c>
      <c r="R251">
        <v>2</v>
      </c>
      <c r="S251" t="s">
        <v>153</v>
      </c>
      <c r="T251" t="s">
        <v>2199</v>
      </c>
      <c r="U251">
        <v>5</v>
      </c>
      <c r="V251">
        <v>10</v>
      </c>
      <c r="W251">
        <v>3</v>
      </c>
      <c r="X251">
        <v>0</v>
      </c>
      <c r="Y251">
        <v>4</v>
      </c>
      <c r="Z251">
        <v>1</v>
      </c>
      <c r="AA251">
        <v>0</v>
      </c>
      <c r="AB251">
        <v>3</v>
      </c>
      <c r="AC251">
        <v>1</v>
      </c>
      <c r="AD251">
        <v>4</v>
      </c>
      <c r="AE251">
        <v>8</v>
      </c>
      <c r="AF251">
        <v>28</v>
      </c>
      <c r="AG251">
        <v>4</v>
      </c>
      <c r="AH251">
        <v>8</v>
      </c>
      <c r="AI251">
        <v>4</v>
      </c>
      <c r="AJ251">
        <v>20</v>
      </c>
      <c r="AK251">
        <v>11</v>
      </c>
      <c r="AL251">
        <v>14</v>
      </c>
      <c r="AM251">
        <v>46</v>
      </c>
      <c r="AN251">
        <v>54</v>
      </c>
      <c r="AO251">
        <v>1.03</v>
      </c>
      <c r="AP251">
        <v>2.68</v>
      </c>
      <c r="AQ251">
        <v>2.68</v>
      </c>
      <c r="AR251">
        <v>68</v>
      </c>
      <c r="AS251">
        <v>100</v>
      </c>
      <c r="AT251">
        <v>58</v>
      </c>
      <c r="AU251">
        <v>10</v>
      </c>
      <c r="AV251">
        <v>0</v>
      </c>
      <c r="AW251">
        <v>13</v>
      </c>
      <c r="AX251">
        <v>88</v>
      </c>
      <c r="AY251">
        <v>45</v>
      </c>
      <c r="AZ251">
        <v>88</v>
      </c>
      <c r="BA251">
        <v>7.75</v>
      </c>
      <c r="BB251">
        <v>4.95</v>
      </c>
      <c r="BC251">
        <v>3.8</v>
      </c>
      <c r="BD251">
        <v>3.35</v>
      </c>
      <c r="BE251">
        <v>1.95</v>
      </c>
      <c r="BF251">
        <f t="shared" si="3"/>
        <v>2.4828623414640649E-2</v>
      </c>
      <c r="BG251">
        <f>1/Table3[[#This Row],[odds_ft_home_team_win]]-Table3[[#This Row],[Margin/3]]</f>
        <v>0.23832927132220144</v>
      </c>
      <c r="BH251">
        <f>1/Table3[[#This Row],[odds_ft_draw]]-Table3[[#This Row],[Margin/3]]</f>
        <v>0.27367883927192649</v>
      </c>
      <c r="BI251">
        <f>1/Table3[[#This Row],[odds_ft_away_team_win]]-Table3[[#This Row],[Margin/3]]</f>
        <v>0.48799188940587224</v>
      </c>
      <c r="BJ251">
        <f>MROUND(Table3[[#This Row],[ProbH]]*100,2)/100</f>
        <v>0.24</v>
      </c>
      <c r="BK251">
        <v>1.32</v>
      </c>
      <c r="BL251">
        <v>2</v>
      </c>
      <c r="BM251">
        <v>3.55</v>
      </c>
      <c r="BN251">
        <v>0</v>
      </c>
      <c r="BO251">
        <v>1.91</v>
      </c>
      <c r="BP251">
        <v>1.91</v>
      </c>
      <c r="BQ251" t="s">
        <v>1803</v>
      </c>
      <c r="BR251">
        <f>VLOOKUP(Table3[[#This Row],[Reference]],metron,10,FALSE)</f>
        <v>2.6014437689969609</v>
      </c>
      <c r="BS251">
        <f>VLOOKUP(Table3[[#This Row],[Reference]],metron,11,FALSE)</f>
        <v>1.067249240121581</v>
      </c>
      <c r="BT251">
        <f>VLOOKUP(Table3[[#This Row],[Reference]],metron,12,FALSE)</f>
        <v>1.53419452887538</v>
      </c>
      <c r="BU251">
        <f>VLOOKUP(Table3[[#This Row],[Reference]],metron,13,FALSE)</f>
        <v>0.45589353612167299</v>
      </c>
      <c r="BV251">
        <f>VLOOKUP(Table3[[#This Row],[Reference]],metron,14,FALSE)</f>
        <v>0.65133079847908748</v>
      </c>
      <c r="BW251">
        <f>VLOOKUP(Table3[[#This Row],[Reference]],metron,15,FALSE)</f>
        <v>10.75886524822695</v>
      </c>
      <c r="BX251">
        <f>VLOOKUP(Table3[[#This Row],[Reference]],metron,16,FALSE)</f>
        <v>12.46679561573179</v>
      </c>
      <c r="BY251">
        <f>VLOOKUP(Table3[[#This Row],[Reference]],metron,17,FALSE)</f>
        <v>4.1157347204161248</v>
      </c>
      <c r="BZ251">
        <f>VLOOKUP(Table3[[#This Row],[Reference]],metron,18,FALSE)</f>
        <v>5.1072821846553964</v>
      </c>
      <c r="CA251">
        <f>VLOOKUP(Table3[[#This Row],[Reference]],metron,19,FALSE)</f>
        <v>6.6431305278108255</v>
      </c>
      <c r="CB251">
        <f>VLOOKUP(Table3[[#This Row],[Reference]],metron,20,FALSE)</f>
        <v>7.3595134310763939</v>
      </c>
      <c r="CC251">
        <f>VLOOKUP(Table3[[#This Row],[Reference]],metron,21,FALSE)</f>
        <v>13.11140235910878</v>
      </c>
      <c r="CD251">
        <f>VLOOKUP(Table3[[#This Row],[Reference]],metron,22,FALSE)</f>
        <v>12.93184796854522</v>
      </c>
      <c r="CE251">
        <f>VLOOKUP(Table3[[#This Row],[Reference]],metron,23,FALSE)</f>
        <v>1.8341677096370459</v>
      </c>
      <c r="CF251">
        <f>VLOOKUP(Table3[[#This Row],[Reference]],metron,24,FALSE)</f>
        <v>1.7903629536921151</v>
      </c>
      <c r="CG251">
        <f>VLOOKUP(Table3[[#This Row],[Reference]],metron,25,FALSE)</f>
        <v>0.1095118898623279</v>
      </c>
      <c r="CH251">
        <f>VLOOKUP(Table3[[#This Row],[Reference]],metron,26,FALSE)</f>
        <v>9.3241551939924908E-2</v>
      </c>
    </row>
    <row r="252" spans="1:86" hidden="1" x14ac:dyDescent="0.45">
      <c r="A252">
        <v>1537653600</v>
      </c>
      <c r="B252" t="s">
        <v>2200</v>
      </c>
      <c r="C252" t="s">
        <v>64</v>
      </c>
      <c r="D252" t="s">
        <v>65</v>
      </c>
      <c r="E252" t="s">
        <v>705</v>
      </c>
      <c r="F252" t="s">
        <v>660</v>
      </c>
      <c r="G252" t="s">
        <v>65</v>
      </c>
      <c r="H252">
        <v>10</v>
      </c>
      <c r="I252">
        <v>2</v>
      </c>
      <c r="J252">
        <v>0</v>
      </c>
      <c r="K252">
        <v>2.17</v>
      </c>
      <c r="L252">
        <v>0.94</v>
      </c>
      <c r="M252">
        <v>3</v>
      </c>
      <c r="N252">
        <v>2</v>
      </c>
      <c r="O252">
        <v>5</v>
      </c>
      <c r="P252">
        <v>1</v>
      </c>
      <c r="Q252">
        <v>0</v>
      </c>
      <c r="R252">
        <v>1</v>
      </c>
      <c r="S252" t="s">
        <v>2201</v>
      </c>
      <c r="T252" t="s">
        <v>2202</v>
      </c>
      <c r="U252">
        <v>10</v>
      </c>
      <c r="V252">
        <v>5</v>
      </c>
      <c r="W252">
        <v>2</v>
      </c>
      <c r="X252">
        <v>0</v>
      </c>
      <c r="Y252">
        <v>0</v>
      </c>
      <c r="Z252">
        <v>0</v>
      </c>
      <c r="AA252">
        <v>0</v>
      </c>
      <c r="AB252">
        <v>2</v>
      </c>
      <c r="AC252">
        <v>0</v>
      </c>
      <c r="AD252">
        <v>0</v>
      </c>
      <c r="AE252">
        <v>24</v>
      </c>
      <c r="AF252">
        <v>16</v>
      </c>
      <c r="AG252">
        <v>9</v>
      </c>
      <c r="AH252">
        <v>6</v>
      </c>
      <c r="AI252">
        <v>15</v>
      </c>
      <c r="AJ252">
        <v>10</v>
      </c>
      <c r="AK252">
        <v>11</v>
      </c>
      <c r="AL252">
        <v>8</v>
      </c>
      <c r="AM252">
        <v>50</v>
      </c>
      <c r="AN252">
        <v>50</v>
      </c>
      <c r="AO252">
        <v>2.54</v>
      </c>
      <c r="AP252">
        <v>1.63</v>
      </c>
      <c r="AQ252">
        <v>3.13</v>
      </c>
      <c r="AR252">
        <v>55</v>
      </c>
      <c r="AS252">
        <v>75</v>
      </c>
      <c r="AT252">
        <v>65</v>
      </c>
      <c r="AU252">
        <v>23</v>
      </c>
      <c r="AV252">
        <v>13</v>
      </c>
      <c r="AW252">
        <v>53</v>
      </c>
      <c r="AX252">
        <v>78</v>
      </c>
      <c r="AY252">
        <v>45</v>
      </c>
      <c r="AZ252">
        <v>78</v>
      </c>
      <c r="BA252">
        <v>8.75</v>
      </c>
      <c r="BB252">
        <v>5.55</v>
      </c>
      <c r="BC252">
        <v>1.95</v>
      </c>
      <c r="BD252">
        <v>3.5</v>
      </c>
      <c r="BE252">
        <v>3.7</v>
      </c>
      <c r="BF252">
        <f t="shared" si="3"/>
        <v>2.293502293502292E-2</v>
      </c>
      <c r="BG252">
        <f>1/Table3[[#This Row],[odds_ft_home_team_win]]-Table3[[#This Row],[Margin/3]]</f>
        <v>0.48988548988548997</v>
      </c>
      <c r="BH252">
        <f>1/Table3[[#This Row],[odds_ft_draw]]-Table3[[#This Row],[Margin/3]]</f>
        <v>0.26277926277926278</v>
      </c>
      <c r="BI252">
        <f>1/Table3[[#This Row],[odds_ft_away_team_win]]-Table3[[#This Row],[Margin/3]]</f>
        <v>0.24733524733524731</v>
      </c>
      <c r="BJ252">
        <f>MROUND(Table3[[#This Row],[ProbH]]*100,2)/100</f>
        <v>0.48</v>
      </c>
      <c r="BK252">
        <v>1.24</v>
      </c>
      <c r="BL252">
        <v>1.77</v>
      </c>
      <c r="BM252">
        <v>2.9</v>
      </c>
      <c r="BN252">
        <v>0</v>
      </c>
      <c r="BO252">
        <v>1.74</v>
      </c>
      <c r="BP252">
        <v>2.1</v>
      </c>
      <c r="BQ252" t="s">
        <v>1820</v>
      </c>
      <c r="BR252">
        <f>VLOOKUP(Table3[[#This Row],[Reference]],metron,10,FALSE)</f>
        <v>2.5271929824561399</v>
      </c>
      <c r="BS252">
        <f>VLOOKUP(Table3[[#This Row],[Reference]],metron,11,FALSE)</f>
        <v>1.510877192982456</v>
      </c>
      <c r="BT252">
        <f>VLOOKUP(Table3[[#This Row],[Reference]],metron,12,FALSE)</f>
        <v>1.0163157894736841</v>
      </c>
      <c r="BU252">
        <f>VLOOKUP(Table3[[#This Row],[Reference]],metron,13,FALSE)</f>
        <v>0.67350877192982461</v>
      </c>
      <c r="BV252">
        <f>VLOOKUP(Table3[[#This Row],[Reference]],metron,14,FALSE)</f>
        <v>0.4442105263157895</v>
      </c>
      <c r="BW252">
        <f>VLOOKUP(Table3[[#This Row],[Reference]],metron,15,FALSE)</f>
        <v>12.80980392156863</v>
      </c>
      <c r="BX252">
        <f>VLOOKUP(Table3[[#This Row],[Reference]],metron,16,FALSE)</f>
        <v>9.6872549019607845</v>
      </c>
      <c r="BY252">
        <f>VLOOKUP(Table3[[#This Row],[Reference]],metron,17,FALSE)</f>
        <v>5.6491169610129957</v>
      </c>
      <c r="BZ252">
        <f>VLOOKUP(Table3[[#This Row],[Reference]],metron,18,FALSE)</f>
        <v>4.1379540153282237</v>
      </c>
      <c r="CA252">
        <f>VLOOKUP(Table3[[#This Row],[Reference]],metron,19,FALSE)</f>
        <v>7.1606869605556343</v>
      </c>
      <c r="CB252">
        <f>VLOOKUP(Table3[[#This Row],[Reference]],metron,20,FALSE)</f>
        <v>5.5493008866325608</v>
      </c>
      <c r="CC252">
        <f>VLOOKUP(Table3[[#This Row],[Reference]],metron,21,FALSE)</f>
        <v>12.9029029029029</v>
      </c>
      <c r="CD252">
        <f>VLOOKUP(Table3[[#This Row],[Reference]],metron,22,FALSE)</f>
        <v>13.75508842175509</v>
      </c>
      <c r="CE252">
        <f>VLOOKUP(Table3[[#This Row],[Reference]],metron,23,FALSE)</f>
        <v>1.5287356321839081</v>
      </c>
      <c r="CF252">
        <f>VLOOKUP(Table3[[#This Row],[Reference]],metron,24,FALSE)</f>
        <v>1.9664750957854411</v>
      </c>
      <c r="CG252">
        <f>VLOOKUP(Table3[[#This Row],[Reference]],metron,25,FALSE)</f>
        <v>8.8441890166028103E-2</v>
      </c>
      <c r="CH252">
        <f>VLOOKUP(Table3[[#This Row],[Reference]],metron,26,FALSE)</f>
        <v>0.13409961685823751</v>
      </c>
    </row>
    <row r="253" spans="1:86" hidden="1" x14ac:dyDescent="0.45">
      <c r="A253">
        <v>1537660800</v>
      </c>
      <c r="B253" t="s">
        <v>436</v>
      </c>
      <c r="C253" t="s">
        <v>64</v>
      </c>
      <c r="D253" t="s">
        <v>65</v>
      </c>
      <c r="E253" t="s">
        <v>667</v>
      </c>
      <c r="F253" t="s">
        <v>1823</v>
      </c>
      <c r="G253" t="s">
        <v>65</v>
      </c>
      <c r="H253">
        <v>10</v>
      </c>
      <c r="I253">
        <v>1.5</v>
      </c>
      <c r="J253">
        <v>0</v>
      </c>
      <c r="K253">
        <v>1.6</v>
      </c>
      <c r="L253">
        <v>0.88</v>
      </c>
      <c r="M253">
        <v>0</v>
      </c>
      <c r="N253">
        <v>1</v>
      </c>
      <c r="O253">
        <v>1</v>
      </c>
      <c r="P253">
        <v>0</v>
      </c>
      <c r="Q253">
        <v>0</v>
      </c>
      <c r="R253">
        <v>0</v>
      </c>
      <c r="T253">
        <v>88</v>
      </c>
      <c r="U253">
        <v>7</v>
      </c>
      <c r="V253">
        <v>7</v>
      </c>
      <c r="W253">
        <v>3</v>
      </c>
      <c r="X253">
        <v>0</v>
      </c>
      <c r="Y253">
        <v>2</v>
      </c>
      <c r="Z253">
        <v>0</v>
      </c>
      <c r="AA253">
        <v>0</v>
      </c>
      <c r="AB253">
        <v>3</v>
      </c>
      <c r="AC253">
        <v>0</v>
      </c>
      <c r="AD253">
        <v>2</v>
      </c>
      <c r="AE253">
        <v>14</v>
      </c>
      <c r="AF253">
        <v>7</v>
      </c>
      <c r="AG253">
        <v>3</v>
      </c>
      <c r="AH253">
        <v>2</v>
      </c>
      <c r="AI253">
        <v>11</v>
      </c>
      <c r="AJ253">
        <v>5</v>
      </c>
      <c r="AK253">
        <v>14</v>
      </c>
      <c r="AL253">
        <v>15</v>
      </c>
      <c r="AM253">
        <v>58</v>
      </c>
      <c r="AN253">
        <v>42</v>
      </c>
      <c r="AO253">
        <v>1.44</v>
      </c>
      <c r="AP253">
        <v>0.74</v>
      </c>
      <c r="AQ253">
        <v>2.88</v>
      </c>
      <c r="AR253">
        <v>33</v>
      </c>
      <c r="AS253">
        <v>90</v>
      </c>
      <c r="AT253">
        <v>55</v>
      </c>
      <c r="AU253">
        <v>23</v>
      </c>
      <c r="AV253">
        <v>10</v>
      </c>
      <c r="AW253">
        <v>25</v>
      </c>
      <c r="AX253">
        <v>68</v>
      </c>
      <c r="AY253">
        <v>55</v>
      </c>
      <c r="AZ253">
        <v>100</v>
      </c>
      <c r="BA253">
        <v>10.199999999999999</v>
      </c>
      <c r="BB253">
        <v>5.35</v>
      </c>
      <c r="BC253">
        <v>1.54</v>
      </c>
      <c r="BD253">
        <v>4.05</v>
      </c>
      <c r="BE253">
        <v>5.65</v>
      </c>
      <c r="BF253">
        <f t="shared" si="3"/>
        <v>2.4418460013346948E-2</v>
      </c>
      <c r="BG253">
        <f>1/Table3[[#This Row],[odds_ft_home_team_win]]-Table3[[#This Row],[Margin/3]]</f>
        <v>0.62493218933730244</v>
      </c>
      <c r="BH253">
        <f>1/Table3[[#This Row],[odds_ft_draw]]-Table3[[#This Row],[Margin/3]]</f>
        <v>0.22249512023356666</v>
      </c>
      <c r="BI253">
        <f>1/Table3[[#This Row],[odds_ft_away_team_win]]-Table3[[#This Row],[Margin/3]]</f>
        <v>0.15257269042913094</v>
      </c>
      <c r="BJ253">
        <f>MROUND(Table3[[#This Row],[ProbH]]*100,2)/100</f>
        <v>0.62</v>
      </c>
      <c r="BK253">
        <v>1.1499999999999999</v>
      </c>
      <c r="BL253">
        <v>1.53</v>
      </c>
      <c r="BM253">
        <v>2.2999999999999998</v>
      </c>
      <c r="BN253">
        <v>0</v>
      </c>
      <c r="BO253">
        <v>1.65</v>
      </c>
      <c r="BP253">
        <v>2.25</v>
      </c>
      <c r="BQ253" t="s">
        <v>736</v>
      </c>
      <c r="BR253">
        <f>VLOOKUP(Table3[[#This Row],[Reference]],metron,10,FALSE)</f>
        <v>2.7366666666666664</v>
      </c>
      <c r="BS253">
        <f>VLOOKUP(Table3[[#This Row],[Reference]],metron,11,FALSE)</f>
        <v>1.8681481481481479</v>
      </c>
      <c r="BT253">
        <f>VLOOKUP(Table3[[#This Row],[Reference]],metron,12,FALSE)</f>
        <v>0.86851851851851847</v>
      </c>
      <c r="BU253">
        <f>VLOOKUP(Table3[[#This Row],[Reference]],metron,13,FALSE)</f>
        <v>0.81333333333333335</v>
      </c>
      <c r="BV253">
        <f>VLOOKUP(Table3[[#This Row],[Reference]],metron,14,FALSE)</f>
        <v>0.38925925925925919</v>
      </c>
      <c r="BW253">
        <f>VLOOKUP(Table3[[#This Row],[Reference]],metron,15,FALSE)</f>
        <v>14.53422724064926</v>
      </c>
      <c r="BX253">
        <f>VLOOKUP(Table3[[#This Row],[Reference]],metron,16,FALSE)</f>
        <v>8.7882851093860275</v>
      </c>
      <c r="BY253">
        <f>VLOOKUP(Table3[[#This Row],[Reference]],metron,17,FALSE)</f>
        <v>6.3007953723788868</v>
      </c>
      <c r="BZ253">
        <f>VLOOKUP(Table3[[#This Row],[Reference]],metron,18,FALSE)</f>
        <v>3.681851048445409</v>
      </c>
      <c r="CA253">
        <f>VLOOKUP(Table3[[#This Row],[Reference]],metron,19,FALSE)</f>
        <v>8.2334318682703724</v>
      </c>
      <c r="CB253">
        <f>VLOOKUP(Table3[[#This Row],[Reference]],metron,20,FALSE)</f>
        <v>5.106434060940618</v>
      </c>
      <c r="CC253">
        <f>VLOOKUP(Table3[[#This Row],[Reference]],metron,21,FALSE)</f>
        <v>12.32150615496017</v>
      </c>
      <c r="CD253">
        <f>VLOOKUP(Table3[[#This Row],[Reference]],metron,22,FALSE)</f>
        <v>13.337436640115859</v>
      </c>
      <c r="CE253">
        <f>VLOOKUP(Table3[[#This Row],[Reference]],metron,23,FALSE)</f>
        <v>1.346101231190151</v>
      </c>
      <c r="CF253">
        <f>VLOOKUP(Table3[[#This Row],[Reference]],metron,24,FALSE)</f>
        <v>1.995212038303694</v>
      </c>
      <c r="CG253">
        <f>VLOOKUP(Table3[[#This Row],[Reference]],metron,25,FALSE)</f>
        <v>6.1559507523939808E-2</v>
      </c>
      <c r="CH253">
        <f>VLOOKUP(Table3[[#This Row],[Reference]],metron,26,FALSE)</f>
        <v>0.13201094391244869</v>
      </c>
    </row>
    <row r="254" spans="1:86" x14ac:dyDescent="0.45">
      <c r="A254">
        <v>1537668000</v>
      </c>
      <c r="B254" t="s">
        <v>2203</v>
      </c>
      <c r="C254" t="s">
        <v>64</v>
      </c>
      <c r="D254" t="s">
        <v>65</v>
      </c>
      <c r="E254" t="s">
        <v>671</v>
      </c>
      <c r="F254" t="s">
        <v>677</v>
      </c>
      <c r="G254" t="s">
        <v>65</v>
      </c>
      <c r="H254">
        <v>10</v>
      </c>
      <c r="I254">
        <v>3</v>
      </c>
      <c r="J254">
        <v>0.25</v>
      </c>
      <c r="K254">
        <v>2.29</v>
      </c>
      <c r="L254">
        <v>0.71</v>
      </c>
      <c r="M254">
        <v>2</v>
      </c>
      <c r="N254">
        <v>0</v>
      </c>
      <c r="O254">
        <v>2</v>
      </c>
      <c r="P254">
        <v>1</v>
      </c>
      <c r="Q254">
        <v>1</v>
      </c>
      <c r="R254">
        <v>0</v>
      </c>
      <c r="S254" t="s">
        <v>2204</v>
      </c>
      <c r="U254">
        <v>5</v>
      </c>
      <c r="V254">
        <v>3</v>
      </c>
      <c r="W254">
        <v>1</v>
      </c>
      <c r="X254">
        <v>0</v>
      </c>
      <c r="Y254">
        <v>3</v>
      </c>
      <c r="Z254">
        <v>0</v>
      </c>
      <c r="AA254">
        <v>1</v>
      </c>
      <c r="AB254">
        <v>0</v>
      </c>
      <c r="AC254">
        <v>0</v>
      </c>
      <c r="AD254">
        <v>3</v>
      </c>
      <c r="AE254">
        <v>13</v>
      </c>
      <c r="AF254">
        <v>13</v>
      </c>
      <c r="AG254">
        <v>5</v>
      </c>
      <c r="AH254">
        <v>5</v>
      </c>
      <c r="AI254">
        <v>8</v>
      </c>
      <c r="AJ254">
        <v>8</v>
      </c>
      <c r="AK254">
        <v>18</v>
      </c>
      <c r="AL254">
        <v>15</v>
      </c>
      <c r="AM254">
        <v>51</v>
      </c>
      <c r="AN254">
        <v>49</v>
      </c>
      <c r="AO254">
        <v>1.4</v>
      </c>
      <c r="AP254">
        <v>1.39</v>
      </c>
      <c r="AQ254">
        <v>2.4300000000000002</v>
      </c>
      <c r="AR254">
        <v>23</v>
      </c>
      <c r="AS254">
        <v>68</v>
      </c>
      <c r="AT254">
        <v>55</v>
      </c>
      <c r="AU254">
        <v>23</v>
      </c>
      <c r="AV254">
        <v>10</v>
      </c>
      <c r="AW254">
        <v>23</v>
      </c>
      <c r="AX254">
        <v>68</v>
      </c>
      <c r="AY254">
        <v>33</v>
      </c>
      <c r="AZ254">
        <v>78</v>
      </c>
      <c r="BA254">
        <v>9.8000000000000007</v>
      </c>
      <c r="BB254">
        <v>4.7</v>
      </c>
      <c r="BC254">
        <v>1.49</v>
      </c>
      <c r="BD254">
        <v>4.05</v>
      </c>
      <c r="BE254">
        <v>6.35</v>
      </c>
      <c r="BF254">
        <f t="shared" si="3"/>
        <v>2.5178278268286336E-2</v>
      </c>
      <c r="BG254">
        <f>1/Table3[[#This Row],[odds_ft_home_team_win]]-Table3[[#This Row],[Margin/3]]</f>
        <v>0.64596266132902913</v>
      </c>
      <c r="BH254">
        <f>1/Table3[[#This Row],[odds_ft_draw]]-Table3[[#This Row],[Margin/3]]</f>
        <v>0.22173530197862726</v>
      </c>
      <c r="BI254">
        <f>1/Table3[[#This Row],[odds_ft_away_team_win]]-Table3[[#This Row],[Margin/3]]</f>
        <v>0.13230203669234358</v>
      </c>
      <c r="BJ254">
        <f>MROUND(Table3[[#This Row],[ProbH]]*100,2)/100</f>
        <v>0.64</v>
      </c>
      <c r="BK254">
        <v>1.3</v>
      </c>
      <c r="BL254">
        <v>1.95</v>
      </c>
      <c r="BM254">
        <v>3.4</v>
      </c>
      <c r="BN254">
        <v>0</v>
      </c>
      <c r="BO254">
        <v>2.15</v>
      </c>
      <c r="BP254">
        <v>1.69</v>
      </c>
      <c r="BQ254" t="s">
        <v>1835</v>
      </c>
      <c r="BR254">
        <f>VLOOKUP(Table3[[#This Row],[Reference]],metron,10,FALSE)</f>
        <v>2.8343749999999996</v>
      </c>
      <c r="BS254">
        <f>VLOOKUP(Table3[[#This Row],[Reference]],metron,11,FALSE)</f>
        <v>1.980803571428571</v>
      </c>
      <c r="BT254">
        <f>VLOOKUP(Table3[[#This Row],[Reference]],metron,12,FALSE)</f>
        <v>0.85357142857142854</v>
      </c>
      <c r="BU254">
        <f>VLOOKUP(Table3[[#This Row],[Reference]],metron,13,FALSE)</f>
        <v>0.8683035714285714</v>
      </c>
      <c r="BV254">
        <f>VLOOKUP(Table3[[#This Row],[Reference]],metron,14,FALSE)</f>
        <v>0.36607142857142849</v>
      </c>
      <c r="BW254">
        <f>VLOOKUP(Table3[[#This Row],[Reference]],metron,15,FALSE)</f>
        <v>15.03980099502488</v>
      </c>
      <c r="BX254">
        <f>VLOOKUP(Table3[[#This Row],[Reference]],metron,16,FALSE)</f>
        <v>8.6326699834162515</v>
      </c>
      <c r="BY254">
        <f>VLOOKUP(Table3[[#This Row],[Reference]],metron,17,FALSE)</f>
        <v>6.5189234650967203</v>
      </c>
      <c r="BZ254">
        <f>VLOOKUP(Table3[[#This Row],[Reference]],metron,18,FALSE)</f>
        <v>3.4507989907485279</v>
      </c>
      <c r="CA254">
        <f>VLOOKUP(Table3[[#This Row],[Reference]],metron,19,FALSE)</f>
        <v>8.5208775299281605</v>
      </c>
      <c r="CB254">
        <f>VLOOKUP(Table3[[#This Row],[Reference]],metron,20,FALSE)</f>
        <v>5.181870992667724</v>
      </c>
      <c r="CC254">
        <f>VLOOKUP(Table3[[#This Row],[Reference]],metron,21,FALSE)</f>
        <v>12.48566610455312</v>
      </c>
      <c r="CD254">
        <f>VLOOKUP(Table3[[#This Row],[Reference]],metron,22,FALSE)</f>
        <v>13.573355817875211</v>
      </c>
      <c r="CE254">
        <f>VLOOKUP(Table3[[#This Row],[Reference]],metron,23,FALSE)</f>
        <v>1.395273023634882</v>
      </c>
      <c r="CF254">
        <f>VLOOKUP(Table3[[#This Row],[Reference]],metron,24,FALSE)</f>
        <v>2.0586797066014668</v>
      </c>
      <c r="CG254">
        <f>VLOOKUP(Table3[[#This Row],[Reference]],metron,25,FALSE)</f>
        <v>6.8459657701711488E-2</v>
      </c>
      <c r="CH254">
        <f>VLOOKUP(Table3[[#This Row],[Reference]],metron,26,FALSE)</f>
        <v>0.12713936430317849</v>
      </c>
    </row>
    <row r="255" spans="1:86" hidden="1" x14ac:dyDescent="0.45">
      <c r="A255">
        <v>1537668360</v>
      </c>
      <c r="B255" t="s">
        <v>2205</v>
      </c>
      <c r="C255" t="s">
        <v>64</v>
      </c>
      <c r="D255" t="s">
        <v>65</v>
      </c>
      <c r="E255" t="s">
        <v>676</v>
      </c>
      <c r="F255" t="s">
        <v>693</v>
      </c>
      <c r="G255" t="s">
        <v>65</v>
      </c>
      <c r="H255">
        <v>10</v>
      </c>
      <c r="I255">
        <v>1.8</v>
      </c>
      <c r="J255">
        <v>1.25</v>
      </c>
      <c r="K255">
        <v>1.72</v>
      </c>
      <c r="L255">
        <v>0.78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46</v>
      </c>
      <c r="U255">
        <v>8</v>
      </c>
      <c r="V255">
        <v>4</v>
      </c>
      <c r="W255">
        <v>4</v>
      </c>
      <c r="X255">
        <v>0</v>
      </c>
      <c r="Y255">
        <v>1</v>
      </c>
      <c r="Z255">
        <v>2</v>
      </c>
      <c r="AA255">
        <v>2</v>
      </c>
      <c r="AB255">
        <v>2</v>
      </c>
      <c r="AC255">
        <v>1</v>
      </c>
      <c r="AD255">
        <v>2</v>
      </c>
      <c r="AE255">
        <v>15</v>
      </c>
      <c r="AF255">
        <v>13</v>
      </c>
      <c r="AG255">
        <v>3</v>
      </c>
      <c r="AH255">
        <v>5</v>
      </c>
      <c r="AI255">
        <v>12</v>
      </c>
      <c r="AJ255">
        <v>8</v>
      </c>
      <c r="AK255">
        <v>18</v>
      </c>
      <c r="AL255">
        <v>11</v>
      </c>
      <c r="AM255">
        <v>43</v>
      </c>
      <c r="AN255">
        <v>57</v>
      </c>
      <c r="AO255">
        <v>1.41</v>
      </c>
      <c r="AP255">
        <v>1.47</v>
      </c>
      <c r="AQ255">
        <v>2.08</v>
      </c>
      <c r="AR255">
        <v>65</v>
      </c>
      <c r="AS255">
        <v>65</v>
      </c>
      <c r="AT255">
        <v>33</v>
      </c>
      <c r="AU255">
        <v>23</v>
      </c>
      <c r="AV255">
        <v>0</v>
      </c>
      <c r="AW255">
        <v>13</v>
      </c>
      <c r="AX255">
        <v>25</v>
      </c>
      <c r="AY255">
        <v>40</v>
      </c>
      <c r="AZ255">
        <v>88</v>
      </c>
      <c r="BA255">
        <v>13.4</v>
      </c>
      <c r="BB255">
        <v>5.0999999999999996</v>
      </c>
      <c r="BC255">
        <v>2.15</v>
      </c>
      <c r="BD255">
        <v>3.25</v>
      </c>
      <c r="BE255">
        <v>3.25</v>
      </c>
      <c r="BF255">
        <f t="shared" si="3"/>
        <v>2.6833631484794267E-2</v>
      </c>
      <c r="BG255">
        <f>1/Table3[[#This Row],[odds_ft_home_team_win]]-Table3[[#This Row],[Margin/3]]</f>
        <v>0.43828264758497315</v>
      </c>
      <c r="BH255">
        <f>1/Table3[[#This Row],[odds_ft_draw]]-Table3[[#This Row],[Margin/3]]</f>
        <v>0.28085867620751342</v>
      </c>
      <c r="BI255">
        <f>1/Table3[[#This Row],[odds_ft_away_team_win]]-Table3[[#This Row],[Margin/3]]</f>
        <v>0.28085867620751342</v>
      </c>
      <c r="BJ255">
        <f>MROUND(Table3[[#This Row],[ProbH]]*100,2)/100</f>
        <v>0.44</v>
      </c>
      <c r="BK255">
        <v>1.3</v>
      </c>
      <c r="BL255">
        <v>1.95</v>
      </c>
      <c r="BM255">
        <v>3.4</v>
      </c>
      <c r="BN255">
        <v>0</v>
      </c>
      <c r="BO255">
        <v>1.83</v>
      </c>
      <c r="BP255">
        <v>1.95</v>
      </c>
      <c r="BQ255" t="s">
        <v>1829</v>
      </c>
      <c r="BR255">
        <f>VLOOKUP(Table3[[#This Row],[Reference]],metron,10,FALSE)</f>
        <v>2.4807646356033461</v>
      </c>
      <c r="BS255">
        <f>VLOOKUP(Table3[[#This Row],[Reference]],metron,11,FALSE)</f>
        <v>1.4140979689366791</v>
      </c>
      <c r="BT255">
        <f>VLOOKUP(Table3[[#This Row],[Reference]],metron,12,FALSE)</f>
        <v>1.0666666666666671</v>
      </c>
      <c r="BU255">
        <f>VLOOKUP(Table3[[#This Row],[Reference]],metron,13,FALSE)</f>
        <v>0.62712066905615294</v>
      </c>
      <c r="BV255">
        <f>VLOOKUP(Table3[[#This Row],[Reference]],metron,14,FALSE)</f>
        <v>0.46009557945041818</v>
      </c>
      <c r="BW255">
        <f>VLOOKUP(Table3[[#This Row],[Reference]],metron,15,FALSE)</f>
        <v>12.56969280146722</v>
      </c>
      <c r="BX255">
        <f>VLOOKUP(Table3[[#This Row],[Reference]],metron,16,FALSE)</f>
        <v>9.8695552498853729</v>
      </c>
      <c r="BY255">
        <f>VLOOKUP(Table3[[#This Row],[Reference]],metron,17,FALSE)</f>
        <v>5.2754256787850897</v>
      </c>
      <c r="BZ255">
        <f>VLOOKUP(Table3[[#This Row],[Reference]],metron,18,FALSE)</f>
        <v>4.1279337321675103</v>
      </c>
      <c r="CA255">
        <f>VLOOKUP(Table3[[#This Row],[Reference]],metron,19,FALSE)</f>
        <v>7.2942671226821298</v>
      </c>
      <c r="CB255">
        <f>VLOOKUP(Table3[[#This Row],[Reference]],metron,20,FALSE)</f>
        <v>5.7416215177178627</v>
      </c>
      <c r="CC255">
        <f>VLOOKUP(Table3[[#This Row],[Reference]],metron,21,FALSE)</f>
        <v>12.897246007868549</v>
      </c>
      <c r="CD255">
        <f>VLOOKUP(Table3[[#This Row],[Reference]],metron,22,FALSE)</f>
        <v>13.507058551261281</v>
      </c>
      <c r="CE255">
        <f>VLOOKUP(Table3[[#This Row],[Reference]],metron,23,FALSE)</f>
        <v>1.576522702104098</v>
      </c>
      <c r="CF255">
        <f>VLOOKUP(Table3[[#This Row],[Reference]],metron,24,FALSE)</f>
        <v>1.917165005537099</v>
      </c>
      <c r="CG255">
        <f>VLOOKUP(Table3[[#This Row],[Reference]],metron,25,FALSE)</f>
        <v>8.4385382059800659E-2</v>
      </c>
      <c r="CH255">
        <f>VLOOKUP(Table3[[#This Row],[Reference]],metron,26,FALSE)</f>
        <v>0.1233665559246955</v>
      </c>
    </row>
    <row r="256" spans="1:86" hidden="1" x14ac:dyDescent="0.45">
      <c r="A256">
        <v>1537736400</v>
      </c>
      <c r="B256" t="s">
        <v>439</v>
      </c>
      <c r="C256" t="s">
        <v>64</v>
      </c>
      <c r="D256" t="s">
        <v>65</v>
      </c>
      <c r="E256" t="s">
        <v>666</v>
      </c>
      <c r="F256" t="s">
        <v>683</v>
      </c>
      <c r="G256" t="s">
        <v>65</v>
      </c>
      <c r="H256">
        <v>10</v>
      </c>
      <c r="I256">
        <v>0.75</v>
      </c>
      <c r="J256">
        <v>1.4</v>
      </c>
      <c r="K256">
        <v>1</v>
      </c>
      <c r="L256">
        <v>0.61</v>
      </c>
      <c r="M256">
        <v>1</v>
      </c>
      <c r="N256">
        <v>1</v>
      </c>
      <c r="O256">
        <v>2</v>
      </c>
      <c r="P256">
        <v>0</v>
      </c>
      <c r="Q256">
        <v>0</v>
      </c>
      <c r="R256">
        <v>0</v>
      </c>
      <c r="S256">
        <v>84</v>
      </c>
      <c r="T256" t="s">
        <v>89</v>
      </c>
      <c r="U256">
        <v>12</v>
      </c>
      <c r="V256">
        <v>3</v>
      </c>
      <c r="W256">
        <v>3</v>
      </c>
      <c r="X256">
        <v>0</v>
      </c>
      <c r="Y256">
        <v>4</v>
      </c>
      <c r="Z256">
        <v>0</v>
      </c>
      <c r="AA256">
        <v>2</v>
      </c>
      <c r="AB256">
        <v>1</v>
      </c>
      <c r="AC256">
        <v>2</v>
      </c>
      <c r="AD256">
        <v>2</v>
      </c>
      <c r="AE256">
        <v>28</v>
      </c>
      <c r="AF256">
        <v>9</v>
      </c>
      <c r="AG256">
        <v>9</v>
      </c>
      <c r="AH256">
        <v>2</v>
      </c>
      <c r="AI256">
        <v>19</v>
      </c>
      <c r="AJ256">
        <v>7</v>
      </c>
      <c r="AK256">
        <v>13</v>
      </c>
      <c r="AL256">
        <v>15</v>
      </c>
      <c r="AM256">
        <v>55</v>
      </c>
      <c r="AN256">
        <v>45</v>
      </c>
      <c r="AO256">
        <v>2.91</v>
      </c>
      <c r="AP256">
        <v>0.99</v>
      </c>
      <c r="AQ256">
        <v>2.4300000000000002</v>
      </c>
      <c r="AR256">
        <v>45</v>
      </c>
      <c r="AS256">
        <v>55</v>
      </c>
      <c r="AT256">
        <v>55</v>
      </c>
      <c r="AU256">
        <v>33</v>
      </c>
      <c r="AV256">
        <v>10</v>
      </c>
      <c r="AW256">
        <v>45</v>
      </c>
      <c r="AX256">
        <v>78</v>
      </c>
      <c r="AY256">
        <v>20</v>
      </c>
      <c r="AZ256">
        <v>68</v>
      </c>
      <c r="BA256">
        <v>11.45</v>
      </c>
      <c r="BB256">
        <v>4.3499999999999996</v>
      </c>
      <c r="BC256">
        <v>2.2000000000000002</v>
      </c>
      <c r="BD256">
        <v>3</v>
      </c>
      <c r="BE256">
        <v>3.35</v>
      </c>
      <c r="BF256">
        <f t="shared" si="3"/>
        <v>2.8795416855118328E-2</v>
      </c>
      <c r="BG256">
        <f>1/Table3[[#This Row],[odds_ft_home_team_win]]-Table3[[#This Row],[Margin/3]]</f>
        <v>0.4257500376903362</v>
      </c>
      <c r="BH256">
        <f>1/Table3[[#This Row],[odds_ft_draw]]-Table3[[#This Row],[Margin/3]]</f>
        <v>0.30453791647821499</v>
      </c>
      <c r="BI256">
        <f>1/Table3[[#This Row],[odds_ft_away_team_win]]-Table3[[#This Row],[Margin/3]]</f>
        <v>0.26971204583144881</v>
      </c>
      <c r="BJ256">
        <f>MROUND(Table3[[#This Row],[ProbH]]*100,2)/100</f>
        <v>0.42</v>
      </c>
      <c r="BK256">
        <v>1.35</v>
      </c>
      <c r="BL256">
        <v>2.1</v>
      </c>
      <c r="BM256">
        <v>3.8</v>
      </c>
      <c r="BN256">
        <v>0</v>
      </c>
      <c r="BO256">
        <v>1.91</v>
      </c>
      <c r="BP256">
        <v>1.87</v>
      </c>
      <c r="BQ256" t="s">
        <v>1843</v>
      </c>
      <c r="BR256">
        <f>VLOOKUP(Table3[[#This Row],[Reference]],metron,10,FALSE)</f>
        <v>2.4884649511978703</v>
      </c>
      <c r="BS256">
        <f>VLOOKUP(Table3[[#This Row],[Reference]],metron,11,FALSE)</f>
        <v>1.396960958296362</v>
      </c>
      <c r="BT256">
        <f>VLOOKUP(Table3[[#This Row],[Reference]],metron,12,FALSE)</f>
        <v>1.091503992901508</v>
      </c>
      <c r="BU256">
        <f>VLOOKUP(Table3[[#This Row],[Reference]],metron,13,FALSE)</f>
        <v>0.60765391014975045</v>
      </c>
      <c r="BV256">
        <f>VLOOKUP(Table3[[#This Row],[Reference]],metron,14,FALSE)</f>
        <v>0.47276760953965608</v>
      </c>
      <c r="BW256">
        <f>VLOOKUP(Table3[[#This Row],[Reference]],metron,15,FALSE)</f>
        <v>12.29504785684561</v>
      </c>
      <c r="BX256">
        <f>VLOOKUP(Table3[[#This Row],[Reference]],metron,16,FALSE)</f>
        <v>10.047232625884311</v>
      </c>
      <c r="BY256">
        <f>VLOOKUP(Table3[[#This Row],[Reference]],metron,17,FALSE)</f>
        <v>5.2917192097519967</v>
      </c>
      <c r="BZ256">
        <f>VLOOKUP(Table3[[#This Row],[Reference]],metron,18,FALSE)</f>
        <v>4.2580916351408158</v>
      </c>
      <c r="CA256">
        <f>VLOOKUP(Table3[[#This Row],[Reference]],metron,19,FALSE)</f>
        <v>7.0033286470936131</v>
      </c>
      <c r="CB256">
        <f>VLOOKUP(Table3[[#This Row],[Reference]],metron,20,FALSE)</f>
        <v>5.789140990743495</v>
      </c>
      <c r="CC256">
        <f>VLOOKUP(Table3[[#This Row],[Reference]],metron,21,FALSE)</f>
        <v>12.77041895895049</v>
      </c>
      <c r="CD256">
        <f>VLOOKUP(Table3[[#This Row],[Reference]],metron,22,FALSE)</f>
        <v>13.411129919593741</v>
      </c>
      <c r="CE256">
        <f>VLOOKUP(Table3[[#This Row],[Reference]],metron,23,FALSE)</f>
        <v>1.556141062018646</v>
      </c>
      <c r="CF256">
        <f>VLOOKUP(Table3[[#This Row],[Reference]],metron,24,FALSE)</f>
        <v>1.9114308877178761</v>
      </c>
      <c r="CG256">
        <f>VLOOKUP(Table3[[#This Row],[Reference]],metron,25,FALSE)</f>
        <v>8.4920956627482766E-2</v>
      </c>
      <c r="CH256">
        <f>VLOOKUP(Table3[[#This Row],[Reference]],metron,26,FALSE)</f>
        <v>0.1323469801378192</v>
      </c>
    </row>
    <row r="257" spans="1:86" hidden="1" x14ac:dyDescent="0.45">
      <c r="A257">
        <v>1537743600</v>
      </c>
      <c r="B257" t="s">
        <v>2206</v>
      </c>
      <c r="C257" t="s">
        <v>64</v>
      </c>
      <c r="D257" t="s">
        <v>65</v>
      </c>
      <c r="E257" t="s">
        <v>672</v>
      </c>
      <c r="F257" t="s">
        <v>1817</v>
      </c>
      <c r="G257" t="s">
        <v>65</v>
      </c>
      <c r="H257">
        <v>10</v>
      </c>
      <c r="I257">
        <v>2.6</v>
      </c>
      <c r="J257">
        <v>0.75</v>
      </c>
      <c r="K257">
        <v>2.11</v>
      </c>
      <c r="L257">
        <v>0.35</v>
      </c>
      <c r="M257">
        <v>1</v>
      </c>
      <c r="N257">
        <v>1</v>
      </c>
      <c r="O257">
        <v>2</v>
      </c>
      <c r="P257">
        <v>0</v>
      </c>
      <c r="Q257">
        <v>0</v>
      </c>
      <c r="R257">
        <v>0</v>
      </c>
      <c r="S257">
        <v>47</v>
      </c>
      <c r="T257">
        <v>71</v>
      </c>
      <c r="U257">
        <v>11</v>
      </c>
      <c r="V257">
        <v>10</v>
      </c>
      <c r="W257">
        <v>3</v>
      </c>
      <c r="X257">
        <v>0</v>
      </c>
      <c r="Y257">
        <v>4</v>
      </c>
      <c r="Z257">
        <v>0</v>
      </c>
      <c r="AA257">
        <v>2</v>
      </c>
      <c r="AB257">
        <v>1</v>
      </c>
      <c r="AC257">
        <v>2</v>
      </c>
      <c r="AD257">
        <v>2</v>
      </c>
      <c r="AE257">
        <v>13</v>
      </c>
      <c r="AF257">
        <v>18</v>
      </c>
      <c r="AG257">
        <v>4</v>
      </c>
      <c r="AH257">
        <v>7</v>
      </c>
      <c r="AI257">
        <v>9</v>
      </c>
      <c r="AJ257">
        <v>11</v>
      </c>
      <c r="AK257">
        <v>16</v>
      </c>
      <c r="AL257">
        <v>14</v>
      </c>
      <c r="AM257">
        <v>54</v>
      </c>
      <c r="AN257">
        <v>46</v>
      </c>
      <c r="AO257">
        <v>1.42</v>
      </c>
      <c r="AP257">
        <v>1.87</v>
      </c>
      <c r="AQ257">
        <v>3.15</v>
      </c>
      <c r="AR257">
        <v>55</v>
      </c>
      <c r="AS257">
        <v>100</v>
      </c>
      <c r="AT257">
        <v>68</v>
      </c>
      <c r="AU257">
        <v>35</v>
      </c>
      <c r="AV257">
        <v>13</v>
      </c>
      <c r="AW257">
        <v>0</v>
      </c>
      <c r="AX257">
        <v>78</v>
      </c>
      <c r="AY257">
        <v>78</v>
      </c>
      <c r="AZ257">
        <v>100</v>
      </c>
      <c r="BA257">
        <v>9.1</v>
      </c>
      <c r="BB257">
        <v>2.65</v>
      </c>
      <c r="BC257">
        <v>1.39</v>
      </c>
      <c r="BD257">
        <v>4.45</v>
      </c>
      <c r="BE257">
        <v>7.25</v>
      </c>
      <c r="BF257">
        <f t="shared" si="3"/>
        <v>2.735819867933631E-2</v>
      </c>
      <c r="BG257">
        <f>1/Table3[[#This Row],[odds_ft_home_team_win]]-Table3[[#This Row],[Margin/3]]</f>
        <v>0.69206626175231845</v>
      </c>
      <c r="BH257">
        <f>1/Table3[[#This Row],[odds_ft_draw]]-Table3[[#This Row],[Margin/3]]</f>
        <v>0.19736090244425919</v>
      </c>
      <c r="BI257">
        <f>1/Table3[[#This Row],[odds_ft_away_team_win]]-Table3[[#This Row],[Margin/3]]</f>
        <v>0.11057283580342231</v>
      </c>
      <c r="BJ257">
        <f>MROUND(Table3[[#This Row],[ProbH]]*100,2)/100</f>
        <v>0.7</v>
      </c>
      <c r="BK257">
        <v>1.23</v>
      </c>
      <c r="BL257">
        <v>1.74</v>
      </c>
      <c r="BM257">
        <v>2.85</v>
      </c>
      <c r="BN257">
        <v>0</v>
      </c>
      <c r="BO257">
        <v>2</v>
      </c>
      <c r="BP257">
        <v>1.83</v>
      </c>
      <c r="BQ257" t="s">
        <v>1826</v>
      </c>
      <c r="BR257">
        <f>VLOOKUP(Table3[[#This Row],[Reference]],metron,10,FALSE)</f>
        <v>2.9925826028320968</v>
      </c>
      <c r="BS257">
        <f>VLOOKUP(Table3[[#This Row],[Reference]],metron,11,FALSE)</f>
        <v>2.224544841537424</v>
      </c>
      <c r="BT257">
        <f>VLOOKUP(Table3[[#This Row],[Reference]],metron,12,FALSE)</f>
        <v>0.76803776129467294</v>
      </c>
      <c r="BU257">
        <f>VLOOKUP(Table3[[#This Row],[Reference]],metron,13,FALSE)</f>
        <v>0.96561024949426832</v>
      </c>
      <c r="BV257">
        <f>VLOOKUP(Table3[[#This Row],[Reference]],metron,14,FALSE)</f>
        <v>0.34187457855697911</v>
      </c>
      <c r="BW257">
        <f>VLOOKUP(Table3[[#This Row],[Reference]],metron,15,FALSE)</f>
        <v>16.100000000000001</v>
      </c>
      <c r="BX257">
        <f>VLOOKUP(Table3[[#This Row],[Reference]],metron,16,FALSE)</f>
        <v>8.3493506493506491</v>
      </c>
      <c r="BY257">
        <f>VLOOKUP(Table3[[#This Row],[Reference]],metron,17,FALSE)</f>
        <v>7.2678100263852254</v>
      </c>
      <c r="BZ257">
        <f>VLOOKUP(Table3[[#This Row],[Reference]],metron,18,FALSE)</f>
        <v>3.2770448548812658</v>
      </c>
      <c r="CA257">
        <f>VLOOKUP(Table3[[#This Row],[Reference]],metron,19,FALSE)</f>
        <v>8.832189973614776</v>
      </c>
      <c r="CB257">
        <f>VLOOKUP(Table3[[#This Row],[Reference]],metron,20,FALSE)</f>
        <v>5.0723057944693828</v>
      </c>
      <c r="CC257">
        <f>VLOOKUP(Table3[[#This Row],[Reference]],metron,21,FALSE)</f>
        <v>11.95872170439414</v>
      </c>
      <c r="CD257">
        <f>VLOOKUP(Table3[[#This Row],[Reference]],metron,22,FALSE)</f>
        <v>13.450066577896139</v>
      </c>
      <c r="CE257">
        <f>VLOOKUP(Table3[[#This Row],[Reference]],metron,23,FALSE)</f>
        <v>1.301526717557252</v>
      </c>
      <c r="CF257">
        <f>VLOOKUP(Table3[[#This Row],[Reference]],metron,24,FALSE)</f>
        <v>1.9796437659033079</v>
      </c>
      <c r="CG257">
        <f>VLOOKUP(Table3[[#This Row],[Reference]],metron,25,FALSE)</f>
        <v>5.3435114503816793E-2</v>
      </c>
      <c r="CH257">
        <f>VLOOKUP(Table3[[#This Row],[Reference]],metron,26,FALSE)</f>
        <v>0.1183206106870229</v>
      </c>
    </row>
    <row r="258" spans="1:86" hidden="1" x14ac:dyDescent="0.45">
      <c r="A258">
        <v>1537750800</v>
      </c>
      <c r="B258" t="s">
        <v>2207</v>
      </c>
      <c r="C258" t="s">
        <v>64</v>
      </c>
      <c r="D258" t="s">
        <v>65</v>
      </c>
      <c r="E258" t="s">
        <v>661</v>
      </c>
      <c r="F258" t="s">
        <v>704</v>
      </c>
      <c r="G258" t="s">
        <v>65</v>
      </c>
      <c r="H258">
        <v>10</v>
      </c>
      <c r="I258">
        <v>2.4</v>
      </c>
      <c r="J258">
        <v>1.8</v>
      </c>
      <c r="K258">
        <v>2.19</v>
      </c>
      <c r="L258">
        <v>1.29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U258">
        <v>3</v>
      </c>
      <c r="V258">
        <v>1</v>
      </c>
      <c r="W258">
        <v>2</v>
      </c>
      <c r="X258">
        <v>1</v>
      </c>
      <c r="Y258">
        <v>4</v>
      </c>
      <c r="Z258">
        <v>0</v>
      </c>
      <c r="AA258">
        <v>1</v>
      </c>
      <c r="AB258">
        <v>2</v>
      </c>
      <c r="AC258">
        <v>2</v>
      </c>
      <c r="AD258">
        <v>2</v>
      </c>
      <c r="AE258">
        <v>12</v>
      </c>
      <c r="AF258">
        <v>10</v>
      </c>
      <c r="AG258">
        <v>2</v>
      </c>
      <c r="AH258">
        <v>2</v>
      </c>
      <c r="AI258">
        <v>10</v>
      </c>
      <c r="AJ258">
        <v>8</v>
      </c>
      <c r="AK258">
        <v>10</v>
      </c>
      <c r="AL258">
        <v>16</v>
      </c>
      <c r="AM258">
        <v>65</v>
      </c>
      <c r="AN258">
        <v>35</v>
      </c>
      <c r="AO258">
        <v>1.1499999999999999</v>
      </c>
      <c r="AP258">
        <v>0.9</v>
      </c>
      <c r="AQ258">
        <v>2.6</v>
      </c>
      <c r="AR258">
        <v>40</v>
      </c>
      <c r="AS258">
        <v>80</v>
      </c>
      <c r="AT258">
        <v>60</v>
      </c>
      <c r="AU258">
        <v>20</v>
      </c>
      <c r="AV258">
        <v>0</v>
      </c>
      <c r="AW258">
        <v>0</v>
      </c>
      <c r="AX258">
        <v>70</v>
      </c>
      <c r="AY258">
        <v>70</v>
      </c>
      <c r="AZ258">
        <v>100</v>
      </c>
      <c r="BA258">
        <v>11.8</v>
      </c>
      <c r="BB258">
        <v>5.6</v>
      </c>
      <c r="BC258">
        <v>2</v>
      </c>
      <c r="BD258">
        <v>3.25</v>
      </c>
      <c r="BE258">
        <v>3.7</v>
      </c>
      <c r="BF258">
        <f t="shared" si="3"/>
        <v>2.5987525987525961E-2</v>
      </c>
      <c r="BG258">
        <f>1/Table3[[#This Row],[odds_ft_home_team_win]]-Table3[[#This Row],[Margin/3]]</f>
        <v>0.47401247401247404</v>
      </c>
      <c r="BH258">
        <f>1/Table3[[#This Row],[odds_ft_draw]]-Table3[[#This Row],[Margin/3]]</f>
        <v>0.28170478170478175</v>
      </c>
      <c r="BI258">
        <f>1/Table3[[#This Row],[odds_ft_away_team_win]]-Table3[[#This Row],[Margin/3]]</f>
        <v>0.24428274428274427</v>
      </c>
      <c r="BJ258">
        <f>MROUND(Table3[[#This Row],[ProbH]]*100,2)/100</f>
        <v>0.48</v>
      </c>
      <c r="BK258">
        <v>1.36</v>
      </c>
      <c r="BL258">
        <v>2.1</v>
      </c>
      <c r="BM258">
        <v>3.85</v>
      </c>
      <c r="BN258">
        <v>0</v>
      </c>
      <c r="BO258">
        <v>1.95</v>
      </c>
      <c r="BP258">
        <v>1.83</v>
      </c>
      <c r="BQ258" t="s">
        <v>1838</v>
      </c>
      <c r="BR258">
        <f>VLOOKUP(Table3[[#This Row],[Reference]],metron,10,FALSE)</f>
        <v>2.5271929824561399</v>
      </c>
      <c r="BS258">
        <f>VLOOKUP(Table3[[#This Row],[Reference]],metron,11,FALSE)</f>
        <v>1.510877192982456</v>
      </c>
      <c r="BT258">
        <f>VLOOKUP(Table3[[#This Row],[Reference]],metron,12,FALSE)</f>
        <v>1.0163157894736841</v>
      </c>
      <c r="BU258">
        <f>VLOOKUP(Table3[[#This Row],[Reference]],metron,13,FALSE)</f>
        <v>0.67350877192982461</v>
      </c>
      <c r="BV258">
        <f>VLOOKUP(Table3[[#This Row],[Reference]],metron,14,FALSE)</f>
        <v>0.4442105263157895</v>
      </c>
      <c r="BW258">
        <f>VLOOKUP(Table3[[#This Row],[Reference]],metron,15,FALSE)</f>
        <v>12.80980392156863</v>
      </c>
      <c r="BX258">
        <f>VLOOKUP(Table3[[#This Row],[Reference]],metron,16,FALSE)</f>
        <v>9.6872549019607845</v>
      </c>
      <c r="BY258">
        <f>VLOOKUP(Table3[[#This Row],[Reference]],metron,17,FALSE)</f>
        <v>5.6491169610129957</v>
      </c>
      <c r="BZ258">
        <f>VLOOKUP(Table3[[#This Row],[Reference]],metron,18,FALSE)</f>
        <v>4.1379540153282237</v>
      </c>
      <c r="CA258">
        <f>VLOOKUP(Table3[[#This Row],[Reference]],metron,19,FALSE)</f>
        <v>7.1606869605556343</v>
      </c>
      <c r="CB258">
        <f>VLOOKUP(Table3[[#This Row],[Reference]],metron,20,FALSE)</f>
        <v>5.5493008866325608</v>
      </c>
      <c r="CC258">
        <f>VLOOKUP(Table3[[#This Row],[Reference]],metron,21,FALSE)</f>
        <v>12.9029029029029</v>
      </c>
      <c r="CD258">
        <f>VLOOKUP(Table3[[#This Row],[Reference]],metron,22,FALSE)</f>
        <v>13.75508842175509</v>
      </c>
      <c r="CE258">
        <f>VLOOKUP(Table3[[#This Row],[Reference]],metron,23,FALSE)</f>
        <v>1.5287356321839081</v>
      </c>
      <c r="CF258">
        <f>VLOOKUP(Table3[[#This Row],[Reference]],metron,24,FALSE)</f>
        <v>1.9664750957854411</v>
      </c>
      <c r="CG258">
        <f>VLOOKUP(Table3[[#This Row],[Reference]],metron,25,FALSE)</f>
        <v>8.8441890166028103E-2</v>
      </c>
      <c r="CH258">
        <f>VLOOKUP(Table3[[#This Row],[Reference]],metron,26,FALSE)</f>
        <v>0.13409961685823751</v>
      </c>
    </row>
    <row r="259" spans="1:86" hidden="1" x14ac:dyDescent="0.45">
      <c r="A259">
        <v>1538179200</v>
      </c>
      <c r="B259" t="s">
        <v>2208</v>
      </c>
      <c r="C259" t="s">
        <v>64</v>
      </c>
      <c r="D259" t="s">
        <v>65</v>
      </c>
      <c r="E259" t="s">
        <v>1817</v>
      </c>
      <c r="F259" t="s">
        <v>667</v>
      </c>
      <c r="G259" t="s">
        <v>65</v>
      </c>
      <c r="H259">
        <v>11</v>
      </c>
      <c r="I259">
        <v>0.8</v>
      </c>
      <c r="J259">
        <v>0.8</v>
      </c>
      <c r="K259">
        <v>0.47</v>
      </c>
      <c r="L259">
        <v>1.85</v>
      </c>
      <c r="M259">
        <v>0</v>
      </c>
      <c r="N259">
        <v>4</v>
      </c>
      <c r="O259">
        <v>4</v>
      </c>
      <c r="P259">
        <v>1</v>
      </c>
      <c r="Q259">
        <v>0</v>
      </c>
      <c r="R259">
        <v>1</v>
      </c>
      <c r="T259" t="s">
        <v>2209</v>
      </c>
      <c r="U259">
        <v>3</v>
      </c>
      <c r="V259">
        <v>4</v>
      </c>
      <c r="W259">
        <v>2</v>
      </c>
      <c r="X259">
        <v>0</v>
      </c>
      <c r="Y259">
        <v>0</v>
      </c>
      <c r="Z259">
        <v>0</v>
      </c>
      <c r="AA259">
        <v>2</v>
      </c>
      <c r="AB259">
        <v>0</v>
      </c>
      <c r="AC259">
        <v>0</v>
      </c>
      <c r="AD259">
        <v>0</v>
      </c>
      <c r="AE259">
        <v>10</v>
      </c>
      <c r="AF259">
        <v>15</v>
      </c>
      <c r="AG259">
        <v>4</v>
      </c>
      <c r="AH259">
        <v>6</v>
      </c>
      <c r="AI259">
        <v>6</v>
      </c>
      <c r="AJ259">
        <v>9</v>
      </c>
      <c r="AK259">
        <v>20</v>
      </c>
      <c r="AL259">
        <v>13</v>
      </c>
      <c r="AM259">
        <v>43</v>
      </c>
      <c r="AN259">
        <v>57</v>
      </c>
      <c r="AO259">
        <v>1.05</v>
      </c>
      <c r="AP259">
        <v>1.62</v>
      </c>
      <c r="AQ259">
        <v>2.7</v>
      </c>
      <c r="AR259">
        <v>40</v>
      </c>
      <c r="AS259">
        <v>90</v>
      </c>
      <c r="AT259">
        <v>50</v>
      </c>
      <c r="AU259">
        <v>20</v>
      </c>
      <c r="AV259">
        <v>10</v>
      </c>
      <c r="AW259">
        <v>60</v>
      </c>
      <c r="AX259">
        <v>90</v>
      </c>
      <c r="AY259">
        <v>40</v>
      </c>
      <c r="AZ259">
        <v>60</v>
      </c>
      <c r="BA259">
        <v>8.8000000000000007</v>
      </c>
      <c r="BB259">
        <v>5.6</v>
      </c>
      <c r="BC259">
        <v>3.25</v>
      </c>
      <c r="BD259">
        <v>3.25</v>
      </c>
      <c r="BE259">
        <v>2.15</v>
      </c>
      <c r="BF259">
        <f t="shared" ref="BF259:BF322" si="4">(1/BC259+1/BD259+1/BE259-1)/3</f>
        <v>2.6833631484794267E-2</v>
      </c>
      <c r="BG259">
        <f>1/Table3[[#This Row],[odds_ft_home_team_win]]-Table3[[#This Row],[Margin/3]]</f>
        <v>0.28085867620751342</v>
      </c>
      <c r="BH259">
        <f>1/Table3[[#This Row],[odds_ft_draw]]-Table3[[#This Row],[Margin/3]]</f>
        <v>0.28085867620751342</v>
      </c>
      <c r="BI259">
        <f>1/Table3[[#This Row],[odds_ft_away_team_win]]-Table3[[#This Row],[Margin/3]]</f>
        <v>0.43828264758497315</v>
      </c>
      <c r="BJ259">
        <f>MROUND(Table3[[#This Row],[ProbH]]*100,2)/100</f>
        <v>0.28000000000000003</v>
      </c>
      <c r="BK259">
        <v>1.3</v>
      </c>
      <c r="BL259">
        <v>1.95</v>
      </c>
      <c r="BM259">
        <v>3.4</v>
      </c>
      <c r="BN259">
        <v>0</v>
      </c>
      <c r="BO259">
        <v>1.83</v>
      </c>
      <c r="BP259">
        <v>2</v>
      </c>
      <c r="BQ259" t="s">
        <v>1849</v>
      </c>
      <c r="BR259">
        <f>VLOOKUP(Table3[[#This Row],[Reference]],metron,10,FALSE)</f>
        <v>2.5445607358071678</v>
      </c>
      <c r="BS259">
        <f>VLOOKUP(Table3[[#This Row],[Reference]],metron,11,FALSE)</f>
        <v>1.128766254360926</v>
      </c>
      <c r="BT259">
        <f>VLOOKUP(Table3[[#This Row],[Reference]],metron,12,FALSE)</f>
        <v>1.415794481446242</v>
      </c>
      <c r="BU259">
        <f>VLOOKUP(Table3[[#This Row],[Reference]],metron,13,FALSE)</f>
        <v>0.49635267998731369</v>
      </c>
      <c r="BV259">
        <f>VLOOKUP(Table3[[#This Row],[Reference]],metron,14,FALSE)</f>
        <v>0.61084681255946716</v>
      </c>
      <c r="BW259">
        <f>VLOOKUP(Table3[[#This Row],[Reference]],metron,15,FALSE)</f>
        <v>11.04442036836403</v>
      </c>
      <c r="BX259">
        <f>VLOOKUP(Table3[[#This Row],[Reference]],metron,16,FALSE)</f>
        <v>11.38840736728061</v>
      </c>
      <c r="BY259">
        <f>VLOOKUP(Table3[[#This Row],[Reference]],metron,17,FALSE)</f>
        <v>4.5379574003276897</v>
      </c>
      <c r="BZ259">
        <f>VLOOKUP(Table3[[#This Row],[Reference]],metron,18,FALSE)</f>
        <v>4.8481703986892413</v>
      </c>
      <c r="CA259">
        <f>VLOOKUP(Table3[[#This Row],[Reference]],metron,19,FALSE)</f>
        <v>6.5064629680363399</v>
      </c>
      <c r="CB259">
        <f>VLOOKUP(Table3[[#This Row],[Reference]],metron,20,FALSE)</f>
        <v>6.540236968591369</v>
      </c>
      <c r="CC259">
        <f>VLOOKUP(Table3[[#This Row],[Reference]],metron,21,FALSE)</f>
        <v>13.117582417582421</v>
      </c>
      <c r="CD259">
        <f>VLOOKUP(Table3[[#This Row],[Reference]],metron,22,FALSE)</f>
        <v>13.28241758241758</v>
      </c>
      <c r="CE259">
        <f>VLOOKUP(Table3[[#This Row],[Reference]],metron,23,FALSE)</f>
        <v>1.792592592592593</v>
      </c>
      <c r="CF259">
        <f>VLOOKUP(Table3[[#This Row],[Reference]],metron,24,FALSE)</f>
        <v>1.806980433632998</v>
      </c>
      <c r="CG259">
        <f>VLOOKUP(Table3[[#This Row],[Reference]],metron,25,FALSE)</f>
        <v>0.1047065044949762</v>
      </c>
      <c r="CH259">
        <f>VLOOKUP(Table3[[#This Row],[Reference]],metron,26,FALSE)</f>
        <v>0.1073506081438392</v>
      </c>
    </row>
    <row r="260" spans="1:86" hidden="1" x14ac:dyDescent="0.45">
      <c r="A260">
        <v>1538186400</v>
      </c>
      <c r="B260" t="s">
        <v>2210</v>
      </c>
      <c r="C260" t="s">
        <v>64</v>
      </c>
      <c r="D260" t="s">
        <v>65</v>
      </c>
      <c r="E260" t="s">
        <v>677</v>
      </c>
      <c r="F260" t="s">
        <v>705</v>
      </c>
      <c r="G260" t="s">
        <v>65</v>
      </c>
      <c r="H260">
        <v>11</v>
      </c>
      <c r="I260">
        <v>0.2</v>
      </c>
      <c r="J260">
        <v>1.5</v>
      </c>
      <c r="K260">
        <v>1.06</v>
      </c>
      <c r="L260">
        <v>0.72</v>
      </c>
      <c r="M260">
        <v>2</v>
      </c>
      <c r="N260">
        <v>0</v>
      </c>
      <c r="O260">
        <v>2</v>
      </c>
      <c r="P260">
        <v>1</v>
      </c>
      <c r="Q260">
        <v>1</v>
      </c>
      <c r="R260">
        <v>0</v>
      </c>
      <c r="S260" t="s">
        <v>2211</v>
      </c>
      <c r="U260">
        <v>4</v>
      </c>
      <c r="V260">
        <v>2</v>
      </c>
      <c r="W260">
        <v>2</v>
      </c>
      <c r="X260">
        <v>0</v>
      </c>
      <c r="Y260">
        <v>2</v>
      </c>
      <c r="Z260">
        <v>1</v>
      </c>
      <c r="AA260">
        <v>1</v>
      </c>
      <c r="AB260">
        <v>1</v>
      </c>
      <c r="AC260">
        <v>0</v>
      </c>
      <c r="AD260">
        <v>3</v>
      </c>
      <c r="AE260">
        <v>11</v>
      </c>
      <c r="AF260">
        <v>11</v>
      </c>
      <c r="AG260">
        <v>4</v>
      </c>
      <c r="AH260">
        <v>4</v>
      </c>
      <c r="AI260">
        <v>7</v>
      </c>
      <c r="AJ260">
        <v>7</v>
      </c>
      <c r="AK260">
        <v>16</v>
      </c>
      <c r="AL260">
        <v>13</v>
      </c>
      <c r="AM260">
        <v>45</v>
      </c>
      <c r="AN260">
        <v>55</v>
      </c>
      <c r="AO260">
        <v>1.19</v>
      </c>
      <c r="AP260">
        <v>1.32</v>
      </c>
      <c r="AQ260">
        <v>2.1</v>
      </c>
      <c r="AR260">
        <v>38</v>
      </c>
      <c r="AS260">
        <v>48</v>
      </c>
      <c r="AT260">
        <v>48</v>
      </c>
      <c r="AU260">
        <v>13</v>
      </c>
      <c r="AV260">
        <v>13</v>
      </c>
      <c r="AW260">
        <v>35</v>
      </c>
      <c r="AX260">
        <v>70</v>
      </c>
      <c r="AY260">
        <v>25</v>
      </c>
      <c r="AZ260">
        <v>55</v>
      </c>
      <c r="BA260">
        <v>10.3</v>
      </c>
      <c r="BB260">
        <v>5.45</v>
      </c>
      <c r="BC260">
        <v>3.05</v>
      </c>
      <c r="BD260">
        <v>3.35</v>
      </c>
      <c r="BE260">
        <v>2.2000000000000002</v>
      </c>
      <c r="BF260">
        <f t="shared" si="4"/>
        <v>2.6973923230346013E-2</v>
      </c>
      <c r="BG260">
        <f>1/Table3[[#This Row],[odds_ft_home_team_win]]-Table3[[#This Row],[Margin/3]]</f>
        <v>0.30089492922867039</v>
      </c>
      <c r="BH260">
        <f>1/Table3[[#This Row],[odds_ft_draw]]-Table3[[#This Row],[Margin/3]]</f>
        <v>0.27153353945622111</v>
      </c>
      <c r="BI260">
        <f>1/Table3[[#This Row],[odds_ft_away_team_win]]-Table3[[#This Row],[Margin/3]]</f>
        <v>0.4275715313151085</v>
      </c>
      <c r="BJ260">
        <f>MROUND(Table3[[#This Row],[ProbH]]*100,2)/100</f>
        <v>0.3</v>
      </c>
      <c r="BK260">
        <v>1.29</v>
      </c>
      <c r="BL260">
        <v>1.91</v>
      </c>
      <c r="BM260">
        <v>3.3</v>
      </c>
      <c r="BN260">
        <v>0</v>
      </c>
      <c r="BO260">
        <v>1.8</v>
      </c>
      <c r="BP260">
        <v>2</v>
      </c>
      <c r="BQ260" t="s">
        <v>1806</v>
      </c>
      <c r="BR260">
        <f>VLOOKUP(Table3[[#This Row],[Reference]],metron,10,FALSE)</f>
        <v>2.5726407816919519</v>
      </c>
      <c r="BS260">
        <f>VLOOKUP(Table3[[#This Row],[Reference]],metron,11,FALSE)</f>
        <v>1.1805091283106199</v>
      </c>
      <c r="BT260">
        <f>VLOOKUP(Table3[[#This Row],[Reference]],metron,12,FALSE)</f>
        <v>1.3921316533813319</v>
      </c>
      <c r="BU260">
        <f>VLOOKUP(Table3[[#This Row],[Reference]],metron,13,FALSE)</f>
        <v>0.5209673269873939</v>
      </c>
      <c r="BV260">
        <f>VLOOKUP(Table3[[#This Row],[Reference]],metron,14,FALSE)</f>
        <v>0.61847182917417032</v>
      </c>
      <c r="BW260">
        <f>VLOOKUP(Table3[[#This Row],[Reference]],metron,15,FALSE)</f>
        <v>11.149200710479571</v>
      </c>
      <c r="BX260">
        <f>VLOOKUP(Table3[[#This Row],[Reference]],metron,16,FALSE)</f>
        <v>11.444049733570161</v>
      </c>
      <c r="BY260">
        <f>VLOOKUP(Table3[[#This Row],[Reference]],metron,17,FALSE)</f>
        <v>4.5257270693512304</v>
      </c>
      <c r="BZ260">
        <f>VLOOKUP(Table3[[#This Row],[Reference]],metron,18,FALSE)</f>
        <v>4.8465324384787474</v>
      </c>
      <c r="CA260">
        <f>VLOOKUP(Table3[[#This Row],[Reference]],metron,19,FALSE)</f>
        <v>6.6234736411283404</v>
      </c>
      <c r="CB260">
        <f>VLOOKUP(Table3[[#This Row],[Reference]],metron,20,FALSE)</f>
        <v>6.5975172950914134</v>
      </c>
      <c r="CC260">
        <f>VLOOKUP(Table3[[#This Row],[Reference]],metron,21,FALSE)</f>
        <v>12.90081154192967</v>
      </c>
      <c r="CD260">
        <f>VLOOKUP(Table3[[#This Row],[Reference]],metron,22,FALSE)</f>
        <v>13.00360685302074</v>
      </c>
      <c r="CE260">
        <f>VLOOKUP(Table3[[#This Row],[Reference]],metron,23,FALSE)</f>
        <v>1.7502145922746779</v>
      </c>
      <c r="CF260">
        <f>VLOOKUP(Table3[[#This Row],[Reference]],metron,24,FALSE)</f>
        <v>1.831402831402831</v>
      </c>
      <c r="CG260">
        <f>VLOOKUP(Table3[[#This Row],[Reference]],metron,25,FALSE)</f>
        <v>9.6525096525096526E-2</v>
      </c>
      <c r="CH260">
        <f>VLOOKUP(Table3[[#This Row],[Reference]],metron,26,FALSE)</f>
        <v>0.1244101244101244</v>
      </c>
    </row>
    <row r="261" spans="1:86" hidden="1" x14ac:dyDescent="0.45">
      <c r="A261">
        <v>1538258400</v>
      </c>
      <c r="B261" t="s">
        <v>2212</v>
      </c>
      <c r="C261" t="s">
        <v>64</v>
      </c>
      <c r="D261" t="s">
        <v>65</v>
      </c>
      <c r="E261" t="s">
        <v>683</v>
      </c>
      <c r="F261" t="s">
        <v>661</v>
      </c>
      <c r="G261" t="s">
        <v>65</v>
      </c>
      <c r="H261">
        <v>11</v>
      </c>
      <c r="I261">
        <v>1.75</v>
      </c>
      <c r="J261">
        <v>0.5</v>
      </c>
      <c r="K261">
        <v>1.5</v>
      </c>
      <c r="L261">
        <v>1.52</v>
      </c>
      <c r="M261">
        <v>0</v>
      </c>
      <c r="N261">
        <v>2</v>
      </c>
      <c r="O261">
        <v>2</v>
      </c>
      <c r="P261">
        <v>0</v>
      </c>
      <c r="Q261">
        <v>0</v>
      </c>
      <c r="R261">
        <v>0</v>
      </c>
      <c r="T261" t="s">
        <v>2213</v>
      </c>
      <c r="U261">
        <v>3</v>
      </c>
      <c r="V261">
        <v>3</v>
      </c>
      <c r="W261">
        <v>1</v>
      </c>
      <c r="X261">
        <v>0</v>
      </c>
      <c r="Y261">
        <v>3</v>
      </c>
      <c r="Z261">
        <v>0</v>
      </c>
      <c r="AA261">
        <v>0</v>
      </c>
      <c r="AB261">
        <v>1</v>
      </c>
      <c r="AC261">
        <v>1</v>
      </c>
      <c r="AD261">
        <v>2</v>
      </c>
      <c r="AE261">
        <v>13</v>
      </c>
      <c r="AF261">
        <v>14</v>
      </c>
      <c r="AG261">
        <v>0</v>
      </c>
      <c r="AH261">
        <v>5</v>
      </c>
      <c r="AI261">
        <v>13</v>
      </c>
      <c r="AJ261">
        <v>9</v>
      </c>
      <c r="AK261">
        <v>11</v>
      </c>
      <c r="AL261">
        <v>6</v>
      </c>
      <c r="AM261">
        <v>52</v>
      </c>
      <c r="AN261">
        <v>48</v>
      </c>
      <c r="AO261">
        <v>1.1599999999999999</v>
      </c>
      <c r="AP261">
        <v>1.49</v>
      </c>
      <c r="AQ261">
        <v>1.88</v>
      </c>
      <c r="AR261">
        <v>50</v>
      </c>
      <c r="AS261">
        <v>63</v>
      </c>
      <c r="AT261">
        <v>13</v>
      </c>
      <c r="AU261">
        <v>13</v>
      </c>
      <c r="AV261">
        <v>0</v>
      </c>
      <c r="AW261">
        <v>0</v>
      </c>
      <c r="AX261">
        <v>50</v>
      </c>
      <c r="AY261">
        <v>25</v>
      </c>
      <c r="AZ261">
        <v>100</v>
      </c>
      <c r="BA261">
        <v>9.75</v>
      </c>
      <c r="BB261">
        <v>5.5</v>
      </c>
      <c r="BC261">
        <v>3.65</v>
      </c>
      <c r="BD261">
        <v>3.2</v>
      </c>
      <c r="BE261">
        <v>2.0499999999999998</v>
      </c>
      <c r="BF261">
        <f t="shared" si="4"/>
        <v>2.4759160262835495E-2</v>
      </c>
      <c r="BG261">
        <f>1/Table3[[#This Row],[odds_ft_home_team_win]]-Table3[[#This Row],[Margin/3]]</f>
        <v>0.24921344247689051</v>
      </c>
      <c r="BH261">
        <f>1/Table3[[#This Row],[odds_ft_draw]]-Table3[[#This Row],[Margin/3]]</f>
        <v>0.28774083973716452</v>
      </c>
      <c r="BI261">
        <f>1/Table3[[#This Row],[odds_ft_away_team_win]]-Table3[[#This Row],[Margin/3]]</f>
        <v>0.46304571778594505</v>
      </c>
      <c r="BJ261">
        <f>MROUND(Table3[[#This Row],[ProbH]]*100,2)/100</f>
        <v>0.24</v>
      </c>
      <c r="BK261">
        <v>1.43</v>
      </c>
      <c r="BL261">
        <v>2.35</v>
      </c>
      <c r="BM261">
        <v>4.45</v>
      </c>
      <c r="BN261">
        <v>0</v>
      </c>
      <c r="BO261">
        <v>2.15</v>
      </c>
      <c r="BP261">
        <v>1.71</v>
      </c>
      <c r="BQ261" t="s">
        <v>1822</v>
      </c>
      <c r="BR261">
        <f>VLOOKUP(Table3[[#This Row],[Reference]],metron,10,FALSE)</f>
        <v>2.6014437689969609</v>
      </c>
      <c r="BS261">
        <f>VLOOKUP(Table3[[#This Row],[Reference]],metron,11,FALSE)</f>
        <v>1.067249240121581</v>
      </c>
      <c r="BT261">
        <f>VLOOKUP(Table3[[#This Row],[Reference]],metron,12,FALSE)</f>
        <v>1.53419452887538</v>
      </c>
      <c r="BU261">
        <f>VLOOKUP(Table3[[#This Row],[Reference]],metron,13,FALSE)</f>
        <v>0.45589353612167299</v>
      </c>
      <c r="BV261">
        <f>VLOOKUP(Table3[[#This Row],[Reference]],metron,14,FALSE)</f>
        <v>0.65133079847908748</v>
      </c>
      <c r="BW261">
        <f>VLOOKUP(Table3[[#This Row],[Reference]],metron,15,FALSE)</f>
        <v>10.75886524822695</v>
      </c>
      <c r="BX261">
        <f>VLOOKUP(Table3[[#This Row],[Reference]],metron,16,FALSE)</f>
        <v>12.46679561573179</v>
      </c>
      <c r="BY261">
        <f>VLOOKUP(Table3[[#This Row],[Reference]],metron,17,FALSE)</f>
        <v>4.1157347204161248</v>
      </c>
      <c r="BZ261">
        <f>VLOOKUP(Table3[[#This Row],[Reference]],metron,18,FALSE)</f>
        <v>5.1072821846553964</v>
      </c>
      <c r="CA261">
        <f>VLOOKUP(Table3[[#This Row],[Reference]],metron,19,FALSE)</f>
        <v>6.6431305278108255</v>
      </c>
      <c r="CB261">
        <f>VLOOKUP(Table3[[#This Row],[Reference]],metron,20,FALSE)</f>
        <v>7.3595134310763939</v>
      </c>
      <c r="CC261">
        <f>VLOOKUP(Table3[[#This Row],[Reference]],metron,21,FALSE)</f>
        <v>13.11140235910878</v>
      </c>
      <c r="CD261">
        <f>VLOOKUP(Table3[[#This Row],[Reference]],metron,22,FALSE)</f>
        <v>12.93184796854522</v>
      </c>
      <c r="CE261">
        <f>VLOOKUP(Table3[[#This Row],[Reference]],metron,23,FALSE)</f>
        <v>1.8341677096370459</v>
      </c>
      <c r="CF261">
        <f>VLOOKUP(Table3[[#This Row],[Reference]],metron,24,FALSE)</f>
        <v>1.7903629536921151</v>
      </c>
      <c r="CG261">
        <f>VLOOKUP(Table3[[#This Row],[Reference]],metron,25,FALSE)</f>
        <v>0.1095118898623279</v>
      </c>
      <c r="CH261">
        <f>VLOOKUP(Table3[[#This Row],[Reference]],metron,26,FALSE)</f>
        <v>9.3241551939924908E-2</v>
      </c>
    </row>
    <row r="262" spans="1:86" hidden="1" x14ac:dyDescent="0.45">
      <c r="A262">
        <v>1538265600</v>
      </c>
      <c r="B262" t="s">
        <v>2214</v>
      </c>
      <c r="C262" t="s">
        <v>64</v>
      </c>
      <c r="D262" t="s">
        <v>65</v>
      </c>
      <c r="E262" t="s">
        <v>693</v>
      </c>
      <c r="F262" t="s">
        <v>671</v>
      </c>
      <c r="G262" t="s">
        <v>65</v>
      </c>
      <c r="H262">
        <v>11</v>
      </c>
      <c r="I262">
        <v>1.4</v>
      </c>
      <c r="J262">
        <v>1.25</v>
      </c>
      <c r="K262">
        <v>2.2200000000000002</v>
      </c>
      <c r="L262">
        <v>1.38</v>
      </c>
      <c r="M262">
        <v>3</v>
      </c>
      <c r="N262">
        <v>1</v>
      </c>
      <c r="O262">
        <v>4</v>
      </c>
      <c r="P262">
        <v>4</v>
      </c>
      <c r="Q262">
        <v>3</v>
      </c>
      <c r="R262">
        <v>1</v>
      </c>
      <c r="S262" t="s">
        <v>2215</v>
      </c>
      <c r="T262" t="s">
        <v>92</v>
      </c>
      <c r="U262">
        <v>5</v>
      </c>
      <c r="V262">
        <v>7</v>
      </c>
      <c r="W262">
        <v>2</v>
      </c>
      <c r="X262">
        <v>0</v>
      </c>
      <c r="Y262">
        <v>1</v>
      </c>
      <c r="Z262">
        <v>2</v>
      </c>
      <c r="AA262">
        <v>0</v>
      </c>
      <c r="AB262">
        <v>2</v>
      </c>
      <c r="AC262">
        <v>1</v>
      </c>
      <c r="AD262">
        <v>2</v>
      </c>
      <c r="AE262">
        <v>19</v>
      </c>
      <c r="AF262">
        <v>13</v>
      </c>
      <c r="AG262">
        <v>11</v>
      </c>
      <c r="AH262">
        <v>4</v>
      </c>
      <c r="AI262">
        <v>8</v>
      </c>
      <c r="AJ262">
        <v>9</v>
      </c>
      <c r="AK262">
        <v>14</v>
      </c>
      <c r="AL262">
        <v>13</v>
      </c>
      <c r="AM262">
        <v>55</v>
      </c>
      <c r="AN262">
        <v>45</v>
      </c>
      <c r="AO262">
        <v>2.19</v>
      </c>
      <c r="AP262">
        <v>1.29</v>
      </c>
      <c r="AQ262">
        <v>2.08</v>
      </c>
      <c r="AR262">
        <v>45</v>
      </c>
      <c r="AS262">
        <v>78</v>
      </c>
      <c r="AT262">
        <v>20</v>
      </c>
      <c r="AU262">
        <v>10</v>
      </c>
      <c r="AV262">
        <v>0</v>
      </c>
      <c r="AW262">
        <v>0</v>
      </c>
      <c r="AX262">
        <v>33</v>
      </c>
      <c r="AY262">
        <v>55</v>
      </c>
      <c r="AZ262">
        <v>100</v>
      </c>
      <c r="BA262">
        <v>10.35</v>
      </c>
      <c r="BB262">
        <v>3.45</v>
      </c>
      <c r="BC262">
        <v>2.4500000000000002</v>
      </c>
      <c r="BD262">
        <v>3.05</v>
      </c>
      <c r="BE262">
        <v>2.9</v>
      </c>
      <c r="BF262">
        <f t="shared" si="4"/>
        <v>2.6953234657345115E-2</v>
      </c>
      <c r="BG262">
        <f>1/Table3[[#This Row],[odds_ft_home_team_win]]-Table3[[#This Row],[Margin/3]]</f>
        <v>0.38121003064877729</v>
      </c>
      <c r="BH262">
        <f>1/Table3[[#This Row],[odds_ft_draw]]-Table3[[#This Row],[Margin/3]]</f>
        <v>0.30091561780167131</v>
      </c>
      <c r="BI262">
        <f>1/Table3[[#This Row],[odds_ft_away_team_win]]-Table3[[#This Row],[Margin/3]]</f>
        <v>0.31787435154955146</v>
      </c>
      <c r="BJ262">
        <f>MROUND(Table3[[#This Row],[ProbH]]*100,2)/100</f>
        <v>0.38</v>
      </c>
      <c r="BK262">
        <v>1.36</v>
      </c>
      <c r="BL262">
        <v>2.1</v>
      </c>
      <c r="BM262">
        <v>3.85</v>
      </c>
      <c r="BN262">
        <v>0</v>
      </c>
      <c r="BO262">
        <v>1.95</v>
      </c>
      <c r="BP262">
        <v>1.87</v>
      </c>
      <c r="BQ262" t="s">
        <v>1815</v>
      </c>
      <c r="BR262">
        <f>VLOOKUP(Table3[[#This Row],[Reference]],metron,10,FALSE)</f>
        <v>2.4900895140664963</v>
      </c>
      <c r="BS262">
        <f>VLOOKUP(Table3[[#This Row],[Reference]],metron,11,FALSE)</f>
        <v>1.330562659846547</v>
      </c>
      <c r="BT262">
        <f>VLOOKUP(Table3[[#This Row],[Reference]],metron,12,FALSE)</f>
        <v>1.1595268542199491</v>
      </c>
      <c r="BU262">
        <f>VLOOKUP(Table3[[#This Row],[Reference]],metron,13,FALSE)</f>
        <v>0.59053607588191415</v>
      </c>
      <c r="BV262">
        <f>VLOOKUP(Table3[[#This Row],[Reference]],metron,14,FALSE)</f>
        <v>0.50069274219332838</v>
      </c>
      <c r="BW262">
        <f>VLOOKUP(Table3[[#This Row],[Reference]],metron,15,FALSE)</f>
        <v>11.79715236686391</v>
      </c>
      <c r="BX262">
        <f>VLOOKUP(Table3[[#This Row],[Reference]],metron,16,FALSE)</f>
        <v>10.317122781065089</v>
      </c>
      <c r="BY262">
        <f>VLOOKUP(Table3[[#This Row],[Reference]],metron,17,FALSE)</f>
        <v>5.0637025966747622</v>
      </c>
      <c r="BZ262">
        <f>VLOOKUP(Table3[[#This Row],[Reference]],metron,18,FALSE)</f>
        <v>4.4674014571268454</v>
      </c>
      <c r="CA262">
        <f>VLOOKUP(Table3[[#This Row],[Reference]],metron,19,FALSE)</f>
        <v>6.7334497701891483</v>
      </c>
      <c r="CB262">
        <f>VLOOKUP(Table3[[#This Row],[Reference]],metron,20,FALSE)</f>
        <v>5.849721323938244</v>
      </c>
      <c r="CC262">
        <f>VLOOKUP(Table3[[#This Row],[Reference]],metron,21,FALSE)</f>
        <v>12.89644194756554</v>
      </c>
      <c r="CD262">
        <f>VLOOKUP(Table3[[#This Row],[Reference]],metron,22,FALSE)</f>
        <v>13.3434456928839</v>
      </c>
      <c r="CE262">
        <f>VLOOKUP(Table3[[#This Row],[Reference]],metron,23,FALSE)</f>
        <v>1.6144382124117971</v>
      </c>
      <c r="CF262">
        <f>VLOOKUP(Table3[[#This Row],[Reference]],metron,24,FALSE)</f>
        <v>1.9032024606477289</v>
      </c>
      <c r="CG262">
        <f>VLOOKUP(Table3[[#This Row],[Reference]],metron,25,FALSE)</f>
        <v>9.372172969060974E-2</v>
      </c>
      <c r="CH262">
        <f>VLOOKUP(Table3[[#This Row],[Reference]],metron,26,FALSE)</f>
        <v>0.11669983716301791</v>
      </c>
    </row>
    <row r="263" spans="1:86" hidden="1" x14ac:dyDescent="0.45">
      <c r="A263">
        <v>1538272800</v>
      </c>
      <c r="B263" t="s">
        <v>2216</v>
      </c>
      <c r="C263" t="s">
        <v>64</v>
      </c>
      <c r="D263" t="s">
        <v>65</v>
      </c>
      <c r="E263" t="s">
        <v>660</v>
      </c>
      <c r="F263" t="s">
        <v>672</v>
      </c>
      <c r="G263" t="s">
        <v>65</v>
      </c>
      <c r="H263">
        <v>11</v>
      </c>
      <c r="I263">
        <v>2.2000000000000002</v>
      </c>
      <c r="J263">
        <v>1</v>
      </c>
      <c r="K263">
        <v>1.61</v>
      </c>
      <c r="L263">
        <v>0.78</v>
      </c>
      <c r="M263">
        <v>0</v>
      </c>
      <c r="N263">
        <v>1</v>
      </c>
      <c r="O263">
        <v>1</v>
      </c>
      <c r="P263">
        <v>1</v>
      </c>
      <c r="Q263">
        <v>0</v>
      </c>
      <c r="R263">
        <v>1</v>
      </c>
      <c r="T263">
        <v>24</v>
      </c>
      <c r="U263">
        <v>6</v>
      </c>
      <c r="V263">
        <v>6</v>
      </c>
      <c r="W263">
        <v>2</v>
      </c>
      <c r="X263">
        <v>0</v>
      </c>
      <c r="Y263">
        <v>2</v>
      </c>
      <c r="Z263">
        <v>0</v>
      </c>
      <c r="AA263">
        <v>0</v>
      </c>
      <c r="AB263">
        <v>2</v>
      </c>
      <c r="AC263">
        <v>0</v>
      </c>
      <c r="AD263">
        <v>2</v>
      </c>
      <c r="AE263">
        <v>18</v>
      </c>
      <c r="AF263">
        <v>13</v>
      </c>
      <c r="AG263">
        <v>6</v>
      </c>
      <c r="AH263">
        <v>5</v>
      </c>
      <c r="AI263">
        <v>12</v>
      </c>
      <c r="AJ263">
        <v>8</v>
      </c>
      <c r="AK263">
        <v>11</v>
      </c>
      <c r="AL263">
        <v>13</v>
      </c>
      <c r="AM263">
        <v>61</v>
      </c>
      <c r="AN263">
        <v>39</v>
      </c>
      <c r="AO263">
        <v>1.86</v>
      </c>
      <c r="AP263">
        <v>1.41</v>
      </c>
      <c r="AQ263">
        <v>2.95</v>
      </c>
      <c r="AR263">
        <v>80</v>
      </c>
      <c r="AS263">
        <v>90</v>
      </c>
      <c r="AT263">
        <v>70</v>
      </c>
      <c r="AU263">
        <v>35</v>
      </c>
      <c r="AV263">
        <v>0</v>
      </c>
      <c r="AW263">
        <v>25</v>
      </c>
      <c r="AX263">
        <v>55</v>
      </c>
      <c r="AY263">
        <v>55</v>
      </c>
      <c r="AZ263">
        <v>100</v>
      </c>
      <c r="BA263">
        <v>9.1999999999999993</v>
      </c>
      <c r="BB263">
        <v>4.75</v>
      </c>
      <c r="BC263">
        <v>2.2999999999999998</v>
      </c>
      <c r="BD263">
        <v>3.2</v>
      </c>
      <c r="BE263">
        <v>3.05</v>
      </c>
      <c r="BF263">
        <f t="shared" si="4"/>
        <v>2.5050487051556214E-2</v>
      </c>
      <c r="BG263">
        <f>1/Table3[[#This Row],[odds_ft_home_team_win]]-Table3[[#This Row],[Margin/3]]</f>
        <v>0.409732121644096</v>
      </c>
      <c r="BH263">
        <f>1/Table3[[#This Row],[odds_ft_draw]]-Table3[[#This Row],[Margin/3]]</f>
        <v>0.28744951294844379</v>
      </c>
      <c r="BI263">
        <f>1/Table3[[#This Row],[odds_ft_away_team_win]]-Table3[[#This Row],[Margin/3]]</f>
        <v>0.30281836540746021</v>
      </c>
      <c r="BJ263">
        <f>MROUND(Table3[[#This Row],[ProbH]]*100,2)/100</f>
        <v>0.4</v>
      </c>
      <c r="BK263">
        <v>1.25</v>
      </c>
      <c r="BL263">
        <v>1.8</v>
      </c>
      <c r="BM263">
        <v>3</v>
      </c>
      <c r="BN263">
        <v>0</v>
      </c>
      <c r="BO263">
        <v>1.71</v>
      </c>
      <c r="BP263">
        <v>2.15</v>
      </c>
      <c r="BQ263" t="s">
        <v>1818</v>
      </c>
      <c r="BR263">
        <f>VLOOKUP(Table3[[#This Row],[Reference]],metron,10,FALSE)</f>
        <v>2.4956155335383219</v>
      </c>
      <c r="BS263">
        <f>VLOOKUP(Table3[[#This Row],[Reference]],metron,11,FALSE)</f>
        <v>1.344038264434575</v>
      </c>
      <c r="BT263">
        <f>VLOOKUP(Table3[[#This Row],[Reference]],metron,12,FALSE)</f>
        <v>1.1515772691037469</v>
      </c>
      <c r="BU263">
        <f>VLOOKUP(Table3[[#This Row],[Reference]],metron,13,FALSE)</f>
        <v>0.59936225942375587</v>
      </c>
      <c r="BV263">
        <f>VLOOKUP(Table3[[#This Row],[Reference]],metron,14,FALSE)</f>
        <v>0.50723152260562576</v>
      </c>
      <c r="BW263">
        <f>VLOOKUP(Table3[[#This Row],[Reference]],metron,15,FALSE)</f>
        <v>11.99278846153846</v>
      </c>
      <c r="BX263">
        <f>VLOOKUP(Table3[[#This Row],[Reference]],metron,16,FALSE)</f>
        <v>10.0277534965035</v>
      </c>
      <c r="BY263">
        <f>VLOOKUP(Table3[[#This Row],[Reference]],metron,17,FALSE)</f>
        <v>5.2857459543338514</v>
      </c>
      <c r="BZ263">
        <f>VLOOKUP(Table3[[#This Row],[Reference]],metron,18,FALSE)</f>
        <v>4.4067834183107957</v>
      </c>
      <c r="CA263">
        <f>VLOOKUP(Table3[[#This Row],[Reference]],metron,19,FALSE)</f>
        <v>6.7070425072046085</v>
      </c>
      <c r="CB263">
        <f>VLOOKUP(Table3[[#This Row],[Reference]],metron,20,FALSE)</f>
        <v>5.6209700781927046</v>
      </c>
      <c r="CC263">
        <f>VLOOKUP(Table3[[#This Row],[Reference]],metron,21,FALSE)</f>
        <v>13.04463690872752</v>
      </c>
      <c r="CD263">
        <f>VLOOKUP(Table3[[#This Row],[Reference]],metron,22,FALSE)</f>
        <v>13.49811236953142</v>
      </c>
      <c r="CE263">
        <f>VLOOKUP(Table3[[#This Row],[Reference]],metron,23,FALSE)</f>
        <v>1.5836526181353769</v>
      </c>
      <c r="CF263">
        <f>VLOOKUP(Table3[[#This Row],[Reference]],metron,24,FALSE)</f>
        <v>1.8744146445295871</v>
      </c>
      <c r="CG263">
        <f>VLOOKUP(Table3[[#This Row],[Reference]],metron,25,FALSE)</f>
        <v>8.5994040017028525E-2</v>
      </c>
      <c r="CH263">
        <f>VLOOKUP(Table3[[#This Row],[Reference]],metron,26,FALSE)</f>
        <v>0.13452532992762881</v>
      </c>
    </row>
    <row r="264" spans="1:86" hidden="1" x14ac:dyDescent="0.45">
      <c r="A264">
        <v>1538273160</v>
      </c>
      <c r="B264" t="s">
        <v>2217</v>
      </c>
      <c r="C264" t="s">
        <v>64</v>
      </c>
      <c r="D264" t="s">
        <v>65</v>
      </c>
      <c r="E264" t="s">
        <v>704</v>
      </c>
      <c r="F264" t="s">
        <v>676</v>
      </c>
      <c r="G264" t="s">
        <v>65</v>
      </c>
      <c r="H264">
        <v>11</v>
      </c>
      <c r="I264">
        <v>1.75</v>
      </c>
      <c r="J264">
        <v>0.75</v>
      </c>
      <c r="K264">
        <v>2.29</v>
      </c>
      <c r="L264">
        <v>0.78</v>
      </c>
      <c r="M264">
        <v>3</v>
      </c>
      <c r="N264">
        <v>0</v>
      </c>
      <c r="O264">
        <v>3</v>
      </c>
      <c r="P264">
        <v>1</v>
      </c>
      <c r="Q264">
        <v>1</v>
      </c>
      <c r="R264">
        <v>0</v>
      </c>
      <c r="S264" t="s">
        <v>2218</v>
      </c>
      <c r="U264">
        <v>2</v>
      </c>
      <c r="V264">
        <v>6</v>
      </c>
      <c r="W264">
        <v>3</v>
      </c>
      <c r="X264">
        <v>0</v>
      </c>
      <c r="Y264">
        <v>4</v>
      </c>
      <c r="Z264">
        <v>0</v>
      </c>
      <c r="AA264">
        <v>1</v>
      </c>
      <c r="AB264">
        <v>2</v>
      </c>
      <c r="AC264">
        <v>1</v>
      </c>
      <c r="AD264">
        <v>3</v>
      </c>
      <c r="AE264">
        <v>8</v>
      </c>
      <c r="AF264">
        <v>11</v>
      </c>
      <c r="AG264">
        <v>4</v>
      </c>
      <c r="AH264">
        <v>2</v>
      </c>
      <c r="AI264">
        <v>4</v>
      </c>
      <c r="AJ264">
        <v>9</v>
      </c>
      <c r="AK264">
        <v>16</v>
      </c>
      <c r="AL264">
        <v>15</v>
      </c>
      <c r="AM264">
        <v>42</v>
      </c>
      <c r="AN264">
        <v>58</v>
      </c>
      <c r="AO264">
        <v>0.91</v>
      </c>
      <c r="AP264">
        <v>1.18</v>
      </c>
      <c r="AQ264">
        <v>2.5</v>
      </c>
      <c r="AR264">
        <v>38</v>
      </c>
      <c r="AS264">
        <v>50</v>
      </c>
      <c r="AT264">
        <v>50</v>
      </c>
      <c r="AU264">
        <v>25</v>
      </c>
      <c r="AV264">
        <v>13</v>
      </c>
      <c r="AW264">
        <v>38</v>
      </c>
      <c r="AX264">
        <v>75</v>
      </c>
      <c r="AY264">
        <v>13</v>
      </c>
      <c r="AZ264">
        <v>75</v>
      </c>
      <c r="BA264">
        <v>12</v>
      </c>
      <c r="BB264">
        <v>4.25</v>
      </c>
      <c r="BC264">
        <v>1.74</v>
      </c>
      <c r="BD264">
        <v>3.6</v>
      </c>
      <c r="BE264">
        <v>4.5999999999999996</v>
      </c>
      <c r="BF264">
        <f t="shared" si="4"/>
        <v>2.3293908601254909E-2</v>
      </c>
      <c r="BG264">
        <f>1/Table3[[#This Row],[odds_ft_home_team_win]]-Table3[[#This Row],[Margin/3]]</f>
        <v>0.55141873507690597</v>
      </c>
      <c r="BH264">
        <f>1/Table3[[#This Row],[odds_ft_draw]]-Table3[[#This Row],[Margin/3]]</f>
        <v>0.25448386917652288</v>
      </c>
      <c r="BI264">
        <f>1/Table3[[#This Row],[odds_ft_away_team_win]]-Table3[[#This Row],[Margin/3]]</f>
        <v>0.1940973957465712</v>
      </c>
      <c r="BJ264">
        <f>MROUND(Table3[[#This Row],[ProbH]]*100,2)/100</f>
        <v>0.56000000000000005</v>
      </c>
      <c r="BK264">
        <v>1.27</v>
      </c>
      <c r="BL264">
        <v>1.87</v>
      </c>
      <c r="BM264">
        <v>3.2</v>
      </c>
      <c r="BN264">
        <v>0</v>
      </c>
      <c r="BO264">
        <v>1.87</v>
      </c>
      <c r="BP264">
        <v>1.95</v>
      </c>
      <c r="BQ264" t="s">
        <v>1811</v>
      </c>
      <c r="BR264">
        <f>VLOOKUP(Table3[[#This Row],[Reference]],metron,10,FALSE)</f>
        <v>2.6892488954344627</v>
      </c>
      <c r="BS264">
        <f>VLOOKUP(Table3[[#This Row],[Reference]],metron,11,FALSE)</f>
        <v>1.7546812539448771</v>
      </c>
      <c r="BT264">
        <f>VLOOKUP(Table3[[#This Row],[Reference]],metron,12,FALSE)</f>
        <v>0.93456764148958549</v>
      </c>
      <c r="BU264">
        <f>VLOOKUP(Table3[[#This Row],[Reference]],metron,13,FALSE)</f>
        <v>0.77824531874605507</v>
      </c>
      <c r="BV264">
        <f>VLOOKUP(Table3[[#This Row],[Reference]],metron,14,FALSE)</f>
        <v>0.41237113402061848</v>
      </c>
      <c r="BW264">
        <f>VLOOKUP(Table3[[#This Row],[Reference]],metron,15,FALSE)</f>
        <v>13.77153558052435</v>
      </c>
      <c r="BX264">
        <f>VLOOKUP(Table3[[#This Row],[Reference]],metron,16,FALSE)</f>
        <v>9.0445692883895124</v>
      </c>
      <c r="BY264">
        <f>VLOOKUP(Table3[[#This Row],[Reference]],metron,17,FALSE)</f>
        <v>6.0821292775665396</v>
      </c>
      <c r="BZ264">
        <f>VLOOKUP(Table3[[#This Row],[Reference]],metron,18,FALSE)</f>
        <v>3.8201520912547529</v>
      </c>
      <c r="CA264">
        <f>VLOOKUP(Table3[[#This Row],[Reference]],metron,19,FALSE)</f>
        <v>7.6894063029578108</v>
      </c>
      <c r="CB264">
        <f>VLOOKUP(Table3[[#This Row],[Reference]],metron,20,FALSE)</f>
        <v>5.224417197134759</v>
      </c>
      <c r="CC264">
        <f>VLOOKUP(Table3[[#This Row],[Reference]],metron,21,FALSE)</f>
        <v>12.297605473204101</v>
      </c>
      <c r="CD264">
        <f>VLOOKUP(Table3[[#This Row],[Reference]],metron,22,FALSE)</f>
        <v>13.310908399847969</v>
      </c>
      <c r="CE264">
        <f>VLOOKUP(Table3[[#This Row],[Reference]],metron,23,FALSE)</f>
        <v>1.3713126843657819</v>
      </c>
      <c r="CF264">
        <f>VLOOKUP(Table3[[#This Row],[Reference]],metron,24,FALSE)</f>
        <v>1.9516961651917399</v>
      </c>
      <c r="CG264">
        <f>VLOOKUP(Table3[[#This Row],[Reference]],metron,25,FALSE)</f>
        <v>6.6002949852507375E-2</v>
      </c>
      <c r="CH264">
        <f>VLOOKUP(Table3[[#This Row],[Reference]],metron,26,FALSE)</f>
        <v>0.1297935103244838</v>
      </c>
    </row>
    <row r="265" spans="1:86" hidden="1" x14ac:dyDescent="0.45">
      <c r="A265">
        <v>1538326800</v>
      </c>
      <c r="B265" t="s">
        <v>2219</v>
      </c>
      <c r="C265" t="s">
        <v>64</v>
      </c>
      <c r="D265" t="s">
        <v>65</v>
      </c>
      <c r="E265" t="s">
        <v>682</v>
      </c>
      <c r="F265" t="s">
        <v>700</v>
      </c>
      <c r="G265" t="s">
        <v>65</v>
      </c>
      <c r="H265">
        <v>11</v>
      </c>
      <c r="I265">
        <v>1.75</v>
      </c>
      <c r="J265">
        <v>0.8</v>
      </c>
      <c r="K265">
        <v>1.47</v>
      </c>
      <c r="L265">
        <v>1.24</v>
      </c>
      <c r="M265">
        <v>2</v>
      </c>
      <c r="N265">
        <v>2</v>
      </c>
      <c r="O265">
        <v>4</v>
      </c>
      <c r="P265">
        <v>2</v>
      </c>
      <c r="Q265">
        <v>2</v>
      </c>
      <c r="R265">
        <v>0</v>
      </c>
      <c r="S265" t="s">
        <v>2220</v>
      </c>
      <c r="T265" t="s">
        <v>124</v>
      </c>
      <c r="U265">
        <v>9</v>
      </c>
      <c r="V265">
        <v>4</v>
      </c>
      <c r="W265">
        <v>1</v>
      </c>
      <c r="X265">
        <v>0</v>
      </c>
      <c r="Y265">
        <v>3</v>
      </c>
      <c r="Z265">
        <v>0</v>
      </c>
      <c r="AA265">
        <v>1</v>
      </c>
      <c r="AB265">
        <v>0</v>
      </c>
      <c r="AC265">
        <v>3</v>
      </c>
      <c r="AD265">
        <v>0</v>
      </c>
      <c r="AE265">
        <v>16</v>
      </c>
      <c r="AF265">
        <v>12</v>
      </c>
      <c r="AG265">
        <v>7</v>
      </c>
      <c r="AH265">
        <v>5</v>
      </c>
      <c r="AI265">
        <v>9</v>
      </c>
      <c r="AJ265">
        <v>7</v>
      </c>
      <c r="AK265">
        <v>14</v>
      </c>
      <c r="AL265">
        <v>10</v>
      </c>
      <c r="AM265">
        <v>49</v>
      </c>
      <c r="AN265">
        <v>51</v>
      </c>
      <c r="AO265">
        <v>1.79</v>
      </c>
      <c r="AP265">
        <v>1.38</v>
      </c>
      <c r="AQ265">
        <v>3.08</v>
      </c>
      <c r="AR265">
        <v>35</v>
      </c>
      <c r="AS265">
        <v>65</v>
      </c>
      <c r="AT265">
        <v>45</v>
      </c>
      <c r="AU265">
        <v>35</v>
      </c>
      <c r="AV265">
        <v>25</v>
      </c>
      <c r="AW265">
        <v>13</v>
      </c>
      <c r="AX265">
        <v>58</v>
      </c>
      <c r="AY265">
        <v>55</v>
      </c>
      <c r="AZ265">
        <v>75</v>
      </c>
      <c r="BA265">
        <v>8.6999999999999993</v>
      </c>
      <c r="BB265">
        <v>5.5</v>
      </c>
      <c r="BC265">
        <v>1.83</v>
      </c>
      <c r="BD265">
        <v>3.5</v>
      </c>
      <c r="BE265">
        <v>4.0999999999999996</v>
      </c>
      <c r="BF265">
        <f t="shared" si="4"/>
        <v>2.5354937390123327E-2</v>
      </c>
      <c r="BG265">
        <f>1/Table3[[#This Row],[odds_ft_home_team_win]]-Table3[[#This Row],[Margin/3]]</f>
        <v>0.52109315004157064</v>
      </c>
      <c r="BH265">
        <f>1/Table3[[#This Row],[odds_ft_draw]]-Table3[[#This Row],[Margin/3]]</f>
        <v>0.26035934832416235</v>
      </c>
      <c r="BI265">
        <f>1/Table3[[#This Row],[odds_ft_away_team_win]]-Table3[[#This Row],[Margin/3]]</f>
        <v>0.21854750163426695</v>
      </c>
      <c r="BJ265">
        <f>MROUND(Table3[[#This Row],[ProbH]]*100,2)/100</f>
        <v>0.52</v>
      </c>
      <c r="BK265">
        <v>1.26</v>
      </c>
      <c r="BL265">
        <v>1.83</v>
      </c>
      <c r="BM265">
        <v>3.1</v>
      </c>
      <c r="BN265">
        <v>0</v>
      </c>
      <c r="BO265">
        <v>1.8</v>
      </c>
      <c r="BP265">
        <v>2</v>
      </c>
      <c r="BQ265" t="s">
        <v>1846</v>
      </c>
      <c r="BR265">
        <f>VLOOKUP(Table3[[#This Row],[Reference]],metron,10,FALSE)</f>
        <v>2.5967403582378576</v>
      </c>
      <c r="BS265">
        <f>VLOOKUP(Table3[[#This Row],[Reference]],metron,11,FALSE)</f>
        <v>1.625948039373891</v>
      </c>
      <c r="BT265">
        <f>VLOOKUP(Table3[[#This Row],[Reference]],metron,12,FALSE)</f>
        <v>0.97079231886396644</v>
      </c>
      <c r="BU265">
        <f>VLOOKUP(Table3[[#This Row],[Reference]],metron,13,FALSE)</f>
        <v>0.71433182698515174</v>
      </c>
      <c r="BV265">
        <f>VLOOKUP(Table3[[#This Row],[Reference]],metron,14,FALSE)</f>
        <v>0.43011620400258233</v>
      </c>
      <c r="BW265">
        <f>VLOOKUP(Table3[[#This Row],[Reference]],metron,15,FALSE)</f>
        <v>13.39951055368614</v>
      </c>
      <c r="BX265">
        <f>VLOOKUP(Table3[[#This Row],[Reference]],metron,16,FALSE)</f>
        <v>9.4252064851636579</v>
      </c>
      <c r="BY265">
        <f>VLOOKUP(Table3[[#This Row],[Reference]],metron,17,FALSE)</f>
        <v>5.7628422023992618</v>
      </c>
      <c r="BZ265">
        <f>VLOOKUP(Table3[[#This Row],[Reference]],metron,18,FALSE)</f>
        <v>3.9375576745616732</v>
      </c>
      <c r="CA265">
        <f>VLOOKUP(Table3[[#This Row],[Reference]],metron,19,FALSE)</f>
        <v>7.636668351286878</v>
      </c>
      <c r="CB265">
        <f>VLOOKUP(Table3[[#This Row],[Reference]],metron,20,FALSE)</f>
        <v>5.4876488106019847</v>
      </c>
      <c r="CC265">
        <f>VLOOKUP(Table3[[#This Row],[Reference]],metron,21,FALSE)</f>
        <v>12.460420531849101</v>
      </c>
      <c r="CD265">
        <f>VLOOKUP(Table3[[#This Row],[Reference]],metron,22,FALSE)</f>
        <v>13.44897959183673</v>
      </c>
      <c r="CE265">
        <f>VLOOKUP(Table3[[#This Row],[Reference]],metron,23,FALSE)</f>
        <v>1.462202380952381</v>
      </c>
      <c r="CF265">
        <f>VLOOKUP(Table3[[#This Row],[Reference]],metron,24,FALSE)</f>
        <v>2.01547619047619</v>
      </c>
      <c r="CG265">
        <f>VLOOKUP(Table3[[#This Row],[Reference]],metron,25,FALSE)</f>
        <v>7.7380952380952384E-2</v>
      </c>
      <c r="CH265">
        <f>VLOOKUP(Table3[[#This Row],[Reference]],metron,26,FALSE)</f>
        <v>0.13754093480202439</v>
      </c>
    </row>
    <row r="266" spans="1:86" hidden="1" x14ac:dyDescent="0.45">
      <c r="A266">
        <v>1538341200</v>
      </c>
      <c r="B266" t="s">
        <v>2221</v>
      </c>
      <c r="C266" t="s">
        <v>64</v>
      </c>
      <c r="D266" t="s">
        <v>65</v>
      </c>
      <c r="E266" t="s">
        <v>1823</v>
      </c>
      <c r="F266" t="s">
        <v>1810</v>
      </c>
      <c r="G266" t="s">
        <v>65</v>
      </c>
      <c r="H266">
        <v>11</v>
      </c>
      <c r="I266">
        <v>1</v>
      </c>
      <c r="J266">
        <v>1</v>
      </c>
      <c r="K266">
        <v>1.41</v>
      </c>
      <c r="L266">
        <v>1.1200000000000001</v>
      </c>
      <c r="M266">
        <v>3</v>
      </c>
      <c r="N266">
        <v>1</v>
      </c>
      <c r="O266">
        <v>4</v>
      </c>
      <c r="P266">
        <v>1</v>
      </c>
      <c r="Q266">
        <v>1</v>
      </c>
      <c r="R266">
        <v>0</v>
      </c>
      <c r="S266" t="s">
        <v>2222</v>
      </c>
      <c r="T266">
        <v>80</v>
      </c>
      <c r="U266">
        <v>7</v>
      </c>
      <c r="V266">
        <v>4</v>
      </c>
      <c r="W266">
        <v>2</v>
      </c>
      <c r="X266">
        <v>0</v>
      </c>
      <c r="Y266">
        <v>3</v>
      </c>
      <c r="Z266">
        <v>0</v>
      </c>
      <c r="AA266">
        <v>0</v>
      </c>
      <c r="AB266">
        <v>2</v>
      </c>
      <c r="AC266">
        <v>0</v>
      </c>
      <c r="AD266">
        <v>3</v>
      </c>
      <c r="AE266">
        <v>18</v>
      </c>
      <c r="AF266">
        <v>21</v>
      </c>
      <c r="AG266">
        <v>9</v>
      </c>
      <c r="AH266">
        <v>6</v>
      </c>
      <c r="AI266">
        <v>9</v>
      </c>
      <c r="AJ266">
        <v>15</v>
      </c>
      <c r="AK266">
        <v>5</v>
      </c>
      <c r="AL266">
        <v>11</v>
      </c>
      <c r="AM266">
        <v>43</v>
      </c>
      <c r="AN266">
        <v>57</v>
      </c>
      <c r="AO266">
        <v>2</v>
      </c>
      <c r="AP266">
        <v>2.0499999999999998</v>
      </c>
      <c r="AQ266">
        <v>2.2799999999999998</v>
      </c>
      <c r="AR266">
        <v>43</v>
      </c>
      <c r="AS266">
        <v>78</v>
      </c>
      <c r="AT266">
        <v>43</v>
      </c>
      <c r="AU266">
        <v>20</v>
      </c>
      <c r="AV266">
        <v>0</v>
      </c>
      <c r="AW266">
        <v>20</v>
      </c>
      <c r="AX266">
        <v>78</v>
      </c>
      <c r="AY266">
        <v>43</v>
      </c>
      <c r="AZ266">
        <v>78</v>
      </c>
      <c r="BA266">
        <v>11.6</v>
      </c>
      <c r="BB266">
        <v>5.15</v>
      </c>
      <c r="BC266">
        <v>2.5499999999999998</v>
      </c>
      <c r="BD266">
        <v>3.2</v>
      </c>
      <c r="BE266">
        <v>2.7</v>
      </c>
      <c r="BF266">
        <f t="shared" si="4"/>
        <v>2.5009077705156146E-2</v>
      </c>
      <c r="BG266">
        <f>1/Table3[[#This Row],[odds_ft_home_team_win]]-Table3[[#This Row],[Margin/3]]</f>
        <v>0.36714778503994194</v>
      </c>
      <c r="BH266">
        <f>1/Table3[[#This Row],[odds_ft_draw]]-Table3[[#This Row],[Margin/3]]</f>
        <v>0.28749092229484385</v>
      </c>
      <c r="BI266">
        <f>1/Table3[[#This Row],[odds_ft_away_team_win]]-Table3[[#This Row],[Margin/3]]</f>
        <v>0.3453612926652142</v>
      </c>
      <c r="BJ266">
        <f>MROUND(Table3[[#This Row],[ProbH]]*100,2)/100</f>
        <v>0.36</v>
      </c>
      <c r="BK266">
        <v>1.25</v>
      </c>
      <c r="BL266">
        <v>1.8</v>
      </c>
      <c r="BM266">
        <v>3</v>
      </c>
      <c r="BN266">
        <v>0</v>
      </c>
      <c r="BO266">
        <v>1.71</v>
      </c>
      <c r="BP266">
        <v>2.15</v>
      </c>
      <c r="BQ266" t="s">
        <v>1832</v>
      </c>
      <c r="BR266">
        <f>VLOOKUP(Table3[[#This Row],[Reference]],metron,10,FALSE)</f>
        <v>2.5110350525197691</v>
      </c>
      <c r="BS266">
        <f>VLOOKUP(Table3[[#This Row],[Reference]],metron,11,FALSE)</f>
        <v>1.269326094653606</v>
      </c>
      <c r="BT266">
        <f>VLOOKUP(Table3[[#This Row],[Reference]],metron,12,FALSE)</f>
        <v>1.2417089578661631</v>
      </c>
      <c r="BU266">
        <f>VLOOKUP(Table3[[#This Row],[Reference]],metron,13,FALSE)</f>
        <v>0.56586402266288949</v>
      </c>
      <c r="BV266">
        <f>VLOOKUP(Table3[[#This Row],[Reference]],metron,14,FALSE)</f>
        <v>0.55158168083097259</v>
      </c>
      <c r="BW266">
        <f>VLOOKUP(Table3[[#This Row],[Reference]],metron,15,FALSE)</f>
        <v>11.49400826446281</v>
      </c>
      <c r="BX266">
        <f>VLOOKUP(Table3[[#This Row],[Reference]],metron,16,FALSE)</f>
        <v>10.507231404958681</v>
      </c>
      <c r="BY266">
        <f>VLOOKUP(Table3[[#This Row],[Reference]],metron,17,FALSE)</f>
        <v>4.9238790406673623</v>
      </c>
      <c r="BZ266">
        <f>VLOOKUP(Table3[[#This Row],[Reference]],metron,18,FALSE)</f>
        <v>4.6296141814389991</v>
      </c>
      <c r="CA266">
        <f>VLOOKUP(Table3[[#This Row],[Reference]],metron,19,FALSE)</f>
        <v>6.5701292237954476</v>
      </c>
      <c r="CB266">
        <f>VLOOKUP(Table3[[#This Row],[Reference]],metron,20,FALSE)</f>
        <v>5.8776172235196817</v>
      </c>
      <c r="CC266">
        <f>VLOOKUP(Table3[[#This Row],[Reference]],metron,21,FALSE)</f>
        <v>12.798739495798319</v>
      </c>
      <c r="CD266">
        <f>VLOOKUP(Table3[[#This Row],[Reference]],metron,22,FALSE)</f>
        <v>12.98844537815126</v>
      </c>
      <c r="CE266">
        <f>VLOOKUP(Table3[[#This Row],[Reference]],metron,23,FALSE)</f>
        <v>1.604928297313674</v>
      </c>
      <c r="CF266">
        <f>VLOOKUP(Table3[[#This Row],[Reference]],metron,24,FALSE)</f>
        <v>1.791961219955565</v>
      </c>
      <c r="CG266">
        <f>VLOOKUP(Table3[[#This Row],[Reference]],metron,25,FALSE)</f>
        <v>8.887093516461321E-2</v>
      </c>
      <c r="CH266">
        <f>VLOOKUP(Table3[[#This Row],[Reference]],metron,26,FALSE)</f>
        <v>0.11694607150070691</v>
      </c>
    </row>
    <row r="267" spans="1:86" hidden="1" x14ac:dyDescent="0.45">
      <c r="A267">
        <v>1538348400</v>
      </c>
      <c r="B267" t="s">
        <v>2223</v>
      </c>
      <c r="C267" t="s">
        <v>64</v>
      </c>
      <c r="D267" t="s">
        <v>65</v>
      </c>
      <c r="E267" t="s">
        <v>694</v>
      </c>
      <c r="F267" t="s">
        <v>666</v>
      </c>
      <c r="G267" t="s">
        <v>65</v>
      </c>
      <c r="H267">
        <v>11</v>
      </c>
      <c r="I267">
        <v>2.5</v>
      </c>
      <c r="J267">
        <v>2</v>
      </c>
      <c r="K267">
        <v>2.14</v>
      </c>
      <c r="L267">
        <v>1.24</v>
      </c>
      <c r="M267">
        <v>1</v>
      </c>
      <c r="N267">
        <v>1</v>
      </c>
      <c r="O267">
        <v>2</v>
      </c>
      <c r="P267">
        <v>0</v>
      </c>
      <c r="Q267">
        <v>0</v>
      </c>
      <c r="R267">
        <v>0</v>
      </c>
      <c r="S267">
        <v>81</v>
      </c>
      <c r="T267">
        <v>59</v>
      </c>
      <c r="U267">
        <v>7</v>
      </c>
      <c r="V267">
        <v>3</v>
      </c>
      <c r="W267">
        <v>1</v>
      </c>
      <c r="X267">
        <v>0</v>
      </c>
      <c r="Y267">
        <v>2</v>
      </c>
      <c r="Z267">
        <v>0</v>
      </c>
      <c r="AA267">
        <v>0</v>
      </c>
      <c r="AB267">
        <v>1</v>
      </c>
      <c r="AC267">
        <v>0</v>
      </c>
      <c r="AD267">
        <v>2</v>
      </c>
      <c r="AE267">
        <v>19</v>
      </c>
      <c r="AF267">
        <v>8</v>
      </c>
      <c r="AG267">
        <v>7</v>
      </c>
      <c r="AH267">
        <v>4</v>
      </c>
      <c r="AI267">
        <v>12</v>
      </c>
      <c r="AJ267">
        <v>4</v>
      </c>
      <c r="AK267">
        <v>13</v>
      </c>
      <c r="AL267">
        <v>12</v>
      </c>
      <c r="AM267">
        <v>59</v>
      </c>
      <c r="AN267">
        <v>41</v>
      </c>
      <c r="AO267">
        <v>2.17</v>
      </c>
      <c r="AP267">
        <v>0.93</v>
      </c>
      <c r="AQ267">
        <v>3.23</v>
      </c>
      <c r="AR267">
        <v>55</v>
      </c>
      <c r="AS267">
        <v>90</v>
      </c>
      <c r="AT267">
        <v>80</v>
      </c>
      <c r="AU267">
        <v>33</v>
      </c>
      <c r="AV267">
        <v>10</v>
      </c>
      <c r="AW267">
        <v>45</v>
      </c>
      <c r="AX267">
        <v>80</v>
      </c>
      <c r="AY267">
        <v>68</v>
      </c>
      <c r="AZ267">
        <v>90</v>
      </c>
      <c r="BA267">
        <v>9.3000000000000007</v>
      </c>
      <c r="BB267">
        <v>5.15</v>
      </c>
      <c r="BC267">
        <v>1.69</v>
      </c>
      <c r="BD267">
        <v>3.55</v>
      </c>
      <c r="BE267">
        <v>4.95</v>
      </c>
      <c r="BF267">
        <f t="shared" si="4"/>
        <v>2.5142106398877779E-2</v>
      </c>
      <c r="BG267">
        <f>1/Table3[[#This Row],[odds_ft_home_team_win]]-Table3[[#This Row],[Margin/3]]</f>
        <v>0.56657386993248315</v>
      </c>
      <c r="BH267">
        <f>1/Table3[[#This Row],[odds_ft_draw]]-Table3[[#This Row],[Margin/3]]</f>
        <v>0.25654803444619267</v>
      </c>
      <c r="BI267">
        <f>1/Table3[[#This Row],[odds_ft_away_team_win]]-Table3[[#This Row],[Margin/3]]</f>
        <v>0.17687809562132423</v>
      </c>
      <c r="BJ267">
        <f>MROUND(Table3[[#This Row],[ProbH]]*100,2)/100</f>
        <v>0.56000000000000005</v>
      </c>
      <c r="BK267">
        <v>1.29</v>
      </c>
      <c r="BL267">
        <v>1.95</v>
      </c>
      <c r="BM267">
        <v>3.35</v>
      </c>
      <c r="BN267">
        <v>0</v>
      </c>
      <c r="BO267">
        <v>1.95</v>
      </c>
      <c r="BP267">
        <v>1.87</v>
      </c>
      <c r="BQ267" t="s">
        <v>1835</v>
      </c>
      <c r="BR267">
        <f>VLOOKUP(Table3[[#This Row],[Reference]],metron,10,FALSE)</f>
        <v>2.6892488954344627</v>
      </c>
      <c r="BS267">
        <f>VLOOKUP(Table3[[#This Row],[Reference]],metron,11,FALSE)</f>
        <v>1.7546812539448771</v>
      </c>
      <c r="BT267">
        <f>VLOOKUP(Table3[[#This Row],[Reference]],metron,12,FALSE)</f>
        <v>0.93456764148958549</v>
      </c>
      <c r="BU267">
        <f>VLOOKUP(Table3[[#This Row],[Reference]],metron,13,FALSE)</f>
        <v>0.77824531874605507</v>
      </c>
      <c r="BV267">
        <f>VLOOKUP(Table3[[#This Row],[Reference]],metron,14,FALSE)</f>
        <v>0.41237113402061848</v>
      </c>
      <c r="BW267">
        <f>VLOOKUP(Table3[[#This Row],[Reference]],metron,15,FALSE)</f>
        <v>13.77153558052435</v>
      </c>
      <c r="BX267">
        <f>VLOOKUP(Table3[[#This Row],[Reference]],metron,16,FALSE)</f>
        <v>9.0445692883895124</v>
      </c>
      <c r="BY267">
        <f>VLOOKUP(Table3[[#This Row],[Reference]],metron,17,FALSE)</f>
        <v>6.0821292775665396</v>
      </c>
      <c r="BZ267">
        <f>VLOOKUP(Table3[[#This Row],[Reference]],metron,18,FALSE)</f>
        <v>3.8201520912547529</v>
      </c>
      <c r="CA267">
        <f>VLOOKUP(Table3[[#This Row],[Reference]],metron,19,FALSE)</f>
        <v>7.6894063029578108</v>
      </c>
      <c r="CB267">
        <f>VLOOKUP(Table3[[#This Row],[Reference]],metron,20,FALSE)</f>
        <v>5.224417197134759</v>
      </c>
      <c r="CC267">
        <f>VLOOKUP(Table3[[#This Row],[Reference]],metron,21,FALSE)</f>
        <v>12.297605473204101</v>
      </c>
      <c r="CD267">
        <f>VLOOKUP(Table3[[#This Row],[Reference]],metron,22,FALSE)</f>
        <v>13.310908399847969</v>
      </c>
      <c r="CE267">
        <f>VLOOKUP(Table3[[#This Row],[Reference]],metron,23,FALSE)</f>
        <v>1.3713126843657819</v>
      </c>
      <c r="CF267">
        <f>VLOOKUP(Table3[[#This Row],[Reference]],metron,24,FALSE)</f>
        <v>1.9516961651917399</v>
      </c>
      <c r="CG267">
        <f>VLOOKUP(Table3[[#This Row],[Reference]],metron,25,FALSE)</f>
        <v>6.6002949852507375E-2</v>
      </c>
      <c r="CH267">
        <f>VLOOKUP(Table3[[#This Row],[Reference]],metron,26,FALSE)</f>
        <v>0.1297935103244838</v>
      </c>
    </row>
    <row r="268" spans="1:86" x14ac:dyDescent="0.45">
      <c r="A268">
        <v>1538784000</v>
      </c>
      <c r="B268" t="s">
        <v>2224</v>
      </c>
      <c r="C268" t="s">
        <v>64</v>
      </c>
      <c r="D268" t="s">
        <v>65</v>
      </c>
      <c r="E268" t="s">
        <v>672</v>
      </c>
      <c r="F268" t="s">
        <v>677</v>
      </c>
      <c r="G268" t="s">
        <v>65</v>
      </c>
      <c r="H268">
        <v>12</v>
      </c>
      <c r="I268">
        <v>2.33</v>
      </c>
      <c r="J268">
        <v>0.2</v>
      </c>
      <c r="K268">
        <v>2.11</v>
      </c>
      <c r="L268">
        <v>0.71</v>
      </c>
      <c r="M268">
        <v>3</v>
      </c>
      <c r="N268">
        <v>1</v>
      </c>
      <c r="O268">
        <v>4</v>
      </c>
      <c r="P268">
        <v>1</v>
      </c>
      <c r="Q268">
        <v>1</v>
      </c>
      <c r="R268">
        <v>0</v>
      </c>
      <c r="S268" t="s">
        <v>2225</v>
      </c>
      <c r="T268">
        <v>50</v>
      </c>
      <c r="U268">
        <v>7</v>
      </c>
      <c r="V268">
        <v>5</v>
      </c>
      <c r="W268">
        <v>1</v>
      </c>
      <c r="X268">
        <v>0</v>
      </c>
      <c r="Y268">
        <v>2</v>
      </c>
      <c r="Z268">
        <v>0</v>
      </c>
      <c r="AA268">
        <v>1</v>
      </c>
      <c r="AB268">
        <v>0</v>
      </c>
      <c r="AC268">
        <v>0</v>
      </c>
      <c r="AD268">
        <v>2</v>
      </c>
      <c r="AE268">
        <v>16</v>
      </c>
      <c r="AF268">
        <v>10</v>
      </c>
      <c r="AG268">
        <v>6</v>
      </c>
      <c r="AH268">
        <v>3</v>
      </c>
      <c r="AI268">
        <v>10</v>
      </c>
      <c r="AJ268">
        <v>7</v>
      </c>
      <c r="AK268">
        <v>12</v>
      </c>
      <c r="AL268">
        <v>15</v>
      </c>
      <c r="AM268">
        <v>54</v>
      </c>
      <c r="AN268">
        <v>46</v>
      </c>
      <c r="AO268">
        <v>1.66</v>
      </c>
      <c r="AP268">
        <v>1.2</v>
      </c>
      <c r="AQ268">
        <v>2.44</v>
      </c>
      <c r="AR268">
        <v>44</v>
      </c>
      <c r="AS268">
        <v>90</v>
      </c>
      <c r="AT268">
        <v>45</v>
      </c>
      <c r="AU268">
        <v>19</v>
      </c>
      <c r="AV268">
        <v>0</v>
      </c>
      <c r="AW268">
        <v>10</v>
      </c>
      <c r="AX268">
        <v>74</v>
      </c>
      <c r="AY268">
        <v>52</v>
      </c>
      <c r="AZ268">
        <v>90</v>
      </c>
      <c r="BA268">
        <v>11.07</v>
      </c>
      <c r="BB268">
        <v>4.2699999999999996</v>
      </c>
      <c r="BC268">
        <v>1.57</v>
      </c>
      <c r="BD268">
        <v>3.9</v>
      </c>
      <c r="BE268">
        <v>5.5</v>
      </c>
      <c r="BF268">
        <f t="shared" si="4"/>
        <v>2.505703779589134E-2</v>
      </c>
      <c r="BG268">
        <f>1/Table3[[#This Row],[odds_ft_home_team_win]]-Table3[[#This Row],[Margin/3]]</f>
        <v>0.61188563736334434</v>
      </c>
      <c r="BH268">
        <f>1/Table3[[#This Row],[odds_ft_draw]]-Table3[[#This Row],[Margin/3]]</f>
        <v>0.23135321861436511</v>
      </c>
      <c r="BI268">
        <f>1/Table3[[#This Row],[odds_ft_away_team_win]]-Table3[[#This Row],[Margin/3]]</f>
        <v>0.15676114402229049</v>
      </c>
      <c r="BJ268">
        <f>MROUND(Table3[[#This Row],[ProbH]]*100,2)/100</f>
        <v>0.62</v>
      </c>
      <c r="BK268">
        <v>1.25</v>
      </c>
      <c r="BL268">
        <v>1.8</v>
      </c>
      <c r="BM268">
        <v>3.05</v>
      </c>
      <c r="BN268">
        <v>0</v>
      </c>
      <c r="BO268">
        <v>1.91</v>
      </c>
      <c r="BP268">
        <v>1.87</v>
      </c>
      <c r="BQ268" t="s">
        <v>1826</v>
      </c>
      <c r="BR268">
        <f>VLOOKUP(Table3[[#This Row],[Reference]],metron,10,FALSE)</f>
        <v>2.7366666666666664</v>
      </c>
      <c r="BS268">
        <f>VLOOKUP(Table3[[#This Row],[Reference]],metron,11,FALSE)</f>
        <v>1.8681481481481479</v>
      </c>
      <c r="BT268">
        <f>VLOOKUP(Table3[[#This Row],[Reference]],metron,12,FALSE)</f>
        <v>0.86851851851851847</v>
      </c>
      <c r="BU268">
        <f>VLOOKUP(Table3[[#This Row],[Reference]],metron,13,FALSE)</f>
        <v>0.81333333333333335</v>
      </c>
      <c r="BV268">
        <f>VLOOKUP(Table3[[#This Row],[Reference]],metron,14,FALSE)</f>
        <v>0.38925925925925919</v>
      </c>
      <c r="BW268">
        <f>VLOOKUP(Table3[[#This Row],[Reference]],metron,15,FALSE)</f>
        <v>14.53422724064926</v>
      </c>
      <c r="BX268">
        <f>VLOOKUP(Table3[[#This Row],[Reference]],metron,16,FALSE)</f>
        <v>8.7882851093860275</v>
      </c>
      <c r="BY268">
        <f>VLOOKUP(Table3[[#This Row],[Reference]],metron,17,FALSE)</f>
        <v>6.3007953723788868</v>
      </c>
      <c r="BZ268">
        <f>VLOOKUP(Table3[[#This Row],[Reference]],metron,18,FALSE)</f>
        <v>3.681851048445409</v>
      </c>
      <c r="CA268">
        <f>VLOOKUP(Table3[[#This Row],[Reference]],metron,19,FALSE)</f>
        <v>8.2334318682703724</v>
      </c>
      <c r="CB268">
        <f>VLOOKUP(Table3[[#This Row],[Reference]],metron,20,FALSE)</f>
        <v>5.106434060940618</v>
      </c>
      <c r="CC268">
        <f>VLOOKUP(Table3[[#This Row],[Reference]],metron,21,FALSE)</f>
        <v>12.32150615496017</v>
      </c>
      <c r="CD268">
        <f>VLOOKUP(Table3[[#This Row],[Reference]],metron,22,FALSE)</f>
        <v>13.337436640115859</v>
      </c>
      <c r="CE268">
        <f>VLOOKUP(Table3[[#This Row],[Reference]],metron,23,FALSE)</f>
        <v>1.346101231190151</v>
      </c>
      <c r="CF268">
        <f>VLOOKUP(Table3[[#This Row],[Reference]],metron,24,FALSE)</f>
        <v>1.995212038303694</v>
      </c>
      <c r="CG268">
        <f>VLOOKUP(Table3[[#This Row],[Reference]],metron,25,FALSE)</f>
        <v>6.1559507523939808E-2</v>
      </c>
      <c r="CH268">
        <f>VLOOKUP(Table3[[#This Row],[Reference]],metron,26,FALSE)</f>
        <v>0.13201094391244869</v>
      </c>
    </row>
    <row r="269" spans="1:86" hidden="1" x14ac:dyDescent="0.45">
      <c r="A269">
        <v>1538791800</v>
      </c>
      <c r="B269" t="s">
        <v>2226</v>
      </c>
      <c r="C269" t="s">
        <v>64</v>
      </c>
      <c r="D269" t="s">
        <v>65</v>
      </c>
      <c r="E269" t="s">
        <v>1817</v>
      </c>
      <c r="F269" t="s">
        <v>660</v>
      </c>
      <c r="G269" t="s">
        <v>65</v>
      </c>
      <c r="H269">
        <v>12</v>
      </c>
      <c r="I269">
        <v>0.67</v>
      </c>
      <c r="J269">
        <v>0</v>
      </c>
      <c r="K269">
        <v>0.47</v>
      </c>
      <c r="L269">
        <v>0.94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U269">
        <v>2</v>
      </c>
      <c r="V269">
        <v>1</v>
      </c>
      <c r="W269">
        <v>1</v>
      </c>
      <c r="X269">
        <v>0</v>
      </c>
      <c r="Y269">
        <v>2</v>
      </c>
      <c r="Z269">
        <v>0</v>
      </c>
      <c r="AA269">
        <v>0</v>
      </c>
      <c r="AB269">
        <v>1</v>
      </c>
      <c r="AC269">
        <v>0</v>
      </c>
      <c r="AD269">
        <v>2</v>
      </c>
      <c r="AE269">
        <v>10</v>
      </c>
      <c r="AF269">
        <v>9</v>
      </c>
      <c r="AG269">
        <v>3</v>
      </c>
      <c r="AH269">
        <v>6</v>
      </c>
      <c r="AI269">
        <v>7</v>
      </c>
      <c r="AJ269">
        <v>3</v>
      </c>
      <c r="AK269">
        <v>20</v>
      </c>
      <c r="AL269">
        <v>14</v>
      </c>
      <c r="AM269">
        <v>42</v>
      </c>
      <c r="AN269">
        <v>58</v>
      </c>
      <c r="AO269">
        <v>1.04</v>
      </c>
      <c r="AP269">
        <v>1.21</v>
      </c>
      <c r="AQ269">
        <v>3.3</v>
      </c>
      <c r="AR269">
        <v>47</v>
      </c>
      <c r="AS269">
        <v>72</v>
      </c>
      <c r="AT269">
        <v>55</v>
      </c>
      <c r="AU269">
        <v>45</v>
      </c>
      <c r="AV269">
        <v>29</v>
      </c>
      <c r="AW269">
        <v>44</v>
      </c>
      <c r="AX269">
        <v>90</v>
      </c>
      <c r="AY269">
        <v>55</v>
      </c>
      <c r="AZ269">
        <v>65</v>
      </c>
      <c r="BA269">
        <v>6.53</v>
      </c>
      <c r="BB269">
        <v>4.57</v>
      </c>
      <c r="BC269">
        <v>2.6</v>
      </c>
      <c r="BD269">
        <v>3.35</v>
      </c>
      <c r="BE269">
        <v>2.5</v>
      </c>
      <c r="BF269">
        <f t="shared" si="4"/>
        <v>2.7707615767317211E-2</v>
      </c>
      <c r="BG269">
        <f>1/Table3[[#This Row],[odds_ft_home_team_win]]-Table3[[#This Row],[Margin/3]]</f>
        <v>0.35690776884806735</v>
      </c>
      <c r="BH269">
        <f>1/Table3[[#This Row],[odds_ft_draw]]-Table3[[#This Row],[Margin/3]]</f>
        <v>0.27079984691924991</v>
      </c>
      <c r="BI269">
        <f>1/Table3[[#This Row],[odds_ft_away_team_win]]-Table3[[#This Row],[Margin/3]]</f>
        <v>0.37229238423268279</v>
      </c>
      <c r="BJ269">
        <f>MROUND(Table3[[#This Row],[ProbH]]*100,2)/100</f>
        <v>0.36</v>
      </c>
      <c r="BK269">
        <v>1.32</v>
      </c>
      <c r="BL269">
        <v>2</v>
      </c>
      <c r="BM269">
        <v>3.55</v>
      </c>
      <c r="BN269">
        <v>0</v>
      </c>
      <c r="BO269">
        <v>1.87</v>
      </c>
      <c r="BP269">
        <v>1.95</v>
      </c>
      <c r="BQ269" t="s">
        <v>1849</v>
      </c>
      <c r="BR269">
        <f>VLOOKUP(Table3[[#This Row],[Reference]],metron,10,FALSE)</f>
        <v>2.5110350525197691</v>
      </c>
      <c r="BS269">
        <f>VLOOKUP(Table3[[#This Row],[Reference]],metron,11,FALSE)</f>
        <v>1.269326094653606</v>
      </c>
      <c r="BT269">
        <f>VLOOKUP(Table3[[#This Row],[Reference]],metron,12,FALSE)</f>
        <v>1.2417089578661631</v>
      </c>
      <c r="BU269">
        <f>VLOOKUP(Table3[[#This Row],[Reference]],metron,13,FALSE)</f>
        <v>0.56586402266288949</v>
      </c>
      <c r="BV269">
        <f>VLOOKUP(Table3[[#This Row],[Reference]],metron,14,FALSE)</f>
        <v>0.55158168083097259</v>
      </c>
      <c r="BW269">
        <f>VLOOKUP(Table3[[#This Row],[Reference]],metron,15,FALSE)</f>
        <v>11.49400826446281</v>
      </c>
      <c r="BX269">
        <f>VLOOKUP(Table3[[#This Row],[Reference]],metron,16,FALSE)</f>
        <v>10.507231404958681</v>
      </c>
      <c r="BY269">
        <f>VLOOKUP(Table3[[#This Row],[Reference]],metron,17,FALSE)</f>
        <v>4.9238790406673623</v>
      </c>
      <c r="BZ269">
        <f>VLOOKUP(Table3[[#This Row],[Reference]],metron,18,FALSE)</f>
        <v>4.6296141814389991</v>
      </c>
      <c r="CA269">
        <f>VLOOKUP(Table3[[#This Row],[Reference]],metron,19,FALSE)</f>
        <v>6.5701292237954476</v>
      </c>
      <c r="CB269">
        <f>VLOOKUP(Table3[[#This Row],[Reference]],metron,20,FALSE)</f>
        <v>5.8776172235196817</v>
      </c>
      <c r="CC269">
        <f>VLOOKUP(Table3[[#This Row],[Reference]],metron,21,FALSE)</f>
        <v>12.798739495798319</v>
      </c>
      <c r="CD269">
        <f>VLOOKUP(Table3[[#This Row],[Reference]],metron,22,FALSE)</f>
        <v>12.98844537815126</v>
      </c>
      <c r="CE269">
        <f>VLOOKUP(Table3[[#This Row],[Reference]],metron,23,FALSE)</f>
        <v>1.604928297313674</v>
      </c>
      <c r="CF269">
        <f>VLOOKUP(Table3[[#This Row],[Reference]],metron,24,FALSE)</f>
        <v>1.791961219955565</v>
      </c>
      <c r="CG269">
        <f>VLOOKUP(Table3[[#This Row],[Reference]],metron,25,FALSE)</f>
        <v>8.887093516461321E-2</v>
      </c>
      <c r="CH269">
        <f>VLOOKUP(Table3[[#This Row],[Reference]],metron,26,FALSE)</f>
        <v>0.11694607150070691</v>
      </c>
    </row>
    <row r="270" spans="1:86" hidden="1" x14ac:dyDescent="0.45">
      <c r="A270">
        <v>1538863200</v>
      </c>
      <c r="B270" t="s">
        <v>2227</v>
      </c>
      <c r="C270" t="s">
        <v>64</v>
      </c>
      <c r="D270" t="s">
        <v>65</v>
      </c>
      <c r="E270" t="s">
        <v>671</v>
      </c>
      <c r="F270" t="s">
        <v>704</v>
      </c>
      <c r="G270" t="s">
        <v>65</v>
      </c>
      <c r="H270">
        <v>12</v>
      </c>
      <c r="I270">
        <v>3</v>
      </c>
      <c r="J270">
        <v>1.67</v>
      </c>
      <c r="K270">
        <v>2.29</v>
      </c>
      <c r="L270">
        <v>1.29</v>
      </c>
      <c r="M270">
        <v>2</v>
      </c>
      <c r="N270">
        <v>1</v>
      </c>
      <c r="O270">
        <v>3</v>
      </c>
      <c r="P270">
        <v>2</v>
      </c>
      <c r="Q270">
        <v>1</v>
      </c>
      <c r="R270">
        <v>1</v>
      </c>
      <c r="S270" t="s">
        <v>2228</v>
      </c>
      <c r="T270">
        <v>16</v>
      </c>
      <c r="U270">
        <v>6</v>
      </c>
      <c r="V270">
        <v>2</v>
      </c>
      <c r="W270">
        <v>1</v>
      </c>
      <c r="X270">
        <v>0</v>
      </c>
      <c r="Y270">
        <v>2</v>
      </c>
      <c r="Z270">
        <v>1</v>
      </c>
      <c r="AA270">
        <v>0</v>
      </c>
      <c r="AB270">
        <v>1</v>
      </c>
      <c r="AC270">
        <v>1</v>
      </c>
      <c r="AD270">
        <v>2</v>
      </c>
      <c r="AE270">
        <v>15</v>
      </c>
      <c r="AF270">
        <v>7</v>
      </c>
      <c r="AG270">
        <v>4</v>
      </c>
      <c r="AH270">
        <v>4</v>
      </c>
      <c r="AI270">
        <v>11</v>
      </c>
      <c r="AJ270">
        <v>3</v>
      </c>
      <c r="AK270">
        <v>11</v>
      </c>
      <c r="AL270">
        <v>7</v>
      </c>
      <c r="AM270">
        <v>63</v>
      </c>
      <c r="AN270">
        <v>37</v>
      </c>
      <c r="AO270">
        <v>1.6</v>
      </c>
      <c r="AP270">
        <v>0.91</v>
      </c>
      <c r="AQ270">
        <v>2.25</v>
      </c>
      <c r="AR270">
        <v>25</v>
      </c>
      <c r="AS270">
        <v>67</v>
      </c>
      <c r="AT270">
        <v>50</v>
      </c>
      <c r="AU270">
        <v>9</v>
      </c>
      <c r="AV270">
        <v>9</v>
      </c>
      <c r="AW270">
        <v>9</v>
      </c>
      <c r="AX270">
        <v>59</v>
      </c>
      <c r="AY270">
        <v>50</v>
      </c>
      <c r="AZ270">
        <v>83</v>
      </c>
      <c r="BA270">
        <v>8</v>
      </c>
      <c r="BB270">
        <v>4.83</v>
      </c>
      <c r="BC270">
        <v>2.15</v>
      </c>
      <c r="BD270">
        <v>3.25</v>
      </c>
      <c r="BE270">
        <v>3.3</v>
      </c>
      <c r="BF270">
        <f t="shared" si="4"/>
        <v>2.5279629930792691E-2</v>
      </c>
      <c r="BG270">
        <f>1/Table3[[#This Row],[odds_ft_home_team_win]]-Table3[[#This Row],[Margin/3]]</f>
        <v>0.43983664913897474</v>
      </c>
      <c r="BH270">
        <f>1/Table3[[#This Row],[odds_ft_draw]]-Table3[[#This Row],[Margin/3]]</f>
        <v>0.28241267776151502</v>
      </c>
      <c r="BI270">
        <f>1/Table3[[#This Row],[odds_ft_away_team_win]]-Table3[[#This Row],[Margin/3]]</f>
        <v>0.27775067309951035</v>
      </c>
      <c r="BJ270">
        <f>MROUND(Table3[[#This Row],[ProbH]]*100,2)/100</f>
        <v>0.44</v>
      </c>
      <c r="BK270">
        <v>1.36</v>
      </c>
      <c r="BL270">
        <v>2.1</v>
      </c>
      <c r="BM270">
        <v>3.9</v>
      </c>
      <c r="BN270">
        <v>0</v>
      </c>
      <c r="BO270">
        <v>1.95</v>
      </c>
      <c r="BP270">
        <v>1.87</v>
      </c>
      <c r="BQ270" t="s">
        <v>1835</v>
      </c>
      <c r="BR270">
        <f>VLOOKUP(Table3[[#This Row],[Reference]],metron,10,FALSE)</f>
        <v>2.4807646356033461</v>
      </c>
      <c r="BS270">
        <f>VLOOKUP(Table3[[#This Row],[Reference]],metron,11,FALSE)</f>
        <v>1.4140979689366791</v>
      </c>
      <c r="BT270">
        <f>VLOOKUP(Table3[[#This Row],[Reference]],metron,12,FALSE)</f>
        <v>1.0666666666666671</v>
      </c>
      <c r="BU270">
        <f>VLOOKUP(Table3[[#This Row],[Reference]],metron,13,FALSE)</f>
        <v>0.62712066905615294</v>
      </c>
      <c r="BV270">
        <f>VLOOKUP(Table3[[#This Row],[Reference]],metron,14,FALSE)</f>
        <v>0.46009557945041818</v>
      </c>
      <c r="BW270">
        <f>VLOOKUP(Table3[[#This Row],[Reference]],metron,15,FALSE)</f>
        <v>12.56969280146722</v>
      </c>
      <c r="BX270">
        <f>VLOOKUP(Table3[[#This Row],[Reference]],metron,16,FALSE)</f>
        <v>9.8695552498853729</v>
      </c>
      <c r="BY270">
        <f>VLOOKUP(Table3[[#This Row],[Reference]],metron,17,FALSE)</f>
        <v>5.2754256787850897</v>
      </c>
      <c r="BZ270">
        <f>VLOOKUP(Table3[[#This Row],[Reference]],metron,18,FALSE)</f>
        <v>4.1279337321675103</v>
      </c>
      <c r="CA270">
        <f>VLOOKUP(Table3[[#This Row],[Reference]],metron,19,FALSE)</f>
        <v>7.2942671226821298</v>
      </c>
      <c r="CB270">
        <f>VLOOKUP(Table3[[#This Row],[Reference]],metron,20,FALSE)</f>
        <v>5.7416215177178627</v>
      </c>
      <c r="CC270">
        <f>VLOOKUP(Table3[[#This Row],[Reference]],metron,21,FALSE)</f>
        <v>12.897246007868549</v>
      </c>
      <c r="CD270">
        <f>VLOOKUP(Table3[[#This Row],[Reference]],metron,22,FALSE)</f>
        <v>13.507058551261281</v>
      </c>
      <c r="CE270">
        <f>VLOOKUP(Table3[[#This Row],[Reference]],metron,23,FALSE)</f>
        <v>1.576522702104098</v>
      </c>
      <c r="CF270">
        <f>VLOOKUP(Table3[[#This Row],[Reference]],metron,24,FALSE)</f>
        <v>1.917165005537099</v>
      </c>
      <c r="CG270">
        <f>VLOOKUP(Table3[[#This Row],[Reference]],metron,25,FALSE)</f>
        <v>8.4385382059800659E-2</v>
      </c>
      <c r="CH270">
        <f>VLOOKUP(Table3[[#This Row],[Reference]],metron,26,FALSE)</f>
        <v>0.1233665559246955</v>
      </c>
    </row>
    <row r="271" spans="1:86" hidden="1" x14ac:dyDescent="0.45">
      <c r="A271">
        <v>1538870400</v>
      </c>
      <c r="B271" t="s">
        <v>2229</v>
      </c>
      <c r="C271" t="s">
        <v>64</v>
      </c>
      <c r="D271" t="s">
        <v>65</v>
      </c>
      <c r="E271" t="s">
        <v>667</v>
      </c>
      <c r="F271" t="s">
        <v>1810</v>
      </c>
      <c r="G271" t="s">
        <v>65</v>
      </c>
      <c r="H271">
        <v>12</v>
      </c>
      <c r="I271">
        <v>1.2</v>
      </c>
      <c r="J271">
        <v>0.83</v>
      </c>
      <c r="K271">
        <v>1.6</v>
      </c>
      <c r="L271">
        <v>1.1200000000000001</v>
      </c>
      <c r="M271">
        <v>1</v>
      </c>
      <c r="N271">
        <v>2</v>
      </c>
      <c r="O271">
        <v>3</v>
      </c>
      <c r="P271">
        <v>0</v>
      </c>
      <c r="Q271">
        <v>0</v>
      </c>
      <c r="R271">
        <v>0</v>
      </c>
      <c r="S271">
        <v>86</v>
      </c>
      <c r="T271" t="s">
        <v>2230</v>
      </c>
      <c r="U271">
        <v>2</v>
      </c>
      <c r="V271">
        <v>7</v>
      </c>
      <c r="W271">
        <v>1</v>
      </c>
      <c r="X271">
        <v>0</v>
      </c>
      <c r="Y271">
        <v>2</v>
      </c>
      <c r="Z271">
        <v>0</v>
      </c>
      <c r="AA271">
        <v>0</v>
      </c>
      <c r="AB271">
        <v>1</v>
      </c>
      <c r="AC271">
        <v>2</v>
      </c>
      <c r="AD271">
        <v>0</v>
      </c>
      <c r="AE271">
        <v>16</v>
      </c>
      <c r="AF271">
        <v>16</v>
      </c>
      <c r="AG271">
        <v>4</v>
      </c>
      <c r="AH271">
        <v>3</v>
      </c>
      <c r="AI271">
        <v>12</v>
      </c>
      <c r="AJ271">
        <v>13</v>
      </c>
      <c r="AK271">
        <v>13</v>
      </c>
      <c r="AL271">
        <v>12</v>
      </c>
      <c r="AM271">
        <v>58</v>
      </c>
      <c r="AN271">
        <v>42</v>
      </c>
      <c r="AO271">
        <v>1.67</v>
      </c>
      <c r="AP271">
        <v>1.48</v>
      </c>
      <c r="AQ271">
        <v>2.7</v>
      </c>
      <c r="AR271">
        <v>44</v>
      </c>
      <c r="AS271">
        <v>82</v>
      </c>
      <c r="AT271">
        <v>54</v>
      </c>
      <c r="AU271">
        <v>35</v>
      </c>
      <c r="AV271">
        <v>0</v>
      </c>
      <c r="AW271">
        <v>37</v>
      </c>
      <c r="AX271">
        <v>72</v>
      </c>
      <c r="AY271">
        <v>54</v>
      </c>
      <c r="AZ271">
        <v>92</v>
      </c>
      <c r="BA271">
        <v>11.53</v>
      </c>
      <c r="BB271">
        <v>6.93</v>
      </c>
      <c r="BC271">
        <v>1.83</v>
      </c>
      <c r="BD271">
        <v>3.55</v>
      </c>
      <c r="BE271">
        <v>4</v>
      </c>
      <c r="BF271">
        <f t="shared" si="4"/>
        <v>2.6046076092254806E-2</v>
      </c>
      <c r="BG271">
        <f>1/Table3[[#This Row],[odds_ft_home_team_win]]-Table3[[#This Row],[Margin/3]]</f>
        <v>0.52040201133943909</v>
      </c>
      <c r="BH271">
        <f>1/Table3[[#This Row],[odds_ft_draw]]-Table3[[#This Row],[Margin/3]]</f>
        <v>0.25564406475281565</v>
      </c>
      <c r="BI271">
        <f>1/Table3[[#This Row],[odds_ft_away_team_win]]-Table3[[#This Row],[Margin/3]]</f>
        <v>0.22395392390774518</v>
      </c>
      <c r="BJ271">
        <f>MROUND(Table3[[#This Row],[ProbH]]*100,2)/100</f>
        <v>0.52</v>
      </c>
      <c r="BK271">
        <v>1.25</v>
      </c>
      <c r="BL271">
        <v>1.8</v>
      </c>
      <c r="BM271">
        <v>3.05</v>
      </c>
      <c r="BN271">
        <v>0</v>
      </c>
      <c r="BO271">
        <v>1.77</v>
      </c>
      <c r="BP271">
        <v>2.0499999999999998</v>
      </c>
      <c r="BQ271" t="s">
        <v>736</v>
      </c>
      <c r="BR271">
        <f>VLOOKUP(Table3[[#This Row],[Reference]],metron,10,FALSE)</f>
        <v>2.5967403582378576</v>
      </c>
      <c r="BS271">
        <f>VLOOKUP(Table3[[#This Row],[Reference]],metron,11,FALSE)</f>
        <v>1.625948039373891</v>
      </c>
      <c r="BT271">
        <f>VLOOKUP(Table3[[#This Row],[Reference]],metron,12,FALSE)</f>
        <v>0.97079231886396644</v>
      </c>
      <c r="BU271">
        <f>VLOOKUP(Table3[[#This Row],[Reference]],metron,13,FALSE)</f>
        <v>0.71433182698515174</v>
      </c>
      <c r="BV271">
        <f>VLOOKUP(Table3[[#This Row],[Reference]],metron,14,FALSE)</f>
        <v>0.43011620400258233</v>
      </c>
      <c r="BW271">
        <f>VLOOKUP(Table3[[#This Row],[Reference]],metron,15,FALSE)</f>
        <v>13.39951055368614</v>
      </c>
      <c r="BX271">
        <f>VLOOKUP(Table3[[#This Row],[Reference]],metron,16,FALSE)</f>
        <v>9.4252064851636579</v>
      </c>
      <c r="BY271">
        <f>VLOOKUP(Table3[[#This Row],[Reference]],metron,17,FALSE)</f>
        <v>5.7628422023992618</v>
      </c>
      <c r="BZ271">
        <f>VLOOKUP(Table3[[#This Row],[Reference]],metron,18,FALSE)</f>
        <v>3.9375576745616732</v>
      </c>
      <c r="CA271">
        <f>VLOOKUP(Table3[[#This Row],[Reference]],metron,19,FALSE)</f>
        <v>7.636668351286878</v>
      </c>
      <c r="CB271">
        <f>VLOOKUP(Table3[[#This Row],[Reference]],metron,20,FALSE)</f>
        <v>5.4876488106019847</v>
      </c>
      <c r="CC271">
        <f>VLOOKUP(Table3[[#This Row],[Reference]],metron,21,FALSE)</f>
        <v>12.460420531849101</v>
      </c>
      <c r="CD271">
        <f>VLOOKUP(Table3[[#This Row],[Reference]],metron,22,FALSE)</f>
        <v>13.44897959183673</v>
      </c>
      <c r="CE271">
        <f>VLOOKUP(Table3[[#This Row],[Reference]],metron,23,FALSE)</f>
        <v>1.462202380952381</v>
      </c>
      <c r="CF271">
        <f>VLOOKUP(Table3[[#This Row],[Reference]],metron,24,FALSE)</f>
        <v>2.01547619047619</v>
      </c>
      <c r="CG271">
        <f>VLOOKUP(Table3[[#This Row],[Reference]],metron,25,FALSE)</f>
        <v>7.7380952380952384E-2</v>
      </c>
      <c r="CH271">
        <f>VLOOKUP(Table3[[#This Row],[Reference]],metron,26,FALSE)</f>
        <v>0.13754093480202439</v>
      </c>
    </row>
    <row r="272" spans="1:86" hidden="1" x14ac:dyDescent="0.45">
      <c r="A272">
        <v>1538870400</v>
      </c>
      <c r="B272" t="s">
        <v>2229</v>
      </c>
      <c r="C272" t="s">
        <v>64</v>
      </c>
      <c r="D272" t="s">
        <v>65</v>
      </c>
      <c r="E272" t="s">
        <v>661</v>
      </c>
      <c r="F272" t="s">
        <v>694</v>
      </c>
      <c r="G272" t="s">
        <v>65</v>
      </c>
      <c r="H272">
        <v>12</v>
      </c>
      <c r="I272">
        <v>2.17</v>
      </c>
      <c r="J272">
        <v>1.67</v>
      </c>
      <c r="K272">
        <v>2.19</v>
      </c>
      <c r="L272">
        <v>1.5</v>
      </c>
      <c r="M272">
        <v>2</v>
      </c>
      <c r="N272">
        <v>3</v>
      </c>
      <c r="O272">
        <v>5</v>
      </c>
      <c r="P272">
        <v>2</v>
      </c>
      <c r="Q272">
        <v>1</v>
      </c>
      <c r="R272">
        <v>1</v>
      </c>
      <c r="S272" t="s">
        <v>533</v>
      </c>
      <c r="T272" t="s">
        <v>2231</v>
      </c>
      <c r="U272">
        <v>3</v>
      </c>
      <c r="V272">
        <v>5</v>
      </c>
      <c r="W272">
        <v>2</v>
      </c>
      <c r="X272">
        <v>0</v>
      </c>
      <c r="Y272">
        <v>5</v>
      </c>
      <c r="Z272">
        <v>0</v>
      </c>
      <c r="AA272">
        <v>1</v>
      </c>
      <c r="AB272">
        <v>1</v>
      </c>
      <c r="AC272">
        <v>2</v>
      </c>
      <c r="AD272">
        <v>3</v>
      </c>
      <c r="AE272">
        <v>25</v>
      </c>
      <c r="AF272">
        <v>18</v>
      </c>
      <c r="AG272">
        <v>12</v>
      </c>
      <c r="AH272">
        <v>6</v>
      </c>
      <c r="AI272">
        <v>13</v>
      </c>
      <c r="AJ272">
        <v>12</v>
      </c>
      <c r="AK272">
        <v>10</v>
      </c>
      <c r="AL272">
        <v>17</v>
      </c>
      <c r="AM272">
        <v>61</v>
      </c>
      <c r="AN272">
        <v>39</v>
      </c>
      <c r="AO272">
        <v>2.79</v>
      </c>
      <c r="AP272">
        <v>1.71</v>
      </c>
      <c r="AQ272">
        <v>2.67</v>
      </c>
      <c r="AR272">
        <v>50</v>
      </c>
      <c r="AS272">
        <v>84</v>
      </c>
      <c r="AT272">
        <v>50</v>
      </c>
      <c r="AU272">
        <v>33</v>
      </c>
      <c r="AV272">
        <v>9</v>
      </c>
      <c r="AW272">
        <v>9</v>
      </c>
      <c r="AX272">
        <v>84</v>
      </c>
      <c r="AY272">
        <v>50</v>
      </c>
      <c r="AZ272">
        <v>92</v>
      </c>
      <c r="BA272">
        <v>11.5</v>
      </c>
      <c r="BB272">
        <v>5.67</v>
      </c>
      <c r="BC272">
        <v>2.15</v>
      </c>
      <c r="BD272">
        <v>3.3</v>
      </c>
      <c r="BE272">
        <v>3.3</v>
      </c>
      <c r="BF272">
        <f t="shared" si="4"/>
        <v>2.3725628376791191E-2</v>
      </c>
      <c r="BG272">
        <f>1/Table3[[#This Row],[odds_ft_home_team_win]]-Table3[[#This Row],[Margin/3]]</f>
        <v>0.44139065069297623</v>
      </c>
      <c r="BH272">
        <f>1/Table3[[#This Row],[odds_ft_draw]]-Table3[[#This Row],[Margin/3]]</f>
        <v>0.27930467465351183</v>
      </c>
      <c r="BI272">
        <f>1/Table3[[#This Row],[odds_ft_away_team_win]]-Table3[[#This Row],[Margin/3]]</f>
        <v>0.27930467465351183</v>
      </c>
      <c r="BJ272">
        <f>MROUND(Table3[[#This Row],[ProbH]]*100,2)/100</f>
        <v>0.44</v>
      </c>
      <c r="BK272">
        <v>1.33</v>
      </c>
      <c r="BL272">
        <v>2</v>
      </c>
      <c r="BM272">
        <v>3.65</v>
      </c>
      <c r="BN272">
        <v>0</v>
      </c>
      <c r="BO272">
        <v>1.91</v>
      </c>
      <c r="BP272">
        <v>1.91</v>
      </c>
      <c r="BQ272" t="s">
        <v>1838</v>
      </c>
      <c r="BR272">
        <f>VLOOKUP(Table3[[#This Row],[Reference]],metron,10,FALSE)</f>
        <v>2.4807646356033461</v>
      </c>
      <c r="BS272">
        <f>VLOOKUP(Table3[[#This Row],[Reference]],metron,11,FALSE)</f>
        <v>1.4140979689366791</v>
      </c>
      <c r="BT272">
        <f>VLOOKUP(Table3[[#This Row],[Reference]],metron,12,FALSE)</f>
        <v>1.0666666666666671</v>
      </c>
      <c r="BU272">
        <f>VLOOKUP(Table3[[#This Row],[Reference]],metron,13,FALSE)</f>
        <v>0.62712066905615294</v>
      </c>
      <c r="BV272">
        <f>VLOOKUP(Table3[[#This Row],[Reference]],metron,14,FALSE)</f>
        <v>0.46009557945041818</v>
      </c>
      <c r="BW272">
        <f>VLOOKUP(Table3[[#This Row],[Reference]],metron,15,FALSE)</f>
        <v>12.56969280146722</v>
      </c>
      <c r="BX272">
        <f>VLOOKUP(Table3[[#This Row],[Reference]],metron,16,FALSE)</f>
        <v>9.8695552498853729</v>
      </c>
      <c r="BY272">
        <f>VLOOKUP(Table3[[#This Row],[Reference]],metron,17,FALSE)</f>
        <v>5.2754256787850897</v>
      </c>
      <c r="BZ272">
        <f>VLOOKUP(Table3[[#This Row],[Reference]],metron,18,FALSE)</f>
        <v>4.1279337321675103</v>
      </c>
      <c r="CA272">
        <f>VLOOKUP(Table3[[#This Row],[Reference]],metron,19,FALSE)</f>
        <v>7.2942671226821298</v>
      </c>
      <c r="CB272">
        <f>VLOOKUP(Table3[[#This Row],[Reference]],metron,20,FALSE)</f>
        <v>5.7416215177178627</v>
      </c>
      <c r="CC272">
        <f>VLOOKUP(Table3[[#This Row],[Reference]],metron,21,FALSE)</f>
        <v>12.897246007868549</v>
      </c>
      <c r="CD272">
        <f>VLOOKUP(Table3[[#This Row],[Reference]],metron,22,FALSE)</f>
        <v>13.507058551261281</v>
      </c>
      <c r="CE272">
        <f>VLOOKUP(Table3[[#This Row],[Reference]],metron,23,FALSE)</f>
        <v>1.576522702104098</v>
      </c>
      <c r="CF272">
        <f>VLOOKUP(Table3[[#This Row],[Reference]],metron,24,FALSE)</f>
        <v>1.917165005537099</v>
      </c>
      <c r="CG272">
        <f>VLOOKUP(Table3[[#This Row],[Reference]],metron,25,FALSE)</f>
        <v>8.4385382059800659E-2</v>
      </c>
      <c r="CH272">
        <f>VLOOKUP(Table3[[#This Row],[Reference]],metron,26,FALSE)</f>
        <v>0.1233665559246955</v>
      </c>
    </row>
    <row r="273" spans="1:86" hidden="1" x14ac:dyDescent="0.45">
      <c r="A273">
        <v>1538877960</v>
      </c>
      <c r="B273" t="s">
        <v>2232</v>
      </c>
      <c r="C273" t="s">
        <v>64</v>
      </c>
      <c r="D273" t="s">
        <v>65</v>
      </c>
      <c r="E273" t="s">
        <v>666</v>
      </c>
      <c r="F273" t="s">
        <v>682</v>
      </c>
      <c r="G273" t="s">
        <v>65</v>
      </c>
      <c r="H273">
        <v>12</v>
      </c>
      <c r="I273">
        <v>0.8</v>
      </c>
      <c r="J273">
        <v>1.83</v>
      </c>
      <c r="K273">
        <v>1</v>
      </c>
      <c r="L273">
        <v>1.21</v>
      </c>
      <c r="M273">
        <v>1</v>
      </c>
      <c r="N273">
        <v>2</v>
      </c>
      <c r="O273">
        <v>3</v>
      </c>
      <c r="P273">
        <v>2</v>
      </c>
      <c r="Q273">
        <v>1</v>
      </c>
      <c r="R273">
        <v>1</v>
      </c>
      <c r="S273">
        <v>6</v>
      </c>
      <c r="T273" t="s">
        <v>2233</v>
      </c>
      <c r="U273">
        <v>5</v>
      </c>
      <c r="V273">
        <v>3</v>
      </c>
      <c r="W273">
        <v>2</v>
      </c>
      <c r="X273">
        <v>0</v>
      </c>
      <c r="Y273">
        <v>2</v>
      </c>
      <c r="Z273">
        <v>0</v>
      </c>
      <c r="AA273">
        <v>0</v>
      </c>
      <c r="AB273">
        <v>2</v>
      </c>
      <c r="AC273">
        <v>0</v>
      </c>
      <c r="AD273">
        <v>2</v>
      </c>
      <c r="AE273">
        <v>19</v>
      </c>
      <c r="AF273">
        <v>10</v>
      </c>
      <c r="AG273">
        <v>5</v>
      </c>
      <c r="AH273">
        <v>5</v>
      </c>
      <c r="AI273">
        <v>14</v>
      </c>
      <c r="AJ273">
        <v>5</v>
      </c>
      <c r="AK273">
        <v>19</v>
      </c>
      <c r="AL273">
        <v>12</v>
      </c>
      <c r="AM273">
        <v>62</v>
      </c>
      <c r="AN273">
        <v>38</v>
      </c>
      <c r="AO273">
        <v>0</v>
      </c>
      <c r="AP273">
        <v>0</v>
      </c>
      <c r="AQ273">
        <v>2.19</v>
      </c>
      <c r="AR273">
        <v>47</v>
      </c>
      <c r="AS273">
        <v>64</v>
      </c>
      <c r="AT273">
        <v>45</v>
      </c>
      <c r="AU273">
        <v>19</v>
      </c>
      <c r="AV273">
        <v>0</v>
      </c>
      <c r="AW273">
        <v>54</v>
      </c>
      <c r="AX273">
        <v>72</v>
      </c>
      <c r="AY273">
        <v>19</v>
      </c>
      <c r="AZ273">
        <v>65</v>
      </c>
      <c r="BA273">
        <v>12.53</v>
      </c>
      <c r="BB273">
        <v>4</v>
      </c>
      <c r="BC273">
        <v>2.25</v>
      </c>
      <c r="BD273">
        <v>3.3</v>
      </c>
      <c r="BE273">
        <v>3.05</v>
      </c>
      <c r="BF273">
        <f t="shared" si="4"/>
        <v>2.5114533311254572E-2</v>
      </c>
      <c r="BG273">
        <f>1/Table3[[#This Row],[odds_ft_home_team_win]]-Table3[[#This Row],[Margin/3]]</f>
        <v>0.41932991113318985</v>
      </c>
      <c r="BH273">
        <f>1/Table3[[#This Row],[odds_ft_draw]]-Table3[[#This Row],[Margin/3]]</f>
        <v>0.27791576971904847</v>
      </c>
      <c r="BI273">
        <f>1/Table3[[#This Row],[odds_ft_away_team_win]]-Table3[[#This Row],[Margin/3]]</f>
        <v>0.30275431914776185</v>
      </c>
      <c r="BJ273">
        <f>MROUND(Table3[[#This Row],[ProbH]]*100,2)/100</f>
        <v>0.42</v>
      </c>
      <c r="BK273">
        <v>1.28</v>
      </c>
      <c r="BL273">
        <v>1.87</v>
      </c>
      <c r="BM273">
        <v>3.2</v>
      </c>
      <c r="BN273">
        <v>0</v>
      </c>
      <c r="BO273">
        <v>1.77</v>
      </c>
      <c r="BP273">
        <v>2.0499999999999998</v>
      </c>
      <c r="BQ273" t="s">
        <v>1843</v>
      </c>
      <c r="BR273">
        <f>VLOOKUP(Table3[[#This Row],[Reference]],metron,10,FALSE)</f>
        <v>2.4884649511978703</v>
      </c>
      <c r="BS273">
        <f>VLOOKUP(Table3[[#This Row],[Reference]],metron,11,FALSE)</f>
        <v>1.396960958296362</v>
      </c>
      <c r="BT273">
        <f>VLOOKUP(Table3[[#This Row],[Reference]],metron,12,FALSE)</f>
        <v>1.091503992901508</v>
      </c>
      <c r="BU273">
        <f>VLOOKUP(Table3[[#This Row],[Reference]],metron,13,FALSE)</f>
        <v>0.60765391014975045</v>
      </c>
      <c r="BV273">
        <f>VLOOKUP(Table3[[#This Row],[Reference]],metron,14,FALSE)</f>
        <v>0.47276760953965608</v>
      </c>
      <c r="BW273">
        <f>VLOOKUP(Table3[[#This Row],[Reference]],metron,15,FALSE)</f>
        <v>12.29504785684561</v>
      </c>
      <c r="BX273">
        <f>VLOOKUP(Table3[[#This Row],[Reference]],metron,16,FALSE)</f>
        <v>10.047232625884311</v>
      </c>
      <c r="BY273">
        <f>VLOOKUP(Table3[[#This Row],[Reference]],metron,17,FALSE)</f>
        <v>5.2917192097519967</v>
      </c>
      <c r="BZ273">
        <f>VLOOKUP(Table3[[#This Row],[Reference]],metron,18,FALSE)</f>
        <v>4.2580916351408158</v>
      </c>
      <c r="CA273">
        <f>VLOOKUP(Table3[[#This Row],[Reference]],metron,19,FALSE)</f>
        <v>7.0033286470936131</v>
      </c>
      <c r="CB273">
        <f>VLOOKUP(Table3[[#This Row],[Reference]],metron,20,FALSE)</f>
        <v>5.789140990743495</v>
      </c>
      <c r="CC273">
        <f>VLOOKUP(Table3[[#This Row],[Reference]],metron,21,FALSE)</f>
        <v>12.77041895895049</v>
      </c>
      <c r="CD273">
        <f>VLOOKUP(Table3[[#This Row],[Reference]],metron,22,FALSE)</f>
        <v>13.411129919593741</v>
      </c>
      <c r="CE273">
        <f>VLOOKUP(Table3[[#This Row],[Reference]],metron,23,FALSE)</f>
        <v>1.556141062018646</v>
      </c>
      <c r="CF273">
        <f>VLOOKUP(Table3[[#This Row],[Reference]],metron,24,FALSE)</f>
        <v>1.9114308877178761</v>
      </c>
      <c r="CG273">
        <f>VLOOKUP(Table3[[#This Row],[Reference]],metron,25,FALSE)</f>
        <v>8.4920956627482766E-2</v>
      </c>
      <c r="CH273">
        <f>VLOOKUP(Table3[[#This Row],[Reference]],metron,26,FALSE)</f>
        <v>0.1323469801378192</v>
      </c>
    </row>
    <row r="274" spans="1:86" hidden="1" x14ac:dyDescent="0.45">
      <c r="A274">
        <v>1538879760</v>
      </c>
      <c r="B274" t="s">
        <v>2234</v>
      </c>
      <c r="C274" t="s">
        <v>64</v>
      </c>
      <c r="D274" t="s">
        <v>65</v>
      </c>
      <c r="E274" t="s">
        <v>676</v>
      </c>
      <c r="F274" t="s">
        <v>683</v>
      </c>
      <c r="G274" t="s">
        <v>65</v>
      </c>
      <c r="H274">
        <v>12</v>
      </c>
      <c r="I274">
        <v>2</v>
      </c>
      <c r="J274">
        <v>1.33</v>
      </c>
      <c r="K274">
        <v>1.72</v>
      </c>
      <c r="L274">
        <v>0.61</v>
      </c>
      <c r="M274">
        <v>1</v>
      </c>
      <c r="N274">
        <v>1</v>
      </c>
      <c r="O274">
        <v>2</v>
      </c>
      <c r="P274">
        <v>1</v>
      </c>
      <c r="Q274">
        <v>1</v>
      </c>
      <c r="R274">
        <v>0</v>
      </c>
      <c r="S274">
        <v>13</v>
      </c>
      <c r="T274">
        <v>62</v>
      </c>
      <c r="U274">
        <v>7</v>
      </c>
      <c r="V274">
        <v>2</v>
      </c>
      <c r="W274">
        <v>1</v>
      </c>
      <c r="X274">
        <v>0</v>
      </c>
      <c r="Y274">
        <v>3</v>
      </c>
      <c r="Z274">
        <v>0</v>
      </c>
      <c r="AA274">
        <v>0</v>
      </c>
      <c r="AB274">
        <v>1</v>
      </c>
      <c r="AC274">
        <v>1</v>
      </c>
      <c r="AD274">
        <v>2</v>
      </c>
      <c r="AE274">
        <v>24</v>
      </c>
      <c r="AF274">
        <v>20</v>
      </c>
      <c r="AG274">
        <v>7</v>
      </c>
      <c r="AH274">
        <v>6</v>
      </c>
      <c r="AI274">
        <v>17</v>
      </c>
      <c r="AJ274">
        <v>14</v>
      </c>
      <c r="AK274">
        <v>18</v>
      </c>
      <c r="AL274">
        <v>14</v>
      </c>
      <c r="AM274">
        <v>45</v>
      </c>
      <c r="AN274">
        <v>55</v>
      </c>
      <c r="AO274">
        <v>2.35</v>
      </c>
      <c r="AP274">
        <v>1.99</v>
      </c>
      <c r="AQ274">
        <v>2.34</v>
      </c>
      <c r="AR274">
        <v>59</v>
      </c>
      <c r="AS274">
        <v>67</v>
      </c>
      <c r="AT274">
        <v>42</v>
      </c>
      <c r="AU274">
        <v>25</v>
      </c>
      <c r="AV274">
        <v>9</v>
      </c>
      <c r="AW274">
        <v>17</v>
      </c>
      <c r="AX274">
        <v>34</v>
      </c>
      <c r="AY274">
        <v>59</v>
      </c>
      <c r="AZ274">
        <v>84</v>
      </c>
      <c r="BA274">
        <v>10.67</v>
      </c>
      <c r="BB274">
        <v>5.66</v>
      </c>
      <c r="BC274">
        <v>1.95</v>
      </c>
      <c r="BD274">
        <v>3.3</v>
      </c>
      <c r="BE274">
        <v>3.85</v>
      </c>
      <c r="BF274">
        <f t="shared" si="4"/>
        <v>2.5197025197025269E-2</v>
      </c>
      <c r="BG274">
        <f>1/Table3[[#This Row],[odds_ft_home_team_win]]-Table3[[#This Row],[Margin/3]]</f>
        <v>0.48762348762348762</v>
      </c>
      <c r="BH274">
        <f>1/Table3[[#This Row],[odds_ft_draw]]-Table3[[#This Row],[Margin/3]]</f>
        <v>0.27783327783327777</v>
      </c>
      <c r="BI274">
        <f>1/Table3[[#This Row],[odds_ft_away_team_win]]-Table3[[#This Row],[Margin/3]]</f>
        <v>0.23454323454323445</v>
      </c>
      <c r="BJ274">
        <f>MROUND(Table3[[#This Row],[ProbH]]*100,2)/100</f>
        <v>0.48</v>
      </c>
      <c r="BK274">
        <v>1.3</v>
      </c>
      <c r="BL274">
        <v>1.95</v>
      </c>
      <c r="BM274">
        <v>3.4</v>
      </c>
      <c r="BN274">
        <v>0</v>
      </c>
      <c r="BO274">
        <v>1.87</v>
      </c>
      <c r="BP274">
        <v>1.95</v>
      </c>
      <c r="BQ274" t="s">
        <v>1829</v>
      </c>
      <c r="BR274">
        <f>VLOOKUP(Table3[[#This Row],[Reference]],metron,10,FALSE)</f>
        <v>2.5271929824561399</v>
      </c>
      <c r="BS274">
        <f>VLOOKUP(Table3[[#This Row],[Reference]],metron,11,FALSE)</f>
        <v>1.510877192982456</v>
      </c>
      <c r="BT274">
        <f>VLOOKUP(Table3[[#This Row],[Reference]],metron,12,FALSE)</f>
        <v>1.0163157894736841</v>
      </c>
      <c r="BU274">
        <f>VLOOKUP(Table3[[#This Row],[Reference]],metron,13,FALSE)</f>
        <v>0.67350877192982461</v>
      </c>
      <c r="BV274">
        <f>VLOOKUP(Table3[[#This Row],[Reference]],metron,14,FALSE)</f>
        <v>0.4442105263157895</v>
      </c>
      <c r="BW274">
        <f>VLOOKUP(Table3[[#This Row],[Reference]],metron,15,FALSE)</f>
        <v>12.80980392156863</v>
      </c>
      <c r="BX274">
        <f>VLOOKUP(Table3[[#This Row],[Reference]],metron,16,FALSE)</f>
        <v>9.6872549019607845</v>
      </c>
      <c r="BY274">
        <f>VLOOKUP(Table3[[#This Row],[Reference]],metron,17,FALSE)</f>
        <v>5.6491169610129957</v>
      </c>
      <c r="BZ274">
        <f>VLOOKUP(Table3[[#This Row],[Reference]],metron,18,FALSE)</f>
        <v>4.1379540153282237</v>
      </c>
      <c r="CA274">
        <f>VLOOKUP(Table3[[#This Row],[Reference]],metron,19,FALSE)</f>
        <v>7.1606869605556343</v>
      </c>
      <c r="CB274">
        <f>VLOOKUP(Table3[[#This Row],[Reference]],metron,20,FALSE)</f>
        <v>5.5493008866325608</v>
      </c>
      <c r="CC274">
        <f>VLOOKUP(Table3[[#This Row],[Reference]],metron,21,FALSE)</f>
        <v>12.9029029029029</v>
      </c>
      <c r="CD274">
        <f>VLOOKUP(Table3[[#This Row],[Reference]],metron,22,FALSE)</f>
        <v>13.75508842175509</v>
      </c>
      <c r="CE274">
        <f>VLOOKUP(Table3[[#This Row],[Reference]],metron,23,FALSE)</f>
        <v>1.5287356321839081</v>
      </c>
      <c r="CF274">
        <f>VLOOKUP(Table3[[#This Row],[Reference]],metron,24,FALSE)</f>
        <v>1.9664750957854411</v>
      </c>
      <c r="CG274">
        <f>VLOOKUP(Table3[[#This Row],[Reference]],metron,25,FALSE)</f>
        <v>8.8441890166028103E-2</v>
      </c>
      <c r="CH274">
        <f>VLOOKUP(Table3[[#This Row],[Reference]],metron,26,FALSE)</f>
        <v>0.13409961685823751</v>
      </c>
    </row>
    <row r="275" spans="1:86" hidden="1" x14ac:dyDescent="0.45">
      <c r="A275">
        <v>1538931600</v>
      </c>
      <c r="B275" t="s">
        <v>2235</v>
      </c>
      <c r="C275" t="s">
        <v>64</v>
      </c>
      <c r="D275" t="s">
        <v>65</v>
      </c>
      <c r="E275" t="s">
        <v>705</v>
      </c>
      <c r="F275" t="s">
        <v>693</v>
      </c>
      <c r="G275" t="s">
        <v>65</v>
      </c>
      <c r="H275">
        <v>12</v>
      </c>
      <c r="I275">
        <v>2.17</v>
      </c>
      <c r="J275">
        <v>1</v>
      </c>
      <c r="K275">
        <v>2.17</v>
      </c>
      <c r="L275">
        <v>0.78</v>
      </c>
      <c r="M275">
        <v>2</v>
      </c>
      <c r="N275">
        <v>1</v>
      </c>
      <c r="O275">
        <v>3</v>
      </c>
      <c r="P275">
        <v>2</v>
      </c>
      <c r="Q275">
        <v>1</v>
      </c>
      <c r="R275">
        <v>1</v>
      </c>
      <c r="S275" t="s">
        <v>2236</v>
      </c>
      <c r="T275">
        <v>10</v>
      </c>
      <c r="U275">
        <v>3</v>
      </c>
      <c r="V275">
        <v>3</v>
      </c>
      <c r="W275">
        <v>3</v>
      </c>
      <c r="X275">
        <v>1</v>
      </c>
      <c r="Y275">
        <v>2</v>
      </c>
      <c r="Z275">
        <v>0</v>
      </c>
      <c r="AA275">
        <v>3</v>
      </c>
      <c r="AB275">
        <v>1</v>
      </c>
      <c r="AC275">
        <v>0</v>
      </c>
      <c r="AD275">
        <v>2</v>
      </c>
      <c r="AE275">
        <v>11</v>
      </c>
      <c r="AF275">
        <v>6</v>
      </c>
      <c r="AG275">
        <v>4</v>
      </c>
      <c r="AH275">
        <v>2</v>
      </c>
      <c r="AI275">
        <v>7</v>
      </c>
      <c r="AJ275">
        <v>4</v>
      </c>
      <c r="AK275">
        <v>11</v>
      </c>
      <c r="AL275">
        <v>16</v>
      </c>
      <c r="AM275">
        <v>41</v>
      </c>
      <c r="AN275">
        <v>59</v>
      </c>
      <c r="AO275">
        <v>1.25</v>
      </c>
      <c r="AP275">
        <v>0.88</v>
      </c>
      <c r="AQ275">
        <v>2.4700000000000002</v>
      </c>
      <c r="AR275">
        <v>54</v>
      </c>
      <c r="AS275">
        <v>70</v>
      </c>
      <c r="AT275">
        <v>52</v>
      </c>
      <c r="AU275">
        <v>27</v>
      </c>
      <c r="AV275">
        <v>9</v>
      </c>
      <c r="AW275">
        <v>44</v>
      </c>
      <c r="AX275">
        <v>62</v>
      </c>
      <c r="AY275">
        <v>25</v>
      </c>
      <c r="AZ275">
        <v>82</v>
      </c>
      <c r="BA275">
        <v>13.07</v>
      </c>
      <c r="BB275">
        <v>6.3</v>
      </c>
      <c r="BC275">
        <v>2.1</v>
      </c>
      <c r="BD275">
        <v>3.25</v>
      </c>
      <c r="BE275">
        <v>3.25</v>
      </c>
      <c r="BF275">
        <f t="shared" si="4"/>
        <v>3.0525030525030566E-2</v>
      </c>
      <c r="BG275">
        <f>1/Table3[[#This Row],[odds_ft_home_team_win]]-Table3[[#This Row],[Margin/3]]</f>
        <v>0.44566544566544558</v>
      </c>
      <c r="BH275">
        <f>1/Table3[[#This Row],[odds_ft_draw]]-Table3[[#This Row],[Margin/3]]</f>
        <v>0.27716727716727713</v>
      </c>
      <c r="BI275">
        <f>1/Table3[[#This Row],[odds_ft_away_team_win]]-Table3[[#This Row],[Margin/3]]</f>
        <v>0.27716727716727713</v>
      </c>
      <c r="BJ275">
        <f>MROUND(Table3[[#This Row],[ProbH]]*100,2)/100</f>
        <v>0.44</v>
      </c>
      <c r="BK275">
        <v>1.3</v>
      </c>
      <c r="BL275">
        <v>1.95</v>
      </c>
      <c r="BM275">
        <v>3.45</v>
      </c>
      <c r="BN275">
        <v>0</v>
      </c>
      <c r="BO275">
        <v>1.87</v>
      </c>
      <c r="BP275">
        <v>1.91</v>
      </c>
      <c r="BQ275" t="s">
        <v>1820</v>
      </c>
      <c r="BR275">
        <f>VLOOKUP(Table3[[#This Row],[Reference]],metron,10,FALSE)</f>
        <v>2.4807646356033461</v>
      </c>
      <c r="BS275">
        <f>VLOOKUP(Table3[[#This Row],[Reference]],metron,11,FALSE)</f>
        <v>1.4140979689366791</v>
      </c>
      <c r="BT275">
        <f>VLOOKUP(Table3[[#This Row],[Reference]],metron,12,FALSE)</f>
        <v>1.0666666666666671</v>
      </c>
      <c r="BU275">
        <f>VLOOKUP(Table3[[#This Row],[Reference]],metron,13,FALSE)</f>
        <v>0.62712066905615294</v>
      </c>
      <c r="BV275">
        <f>VLOOKUP(Table3[[#This Row],[Reference]],metron,14,FALSE)</f>
        <v>0.46009557945041818</v>
      </c>
      <c r="BW275">
        <f>VLOOKUP(Table3[[#This Row],[Reference]],metron,15,FALSE)</f>
        <v>12.56969280146722</v>
      </c>
      <c r="BX275">
        <f>VLOOKUP(Table3[[#This Row],[Reference]],metron,16,FALSE)</f>
        <v>9.8695552498853729</v>
      </c>
      <c r="BY275">
        <f>VLOOKUP(Table3[[#This Row],[Reference]],metron,17,FALSE)</f>
        <v>5.2754256787850897</v>
      </c>
      <c r="BZ275">
        <f>VLOOKUP(Table3[[#This Row],[Reference]],metron,18,FALSE)</f>
        <v>4.1279337321675103</v>
      </c>
      <c r="CA275">
        <f>VLOOKUP(Table3[[#This Row],[Reference]],metron,19,FALSE)</f>
        <v>7.2942671226821298</v>
      </c>
      <c r="CB275">
        <f>VLOOKUP(Table3[[#This Row],[Reference]],metron,20,FALSE)</f>
        <v>5.7416215177178627</v>
      </c>
      <c r="CC275">
        <f>VLOOKUP(Table3[[#This Row],[Reference]],metron,21,FALSE)</f>
        <v>12.897246007868549</v>
      </c>
      <c r="CD275">
        <f>VLOOKUP(Table3[[#This Row],[Reference]],metron,22,FALSE)</f>
        <v>13.507058551261281</v>
      </c>
      <c r="CE275">
        <f>VLOOKUP(Table3[[#This Row],[Reference]],metron,23,FALSE)</f>
        <v>1.576522702104098</v>
      </c>
      <c r="CF275">
        <f>VLOOKUP(Table3[[#This Row],[Reference]],metron,24,FALSE)</f>
        <v>1.917165005537099</v>
      </c>
      <c r="CG275">
        <f>VLOOKUP(Table3[[#This Row],[Reference]],metron,25,FALSE)</f>
        <v>8.4385382059800659E-2</v>
      </c>
      <c r="CH275">
        <f>VLOOKUP(Table3[[#This Row],[Reference]],metron,26,FALSE)</f>
        <v>0.1233665559246955</v>
      </c>
    </row>
    <row r="276" spans="1:86" hidden="1" x14ac:dyDescent="0.45">
      <c r="A276">
        <v>1538953200</v>
      </c>
      <c r="B276" t="s">
        <v>2237</v>
      </c>
      <c r="C276" t="s">
        <v>64</v>
      </c>
      <c r="D276" t="s">
        <v>65</v>
      </c>
      <c r="E276" t="s">
        <v>700</v>
      </c>
      <c r="F276" t="s">
        <v>1823</v>
      </c>
      <c r="G276" t="s">
        <v>65</v>
      </c>
      <c r="H276">
        <v>12</v>
      </c>
      <c r="I276">
        <v>1.8</v>
      </c>
      <c r="J276">
        <v>0.5</v>
      </c>
      <c r="K276">
        <v>1.35</v>
      </c>
      <c r="L276">
        <v>0.88</v>
      </c>
      <c r="M276">
        <v>2</v>
      </c>
      <c r="N276">
        <v>2</v>
      </c>
      <c r="O276">
        <v>4</v>
      </c>
      <c r="P276">
        <v>1</v>
      </c>
      <c r="Q276">
        <v>0</v>
      </c>
      <c r="R276">
        <v>1</v>
      </c>
      <c r="S276" t="s">
        <v>2238</v>
      </c>
      <c r="T276" t="s">
        <v>886</v>
      </c>
      <c r="U276">
        <v>6</v>
      </c>
      <c r="V276">
        <v>3</v>
      </c>
      <c r="W276">
        <v>3</v>
      </c>
      <c r="X276">
        <v>0</v>
      </c>
      <c r="Y276">
        <v>2</v>
      </c>
      <c r="Z276">
        <v>0</v>
      </c>
      <c r="AA276">
        <v>1</v>
      </c>
      <c r="AB276">
        <v>2</v>
      </c>
      <c r="AC276">
        <v>0</v>
      </c>
      <c r="AD276">
        <v>2</v>
      </c>
      <c r="AE276">
        <v>15</v>
      </c>
      <c r="AF276">
        <v>11</v>
      </c>
      <c r="AG276">
        <v>5</v>
      </c>
      <c r="AH276">
        <v>5</v>
      </c>
      <c r="AI276">
        <v>10</v>
      </c>
      <c r="AJ276">
        <v>6</v>
      </c>
      <c r="AK276">
        <v>15</v>
      </c>
      <c r="AL276">
        <v>11</v>
      </c>
      <c r="AM276">
        <v>55</v>
      </c>
      <c r="AN276">
        <v>45</v>
      </c>
      <c r="AO276">
        <v>1.64</v>
      </c>
      <c r="AP276">
        <v>1.24</v>
      </c>
      <c r="AQ276">
        <v>2.94</v>
      </c>
      <c r="AR276">
        <v>57</v>
      </c>
      <c r="AS276">
        <v>84</v>
      </c>
      <c r="AT276">
        <v>65</v>
      </c>
      <c r="AU276">
        <v>19</v>
      </c>
      <c r="AV276">
        <v>19</v>
      </c>
      <c r="AW276">
        <v>20</v>
      </c>
      <c r="AX276">
        <v>65</v>
      </c>
      <c r="AY276">
        <v>55</v>
      </c>
      <c r="AZ276">
        <v>90</v>
      </c>
      <c r="BA276">
        <v>8.67</v>
      </c>
      <c r="BB276">
        <v>4.47</v>
      </c>
      <c r="BC276">
        <v>2.1</v>
      </c>
      <c r="BD276">
        <v>3.2</v>
      </c>
      <c r="BE276">
        <v>3.25</v>
      </c>
      <c r="BF276">
        <f t="shared" si="4"/>
        <v>3.212759462759459E-2</v>
      </c>
      <c r="BG276">
        <f>1/Table3[[#This Row],[odds_ft_home_team_win]]-Table3[[#This Row],[Margin/3]]</f>
        <v>0.4440628815628816</v>
      </c>
      <c r="BH276">
        <f>1/Table3[[#This Row],[odds_ft_draw]]-Table3[[#This Row],[Margin/3]]</f>
        <v>0.28037240537240543</v>
      </c>
      <c r="BI276">
        <f>1/Table3[[#This Row],[odds_ft_away_team_win]]-Table3[[#This Row],[Margin/3]]</f>
        <v>0.27556471306471314</v>
      </c>
      <c r="BJ276">
        <f>MROUND(Table3[[#This Row],[ProbH]]*100,2)/100</f>
        <v>0.44</v>
      </c>
      <c r="BK276">
        <v>1.33</v>
      </c>
      <c r="BL276">
        <v>2.0499999999999998</v>
      </c>
      <c r="BM276">
        <v>3.65</v>
      </c>
      <c r="BN276">
        <v>0</v>
      </c>
      <c r="BO276">
        <v>1.91</v>
      </c>
      <c r="BP276">
        <v>1.87</v>
      </c>
      <c r="BQ276" t="s">
        <v>1803</v>
      </c>
      <c r="BR276">
        <f>VLOOKUP(Table3[[#This Row],[Reference]],metron,10,FALSE)</f>
        <v>2.4807646356033461</v>
      </c>
      <c r="BS276">
        <f>VLOOKUP(Table3[[#This Row],[Reference]],metron,11,FALSE)</f>
        <v>1.4140979689366791</v>
      </c>
      <c r="BT276">
        <f>VLOOKUP(Table3[[#This Row],[Reference]],metron,12,FALSE)</f>
        <v>1.0666666666666671</v>
      </c>
      <c r="BU276">
        <f>VLOOKUP(Table3[[#This Row],[Reference]],metron,13,FALSE)</f>
        <v>0.62712066905615294</v>
      </c>
      <c r="BV276">
        <f>VLOOKUP(Table3[[#This Row],[Reference]],metron,14,FALSE)</f>
        <v>0.46009557945041818</v>
      </c>
      <c r="BW276">
        <f>VLOOKUP(Table3[[#This Row],[Reference]],metron,15,FALSE)</f>
        <v>12.56969280146722</v>
      </c>
      <c r="BX276">
        <f>VLOOKUP(Table3[[#This Row],[Reference]],metron,16,FALSE)</f>
        <v>9.8695552498853729</v>
      </c>
      <c r="BY276">
        <f>VLOOKUP(Table3[[#This Row],[Reference]],metron,17,FALSE)</f>
        <v>5.2754256787850897</v>
      </c>
      <c r="BZ276">
        <f>VLOOKUP(Table3[[#This Row],[Reference]],metron,18,FALSE)</f>
        <v>4.1279337321675103</v>
      </c>
      <c r="CA276">
        <f>VLOOKUP(Table3[[#This Row],[Reference]],metron,19,FALSE)</f>
        <v>7.2942671226821298</v>
      </c>
      <c r="CB276">
        <f>VLOOKUP(Table3[[#This Row],[Reference]],metron,20,FALSE)</f>
        <v>5.7416215177178627</v>
      </c>
      <c r="CC276">
        <f>VLOOKUP(Table3[[#This Row],[Reference]],metron,21,FALSE)</f>
        <v>12.897246007868549</v>
      </c>
      <c r="CD276">
        <f>VLOOKUP(Table3[[#This Row],[Reference]],metron,22,FALSE)</f>
        <v>13.507058551261281</v>
      </c>
      <c r="CE276">
        <f>VLOOKUP(Table3[[#This Row],[Reference]],metron,23,FALSE)</f>
        <v>1.576522702104098</v>
      </c>
      <c r="CF276">
        <f>VLOOKUP(Table3[[#This Row],[Reference]],metron,24,FALSE)</f>
        <v>1.917165005537099</v>
      </c>
      <c r="CG276">
        <f>VLOOKUP(Table3[[#This Row],[Reference]],metron,25,FALSE)</f>
        <v>8.4385382059800659E-2</v>
      </c>
      <c r="CH276">
        <f>VLOOKUP(Table3[[#This Row],[Reference]],metron,26,FALSE)</f>
        <v>0.1233665559246955</v>
      </c>
    </row>
    <row r="277" spans="1:86" hidden="1" x14ac:dyDescent="0.45">
      <c r="A277">
        <v>1540000800</v>
      </c>
      <c r="B277" t="s">
        <v>2239</v>
      </c>
      <c r="C277" t="s">
        <v>64</v>
      </c>
      <c r="D277" t="s">
        <v>65</v>
      </c>
      <c r="E277" t="s">
        <v>677</v>
      </c>
      <c r="F277" t="s">
        <v>1817</v>
      </c>
      <c r="G277" t="s">
        <v>65</v>
      </c>
      <c r="H277">
        <v>13</v>
      </c>
      <c r="I277">
        <v>0.67</v>
      </c>
      <c r="J277">
        <v>0.8</v>
      </c>
      <c r="K277">
        <v>1.06</v>
      </c>
      <c r="L277">
        <v>0.35</v>
      </c>
      <c r="M277">
        <v>4</v>
      </c>
      <c r="N277">
        <v>3</v>
      </c>
      <c r="O277">
        <v>7</v>
      </c>
      <c r="P277">
        <v>4</v>
      </c>
      <c r="Q277">
        <v>2</v>
      </c>
      <c r="R277">
        <v>2</v>
      </c>
      <c r="S277" t="s">
        <v>2240</v>
      </c>
      <c r="T277" t="s">
        <v>2241</v>
      </c>
      <c r="U277">
        <v>6</v>
      </c>
      <c r="V277">
        <v>4</v>
      </c>
      <c r="W277">
        <v>2</v>
      </c>
      <c r="X277">
        <v>0</v>
      </c>
      <c r="Y277">
        <v>3</v>
      </c>
      <c r="Z277">
        <v>1</v>
      </c>
      <c r="AA277">
        <v>1</v>
      </c>
      <c r="AB277">
        <v>1</v>
      </c>
      <c r="AC277">
        <v>2</v>
      </c>
      <c r="AD277">
        <v>2</v>
      </c>
      <c r="AE277">
        <v>15</v>
      </c>
      <c r="AF277">
        <v>9</v>
      </c>
      <c r="AG277">
        <v>9</v>
      </c>
      <c r="AH277">
        <v>6</v>
      </c>
      <c r="AI277">
        <v>6</v>
      </c>
      <c r="AJ277">
        <v>3</v>
      </c>
      <c r="AK277">
        <v>16</v>
      </c>
      <c r="AL277">
        <v>7</v>
      </c>
      <c r="AM277">
        <v>62</v>
      </c>
      <c r="AN277">
        <v>38</v>
      </c>
      <c r="AO277">
        <v>1.88</v>
      </c>
      <c r="AP277">
        <v>1.26</v>
      </c>
      <c r="AQ277">
        <v>2.27</v>
      </c>
      <c r="AR277">
        <v>30</v>
      </c>
      <c r="AS277">
        <v>67</v>
      </c>
      <c r="AT277">
        <v>39</v>
      </c>
      <c r="AU277">
        <v>20</v>
      </c>
      <c r="AV277">
        <v>10</v>
      </c>
      <c r="AW277">
        <v>9</v>
      </c>
      <c r="AX277">
        <v>55</v>
      </c>
      <c r="AY277">
        <v>40</v>
      </c>
      <c r="AZ277">
        <v>84</v>
      </c>
      <c r="BA277">
        <v>10.27</v>
      </c>
      <c r="BB277">
        <v>3.97</v>
      </c>
      <c r="BC277">
        <v>1.74</v>
      </c>
      <c r="BD277">
        <v>3.5</v>
      </c>
      <c r="BE277">
        <v>4.7</v>
      </c>
      <c r="BF277">
        <f t="shared" si="4"/>
        <v>2.4397628946418354E-2</v>
      </c>
      <c r="BG277">
        <f>1/Table3[[#This Row],[odds_ft_home_team_win]]-Table3[[#This Row],[Margin/3]]</f>
        <v>0.55031501473174249</v>
      </c>
      <c r="BH277">
        <f>1/Table3[[#This Row],[odds_ft_draw]]-Table3[[#This Row],[Margin/3]]</f>
        <v>0.26131665676786736</v>
      </c>
      <c r="BI277">
        <f>1/Table3[[#This Row],[odds_ft_away_team_win]]-Table3[[#This Row],[Margin/3]]</f>
        <v>0.18836832850039015</v>
      </c>
      <c r="BJ277">
        <f>MROUND(Table3[[#This Row],[ProbH]]*100,2)/100</f>
        <v>0.56000000000000005</v>
      </c>
      <c r="BK277">
        <v>1.34</v>
      </c>
      <c r="BL277">
        <v>2.0499999999999998</v>
      </c>
      <c r="BM277">
        <v>3.75</v>
      </c>
      <c r="BN277">
        <v>0</v>
      </c>
      <c r="BO277">
        <v>2.0499999999999998</v>
      </c>
      <c r="BP277">
        <v>1.77</v>
      </c>
      <c r="BQ277" t="s">
        <v>1806</v>
      </c>
      <c r="BR277">
        <f>VLOOKUP(Table3[[#This Row],[Reference]],metron,10,FALSE)</f>
        <v>2.6892488954344627</v>
      </c>
      <c r="BS277">
        <f>VLOOKUP(Table3[[#This Row],[Reference]],metron,11,FALSE)</f>
        <v>1.7546812539448771</v>
      </c>
      <c r="BT277">
        <f>VLOOKUP(Table3[[#This Row],[Reference]],metron,12,FALSE)</f>
        <v>0.93456764148958549</v>
      </c>
      <c r="BU277">
        <f>VLOOKUP(Table3[[#This Row],[Reference]],metron,13,FALSE)</f>
        <v>0.77824531874605507</v>
      </c>
      <c r="BV277">
        <f>VLOOKUP(Table3[[#This Row],[Reference]],metron,14,FALSE)</f>
        <v>0.41237113402061848</v>
      </c>
      <c r="BW277">
        <f>VLOOKUP(Table3[[#This Row],[Reference]],metron,15,FALSE)</f>
        <v>13.77153558052435</v>
      </c>
      <c r="BX277">
        <f>VLOOKUP(Table3[[#This Row],[Reference]],metron,16,FALSE)</f>
        <v>9.0445692883895124</v>
      </c>
      <c r="BY277">
        <f>VLOOKUP(Table3[[#This Row],[Reference]],metron,17,FALSE)</f>
        <v>6.0821292775665396</v>
      </c>
      <c r="BZ277">
        <f>VLOOKUP(Table3[[#This Row],[Reference]],metron,18,FALSE)</f>
        <v>3.8201520912547529</v>
      </c>
      <c r="CA277">
        <f>VLOOKUP(Table3[[#This Row],[Reference]],metron,19,FALSE)</f>
        <v>7.6894063029578108</v>
      </c>
      <c r="CB277">
        <f>VLOOKUP(Table3[[#This Row],[Reference]],metron,20,FALSE)</f>
        <v>5.224417197134759</v>
      </c>
      <c r="CC277">
        <f>VLOOKUP(Table3[[#This Row],[Reference]],metron,21,FALSE)</f>
        <v>12.297605473204101</v>
      </c>
      <c r="CD277">
        <f>VLOOKUP(Table3[[#This Row],[Reference]],metron,22,FALSE)</f>
        <v>13.310908399847969</v>
      </c>
      <c r="CE277">
        <f>VLOOKUP(Table3[[#This Row],[Reference]],metron,23,FALSE)</f>
        <v>1.3713126843657819</v>
      </c>
      <c r="CF277">
        <f>VLOOKUP(Table3[[#This Row],[Reference]],metron,24,FALSE)</f>
        <v>1.9516961651917399</v>
      </c>
      <c r="CG277">
        <f>VLOOKUP(Table3[[#This Row],[Reference]],metron,25,FALSE)</f>
        <v>6.6002949852507375E-2</v>
      </c>
      <c r="CH277">
        <f>VLOOKUP(Table3[[#This Row],[Reference]],metron,26,FALSE)</f>
        <v>0.1297935103244838</v>
      </c>
    </row>
    <row r="278" spans="1:86" hidden="1" x14ac:dyDescent="0.45">
      <c r="A278">
        <v>1540072800</v>
      </c>
      <c r="B278" t="s">
        <v>2242</v>
      </c>
      <c r="C278" t="s">
        <v>64</v>
      </c>
      <c r="D278" t="s">
        <v>65</v>
      </c>
      <c r="E278" t="s">
        <v>683</v>
      </c>
      <c r="F278" t="s">
        <v>671</v>
      </c>
      <c r="G278" t="s">
        <v>65</v>
      </c>
      <c r="H278">
        <v>13</v>
      </c>
      <c r="I278">
        <v>1.4</v>
      </c>
      <c r="J278">
        <v>1</v>
      </c>
      <c r="K278">
        <v>1.5</v>
      </c>
      <c r="L278">
        <v>1.38</v>
      </c>
      <c r="M278">
        <v>2</v>
      </c>
      <c r="N278">
        <v>0</v>
      </c>
      <c r="O278">
        <v>2</v>
      </c>
      <c r="P278">
        <v>0</v>
      </c>
      <c r="Q278">
        <v>0</v>
      </c>
      <c r="R278">
        <v>0</v>
      </c>
      <c r="S278" t="s">
        <v>2243</v>
      </c>
      <c r="U278">
        <v>1</v>
      </c>
      <c r="V278">
        <v>9</v>
      </c>
      <c r="W278">
        <v>2</v>
      </c>
      <c r="X278">
        <v>0</v>
      </c>
      <c r="Y278">
        <v>0</v>
      </c>
      <c r="Z278">
        <v>0</v>
      </c>
      <c r="AA278">
        <v>2</v>
      </c>
      <c r="AB278">
        <v>0</v>
      </c>
      <c r="AC278">
        <v>0</v>
      </c>
      <c r="AD278">
        <v>0</v>
      </c>
      <c r="AE278">
        <v>16</v>
      </c>
      <c r="AF278">
        <v>18</v>
      </c>
      <c r="AG278">
        <v>11</v>
      </c>
      <c r="AH278">
        <v>7</v>
      </c>
      <c r="AI278">
        <v>5</v>
      </c>
      <c r="AJ278">
        <v>11</v>
      </c>
      <c r="AK278">
        <v>8</v>
      </c>
      <c r="AL278">
        <v>11</v>
      </c>
      <c r="AM278">
        <v>48</v>
      </c>
      <c r="AN278">
        <v>52</v>
      </c>
      <c r="AO278">
        <v>2.0099999999999998</v>
      </c>
      <c r="AP278">
        <v>2.0499999999999998</v>
      </c>
      <c r="AQ278">
        <v>1.9</v>
      </c>
      <c r="AR278">
        <v>40</v>
      </c>
      <c r="AS278">
        <v>70</v>
      </c>
      <c r="AT278">
        <v>10</v>
      </c>
      <c r="AU278">
        <v>10</v>
      </c>
      <c r="AV278">
        <v>0</v>
      </c>
      <c r="AW278">
        <v>10</v>
      </c>
      <c r="AX278">
        <v>40</v>
      </c>
      <c r="AY278">
        <v>30</v>
      </c>
      <c r="AZ278">
        <v>90</v>
      </c>
      <c r="BA278">
        <v>8.8000000000000007</v>
      </c>
      <c r="BB278">
        <v>4.4000000000000004</v>
      </c>
      <c r="BC278">
        <v>3.25</v>
      </c>
      <c r="BD278">
        <v>3.15</v>
      </c>
      <c r="BE278">
        <v>2.2000000000000002</v>
      </c>
      <c r="BF278">
        <f t="shared" si="4"/>
        <v>2.6566026566026579E-2</v>
      </c>
      <c r="BG278">
        <f>1/Table3[[#This Row],[odds_ft_home_team_win]]-Table3[[#This Row],[Margin/3]]</f>
        <v>0.28112628112628113</v>
      </c>
      <c r="BH278">
        <f>1/Table3[[#This Row],[odds_ft_draw]]-Table3[[#This Row],[Margin/3]]</f>
        <v>0.29089429089429086</v>
      </c>
      <c r="BI278">
        <f>1/Table3[[#This Row],[odds_ft_away_team_win]]-Table3[[#This Row],[Margin/3]]</f>
        <v>0.42797942797942795</v>
      </c>
      <c r="BJ278">
        <f>MROUND(Table3[[#This Row],[ProbH]]*100,2)/100</f>
        <v>0.28000000000000003</v>
      </c>
      <c r="BK278">
        <v>1.38</v>
      </c>
      <c r="BL278">
        <v>2.15</v>
      </c>
      <c r="BM278">
        <v>4</v>
      </c>
      <c r="BN278">
        <v>0</v>
      </c>
      <c r="BO278">
        <v>2</v>
      </c>
      <c r="BP278">
        <v>1.83</v>
      </c>
      <c r="BQ278" t="s">
        <v>1822</v>
      </c>
      <c r="BR278">
        <f>VLOOKUP(Table3[[#This Row],[Reference]],metron,10,FALSE)</f>
        <v>2.5445607358071678</v>
      </c>
      <c r="BS278">
        <f>VLOOKUP(Table3[[#This Row],[Reference]],metron,11,FALSE)</f>
        <v>1.128766254360926</v>
      </c>
      <c r="BT278">
        <f>VLOOKUP(Table3[[#This Row],[Reference]],metron,12,FALSE)</f>
        <v>1.415794481446242</v>
      </c>
      <c r="BU278">
        <f>VLOOKUP(Table3[[#This Row],[Reference]],metron,13,FALSE)</f>
        <v>0.49635267998731369</v>
      </c>
      <c r="BV278">
        <f>VLOOKUP(Table3[[#This Row],[Reference]],metron,14,FALSE)</f>
        <v>0.61084681255946716</v>
      </c>
      <c r="BW278">
        <f>VLOOKUP(Table3[[#This Row],[Reference]],metron,15,FALSE)</f>
        <v>11.04442036836403</v>
      </c>
      <c r="BX278">
        <f>VLOOKUP(Table3[[#This Row],[Reference]],metron,16,FALSE)</f>
        <v>11.38840736728061</v>
      </c>
      <c r="BY278">
        <f>VLOOKUP(Table3[[#This Row],[Reference]],metron,17,FALSE)</f>
        <v>4.5379574003276897</v>
      </c>
      <c r="BZ278">
        <f>VLOOKUP(Table3[[#This Row],[Reference]],metron,18,FALSE)</f>
        <v>4.8481703986892413</v>
      </c>
      <c r="CA278">
        <f>VLOOKUP(Table3[[#This Row],[Reference]],metron,19,FALSE)</f>
        <v>6.5064629680363399</v>
      </c>
      <c r="CB278">
        <f>VLOOKUP(Table3[[#This Row],[Reference]],metron,20,FALSE)</f>
        <v>6.540236968591369</v>
      </c>
      <c r="CC278">
        <f>VLOOKUP(Table3[[#This Row],[Reference]],metron,21,FALSE)</f>
        <v>13.117582417582421</v>
      </c>
      <c r="CD278">
        <f>VLOOKUP(Table3[[#This Row],[Reference]],metron,22,FALSE)</f>
        <v>13.28241758241758</v>
      </c>
      <c r="CE278">
        <f>VLOOKUP(Table3[[#This Row],[Reference]],metron,23,FALSE)</f>
        <v>1.792592592592593</v>
      </c>
      <c r="CF278">
        <f>VLOOKUP(Table3[[#This Row],[Reference]],metron,24,FALSE)</f>
        <v>1.806980433632998</v>
      </c>
      <c r="CG278">
        <f>VLOOKUP(Table3[[#This Row],[Reference]],metron,25,FALSE)</f>
        <v>0.1047065044949762</v>
      </c>
      <c r="CH278">
        <f>VLOOKUP(Table3[[#This Row],[Reference]],metron,26,FALSE)</f>
        <v>0.1073506081438392</v>
      </c>
    </row>
    <row r="279" spans="1:86" hidden="1" x14ac:dyDescent="0.45">
      <c r="A279">
        <v>1540080000</v>
      </c>
      <c r="B279" t="s">
        <v>2244</v>
      </c>
      <c r="C279" t="s">
        <v>64</v>
      </c>
      <c r="D279" t="s">
        <v>65</v>
      </c>
      <c r="E279" t="s">
        <v>693</v>
      </c>
      <c r="F279" t="s">
        <v>672</v>
      </c>
      <c r="G279" t="s">
        <v>65</v>
      </c>
      <c r="H279">
        <v>13</v>
      </c>
      <c r="I279">
        <v>1.67</v>
      </c>
      <c r="J279">
        <v>1.4</v>
      </c>
      <c r="K279">
        <v>2.2200000000000002</v>
      </c>
      <c r="L279">
        <v>0.78</v>
      </c>
      <c r="M279">
        <v>1</v>
      </c>
      <c r="N279">
        <v>1</v>
      </c>
      <c r="O279">
        <v>2</v>
      </c>
      <c r="P279">
        <v>1</v>
      </c>
      <c r="Q279">
        <v>1</v>
      </c>
      <c r="R279">
        <v>0</v>
      </c>
      <c r="S279">
        <v>3</v>
      </c>
      <c r="T279">
        <v>85</v>
      </c>
      <c r="U279">
        <v>5</v>
      </c>
      <c r="V279">
        <v>7</v>
      </c>
      <c r="W279">
        <v>1</v>
      </c>
      <c r="X279">
        <v>0</v>
      </c>
      <c r="Y279">
        <v>1</v>
      </c>
      <c r="Z279">
        <v>0</v>
      </c>
      <c r="AA279">
        <v>0</v>
      </c>
      <c r="AB279">
        <v>1</v>
      </c>
      <c r="AC279">
        <v>0</v>
      </c>
      <c r="AD279">
        <v>1</v>
      </c>
      <c r="AE279">
        <v>21</v>
      </c>
      <c r="AF279">
        <v>15</v>
      </c>
      <c r="AG279">
        <v>5</v>
      </c>
      <c r="AH279">
        <v>6</v>
      </c>
      <c r="AI279">
        <v>16</v>
      </c>
      <c r="AJ279">
        <v>9</v>
      </c>
      <c r="AK279">
        <v>14</v>
      </c>
      <c r="AL279">
        <v>13</v>
      </c>
      <c r="AM279">
        <v>51</v>
      </c>
      <c r="AN279">
        <v>49</v>
      </c>
      <c r="AO279">
        <v>1.97</v>
      </c>
      <c r="AP279">
        <v>1.72</v>
      </c>
      <c r="AQ279">
        <v>2.84</v>
      </c>
      <c r="AR279">
        <v>65</v>
      </c>
      <c r="AS279">
        <v>82</v>
      </c>
      <c r="AT279">
        <v>65</v>
      </c>
      <c r="AU279">
        <v>37</v>
      </c>
      <c r="AV279">
        <v>0</v>
      </c>
      <c r="AW279">
        <v>29</v>
      </c>
      <c r="AX279">
        <v>55</v>
      </c>
      <c r="AY279">
        <v>45</v>
      </c>
      <c r="AZ279">
        <v>82</v>
      </c>
      <c r="BA279">
        <v>10.73</v>
      </c>
      <c r="BB279">
        <v>3.13</v>
      </c>
      <c r="BC279">
        <v>2.0499999999999998</v>
      </c>
      <c r="BD279">
        <v>3.5</v>
      </c>
      <c r="BE279">
        <v>3.3</v>
      </c>
      <c r="BF279">
        <f t="shared" si="4"/>
        <v>2.5516488931123089E-2</v>
      </c>
      <c r="BG279">
        <f>1/Table3[[#This Row],[odds_ft_home_team_win]]-Table3[[#This Row],[Margin/3]]</f>
        <v>0.46228838911765746</v>
      </c>
      <c r="BH279">
        <f>1/Table3[[#This Row],[odds_ft_draw]]-Table3[[#This Row],[Margin/3]]</f>
        <v>0.26019779678316263</v>
      </c>
      <c r="BI279">
        <f>1/Table3[[#This Row],[odds_ft_away_team_win]]-Table3[[#This Row],[Margin/3]]</f>
        <v>0.27751381409917997</v>
      </c>
      <c r="BJ279">
        <f>MROUND(Table3[[#This Row],[ProbH]]*100,2)/100</f>
        <v>0.46</v>
      </c>
      <c r="BK279">
        <v>1.21</v>
      </c>
      <c r="BL279">
        <v>1.69</v>
      </c>
      <c r="BM279">
        <v>2.75</v>
      </c>
      <c r="BN279">
        <v>0</v>
      </c>
      <c r="BO279">
        <v>1.67</v>
      </c>
      <c r="BP279">
        <v>2.25</v>
      </c>
      <c r="BQ279" t="s">
        <v>1815</v>
      </c>
      <c r="BR279">
        <f>VLOOKUP(Table3[[#This Row],[Reference]],metron,10,FALSE)</f>
        <v>2.5405629139072849</v>
      </c>
      <c r="BS279">
        <f>VLOOKUP(Table3[[#This Row],[Reference]],metron,11,FALSE)</f>
        <v>1.4888836329233679</v>
      </c>
      <c r="BT279">
        <f>VLOOKUP(Table3[[#This Row],[Reference]],metron,12,FALSE)</f>
        <v>1.0516792809839171</v>
      </c>
      <c r="BU279">
        <f>VLOOKUP(Table3[[#This Row],[Reference]],metron,13,FALSE)</f>
        <v>0.64581362346263005</v>
      </c>
      <c r="BV279">
        <f>VLOOKUP(Table3[[#This Row],[Reference]],metron,14,FALSE)</f>
        <v>0.45364238410596031</v>
      </c>
      <c r="BW279">
        <f>VLOOKUP(Table3[[#This Row],[Reference]],metron,15,FALSE)</f>
        <v>12.686892177589851</v>
      </c>
      <c r="BX279">
        <f>VLOOKUP(Table3[[#This Row],[Reference]],metron,16,FALSE)</f>
        <v>9.8059196617336148</v>
      </c>
      <c r="BY279">
        <f>VLOOKUP(Table3[[#This Row],[Reference]],metron,17,FALSE)</f>
        <v>5.3198121263877027</v>
      </c>
      <c r="BZ279">
        <f>VLOOKUP(Table3[[#This Row],[Reference]],metron,18,FALSE)</f>
        <v>4.0954312553373189</v>
      </c>
      <c r="CA279">
        <f>VLOOKUP(Table3[[#This Row],[Reference]],metron,19,FALSE)</f>
        <v>7.3670800512021479</v>
      </c>
      <c r="CB279">
        <f>VLOOKUP(Table3[[#This Row],[Reference]],metron,20,FALSE)</f>
        <v>5.710488406396296</v>
      </c>
      <c r="CC279">
        <f>VLOOKUP(Table3[[#This Row],[Reference]],metron,21,FALSE)</f>
        <v>13.0488908033599</v>
      </c>
      <c r="CD279">
        <f>VLOOKUP(Table3[[#This Row],[Reference]],metron,22,FALSE)</f>
        <v>13.714839543398661</v>
      </c>
      <c r="CE279">
        <f>VLOOKUP(Table3[[#This Row],[Reference]],metron,23,FALSE)</f>
        <v>1.567523459812322</v>
      </c>
      <c r="CF279">
        <f>VLOOKUP(Table3[[#This Row],[Reference]],metron,24,FALSE)</f>
        <v>1.951040391676867</v>
      </c>
      <c r="CG279">
        <f>VLOOKUP(Table3[[#This Row],[Reference]],metron,25,FALSE)</f>
        <v>8.3027335781313744E-2</v>
      </c>
      <c r="CH279">
        <f>VLOOKUP(Table3[[#This Row],[Reference]],metron,26,FALSE)</f>
        <v>0.13117095063239501</v>
      </c>
    </row>
    <row r="280" spans="1:86" hidden="1" x14ac:dyDescent="0.45">
      <c r="A280">
        <v>1540080000</v>
      </c>
      <c r="B280" t="s">
        <v>2244</v>
      </c>
      <c r="C280" t="s">
        <v>64</v>
      </c>
      <c r="D280" t="s">
        <v>65</v>
      </c>
      <c r="E280" t="s">
        <v>694</v>
      </c>
      <c r="F280" t="s">
        <v>676</v>
      </c>
      <c r="G280" t="s">
        <v>65</v>
      </c>
      <c r="H280">
        <v>13</v>
      </c>
      <c r="I280">
        <v>2.2000000000000002</v>
      </c>
      <c r="J280">
        <v>0.6</v>
      </c>
      <c r="K280">
        <v>2.14</v>
      </c>
      <c r="L280">
        <v>0.78</v>
      </c>
      <c r="M280">
        <v>3</v>
      </c>
      <c r="N280">
        <v>0</v>
      </c>
      <c r="O280">
        <v>3</v>
      </c>
      <c r="P280">
        <v>2</v>
      </c>
      <c r="Q280">
        <v>2</v>
      </c>
      <c r="R280">
        <v>0</v>
      </c>
      <c r="S280" t="s">
        <v>2245</v>
      </c>
      <c r="U280">
        <v>2</v>
      </c>
      <c r="V280">
        <v>7</v>
      </c>
      <c r="W280">
        <v>0</v>
      </c>
      <c r="X280">
        <v>0</v>
      </c>
      <c r="Y280">
        <v>2</v>
      </c>
      <c r="Z280">
        <v>0</v>
      </c>
      <c r="AA280">
        <v>0</v>
      </c>
      <c r="AB280">
        <v>0</v>
      </c>
      <c r="AC280">
        <v>1</v>
      </c>
      <c r="AD280">
        <v>1</v>
      </c>
      <c r="AE280">
        <v>18</v>
      </c>
      <c r="AF280">
        <v>14</v>
      </c>
      <c r="AG280">
        <v>7</v>
      </c>
      <c r="AH280">
        <v>6</v>
      </c>
      <c r="AI280">
        <v>11</v>
      </c>
      <c r="AJ280">
        <v>8</v>
      </c>
      <c r="AK280">
        <v>10</v>
      </c>
      <c r="AL280">
        <v>12</v>
      </c>
      <c r="AM280">
        <v>43</v>
      </c>
      <c r="AN280">
        <v>57</v>
      </c>
      <c r="AO280">
        <v>1.85</v>
      </c>
      <c r="AP280">
        <v>1.61</v>
      </c>
      <c r="AQ280">
        <v>2.4</v>
      </c>
      <c r="AR280">
        <v>30</v>
      </c>
      <c r="AS280">
        <v>70</v>
      </c>
      <c r="AT280">
        <v>60</v>
      </c>
      <c r="AU280">
        <v>10</v>
      </c>
      <c r="AV280">
        <v>0</v>
      </c>
      <c r="AW280">
        <v>30</v>
      </c>
      <c r="AX280">
        <v>70</v>
      </c>
      <c r="AY280">
        <v>50</v>
      </c>
      <c r="AZ280">
        <v>90</v>
      </c>
      <c r="BA280">
        <v>9.8000000000000007</v>
      </c>
      <c r="BB280">
        <v>5</v>
      </c>
      <c r="BC280">
        <v>1.61</v>
      </c>
      <c r="BD280">
        <v>3.75</v>
      </c>
      <c r="BE280">
        <v>5.35</v>
      </c>
      <c r="BF280">
        <f t="shared" si="4"/>
        <v>2.4900188979831411E-2</v>
      </c>
      <c r="BG280">
        <f>1/Table3[[#This Row],[odds_ft_home_team_win]]-Table3[[#This Row],[Margin/3]]</f>
        <v>0.59621782344252883</v>
      </c>
      <c r="BH280">
        <f>1/Table3[[#This Row],[odds_ft_draw]]-Table3[[#This Row],[Margin/3]]</f>
        <v>0.24176647768683526</v>
      </c>
      <c r="BI280">
        <f>1/Table3[[#This Row],[odds_ft_away_team_win]]-Table3[[#This Row],[Margin/3]]</f>
        <v>0.16201569887063591</v>
      </c>
      <c r="BJ280">
        <f>MROUND(Table3[[#This Row],[ProbH]]*100,2)/100</f>
        <v>0.6</v>
      </c>
      <c r="BK280">
        <v>1.27</v>
      </c>
      <c r="BL280">
        <v>1.87</v>
      </c>
      <c r="BM280">
        <v>3.2</v>
      </c>
      <c r="BN280">
        <v>0</v>
      </c>
      <c r="BO280">
        <v>1.95</v>
      </c>
      <c r="BP280">
        <v>1.87</v>
      </c>
      <c r="BQ280" t="s">
        <v>1835</v>
      </c>
      <c r="BR280">
        <f>VLOOKUP(Table3[[#This Row],[Reference]],metron,10,FALSE)</f>
        <v>2.7310090702947849</v>
      </c>
      <c r="BS280">
        <f>VLOOKUP(Table3[[#This Row],[Reference]],metron,11,FALSE)</f>
        <v>1.841836734693878</v>
      </c>
      <c r="BT280">
        <f>VLOOKUP(Table3[[#This Row],[Reference]],metron,12,FALSE)</f>
        <v>0.88917233560090703</v>
      </c>
      <c r="BU280">
        <f>VLOOKUP(Table3[[#This Row],[Reference]],metron,13,FALSE)</f>
        <v>0.804822695035461</v>
      </c>
      <c r="BV280">
        <f>VLOOKUP(Table3[[#This Row],[Reference]],metron,14,FALSE)</f>
        <v>0.38099290780141842</v>
      </c>
      <c r="BW280">
        <f>VLOOKUP(Table3[[#This Row],[Reference]],metron,15,FALSE)</f>
        <v>14.25174825174825</v>
      </c>
      <c r="BX280">
        <f>VLOOKUP(Table3[[#This Row],[Reference]],metron,16,FALSE)</f>
        <v>8.8316683316683324</v>
      </c>
      <c r="BY280">
        <f>VLOOKUP(Table3[[#This Row],[Reference]],metron,17,FALSE)</f>
        <v>6.2901265822784813</v>
      </c>
      <c r="BZ280">
        <f>VLOOKUP(Table3[[#This Row],[Reference]],metron,18,FALSE)</f>
        <v>3.6162025316455702</v>
      </c>
      <c r="CA280">
        <f>VLOOKUP(Table3[[#This Row],[Reference]],metron,19,FALSE)</f>
        <v>7.9616216694697686</v>
      </c>
      <c r="CB280">
        <f>VLOOKUP(Table3[[#This Row],[Reference]],metron,20,FALSE)</f>
        <v>5.2154658000227627</v>
      </c>
      <c r="CC280">
        <f>VLOOKUP(Table3[[#This Row],[Reference]],metron,21,FALSE)</f>
        <v>12.444895886236671</v>
      </c>
      <c r="CD280">
        <f>VLOOKUP(Table3[[#This Row],[Reference]],metron,22,FALSE)</f>
        <v>13.620619603859829</v>
      </c>
      <c r="CE280">
        <f>VLOOKUP(Table3[[#This Row],[Reference]],metron,23,FALSE)</f>
        <v>1.406084017382907</v>
      </c>
      <c r="CF280">
        <f>VLOOKUP(Table3[[#This Row],[Reference]],metron,24,FALSE)</f>
        <v>2.070980202800579</v>
      </c>
      <c r="CG280">
        <f>VLOOKUP(Table3[[#This Row],[Reference]],metron,25,FALSE)</f>
        <v>6.1323032351521013E-2</v>
      </c>
      <c r="CH280">
        <f>VLOOKUP(Table3[[#This Row],[Reference]],metron,26,FALSE)</f>
        <v>0.1313375181071946</v>
      </c>
    </row>
    <row r="281" spans="1:86" hidden="1" x14ac:dyDescent="0.45">
      <c r="A281">
        <v>1540087200</v>
      </c>
      <c r="B281" t="s">
        <v>2246</v>
      </c>
      <c r="C281" t="s">
        <v>64</v>
      </c>
      <c r="D281" t="s">
        <v>65</v>
      </c>
      <c r="E281" t="s">
        <v>660</v>
      </c>
      <c r="F281" t="s">
        <v>667</v>
      </c>
      <c r="G281" t="s">
        <v>65</v>
      </c>
      <c r="H281">
        <v>13</v>
      </c>
      <c r="I281">
        <v>1.83</v>
      </c>
      <c r="J281">
        <v>1.17</v>
      </c>
      <c r="K281">
        <v>1.61</v>
      </c>
      <c r="L281">
        <v>1.85</v>
      </c>
      <c r="M281">
        <v>0</v>
      </c>
      <c r="N281">
        <v>2</v>
      </c>
      <c r="O281">
        <v>2</v>
      </c>
      <c r="P281">
        <v>1</v>
      </c>
      <c r="Q281">
        <v>0</v>
      </c>
      <c r="R281">
        <v>1</v>
      </c>
      <c r="T281" t="s">
        <v>2247</v>
      </c>
      <c r="U281">
        <v>7</v>
      </c>
      <c r="V281">
        <v>6</v>
      </c>
      <c r="W281">
        <v>4</v>
      </c>
      <c r="X281">
        <v>0</v>
      </c>
      <c r="Y281">
        <v>1</v>
      </c>
      <c r="Z281">
        <v>0</v>
      </c>
      <c r="AA281">
        <v>2</v>
      </c>
      <c r="AB281">
        <v>2</v>
      </c>
      <c r="AC281">
        <v>1</v>
      </c>
      <c r="AD281">
        <v>0</v>
      </c>
      <c r="AE281">
        <v>18</v>
      </c>
      <c r="AF281">
        <v>16</v>
      </c>
      <c r="AG281">
        <v>8</v>
      </c>
      <c r="AH281">
        <v>5</v>
      </c>
      <c r="AI281">
        <v>10</v>
      </c>
      <c r="AJ281">
        <v>11</v>
      </c>
      <c r="AK281">
        <v>14</v>
      </c>
      <c r="AL281">
        <v>14</v>
      </c>
      <c r="AM281">
        <v>50</v>
      </c>
      <c r="AN281">
        <v>50</v>
      </c>
      <c r="AO281">
        <v>2.1</v>
      </c>
      <c r="AP281">
        <v>1.6</v>
      </c>
      <c r="AQ281">
        <v>2.5</v>
      </c>
      <c r="AR281">
        <v>42</v>
      </c>
      <c r="AS281">
        <v>84</v>
      </c>
      <c r="AT281">
        <v>50</v>
      </c>
      <c r="AU281">
        <v>17</v>
      </c>
      <c r="AV281">
        <v>0</v>
      </c>
      <c r="AW281">
        <v>17</v>
      </c>
      <c r="AX281">
        <v>75</v>
      </c>
      <c r="AY281">
        <v>50</v>
      </c>
      <c r="AZ281">
        <v>83</v>
      </c>
      <c r="BA281">
        <v>10.5</v>
      </c>
      <c r="BB281">
        <v>4.66</v>
      </c>
      <c r="BC281">
        <v>2.65</v>
      </c>
      <c r="BD281">
        <v>3.25</v>
      </c>
      <c r="BE281">
        <v>2.5499999999999998</v>
      </c>
      <c r="BF281">
        <f t="shared" si="4"/>
        <v>2.5735887001147855E-2</v>
      </c>
      <c r="BG281">
        <f>1/Table3[[#This Row],[odds_ft_home_team_win]]-Table3[[#This Row],[Margin/3]]</f>
        <v>0.35162260356488989</v>
      </c>
      <c r="BH281">
        <f>1/Table3[[#This Row],[odds_ft_draw]]-Table3[[#This Row],[Margin/3]]</f>
        <v>0.28195642069115984</v>
      </c>
      <c r="BI281">
        <f>1/Table3[[#This Row],[odds_ft_away_team_win]]-Table3[[#This Row],[Margin/3]]</f>
        <v>0.36642097574395022</v>
      </c>
      <c r="BJ281">
        <f>MROUND(Table3[[#This Row],[ProbH]]*100,2)/100</f>
        <v>0.36</v>
      </c>
      <c r="BK281">
        <v>1.27</v>
      </c>
      <c r="BL281">
        <v>1.87</v>
      </c>
      <c r="BM281">
        <v>3.2</v>
      </c>
      <c r="BN281">
        <v>0</v>
      </c>
      <c r="BO281">
        <v>1.74</v>
      </c>
      <c r="BP281">
        <v>2.1</v>
      </c>
      <c r="BQ281" t="s">
        <v>1818</v>
      </c>
      <c r="BR281">
        <f>VLOOKUP(Table3[[#This Row],[Reference]],metron,10,FALSE)</f>
        <v>2.5110350525197691</v>
      </c>
      <c r="BS281">
        <f>VLOOKUP(Table3[[#This Row],[Reference]],metron,11,FALSE)</f>
        <v>1.269326094653606</v>
      </c>
      <c r="BT281">
        <f>VLOOKUP(Table3[[#This Row],[Reference]],metron,12,FALSE)</f>
        <v>1.2417089578661631</v>
      </c>
      <c r="BU281">
        <f>VLOOKUP(Table3[[#This Row],[Reference]],metron,13,FALSE)</f>
        <v>0.56586402266288949</v>
      </c>
      <c r="BV281">
        <f>VLOOKUP(Table3[[#This Row],[Reference]],metron,14,FALSE)</f>
        <v>0.55158168083097259</v>
      </c>
      <c r="BW281">
        <f>VLOOKUP(Table3[[#This Row],[Reference]],metron,15,FALSE)</f>
        <v>11.49400826446281</v>
      </c>
      <c r="BX281">
        <f>VLOOKUP(Table3[[#This Row],[Reference]],metron,16,FALSE)</f>
        <v>10.507231404958681</v>
      </c>
      <c r="BY281">
        <f>VLOOKUP(Table3[[#This Row],[Reference]],metron,17,FALSE)</f>
        <v>4.9238790406673623</v>
      </c>
      <c r="BZ281">
        <f>VLOOKUP(Table3[[#This Row],[Reference]],metron,18,FALSE)</f>
        <v>4.6296141814389991</v>
      </c>
      <c r="CA281">
        <f>VLOOKUP(Table3[[#This Row],[Reference]],metron,19,FALSE)</f>
        <v>6.5701292237954476</v>
      </c>
      <c r="CB281">
        <f>VLOOKUP(Table3[[#This Row],[Reference]],metron,20,FALSE)</f>
        <v>5.8776172235196817</v>
      </c>
      <c r="CC281">
        <f>VLOOKUP(Table3[[#This Row],[Reference]],metron,21,FALSE)</f>
        <v>12.798739495798319</v>
      </c>
      <c r="CD281">
        <f>VLOOKUP(Table3[[#This Row],[Reference]],metron,22,FALSE)</f>
        <v>12.98844537815126</v>
      </c>
      <c r="CE281">
        <f>VLOOKUP(Table3[[#This Row],[Reference]],metron,23,FALSE)</f>
        <v>1.604928297313674</v>
      </c>
      <c r="CF281">
        <f>VLOOKUP(Table3[[#This Row],[Reference]],metron,24,FALSE)</f>
        <v>1.791961219955565</v>
      </c>
      <c r="CG281">
        <f>VLOOKUP(Table3[[#This Row],[Reference]],metron,25,FALSE)</f>
        <v>8.887093516461321E-2</v>
      </c>
      <c r="CH281">
        <f>VLOOKUP(Table3[[#This Row],[Reference]],metron,26,FALSE)</f>
        <v>0.11694607150070691</v>
      </c>
    </row>
    <row r="282" spans="1:86" hidden="1" x14ac:dyDescent="0.45">
      <c r="A282">
        <v>1540087560</v>
      </c>
      <c r="B282" t="s">
        <v>2248</v>
      </c>
      <c r="C282" t="s">
        <v>64</v>
      </c>
      <c r="D282" t="s">
        <v>65</v>
      </c>
      <c r="E282" t="s">
        <v>704</v>
      </c>
      <c r="F282" t="s">
        <v>705</v>
      </c>
      <c r="G282" t="s">
        <v>65</v>
      </c>
      <c r="H282">
        <v>13</v>
      </c>
      <c r="I282">
        <v>2</v>
      </c>
      <c r="J282">
        <v>1.2</v>
      </c>
      <c r="K282">
        <v>2.29</v>
      </c>
      <c r="L282">
        <v>0.72</v>
      </c>
      <c r="M282">
        <v>2</v>
      </c>
      <c r="N282">
        <v>1</v>
      </c>
      <c r="O282">
        <v>3</v>
      </c>
      <c r="P282">
        <v>0</v>
      </c>
      <c r="Q282">
        <v>0</v>
      </c>
      <c r="R282">
        <v>0</v>
      </c>
      <c r="S282" t="s">
        <v>2249</v>
      </c>
      <c r="T282">
        <v>50</v>
      </c>
      <c r="U282">
        <v>5</v>
      </c>
      <c r="V282">
        <v>14</v>
      </c>
      <c r="W282">
        <v>3</v>
      </c>
      <c r="X282">
        <v>0</v>
      </c>
      <c r="Y282">
        <v>2</v>
      </c>
      <c r="Z282">
        <v>1</v>
      </c>
      <c r="AA282">
        <v>0</v>
      </c>
      <c r="AB282">
        <v>3</v>
      </c>
      <c r="AC282">
        <v>1</v>
      </c>
      <c r="AD282">
        <v>2</v>
      </c>
      <c r="AE282">
        <v>14</v>
      </c>
      <c r="AF282">
        <v>13</v>
      </c>
      <c r="AG282">
        <v>7</v>
      </c>
      <c r="AH282">
        <v>3</v>
      </c>
      <c r="AI282">
        <v>7</v>
      </c>
      <c r="AJ282">
        <v>10</v>
      </c>
      <c r="AK282">
        <v>11</v>
      </c>
      <c r="AL282">
        <v>12</v>
      </c>
      <c r="AM282">
        <v>46</v>
      </c>
      <c r="AN282">
        <v>54</v>
      </c>
      <c r="AO282">
        <v>1.61</v>
      </c>
      <c r="AP282">
        <v>1.47</v>
      </c>
      <c r="AQ282">
        <v>3.1</v>
      </c>
      <c r="AR282">
        <v>60</v>
      </c>
      <c r="AS282">
        <v>80</v>
      </c>
      <c r="AT282">
        <v>70</v>
      </c>
      <c r="AU282">
        <v>30</v>
      </c>
      <c r="AV282">
        <v>20</v>
      </c>
      <c r="AW282">
        <v>40</v>
      </c>
      <c r="AX282">
        <v>100</v>
      </c>
      <c r="AY282">
        <v>40</v>
      </c>
      <c r="AZ282">
        <v>70</v>
      </c>
      <c r="BA282">
        <v>11.2</v>
      </c>
      <c r="BB282">
        <v>5.6</v>
      </c>
      <c r="BC282">
        <v>2</v>
      </c>
      <c r="BD282">
        <v>3.4</v>
      </c>
      <c r="BE282">
        <v>3.6</v>
      </c>
      <c r="BF282">
        <f t="shared" si="4"/>
        <v>2.3965141612200497E-2</v>
      </c>
      <c r="BG282">
        <f>1/Table3[[#This Row],[odds_ft_home_team_win]]-Table3[[#This Row],[Margin/3]]</f>
        <v>0.47603485838779952</v>
      </c>
      <c r="BH282">
        <f>1/Table3[[#This Row],[odds_ft_draw]]-Table3[[#This Row],[Margin/3]]</f>
        <v>0.27015250544662306</v>
      </c>
      <c r="BI282">
        <f>1/Table3[[#This Row],[odds_ft_away_team_win]]-Table3[[#This Row],[Margin/3]]</f>
        <v>0.25381263616557731</v>
      </c>
      <c r="BJ282">
        <f>MROUND(Table3[[#This Row],[ProbH]]*100,2)/100</f>
        <v>0.48</v>
      </c>
      <c r="BK282">
        <v>1.22</v>
      </c>
      <c r="BL282">
        <v>1.71</v>
      </c>
      <c r="BM282">
        <v>2.8</v>
      </c>
      <c r="BN282">
        <v>0</v>
      </c>
      <c r="BO282">
        <v>1.69</v>
      </c>
      <c r="BP282">
        <v>2.2000000000000002</v>
      </c>
      <c r="BQ282" t="s">
        <v>1811</v>
      </c>
      <c r="BR282">
        <f>VLOOKUP(Table3[[#This Row],[Reference]],metron,10,FALSE)</f>
        <v>2.5271929824561399</v>
      </c>
      <c r="BS282">
        <f>VLOOKUP(Table3[[#This Row],[Reference]],metron,11,FALSE)</f>
        <v>1.510877192982456</v>
      </c>
      <c r="BT282">
        <f>VLOOKUP(Table3[[#This Row],[Reference]],metron,12,FALSE)</f>
        <v>1.0163157894736841</v>
      </c>
      <c r="BU282">
        <f>VLOOKUP(Table3[[#This Row],[Reference]],metron,13,FALSE)</f>
        <v>0.67350877192982461</v>
      </c>
      <c r="BV282">
        <f>VLOOKUP(Table3[[#This Row],[Reference]],metron,14,FALSE)</f>
        <v>0.4442105263157895</v>
      </c>
      <c r="BW282">
        <f>VLOOKUP(Table3[[#This Row],[Reference]],metron,15,FALSE)</f>
        <v>12.80980392156863</v>
      </c>
      <c r="BX282">
        <f>VLOOKUP(Table3[[#This Row],[Reference]],metron,16,FALSE)</f>
        <v>9.6872549019607845</v>
      </c>
      <c r="BY282">
        <f>VLOOKUP(Table3[[#This Row],[Reference]],metron,17,FALSE)</f>
        <v>5.6491169610129957</v>
      </c>
      <c r="BZ282">
        <f>VLOOKUP(Table3[[#This Row],[Reference]],metron,18,FALSE)</f>
        <v>4.1379540153282237</v>
      </c>
      <c r="CA282">
        <f>VLOOKUP(Table3[[#This Row],[Reference]],metron,19,FALSE)</f>
        <v>7.1606869605556343</v>
      </c>
      <c r="CB282">
        <f>VLOOKUP(Table3[[#This Row],[Reference]],metron,20,FALSE)</f>
        <v>5.5493008866325608</v>
      </c>
      <c r="CC282">
        <f>VLOOKUP(Table3[[#This Row],[Reference]],metron,21,FALSE)</f>
        <v>12.9029029029029</v>
      </c>
      <c r="CD282">
        <f>VLOOKUP(Table3[[#This Row],[Reference]],metron,22,FALSE)</f>
        <v>13.75508842175509</v>
      </c>
      <c r="CE282">
        <f>VLOOKUP(Table3[[#This Row],[Reference]],metron,23,FALSE)</f>
        <v>1.5287356321839081</v>
      </c>
      <c r="CF282">
        <f>VLOOKUP(Table3[[#This Row],[Reference]],metron,24,FALSE)</f>
        <v>1.9664750957854411</v>
      </c>
      <c r="CG282">
        <f>VLOOKUP(Table3[[#This Row],[Reference]],metron,25,FALSE)</f>
        <v>8.8441890166028103E-2</v>
      </c>
      <c r="CH282">
        <f>VLOOKUP(Table3[[#This Row],[Reference]],metron,26,FALSE)</f>
        <v>0.13409961685823751</v>
      </c>
    </row>
    <row r="283" spans="1:86" hidden="1" x14ac:dyDescent="0.45">
      <c r="A283">
        <v>1540141200</v>
      </c>
      <c r="B283" t="s">
        <v>2250</v>
      </c>
      <c r="C283" t="s">
        <v>64</v>
      </c>
      <c r="D283" t="s">
        <v>65</v>
      </c>
      <c r="E283" t="s">
        <v>1823</v>
      </c>
      <c r="F283" t="s">
        <v>666</v>
      </c>
      <c r="G283" t="s">
        <v>65</v>
      </c>
      <c r="H283">
        <v>13</v>
      </c>
      <c r="I283">
        <v>1.4</v>
      </c>
      <c r="J283">
        <v>1.83</v>
      </c>
      <c r="K283">
        <v>1.41</v>
      </c>
      <c r="L283">
        <v>1.24</v>
      </c>
      <c r="M283">
        <v>1</v>
      </c>
      <c r="N283">
        <v>1</v>
      </c>
      <c r="O283">
        <v>2</v>
      </c>
      <c r="P283">
        <v>1</v>
      </c>
      <c r="Q283">
        <v>1</v>
      </c>
      <c r="R283">
        <v>0</v>
      </c>
      <c r="S283">
        <v>12</v>
      </c>
      <c r="T283">
        <v>52</v>
      </c>
      <c r="U283">
        <v>4</v>
      </c>
      <c r="V283">
        <v>9</v>
      </c>
      <c r="W283">
        <v>2</v>
      </c>
      <c r="X283">
        <v>0</v>
      </c>
      <c r="Y283">
        <v>0</v>
      </c>
      <c r="Z283">
        <v>0</v>
      </c>
      <c r="AA283">
        <v>0</v>
      </c>
      <c r="AB283">
        <v>2</v>
      </c>
      <c r="AC283">
        <v>0</v>
      </c>
      <c r="AD283">
        <v>0</v>
      </c>
      <c r="AE283">
        <v>10</v>
      </c>
      <c r="AF283">
        <v>20</v>
      </c>
      <c r="AG283">
        <v>5</v>
      </c>
      <c r="AH283">
        <v>5</v>
      </c>
      <c r="AI283">
        <v>5</v>
      </c>
      <c r="AJ283">
        <v>15</v>
      </c>
      <c r="AK283">
        <v>11</v>
      </c>
      <c r="AL283">
        <v>9</v>
      </c>
      <c r="AM283">
        <v>30</v>
      </c>
      <c r="AN283">
        <v>70</v>
      </c>
      <c r="AO283">
        <v>1.17</v>
      </c>
      <c r="AP283">
        <v>2.13</v>
      </c>
      <c r="AQ283">
        <v>2.6</v>
      </c>
      <c r="AR283">
        <v>54</v>
      </c>
      <c r="AS283">
        <v>82</v>
      </c>
      <c r="AT283">
        <v>45</v>
      </c>
      <c r="AU283">
        <v>27</v>
      </c>
      <c r="AV283">
        <v>9</v>
      </c>
      <c r="AW283">
        <v>17</v>
      </c>
      <c r="AX283">
        <v>65</v>
      </c>
      <c r="AY283">
        <v>54</v>
      </c>
      <c r="AZ283">
        <v>82</v>
      </c>
      <c r="BA283">
        <v>10.7</v>
      </c>
      <c r="BB283">
        <v>4.13</v>
      </c>
      <c r="BC283">
        <v>2.75</v>
      </c>
      <c r="BD283">
        <v>3.1</v>
      </c>
      <c r="BE283">
        <v>2.5499999999999998</v>
      </c>
      <c r="BF283">
        <f t="shared" si="4"/>
        <v>2.6124623847584072E-2</v>
      </c>
      <c r="BG283">
        <f>1/Table3[[#This Row],[odds_ft_home_team_win]]-Table3[[#This Row],[Margin/3]]</f>
        <v>0.33751173978877957</v>
      </c>
      <c r="BH283">
        <f>1/Table3[[#This Row],[odds_ft_draw]]-Table3[[#This Row],[Margin/3]]</f>
        <v>0.29645602131370624</v>
      </c>
      <c r="BI283">
        <f>1/Table3[[#This Row],[odds_ft_away_team_win]]-Table3[[#This Row],[Margin/3]]</f>
        <v>0.36603223889751402</v>
      </c>
      <c r="BJ283">
        <f>MROUND(Table3[[#This Row],[ProbH]]*100,2)/100</f>
        <v>0.34</v>
      </c>
      <c r="BK283">
        <v>1.34</v>
      </c>
      <c r="BL283">
        <v>2.0499999999999998</v>
      </c>
      <c r="BM283">
        <v>3.75</v>
      </c>
      <c r="BN283">
        <v>0</v>
      </c>
      <c r="BO283">
        <v>1.91</v>
      </c>
      <c r="BP283">
        <v>1.91</v>
      </c>
      <c r="BQ283" t="s">
        <v>1832</v>
      </c>
      <c r="BR283">
        <f>VLOOKUP(Table3[[#This Row],[Reference]],metron,10,FALSE)</f>
        <v>2.5229727551184897</v>
      </c>
      <c r="BS283">
        <f>VLOOKUP(Table3[[#This Row],[Reference]],metron,11,FALSE)</f>
        <v>1.228921489601805</v>
      </c>
      <c r="BT283">
        <f>VLOOKUP(Table3[[#This Row],[Reference]],metron,12,FALSE)</f>
        <v>1.2940512655166849</v>
      </c>
      <c r="BU283">
        <f>VLOOKUP(Table3[[#This Row],[Reference]],metron,13,FALSE)</f>
        <v>0.53240890035472432</v>
      </c>
      <c r="BV283">
        <f>VLOOKUP(Table3[[#This Row],[Reference]],metron,14,FALSE)</f>
        <v>0.56514027732989358</v>
      </c>
      <c r="BW283">
        <f>VLOOKUP(Table3[[#This Row],[Reference]],metron,15,FALSE)</f>
        <v>11.417888124439131</v>
      </c>
      <c r="BX283">
        <f>VLOOKUP(Table3[[#This Row],[Reference]],metron,16,FALSE)</f>
        <v>10.76308704756207</v>
      </c>
      <c r="BY283">
        <f>VLOOKUP(Table3[[#This Row],[Reference]],metron,17,FALSE)</f>
        <v>4.8317672021824798</v>
      </c>
      <c r="BZ283">
        <f>VLOOKUP(Table3[[#This Row],[Reference]],metron,18,FALSE)</f>
        <v>4.6698999696877843</v>
      </c>
      <c r="CA283">
        <f>VLOOKUP(Table3[[#This Row],[Reference]],metron,19,FALSE)</f>
        <v>6.5861209222566508</v>
      </c>
      <c r="CB283">
        <f>VLOOKUP(Table3[[#This Row],[Reference]],metron,20,FALSE)</f>
        <v>6.093187077874286</v>
      </c>
      <c r="CC283">
        <f>VLOOKUP(Table3[[#This Row],[Reference]],metron,21,FALSE)</f>
        <v>12.685679611650491</v>
      </c>
      <c r="CD283">
        <f>VLOOKUP(Table3[[#This Row],[Reference]],metron,22,FALSE)</f>
        <v>13.02639563106796</v>
      </c>
      <c r="CE283">
        <f>VLOOKUP(Table3[[#This Row],[Reference]],metron,23,FALSE)</f>
        <v>1.6481211768132831</v>
      </c>
      <c r="CF283">
        <f>VLOOKUP(Table3[[#This Row],[Reference]],metron,24,FALSE)</f>
        <v>1.8572676958928049</v>
      </c>
      <c r="CG283">
        <f>VLOOKUP(Table3[[#This Row],[Reference]],metron,25,FALSE)</f>
        <v>9.641712787649287E-2</v>
      </c>
      <c r="CH283">
        <f>VLOOKUP(Table3[[#This Row],[Reference]],metron,26,FALSE)</f>
        <v>0.11302068161957469</v>
      </c>
    </row>
    <row r="284" spans="1:86" hidden="1" x14ac:dyDescent="0.45">
      <c r="A284">
        <v>1540157400</v>
      </c>
      <c r="B284" t="s">
        <v>474</v>
      </c>
      <c r="C284" t="s">
        <v>64</v>
      </c>
      <c r="D284" t="s">
        <v>65</v>
      </c>
      <c r="E284" t="s">
        <v>682</v>
      </c>
      <c r="F284" t="s">
        <v>661</v>
      </c>
      <c r="G284" t="s">
        <v>65</v>
      </c>
      <c r="H284">
        <v>13</v>
      </c>
      <c r="I284">
        <v>1.6</v>
      </c>
      <c r="J284">
        <v>1</v>
      </c>
      <c r="K284">
        <v>1.47</v>
      </c>
      <c r="L284">
        <v>1.52</v>
      </c>
      <c r="M284">
        <v>3</v>
      </c>
      <c r="N284">
        <v>3</v>
      </c>
      <c r="O284">
        <v>6</v>
      </c>
      <c r="P284">
        <v>4</v>
      </c>
      <c r="Q284">
        <v>2</v>
      </c>
      <c r="R284">
        <v>2</v>
      </c>
      <c r="S284" t="s">
        <v>2251</v>
      </c>
      <c r="T284" t="s">
        <v>2252</v>
      </c>
      <c r="U284">
        <v>4</v>
      </c>
      <c r="V284">
        <v>4</v>
      </c>
      <c r="W284">
        <v>3</v>
      </c>
      <c r="X284">
        <v>0</v>
      </c>
      <c r="Y284">
        <v>0</v>
      </c>
      <c r="Z284">
        <v>0</v>
      </c>
      <c r="AA284">
        <v>0</v>
      </c>
      <c r="AB284">
        <v>3</v>
      </c>
      <c r="AC284">
        <v>0</v>
      </c>
      <c r="AD284">
        <v>0</v>
      </c>
      <c r="AE284">
        <v>12</v>
      </c>
      <c r="AF284">
        <v>14</v>
      </c>
      <c r="AG284">
        <v>6</v>
      </c>
      <c r="AH284">
        <v>8</v>
      </c>
      <c r="AI284">
        <v>6</v>
      </c>
      <c r="AJ284">
        <v>6</v>
      </c>
      <c r="AK284">
        <v>12</v>
      </c>
      <c r="AL284">
        <v>10</v>
      </c>
      <c r="AM284">
        <v>48</v>
      </c>
      <c r="AN284">
        <v>52</v>
      </c>
      <c r="AO284">
        <v>0</v>
      </c>
      <c r="AP284">
        <v>0</v>
      </c>
      <c r="AQ284">
        <v>3</v>
      </c>
      <c r="AR284">
        <v>60</v>
      </c>
      <c r="AS284">
        <v>70</v>
      </c>
      <c r="AT284">
        <v>40</v>
      </c>
      <c r="AU284">
        <v>40</v>
      </c>
      <c r="AV284">
        <v>20</v>
      </c>
      <c r="AW284">
        <v>20</v>
      </c>
      <c r="AX284">
        <v>60</v>
      </c>
      <c r="AY284">
        <v>60</v>
      </c>
      <c r="AZ284">
        <v>80</v>
      </c>
      <c r="BA284">
        <v>10.8</v>
      </c>
      <c r="BB284">
        <v>5.8</v>
      </c>
      <c r="BC284">
        <v>3.1</v>
      </c>
      <c r="BD284">
        <v>3.2</v>
      </c>
      <c r="BE284">
        <v>2.25</v>
      </c>
      <c r="BF284">
        <f t="shared" si="4"/>
        <v>2.650836320191156E-2</v>
      </c>
      <c r="BG284">
        <f>1/Table3[[#This Row],[odds_ft_home_team_win]]-Table3[[#This Row],[Margin/3]]</f>
        <v>0.29607228195937874</v>
      </c>
      <c r="BH284">
        <f>1/Table3[[#This Row],[odds_ft_draw]]-Table3[[#This Row],[Margin/3]]</f>
        <v>0.28599163679808842</v>
      </c>
      <c r="BI284">
        <f>1/Table3[[#This Row],[odds_ft_away_team_win]]-Table3[[#This Row],[Margin/3]]</f>
        <v>0.41793608124253284</v>
      </c>
      <c r="BJ284">
        <f>MROUND(Table3[[#This Row],[ProbH]]*100,2)/100</f>
        <v>0.3</v>
      </c>
      <c r="BK284">
        <v>1.31</v>
      </c>
      <c r="BL284">
        <v>1.95</v>
      </c>
      <c r="BM284">
        <v>3.45</v>
      </c>
      <c r="BN284">
        <v>0</v>
      </c>
      <c r="BO284">
        <v>1.83</v>
      </c>
      <c r="BP284">
        <v>1.95</v>
      </c>
      <c r="BQ284" t="s">
        <v>1846</v>
      </c>
      <c r="BR284">
        <f>VLOOKUP(Table3[[#This Row],[Reference]],metron,10,FALSE)</f>
        <v>2.5726407816919519</v>
      </c>
      <c r="BS284">
        <f>VLOOKUP(Table3[[#This Row],[Reference]],metron,11,FALSE)</f>
        <v>1.1805091283106199</v>
      </c>
      <c r="BT284">
        <f>VLOOKUP(Table3[[#This Row],[Reference]],metron,12,FALSE)</f>
        <v>1.3921316533813319</v>
      </c>
      <c r="BU284">
        <f>VLOOKUP(Table3[[#This Row],[Reference]],metron,13,FALSE)</f>
        <v>0.5209673269873939</v>
      </c>
      <c r="BV284">
        <f>VLOOKUP(Table3[[#This Row],[Reference]],metron,14,FALSE)</f>
        <v>0.61847182917417032</v>
      </c>
      <c r="BW284">
        <f>VLOOKUP(Table3[[#This Row],[Reference]],metron,15,FALSE)</f>
        <v>11.149200710479571</v>
      </c>
      <c r="BX284">
        <f>VLOOKUP(Table3[[#This Row],[Reference]],metron,16,FALSE)</f>
        <v>11.444049733570161</v>
      </c>
      <c r="BY284">
        <f>VLOOKUP(Table3[[#This Row],[Reference]],metron,17,FALSE)</f>
        <v>4.5257270693512304</v>
      </c>
      <c r="BZ284">
        <f>VLOOKUP(Table3[[#This Row],[Reference]],metron,18,FALSE)</f>
        <v>4.8465324384787474</v>
      </c>
      <c r="CA284">
        <f>VLOOKUP(Table3[[#This Row],[Reference]],metron,19,FALSE)</f>
        <v>6.6234736411283404</v>
      </c>
      <c r="CB284">
        <f>VLOOKUP(Table3[[#This Row],[Reference]],metron,20,FALSE)</f>
        <v>6.5975172950914134</v>
      </c>
      <c r="CC284">
        <f>VLOOKUP(Table3[[#This Row],[Reference]],metron,21,FALSE)</f>
        <v>12.90081154192967</v>
      </c>
      <c r="CD284">
        <f>VLOOKUP(Table3[[#This Row],[Reference]],metron,22,FALSE)</f>
        <v>13.00360685302074</v>
      </c>
      <c r="CE284">
        <f>VLOOKUP(Table3[[#This Row],[Reference]],metron,23,FALSE)</f>
        <v>1.7502145922746779</v>
      </c>
      <c r="CF284">
        <f>VLOOKUP(Table3[[#This Row],[Reference]],metron,24,FALSE)</f>
        <v>1.831402831402831</v>
      </c>
      <c r="CG284">
        <f>VLOOKUP(Table3[[#This Row],[Reference]],metron,25,FALSE)</f>
        <v>9.6525096525096526E-2</v>
      </c>
      <c r="CH284">
        <f>VLOOKUP(Table3[[#This Row],[Reference]],metron,26,FALSE)</f>
        <v>0.1244101244101244</v>
      </c>
    </row>
    <row r="285" spans="1:86" hidden="1" x14ac:dyDescent="0.45">
      <c r="A285">
        <v>1540162800</v>
      </c>
      <c r="B285" t="s">
        <v>2253</v>
      </c>
      <c r="C285" t="s">
        <v>64</v>
      </c>
      <c r="D285" t="s">
        <v>65</v>
      </c>
      <c r="E285" t="s">
        <v>1810</v>
      </c>
      <c r="F285" t="s">
        <v>700</v>
      </c>
      <c r="G285" t="s">
        <v>65</v>
      </c>
      <c r="H285">
        <v>13</v>
      </c>
      <c r="I285">
        <v>1.6</v>
      </c>
      <c r="J285">
        <v>0.83</v>
      </c>
      <c r="K285">
        <v>1.1200000000000001</v>
      </c>
      <c r="L285">
        <v>1.24</v>
      </c>
      <c r="M285">
        <v>2</v>
      </c>
      <c r="N285">
        <v>0</v>
      </c>
      <c r="O285">
        <v>2</v>
      </c>
      <c r="P285">
        <v>0</v>
      </c>
      <c r="Q285">
        <v>0</v>
      </c>
      <c r="R285">
        <v>0</v>
      </c>
      <c r="S285" t="s">
        <v>2254</v>
      </c>
      <c r="U285">
        <v>3</v>
      </c>
      <c r="V285">
        <v>3</v>
      </c>
      <c r="W285">
        <v>2</v>
      </c>
      <c r="X285">
        <v>0</v>
      </c>
      <c r="Y285">
        <v>3</v>
      </c>
      <c r="Z285">
        <v>0</v>
      </c>
      <c r="AA285">
        <v>1</v>
      </c>
      <c r="AB285">
        <v>1</v>
      </c>
      <c r="AC285">
        <v>0</v>
      </c>
      <c r="AD285">
        <v>3</v>
      </c>
      <c r="AE285">
        <v>17</v>
      </c>
      <c r="AF285">
        <v>17</v>
      </c>
      <c r="AG285">
        <v>7</v>
      </c>
      <c r="AH285">
        <v>8</v>
      </c>
      <c r="AI285">
        <v>10</v>
      </c>
      <c r="AJ285">
        <v>9</v>
      </c>
      <c r="AK285">
        <v>18</v>
      </c>
      <c r="AL285">
        <v>18</v>
      </c>
      <c r="AM285">
        <v>42</v>
      </c>
      <c r="AN285">
        <v>58</v>
      </c>
      <c r="AO285">
        <v>1.79</v>
      </c>
      <c r="AP285">
        <v>1.89</v>
      </c>
      <c r="AQ285">
        <v>2.74</v>
      </c>
      <c r="AR285">
        <v>57</v>
      </c>
      <c r="AS285">
        <v>82</v>
      </c>
      <c r="AT285">
        <v>55</v>
      </c>
      <c r="AU285">
        <v>37</v>
      </c>
      <c r="AV285">
        <v>10</v>
      </c>
      <c r="AW285">
        <v>9</v>
      </c>
      <c r="AX285">
        <v>55</v>
      </c>
      <c r="AY285">
        <v>64</v>
      </c>
      <c r="AZ285">
        <v>90</v>
      </c>
      <c r="BA285">
        <v>9.73</v>
      </c>
      <c r="BB285">
        <v>5</v>
      </c>
      <c r="BC285">
        <v>2.15</v>
      </c>
      <c r="BD285">
        <v>3.25</v>
      </c>
      <c r="BE285">
        <v>3.35</v>
      </c>
      <c r="BF285">
        <f t="shared" si="4"/>
        <v>2.3772016482880742E-2</v>
      </c>
      <c r="BG285">
        <f>1/Table3[[#This Row],[odds_ft_home_team_win]]-Table3[[#This Row],[Margin/3]]</f>
        <v>0.44134426258688669</v>
      </c>
      <c r="BH285">
        <f>1/Table3[[#This Row],[odds_ft_draw]]-Table3[[#This Row],[Margin/3]]</f>
        <v>0.28392029120942697</v>
      </c>
      <c r="BI285">
        <f>1/Table3[[#This Row],[odds_ft_away_team_win]]-Table3[[#This Row],[Margin/3]]</f>
        <v>0.2747354462036864</v>
      </c>
      <c r="BJ285">
        <f>MROUND(Table3[[#This Row],[ProbH]]*100,2)/100</f>
        <v>0.44</v>
      </c>
      <c r="BK285">
        <v>1.28</v>
      </c>
      <c r="BL285">
        <v>1.87</v>
      </c>
      <c r="BM285">
        <v>3.2</v>
      </c>
      <c r="BN285">
        <v>0</v>
      </c>
      <c r="BO285">
        <v>1.8</v>
      </c>
      <c r="BP285">
        <v>2.0499999999999998</v>
      </c>
      <c r="BQ285" t="s">
        <v>1828</v>
      </c>
      <c r="BR285">
        <f>VLOOKUP(Table3[[#This Row],[Reference]],metron,10,FALSE)</f>
        <v>2.4807646356033461</v>
      </c>
      <c r="BS285">
        <f>VLOOKUP(Table3[[#This Row],[Reference]],metron,11,FALSE)</f>
        <v>1.4140979689366791</v>
      </c>
      <c r="BT285">
        <f>VLOOKUP(Table3[[#This Row],[Reference]],metron,12,FALSE)</f>
        <v>1.0666666666666671</v>
      </c>
      <c r="BU285">
        <f>VLOOKUP(Table3[[#This Row],[Reference]],metron,13,FALSE)</f>
        <v>0.62712066905615294</v>
      </c>
      <c r="BV285">
        <f>VLOOKUP(Table3[[#This Row],[Reference]],metron,14,FALSE)</f>
        <v>0.46009557945041818</v>
      </c>
      <c r="BW285">
        <f>VLOOKUP(Table3[[#This Row],[Reference]],metron,15,FALSE)</f>
        <v>12.56969280146722</v>
      </c>
      <c r="BX285">
        <f>VLOOKUP(Table3[[#This Row],[Reference]],metron,16,FALSE)</f>
        <v>9.8695552498853729</v>
      </c>
      <c r="BY285">
        <f>VLOOKUP(Table3[[#This Row],[Reference]],metron,17,FALSE)</f>
        <v>5.2754256787850897</v>
      </c>
      <c r="BZ285">
        <f>VLOOKUP(Table3[[#This Row],[Reference]],metron,18,FALSE)</f>
        <v>4.1279337321675103</v>
      </c>
      <c r="CA285">
        <f>VLOOKUP(Table3[[#This Row],[Reference]],metron,19,FALSE)</f>
        <v>7.2942671226821298</v>
      </c>
      <c r="CB285">
        <f>VLOOKUP(Table3[[#This Row],[Reference]],metron,20,FALSE)</f>
        <v>5.7416215177178627</v>
      </c>
      <c r="CC285">
        <f>VLOOKUP(Table3[[#This Row],[Reference]],metron,21,FALSE)</f>
        <v>12.897246007868549</v>
      </c>
      <c r="CD285">
        <f>VLOOKUP(Table3[[#This Row],[Reference]],metron,22,FALSE)</f>
        <v>13.507058551261281</v>
      </c>
      <c r="CE285">
        <f>VLOOKUP(Table3[[#This Row],[Reference]],metron,23,FALSE)</f>
        <v>1.576522702104098</v>
      </c>
      <c r="CF285">
        <f>VLOOKUP(Table3[[#This Row],[Reference]],metron,24,FALSE)</f>
        <v>1.917165005537099</v>
      </c>
      <c r="CG285">
        <f>VLOOKUP(Table3[[#This Row],[Reference]],metron,25,FALSE)</f>
        <v>8.4385382059800659E-2</v>
      </c>
      <c r="CH285">
        <f>VLOOKUP(Table3[[#This Row],[Reference]],metron,26,FALSE)</f>
        <v>0.1233665559246955</v>
      </c>
    </row>
    <row r="286" spans="1:86" hidden="1" x14ac:dyDescent="0.45">
      <c r="A286">
        <v>1540598400</v>
      </c>
      <c r="B286" t="s">
        <v>2255</v>
      </c>
      <c r="C286" t="s">
        <v>64</v>
      </c>
      <c r="D286" t="s">
        <v>65</v>
      </c>
      <c r="E286" t="s">
        <v>672</v>
      </c>
      <c r="F286" t="s">
        <v>704</v>
      </c>
      <c r="G286" t="s">
        <v>65</v>
      </c>
      <c r="H286">
        <v>14</v>
      </c>
      <c r="I286">
        <v>2.4300000000000002</v>
      </c>
      <c r="J286">
        <v>1.43</v>
      </c>
      <c r="K286">
        <v>2.11</v>
      </c>
      <c r="L286">
        <v>1.29</v>
      </c>
      <c r="M286">
        <v>1</v>
      </c>
      <c r="N286">
        <v>0</v>
      </c>
      <c r="O286">
        <v>1</v>
      </c>
      <c r="P286">
        <v>1</v>
      </c>
      <c r="Q286">
        <v>1</v>
      </c>
      <c r="R286">
        <v>0</v>
      </c>
      <c r="S286">
        <v>17</v>
      </c>
      <c r="U286">
        <v>2</v>
      </c>
      <c r="V286">
        <v>7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1</v>
      </c>
      <c r="AE286">
        <v>17</v>
      </c>
      <c r="AF286">
        <v>14</v>
      </c>
      <c r="AG286">
        <v>4</v>
      </c>
      <c r="AH286">
        <v>4</v>
      </c>
      <c r="AI286">
        <v>13</v>
      </c>
      <c r="AJ286">
        <v>10</v>
      </c>
      <c r="AK286">
        <v>10</v>
      </c>
      <c r="AL286">
        <v>12</v>
      </c>
      <c r="AM286">
        <v>42</v>
      </c>
      <c r="AN286">
        <v>58</v>
      </c>
      <c r="AO286">
        <v>1.7</v>
      </c>
      <c r="AP286">
        <v>1.5</v>
      </c>
      <c r="AQ286">
        <v>2.5</v>
      </c>
      <c r="AR286">
        <v>57</v>
      </c>
      <c r="AS286">
        <v>86</v>
      </c>
      <c r="AT286">
        <v>57</v>
      </c>
      <c r="AU286">
        <v>15</v>
      </c>
      <c r="AV286">
        <v>0</v>
      </c>
      <c r="AW286">
        <v>7</v>
      </c>
      <c r="AX286">
        <v>64</v>
      </c>
      <c r="AY286">
        <v>72</v>
      </c>
      <c r="AZ286">
        <v>93</v>
      </c>
      <c r="BA286">
        <v>9.57</v>
      </c>
      <c r="BB286">
        <v>4.57</v>
      </c>
      <c r="BC286">
        <v>2.4</v>
      </c>
      <c r="BD286">
        <v>3.3</v>
      </c>
      <c r="BE286">
        <v>2.8</v>
      </c>
      <c r="BF286">
        <f t="shared" si="4"/>
        <v>2.5613275613275643E-2</v>
      </c>
      <c r="BG286">
        <f>1/Table3[[#This Row],[odds_ft_home_team_win]]-Table3[[#This Row],[Margin/3]]</f>
        <v>0.39105339105339104</v>
      </c>
      <c r="BH286">
        <f>1/Table3[[#This Row],[odds_ft_draw]]-Table3[[#This Row],[Margin/3]]</f>
        <v>0.2774170274170274</v>
      </c>
      <c r="BI286">
        <f>1/Table3[[#This Row],[odds_ft_away_team_win]]-Table3[[#This Row],[Margin/3]]</f>
        <v>0.33152958152958151</v>
      </c>
      <c r="BJ286">
        <f>MROUND(Table3[[#This Row],[ProbH]]*100,2)/100</f>
        <v>0.4</v>
      </c>
      <c r="BK286">
        <v>1.25</v>
      </c>
      <c r="BL286">
        <v>1.8</v>
      </c>
      <c r="BM286">
        <v>3.05</v>
      </c>
      <c r="BN286">
        <v>0</v>
      </c>
      <c r="BO286">
        <v>1.71</v>
      </c>
      <c r="BP286">
        <v>2.1</v>
      </c>
      <c r="BQ286" t="s">
        <v>1826</v>
      </c>
      <c r="BR286">
        <f>VLOOKUP(Table3[[#This Row],[Reference]],metron,10,FALSE)</f>
        <v>2.4956155335383219</v>
      </c>
      <c r="BS286">
        <f>VLOOKUP(Table3[[#This Row],[Reference]],metron,11,FALSE)</f>
        <v>1.344038264434575</v>
      </c>
      <c r="BT286">
        <f>VLOOKUP(Table3[[#This Row],[Reference]],metron,12,FALSE)</f>
        <v>1.1515772691037469</v>
      </c>
      <c r="BU286">
        <f>VLOOKUP(Table3[[#This Row],[Reference]],metron,13,FALSE)</f>
        <v>0.59936225942375587</v>
      </c>
      <c r="BV286">
        <f>VLOOKUP(Table3[[#This Row],[Reference]],metron,14,FALSE)</f>
        <v>0.50723152260562576</v>
      </c>
      <c r="BW286">
        <f>VLOOKUP(Table3[[#This Row],[Reference]],metron,15,FALSE)</f>
        <v>11.99278846153846</v>
      </c>
      <c r="BX286">
        <f>VLOOKUP(Table3[[#This Row],[Reference]],metron,16,FALSE)</f>
        <v>10.0277534965035</v>
      </c>
      <c r="BY286">
        <f>VLOOKUP(Table3[[#This Row],[Reference]],metron,17,FALSE)</f>
        <v>5.2857459543338514</v>
      </c>
      <c r="BZ286">
        <f>VLOOKUP(Table3[[#This Row],[Reference]],metron,18,FALSE)</f>
        <v>4.4067834183107957</v>
      </c>
      <c r="CA286">
        <f>VLOOKUP(Table3[[#This Row],[Reference]],metron,19,FALSE)</f>
        <v>6.7070425072046085</v>
      </c>
      <c r="CB286">
        <f>VLOOKUP(Table3[[#This Row],[Reference]],metron,20,FALSE)</f>
        <v>5.6209700781927046</v>
      </c>
      <c r="CC286">
        <f>VLOOKUP(Table3[[#This Row],[Reference]],metron,21,FALSE)</f>
        <v>13.04463690872752</v>
      </c>
      <c r="CD286">
        <f>VLOOKUP(Table3[[#This Row],[Reference]],metron,22,FALSE)</f>
        <v>13.49811236953142</v>
      </c>
      <c r="CE286">
        <f>VLOOKUP(Table3[[#This Row],[Reference]],metron,23,FALSE)</f>
        <v>1.5836526181353769</v>
      </c>
      <c r="CF286">
        <f>VLOOKUP(Table3[[#This Row],[Reference]],metron,24,FALSE)</f>
        <v>1.8744146445295871</v>
      </c>
      <c r="CG286">
        <f>VLOOKUP(Table3[[#This Row],[Reference]],metron,25,FALSE)</f>
        <v>8.5994040017028525E-2</v>
      </c>
      <c r="CH286">
        <f>VLOOKUP(Table3[[#This Row],[Reference]],metron,26,FALSE)</f>
        <v>0.13452532992762881</v>
      </c>
    </row>
    <row r="287" spans="1:86" hidden="1" x14ac:dyDescent="0.45">
      <c r="A287">
        <v>1540605900</v>
      </c>
      <c r="B287" t="s">
        <v>2256</v>
      </c>
      <c r="C287" t="s">
        <v>64</v>
      </c>
      <c r="D287" t="s">
        <v>65</v>
      </c>
      <c r="E287" t="s">
        <v>1817</v>
      </c>
      <c r="F287" t="s">
        <v>693</v>
      </c>
      <c r="G287" t="s">
        <v>65</v>
      </c>
      <c r="H287">
        <v>14</v>
      </c>
      <c r="I287">
        <v>0.71</v>
      </c>
      <c r="J287">
        <v>0.83</v>
      </c>
      <c r="K287">
        <v>0.47</v>
      </c>
      <c r="L287">
        <v>0.78</v>
      </c>
      <c r="M287">
        <v>2</v>
      </c>
      <c r="N287">
        <v>3</v>
      </c>
      <c r="O287">
        <v>5</v>
      </c>
      <c r="P287">
        <v>1</v>
      </c>
      <c r="Q287">
        <v>0</v>
      </c>
      <c r="R287">
        <v>1</v>
      </c>
      <c r="S287" t="s">
        <v>2257</v>
      </c>
      <c r="T287" t="s">
        <v>2258</v>
      </c>
      <c r="U287">
        <v>8</v>
      </c>
      <c r="V287">
        <v>6</v>
      </c>
      <c r="W287">
        <v>3</v>
      </c>
      <c r="X287">
        <v>0</v>
      </c>
      <c r="Y287">
        <v>0</v>
      </c>
      <c r="Z287">
        <v>0</v>
      </c>
      <c r="AA287">
        <v>1</v>
      </c>
      <c r="AB287">
        <v>2</v>
      </c>
      <c r="AC287">
        <v>0</v>
      </c>
      <c r="AD287">
        <v>0</v>
      </c>
      <c r="AE287">
        <v>19</v>
      </c>
      <c r="AF287">
        <v>13</v>
      </c>
      <c r="AG287">
        <v>5</v>
      </c>
      <c r="AH287">
        <v>6</v>
      </c>
      <c r="AI287">
        <v>14</v>
      </c>
      <c r="AJ287">
        <v>7</v>
      </c>
      <c r="AK287">
        <v>15</v>
      </c>
      <c r="AL287">
        <v>21</v>
      </c>
      <c r="AM287">
        <v>52</v>
      </c>
      <c r="AN287">
        <v>48</v>
      </c>
      <c r="AO287">
        <v>1.9</v>
      </c>
      <c r="AP287">
        <v>1.51</v>
      </c>
      <c r="AQ287">
        <v>2.2000000000000002</v>
      </c>
      <c r="AR287">
        <v>40</v>
      </c>
      <c r="AS287">
        <v>61</v>
      </c>
      <c r="AT287">
        <v>38</v>
      </c>
      <c r="AU287">
        <v>30</v>
      </c>
      <c r="AV287">
        <v>7</v>
      </c>
      <c r="AW287">
        <v>45</v>
      </c>
      <c r="AX287">
        <v>68</v>
      </c>
      <c r="AY287">
        <v>22</v>
      </c>
      <c r="AZ287">
        <v>63</v>
      </c>
      <c r="BA287">
        <v>8.9700000000000006</v>
      </c>
      <c r="BB287">
        <v>5.53</v>
      </c>
      <c r="BC287">
        <v>3.8</v>
      </c>
      <c r="BD287">
        <v>3.45</v>
      </c>
      <c r="BE287">
        <v>1.91</v>
      </c>
      <c r="BF287">
        <f t="shared" si="4"/>
        <v>2.5524392208231328E-2</v>
      </c>
      <c r="BG287">
        <f>1/Table3[[#This Row],[odds_ft_home_team_win]]-Table3[[#This Row],[Margin/3]]</f>
        <v>0.23763350252861076</v>
      </c>
      <c r="BH287">
        <f>1/Table3[[#This Row],[odds_ft_draw]]-Table3[[#This Row],[Margin/3]]</f>
        <v>0.2643306802555368</v>
      </c>
      <c r="BI287">
        <f>1/Table3[[#This Row],[odds_ft_away_team_win]]-Table3[[#This Row],[Margin/3]]</f>
        <v>0.49803581721585244</v>
      </c>
      <c r="BJ287">
        <f>MROUND(Table3[[#This Row],[ProbH]]*100,2)/100</f>
        <v>0.24</v>
      </c>
      <c r="BK287">
        <v>1.29</v>
      </c>
      <c r="BL287">
        <v>1.95</v>
      </c>
      <c r="BM287">
        <v>3.35</v>
      </c>
      <c r="BN287">
        <v>0</v>
      </c>
      <c r="BO287">
        <v>1.87</v>
      </c>
      <c r="BP287">
        <v>1.95</v>
      </c>
      <c r="BQ287" t="s">
        <v>1849</v>
      </c>
      <c r="BR287">
        <f>VLOOKUP(Table3[[#This Row],[Reference]],metron,10,FALSE)</f>
        <v>2.6014437689969609</v>
      </c>
      <c r="BS287">
        <f>VLOOKUP(Table3[[#This Row],[Reference]],metron,11,FALSE)</f>
        <v>1.067249240121581</v>
      </c>
      <c r="BT287">
        <f>VLOOKUP(Table3[[#This Row],[Reference]],metron,12,FALSE)</f>
        <v>1.53419452887538</v>
      </c>
      <c r="BU287">
        <f>VLOOKUP(Table3[[#This Row],[Reference]],metron,13,FALSE)</f>
        <v>0.45589353612167299</v>
      </c>
      <c r="BV287">
        <f>VLOOKUP(Table3[[#This Row],[Reference]],metron,14,FALSE)</f>
        <v>0.65133079847908748</v>
      </c>
      <c r="BW287">
        <f>VLOOKUP(Table3[[#This Row],[Reference]],metron,15,FALSE)</f>
        <v>10.75886524822695</v>
      </c>
      <c r="BX287">
        <f>VLOOKUP(Table3[[#This Row],[Reference]],metron,16,FALSE)</f>
        <v>12.46679561573179</v>
      </c>
      <c r="BY287">
        <f>VLOOKUP(Table3[[#This Row],[Reference]],metron,17,FALSE)</f>
        <v>4.1157347204161248</v>
      </c>
      <c r="BZ287">
        <f>VLOOKUP(Table3[[#This Row],[Reference]],metron,18,FALSE)</f>
        <v>5.1072821846553964</v>
      </c>
      <c r="CA287">
        <f>VLOOKUP(Table3[[#This Row],[Reference]],metron,19,FALSE)</f>
        <v>6.6431305278108255</v>
      </c>
      <c r="CB287">
        <f>VLOOKUP(Table3[[#This Row],[Reference]],metron,20,FALSE)</f>
        <v>7.3595134310763939</v>
      </c>
      <c r="CC287">
        <f>VLOOKUP(Table3[[#This Row],[Reference]],metron,21,FALSE)</f>
        <v>13.11140235910878</v>
      </c>
      <c r="CD287">
        <f>VLOOKUP(Table3[[#This Row],[Reference]],metron,22,FALSE)</f>
        <v>12.93184796854522</v>
      </c>
      <c r="CE287">
        <f>VLOOKUP(Table3[[#This Row],[Reference]],metron,23,FALSE)</f>
        <v>1.8341677096370459</v>
      </c>
      <c r="CF287">
        <f>VLOOKUP(Table3[[#This Row],[Reference]],metron,24,FALSE)</f>
        <v>1.7903629536921151</v>
      </c>
      <c r="CG287">
        <f>VLOOKUP(Table3[[#This Row],[Reference]],metron,25,FALSE)</f>
        <v>0.1095118898623279</v>
      </c>
      <c r="CH287">
        <f>VLOOKUP(Table3[[#This Row],[Reference]],metron,26,FALSE)</f>
        <v>9.3241551939924908E-2</v>
      </c>
    </row>
    <row r="288" spans="1:86" x14ac:dyDescent="0.45">
      <c r="A288">
        <v>1540677600</v>
      </c>
      <c r="B288" t="s">
        <v>2259</v>
      </c>
      <c r="C288" t="s">
        <v>64</v>
      </c>
      <c r="D288" t="s">
        <v>65</v>
      </c>
      <c r="E288" t="s">
        <v>660</v>
      </c>
      <c r="F288" t="s">
        <v>677</v>
      </c>
      <c r="G288" t="s">
        <v>65</v>
      </c>
      <c r="H288">
        <v>14</v>
      </c>
      <c r="I288">
        <v>1.57</v>
      </c>
      <c r="J288">
        <v>0.17</v>
      </c>
      <c r="K288">
        <v>1.61</v>
      </c>
      <c r="L288">
        <v>0.71</v>
      </c>
      <c r="M288">
        <v>2</v>
      </c>
      <c r="N288">
        <v>2</v>
      </c>
      <c r="O288">
        <v>4</v>
      </c>
      <c r="P288">
        <v>1</v>
      </c>
      <c r="Q288">
        <v>0</v>
      </c>
      <c r="R288">
        <v>1</v>
      </c>
      <c r="S288" t="s">
        <v>2260</v>
      </c>
      <c r="T288" t="s">
        <v>2261</v>
      </c>
      <c r="U288">
        <v>7</v>
      </c>
      <c r="V288">
        <v>4</v>
      </c>
      <c r="W288">
        <v>1</v>
      </c>
      <c r="X288">
        <v>0</v>
      </c>
      <c r="Y288">
        <v>3</v>
      </c>
      <c r="Z288">
        <v>0</v>
      </c>
      <c r="AA288">
        <v>0</v>
      </c>
      <c r="AB288">
        <v>1</v>
      </c>
      <c r="AC288">
        <v>1</v>
      </c>
      <c r="AD288">
        <v>2</v>
      </c>
      <c r="AE288">
        <v>12</v>
      </c>
      <c r="AF288">
        <v>15</v>
      </c>
      <c r="AG288">
        <v>5</v>
      </c>
      <c r="AH288">
        <v>5</v>
      </c>
      <c r="AI288">
        <v>7</v>
      </c>
      <c r="AJ288">
        <v>10</v>
      </c>
      <c r="AK288">
        <v>18</v>
      </c>
      <c r="AL288">
        <v>18</v>
      </c>
      <c r="AM288">
        <v>56</v>
      </c>
      <c r="AN288">
        <v>44</v>
      </c>
      <c r="AO288">
        <v>1.31</v>
      </c>
      <c r="AP288">
        <v>1.55</v>
      </c>
      <c r="AQ288">
        <v>2.3199999999999998</v>
      </c>
      <c r="AR288">
        <v>38</v>
      </c>
      <c r="AS288">
        <v>77</v>
      </c>
      <c r="AT288">
        <v>40</v>
      </c>
      <c r="AU288">
        <v>24</v>
      </c>
      <c r="AV288">
        <v>0</v>
      </c>
      <c r="AW288">
        <v>9</v>
      </c>
      <c r="AX288">
        <v>77</v>
      </c>
      <c r="AY288">
        <v>38</v>
      </c>
      <c r="AZ288">
        <v>85</v>
      </c>
      <c r="BA288">
        <v>10.9</v>
      </c>
      <c r="BB288">
        <v>5.5</v>
      </c>
      <c r="BC288">
        <v>2.0499999999999998</v>
      </c>
      <c r="BD288">
        <v>3.15</v>
      </c>
      <c r="BE288">
        <v>3.6</v>
      </c>
      <c r="BF288">
        <f t="shared" si="4"/>
        <v>2.7680991095625274E-2</v>
      </c>
      <c r="BG288">
        <f>1/Table3[[#This Row],[odds_ft_home_team_win]]-Table3[[#This Row],[Margin/3]]</f>
        <v>0.46012388695315526</v>
      </c>
      <c r="BH288">
        <f>1/Table3[[#This Row],[odds_ft_draw]]-Table3[[#This Row],[Margin/3]]</f>
        <v>0.28977932636469217</v>
      </c>
      <c r="BI288">
        <f>1/Table3[[#This Row],[odds_ft_away_team_win]]-Table3[[#This Row],[Margin/3]]</f>
        <v>0.25009678668215252</v>
      </c>
      <c r="BJ288">
        <f>MROUND(Table3[[#This Row],[ProbH]]*100,2)/100</f>
        <v>0.46</v>
      </c>
      <c r="BK288">
        <v>1.34</v>
      </c>
      <c r="BL288">
        <v>2.0499999999999998</v>
      </c>
      <c r="BM288">
        <v>3.75</v>
      </c>
      <c r="BN288">
        <v>0</v>
      </c>
      <c r="BO288">
        <v>1.95</v>
      </c>
      <c r="BP288">
        <v>1.87</v>
      </c>
      <c r="BQ288" t="s">
        <v>1818</v>
      </c>
      <c r="BR288">
        <f>VLOOKUP(Table3[[#This Row],[Reference]],metron,10,FALSE)</f>
        <v>2.5405629139072849</v>
      </c>
      <c r="BS288">
        <f>VLOOKUP(Table3[[#This Row],[Reference]],metron,11,FALSE)</f>
        <v>1.4888836329233679</v>
      </c>
      <c r="BT288">
        <f>VLOOKUP(Table3[[#This Row],[Reference]],metron,12,FALSE)</f>
        <v>1.0516792809839171</v>
      </c>
      <c r="BU288">
        <f>VLOOKUP(Table3[[#This Row],[Reference]],metron,13,FALSE)</f>
        <v>0.64581362346263005</v>
      </c>
      <c r="BV288">
        <f>VLOOKUP(Table3[[#This Row],[Reference]],metron,14,FALSE)</f>
        <v>0.45364238410596031</v>
      </c>
      <c r="BW288">
        <f>VLOOKUP(Table3[[#This Row],[Reference]],metron,15,FALSE)</f>
        <v>12.686892177589851</v>
      </c>
      <c r="BX288">
        <f>VLOOKUP(Table3[[#This Row],[Reference]],metron,16,FALSE)</f>
        <v>9.8059196617336148</v>
      </c>
      <c r="BY288">
        <f>VLOOKUP(Table3[[#This Row],[Reference]],metron,17,FALSE)</f>
        <v>5.3198121263877027</v>
      </c>
      <c r="BZ288">
        <f>VLOOKUP(Table3[[#This Row],[Reference]],metron,18,FALSE)</f>
        <v>4.0954312553373189</v>
      </c>
      <c r="CA288">
        <f>VLOOKUP(Table3[[#This Row],[Reference]],metron,19,FALSE)</f>
        <v>7.3670800512021479</v>
      </c>
      <c r="CB288">
        <f>VLOOKUP(Table3[[#This Row],[Reference]],metron,20,FALSE)</f>
        <v>5.710488406396296</v>
      </c>
      <c r="CC288">
        <f>VLOOKUP(Table3[[#This Row],[Reference]],metron,21,FALSE)</f>
        <v>13.0488908033599</v>
      </c>
      <c r="CD288">
        <f>VLOOKUP(Table3[[#This Row],[Reference]],metron,22,FALSE)</f>
        <v>13.714839543398661</v>
      </c>
      <c r="CE288">
        <f>VLOOKUP(Table3[[#This Row],[Reference]],metron,23,FALSE)</f>
        <v>1.567523459812322</v>
      </c>
      <c r="CF288">
        <f>VLOOKUP(Table3[[#This Row],[Reference]],metron,24,FALSE)</f>
        <v>1.951040391676867</v>
      </c>
      <c r="CG288">
        <f>VLOOKUP(Table3[[#This Row],[Reference]],metron,25,FALSE)</f>
        <v>8.3027335781313744E-2</v>
      </c>
      <c r="CH288">
        <f>VLOOKUP(Table3[[#This Row],[Reference]],metron,26,FALSE)</f>
        <v>0.13117095063239501</v>
      </c>
    </row>
    <row r="289" spans="1:86" hidden="1" x14ac:dyDescent="0.45">
      <c r="A289">
        <v>1540688400</v>
      </c>
      <c r="B289" t="s">
        <v>2262</v>
      </c>
      <c r="C289" t="s">
        <v>64</v>
      </c>
      <c r="D289" t="s">
        <v>65</v>
      </c>
      <c r="E289" t="s">
        <v>661</v>
      </c>
      <c r="F289" t="s">
        <v>1823</v>
      </c>
      <c r="G289" t="s">
        <v>65</v>
      </c>
      <c r="H289">
        <v>14</v>
      </c>
      <c r="I289">
        <v>1.86</v>
      </c>
      <c r="J289">
        <v>0.56999999999999995</v>
      </c>
      <c r="K289">
        <v>2.19</v>
      </c>
      <c r="L289">
        <v>0.88</v>
      </c>
      <c r="M289">
        <v>2</v>
      </c>
      <c r="N289">
        <v>2</v>
      </c>
      <c r="O289">
        <v>4</v>
      </c>
      <c r="P289">
        <v>1</v>
      </c>
      <c r="Q289">
        <v>0</v>
      </c>
      <c r="R289">
        <v>1</v>
      </c>
      <c r="S289" t="s">
        <v>2263</v>
      </c>
      <c r="T289" t="s">
        <v>2264</v>
      </c>
      <c r="U289">
        <v>7</v>
      </c>
      <c r="V289">
        <v>3</v>
      </c>
      <c r="W289">
        <v>5</v>
      </c>
      <c r="X289">
        <v>0</v>
      </c>
      <c r="Y289">
        <v>2</v>
      </c>
      <c r="Z289">
        <v>0</v>
      </c>
      <c r="AA289">
        <v>2</v>
      </c>
      <c r="AB289">
        <v>3</v>
      </c>
      <c r="AC289">
        <v>0</v>
      </c>
      <c r="AD289">
        <v>2</v>
      </c>
      <c r="AE289">
        <v>21</v>
      </c>
      <c r="AF289">
        <v>6</v>
      </c>
      <c r="AG289">
        <v>12</v>
      </c>
      <c r="AH289">
        <v>3</v>
      </c>
      <c r="AI289">
        <v>9</v>
      </c>
      <c r="AJ289">
        <v>3</v>
      </c>
      <c r="AK289">
        <v>11</v>
      </c>
      <c r="AL289">
        <v>13</v>
      </c>
      <c r="AM289">
        <v>62</v>
      </c>
      <c r="AN289">
        <v>38</v>
      </c>
      <c r="AO289">
        <v>2.67</v>
      </c>
      <c r="AP289">
        <v>0.7</v>
      </c>
      <c r="AQ289">
        <v>2.79</v>
      </c>
      <c r="AR289">
        <v>43</v>
      </c>
      <c r="AS289">
        <v>71</v>
      </c>
      <c r="AT289">
        <v>57</v>
      </c>
      <c r="AU289">
        <v>36</v>
      </c>
      <c r="AV289">
        <v>14</v>
      </c>
      <c r="AW289">
        <v>7</v>
      </c>
      <c r="AX289">
        <v>64</v>
      </c>
      <c r="AY289">
        <v>57</v>
      </c>
      <c r="AZ289">
        <v>93</v>
      </c>
      <c r="BA289">
        <v>10.43</v>
      </c>
      <c r="BB289">
        <v>4.57</v>
      </c>
      <c r="BC289">
        <v>1.36</v>
      </c>
      <c r="BD289">
        <v>4.75</v>
      </c>
      <c r="BE289">
        <v>7.75</v>
      </c>
      <c r="BF289">
        <f t="shared" si="4"/>
        <v>2.4950897167016189E-2</v>
      </c>
      <c r="BG289">
        <f>1/Table3[[#This Row],[odds_ft_home_team_win]]-Table3[[#This Row],[Margin/3]]</f>
        <v>0.71034322048004261</v>
      </c>
      <c r="BH289">
        <f>1/Table3[[#This Row],[odds_ft_draw]]-Table3[[#This Row],[Margin/3]]</f>
        <v>0.18557541862245749</v>
      </c>
      <c r="BI289">
        <f>1/Table3[[#This Row],[odds_ft_away_team_win]]-Table3[[#This Row],[Margin/3]]</f>
        <v>0.10408136089749993</v>
      </c>
      <c r="BJ289">
        <f>MROUND(Table3[[#This Row],[ProbH]]*100,2)/100</f>
        <v>0.72</v>
      </c>
      <c r="BK289">
        <v>1.21</v>
      </c>
      <c r="BL289">
        <v>1.69</v>
      </c>
      <c r="BM289">
        <v>2.7</v>
      </c>
      <c r="BN289">
        <v>0</v>
      </c>
      <c r="BO289">
        <v>2.0499999999999998</v>
      </c>
      <c r="BP289">
        <v>1.77</v>
      </c>
      <c r="BQ289" t="s">
        <v>1838</v>
      </c>
      <c r="BR289">
        <f>VLOOKUP(Table3[[#This Row],[Reference]],metron,10,FALSE)</f>
        <v>2.9969924812030078</v>
      </c>
      <c r="BS289">
        <f>VLOOKUP(Table3[[#This Row],[Reference]],metron,11,FALSE)</f>
        <v>2.2436090225563912</v>
      </c>
      <c r="BT289">
        <f>VLOOKUP(Table3[[#This Row],[Reference]],metron,12,FALSE)</f>
        <v>0.75338345864661649</v>
      </c>
      <c r="BU289">
        <f>VLOOKUP(Table3[[#This Row],[Reference]],metron,13,FALSE)</f>
        <v>1.018796992481203</v>
      </c>
      <c r="BV289">
        <f>VLOOKUP(Table3[[#This Row],[Reference]],metron,14,FALSE)</f>
        <v>0.35112781954887218</v>
      </c>
      <c r="BW289">
        <f>VLOOKUP(Table3[[#This Row],[Reference]],metron,15,FALSE)</f>
        <v>16.67069486404834</v>
      </c>
      <c r="BX289">
        <f>VLOOKUP(Table3[[#This Row],[Reference]],metron,16,FALSE)</f>
        <v>8.2024169184290034</v>
      </c>
      <c r="BY289">
        <f>VLOOKUP(Table3[[#This Row],[Reference]],metron,17,FALSE)</f>
        <v>7.274390243902439</v>
      </c>
      <c r="BZ289">
        <f>VLOOKUP(Table3[[#This Row],[Reference]],metron,18,FALSE)</f>
        <v>3.282012195121951</v>
      </c>
      <c r="CA289">
        <f>VLOOKUP(Table3[[#This Row],[Reference]],metron,19,FALSE)</f>
        <v>9.3963046201459015</v>
      </c>
      <c r="CB289">
        <f>VLOOKUP(Table3[[#This Row],[Reference]],metron,20,FALSE)</f>
        <v>4.9204047233070529</v>
      </c>
      <c r="CC289">
        <f>VLOOKUP(Table3[[#This Row],[Reference]],metron,21,FALSE)</f>
        <v>11.79352850539291</v>
      </c>
      <c r="CD289">
        <f>VLOOKUP(Table3[[#This Row],[Reference]],metron,22,FALSE)</f>
        <v>13.348228043143299</v>
      </c>
      <c r="CE289">
        <f>VLOOKUP(Table3[[#This Row],[Reference]],metron,23,FALSE)</f>
        <v>1.2705530642750369</v>
      </c>
      <c r="CF289">
        <f>VLOOKUP(Table3[[#This Row],[Reference]],metron,24,FALSE)</f>
        <v>2.0822122571001489</v>
      </c>
      <c r="CG289">
        <f>VLOOKUP(Table3[[#This Row],[Reference]],metron,25,FALSE)</f>
        <v>5.6801195814648729E-2</v>
      </c>
      <c r="CH289">
        <f>VLOOKUP(Table3[[#This Row],[Reference]],metron,26,FALSE)</f>
        <v>0.12257100149476829</v>
      </c>
    </row>
    <row r="290" spans="1:86" hidden="1" x14ac:dyDescent="0.45">
      <c r="A290">
        <v>1540688400</v>
      </c>
      <c r="B290" t="s">
        <v>2262</v>
      </c>
      <c r="C290" t="s">
        <v>64</v>
      </c>
      <c r="D290" t="s">
        <v>65</v>
      </c>
      <c r="E290" t="s">
        <v>666</v>
      </c>
      <c r="F290" t="s">
        <v>1810</v>
      </c>
      <c r="G290" t="s">
        <v>65</v>
      </c>
      <c r="H290">
        <v>14</v>
      </c>
      <c r="I290">
        <v>0.67</v>
      </c>
      <c r="J290">
        <v>1.1399999999999999</v>
      </c>
      <c r="K290">
        <v>1</v>
      </c>
      <c r="L290">
        <v>1.1200000000000001</v>
      </c>
      <c r="M290">
        <v>1</v>
      </c>
      <c r="N290">
        <v>2</v>
      </c>
      <c r="O290">
        <v>3</v>
      </c>
      <c r="P290">
        <v>1</v>
      </c>
      <c r="Q290">
        <v>1</v>
      </c>
      <c r="R290">
        <v>0</v>
      </c>
      <c r="S290">
        <v>5</v>
      </c>
      <c r="T290" t="s">
        <v>2265</v>
      </c>
      <c r="U290">
        <v>5</v>
      </c>
      <c r="V290">
        <v>9</v>
      </c>
      <c r="W290">
        <v>3</v>
      </c>
      <c r="X290">
        <v>0</v>
      </c>
      <c r="Y290">
        <v>1</v>
      </c>
      <c r="Z290">
        <v>0</v>
      </c>
      <c r="AA290">
        <v>0</v>
      </c>
      <c r="AB290">
        <v>3</v>
      </c>
      <c r="AC290">
        <v>1</v>
      </c>
      <c r="AD290">
        <v>0</v>
      </c>
      <c r="AE290">
        <v>21</v>
      </c>
      <c r="AF290">
        <v>29</v>
      </c>
      <c r="AG290">
        <v>10</v>
      </c>
      <c r="AH290">
        <v>12</v>
      </c>
      <c r="AI290">
        <v>11</v>
      </c>
      <c r="AJ290">
        <v>17</v>
      </c>
      <c r="AK290">
        <v>14</v>
      </c>
      <c r="AL290">
        <v>12</v>
      </c>
      <c r="AM290">
        <v>52</v>
      </c>
      <c r="AN290">
        <v>48</v>
      </c>
      <c r="AO290">
        <v>2.37</v>
      </c>
      <c r="AP290">
        <v>3.05</v>
      </c>
      <c r="AQ290">
        <v>2.67</v>
      </c>
      <c r="AR290">
        <v>69</v>
      </c>
      <c r="AS290">
        <v>77</v>
      </c>
      <c r="AT290">
        <v>61</v>
      </c>
      <c r="AU290">
        <v>30</v>
      </c>
      <c r="AV290">
        <v>0</v>
      </c>
      <c r="AW290">
        <v>40</v>
      </c>
      <c r="AX290">
        <v>69</v>
      </c>
      <c r="AY290">
        <v>44</v>
      </c>
      <c r="AZ290">
        <v>85</v>
      </c>
      <c r="BA290">
        <v>13.24</v>
      </c>
      <c r="BB290">
        <v>5.14</v>
      </c>
      <c r="BC290">
        <v>1.91</v>
      </c>
      <c r="BD290">
        <v>3.4</v>
      </c>
      <c r="BE290">
        <v>3.85</v>
      </c>
      <c r="BF290">
        <f t="shared" si="4"/>
        <v>2.580603874105562E-2</v>
      </c>
      <c r="BG290">
        <f>1/Table3[[#This Row],[odds_ft_home_team_win]]-Table3[[#This Row],[Margin/3]]</f>
        <v>0.49775417068302813</v>
      </c>
      <c r="BH290">
        <f>1/Table3[[#This Row],[odds_ft_draw]]-Table3[[#This Row],[Margin/3]]</f>
        <v>0.2683116083177679</v>
      </c>
      <c r="BI290">
        <f>1/Table3[[#This Row],[odds_ft_away_team_win]]-Table3[[#This Row],[Margin/3]]</f>
        <v>0.23393422099920411</v>
      </c>
      <c r="BJ290">
        <f>MROUND(Table3[[#This Row],[ProbH]]*100,2)/100</f>
        <v>0.5</v>
      </c>
      <c r="BK290">
        <v>1.33</v>
      </c>
      <c r="BL290">
        <v>2.0499999999999998</v>
      </c>
      <c r="BM290">
        <v>3.7</v>
      </c>
      <c r="BN290">
        <v>0</v>
      </c>
      <c r="BO290">
        <v>1.95</v>
      </c>
      <c r="BP290">
        <v>1.87</v>
      </c>
      <c r="BQ290" t="s">
        <v>1843</v>
      </c>
      <c r="BR290">
        <f>VLOOKUP(Table3[[#This Row],[Reference]],metron,10,FALSE)</f>
        <v>2.5202079886551649</v>
      </c>
      <c r="BS290">
        <f>VLOOKUP(Table3[[#This Row],[Reference]],metron,11,FALSE)</f>
        <v>1.5342708579532029</v>
      </c>
      <c r="BT290">
        <f>VLOOKUP(Table3[[#This Row],[Reference]],metron,12,FALSE)</f>
        <v>0.98593713070196176</v>
      </c>
      <c r="BU290">
        <f>VLOOKUP(Table3[[#This Row],[Reference]],metron,13,FALSE)</f>
        <v>0.67513590167809023</v>
      </c>
      <c r="BV290">
        <f>VLOOKUP(Table3[[#This Row],[Reference]],metron,14,FALSE)</f>
        <v>0.4286727337194185</v>
      </c>
      <c r="BW290">
        <f>VLOOKUP(Table3[[#This Row],[Reference]],metron,15,FALSE)</f>
        <v>12.98669114272602</v>
      </c>
      <c r="BX290">
        <f>VLOOKUP(Table3[[#This Row],[Reference]],metron,16,FALSE)</f>
        <v>9.4167049105094076</v>
      </c>
      <c r="BY290">
        <f>VLOOKUP(Table3[[#This Row],[Reference]],metron,17,FALSE)</f>
        <v>5.6645716945996272</v>
      </c>
      <c r="BZ290">
        <f>VLOOKUP(Table3[[#This Row],[Reference]],metron,18,FALSE)</f>
        <v>4.0242085661080074</v>
      </c>
      <c r="CA290">
        <f>VLOOKUP(Table3[[#This Row],[Reference]],metron,19,FALSE)</f>
        <v>7.3221194481263927</v>
      </c>
      <c r="CB290">
        <f>VLOOKUP(Table3[[#This Row],[Reference]],metron,20,FALSE)</f>
        <v>5.3924963444014002</v>
      </c>
      <c r="CC290">
        <f>VLOOKUP(Table3[[#This Row],[Reference]],metron,21,FALSE)</f>
        <v>12.508162313432839</v>
      </c>
      <c r="CD290">
        <f>VLOOKUP(Table3[[#This Row],[Reference]],metron,22,FALSE)</f>
        <v>13.36963619402985</v>
      </c>
      <c r="CE290">
        <f>VLOOKUP(Table3[[#This Row],[Reference]],metron,23,FALSE)</f>
        <v>1.4438014689517029</v>
      </c>
      <c r="CF290">
        <f>VLOOKUP(Table3[[#This Row],[Reference]],metron,24,FALSE)</f>
        <v>1.9410193634542621</v>
      </c>
      <c r="CG290">
        <f>VLOOKUP(Table3[[#This Row],[Reference]],metron,25,FALSE)</f>
        <v>8.4130870242599604E-2</v>
      </c>
      <c r="CH290">
        <f>VLOOKUP(Table3[[#This Row],[Reference]],metron,26,FALSE)</f>
        <v>0.1275317160026708</v>
      </c>
    </row>
    <row r="291" spans="1:86" hidden="1" x14ac:dyDescent="0.45">
      <c r="A291">
        <v>1540692000</v>
      </c>
      <c r="B291" t="s">
        <v>2266</v>
      </c>
      <c r="C291" t="s">
        <v>64</v>
      </c>
      <c r="D291" t="s">
        <v>65</v>
      </c>
      <c r="E291" t="s">
        <v>671</v>
      </c>
      <c r="F291" t="s">
        <v>694</v>
      </c>
      <c r="G291" t="s">
        <v>65</v>
      </c>
      <c r="H291">
        <v>14</v>
      </c>
      <c r="I291">
        <v>3</v>
      </c>
      <c r="J291">
        <v>1.86</v>
      </c>
      <c r="K291">
        <v>2.29</v>
      </c>
      <c r="L291">
        <v>1.5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U291">
        <v>1</v>
      </c>
      <c r="V291">
        <v>7</v>
      </c>
      <c r="W291">
        <v>2</v>
      </c>
      <c r="X291">
        <v>0</v>
      </c>
      <c r="Y291">
        <v>0</v>
      </c>
      <c r="Z291">
        <v>0</v>
      </c>
      <c r="AA291">
        <v>1</v>
      </c>
      <c r="AB291">
        <v>1</v>
      </c>
      <c r="AC291">
        <v>0</v>
      </c>
      <c r="AD291">
        <v>0</v>
      </c>
      <c r="AE291">
        <v>9</v>
      </c>
      <c r="AF291">
        <v>11</v>
      </c>
      <c r="AG291">
        <v>3</v>
      </c>
      <c r="AH291">
        <v>4</v>
      </c>
      <c r="AI291">
        <v>6</v>
      </c>
      <c r="AJ291">
        <v>7</v>
      </c>
      <c r="AK291">
        <v>15</v>
      </c>
      <c r="AL291">
        <v>14</v>
      </c>
      <c r="AM291">
        <v>50</v>
      </c>
      <c r="AN291">
        <v>50</v>
      </c>
      <c r="AO291">
        <v>0.95</v>
      </c>
      <c r="AP291">
        <v>1.26</v>
      </c>
      <c r="AQ291">
        <v>2.93</v>
      </c>
      <c r="AR291">
        <v>50</v>
      </c>
      <c r="AS291">
        <v>86</v>
      </c>
      <c r="AT291">
        <v>57</v>
      </c>
      <c r="AU291">
        <v>29</v>
      </c>
      <c r="AV291">
        <v>22</v>
      </c>
      <c r="AW291">
        <v>29</v>
      </c>
      <c r="AX291">
        <v>86</v>
      </c>
      <c r="AY291">
        <v>43</v>
      </c>
      <c r="AZ291">
        <v>93</v>
      </c>
      <c r="BA291">
        <v>9.2899999999999991</v>
      </c>
      <c r="BB291">
        <v>4.8600000000000003</v>
      </c>
      <c r="BC291">
        <v>3.3</v>
      </c>
      <c r="BD291">
        <v>3.15</v>
      </c>
      <c r="BE291">
        <v>2.15</v>
      </c>
      <c r="BF291">
        <f t="shared" si="4"/>
        <v>2.8535633186795934E-2</v>
      </c>
      <c r="BG291">
        <f>1/Table3[[#This Row],[odds_ft_home_team_win]]-Table3[[#This Row],[Margin/3]]</f>
        <v>0.27449466984350712</v>
      </c>
      <c r="BH291">
        <f>1/Table3[[#This Row],[odds_ft_draw]]-Table3[[#This Row],[Margin/3]]</f>
        <v>0.28892468427352153</v>
      </c>
      <c r="BI291">
        <f>1/Table3[[#This Row],[odds_ft_away_team_win]]-Table3[[#This Row],[Margin/3]]</f>
        <v>0.43658064588297152</v>
      </c>
      <c r="BJ291">
        <f>MROUND(Table3[[#This Row],[ProbH]]*100,2)/100</f>
        <v>0.28000000000000003</v>
      </c>
      <c r="BK291">
        <v>1.36</v>
      </c>
      <c r="BL291">
        <v>2.1</v>
      </c>
      <c r="BM291">
        <v>3.85</v>
      </c>
      <c r="BN291">
        <v>0</v>
      </c>
      <c r="BO291">
        <v>1.95</v>
      </c>
      <c r="BP291">
        <v>1.87</v>
      </c>
      <c r="BQ291" t="s">
        <v>1835</v>
      </c>
      <c r="BR291">
        <f>VLOOKUP(Table3[[#This Row],[Reference]],metron,10,FALSE)</f>
        <v>2.5445607358071678</v>
      </c>
      <c r="BS291">
        <f>VLOOKUP(Table3[[#This Row],[Reference]],metron,11,FALSE)</f>
        <v>1.128766254360926</v>
      </c>
      <c r="BT291">
        <f>VLOOKUP(Table3[[#This Row],[Reference]],metron,12,FALSE)</f>
        <v>1.415794481446242</v>
      </c>
      <c r="BU291">
        <f>VLOOKUP(Table3[[#This Row],[Reference]],metron,13,FALSE)</f>
        <v>0.49635267998731369</v>
      </c>
      <c r="BV291">
        <f>VLOOKUP(Table3[[#This Row],[Reference]],metron,14,FALSE)</f>
        <v>0.61084681255946716</v>
      </c>
      <c r="BW291">
        <f>VLOOKUP(Table3[[#This Row],[Reference]],metron,15,FALSE)</f>
        <v>11.04442036836403</v>
      </c>
      <c r="BX291">
        <f>VLOOKUP(Table3[[#This Row],[Reference]],metron,16,FALSE)</f>
        <v>11.38840736728061</v>
      </c>
      <c r="BY291">
        <f>VLOOKUP(Table3[[#This Row],[Reference]],metron,17,FALSE)</f>
        <v>4.5379574003276897</v>
      </c>
      <c r="BZ291">
        <f>VLOOKUP(Table3[[#This Row],[Reference]],metron,18,FALSE)</f>
        <v>4.8481703986892413</v>
      </c>
      <c r="CA291">
        <f>VLOOKUP(Table3[[#This Row],[Reference]],metron,19,FALSE)</f>
        <v>6.5064629680363399</v>
      </c>
      <c r="CB291">
        <f>VLOOKUP(Table3[[#This Row],[Reference]],metron,20,FALSE)</f>
        <v>6.540236968591369</v>
      </c>
      <c r="CC291">
        <f>VLOOKUP(Table3[[#This Row],[Reference]],metron,21,FALSE)</f>
        <v>13.117582417582421</v>
      </c>
      <c r="CD291">
        <f>VLOOKUP(Table3[[#This Row],[Reference]],metron,22,FALSE)</f>
        <v>13.28241758241758</v>
      </c>
      <c r="CE291">
        <f>VLOOKUP(Table3[[#This Row],[Reference]],metron,23,FALSE)</f>
        <v>1.792592592592593</v>
      </c>
      <c r="CF291">
        <f>VLOOKUP(Table3[[#This Row],[Reference]],metron,24,FALSE)</f>
        <v>1.806980433632998</v>
      </c>
      <c r="CG291">
        <f>VLOOKUP(Table3[[#This Row],[Reference]],metron,25,FALSE)</f>
        <v>0.1047065044949762</v>
      </c>
      <c r="CH291">
        <f>VLOOKUP(Table3[[#This Row],[Reference]],metron,26,FALSE)</f>
        <v>0.1073506081438392</v>
      </c>
    </row>
    <row r="292" spans="1:86" hidden="1" x14ac:dyDescent="0.45">
      <c r="A292">
        <v>1540692360</v>
      </c>
      <c r="B292" t="s">
        <v>2267</v>
      </c>
      <c r="C292" t="s">
        <v>64</v>
      </c>
      <c r="D292" t="s">
        <v>65</v>
      </c>
      <c r="E292" t="s">
        <v>676</v>
      </c>
      <c r="F292" t="s">
        <v>682</v>
      </c>
      <c r="G292" t="s">
        <v>65</v>
      </c>
      <c r="H292">
        <v>14</v>
      </c>
      <c r="I292">
        <v>1.86</v>
      </c>
      <c r="J292">
        <v>2</v>
      </c>
      <c r="K292">
        <v>1.72</v>
      </c>
      <c r="L292">
        <v>1.21</v>
      </c>
      <c r="M292">
        <v>0</v>
      </c>
      <c r="N292">
        <v>1</v>
      </c>
      <c r="O292">
        <v>1</v>
      </c>
      <c r="P292">
        <v>0</v>
      </c>
      <c r="Q292">
        <v>0</v>
      </c>
      <c r="R292">
        <v>0</v>
      </c>
      <c r="T292">
        <v>85</v>
      </c>
      <c r="U292">
        <v>3</v>
      </c>
      <c r="V292">
        <v>5</v>
      </c>
      <c r="W292">
        <v>2</v>
      </c>
      <c r="X292">
        <v>0</v>
      </c>
      <c r="Y292">
        <v>2</v>
      </c>
      <c r="Z292">
        <v>0</v>
      </c>
      <c r="AA292">
        <v>1</v>
      </c>
      <c r="AB292">
        <v>1</v>
      </c>
      <c r="AC292">
        <v>2</v>
      </c>
      <c r="AD292">
        <v>0</v>
      </c>
      <c r="AE292">
        <v>13</v>
      </c>
      <c r="AF292">
        <v>17</v>
      </c>
      <c r="AG292">
        <v>2</v>
      </c>
      <c r="AH292">
        <v>7</v>
      </c>
      <c r="AI292">
        <v>11</v>
      </c>
      <c r="AJ292">
        <v>10</v>
      </c>
      <c r="AK292">
        <v>14</v>
      </c>
      <c r="AL292">
        <v>17</v>
      </c>
      <c r="AM292">
        <v>56</v>
      </c>
      <c r="AN292">
        <v>44</v>
      </c>
      <c r="AO292">
        <v>1.27</v>
      </c>
      <c r="AP292">
        <v>1.83</v>
      </c>
      <c r="AQ292">
        <v>2.2200000000000002</v>
      </c>
      <c r="AR292">
        <v>57</v>
      </c>
      <c r="AS292">
        <v>71</v>
      </c>
      <c r="AT292">
        <v>43</v>
      </c>
      <c r="AU292">
        <v>14</v>
      </c>
      <c r="AV292">
        <v>0</v>
      </c>
      <c r="AW292">
        <v>36</v>
      </c>
      <c r="AX292">
        <v>50</v>
      </c>
      <c r="AY292">
        <v>36</v>
      </c>
      <c r="AZ292">
        <v>79</v>
      </c>
      <c r="BA292">
        <v>10.85</v>
      </c>
      <c r="BB292">
        <v>4.57</v>
      </c>
      <c r="BC292">
        <v>1.69</v>
      </c>
      <c r="BD292">
        <v>3.85</v>
      </c>
      <c r="BE292">
        <v>4.5</v>
      </c>
      <c r="BF292">
        <f t="shared" si="4"/>
        <v>2.4559486097947669E-2</v>
      </c>
      <c r="BG292">
        <f>1/Table3[[#This Row],[odds_ft_home_team_win]]-Table3[[#This Row],[Margin/3]]</f>
        <v>0.5671564902334133</v>
      </c>
      <c r="BH292">
        <f>1/Table3[[#This Row],[odds_ft_draw]]-Table3[[#This Row],[Margin/3]]</f>
        <v>0.23518077364231205</v>
      </c>
      <c r="BI292">
        <f>1/Table3[[#This Row],[odds_ft_away_team_win]]-Table3[[#This Row],[Margin/3]]</f>
        <v>0.19766273612427454</v>
      </c>
      <c r="BJ292">
        <f>MROUND(Table3[[#This Row],[ProbH]]*100,2)/100</f>
        <v>0.56000000000000005</v>
      </c>
      <c r="BK292">
        <v>1.25</v>
      </c>
      <c r="BL292">
        <v>1.8</v>
      </c>
      <c r="BM292">
        <v>3.05</v>
      </c>
      <c r="BN292">
        <v>0</v>
      </c>
      <c r="BO292">
        <v>1.83</v>
      </c>
      <c r="BP292">
        <v>1.95</v>
      </c>
      <c r="BQ292" t="s">
        <v>1829</v>
      </c>
      <c r="BR292">
        <f>VLOOKUP(Table3[[#This Row],[Reference]],metron,10,FALSE)</f>
        <v>2.6892488954344627</v>
      </c>
      <c r="BS292">
        <f>VLOOKUP(Table3[[#This Row],[Reference]],metron,11,FALSE)</f>
        <v>1.7546812539448771</v>
      </c>
      <c r="BT292">
        <f>VLOOKUP(Table3[[#This Row],[Reference]],metron,12,FALSE)</f>
        <v>0.93456764148958549</v>
      </c>
      <c r="BU292">
        <f>VLOOKUP(Table3[[#This Row],[Reference]],metron,13,FALSE)</f>
        <v>0.77824531874605507</v>
      </c>
      <c r="BV292">
        <f>VLOOKUP(Table3[[#This Row],[Reference]],metron,14,FALSE)</f>
        <v>0.41237113402061848</v>
      </c>
      <c r="BW292">
        <f>VLOOKUP(Table3[[#This Row],[Reference]],metron,15,FALSE)</f>
        <v>13.77153558052435</v>
      </c>
      <c r="BX292">
        <f>VLOOKUP(Table3[[#This Row],[Reference]],metron,16,FALSE)</f>
        <v>9.0445692883895124</v>
      </c>
      <c r="BY292">
        <f>VLOOKUP(Table3[[#This Row],[Reference]],metron,17,FALSE)</f>
        <v>6.0821292775665396</v>
      </c>
      <c r="BZ292">
        <f>VLOOKUP(Table3[[#This Row],[Reference]],metron,18,FALSE)</f>
        <v>3.8201520912547529</v>
      </c>
      <c r="CA292">
        <f>VLOOKUP(Table3[[#This Row],[Reference]],metron,19,FALSE)</f>
        <v>7.6894063029578108</v>
      </c>
      <c r="CB292">
        <f>VLOOKUP(Table3[[#This Row],[Reference]],metron,20,FALSE)</f>
        <v>5.224417197134759</v>
      </c>
      <c r="CC292">
        <f>VLOOKUP(Table3[[#This Row],[Reference]],metron,21,FALSE)</f>
        <v>12.297605473204101</v>
      </c>
      <c r="CD292">
        <f>VLOOKUP(Table3[[#This Row],[Reference]],metron,22,FALSE)</f>
        <v>13.310908399847969</v>
      </c>
      <c r="CE292">
        <f>VLOOKUP(Table3[[#This Row],[Reference]],metron,23,FALSE)</f>
        <v>1.3713126843657819</v>
      </c>
      <c r="CF292">
        <f>VLOOKUP(Table3[[#This Row],[Reference]],metron,24,FALSE)</f>
        <v>1.9516961651917399</v>
      </c>
      <c r="CG292">
        <f>VLOOKUP(Table3[[#This Row],[Reference]],metron,25,FALSE)</f>
        <v>6.6002949852507375E-2</v>
      </c>
      <c r="CH292">
        <f>VLOOKUP(Table3[[#This Row],[Reference]],metron,26,FALSE)</f>
        <v>0.1297935103244838</v>
      </c>
    </row>
    <row r="293" spans="1:86" hidden="1" x14ac:dyDescent="0.45">
      <c r="A293">
        <v>1540749600</v>
      </c>
      <c r="B293" t="s">
        <v>2268</v>
      </c>
      <c r="C293" t="s">
        <v>64</v>
      </c>
      <c r="D293" t="s">
        <v>65</v>
      </c>
      <c r="E293" t="s">
        <v>705</v>
      </c>
      <c r="F293" t="s">
        <v>683</v>
      </c>
      <c r="G293" t="s">
        <v>65</v>
      </c>
      <c r="H293">
        <v>14</v>
      </c>
      <c r="I293">
        <v>2.29</v>
      </c>
      <c r="J293">
        <v>1.29</v>
      </c>
      <c r="K293">
        <v>2.17</v>
      </c>
      <c r="L293">
        <v>0.61</v>
      </c>
      <c r="M293">
        <v>4</v>
      </c>
      <c r="N293">
        <v>0</v>
      </c>
      <c r="O293">
        <v>4</v>
      </c>
      <c r="P293">
        <v>1</v>
      </c>
      <c r="Q293">
        <v>1</v>
      </c>
      <c r="R293">
        <v>0</v>
      </c>
      <c r="S293" t="s">
        <v>2269</v>
      </c>
      <c r="U293">
        <v>7</v>
      </c>
      <c r="V293">
        <v>9</v>
      </c>
      <c r="W293">
        <v>2</v>
      </c>
      <c r="X293">
        <v>0</v>
      </c>
      <c r="Y293">
        <v>1</v>
      </c>
      <c r="Z293">
        <v>1</v>
      </c>
      <c r="AA293">
        <v>1</v>
      </c>
      <c r="AB293">
        <v>1</v>
      </c>
      <c r="AC293">
        <v>2</v>
      </c>
      <c r="AD293">
        <v>0</v>
      </c>
      <c r="AE293">
        <v>22</v>
      </c>
      <c r="AF293">
        <v>7</v>
      </c>
      <c r="AG293">
        <v>8</v>
      </c>
      <c r="AH293">
        <v>0</v>
      </c>
      <c r="AI293">
        <v>14</v>
      </c>
      <c r="AJ293">
        <v>7</v>
      </c>
      <c r="AK293">
        <v>15</v>
      </c>
      <c r="AL293">
        <v>9</v>
      </c>
      <c r="AM293">
        <v>50</v>
      </c>
      <c r="AN293">
        <v>50</v>
      </c>
      <c r="AO293">
        <v>2.25</v>
      </c>
      <c r="AP293">
        <v>0.61</v>
      </c>
      <c r="AQ293">
        <v>2.86</v>
      </c>
      <c r="AR293">
        <v>64</v>
      </c>
      <c r="AS293">
        <v>86</v>
      </c>
      <c r="AT293">
        <v>65</v>
      </c>
      <c r="AU293">
        <v>29</v>
      </c>
      <c r="AV293">
        <v>14</v>
      </c>
      <c r="AW293">
        <v>50</v>
      </c>
      <c r="AX293">
        <v>79</v>
      </c>
      <c r="AY293">
        <v>43</v>
      </c>
      <c r="AZ293">
        <v>79</v>
      </c>
      <c r="BA293">
        <v>9.85</v>
      </c>
      <c r="BB293">
        <v>6.57</v>
      </c>
      <c r="BC293">
        <v>1.62</v>
      </c>
      <c r="BD293">
        <v>3.85</v>
      </c>
      <c r="BE293">
        <v>5</v>
      </c>
      <c r="BF293">
        <f t="shared" si="4"/>
        <v>2.5674736785847863E-2</v>
      </c>
      <c r="BG293">
        <f>1/Table3[[#This Row],[odds_ft_home_team_win]]-Table3[[#This Row],[Margin/3]]</f>
        <v>0.59160921383143605</v>
      </c>
      <c r="BH293">
        <f>1/Table3[[#This Row],[odds_ft_draw]]-Table3[[#This Row],[Margin/3]]</f>
        <v>0.23406552295441185</v>
      </c>
      <c r="BI293">
        <f>1/Table3[[#This Row],[odds_ft_away_team_win]]-Table3[[#This Row],[Margin/3]]</f>
        <v>0.17432526321415215</v>
      </c>
      <c r="BJ293">
        <f>MROUND(Table3[[#This Row],[ProbH]]*100,2)/100</f>
        <v>0.6</v>
      </c>
      <c r="BK293">
        <v>1.24</v>
      </c>
      <c r="BL293">
        <v>1.77</v>
      </c>
      <c r="BM293">
        <v>2.95</v>
      </c>
      <c r="BN293">
        <v>0</v>
      </c>
      <c r="BO293">
        <v>1.87</v>
      </c>
      <c r="BP293">
        <v>1.95</v>
      </c>
      <c r="BQ293" t="s">
        <v>1820</v>
      </c>
      <c r="BR293">
        <f>VLOOKUP(Table3[[#This Row],[Reference]],metron,10,FALSE)</f>
        <v>2.7310090702947849</v>
      </c>
      <c r="BS293">
        <f>VLOOKUP(Table3[[#This Row],[Reference]],metron,11,FALSE)</f>
        <v>1.841836734693878</v>
      </c>
      <c r="BT293">
        <f>VLOOKUP(Table3[[#This Row],[Reference]],metron,12,FALSE)</f>
        <v>0.88917233560090703</v>
      </c>
      <c r="BU293">
        <f>VLOOKUP(Table3[[#This Row],[Reference]],metron,13,FALSE)</f>
        <v>0.804822695035461</v>
      </c>
      <c r="BV293">
        <f>VLOOKUP(Table3[[#This Row],[Reference]],metron,14,FALSE)</f>
        <v>0.38099290780141842</v>
      </c>
      <c r="BW293">
        <f>VLOOKUP(Table3[[#This Row],[Reference]],metron,15,FALSE)</f>
        <v>14.25174825174825</v>
      </c>
      <c r="BX293">
        <f>VLOOKUP(Table3[[#This Row],[Reference]],metron,16,FALSE)</f>
        <v>8.8316683316683324</v>
      </c>
      <c r="BY293">
        <f>VLOOKUP(Table3[[#This Row],[Reference]],metron,17,FALSE)</f>
        <v>6.2901265822784813</v>
      </c>
      <c r="BZ293">
        <f>VLOOKUP(Table3[[#This Row],[Reference]],metron,18,FALSE)</f>
        <v>3.6162025316455702</v>
      </c>
      <c r="CA293">
        <f>VLOOKUP(Table3[[#This Row],[Reference]],metron,19,FALSE)</f>
        <v>7.9616216694697686</v>
      </c>
      <c r="CB293">
        <f>VLOOKUP(Table3[[#This Row],[Reference]],metron,20,FALSE)</f>
        <v>5.2154658000227627</v>
      </c>
      <c r="CC293">
        <f>VLOOKUP(Table3[[#This Row],[Reference]],metron,21,FALSE)</f>
        <v>12.444895886236671</v>
      </c>
      <c r="CD293">
        <f>VLOOKUP(Table3[[#This Row],[Reference]],metron,22,FALSE)</f>
        <v>13.620619603859829</v>
      </c>
      <c r="CE293">
        <f>VLOOKUP(Table3[[#This Row],[Reference]],metron,23,FALSE)</f>
        <v>1.406084017382907</v>
      </c>
      <c r="CF293">
        <f>VLOOKUP(Table3[[#This Row],[Reference]],metron,24,FALSE)</f>
        <v>2.070980202800579</v>
      </c>
      <c r="CG293">
        <f>VLOOKUP(Table3[[#This Row],[Reference]],metron,25,FALSE)</f>
        <v>6.1323032351521013E-2</v>
      </c>
      <c r="CH293">
        <f>VLOOKUP(Table3[[#This Row],[Reference]],metron,26,FALSE)</f>
        <v>0.1313375181071946</v>
      </c>
    </row>
    <row r="294" spans="1:86" hidden="1" x14ac:dyDescent="0.45">
      <c r="A294">
        <v>1540774800</v>
      </c>
      <c r="B294" t="s">
        <v>2270</v>
      </c>
      <c r="C294" t="s">
        <v>64</v>
      </c>
      <c r="D294" t="s">
        <v>65</v>
      </c>
      <c r="E294" t="s">
        <v>667</v>
      </c>
      <c r="F294" t="s">
        <v>700</v>
      </c>
      <c r="G294" t="s">
        <v>65</v>
      </c>
      <c r="H294">
        <v>14</v>
      </c>
      <c r="I294">
        <v>1</v>
      </c>
      <c r="J294">
        <v>0.71</v>
      </c>
      <c r="K294">
        <v>1.6</v>
      </c>
      <c r="L294">
        <v>1.24</v>
      </c>
      <c r="M294">
        <v>0</v>
      </c>
      <c r="N294">
        <v>4</v>
      </c>
      <c r="O294">
        <v>4</v>
      </c>
      <c r="P294">
        <v>2</v>
      </c>
      <c r="Q294">
        <v>0</v>
      </c>
      <c r="R294">
        <v>2</v>
      </c>
      <c r="T294" t="s">
        <v>2271</v>
      </c>
      <c r="U294">
        <v>9</v>
      </c>
      <c r="V294">
        <v>1</v>
      </c>
      <c r="W294">
        <v>1</v>
      </c>
      <c r="X294">
        <v>0</v>
      </c>
      <c r="Y294">
        <v>2</v>
      </c>
      <c r="Z294">
        <v>0</v>
      </c>
      <c r="AA294">
        <v>1</v>
      </c>
      <c r="AB294">
        <v>0</v>
      </c>
      <c r="AC294">
        <v>1</v>
      </c>
      <c r="AD294">
        <v>1</v>
      </c>
      <c r="AE294">
        <v>19</v>
      </c>
      <c r="AF294">
        <v>10</v>
      </c>
      <c r="AG294">
        <v>3</v>
      </c>
      <c r="AH294">
        <v>8</v>
      </c>
      <c r="AI294">
        <v>16</v>
      </c>
      <c r="AJ294">
        <v>2</v>
      </c>
      <c r="AK294">
        <v>14</v>
      </c>
      <c r="AL294">
        <v>14</v>
      </c>
      <c r="AM294">
        <v>65</v>
      </c>
      <c r="AN294">
        <v>35</v>
      </c>
      <c r="AO294">
        <v>1.95</v>
      </c>
      <c r="AP294">
        <v>1.41</v>
      </c>
      <c r="AQ294">
        <v>2.54</v>
      </c>
      <c r="AR294">
        <v>31</v>
      </c>
      <c r="AS294">
        <v>85</v>
      </c>
      <c r="AT294">
        <v>47</v>
      </c>
      <c r="AU294">
        <v>23</v>
      </c>
      <c r="AV294">
        <v>0</v>
      </c>
      <c r="AW294">
        <v>24</v>
      </c>
      <c r="AX294">
        <v>47</v>
      </c>
      <c r="AY294">
        <v>61</v>
      </c>
      <c r="AZ294">
        <v>100</v>
      </c>
      <c r="BA294">
        <v>8.7899999999999991</v>
      </c>
      <c r="BB294">
        <v>6.17</v>
      </c>
      <c r="BC294">
        <v>1.65</v>
      </c>
      <c r="BD294">
        <v>3.9</v>
      </c>
      <c r="BE294">
        <v>4.75</v>
      </c>
      <c r="BF294">
        <f t="shared" si="4"/>
        <v>2.4332392753445415E-2</v>
      </c>
      <c r="BG294">
        <f>1/Table3[[#This Row],[odds_ft_home_team_win]]-Table3[[#This Row],[Margin/3]]</f>
        <v>0.58172821330716062</v>
      </c>
      <c r="BH294">
        <f>1/Table3[[#This Row],[odds_ft_draw]]-Table3[[#This Row],[Margin/3]]</f>
        <v>0.23207786365681102</v>
      </c>
      <c r="BI294">
        <f>1/Table3[[#This Row],[odds_ft_away_team_win]]-Table3[[#This Row],[Margin/3]]</f>
        <v>0.18619392303602825</v>
      </c>
      <c r="BJ294">
        <f>MROUND(Table3[[#This Row],[ProbH]]*100,2)/100</f>
        <v>0.57999999999999996</v>
      </c>
      <c r="BK294">
        <v>1.19</v>
      </c>
      <c r="BL294">
        <v>1.62</v>
      </c>
      <c r="BM294">
        <v>2.6</v>
      </c>
      <c r="BN294">
        <v>0</v>
      </c>
      <c r="BO294">
        <v>1.71</v>
      </c>
      <c r="BP294">
        <v>2.15</v>
      </c>
      <c r="BQ294" t="s">
        <v>736</v>
      </c>
      <c r="BR294">
        <f>VLOOKUP(Table3[[#This Row],[Reference]],metron,10,FALSE)</f>
        <v>2.6362999299229148</v>
      </c>
      <c r="BS294">
        <f>VLOOKUP(Table3[[#This Row],[Reference]],metron,11,FALSE)</f>
        <v>1.7619715019855171</v>
      </c>
      <c r="BT294">
        <f>VLOOKUP(Table3[[#This Row],[Reference]],metron,12,FALSE)</f>
        <v>0.87432842793739785</v>
      </c>
      <c r="BU294">
        <f>VLOOKUP(Table3[[#This Row],[Reference]],metron,13,FALSE)</f>
        <v>0.78411214953271025</v>
      </c>
      <c r="BV294">
        <f>VLOOKUP(Table3[[#This Row],[Reference]],metron,14,FALSE)</f>
        <v>0.38060747663551397</v>
      </c>
      <c r="BW294">
        <f>VLOOKUP(Table3[[#This Row],[Reference]],metron,15,FALSE)</f>
        <v>14.215499378367181</v>
      </c>
      <c r="BX294">
        <f>VLOOKUP(Table3[[#This Row],[Reference]],metron,16,FALSE)</f>
        <v>8.9523612261806136</v>
      </c>
      <c r="BY294">
        <f>VLOOKUP(Table3[[#This Row],[Reference]],metron,17,FALSE)</f>
        <v>6.3083121289228163</v>
      </c>
      <c r="BZ294">
        <f>VLOOKUP(Table3[[#This Row],[Reference]],metron,18,FALSE)</f>
        <v>3.7757524374735061</v>
      </c>
      <c r="CA294">
        <f>VLOOKUP(Table3[[#This Row],[Reference]],metron,19,FALSE)</f>
        <v>7.9071872494443642</v>
      </c>
      <c r="CB294">
        <f>VLOOKUP(Table3[[#This Row],[Reference]],metron,20,FALSE)</f>
        <v>5.1766087887071075</v>
      </c>
      <c r="CC294">
        <f>VLOOKUP(Table3[[#This Row],[Reference]],metron,21,FALSE)</f>
        <v>12.634239592183521</v>
      </c>
      <c r="CD294">
        <f>VLOOKUP(Table3[[#This Row],[Reference]],metron,22,FALSE)</f>
        <v>13.597706032285471</v>
      </c>
      <c r="CE294">
        <f>VLOOKUP(Table3[[#This Row],[Reference]],metron,23,FALSE)</f>
        <v>1.365400161681487</v>
      </c>
      <c r="CF294">
        <f>VLOOKUP(Table3[[#This Row],[Reference]],metron,24,FALSE)</f>
        <v>1.963621665319321</v>
      </c>
      <c r="CG294">
        <f>VLOOKUP(Table3[[#This Row],[Reference]],metron,25,FALSE)</f>
        <v>7.1544058205335492E-2</v>
      </c>
      <c r="CH294">
        <f>VLOOKUP(Table3[[#This Row],[Reference]],metron,26,FALSE)</f>
        <v>0.1216653193209378</v>
      </c>
    </row>
    <row r="295" spans="1:86" hidden="1" x14ac:dyDescent="0.45">
      <c r="A295">
        <v>1564185600</v>
      </c>
      <c r="B295" t="s">
        <v>2272</v>
      </c>
      <c r="C295" t="s">
        <v>64</v>
      </c>
      <c r="D295" t="s">
        <v>65</v>
      </c>
      <c r="E295" t="s">
        <v>2273</v>
      </c>
      <c r="F295" t="s">
        <v>2274</v>
      </c>
      <c r="G295" t="s">
        <v>2275</v>
      </c>
      <c r="H295">
        <v>1</v>
      </c>
      <c r="I295">
        <v>0</v>
      </c>
      <c r="J295">
        <v>0</v>
      </c>
      <c r="K295">
        <v>1.82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U295">
        <v>9</v>
      </c>
      <c r="V295">
        <v>2</v>
      </c>
      <c r="W295">
        <v>3</v>
      </c>
      <c r="X295">
        <v>0</v>
      </c>
      <c r="Y295">
        <v>2</v>
      </c>
      <c r="Z295">
        <v>0</v>
      </c>
      <c r="AA295">
        <v>1</v>
      </c>
      <c r="AB295">
        <v>2</v>
      </c>
      <c r="AC295">
        <v>2</v>
      </c>
      <c r="AD295">
        <v>0</v>
      </c>
      <c r="AE295">
        <v>10</v>
      </c>
      <c r="AF295">
        <v>4</v>
      </c>
      <c r="AG295">
        <v>5</v>
      </c>
      <c r="AH295">
        <v>2</v>
      </c>
      <c r="AI295">
        <v>5</v>
      </c>
      <c r="AJ295">
        <v>2</v>
      </c>
      <c r="AK295">
        <v>11</v>
      </c>
      <c r="AL295">
        <v>7</v>
      </c>
      <c r="AM295">
        <v>72</v>
      </c>
      <c r="AN295">
        <v>28</v>
      </c>
      <c r="AO295">
        <v>1.91</v>
      </c>
      <c r="AP295">
        <v>0.75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1.56</v>
      </c>
      <c r="BD295">
        <v>3.65</v>
      </c>
      <c r="BE295">
        <v>6.7</v>
      </c>
      <c r="BF295">
        <f t="shared" si="4"/>
        <v>2.141732503621685E-2</v>
      </c>
      <c r="BG295">
        <f>1/Table3[[#This Row],[odds_ft_home_team_win]]-Table3[[#This Row],[Margin/3]]</f>
        <v>0.61960831598942412</v>
      </c>
      <c r="BH295">
        <f>1/Table3[[#This Row],[odds_ft_draw]]-Table3[[#This Row],[Margin/3]]</f>
        <v>0.25255527770350916</v>
      </c>
      <c r="BI295">
        <f>1/Table3[[#This Row],[odds_ft_away_team_win]]-Table3[[#This Row],[Margin/3]]</f>
        <v>0.12783640630706672</v>
      </c>
      <c r="BJ295">
        <f>MROUND(Table3[[#This Row],[ProbH]]*100,2)/100</f>
        <v>0.62</v>
      </c>
      <c r="BK295">
        <v>1.44</v>
      </c>
      <c r="BL295">
        <v>2.35</v>
      </c>
      <c r="BM295">
        <v>4.5</v>
      </c>
      <c r="BN295">
        <v>9</v>
      </c>
      <c r="BO295">
        <v>2.35</v>
      </c>
      <c r="BP295">
        <v>1.54</v>
      </c>
      <c r="BQ295" t="s">
        <v>2276</v>
      </c>
      <c r="BR295">
        <f>VLOOKUP(Table3[[#This Row],[Reference]],metron,10,FALSE)</f>
        <v>2.7366666666666664</v>
      </c>
      <c r="BS295">
        <f>VLOOKUP(Table3[[#This Row],[Reference]],metron,11,FALSE)</f>
        <v>1.8681481481481479</v>
      </c>
      <c r="BT295">
        <f>VLOOKUP(Table3[[#This Row],[Reference]],metron,12,FALSE)</f>
        <v>0.86851851851851847</v>
      </c>
      <c r="BU295">
        <f>VLOOKUP(Table3[[#This Row],[Reference]],metron,13,FALSE)</f>
        <v>0.81333333333333335</v>
      </c>
      <c r="BV295">
        <f>VLOOKUP(Table3[[#This Row],[Reference]],metron,14,FALSE)</f>
        <v>0.38925925925925919</v>
      </c>
      <c r="BW295">
        <f>VLOOKUP(Table3[[#This Row],[Reference]],metron,15,FALSE)</f>
        <v>14.53422724064926</v>
      </c>
      <c r="BX295">
        <f>VLOOKUP(Table3[[#This Row],[Reference]],metron,16,FALSE)</f>
        <v>8.7882851093860275</v>
      </c>
      <c r="BY295">
        <f>VLOOKUP(Table3[[#This Row],[Reference]],metron,17,FALSE)</f>
        <v>6.3007953723788868</v>
      </c>
      <c r="BZ295">
        <f>VLOOKUP(Table3[[#This Row],[Reference]],metron,18,FALSE)</f>
        <v>3.681851048445409</v>
      </c>
      <c r="CA295">
        <f>VLOOKUP(Table3[[#This Row],[Reference]],metron,19,FALSE)</f>
        <v>8.2334318682703724</v>
      </c>
      <c r="CB295">
        <f>VLOOKUP(Table3[[#This Row],[Reference]],metron,20,FALSE)</f>
        <v>5.106434060940618</v>
      </c>
      <c r="CC295">
        <f>VLOOKUP(Table3[[#This Row],[Reference]],metron,21,FALSE)</f>
        <v>12.32150615496017</v>
      </c>
      <c r="CD295">
        <f>VLOOKUP(Table3[[#This Row],[Reference]],metron,22,FALSE)</f>
        <v>13.337436640115859</v>
      </c>
      <c r="CE295">
        <f>VLOOKUP(Table3[[#This Row],[Reference]],metron,23,FALSE)</f>
        <v>1.346101231190151</v>
      </c>
      <c r="CF295">
        <f>VLOOKUP(Table3[[#This Row],[Reference]],metron,24,FALSE)</f>
        <v>1.995212038303694</v>
      </c>
      <c r="CG295">
        <f>VLOOKUP(Table3[[#This Row],[Reference]],metron,25,FALSE)</f>
        <v>6.1559507523939808E-2</v>
      </c>
      <c r="CH295">
        <f>VLOOKUP(Table3[[#This Row],[Reference]],metron,26,FALSE)</f>
        <v>0.13201094391244869</v>
      </c>
    </row>
    <row r="296" spans="1:86" hidden="1" x14ac:dyDescent="0.45">
      <c r="A296">
        <v>1564244100</v>
      </c>
      <c r="B296" t="s">
        <v>2277</v>
      </c>
      <c r="C296" t="s">
        <v>64</v>
      </c>
      <c r="D296" t="s">
        <v>65</v>
      </c>
      <c r="E296" t="s">
        <v>2278</v>
      </c>
      <c r="F296" t="s">
        <v>2279</v>
      </c>
      <c r="G296" t="s">
        <v>2280</v>
      </c>
      <c r="H296">
        <v>1</v>
      </c>
      <c r="I296">
        <v>0</v>
      </c>
      <c r="J296">
        <v>0</v>
      </c>
      <c r="K296">
        <v>1.42</v>
      </c>
      <c r="L296">
        <v>0.67</v>
      </c>
      <c r="M296">
        <v>0</v>
      </c>
      <c r="N296">
        <v>1</v>
      </c>
      <c r="O296">
        <v>1</v>
      </c>
      <c r="P296">
        <v>1</v>
      </c>
      <c r="Q296">
        <v>0</v>
      </c>
      <c r="R296">
        <v>1</v>
      </c>
      <c r="T296">
        <v>34</v>
      </c>
      <c r="U296">
        <v>5</v>
      </c>
      <c r="V296">
        <v>6</v>
      </c>
      <c r="W296">
        <v>3</v>
      </c>
      <c r="X296">
        <v>0</v>
      </c>
      <c r="Y296">
        <v>2</v>
      </c>
      <c r="Z296">
        <v>1</v>
      </c>
      <c r="AA296">
        <v>0</v>
      </c>
      <c r="AB296">
        <v>3</v>
      </c>
      <c r="AC296">
        <v>0</v>
      </c>
      <c r="AD296">
        <v>3</v>
      </c>
      <c r="AE296">
        <v>13</v>
      </c>
      <c r="AF296">
        <v>7</v>
      </c>
      <c r="AG296">
        <v>4</v>
      </c>
      <c r="AH296">
        <v>5</v>
      </c>
      <c r="AI296">
        <v>9</v>
      </c>
      <c r="AJ296">
        <v>2</v>
      </c>
      <c r="AK296">
        <v>16</v>
      </c>
      <c r="AL296">
        <v>21</v>
      </c>
      <c r="AM296">
        <v>68</v>
      </c>
      <c r="AN296">
        <v>32</v>
      </c>
      <c r="AO296">
        <v>1.32</v>
      </c>
      <c r="AP296">
        <v>0.94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1.95</v>
      </c>
      <c r="BD296">
        <v>3.05</v>
      </c>
      <c r="BE296">
        <v>4.4000000000000004</v>
      </c>
      <c r="BF296">
        <f t="shared" si="4"/>
        <v>2.26540308507522E-2</v>
      </c>
      <c r="BG296">
        <f>1/Table3[[#This Row],[odds_ft_home_team_win]]-Table3[[#This Row],[Margin/3]]</f>
        <v>0.4901664819697607</v>
      </c>
      <c r="BH296">
        <f>1/Table3[[#This Row],[odds_ft_draw]]-Table3[[#This Row],[Margin/3]]</f>
        <v>0.30521482160826424</v>
      </c>
      <c r="BI296">
        <f>1/Table3[[#This Row],[odds_ft_away_team_win]]-Table3[[#This Row],[Margin/3]]</f>
        <v>0.20461869642197505</v>
      </c>
      <c r="BJ296">
        <f>MROUND(Table3[[#This Row],[ProbH]]*100,2)/100</f>
        <v>0.5</v>
      </c>
      <c r="BK296">
        <v>1.57</v>
      </c>
      <c r="BL296">
        <v>2.75</v>
      </c>
      <c r="BM296">
        <v>5.55</v>
      </c>
      <c r="BN296">
        <v>11.5</v>
      </c>
      <c r="BO296">
        <v>2.2999999999999998</v>
      </c>
      <c r="BP296">
        <v>1.56</v>
      </c>
      <c r="BQ296" t="s">
        <v>2281</v>
      </c>
      <c r="BR296">
        <f>VLOOKUP(Table3[[#This Row],[Reference]],metron,10,FALSE)</f>
        <v>2.5202079886551649</v>
      </c>
      <c r="BS296">
        <f>VLOOKUP(Table3[[#This Row],[Reference]],metron,11,FALSE)</f>
        <v>1.5342708579532029</v>
      </c>
      <c r="BT296">
        <f>VLOOKUP(Table3[[#This Row],[Reference]],metron,12,FALSE)</f>
        <v>0.98593713070196176</v>
      </c>
      <c r="BU296">
        <f>VLOOKUP(Table3[[#This Row],[Reference]],metron,13,FALSE)</f>
        <v>0.67513590167809023</v>
      </c>
      <c r="BV296">
        <f>VLOOKUP(Table3[[#This Row],[Reference]],metron,14,FALSE)</f>
        <v>0.4286727337194185</v>
      </c>
      <c r="BW296">
        <f>VLOOKUP(Table3[[#This Row],[Reference]],metron,15,FALSE)</f>
        <v>12.98669114272602</v>
      </c>
      <c r="BX296">
        <f>VLOOKUP(Table3[[#This Row],[Reference]],metron,16,FALSE)</f>
        <v>9.4167049105094076</v>
      </c>
      <c r="BY296">
        <f>VLOOKUP(Table3[[#This Row],[Reference]],metron,17,FALSE)</f>
        <v>5.6645716945996272</v>
      </c>
      <c r="BZ296">
        <f>VLOOKUP(Table3[[#This Row],[Reference]],metron,18,FALSE)</f>
        <v>4.0242085661080074</v>
      </c>
      <c r="CA296">
        <f>VLOOKUP(Table3[[#This Row],[Reference]],metron,19,FALSE)</f>
        <v>7.3221194481263927</v>
      </c>
      <c r="CB296">
        <f>VLOOKUP(Table3[[#This Row],[Reference]],metron,20,FALSE)</f>
        <v>5.3924963444014002</v>
      </c>
      <c r="CC296">
        <f>VLOOKUP(Table3[[#This Row],[Reference]],metron,21,FALSE)</f>
        <v>12.508162313432839</v>
      </c>
      <c r="CD296">
        <f>VLOOKUP(Table3[[#This Row],[Reference]],metron,22,FALSE)</f>
        <v>13.36963619402985</v>
      </c>
      <c r="CE296">
        <f>VLOOKUP(Table3[[#This Row],[Reference]],metron,23,FALSE)</f>
        <v>1.4438014689517029</v>
      </c>
      <c r="CF296">
        <f>VLOOKUP(Table3[[#This Row],[Reference]],metron,24,FALSE)</f>
        <v>1.9410193634542621</v>
      </c>
      <c r="CG296">
        <f>VLOOKUP(Table3[[#This Row],[Reference]],metron,25,FALSE)</f>
        <v>8.4130870242599604E-2</v>
      </c>
      <c r="CH296">
        <f>VLOOKUP(Table3[[#This Row],[Reference]],metron,26,FALSE)</f>
        <v>0.1275317160026708</v>
      </c>
    </row>
    <row r="297" spans="1:86" hidden="1" x14ac:dyDescent="0.45">
      <c r="A297">
        <v>1564252200</v>
      </c>
      <c r="B297" t="s">
        <v>2282</v>
      </c>
      <c r="C297" t="s">
        <v>64</v>
      </c>
      <c r="D297" t="s">
        <v>65</v>
      </c>
      <c r="E297" t="s">
        <v>2283</v>
      </c>
      <c r="F297" t="s">
        <v>2284</v>
      </c>
      <c r="G297" t="s">
        <v>2285</v>
      </c>
      <c r="H297">
        <v>1</v>
      </c>
      <c r="I297">
        <v>0</v>
      </c>
      <c r="J297">
        <v>0</v>
      </c>
      <c r="K297">
        <v>1.67</v>
      </c>
      <c r="L297">
        <v>0.75</v>
      </c>
      <c r="M297">
        <v>3</v>
      </c>
      <c r="N297">
        <v>2</v>
      </c>
      <c r="O297">
        <v>5</v>
      </c>
      <c r="P297">
        <v>1</v>
      </c>
      <c r="Q297">
        <v>1</v>
      </c>
      <c r="R297">
        <v>0</v>
      </c>
      <c r="S297" t="s">
        <v>2286</v>
      </c>
      <c r="T297" t="s">
        <v>2287</v>
      </c>
      <c r="U297">
        <v>7</v>
      </c>
      <c r="V297">
        <v>2</v>
      </c>
      <c r="W297">
        <v>0</v>
      </c>
      <c r="X297">
        <v>0</v>
      </c>
      <c r="Y297">
        <v>6</v>
      </c>
      <c r="Z297">
        <v>0</v>
      </c>
      <c r="AA297">
        <v>0</v>
      </c>
      <c r="AB297">
        <v>0</v>
      </c>
      <c r="AC297">
        <v>2</v>
      </c>
      <c r="AD297">
        <v>4</v>
      </c>
      <c r="AE297">
        <v>18</v>
      </c>
      <c r="AF297">
        <v>7</v>
      </c>
      <c r="AG297">
        <v>7</v>
      </c>
      <c r="AH297">
        <v>5</v>
      </c>
      <c r="AI297">
        <v>11</v>
      </c>
      <c r="AJ297">
        <v>2</v>
      </c>
      <c r="AK297">
        <v>6</v>
      </c>
      <c r="AL297">
        <v>21</v>
      </c>
      <c r="AM297">
        <v>73</v>
      </c>
      <c r="AN297">
        <v>27</v>
      </c>
      <c r="AO297">
        <v>1.95</v>
      </c>
      <c r="AP297">
        <v>0.91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1.91</v>
      </c>
      <c r="BD297">
        <v>3.15</v>
      </c>
      <c r="BE297">
        <v>4.4000000000000004</v>
      </c>
      <c r="BF297">
        <f t="shared" si="4"/>
        <v>2.2764418052376129E-2</v>
      </c>
      <c r="BG297">
        <f>1/Table3[[#This Row],[odds_ft_home_team_win]]-Table3[[#This Row],[Margin/3]]</f>
        <v>0.5007957913717076</v>
      </c>
      <c r="BH297">
        <f>1/Table3[[#This Row],[odds_ft_draw]]-Table3[[#This Row],[Margin/3]]</f>
        <v>0.29469589940794133</v>
      </c>
      <c r="BI297">
        <f>1/Table3[[#This Row],[odds_ft_away_team_win]]-Table3[[#This Row],[Margin/3]]</f>
        <v>0.20450830922035113</v>
      </c>
      <c r="BJ297">
        <f>MROUND(Table3[[#This Row],[ProbH]]*100,2)/100</f>
        <v>0.5</v>
      </c>
      <c r="BK297">
        <v>1.54</v>
      </c>
      <c r="BL297">
        <v>2.65</v>
      </c>
      <c r="BM297">
        <v>5.4</v>
      </c>
      <c r="BN297">
        <v>11</v>
      </c>
      <c r="BO297">
        <v>2.2999999999999998</v>
      </c>
      <c r="BP297">
        <v>1.56</v>
      </c>
      <c r="BQ297" t="s">
        <v>2288</v>
      </c>
      <c r="BR297">
        <f>VLOOKUP(Table3[[#This Row],[Reference]],metron,10,FALSE)</f>
        <v>2.5202079886551649</v>
      </c>
      <c r="BS297">
        <f>VLOOKUP(Table3[[#This Row],[Reference]],metron,11,FALSE)</f>
        <v>1.5342708579532029</v>
      </c>
      <c r="BT297">
        <f>VLOOKUP(Table3[[#This Row],[Reference]],metron,12,FALSE)</f>
        <v>0.98593713070196176</v>
      </c>
      <c r="BU297">
        <f>VLOOKUP(Table3[[#This Row],[Reference]],metron,13,FALSE)</f>
        <v>0.67513590167809023</v>
      </c>
      <c r="BV297">
        <f>VLOOKUP(Table3[[#This Row],[Reference]],metron,14,FALSE)</f>
        <v>0.4286727337194185</v>
      </c>
      <c r="BW297">
        <f>VLOOKUP(Table3[[#This Row],[Reference]],metron,15,FALSE)</f>
        <v>12.98669114272602</v>
      </c>
      <c r="BX297">
        <f>VLOOKUP(Table3[[#This Row],[Reference]],metron,16,FALSE)</f>
        <v>9.4167049105094076</v>
      </c>
      <c r="BY297">
        <f>VLOOKUP(Table3[[#This Row],[Reference]],metron,17,FALSE)</f>
        <v>5.6645716945996272</v>
      </c>
      <c r="BZ297">
        <f>VLOOKUP(Table3[[#This Row],[Reference]],metron,18,FALSE)</f>
        <v>4.0242085661080074</v>
      </c>
      <c r="CA297">
        <f>VLOOKUP(Table3[[#This Row],[Reference]],metron,19,FALSE)</f>
        <v>7.3221194481263927</v>
      </c>
      <c r="CB297">
        <f>VLOOKUP(Table3[[#This Row],[Reference]],metron,20,FALSE)</f>
        <v>5.3924963444014002</v>
      </c>
      <c r="CC297">
        <f>VLOOKUP(Table3[[#This Row],[Reference]],metron,21,FALSE)</f>
        <v>12.508162313432839</v>
      </c>
      <c r="CD297">
        <f>VLOOKUP(Table3[[#This Row],[Reference]],metron,22,FALSE)</f>
        <v>13.36963619402985</v>
      </c>
      <c r="CE297">
        <f>VLOOKUP(Table3[[#This Row],[Reference]],metron,23,FALSE)</f>
        <v>1.4438014689517029</v>
      </c>
      <c r="CF297">
        <f>VLOOKUP(Table3[[#This Row],[Reference]],metron,24,FALSE)</f>
        <v>1.9410193634542621</v>
      </c>
      <c r="CG297">
        <f>VLOOKUP(Table3[[#This Row],[Reference]],metron,25,FALSE)</f>
        <v>8.4130870242599604E-2</v>
      </c>
      <c r="CH297">
        <f>VLOOKUP(Table3[[#This Row],[Reference]],metron,26,FALSE)</f>
        <v>0.1275317160026708</v>
      </c>
    </row>
    <row r="298" spans="1:86" hidden="1" x14ac:dyDescent="0.45">
      <c r="A298">
        <v>1564260300</v>
      </c>
      <c r="B298" t="s">
        <v>2289</v>
      </c>
      <c r="C298" t="s">
        <v>64</v>
      </c>
      <c r="D298" t="s">
        <v>65</v>
      </c>
      <c r="E298" t="s">
        <v>2290</v>
      </c>
      <c r="F298" t="s">
        <v>2291</v>
      </c>
      <c r="G298" t="s">
        <v>2292</v>
      </c>
      <c r="H298">
        <v>1</v>
      </c>
      <c r="I298">
        <v>0</v>
      </c>
      <c r="J298">
        <v>0</v>
      </c>
      <c r="K298">
        <v>2</v>
      </c>
      <c r="L298">
        <v>1.25</v>
      </c>
      <c r="M298">
        <v>1</v>
      </c>
      <c r="N298">
        <v>1</v>
      </c>
      <c r="O298">
        <v>2</v>
      </c>
      <c r="P298">
        <v>1</v>
      </c>
      <c r="Q298">
        <v>1</v>
      </c>
      <c r="R298">
        <v>0</v>
      </c>
      <c r="S298">
        <v>21</v>
      </c>
      <c r="T298">
        <v>60</v>
      </c>
      <c r="U298">
        <v>13</v>
      </c>
      <c r="V298">
        <v>7</v>
      </c>
      <c r="W298">
        <v>1</v>
      </c>
      <c r="X298">
        <v>0</v>
      </c>
      <c r="Y298">
        <v>6</v>
      </c>
      <c r="Z298">
        <v>1</v>
      </c>
      <c r="AA298">
        <v>0</v>
      </c>
      <c r="AB298">
        <v>1</v>
      </c>
      <c r="AC298">
        <v>1</v>
      </c>
      <c r="AD298">
        <v>6</v>
      </c>
      <c r="AE298">
        <v>11</v>
      </c>
      <c r="AF298">
        <v>8</v>
      </c>
      <c r="AG298">
        <v>4</v>
      </c>
      <c r="AH298">
        <v>5</v>
      </c>
      <c r="AI298">
        <v>7</v>
      </c>
      <c r="AJ298">
        <v>3</v>
      </c>
      <c r="AK298">
        <v>11</v>
      </c>
      <c r="AL298">
        <v>25</v>
      </c>
      <c r="AM298">
        <v>57</v>
      </c>
      <c r="AN298">
        <v>43</v>
      </c>
      <c r="AO298">
        <v>1.61</v>
      </c>
      <c r="AP298">
        <v>1.35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1.91</v>
      </c>
      <c r="BD298">
        <v>3.15</v>
      </c>
      <c r="BE298">
        <v>4.5999999999999996</v>
      </c>
      <c r="BF298">
        <f t="shared" si="4"/>
        <v>1.9470610410742422E-2</v>
      </c>
      <c r="BG298">
        <f>1/Table3[[#This Row],[odds_ft_home_team_win]]-Table3[[#This Row],[Margin/3]]</f>
        <v>0.50408959901334138</v>
      </c>
      <c r="BH298">
        <f>1/Table3[[#This Row],[odds_ft_draw]]-Table3[[#This Row],[Margin/3]]</f>
        <v>0.297989707049575</v>
      </c>
      <c r="BI298">
        <f>1/Table3[[#This Row],[odds_ft_away_team_win]]-Table3[[#This Row],[Margin/3]]</f>
        <v>0.1979206939370837</v>
      </c>
      <c r="BJ298">
        <f>MROUND(Table3[[#This Row],[ProbH]]*100,2)/100</f>
        <v>0.5</v>
      </c>
      <c r="BK298">
        <v>1.54</v>
      </c>
      <c r="BL298">
        <v>2.65</v>
      </c>
      <c r="BM298">
        <v>5.4</v>
      </c>
      <c r="BN298">
        <v>11</v>
      </c>
      <c r="BO298">
        <v>2.2999999999999998</v>
      </c>
      <c r="BP298">
        <v>1.56</v>
      </c>
      <c r="BQ298" t="s">
        <v>2293</v>
      </c>
      <c r="BR298">
        <f>VLOOKUP(Table3[[#This Row],[Reference]],metron,10,FALSE)</f>
        <v>2.5202079886551649</v>
      </c>
      <c r="BS298">
        <f>VLOOKUP(Table3[[#This Row],[Reference]],metron,11,FALSE)</f>
        <v>1.5342708579532029</v>
      </c>
      <c r="BT298">
        <f>VLOOKUP(Table3[[#This Row],[Reference]],metron,12,FALSE)</f>
        <v>0.98593713070196176</v>
      </c>
      <c r="BU298">
        <f>VLOOKUP(Table3[[#This Row],[Reference]],metron,13,FALSE)</f>
        <v>0.67513590167809023</v>
      </c>
      <c r="BV298">
        <f>VLOOKUP(Table3[[#This Row],[Reference]],metron,14,FALSE)</f>
        <v>0.4286727337194185</v>
      </c>
      <c r="BW298">
        <f>VLOOKUP(Table3[[#This Row],[Reference]],metron,15,FALSE)</f>
        <v>12.98669114272602</v>
      </c>
      <c r="BX298">
        <f>VLOOKUP(Table3[[#This Row],[Reference]],metron,16,FALSE)</f>
        <v>9.4167049105094076</v>
      </c>
      <c r="BY298">
        <f>VLOOKUP(Table3[[#This Row],[Reference]],metron,17,FALSE)</f>
        <v>5.6645716945996272</v>
      </c>
      <c r="BZ298">
        <f>VLOOKUP(Table3[[#This Row],[Reference]],metron,18,FALSE)</f>
        <v>4.0242085661080074</v>
      </c>
      <c r="CA298">
        <f>VLOOKUP(Table3[[#This Row],[Reference]],metron,19,FALSE)</f>
        <v>7.3221194481263927</v>
      </c>
      <c r="CB298">
        <f>VLOOKUP(Table3[[#This Row],[Reference]],metron,20,FALSE)</f>
        <v>5.3924963444014002</v>
      </c>
      <c r="CC298">
        <f>VLOOKUP(Table3[[#This Row],[Reference]],metron,21,FALSE)</f>
        <v>12.508162313432839</v>
      </c>
      <c r="CD298">
        <f>VLOOKUP(Table3[[#This Row],[Reference]],metron,22,FALSE)</f>
        <v>13.36963619402985</v>
      </c>
      <c r="CE298">
        <f>VLOOKUP(Table3[[#This Row],[Reference]],metron,23,FALSE)</f>
        <v>1.4438014689517029</v>
      </c>
      <c r="CF298">
        <f>VLOOKUP(Table3[[#This Row],[Reference]],metron,24,FALSE)</f>
        <v>1.9410193634542621</v>
      </c>
      <c r="CG298">
        <f>VLOOKUP(Table3[[#This Row],[Reference]],metron,25,FALSE)</f>
        <v>8.4130870242599604E-2</v>
      </c>
      <c r="CH298">
        <f>VLOOKUP(Table3[[#This Row],[Reference]],metron,26,FALSE)</f>
        <v>0.1275317160026708</v>
      </c>
    </row>
    <row r="299" spans="1:86" hidden="1" x14ac:dyDescent="0.45">
      <c r="A299">
        <v>1564268400</v>
      </c>
      <c r="B299" t="s">
        <v>2294</v>
      </c>
      <c r="C299" t="s">
        <v>64</v>
      </c>
      <c r="D299" t="s">
        <v>65</v>
      </c>
      <c r="E299" t="s">
        <v>2295</v>
      </c>
      <c r="F299" t="s">
        <v>66</v>
      </c>
      <c r="G299" t="s">
        <v>2296</v>
      </c>
      <c r="H299">
        <v>1</v>
      </c>
      <c r="I299">
        <v>0</v>
      </c>
      <c r="J299">
        <v>0</v>
      </c>
      <c r="K299">
        <v>2.17</v>
      </c>
      <c r="L299">
        <v>2.5</v>
      </c>
      <c r="M299">
        <v>1</v>
      </c>
      <c r="N299">
        <v>1</v>
      </c>
      <c r="O299">
        <v>2</v>
      </c>
      <c r="P299">
        <v>1</v>
      </c>
      <c r="Q299">
        <v>1</v>
      </c>
      <c r="R299">
        <v>0</v>
      </c>
      <c r="S299">
        <v>19</v>
      </c>
      <c r="T299">
        <v>85</v>
      </c>
      <c r="U299">
        <v>5</v>
      </c>
      <c r="V299">
        <v>5</v>
      </c>
      <c r="W299">
        <v>3</v>
      </c>
      <c r="X299">
        <v>0</v>
      </c>
      <c r="Y299">
        <v>5</v>
      </c>
      <c r="Z299">
        <v>0</v>
      </c>
      <c r="AA299">
        <v>2</v>
      </c>
      <c r="AB299">
        <v>1</v>
      </c>
      <c r="AC299">
        <v>4</v>
      </c>
      <c r="AD299">
        <v>1</v>
      </c>
      <c r="AE299">
        <v>10</v>
      </c>
      <c r="AF299">
        <v>10</v>
      </c>
      <c r="AG299">
        <v>3</v>
      </c>
      <c r="AH299">
        <v>7</v>
      </c>
      <c r="AI299">
        <v>7</v>
      </c>
      <c r="AJ299">
        <v>3</v>
      </c>
      <c r="AK299">
        <v>22</v>
      </c>
      <c r="AL299">
        <v>16</v>
      </c>
      <c r="AM299">
        <v>44</v>
      </c>
      <c r="AN299">
        <v>56</v>
      </c>
      <c r="AO299">
        <v>1.35</v>
      </c>
      <c r="AP299">
        <v>1.54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3.15</v>
      </c>
      <c r="BD299">
        <v>3.05</v>
      </c>
      <c r="BE299">
        <v>2.4</v>
      </c>
      <c r="BF299">
        <f t="shared" si="4"/>
        <v>2.0665278862000164E-2</v>
      </c>
      <c r="BG299">
        <f>1/Table3[[#This Row],[odds_ft_home_team_win]]-Table3[[#This Row],[Margin/3]]</f>
        <v>0.2967950385983173</v>
      </c>
      <c r="BH299">
        <f>1/Table3[[#This Row],[odds_ft_draw]]-Table3[[#This Row],[Margin/3]]</f>
        <v>0.30720357359701628</v>
      </c>
      <c r="BI299">
        <f>1/Table3[[#This Row],[odds_ft_away_team_win]]-Table3[[#This Row],[Margin/3]]</f>
        <v>0.39600138780466654</v>
      </c>
      <c r="BJ299">
        <f>MROUND(Table3[[#This Row],[ProbH]]*100,2)/100</f>
        <v>0.3</v>
      </c>
      <c r="BK299">
        <v>1.51</v>
      </c>
      <c r="BL299">
        <v>2.6</v>
      </c>
      <c r="BM299">
        <v>5.15</v>
      </c>
      <c r="BN299">
        <v>10.5</v>
      </c>
      <c r="BO299">
        <v>2.15</v>
      </c>
      <c r="BP299">
        <v>1.65</v>
      </c>
      <c r="BQ299" t="s">
        <v>2297</v>
      </c>
      <c r="BR299">
        <f>VLOOKUP(Table3[[#This Row],[Reference]],metron,10,FALSE)</f>
        <v>2.5726407816919519</v>
      </c>
      <c r="BS299">
        <f>VLOOKUP(Table3[[#This Row],[Reference]],metron,11,FALSE)</f>
        <v>1.1805091283106199</v>
      </c>
      <c r="BT299">
        <f>VLOOKUP(Table3[[#This Row],[Reference]],metron,12,FALSE)</f>
        <v>1.3921316533813319</v>
      </c>
      <c r="BU299">
        <f>VLOOKUP(Table3[[#This Row],[Reference]],metron,13,FALSE)</f>
        <v>0.5209673269873939</v>
      </c>
      <c r="BV299">
        <f>VLOOKUP(Table3[[#This Row],[Reference]],metron,14,FALSE)</f>
        <v>0.61847182917417032</v>
      </c>
      <c r="BW299">
        <f>VLOOKUP(Table3[[#This Row],[Reference]],metron,15,FALSE)</f>
        <v>11.149200710479571</v>
      </c>
      <c r="BX299">
        <f>VLOOKUP(Table3[[#This Row],[Reference]],metron,16,FALSE)</f>
        <v>11.444049733570161</v>
      </c>
      <c r="BY299">
        <f>VLOOKUP(Table3[[#This Row],[Reference]],metron,17,FALSE)</f>
        <v>4.5257270693512304</v>
      </c>
      <c r="BZ299">
        <f>VLOOKUP(Table3[[#This Row],[Reference]],metron,18,FALSE)</f>
        <v>4.8465324384787474</v>
      </c>
      <c r="CA299">
        <f>VLOOKUP(Table3[[#This Row],[Reference]],metron,19,FALSE)</f>
        <v>6.6234736411283404</v>
      </c>
      <c r="CB299">
        <f>VLOOKUP(Table3[[#This Row],[Reference]],metron,20,FALSE)</f>
        <v>6.5975172950914134</v>
      </c>
      <c r="CC299">
        <f>VLOOKUP(Table3[[#This Row],[Reference]],metron,21,FALSE)</f>
        <v>12.90081154192967</v>
      </c>
      <c r="CD299">
        <f>VLOOKUP(Table3[[#This Row],[Reference]],metron,22,FALSE)</f>
        <v>13.00360685302074</v>
      </c>
      <c r="CE299">
        <f>VLOOKUP(Table3[[#This Row],[Reference]],metron,23,FALSE)</f>
        <v>1.7502145922746779</v>
      </c>
      <c r="CF299">
        <f>VLOOKUP(Table3[[#This Row],[Reference]],metron,24,FALSE)</f>
        <v>1.831402831402831</v>
      </c>
      <c r="CG299">
        <f>VLOOKUP(Table3[[#This Row],[Reference]],metron,25,FALSE)</f>
        <v>9.6525096525096526E-2</v>
      </c>
      <c r="CH299">
        <f>VLOOKUP(Table3[[#This Row],[Reference]],metron,26,FALSE)</f>
        <v>0.1244101244101244</v>
      </c>
    </row>
    <row r="300" spans="1:86" hidden="1" x14ac:dyDescent="0.45">
      <c r="A300">
        <v>1564322400</v>
      </c>
      <c r="B300" t="s">
        <v>2298</v>
      </c>
      <c r="C300" t="s">
        <v>64</v>
      </c>
      <c r="D300" t="s">
        <v>65</v>
      </c>
      <c r="E300" t="s">
        <v>2299</v>
      </c>
      <c r="F300" t="s">
        <v>2300</v>
      </c>
      <c r="G300" t="s">
        <v>2301</v>
      </c>
      <c r="H300">
        <v>1</v>
      </c>
      <c r="I300">
        <v>0</v>
      </c>
      <c r="J300">
        <v>0</v>
      </c>
      <c r="K300">
        <v>1.67</v>
      </c>
      <c r="L300">
        <v>0.83</v>
      </c>
      <c r="M300">
        <v>1</v>
      </c>
      <c r="N300">
        <v>0</v>
      </c>
      <c r="O300">
        <v>1</v>
      </c>
      <c r="P300">
        <v>1</v>
      </c>
      <c r="Q300">
        <v>1</v>
      </c>
      <c r="R300">
        <v>0</v>
      </c>
      <c r="S300">
        <v>44</v>
      </c>
      <c r="U300">
        <v>6</v>
      </c>
      <c r="V300">
        <v>4</v>
      </c>
      <c r="W300">
        <v>2</v>
      </c>
      <c r="X300">
        <v>0</v>
      </c>
      <c r="Y300">
        <v>3</v>
      </c>
      <c r="Z300">
        <v>0</v>
      </c>
      <c r="AA300">
        <v>1</v>
      </c>
      <c r="AB300">
        <v>1</v>
      </c>
      <c r="AC300">
        <v>2</v>
      </c>
      <c r="AD300">
        <v>1</v>
      </c>
      <c r="AE300">
        <v>9</v>
      </c>
      <c r="AF300">
        <v>9</v>
      </c>
      <c r="AG300">
        <v>6</v>
      </c>
      <c r="AH300">
        <v>4</v>
      </c>
      <c r="AI300">
        <v>3</v>
      </c>
      <c r="AJ300">
        <v>5</v>
      </c>
      <c r="AK300">
        <v>24</v>
      </c>
      <c r="AL300">
        <v>16</v>
      </c>
      <c r="AM300">
        <v>51</v>
      </c>
      <c r="AN300">
        <v>49</v>
      </c>
      <c r="AO300">
        <v>1.5</v>
      </c>
      <c r="AP300">
        <v>1.25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2.1</v>
      </c>
      <c r="BD300">
        <v>2.85</v>
      </c>
      <c r="BE300">
        <v>4.1500000000000004</v>
      </c>
      <c r="BF300">
        <f t="shared" si="4"/>
        <v>2.2677174864873011E-2</v>
      </c>
      <c r="BG300">
        <f>1/Table3[[#This Row],[odds_ft_home_team_win]]-Table3[[#This Row],[Margin/3]]</f>
        <v>0.45351330132560314</v>
      </c>
      <c r="BH300">
        <f>1/Table3[[#This Row],[odds_ft_draw]]-Table3[[#This Row],[Margin/3]]</f>
        <v>0.32820001811758309</v>
      </c>
      <c r="BI300">
        <f>1/Table3[[#This Row],[odds_ft_away_team_win]]-Table3[[#This Row],[Margin/3]]</f>
        <v>0.21828668055681372</v>
      </c>
      <c r="BJ300">
        <f>MROUND(Table3[[#This Row],[ProbH]]*100,2)/100</f>
        <v>0.46</v>
      </c>
      <c r="BK300">
        <v>1.61</v>
      </c>
      <c r="BL300">
        <v>2.9</v>
      </c>
      <c r="BM300">
        <v>5.95</v>
      </c>
      <c r="BN300">
        <v>12.25</v>
      </c>
      <c r="BO300">
        <v>2.35</v>
      </c>
      <c r="BP300">
        <v>1.53</v>
      </c>
      <c r="BQ300" t="s">
        <v>2302</v>
      </c>
      <c r="BR300">
        <f>VLOOKUP(Table3[[#This Row],[Reference]],metron,10,FALSE)</f>
        <v>2.5405629139072849</v>
      </c>
      <c r="BS300">
        <f>VLOOKUP(Table3[[#This Row],[Reference]],metron,11,FALSE)</f>
        <v>1.4888836329233679</v>
      </c>
      <c r="BT300">
        <f>VLOOKUP(Table3[[#This Row],[Reference]],metron,12,FALSE)</f>
        <v>1.0516792809839171</v>
      </c>
      <c r="BU300">
        <f>VLOOKUP(Table3[[#This Row],[Reference]],metron,13,FALSE)</f>
        <v>0.64581362346263005</v>
      </c>
      <c r="BV300">
        <f>VLOOKUP(Table3[[#This Row],[Reference]],metron,14,FALSE)</f>
        <v>0.45364238410596031</v>
      </c>
      <c r="BW300">
        <f>VLOOKUP(Table3[[#This Row],[Reference]],metron,15,FALSE)</f>
        <v>12.686892177589851</v>
      </c>
      <c r="BX300">
        <f>VLOOKUP(Table3[[#This Row],[Reference]],metron,16,FALSE)</f>
        <v>9.8059196617336148</v>
      </c>
      <c r="BY300">
        <f>VLOOKUP(Table3[[#This Row],[Reference]],metron,17,FALSE)</f>
        <v>5.3198121263877027</v>
      </c>
      <c r="BZ300">
        <f>VLOOKUP(Table3[[#This Row],[Reference]],metron,18,FALSE)</f>
        <v>4.0954312553373189</v>
      </c>
      <c r="CA300">
        <f>VLOOKUP(Table3[[#This Row],[Reference]],metron,19,FALSE)</f>
        <v>7.3670800512021479</v>
      </c>
      <c r="CB300">
        <f>VLOOKUP(Table3[[#This Row],[Reference]],metron,20,FALSE)</f>
        <v>5.710488406396296</v>
      </c>
      <c r="CC300">
        <f>VLOOKUP(Table3[[#This Row],[Reference]],metron,21,FALSE)</f>
        <v>13.0488908033599</v>
      </c>
      <c r="CD300">
        <f>VLOOKUP(Table3[[#This Row],[Reference]],metron,22,FALSE)</f>
        <v>13.714839543398661</v>
      </c>
      <c r="CE300">
        <f>VLOOKUP(Table3[[#This Row],[Reference]],metron,23,FALSE)</f>
        <v>1.567523459812322</v>
      </c>
      <c r="CF300">
        <f>VLOOKUP(Table3[[#This Row],[Reference]],metron,24,FALSE)</f>
        <v>1.951040391676867</v>
      </c>
      <c r="CG300">
        <f>VLOOKUP(Table3[[#This Row],[Reference]],metron,25,FALSE)</f>
        <v>8.3027335781313744E-2</v>
      </c>
      <c r="CH300">
        <f>VLOOKUP(Table3[[#This Row],[Reference]],metron,26,FALSE)</f>
        <v>0.13117095063239501</v>
      </c>
    </row>
    <row r="301" spans="1:86" hidden="1" x14ac:dyDescent="0.45">
      <c r="A301">
        <v>1564330500</v>
      </c>
      <c r="B301" t="s">
        <v>2303</v>
      </c>
      <c r="C301" t="s">
        <v>64</v>
      </c>
      <c r="D301" t="s">
        <v>65</v>
      </c>
      <c r="E301" t="s">
        <v>2304</v>
      </c>
      <c r="F301" t="s">
        <v>2305</v>
      </c>
      <c r="G301" t="s">
        <v>2306</v>
      </c>
      <c r="H301">
        <v>1</v>
      </c>
      <c r="I301">
        <v>0</v>
      </c>
      <c r="J301">
        <v>0</v>
      </c>
      <c r="K301">
        <v>1.92</v>
      </c>
      <c r="L301">
        <v>0.83</v>
      </c>
      <c r="M301">
        <v>2</v>
      </c>
      <c r="N301">
        <v>0</v>
      </c>
      <c r="O301">
        <v>2</v>
      </c>
      <c r="P301">
        <v>1</v>
      </c>
      <c r="Q301">
        <v>1</v>
      </c>
      <c r="R301">
        <v>0</v>
      </c>
      <c r="S301" t="s">
        <v>2307</v>
      </c>
      <c r="U301">
        <v>9</v>
      </c>
      <c r="V301">
        <v>6</v>
      </c>
      <c r="W301">
        <v>3</v>
      </c>
      <c r="X301">
        <v>0</v>
      </c>
      <c r="Y301">
        <v>5</v>
      </c>
      <c r="Z301">
        <v>0</v>
      </c>
      <c r="AA301">
        <v>1</v>
      </c>
      <c r="AB301">
        <v>2</v>
      </c>
      <c r="AC301">
        <v>3</v>
      </c>
      <c r="AD301">
        <v>2</v>
      </c>
      <c r="AE301">
        <v>12</v>
      </c>
      <c r="AF301">
        <v>6</v>
      </c>
      <c r="AG301">
        <v>6</v>
      </c>
      <c r="AH301">
        <v>4</v>
      </c>
      <c r="AI301">
        <v>6</v>
      </c>
      <c r="AJ301">
        <v>2</v>
      </c>
      <c r="AK301">
        <v>15</v>
      </c>
      <c r="AL301">
        <v>17</v>
      </c>
      <c r="AM301">
        <v>63</v>
      </c>
      <c r="AN301">
        <v>37</v>
      </c>
      <c r="AO301">
        <v>1.77</v>
      </c>
      <c r="AP301">
        <v>1.1000000000000001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1.71</v>
      </c>
      <c r="BD301">
        <v>3.4</v>
      </c>
      <c r="BE301">
        <v>5.45</v>
      </c>
      <c r="BF301">
        <f t="shared" si="4"/>
        <v>2.0799735742786856E-2</v>
      </c>
      <c r="BG301">
        <f>1/Table3[[#This Row],[odds_ft_home_team_win]]-Table3[[#This Row],[Margin/3]]</f>
        <v>0.56399558589464005</v>
      </c>
      <c r="BH301">
        <f>1/Table3[[#This Row],[odds_ft_draw]]-Table3[[#This Row],[Margin/3]]</f>
        <v>0.27331791131603667</v>
      </c>
      <c r="BI301">
        <f>1/Table3[[#This Row],[odds_ft_away_team_win]]-Table3[[#This Row],[Margin/3]]</f>
        <v>0.16268650278932323</v>
      </c>
      <c r="BJ301">
        <f>MROUND(Table3[[#This Row],[ProbH]]*100,2)/100</f>
        <v>0.56000000000000005</v>
      </c>
      <c r="BK301">
        <v>1.44</v>
      </c>
      <c r="BL301">
        <v>2.35</v>
      </c>
      <c r="BM301">
        <v>4.55</v>
      </c>
      <c r="BN301">
        <v>9</v>
      </c>
      <c r="BO301">
        <v>2.2000000000000002</v>
      </c>
      <c r="BP301">
        <v>1.61</v>
      </c>
      <c r="BQ301" t="s">
        <v>2308</v>
      </c>
      <c r="BR301">
        <f>VLOOKUP(Table3[[#This Row],[Reference]],metron,10,FALSE)</f>
        <v>2.6892488954344627</v>
      </c>
      <c r="BS301">
        <f>VLOOKUP(Table3[[#This Row],[Reference]],metron,11,FALSE)</f>
        <v>1.7546812539448771</v>
      </c>
      <c r="BT301">
        <f>VLOOKUP(Table3[[#This Row],[Reference]],metron,12,FALSE)</f>
        <v>0.93456764148958549</v>
      </c>
      <c r="BU301">
        <f>VLOOKUP(Table3[[#This Row],[Reference]],metron,13,FALSE)</f>
        <v>0.77824531874605507</v>
      </c>
      <c r="BV301">
        <f>VLOOKUP(Table3[[#This Row],[Reference]],metron,14,FALSE)</f>
        <v>0.41237113402061848</v>
      </c>
      <c r="BW301">
        <f>VLOOKUP(Table3[[#This Row],[Reference]],metron,15,FALSE)</f>
        <v>13.77153558052435</v>
      </c>
      <c r="BX301">
        <f>VLOOKUP(Table3[[#This Row],[Reference]],metron,16,FALSE)</f>
        <v>9.0445692883895124</v>
      </c>
      <c r="BY301">
        <f>VLOOKUP(Table3[[#This Row],[Reference]],metron,17,FALSE)</f>
        <v>6.0821292775665396</v>
      </c>
      <c r="BZ301">
        <f>VLOOKUP(Table3[[#This Row],[Reference]],metron,18,FALSE)</f>
        <v>3.8201520912547529</v>
      </c>
      <c r="CA301">
        <f>VLOOKUP(Table3[[#This Row],[Reference]],metron,19,FALSE)</f>
        <v>7.6894063029578108</v>
      </c>
      <c r="CB301">
        <f>VLOOKUP(Table3[[#This Row],[Reference]],metron,20,FALSE)</f>
        <v>5.224417197134759</v>
      </c>
      <c r="CC301">
        <f>VLOOKUP(Table3[[#This Row],[Reference]],metron,21,FALSE)</f>
        <v>12.297605473204101</v>
      </c>
      <c r="CD301">
        <f>VLOOKUP(Table3[[#This Row],[Reference]],metron,22,FALSE)</f>
        <v>13.310908399847969</v>
      </c>
      <c r="CE301">
        <f>VLOOKUP(Table3[[#This Row],[Reference]],metron,23,FALSE)</f>
        <v>1.3713126843657819</v>
      </c>
      <c r="CF301">
        <f>VLOOKUP(Table3[[#This Row],[Reference]],metron,24,FALSE)</f>
        <v>1.9516961651917399</v>
      </c>
      <c r="CG301">
        <f>VLOOKUP(Table3[[#This Row],[Reference]],metron,25,FALSE)</f>
        <v>6.6002949852507375E-2</v>
      </c>
      <c r="CH301">
        <f>VLOOKUP(Table3[[#This Row],[Reference]],metron,26,FALSE)</f>
        <v>0.1297935103244838</v>
      </c>
    </row>
    <row r="302" spans="1:86" hidden="1" x14ac:dyDescent="0.45">
      <c r="A302">
        <v>1564338600</v>
      </c>
      <c r="B302" t="s">
        <v>2309</v>
      </c>
      <c r="C302" t="s">
        <v>64</v>
      </c>
      <c r="D302" t="s">
        <v>65</v>
      </c>
      <c r="E302" t="s">
        <v>2310</v>
      </c>
      <c r="F302" t="s">
        <v>2311</v>
      </c>
      <c r="G302" t="s">
        <v>2312</v>
      </c>
      <c r="H302">
        <v>1</v>
      </c>
      <c r="I302">
        <v>0</v>
      </c>
      <c r="J302">
        <v>0</v>
      </c>
      <c r="K302">
        <v>2</v>
      </c>
      <c r="L302">
        <v>1.67</v>
      </c>
      <c r="M302">
        <v>1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71</v>
      </c>
      <c r="U302">
        <v>2</v>
      </c>
      <c r="V302">
        <v>4</v>
      </c>
      <c r="W302">
        <v>1</v>
      </c>
      <c r="X302">
        <v>0</v>
      </c>
      <c r="Y302">
        <v>1</v>
      </c>
      <c r="Z302">
        <v>0</v>
      </c>
      <c r="AA302">
        <v>1</v>
      </c>
      <c r="AB302">
        <v>0</v>
      </c>
      <c r="AC302">
        <v>0</v>
      </c>
      <c r="AD302">
        <v>1</v>
      </c>
      <c r="AE302">
        <v>5</v>
      </c>
      <c r="AF302">
        <v>6</v>
      </c>
      <c r="AG302">
        <v>3</v>
      </c>
      <c r="AH302">
        <v>2</v>
      </c>
      <c r="AI302">
        <v>2</v>
      </c>
      <c r="AJ302">
        <v>4</v>
      </c>
      <c r="AK302">
        <v>15</v>
      </c>
      <c r="AL302">
        <v>11</v>
      </c>
      <c r="AM302">
        <v>31</v>
      </c>
      <c r="AN302">
        <v>69</v>
      </c>
      <c r="AO302">
        <v>0.89</v>
      </c>
      <c r="AP302">
        <v>1.02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3.1</v>
      </c>
      <c r="BD302">
        <v>2.9</v>
      </c>
      <c r="BE302">
        <v>2.5</v>
      </c>
      <c r="BF302">
        <f t="shared" si="4"/>
        <v>2.2469410456062249E-2</v>
      </c>
      <c r="BG302">
        <f>1/Table3[[#This Row],[odds_ft_home_team_win]]-Table3[[#This Row],[Margin/3]]</f>
        <v>0.30011123470522805</v>
      </c>
      <c r="BH302">
        <f>1/Table3[[#This Row],[odds_ft_draw]]-Table3[[#This Row],[Margin/3]]</f>
        <v>0.32235817575083431</v>
      </c>
      <c r="BI302">
        <f>1/Table3[[#This Row],[odds_ft_away_team_win]]-Table3[[#This Row],[Margin/3]]</f>
        <v>0.37753058954393776</v>
      </c>
      <c r="BJ302">
        <f>MROUND(Table3[[#This Row],[ProbH]]*100,2)/100</f>
        <v>0.3</v>
      </c>
      <c r="BK302">
        <v>1.53</v>
      </c>
      <c r="BL302">
        <v>2.65</v>
      </c>
      <c r="BM302">
        <v>5.25</v>
      </c>
      <c r="BN302">
        <v>10.75</v>
      </c>
      <c r="BO302">
        <v>2.15</v>
      </c>
      <c r="BP302">
        <v>1.65</v>
      </c>
      <c r="BQ302" t="s">
        <v>2313</v>
      </c>
      <c r="BR302">
        <f>VLOOKUP(Table3[[#This Row],[Reference]],metron,10,FALSE)</f>
        <v>2.5726407816919519</v>
      </c>
      <c r="BS302">
        <f>VLOOKUP(Table3[[#This Row],[Reference]],metron,11,FALSE)</f>
        <v>1.1805091283106199</v>
      </c>
      <c r="BT302">
        <f>VLOOKUP(Table3[[#This Row],[Reference]],metron,12,FALSE)</f>
        <v>1.3921316533813319</v>
      </c>
      <c r="BU302">
        <f>VLOOKUP(Table3[[#This Row],[Reference]],metron,13,FALSE)</f>
        <v>0.5209673269873939</v>
      </c>
      <c r="BV302">
        <f>VLOOKUP(Table3[[#This Row],[Reference]],metron,14,FALSE)</f>
        <v>0.61847182917417032</v>
      </c>
      <c r="BW302">
        <f>VLOOKUP(Table3[[#This Row],[Reference]],metron,15,FALSE)</f>
        <v>11.149200710479571</v>
      </c>
      <c r="BX302">
        <f>VLOOKUP(Table3[[#This Row],[Reference]],metron,16,FALSE)</f>
        <v>11.444049733570161</v>
      </c>
      <c r="BY302">
        <f>VLOOKUP(Table3[[#This Row],[Reference]],metron,17,FALSE)</f>
        <v>4.5257270693512304</v>
      </c>
      <c r="BZ302">
        <f>VLOOKUP(Table3[[#This Row],[Reference]],metron,18,FALSE)</f>
        <v>4.8465324384787474</v>
      </c>
      <c r="CA302">
        <f>VLOOKUP(Table3[[#This Row],[Reference]],metron,19,FALSE)</f>
        <v>6.6234736411283404</v>
      </c>
      <c r="CB302">
        <f>VLOOKUP(Table3[[#This Row],[Reference]],metron,20,FALSE)</f>
        <v>6.5975172950914134</v>
      </c>
      <c r="CC302">
        <f>VLOOKUP(Table3[[#This Row],[Reference]],metron,21,FALSE)</f>
        <v>12.90081154192967</v>
      </c>
      <c r="CD302">
        <f>VLOOKUP(Table3[[#This Row],[Reference]],metron,22,FALSE)</f>
        <v>13.00360685302074</v>
      </c>
      <c r="CE302">
        <f>VLOOKUP(Table3[[#This Row],[Reference]],metron,23,FALSE)</f>
        <v>1.7502145922746779</v>
      </c>
      <c r="CF302">
        <f>VLOOKUP(Table3[[#This Row],[Reference]],metron,24,FALSE)</f>
        <v>1.831402831402831</v>
      </c>
      <c r="CG302">
        <f>VLOOKUP(Table3[[#This Row],[Reference]],metron,25,FALSE)</f>
        <v>9.6525096525096526E-2</v>
      </c>
      <c r="CH302">
        <f>VLOOKUP(Table3[[#This Row],[Reference]],metron,26,FALSE)</f>
        <v>0.1244101244101244</v>
      </c>
    </row>
    <row r="303" spans="1:86" hidden="1" x14ac:dyDescent="0.45">
      <c r="A303">
        <v>1564346700</v>
      </c>
      <c r="B303" t="s">
        <v>2314</v>
      </c>
      <c r="C303" t="s">
        <v>64</v>
      </c>
      <c r="D303" t="s">
        <v>65</v>
      </c>
      <c r="E303" t="s">
        <v>2315</v>
      </c>
      <c r="F303" t="s">
        <v>2316</v>
      </c>
      <c r="G303" t="s">
        <v>2317</v>
      </c>
      <c r="H303">
        <v>1</v>
      </c>
      <c r="I303">
        <v>0</v>
      </c>
      <c r="J303">
        <v>0</v>
      </c>
      <c r="K303">
        <v>1.5</v>
      </c>
      <c r="L303">
        <v>1.0900000000000001</v>
      </c>
      <c r="M303">
        <v>0</v>
      </c>
      <c r="N303">
        <v>1</v>
      </c>
      <c r="O303">
        <v>1</v>
      </c>
      <c r="P303">
        <v>1</v>
      </c>
      <c r="Q303">
        <v>0</v>
      </c>
      <c r="R303">
        <v>1</v>
      </c>
      <c r="T303">
        <v>33</v>
      </c>
      <c r="U303">
        <v>2</v>
      </c>
      <c r="V303">
        <v>6</v>
      </c>
      <c r="W303">
        <v>6</v>
      </c>
      <c r="X303">
        <v>0</v>
      </c>
      <c r="Y303">
        <v>1</v>
      </c>
      <c r="Z303">
        <v>0</v>
      </c>
      <c r="AA303">
        <v>3</v>
      </c>
      <c r="AB303">
        <v>3</v>
      </c>
      <c r="AC303">
        <v>0</v>
      </c>
      <c r="AD303">
        <v>1</v>
      </c>
      <c r="AE303">
        <v>4</v>
      </c>
      <c r="AF303">
        <v>10</v>
      </c>
      <c r="AG303">
        <v>2</v>
      </c>
      <c r="AH303">
        <v>4</v>
      </c>
      <c r="AI303">
        <v>2</v>
      </c>
      <c r="AJ303">
        <v>6</v>
      </c>
      <c r="AK303">
        <v>20</v>
      </c>
      <c r="AL303">
        <v>7</v>
      </c>
      <c r="AM303">
        <v>52</v>
      </c>
      <c r="AN303">
        <v>48</v>
      </c>
      <c r="AO303">
        <v>0.88</v>
      </c>
      <c r="AP303">
        <v>1.37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2.8</v>
      </c>
      <c r="BD303">
        <v>2.85</v>
      </c>
      <c r="BE303">
        <v>2.8</v>
      </c>
      <c r="BF303">
        <f t="shared" si="4"/>
        <v>2.1720969089390179E-2</v>
      </c>
      <c r="BG303">
        <f>1/Table3[[#This Row],[odds_ft_home_team_win]]-Table3[[#This Row],[Margin/3]]</f>
        <v>0.33542188805346695</v>
      </c>
      <c r="BH303">
        <f>1/Table3[[#This Row],[odds_ft_draw]]-Table3[[#This Row],[Margin/3]]</f>
        <v>0.32915622389306592</v>
      </c>
      <c r="BI303">
        <f>1/Table3[[#This Row],[odds_ft_away_team_win]]-Table3[[#This Row],[Margin/3]]</f>
        <v>0.33542188805346695</v>
      </c>
      <c r="BJ303">
        <f>MROUND(Table3[[#This Row],[ProbH]]*100,2)/100</f>
        <v>0.34</v>
      </c>
      <c r="BK303">
        <v>1.53</v>
      </c>
      <c r="BL303">
        <v>2.65</v>
      </c>
      <c r="BM303">
        <v>5.25</v>
      </c>
      <c r="BN303">
        <v>10.75</v>
      </c>
      <c r="BO303">
        <v>2.15</v>
      </c>
      <c r="BP303">
        <v>1.65</v>
      </c>
      <c r="BQ303" t="s">
        <v>2318</v>
      </c>
      <c r="BR303">
        <f>VLOOKUP(Table3[[#This Row],[Reference]],metron,10,FALSE)</f>
        <v>2.5229727551184897</v>
      </c>
      <c r="BS303">
        <f>VLOOKUP(Table3[[#This Row],[Reference]],metron,11,FALSE)</f>
        <v>1.228921489601805</v>
      </c>
      <c r="BT303">
        <f>VLOOKUP(Table3[[#This Row],[Reference]],metron,12,FALSE)</f>
        <v>1.2940512655166849</v>
      </c>
      <c r="BU303">
        <f>VLOOKUP(Table3[[#This Row],[Reference]],metron,13,FALSE)</f>
        <v>0.53240890035472432</v>
      </c>
      <c r="BV303">
        <f>VLOOKUP(Table3[[#This Row],[Reference]],metron,14,FALSE)</f>
        <v>0.56514027732989358</v>
      </c>
      <c r="BW303">
        <f>VLOOKUP(Table3[[#This Row],[Reference]],metron,15,FALSE)</f>
        <v>11.417888124439131</v>
      </c>
      <c r="BX303">
        <f>VLOOKUP(Table3[[#This Row],[Reference]],metron,16,FALSE)</f>
        <v>10.76308704756207</v>
      </c>
      <c r="BY303">
        <f>VLOOKUP(Table3[[#This Row],[Reference]],metron,17,FALSE)</f>
        <v>4.8317672021824798</v>
      </c>
      <c r="BZ303">
        <f>VLOOKUP(Table3[[#This Row],[Reference]],metron,18,FALSE)</f>
        <v>4.6698999696877843</v>
      </c>
      <c r="CA303">
        <f>VLOOKUP(Table3[[#This Row],[Reference]],metron,19,FALSE)</f>
        <v>6.5861209222566508</v>
      </c>
      <c r="CB303">
        <f>VLOOKUP(Table3[[#This Row],[Reference]],metron,20,FALSE)</f>
        <v>6.093187077874286</v>
      </c>
      <c r="CC303">
        <f>VLOOKUP(Table3[[#This Row],[Reference]],metron,21,FALSE)</f>
        <v>12.685679611650491</v>
      </c>
      <c r="CD303">
        <f>VLOOKUP(Table3[[#This Row],[Reference]],metron,22,FALSE)</f>
        <v>13.02639563106796</v>
      </c>
      <c r="CE303">
        <f>VLOOKUP(Table3[[#This Row],[Reference]],metron,23,FALSE)</f>
        <v>1.6481211768132831</v>
      </c>
      <c r="CF303">
        <f>VLOOKUP(Table3[[#This Row],[Reference]],metron,24,FALSE)</f>
        <v>1.8572676958928049</v>
      </c>
      <c r="CG303">
        <f>VLOOKUP(Table3[[#This Row],[Reference]],metron,25,FALSE)</f>
        <v>9.641712787649287E-2</v>
      </c>
      <c r="CH303">
        <f>VLOOKUP(Table3[[#This Row],[Reference]],metron,26,FALSE)</f>
        <v>0.11302068161957469</v>
      </c>
    </row>
    <row r="304" spans="1:86" hidden="1" x14ac:dyDescent="0.45">
      <c r="A304">
        <v>1564354800</v>
      </c>
      <c r="B304" t="s">
        <v>2319</v>
      </c>
      <c r="C304" t="s">
        <v>64</v>
      </c>
      <c r="D304" t="s">
        <v>65</v>
      </c>
      <c r="E304" t="s">
        <v>2320</v>
      </c>
      <c r="F304" t="s">
        <v>2321</v>
      </c>
      <c r="G304" t="s">
        <v>2322</v>
      </c>
      <c r="H304">
        <v>1</v>
      </c>
      <c r="I304">
        <v>0</v>
      </c>
      <c r="J304">
        <v>0</v>
      </c>
      <c r="K304">
        <v>2.08</v>
      </c>
      <c r="L304">
        <v>0.75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U304">
        <v>10</v>
      </c>
      <c r="V304">
        <v>6</v>
      </c>
      <c r="W304">
        <v>2</v>
      </c>
      <c r="X304">
        <v>0</v>
      </c>
      <c r="Y304">
        <v>3</v>
      </c>
      <c r="Z304">
        <v>0</v>
      </c>
      <c r="AA304">
        <v>1</v>
      </c>
      <c r="AB304">
        <v>1</v>
      </c>
      <c r="AC304">
        <v>1</v>
      </c>
      <c r="AD304">
        <v>2</v>
      </c>
      <c r="AE304">
        <v>14</v>
      </c>
      <c r="AF304">
        <v>6</v>
      </c>
      <c r="AG304">
        <v>6</v>
      </c>
      <c r="AH304">
        <v>4</v>
      </c>
      <c r="AI304">
        <v>8</v>
      </c>
      <c r="AJ304">
        <v>2</v>
      </c>
      <c r="AK304">
        <v>15</v>
      </c>
      <c r="AL304">
        <v>14</v>
      </c>
      <c r="AM304">
        <v>66</v>
      </c>
      <c r="AN304">
        <v>34</v>
      </c>
      <c r="AO304">
        <v>2.12</v>
      </c>
      <c r="AP304">
        <v>1.0900000000000001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1.51</v>
      </c>
      <c r="BD304">
        <v>3.8</v>
      </c>
      <c r="BE304">
        <v>7</v>
      </c>
      <c r="BF304">
        <f t="shared" si="4"/>
        <v>2.2755564407707984E-2</v>
      </c>
      <c r="BG304">
        <f>1/Table3[[#This Row],[odds_ft_home_team_win]]-Table3[[#This Row],[Margin/3]]</f>
        <v>0.63949609122143114</v>
      </c>
      <c r="BH304">
        <f>1/Table3[[#This Row],[odds_ft_draw]]-Table3[[#This Row],[Margin/3]]</f>
        <v>0.24040233032913411</v>
      </c>
      <c r="BI304">
        <f>1/Table3[[#This Row],[odds_ft_away_team_win]]-Table3[[#This Row],[Margin/3]]</f>
        <v>0.12010157844943486</v>
      </c>
      <c r="BJ304">
        <f>MROUND(Table3[[#This Row],[ProbH]]*100,2)/100</f>
        <v>0.64</v>
      </c>
      <c r="BK304">
        <v>1.41</v>
      </c>
      <c r="BL304">
        <v>2.25</v>
      </c>
      <c r="BM304">
        <v>4.25</v>
      </c>
      <c r="BN304">
        <v>8.25</v>
      </c>
      <c r="BO304">
        <v>2.2999999999999998</v>
      </c>
      <c r="BP304">
        <v>1.56</v>
      </c>
      <c r="BQ304" t="s">
        <v>2323</v>
      </c>
      <c r="BR304">
        <f>VLOOKUP(Table3[[#This Row],[Reference]],metron,10,FALSE)</f>
        <v>2.8343749999999996</v>
      </c>
      <c r="BS304">
        <f>VLOOKUP(Table3[[#This Row],[Reference]],metron,11,FALSE)</f>
        <v>1.980803571428571</v>
      </c>
      <c r="BT304">
        <f>VLOOKUP(Table3[[#This Row],[Reference]],metron,12,FALSE)</f>
        <v>0.85357142857142854</v>
      </c>
      <c r="BU304">
        <f>VLOOKUP(Table3[[#This Row],[Reference]],metron,13,FALSE)</f>
        <v>0.8683035714285714</v>
      </c>
      <c r="BV304">
        <f>VLOOKUP(Table3[[#This Row],[Reference]],metron,14,FALSE)</f>
        <v>0.36607142857142849</v>
      </c>
      <c r="BW304">
        <f>VLOOKUP(Table3[[#This Row],[Reference]],metron,15,FALSE)</f>
        <v>15.03980099502488</v>
      </c>
      <c r="BX304">
        <f>VLOOKUP(Table3[[#This Row],[Reference]],metron,16,FALSE)</f>
        <v>8.6326699834162515</v>
      </c>
      <c r="BY304">
        <f>VLOOKUP(Table3[[#This Row],[Reference]],metron,17,FALSE)</f>
        <v>6.5189234650967203</v>
      </c>
      <c r="BZ304">
        <f>VLOOKUP(Table3[[#This Row],[Reference]],metron,18,FALSE)</f>
        <v>3.4507989907485279</v>
      </c>
      <c r="CA304">
        <f>VLOOKUP(Table3[[#This Row],[Reference]],metron,19,FALSE)</f>
        <v>8.5208775299281605</v>
      </c>
      <c r="CB304">
        <f>VLOOKUP(Table3[[#This Row],[Reference]],metron,20,FALSE)</f>
        <v>5.181870992667724</v>
      </c>
      <c r="CC304">
        <f>VLOOKUP(Table3[[#This Row],[Reference]],metron,21,FALSE)</f>
        <v>12.48566610455312</v>
      </c>
      <c r="CD304">
        <f>VLOOKUP(Table3[[#This Row],[Reference]],metron,22,FALSE)</f>
        <v>13.573355817875211</v>
      </c>
      <c r="CE304">
        <f>VLOOKUP(Table3[[#This Row],[Reference]],metron,23,FALSE)</f>
        <v>1.395273023634882</v>
      </c>
      <c r="CF304">
        <f>VLOOKUP(Table3[[#This Row],[Reference]],metron,24,FALSE)</f>
        <v>2.0586797066014668</v>
      </c>
      <c r="CG304">
        <f>VLOOKUP(Table3[[#This Row],[Reference]],metron,25,FALSE)</f>
        <v>6.8459657701711488E-2</v>
      </c>
      <c r="CH304">
        <f>VLOOKUP(Table3[[#This Row],[Reference]],metron,26,FALSE)</f>
        <v>0.12713936430317849</v>
      </c>
    </row>
    <row r="305" spans="1:86" hidden="1" x14ac:dyDescent="0.45">
      <c r="A305">
        <v>1564437600</v>
      </c>
      <c r="B305" t="s">
        <v>2324</v>
      </c>
      <c r="C305" t="s">
        <v>64</v>
      </c>
      <c r="D305" t="s">
        <v>65</v>
      </c>
      <c r="E305" t="s">
        <v>2325</v>
      </c>
      <c r="F305" t="s">
        <v>2326</v>
      </c>
      <c r="G305" t="s">
        <v>2327</v>
      </c>
      <c r="H305">
        <v>1</v>
      </c>
      <c r="I305">
        <v>0</v>
      </c>
      <c r="J305">
        <v>0</v>
      </c>
      <c r="K305">
        <v>1.67</v>
      </c>
      <c r="L305">
        <v>1.45</v>
      </c>
      <c r="M305">
        <v>1</v>
      </c>
      <c r="N305">
        <v>0</v>
      </c>
      <c r="O305">
        <v>1</v>
      </c>
      <c r="P305">
        <v>1</v>
      </c>
      <c r="Q305">
        <v>1</v>
      </c>
      <c r="R305">
        <v>0</v>
      </c>
      <c r="S305">
        <v>44</v>
      </c>
      <c r="U305">
        <v>7</v>
      </c>
      <c r="V305">
        <v>5</v>
      </c>
      <c r="W305">
        <v>3</v>
      </c>
      <c r="X305">
        <v>0</v>
      </c>
      <c r="Y305">
        <v>1</v>
      </c>
      <c r="Z305">
        <v>0</v>
      </c>
      <c r="AA305">
        <v>1</v>
      </c>
      <c r="AB305">
        <v>2</v>
      </c>
      <c r="AC305">
        <v>0</v>
      </c>
      <c r="AD305">
        <v>1</v>
      </c>
      <c r="AE305">
        <v>6</v>
      </c>
      <c r="AF305">
        <v>12</v>
      </c>
      <c r="AG305">
        <v>3</v>
      </c>
      <c r="AH305">
        <v>4</v>
      </c>
      <c r="AI305">
        <v>3</v>
      </c>
      <c r="AJ305">
        <v>8</v>
      </c>
      <c r="AK305">
        <v>19</v>
      </c>
      <c r="AL305">
        <v>8</v>
      </c>
      <c r="AM305">
        <v>37</v>
      </c>
      <c r="AN305">
        <v>63</v>
      </c>
      <c r="AO305">
        <v>0.92</v>
      </c>
      <c r="AP305">
        <v>1.68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2.7</v>
      </c>
      <c r="BD305">
        <v>2.95</v>
      </c>
      <c r="BE305">
        <v>2.8</v>
      </c>
      <c r="BF305">
        <f t="shared" si="4"/>
        <v>2.2165426120228354E-2</v>
      </c>
      <c r="BG305">
        <f>1/Table3[[#This Row],[odds_ft_home_team_win]]-Table3[[#This Row],[Margin/3]]</f>
        <v>0.34820494425014198</v>
      </c>
      <c r="BH305">
        <f>1/Table3[[#This Row],[odds_ft_draw]]-Table3[[#This Row],[Margin/3]]</f>
        <v>0.31681762472722924</v>
      </c>
      <c r="BI305">
        <f>1/Table3[[#This Row],[odds_ft_away_team_win]]-Table3[[#This Row],[Margin/3]]</f>
        <v>0.33497743102262878</v>
      </c>
      <c r="BJ305">
        <f>MROUND(Table3[[#This Row],[ProbH]]*100,2)/100</f>
        <v>0.34</v>
      </c>
      <c r="BK305">
        <v>1.5</v>
      </c>
      <c r="BL305">
        <v>2.5499999999999998</v>
      </c>
      <c r="BM305">
        <v>5.05</v>
      </c>
      <c r="BN305">
        <v>10.25</v>
      </c>
      <c r="BO305">
        <v>2.1</v>
      </c>
      <c r="BP305">
        <v>1.67</v>
      </c>
      <c r="BQ305" t="s">
        <v>2328</v>
      </c>
      <c r="BR305">
        <f>VLOOKUP(Table3[[#This Row],[Reference]],metron,10,FALSE)</f>
        <v>2.5229727551184897</v>
      </c>
      <c r="BS305">
        <f>VLOOKUP(Table3[[#This Row],[Reference]],metron,11,FALSE)</f>
        <v>1.228921489601805</v>
      </c>
      <c r="BT305">
        <f>VLOOKUP(Table3[[#This Row],[Reference]],metron,12,FALSE)</f>
        <v>1.2940512655166849</v>
      </c>
      <c r="BU305">
        <f>VLOOKUP(Table3[[#This Row],[Reference]],metron,13,FALSE)</f>
        <v>0.53240890035472432</v>
      </c>
      <c r="BV305">
        <f>VLOOKUP(Table3[[#This Row],[Reference]],metron,14,FALSE)</f>
        <v>0.56514027732989358</v>
      </c>
      <c r="BW305">
        <f>VLOOKUP(Table3[[#This Row],[Reference]],metron,15,FALSE)</f>
        <v>11.417888124439131</v>
      </c>
      <c r="BX305">
        <f>VLOOKUP(Table3[[#This Row],[Reference]],metron,16,FALSE)</f>
        <v>10.76308704756207</v>
      </c>
      <c r="BY305">
        <f>VLOOKUP(Table3[[#This Row],[Reference]],metron,17,FALSE)</f>
        <v>4.8317672021824798</v>
      </c>
      <c r="BZ305">
        <f>VLOOKUP(Table3[[#This Row],[Reference]],metron,18,FALSE)</f>
        <v>4.6698999696877843</v>
      </c>
      <c r="CA305">
        <f>VLOOKUP(Table3[[#This Row],[Reference]],metron,19,FALSE)</f>
        <v>6.5861209222566508</v>
      </c>
      <c r="CB305">
        <f>VLOOKUP(Table3[[#This Row],[Reference]],metron,20,FALSE)</f>
        <v>6.093187077874286</v>
      </c>
      <c r="CC305">
        <f>VLOOKUP(Table3[[#This Row],[Reference]],metron,21,FALSE)</f>
        <v>12.685679611650491</v>
      </c>
      <c r="CD305">
        <f>VLOOKUP(Table3[[#This Row],[Reference]],metron,22,FALSE)</f>
        <v>13.02639563106796</v>
      </c>
      <c r="CE305">
        <f>VLOOKUP(Table3[[#This Row],[Reference]],metron,23,FALSE)</f>
        <v>1.6481211768132831</v>
      </c>
      <c r="CF305">
        <f>VLOOKUP(Table3[[#This Row],[Reference]],metron,24,FALSE)</f>
        <v>1.8572676958928049</v>
      </c>
      <c r="CG305">
        <f>VLOOKUP(Table3[[#This Row],[Reference]],metron,25,FALSE)</f>
        <v>9.641712787649287E-2</v>
      </c>
      <c r="CH305">
        <f>VLOOKUP(Table3[[#This Row],[Reference]],metron,26,FALSE)</f>
        <v>0.11302068161957469</v>
      </c>
    </row>
    <row r="306" spans="1:86" hidden="1" x14ac:dyDescent="0.45">
      <c r="A306">
        <v>1564445400</v>
      </c>
      <c r="B306" t="s">
        <v>2329</v>
      </c>
      <c r="C306" t="s">
        <v>64</v>
      </c>
      <c r="D306" t="s">
        <v>65</v>
      </c>
      <c r="E306" t="s">
        <v>2330</v>
      </c>
      <c r="F306" t="s">
        <v>2331</v>
      </c>
      <c r="G306" t="s">
        <v>2332</v>
      </c>
      <c r="H306">
        <v>1</v>
      </c>
      <c r="I306">
        <v>0</v>
      </c>
      <c r="J306">
        <v>0</v>
      </c>
      <c r="K306">
        <v>1.42</v>
      </c>
      <c r="L306">
        <v>1</v>
      </c>
      <c r="M306">
        <v>1</v>
      </c>
      <c r="N306">
        <v>2</v>
      </c>
      <c r="O306">
        <v>3</v>
      </c>
      <c r="P306">
        <v>1</v>
      </c>
      <c r="Q306">
        <v>0</v>
      </c>
      <c r="R306">
        <v>1</v>
      </c>
      <c r="S306">
        <v>55</v>
      </c>
      <c r="T306" t="s">
        <v>2333</v>
      </c>
      <c r="U306">
        <v>2</v>
      </c>
      <c r="V306">
        <v>3</v>
      </c>
      <c r="W306">
        <v>3</v>
      </c>
      <c r="X306">
        <v>0</v>
      </c>
      <c r="Y306">
        <v>0</v>
      </c>
      <c r="Z306">
        <v>0</v>
      </c>
      <c r="AA306">
        <v>1</v>
      </c>
      <c r="AB306">
        <v>2</v>
      </c>
      <c r="AC306">
        <v>0</v>
      </c>
      <c r="AD306">
        <v>0</v>
      </c>
      <c r="AE306">
        <v>13</v>
      </c>
      <c r="AF306">
        <v>6</v>
      </c>
      <c r="AG306">
        <v>5</v>
      </c>
      <c r="AH306">
        <v>4</v>
      </c>
      <c r="AI306">
        <v>8</v>
      </c>
      <c r="AJ306">
        <v>2</v>
      </c>
      <c r="AK306">
        <v>10</v>
      </c>
      <c r="AL306">
        <v>13</v>
      </c>
      <c r="AM306">
        <v>54</v>
      </c>
      <c r="AN306">
        <v>46</v>
      </c>
      <c r="AO306">
        <v>1.86</v>
      </c>
      <c r="AP306">
        <v>1.04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2.15</v>
      </c>
      <c r="BD306">
        <v>3.1</v>
      </c>
      <c r="BE306">
        <v>3.6</v>
      </c>
      <c r="BF306">
        <f t="shared" si="4"/>
        <v>2.1824900669611846E-2</v>
      </c>
      <c r="BG306">
        <f>1/Table3[[#This Row],[odds_ft_home_team_win]]-Table3[[#This Row],[Margin/3]]</f>
        <v>0.44329137840015559</v>
      </c>
      <c r="BH306">
        <f>1/Table3[[#This Row],[odds_ft_draw]]-Table3[[#This Row],[Margin/3]]</f>
        <v>0.30075574449167847</v>
      </c>
      <c r="BI306">
        <f>1/Table3[[#This Row],[odds_ft_away_team_win]]-Table3[[#This Row],[Margin/3]]</f>
        <v>0.25595287710816594</v>
      </c>
      <c r="BJ306">
        <f>MROUND(Table3[[#This Row],[ProbH]]*100,2)/100</f>
        <v>0.44</v>
      </c>
      <c r="BK306">
        <v>1.43</v>
      </c>
      <c r="BL306">
        <v>2.2999999999999998</v>
      </c>
      <c r="BM306">
        <v>4.3499999999999996</v>
      </c>
      <c r="BN306">
        <v>8.75</v>
      </c>
      <c r="BO306">
        <v>2</v>
      </c>
      <c r="BP306">
        <v>1.74</v>
      </c>
      <c r="BQ306" t="s">
        <v>2334</v>
      </c>
      <c r="BR306">
        <f>VLOOKUP(Table3[[#This Row],[Reference]],metron,10,FALSE)</f>
        <v>2.4807646356033461</v>
      </c>
      <c r="BS306">
        <f>VLOOKUP(Table3[[#This Row],[Reference]],metron,11,FALSE)</f>
        <v>1.4140979689366791</v>
      </c>
      <c r="BT306">
        <f>VLOOKUP(Table3[[#This Row],[Reference]],metron,12,FALSE)</f>
        <v>1.0666666666666671</v>
      </c>
      <c r="BU306">
        <f>VLOOKUP(Table3[[#This Row],[Reference]],metron,13,FALSE)</f>
        <v>0.62712066905615294</v>
      </c>
      <c r="BV306">
        <f>VLOOKUP(Table3[[#This Row],[Reference]],metron,14,FALSE)</f>
        <v>0.46009557945041818</v>
      </c>
      <c r="BW306">
        <f>VLOOKUP(Table3[[#This Row],[Reference]],metron,15,FALSE)</f>
        <v>12.56969280146722</v>
      </c>
      <c r="BX306">
        <f>VLOOKUP(Table3[[#This Row],[Reference]],metron,16,FALSE)</f>
        <v>9.8695552498853729</v>
      </c>
      <c r="BY306">
        <f>VLOOKUP(Table3[[#This Row],[Reference]],metron,17,FALSE)</f>
        <v>5.2754256787850897</v>
      </c>
      <c r="BZ306">
        <f>VLOOKUP(Table3[[#This Row],[Reference]],metron,18,FALSE)</f>
        <v>4.1279337321675103</v>
      </c>
      <c r="CA306">
        <f>VLOOKUP(Table3[[#This Row],[Reference]],metron,19,FALSE)</f>
        <v>7.2942671226821298</v>
      </c>
      <c r="CB306">
        <f>VLOOKUP(Table3[[#This Row],[Reference]],metron,20,FALSE)</f>
        <v>5.7416215177178627</v>
      </c>
      <c r="CC306">
        <f>VLOOKUP(Table3[[#This Row],[Reference]],metron,21,FALSE)</f>
        <v>12.897246007868549</v>
      </c>
      <c r="CD306">
        <f>VLOOKUP(Table3[[#This Row],[Reference]],metron,22,FALSE)</f>
        <v>13.507058551261281</v>
      </c>
      <c r="CE306">
        <f>VLOOKUP(Table3[[#This Row],[Reference]],metron,23,FALSE)</f>
        <v>1.576522702104098</v>
      </c>
      <c r="CF306">
        <f>VLOOKUP(Table3[[#This Row],[Reference]],metron,24,FALSE)</f>
        <v>1.917165005537099</v>
      </c>
      <c r="CG306">
        <f>VLOOKUP(Table3[[#This Row],[Reference]],metron,25,FALSE)</f>
        <v>8.4385382059800659E-2</v>
      </c>
      <c r="CH306">
        <f>VLOOKUP(Table3[[#This Row],[Reference]],metron,26,FALSE)</f>
        <v>0.1233665559246955</v>
      </c>
    </row>
    <row r="307" spans="1:86" hidden="1" x14ac:dyDescent="0.45">
      <c r="A307">
        <v>1564790400</v>
      </c>
      <c r="B307" t="s">
        <v>2335</v>
      </c>
      <c r="C307" t="s">
        <v>64</v>
      </c>
      <c r="D307" t="s">
        <v>65</v>
      </c>
      <c r="E307" t="s">
        <v>2321</v>
      </c>
      <c r="F307" t="s">
        <v>2278</v>
      </c>
      <c r="G307" t="s">
        <v>2327</v>
      </c>
      <c r="H307">
        <v>2</v>
      </c>
      <c r="I307">
        <v>0</v>
      </c>
      <c r="J307">
        <v>0</v>
      </c>
      <c r="K307">
        <v>1.18</v>
      </c>
      <c r="L307">
        <v>0.09</v>
      </c>
      <c r="M307">
        <v>2</v>
      </c>
      <c r="N307">
        <v>0</v>
      </c>
      <c r="O307">
        <v>2</v>
      </c>
      <c r="P307">
        <v>0</v>
      </c>
      <c r="Q307">
        <v>0</v>
      </c>
      <c r="R307">
        <v>0</v>
      </c>
      <c r="S307" t="s">
        <v>2336</v>
      </c>
      <c r="U307">
        <v>4</v>
      </c>
      <c r="V307">
        <v>5</v>
      </c>
      <c r="W307">
        <v>2</v>
      </c>
      <c r="X307">
        <v>1</v>
      </c>
      <c r="Y307">
        <v>2</v>
      </c>
      <c r="Z307">
        <v>1</v>
      </c>
      <c r="AA307">
        <v>1</v>
      </c>
      <c r="AB307">
        <v>2</v>
      </c>
      <c r="AC307">
        <v>1</v>
      </c>
      <c r="AD307">
        <v>2</v>
      </c>
      <c r="AE307">
        <v>10</v>
      </c>
      <c r="AF307">
        <v>8</v>
      </c>
      <c r="AG307">
        <v>6</v>
      </c>
      <c r="AH307">
        <v>4</v>
      </c>
      <c r="AI307">
        <v>4</v>
      </c>
      <c r="AJ307">
        <v>4</v>
      </c>
      <c r="AK307">
        <v>18</v>
      </c>
      <c r="AL307">
        <v>22</v>
      </c>
      <c r="AM307">
        <v>51</v>
      </c>
      <c r="AN307">
        <v>49</v>
      </c>
      <c r="AO307">
        <v>1.4</v>
      </c>
      <c r="AP307">
        <v>1.0900000000000001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2.2999999999999998</v>
      </c>
      <c r="BD307">
        <v>2.9</v>
      </c>
      <c r="BE307">
        <v>3.55</v>
      </c>
      <c r="BF307">
        <f t="shared" si="4"/>
        <v>2.043344524920639E-2</v>
      </c>
      <c r="BG307">
        <f>1/Table3[[#This Row],[odds_ft_home_team_win]]-Table3[[#This Row],[Margin/3]]</f>
        <v>0.41434916344644585</v>
      </c>
      <c r="BH307">
        <f>1/Table3[[#This Row],[odds_ft_draw]]-Table3[[#This Row],[Margin/3]]</f>
        <v>0.3243941409576902</v>
      </c>
      <c r="BI307">
        <f>1/Table3[[#This Row],[odds_ft_away_team_win]]-Table3[[#This Row],[Margin/3]]</f>
        <v>0.26125669559586406</v>
      </c>
      <c r="BJ307">
        <f>MROUND(Table3[[#This Row],[ProbH]]*100,2)/100</f>
        <v>0.42</v>
      </c>
      <c r="BK307">
        <v>1.57</v>
      </c>
      <c r="BL307">
        <v>2.75</v>
      </c>
      <c r="BM307">
        <v>5.55</v>
      </c>
      <c r="BN307">
        <v>11.5</v>
      </c>
      <c r="BO307">
        <v>2.25</v>
      </c>
      <c r="BP307">
        <v>1.59</v>
      </c>
      <c r="BQ307" t="s">
        <v>2337</v>
      </c>
      <c r="BR307">
        <f>VLOOKUP(Table3[[#This Row],[Reference]],metron,10,FALSE)</f>
        <v>2.4884649511978703</v>
      </c>
      <c r="BS307">
        <f>VLOOKUP(Table3[[#This Row],[Reference]],metron,11,FALSE)</f>
        <v>1.396960958296362</v>
      </c>
      <c r="BT307">
        <f>VLOOKUP(Table3[[#This Row],[Reference]],metron,12,FALSE)</f>
        <v>1.091503992901508</v>
      </c>
      <c r="BU307">
        <f>VLOOKUP(Table3[[#This Row],[Reference]],metron,13,FALSE)</f>
        <v>0.60765391014975045</v>
      </c>
      <c r="BV307">
        <f>VLOOKUP(Table3[[#This Row],[Reference]],metron,14,FALSE)</f>
        <v>0.47276760953965608</v>
      </c>
      <c r="BW307">
        <f>VLOOKUP(Table3[[#This Row],[Reference]],metron,15,FALSE)</f>
        <v>12.29504785684561</v>
      </c>
      <c r="BX307">
        <f>VLOOKUP(Table3[[#This Row],[Reference]],metron,16,FALSE)</f>
        <v>10.047232625884311</v>
      </c>
      <c r="BY307">
        <f>VLOOKUP(Table3[[#This Row],[Reference]],metron,17,FALSE)</f>
        <v>5.2917192097519967</v>
      </c>
      <c r="BZ307">
        <f>VLOOKUP(Table3[[#This Row],[Reference]],metron,18,FALSE)</f>
        <v>4.2580916351408158</v>
      </c>
      <c r="CA307">
        <f>VLOOKUP(Table3[[#This Row],[Reference]],metron,19,FALSE)</f>
        <v>7.0033286470936131</v>
      </c>
      <c r="CB307">
        <f>VLOOKUP(Table3[[#This Row],[Reference]],metron,20,FALSE)</f>
        <v>5.789140990743495</v>
      </c>
      <c r="CC307">
        <f>VLOOKUP(Table3[[#This Row],[Reference]],metron,21,FALSE)</f>
        <v>12.77041895895049</v>
      </c>
      <c r="CD307">
        <f>VLOOKUP(Table3[[#This Row],[Reference]],metron,22,FALSE)</f>
        <v>13.411129919593741</v>
      </c>
      <c r="CE307">
        <f>VLOOKUP(Table3[[#This Row],[Reference]],metron,23,FALSE)</f>
        <v>1.556141062018646</v>
      </c>
      <c r="CF307">
        <f>VLOOKUP(Table3[[#This Row],[Reference]],metron,24,FALSE)</f>
        <v>1.9114308877178761</v>
      </c>
      <c r="CG307">
        <f>VLOOKUP(Table3[[#This Row],[Reference]],metron,25,FALSE)</f>
        <v>8.4920956627482766E-2</v>
      </c>
      <c r="CH307">
        <f>VLOOKUP(Table3[[#This Row],[Reference]],metron,26,FALSE)</f>
        <v>0.1323469801378192</v>
      </c>
    </row>
    <row r="308" spans="1:86" hidden="1" x14ac:dyDescent="0.45">
      <c r="A308">
        <v>1564848900</v>
      </c>
      <c r="B308" t="s">
        <v>2338</v>
      </c>
      <c r="C308" t="s">
        <v>64</v>
      </c>
      <c r="D308" t="s">
        <v>65</v>
      </c>
      <c r="E308" t="s">
        <v>2300</v>
      </c>
      <c r="F308" t="s">
        <v>2295</v>
      </c>
      <c r="G308" t="s">
        <v>2322</v>
      </c>
      <c r="H308">
        <v>2</v>
      </c>
      <c r="I308">
        <v>0</v>
      </c>
      <c r="J308">
        <v>0</v>
      </c>
      <c r="K308">
        <v>1.0900000000000001</v>
      </c>
      <c r="L308">
        <v>1.18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U308">
        <v>9</v>
      </c>
      <c r="V308">
        <v>2</v>
      </c>
      <c r="W308">
        <v>0</v>
      </c>
      <c r="X308">
        <v>0</v>
      </c>
      <c r="Y308">
        <v>2</v>
      </c>
      <c r="Z308">
        <v>0</v>
      </c>
      <c r="AA308">
        <v>0</v>
      </c>
      <c r="AB308">
        <v>0</v>
      </c>
      <c r="AC308">
        <v>1</v>
      </c>
      <c r="AD308">
        <v>1</v>
      </c>
      <c r="AE308">
        <v>5</v>
      </c>
      <c r="AF308">
        <v>12</v>
      </c>
      <c r="AG308">
        <v>4</v>
      </c>
      <c r="AH308">
        <v>5</v>
      </c>
      <c r="AI308">
        <v>1</v>
      </c>
      <c r="AJ308">
        <v>7</v>
      </c>
      <c r="AK308">
        <v>19</v>
      </c>
      <c r="AL308">
        <v>18</v>
      </c>
      <c r="AM308">
        <v>56</v>
      </c>
      <c r="AN308">
        <v>44</v>
      </c>
      <c r="AO308">
        <v>1.07</v>
      </c>
      <c r="AP308">
        <v>1.72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2.4</v>
      </c>
      <c r="BD308">
        <v>2.85</v>
      </c>
      <c r="BE308">
        <v>3.35</v>
      </c>
      <c r="BF308">
        <f t="shared" si="4"/>
        <v>2.201710744523E-2</v>
      </c>
      <c r="BG308">
        <f>1/Table3[[#This Row],[odds_ft_home_team_win]]-Table3[[#This Row],[Margin/3]]</f>
        <v>0.39464955922143669</v>
      </c>
      <c r="BH308">
        <f>1/Table3[[#This Row],[odds_ft_draw]]-Table3[[#This Row],[Margin/3]]</f>
        <v>0.32886008553722612</v>
      </c>
      <c r="BI308">
        <f>1/Table3[[#This Row],[odds_ft_away_team_win]]-Table3[[#This Row],[Margin/3]]</f>
        <v>0.27649035524133714</v>
      </c>
      <c r="BJ308">
        <f>MROUND(Table3[[#This Row],[ProbH]]*100,2)/100</f>
        <v>0.4</v>
      </c>
      <c r="BK308">
        <v>1.57</v>
      </c>
      <c r="BL308">
        <v>2.8</v>
      </c>
      <c r="BM308">
        <v>5.65</v>
      </c>
      <c r="BN308">
        <v>11.75</v>
      </c>
      <c r="BO308">
        <v>2.25</v>
      </c>
      <c r="BP308">
        <v>1.59</v>
      </c>
      <c r="BQ308" t="s">
        <v>2339</v>
      </c>
      <c r="BR308">
        <f>VLOOKUP(Table3[[#This Row],[Reference]],metron,10,FALSE)</f>
        <v>2.4956155335383219</v>
      </c>
      <c r="BS308">
        <f>VLOOKUP(Table3[[#This Row],[Reference]],metron,11,FALSE)</f>
        <v>1.344038264434575</v>
      </c>
      <c r="BT308">
        <f>VLOOKUP(Table3[[#This Row],[Reference]],metron,12,FALSE)</f>
        <v>1.1515772691037469</v>
      </c>
      <c r="BU308">
        <f>VLOOKUP(Table3[[#This Row],[Reference]],metron,13,FALSE)</f>
        <v>0.59936225942375587</v>
      </c>
      <c r="BV308">
        <f>VLOOKUP(Table3[[#This Row],[Reference]],metron,14,FALSE)</f>
        <v>0.50723152260562576</v>
      </c>
      <c r="BW308">
        <f>VLOOKUP(Table3[[#This Row],[Reference]],metron,15,FALSE)</f>
        <v>11.99278846153846</v>
      </c>
      <c r="BX308">
        <f>VLOOKUP(Table3[[#This Row],[Reference]],metron,16,FALSE)</f>
        <v>10.0277534965035</v>
      </c>
      <c r="BY308">
        <f>VLOOKUP(Table3[[#This Row],[Reference]],metron,17,FALSE)</f>
        <v>5.2857459543338514</v>
      </c>
      <c r="BZ308">
        <f>VLOOKUP(Table3[[#This Row],[Reference]],metron,18,FALSE)</f>
        <v>4.4067834183107957</v>
      </c>
      <c r="CA308">
        <f>VLOOKUP(Table3[[#This Row],[Reference]],metron,19,FALSE)</f>
        <v>6.7070425072046085</v>
      </c>
      <c r="CB308">
        <f>VLOOKUP(Table3[[#This Row],[Reference]],metron,20,FALSE)</f>
        <v>5.6209700781927046</v>
      </c>
      <c r="CC308">
        <f>VLOOKUP(Table3[[#This Row],[Reference]],metron,21,FALSE)</f>
        <v>13.04463690872752</v>
      </c>
      <c r="CD308">
        <f>VLOOKUP(Table3[[#This Row],[Reference]],metron,22,FALSE)</f>
        <v>13.49811236953142</v>
      </c>
      <c r="CE308">
        <f>VLOOKUP(Table3[[#This Row],[Reference]],metron,23,FALSE)</f>
        <v>1.5836526181353769</v>
      </c>
      <c r="CF308">
        <f>VLOOKUP(Table3[[#This Row],[Reference]],metron,24,FALSE)</f>
        <v>1.8744146445295871</v>
      </c>
      <c r="CG308">
        <f>VLOOKUP(Table3[[#This Row],[Reference]],metron,25,FALSE)</f>
        <v>8.5994040017028525E-2</v>
      </c>
      <c r="CH308">
        <f>VLOOKUP(Table3[[#This Row],[Reference]],metron,26,FALSE)</f>
        <v>0.13452532992762881</v>
      </c>
    </row>
    <row r="309" spans="1:86" hidden="1" x14ac:dyDescent="0.45">
      <c r="A309">
        <v>1564857000</v>
      </c>
      <c r="B309" t="s">
        <v>2340</v>
      </c>
      <c r="C309" t="s">
        <v>64</v>
      </c>
      <c r="D309" t="s">
        <v>65</v>
      </c>
      <c r="E309" t="s">
        <v>2331</v>
      </c>
      <c r="F309" t="s">
        <v>2310</v>
      </c>
      <c r="G309" t="s">
        <v>2306</v>
      </c>
      <c r="H309">
        <v>2</v>
      </c>
      <c r="I309">
        <v>0</v>
      </c>
      <c r="J309">
        <v>0</v>
      </c>
      <c r="K309">
        <v>2.1800000000000002</v>
      </c>
      <c r="L309">
        <v>0.91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77</v>
      </c>
      <c r="U309">
        <v>3</v>
      </c>
      <c r="V309">
        <v>4</v>
      </c>
      <c r="W309">
        <v>3</v>
      </c>
      <c r="X309">
        <v>0</v>
      </c>
      <c r="Y309">
        <v>2</v>
      </c>
      <c r="Z309">
        <v>0</v>
      </c>
      <c r="AA309">
        <v>2</v>
      </c>
      <c r="AB309">
        <v>1</v>
      </c>
      <c r="AC309">
        <v>0</v>
      </c>
      <c r="AD309">
        <v>2</v>
      </c>
      <c r="AE309">
        <v>7</v>
      </c>
      <c r="AF309">
        <v>4</v>
      </c>
      <c r="AG309">
        <v>6</v>
      </c>
      <c r="AH309">
        <v>0</v>
      </c>
      <c r="AI309">
        <v>1</v>
      </c>
      <c r="AJ309">
        <v>4</v>
      </c>
      <c r="AK309">
        <v>17</v>
      </c>
      <c r="AL309">
        <v>14</v>
      </c>
      <c r="AM309">
        <v>46</v>
      </c>
      <c r="AN309">
        <v>54</v>
      </c>
      <c r="AO309">
        <v>1.28</v>
      </c>
      <c r="AP309">
        <v>0.57999999999999996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2.15</v>
      </c>
      <c r="BD309">
        <v>2.9</v>
      </c>
      <c r="BE309">
        <v>3.9</v>
      </c>
      <c r="BF309">
        <f t="shared" si="4"/>
        <v>2.211804056230678E-2</v>
      </c>
      <c r="BG309">
        <f>1/Table3[[#This Row],[odds_ft_home_team_win]]-Table3[[#This Row],[Margin/3]]</f>
        <v>0.44299823850746067</v>
      </c>
      <c r="BH309">
        <f>1/Table3[[#This Row],[odds_ft_draw]]-Table3[[#This Row],[Margin/3]]</f>
        <v>0.32270954564458981</v>
      </c>
      <c r="BI309">
        <f>1/Table3[[#This Row],[odds_ft_away_team_win]]-Table3[[#This Row],[Margin/3]]</f>
        <v>0.23429221584794965</v>
      </c>
      <c r="BJ309">
        <f>MROUND(Table3[[#This Row],[ProbH]]*100,2)/100</f>
        <v>0.44</v>
      </c>
      <c r="BK309">
        <v>1.62</v>
      </c>
      <c r="BL309">
        <v>2.9</v>
      </c>
      <c r="BM309">
        <v>6.05</v>
      </c>
      <c r="BN309">
        <v>12.5</v>
      </c>
      <c r="BO309">
        <v>2.4</v>
      </c>
      <c r="BP309">
        <v>1.53</v>
      </c>
      <c r="BQ309" t="s">
        <v>2341</v>
      </c>
      <c r="BR309">
        <f>VLOOKUP(Table3[[#This Row],[Reference]],metron,10,FALSE)</f>
        <v>2.4807646356033461</v>
      </c>
      <c r="BS309">
        <f>VLOOKUP(Table3[[#This Row],[Reference]],metron,11,FALSE)</f>
        <v>1.4140979689366791</v>
      </c>
      <c r="BT309">
        <f>VLOOKUP(Table3[[#This Row],[Reference]],metron,12,FALSE)</f>
        <v>1.0666666666666671</v>
      </c>
      <c r="BU309">
        <f>VLOOKUP(Table3[[#This Row],[Reference]],metron,13,FALSE)</f>
        <v>0.62712066905615294</v>
      </c>
      <c r="BV309">
        <f>VLOOKUP(Table3[[#This Row],[Reference]],metron,14,FALSE)</f>
        <v>0.46009557945041818</v>
      </c>
      <c r="BW309">
        <f>VLOOKUP(Table3[[#This Row],[Reference]],metron,15,FALSE)</f>
        <v>12.56969280146722</v>
      </c>
      <c r="BX309">
        <f>VLOOKUP(Table3[[#This Row],[Reference]],metron,16,FALSE)</f>
        <v>9.8695552498853729</v>
      </c>
      <c r="BY309">
        <f>VLOOKUP(Table3[[#This Row],[Reference]],metron,17,FALSE)</f>
        <v>5.2754256787850897</v>
      </c>
      <c r="BZ309">
        <f>VLOOKUP(Table3[[#This Row],[Reference]],metron,18,FALSE)</f>
        <v>4.1279337321675103</v>
      </c>
      <c r="CA309">
        <f>VLOOKUP(Table3[[#This Row],[Reference]],metron,19,FALSE)</f>
        <v>7.2942671226821298</v>
      </c>
      <c r="CB309">
        <f>VLOOKUP(Table3[[#This Row],[Reference]],metron,20,FALSE)</f>
        <v>5.7416215177178627</v>
      </c>
      <c r="CC309">
        <f>VLOOKUP(Table3[[#This Row],[Reference]],metron,21,FALSE)</f>
        <v>12.897246007868549</v>
      </c>
      <c r="CD309">
        <f>VLOOKUP(Table3[[#This Row],[Reference]],metron,22,FALSE)</f>
        <v>13.507058551261281</v>
      </c>
      <c r="CE309">
        <f>VLOOKUP(Table3[[#This Row],[Reference]],metron,23,FALSE)</f>
        <v>1.576522702104098</v>
      </c>
      <c r="CF309">
        <f>VLOOKUP(Table3[[#This Row],[Reference]],metron,24,FALSE)</f>
        <v>1.917165005537099</v>
      </c>
      <c r="CG309">
        <f>VLOOKUP(Table3[[#This Row],[Reference]],metron,25,FALSE)</f>
        <v>8.4385382059800659E-2</v>
      </c>
      <c r="CH309">
        <f>VLOOKUP(Table3[[#This Row],[Reference]],metron,26,FALSE)</f>
        <v>0.1233665559246955</v>
      </c>
    </row>
    <row r="310" spans="1:86" hidden="1" x14ac:dyDescent="0.45">
      <c r="A310">
        <v>1564865100</v>
      </c>
      <c r="B310" t="s">
        <v>2342</v>
      </c>
      <c r="C310" t="s">
        <v>64</v>
      </c>
      <c r="D310" t="s">
        <v>65</v>
      </c>
      <c r="E310" t="s">
        <v>2305</v>
      </c>
      <c r="F310" t="s">
        <v>2330</v>
      </c>
      <c r="G310" t="s">
        <v>2343</v>
      </c>
      <c r="H310">
        <v>2</v>
      </c>
      <c r="I310">
        <v>0</v>
      </c>
      <c r="J310">
        <v>0</v>
      </c>
      <c r="K310">
        <v>1.45</v>
      </c>
      <c r="L310">
        <v>1.0900000000000001</v>
      </c>
      <c r="M310">
        <v>1</v>
      </c>
      <c r="N310">
        <v>0</v>
      </c>
      <c r="O310">
        <v>1</v>
      </c>
      <c r="P310">
        <v>1</v>
      </c>
      <c r="Q310">
        <v>1</v>
      </c>
      <c r="R310">
        <v>0</v>
      </c>
      <c r="S310">
        <v>3</v>
      </c>
      <c r="U310">
        <v>6</v>
      </c>
      <c r="V310">
        <v>5</v>
      </c>
      <c r="W310">
        <v>0</v>
      </c>
      <c r="X310">
        <v>0</v>
      </c>
      <c r="Y310">
        <v>2</v>
      </c>
      <c r="Z310">
        <v>0</v>
      </c>
      <c r="AA310">
        <v>0</v>
      </c>
      <c r="AB310">
        <v>0</v>
      </c>
      <c r="AC310">
        <v>1</v>
      </c>
      <c r="AD310">
        <v>1</v>
      </c>
      <c r="AE310">
        <v>12</v>
      </c>
      <c r="AF310">
        <v>3</v>
      </c>
      <c r="AG310">
        <v>7</v>
      </c>
      <c r="AH310">
        <v>2</v>
      </c>
      <c r="AI310">
        <v>5</v>
      </c>
      <c r="AJ310">
        <v>1</v>
      </c>
      <c r="AK310">
        <v>13</v>
      </c>
      <c r="AL310">
        <v>15</v>
      </c>
      <c r="AM310">
        <v>40</v>
      </c>
      <c r="AN310">
        <v>60</v>
      </c>
      <c r="AO310">
        <v>1.63</v>
      </c>
      <c r="AP310">
        <v>0.79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2.8</v>
      </c>
      <c r="BD310">
        <v>2.85</v>
      </c>
      <c r="BE310">
        <v>2.75</v>
      </c>
      <c r="BF310">
        <f t="shared" si="4"/>
        <v>2.3885471253892288E-2</v>
      </c>
      <c r="BG310">
        <f>1/Table3[[#This Row],[odds_ft_home_team_win]]-Table3[[#This Row],[Margin/3]]</f>
        <v>0.33325738588896486</v>
      </c>
      <c r="BH310">
        <f>1/Table3[[#This Row],[odds_ft_draw]]-Table3[[#This Row],[Margin/3]]</f>
        <v>0.32699172172856383</v>
      </c>
      <c r="BI310">
        <f>1/Table3[[#This Row],[odds_ft_away_team_win]]-Table3[[#This Row],[Margin/3]]</f>
        <v>0.33975089238247136</v>
      </c>
      <c r="BJ310">
        <f>MROUND(Table3[[#This Row],[ProbH]]*100,2)/100</f>
        <v>0.34</v>
      </c>
      <c r="BK310">
        <v>1.59</v>
      </c>
      <c r="BL310">
        <v>2.8</v>
      </c>
      <c r="BM310">
        <v>5.7</v>
      </c>
      <c r="BN310">
        <v>11.75</v>
      </c>
      <c r="BO310">
        <v>2.2000000000000002</v>
      </c>
      <c r="BP310">
        <v>1.62</v>
      </c>
      <c r="BQ310" t="s">
        <v>2344</v>
      </c>
      <c r="BR310">
        <f>VLOOKUP(Table3[[#This Row],[Reference]],metron,10,FALSE)</f>
        <v>2.5229727551184897</v>
      </c>
      <c r="BS310">
        <f>VLOOKUP(Table3[[#This Row],[Reference]],metron,11,FALSE)</f>
        <v>1.228921489601805</v>
      </c>
      <c r="BT310">
        <f>VLOOKUP(Table3[[#This Row],[Reference]],metron,12,FALSE)</f>
        <v>1.2940512655166849</v>
      </c>
      <c r="BU310">
        <f>VLOOKUP(Table3[[#This Row],[Reference]],metron,13,FALSE)</f>
        <v>0.53240890035472432</v>
      </c>
      <c r="BV310">
        <f>VLOOKUP(Table3[[#This Row],[Reference]],metron,14,FALSE)</f>
        <v>0.56514027732989358</v>
      </c>
      <c r="BW310">
        <f>VLOOKUP(Table3[[#This Row],[Reference]],metron,15,FALSE)</f>
        <v>11.417888124439131</v>
      </c>
      <c r="BX310">
        <f>VLOOKUP(Table3[[#This Row],[Reference]],metron,16,FALSE)</f>
        <v>10.76308704756207</v>
      </c>
      <c r="BY310">
        <f>VLOOKUP(Table3[[#This Row],[Reference]],metron,17,FALSE)</f>
        <v>4.8317672021824798</v>
      </c>
      <c r="BZ310">
        <f>VLOOKUP(Table3[[#This Row],[Reference]],metron,18,FALSE)</f>
        <v>4.6698999696877843</v>
      </c>
      <c r="CA310">
        <f>VLOOKUP(Table3[[#This Row],[Reference]],metron,19,FALSE)</f>
        <v>6.5861209222566508</v>
      </c>
      <c r="CB310">
        <f>VLOOKUP(Table3[[#This Row],[Reference]],metron,20,FALSE)</f>
        <v>6.093187077874286</v>
      </c>
      <c r="CC310">
        <f>VLOOKUP(Table3[[#This Row],[Reference]],metron,21,FALSE)</f>
        <v>12.685679611650491</v>
      </c>
      <c r="CD310">
        <f>VLOOKUP(Table3[[#This Row],[Reference]],metron,22,FALSE)</f>
        <v>13.02639563106796</v>
      </c>
      <c r="CE310">
        <f>VLOOKUP(Table3[[#This Row],[Reference]],metron,23,FALSE)</f>
        <v>1.6481211768132831</v>
      </c>
      <c r="CF310">
        <f>VLOOKUP(Table3[[#This Row],[Reference]],metron,24,FALSE)</f>
        <v>1.8572676958928049</v>
      </c>
      <c r="CG310">
        <f>VLOOKUP(Table3[[#This Row],[Reference]],metron,25,FALSE)</f>
        <v>9.641712787649287E-2</v>
      </c>
      <c r="CH310">
        <f>VLOOKUP(Table3[[#This Row],[Reference]],metron,26,FALSE)</f>
        <v>0.11302068161957469</v>
      </c>
    </row>
    <row r="311" spans="1:86" hidden="1" x14ac:dyDescent="0.45">
      <c r="A311">
        <v>1564873200</v>
      </c>
      <c r="B311" t="s">
        <v>2345</v>
      </c>
      <c r="C311" t="s">
        <v>64</v>
      </c>
      <c r="D311" t="s">
        <v>65</v>
      </c>
      <c r="E311" t="s">
        <v>2311</v>
      </c>
      <c r="F311" t="s">
        <v>2273</v>
      </c>
      <c r="G311" t="s">
        <v>2332</v>
      </c>
      <c r="H311">
        <v>2</v>
      </c>
      <c r="I311">
        <v>0</v>
      </c>
      <c r="J311">
        <v>0</v>
      </c>
      <c r="K311">
        <v>1.73</v>
      </c>
      <c r="L311">
        <v>1.58</v>
      </c>
      <c r="M311">
        <v>2</v>
      </c>
      <c r="N311">
        <v>2</v>
      </c>
      <c r="O311">
        <v>4</v>
      </c>
      <c r="P311">
        <v>2</v>
      </c>
      <c r="Q311">
        <v>2</v>
      </c>
      <c r="R311">
        <v>0</v>
      </c>
      <c r="S311" t="s">
        <v>2346</v>
      </c>
      <c r="T311" t="s">
        <v>2347</v>
      </c>
      <c r="U311">
        <v>1</v>
      </c>
      <c r="V311">
        <v>4</v>
      </c>
      <c r="W311">
        <v>3</v>
      </c>
      <c r="X311">
        <v>0</v>
      </c>
      <c r="Y311">
        <v>2</v>
      </c>
      <c r="Z311">
        <v>0</v>
      </c>
      <c r="AA311">
        <v>1</v>
      </c>
      <c r="AB311">
        <v>2</v>
      </c>
      <c r="AC311">
        <v>1</v>
      </c>
      <c r="AD311">
        <v>1</v>
      </c>
      <c r="AE311">
        <v>7</v>
      </c>
      <c r="AF311">
        <v>9</v>
      </c>
      <c r="AG311">
        <v>5</v>
      </c>
      <c r="AH311">
        <v>5</v>
      </c>
      <c r="AI311">
        <v>2</v>
      </c>
      <c r="AJ311">
        <v>4</v>
      </c>
      <c r="AK311">
        <v>17</v>
      </c>
      <c r="AL311">
        <v>16</v>
      </c>
      <c r="AM311">
        <v>53</v>
      </c>
      <c r="AN311">
        <v>47</v>
      </c>
      <c r="AO311">
        <v>1.1299999999999999</v>
      </c>
      <c r="AP311">
        <v>1.2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2.5</v>
      </c>
      <c r="BD311">
        <v>2.9</v>
      </c>
      <c r="BE311">
        <v>3.1</v>
      </c>
      <c r="BF311">
        <f t="shared" si="4"/>
        <v>2.2469410456062322E-2</v>
      </c>
      <c r="BG311">
        <f>1/Table3[[#This Row],[odds_ft_home_team_win]]-Table3[[#This Row],[Margin/3]]</f>
        <v>0.3775305895439377</v>
      </c>
      <c r="BH311">
        <f>1/Table3[[#This Row],[odds_ft_draw]]-Table3[[#This Row],[Margin/3]]</f>
        <v>0.32235817575083425</v>
      </c>
      <c r="BI311">
        <f>1/Table3[[#This Row],[odds_ft_away_team_win]]-Table3[[#This Row],[Margin/3]]</f>
        <v>0.30011123470522799</v>
      </c>
      <c r="BJ311">
        <f>MROUND(Table3[[#This Row],[ProbH]]*100,2)/100</f>
        <v>0.38</v>
      </c>
      <c r="BK311">
        <v>1.45</v>
      </c>
      <c r="BL311">
        <v>2.4</v>
      </c>
      <c r="BM311">
        <v>4.5999999999999996</v>
      </c>
      <c r="BN311">
        <v>9.25</v>
      </c>
      <c r="BO311">
        <v>2</v>
      </c>
      <c r="BP311">
        <v>1.74</v>
      </c>
      <c r="BQ311" t="s">
        <v>2348</v>
      </c>
      <c r="BR311">
        <f>VLOOKUP(Table3[[#This Row],[Reference]],metron,10,FALSE)</f>
        <v>2.4900895140664963</v>
      </c>
      <c r="BS311">
        <f>VLOOKUP(Table3[[#This Row],[Reference]],metron,11,FALSE)</f>
        <v>1.330562659846547</v>
      </c>
      <c r="BT311">
        <f>VLOOKUP(Table3[[#This Row],[Reference]],metron,12,FALSE)</f>
        <v>1.1595268542199491</v>
      </c>
      <c r="BU311">
        <f>VLOOKUP(Table3[[#This Row],[Reference]],metron,13,FALSE)</f>
        <v>0.59053607588191415</v>
      </c>
      <c r="BV311">
        <f>VLOOKUP(Table3[[#This Row],[Reference]],metron,14,FALSE)</f>
        <v>0.50069274219332838</v>
      </c>
      <c r="BW311">
        <f>VLOOKUP(Table3[[#This Row],[Reference]],metron,15,FALSE)</f>
        <v>11.79715236686391</v>
      </c>
      <c r="BX311">
        <f>VLOOKUP(Table3[[#This Row],[Reference]],metron,16,FALSE)</f>
        <v>10.317122781065089</v>
      </c>
      <c r="BY311">
        <f>VLOOKUP(Table3[[#This Row],[Reference]],metron,17,FALSE)</f>
        <v>5.0637025966747622</v>
      </c>
      <c r="BZ311">
        <f>VLOOKUP(Table3[[#This Row],[Reference]],metron,18,FALSE)</f>
        <v>4.4674014571268454</v>
      </c>
      <c r="CA311">
        <f>VLOOKUP(Table3[[#This Row],[Reference]],metron,19,FALSE)</f>
        <v>6.7334497701891483</v>
      </c>
      <c r="CB311">
        <f>VLOOKUP(Table3[[#This Row],[Reference]],metron,20,FALSE)</f>
        <v>5.849721323938244</v>
      </c>
      <c r="CC311">
        <f>VLOOKUP(Table3[[#This Row],[Reference]],metron,21,FALSE)</f>
        <v>12.89644194756554</v>
      </c>
      <c r="CD311">
        <f>VLOOKUP(Table3[[#This Row],[Reference]],metron,22,FALSE)</f>
        <v>13.3434456928839</v>
      </c>
      <c r="CE311">
        <f>VLOOKUP(Table3[[#This Row],[Reference]],metron,23,FALSE)</f>
        <v>1.6144382124117971</v>
      </c>
      <c r="CF311">
        <f>VLOOKUP(Table3[[#This Row],[Reference]],metron,24,FALSE)</f>
        <v>1.9032024606477289</v>
      </c>
      <c r="CG311">
        <f>VLOOKUP(Table3[[#This Row],[Reference]],metron,25,FALSE)</f>
        <v>9.372172969060974E-2</v>
      </c>
      <c r="CH311">
        <f>VLOOKUP(Table3[[#This Row],[Reference]],metron,26,FALSE)</f>
        <v>0.11669983716301791</v>
      </c>
    </row>
    <row r="312" spans="1:86" hidden="1" x14ac:dyDescent="0.45">
      <c r="A312">
        <v>1564927200</v>
      </c>
      <c r="B312" t="s">
        <v>2349</v>
      </c>
      <c r="C312" t="s">
        <v>64</v>
      </c>
      <c r="D312" t="s">
        <v>65</v>
      </c>
      <c r="E312" t="s">
        <v>2274</v>
      </c>
      <c r="F312" t="s">
        <v>2315</v>
      </c>
      <c r="G312" t="s">
        <v>2292</v>
      </c>
      <c r="H312">
        <v>2</v>
      </c>
      <c r="I312">
        <v>0</v>
      </c>
      <c r="J312">
        <v>0</v>
      </c>
      <c r="K312">
        <v>1.36</v>
      </c>
      <c r="L312">
        <v>1.64</v>
      </c>
      <c r="M312">
        <v>2</v>
      </c>
      <c r="N312">
        <v>1</v>
      </c>
      <c r="O312">
        <v>3</v>
      </c>
      <c r="P312">
        <v>1</v>
      </c>
      <c r="Q312">
        <v>1</v>
      </c>
      <c r="R312">
        <v>0</v>
      </c>
      <c r="S312" t="s">
        <v>2350</v>
      </c>
      <c r="T312">
        <v>47</v>
      </c>
      <c r="U312">
        <v>6</v>
      </c>
      <c r="V312">
        <v>8</v>
      </c>
      <c r="W312">
        <v>2</v>
      </c>
      <c r="X312">
        <v>0</v>
      </c>
      <c r="Y312">
        <v>4</v>
      </c>
      <c r="Z312">
        <v>0</v>
      </c>
      <c r="AA312">
        <v>2</v>
      </c>
      <c r="AB312">
        <v>0</v>
      </c>
      <c r="AC312">
        <v>1</v>
      </c>
      <c r="AD312">
        <v>3</v>
      </c>
      <c r="AE312">
        <v>17</v>
      </c>
      <c r="AF312">
        <v>8</v>
      </c>
      <c r="AG312">
        <v>4</v>
      </c>
      <c r="AH312">
        <v>3</v>
      </c>
      <c r="AI312">
        <v>13</v>
      </c>
      <c r="AJ312">
        <v>5</v>
      </c>
      <c r="AK312">
        <v>11</v>
      </c>
      <c r="AL312">
        <v>16</v>
      </c>
      <c r="AM312">
        <v>33</v>
      </c>
      <c r="AN312">
        <v>67</v>
      </c>
      <c r="AO312">
        <v>1.85</v>
      </c>
      <c r="AP312">
        <v>1.19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2.0499999999999998</v>
      </c>
      <c r="BD312">
        <v>3.05</v>
      </c>
      <c r="BE312">
        <v>4.05</v>
      </c>
      <c r="BF312">
        <f t="shared" si="4"/>
        <v>2.086243691823686E-2</v>
      </c>
      <c r="BG312">
        <f>1/Table3[[#This Row],[odds_ft_home_team_win]]-Table3[[#This Row],[Margin/3]]</f>
        <v>0.46694244113054367</v>
      </c>
      <c r="BH312">
        <f>1/Table3[[#This Row],[odds_ft_draw]]-Table3[[#This Row],[Margin/3]]</f>
        <v>0.30700641554077956</v>
      </c>
      <c r="BI312">
        <f>1/Table3[[#This Row],[odds_ft_away_team_win]]-Table3[[#This Row],[Margin/3]]</f>
        <v>0.22605114332867673</v>
      </c>
      <c r="BJ312">
        <f>MROUND(Table3[[#This Row],[ProbH]]*100,2)/100</f>
        <v>0.46</v>
      </c>
      <c r="BK312">
        <v>1.65</v>
      </c>
      <c r="BL312">
        <v>2.95</v>
      </c>
      <c r="BM312">
        <v>6.2</v>
      </c>
      <c r="BN312">
        <v>12.75</v>
      </c>
      <c r="BO312">
        <v>2.5</v>
      </c>
      <c r="BP312">
        <v>1.49</v>
      </c>
      <c r="BQ312" t="s">
        <v>2351</v>
      </c>
      <c r="BR312">
        <f>VLOOKUP(Table3[[#This Row],[Reference]],metron,10,FALSE)</f>
        <v>2.5405629139072849</v>
      </c>
      <c r="BS312">
        <f>VLOOKUP(Table3[[#This Row],[Reference]],metron,11,FALSE)</f>
        <v>1.4888836329233679</v>
      </c>
      <c r="BT312">
        <f>VLOOKUP(Table3[[#This Row],[Reference]],metron,12,FALSE)</f>
        <v>1.0516792809839171</v>
      </c>
      <c r="BU312">
        <f>VLOOKUP(Table3[[#This Row],[Reference]],metron,13,FALSE)</f>
        <v>0.64581362346263005</v>
      </c>
      <c r="BV312">
        <f>VLOOKUP(Table3[[#This Row],[Reference]],metron,14,FALSE)</f>
        <v>0.45364238410596031</v>
      </c>
      <c r="BW312">
        <f>VLOOKUP(Table3[[#This Row],[Reference]],metron,15,FALSE)</f>
        <v>12.686892177589851</v>
      </c>
      <c r="BX312">
        <f>VLOOKUP(Table3[[#This Row],[Reference]],metron,16,FALSE)</f>
        <v>9.8059196617336148</v>
      </c>
      <c r="BY312">
        <f>VLOOKUP(Table3[[#This Row],[Reference]],metron,17,FALSE)</f>
        <v>5.3198121263877027</v>
      </c>
      <c r="BZ312">
        <f>VLOOKUP(Table3[[#This Row],[Reference]],metron,18,FALSE)</f>
        <v>4.0954312553373189</v>
      </c>
      <c r="CA312">
        <f>VLOOKUP(Table3[[#This Row],[Reference]],metron,19,FALSE)</f>
        <v>7.3670800512021479</v>
      </c>
      <c r="CB312">
        <f>VLOOKUP(Table3[[#This Row],[Reference]],metron,20,FALSE)</f>
        <v>5.710488406396296</v>
      </c>
      <c r="CC312">
        <f>VLOOKUP(Table3[[#This Row],[Reference]],metron,21,FALSE)</f>
        <v>13.0488908033599</v>
      </c>
      <c r="CD312">
        <f>VLOOKUP(Table3[[#This Row],[Reference]],metron,22,FALSE)</f>
        <v>13.714839543398661</v>
      </c>
      <c r="CE312">
        <f>VLOOKUP(Table3[[#This Row],[Reference]],metron,23,FALSE)</f>
        <v>1.567523459812322</v>
      </c>
      <c r="CF312">
        <f>VLOOKUP(Table3[[#This Row],[Reference]],metron,24,FALSE)</f>
        <v>1.951040391676867</v>
      </c>
      <c r="CG312">
        <f>VLOOKUP(Table3[[#This Row],[Reference]],metron,25,FALSE)</f>
        <v>8.3027335781313744E-2</v>
      </c>
      <c r="CH312">
        <f>VLOOKUP(Table3[[#This Row],[Reference]],metron,26,FALSE)</f>
        <v>0.13117095063239501</v>
      </c>
    </row>
    <row r="313" spans="1:86" hidden="1" x14ac:dyDescent="0.45">
      <c r="A313">
        <v>1564935300</v>
      </c>
      <c r="B313" t="s">
        <v>2352</v>
      </c>
      <c r="C313" t="s">
        <v>64</v>
      </c>
      <c r="D313" t="s">
        <v>65</v>
      </c>
      <c r="E313" t="s">
        <v>2291</v>
      </c>
      <c r="F313" t="s">
        <v>2283</v>
      </c>
      <c r="G313" t="s">
        <v>2301</v>
      </c>
      <c r="H313">
        <v>2</v>
      </c>
      <c r="I313">
        <v>0</v>
      </c>
      <c r="J313">
        <v>0</v>
      </c>
      <c r="K313">
        <v>0.73</v>
      </c>
      <c r="L313">
        <v>1.45</v>
      </c>
      <c r="M313">
        <v>0</v>
      </c>
      <c r="N313">
        <v>1</v>
      </c>
      <c r="O313">
        <v>1</v>
      </c>
      <c r="P313">
        <v>0</v>
      </c>
      <c r="Q313">
        <v>0</v>
      </c>
      <c r="R313">
        <v>0</v>
      </c>
      <c r="T313">
        <v>79</v>
      </c>
      <c r="U313">
        <v>11</v>
      </c>
      <c r="V313">
        <v>6</v>
      </c>
      <c r="W313">
        <v>3</v>
      </c>
      <c r="X313">
        <v>0</v>
      </c>
      <c r="Y313">
        <v>2</v>
      </c>
      <c r="Z313">
        <v>0</v>
      </c>
      <c r="AA313">
        <v>1</v>
      </c>
      <c r="AB313">
        <v>2</v>
      </c>
      <c r="AC313">
        <v>0</v>
      </c>
      <c r="AD313">
        <v>2</v>
      </c>
      <c r="AE313">
        <v>12</v>
      </c>
      <c r="AF313">
        <v>7</v>
      </c>
      <c r="AG313">
        <v>7</v>
      </c>
      <c r="AH313">
        <v>4</v>
      </c>
      <c r="AI313">
        <v>5</v>
      </c>
      <c r="AJ313">
        <v>3</v>
      </c>
      <c r="AK313">
        <v>13</v>
      </c>
      <c r="AL313">
        <v>16</v>
      </c>
      <c r="AM313">
        <v>50</v>
      </c>
      <c r="AN313">
        <v>50</v>
      </c>
      <c r="AO313">
        <v>1.85</v>
      </c>
      <c r="AP313">
        <v>1.22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2.75</v>
      </c>
      <c r="BD313">
        <v>2.8</v>
      </c>
      <c r="BE313">
        <v>2.9</v>
      </c>
      <c r="BF313">
        <f t="shared" si="4"/>
        <v>2.1868935662039107E-2</v>
      </c>
      <c r="BG313">
        <f>1/Table3[[#This Row],[odds_ft_home_team_win]]-Table3[[#This Row],[Margin/3]]</f>
        <v>0.34176742797432452</v>
      </c>
      <c r="BH313">
        <f>1/Table3[[#This Row],[odds_ft_draw]]-Table3[[#This Row],[Margin/3]]</f>
        <v>0.33527392148081803</v>
      </c>
      <c r="BI313">
        <f>1/Table3[[#This Row],[odds_ft_away_team_win]]-Table3[[#This Row],[Margin/3]]</f>
        <v>0.32295865054485745</v>
      </c>
      <c r="BJ313">
        <f>MROUND(Table3[[#This Row],[ProbH]]*100,2)/100</f>
        <v>0.34</v>
      </c>
      <c r="BK313">
        <v>1.56</v>
      </c>
      <c r="BL313">
        <v>2.7</v>
      </c>
      <c r="BM313">
        <v>5.5</v>
      </c>
      <c r="BN313">
        <v>11.25</v>
      </c>
      <c r="BO313">
        <v>2.15</v>
      </c>
      <c r="BP313">
        <v>1.62</v>
      </c>
      <c r="BQ313" t="s">
        <v>2353</v>
      </c>
      <c r="BR313">
        <f>VLOOKUP(Table3[[#This Row],[Reference]],metron,10,FALSE)</f>
        <v>2.5229727551184897</v>
      </c>
      <c r="BS313">
        <f>VLOOKUP(Table3[[#This Row],[Reference]],metron,11,FALSE)</f>
        <v>1.228921489601805</v>
      </c>
      <c r="BT313">
        <f>VLOOKUP(Table3[[#This Row],[Reference]],metron,12,FALSE)</f>
        <v>1.2940512655166849</v>
      </c>
      <c r="BU313">
        <f>VLOOKUP(Table3[[#This Row],[Reference]],metron,13,FALSE)</f>
        <v>0.53240890035472432</v>
      </c>
      <c r="BV313">
        <f>VLOOKUP(Table3[[#This Row],[Reference]],metron,14,FALSE)</f>
        <v>0.56514027732989358</v>
      </c>
      <c r="BW313">
        <f>VLOOKUP(Table3[[#This Row],[Reference]],metron,15,FALSE)</f>
        <v>11.417888124439131</v>
      </c>
      <c r="BX313">
        <f>VLOOKUP(Table3[[#This Row],[Reference]],metron,16,FALSE)</f>
        <v>10.76308704756207</v>
      </c>
      <c r="BY313">
        <f>VLOOKUP(Table3[[#This Row],[Reference]],metron,17,FALSE)</f>
        <v>4.8317672021824798</v>
      </c>
      <c r="BZ313">
        <f>VLOOKUP(Table3[[#This Row],[Reference]],metron,18,FALSE)</f>
        <v>4.6698999696877843</v>
      </c>
      <c r="CA313">
        <f>VLOOKUP(Table3[[#This Row],[Reference]],metron,19,FALSE)</f>
        <v>6.5861209222566508</v>
      </c>
      <c r="CB313">
        <f>VLOOKUP(Table3[[#This Row],[Reference]],metron,20,FALSE)</f>
        <v>6.093187077874286</v>
      </c>
      <c r="CC313">
        <f>VLOOKUP(Table3[[#This Row],[Reference]],metron,21,FALSE)</f>
        <v>12.685679611650491</v>
      </c>
      <c r="CD313">
        <f>VLOOKUP(Table3[[#This Row],[Reference]],metron,22,FALSE)</f>
        <v>13.02639563106796</v>
      </c>
      <c r="CE313">
        <f>VLOOKUP(Table3[[#This Row],[Reference]],metron,23,FALSE)</f>
        <v>1.6481211768132831</v>
      </c>
      <c r="CF313">
        <f>VLOOKUP(Table3[[#This Row],[Reference]],metron,24,FALSE)</f>
        <v>1.8572676958928049</v>
      </c>
      <c r="CG313">
        <f>VLOOKUP(Table3[[#This Row],[Reference]],metron,25,FALSE)</f>
        <v>9.641712787649287E-2</v>
      </c>
      <c r="CH313">
        <f>VLOOKUP(Table3[[#This Row],[Reference]],metron,26,FALSE)</f>
        <v>0.11302068161957469</v>
      </c>
    </row>
    <row r="314" spans="1:86" hidden="1" x14ac:dyDescent="0.45">
      <c r="A314">
        <v>1564943400</v>
      </c>
      <c r="B314" t="s">
        <v>2354</v>
      </c>
      <c r="C314" t="s">
        <v>64</v>
      </c>
      <c r="D314" t="s">
        <v>65</v>
      </c>
      <c r="E314" t="s">
        <v>2326</v>
      </c>
      <c r="F314" t="s">
        <v>2299</v>
      </c>
      <c r="G314" t="s">
        <v>2355</v>
      </c>
      <c r="H314">
        <v>2</v>
      </c>
      <c r="I314">
        <v>0</v>
      </c>
      <c r="J314">
        <v>0</v>
      </c>
      <c r="K314">
        <v>0.83</v>
      </c>
      <c r="L314">
        <v>0.91</v>
      </c>
      <c r="M314">
        <v>1</v>
      </c>
      <c r="N314">
        <v>0</v>
      </c>
      <c r="O314">
        <v>1</v>
      </c>
      <c r="P314">
        <v>1</v>
      </c>
      <c r="Q314">
        <v>1</v>
      </c>
      <c r="R314">
        <v>0</v>
      </c>
      <c r="S314">
        <v>45</v>
      </c>
      <c r="U314">
        <v>4</v>
      </c>
      <c r="V314">
        <v>4</v>
      </c>
      <c r="W314">
        <v>5</v>
      </c>
      <c r="X314">
        <v>0</v>
      </c>
      <c r="Y314">
        <v>2</v>
      </c>
      <c r="Z314">
        <v>0</v>
      </c>
      <c r="AA314">
        <v>2</v>
      </c>
      <c r="AB314">
        <v>3</v>
      </c>
      <c r="AC314">
        <v>1</v>
      </c>
      <c r="AD314">
        <v>1</v>
      </c>
      <c r="AE314">
        <v>7</v>
      </c>
      <c r="AF314">
        <v>12</v>
      </c>
      <c r="AG314">
        <v>3</v>
      </c>
      <c r="AH314">
        <v>4</v>
      </c>
      <c r="AI314">
        <v>4</v>
      </c>
      <c r="AJ314">
        <v>8</v>
      </c>
      <c r="AK314">
        <v>22</v>
      </c>
      <c r="AL314">
        <v>14</v>
      </c>
      <c r="AM314">
        <v>44</v>
      </c>
      <c r="AN314">
        <v>56</v>
      </c>
      <c r="AO314">
        <v>1.01</v>
      </c>
      <c r="AP314">
        <v>1.53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2.1</v>
      </c>
      <c r="BD314">
        <v>3</v>
      </c>
      <c r="BE314">
        <v>3.8</v>
      </c>
      <c r="BF314">
        <f t="shared" si="4"/>
        <v>2.4227234753550524E-2</v>
      </c>
      <c r="BG314">
        <f>1/Table3[[#This Row],[odds_ft_home_team_win]]-Table3[[#This Row],[Margin/3]]</f>
        <v>0.45196324143692562</v>
      </c>
      <c r="BH314">
        <f>1/Table3[[#This Row],[odds_ft_draw]]-Table3[[#This Row],[Margin/3]]</f>
        <v>0.30910609857978277</v>
      </c>
      <c r="BI314">
        <f>1/Table3[[#This Row],[odds_ft_away_team_win]]-Table3[[#This Row],[Margin/3]]</f>
        <v>0.23893065998329158</v>
      </c>
      <c r="BJ314">
        <f>MROUND(Table3[[#This Row],[ProbH]]*100,2)/100</f>
        <v>0.46</v>
      </c>
      <c r="BK314">
        <v>1.5</v>
      </c>
      <c r="BL314">
        <v>2.5499999999999998</v>
      </c>
      <c r="BM314">
        <v>5.05</v>
      </c>
      <c r="BN314">
        <v>10.25</v>
      </c>
      <c r="BO314">
        <v>2.1</v>
      </c>
      <c r="BP314">
        <v>1.67</v>
      </c>
      <c r="BQ314" t="s">
        <v>2356</v>
      </c>
      <c r="BR314">
        <f>VLOOKUP(Table3[[#This Row],[Reference]],metron,10,FALSE)</f>
        <v>2.5405629139072849</v>
      </c>
      <c r="BS314">
        <f>VLOOKUP(Table3[[#This Row],[Reference]],metron,11,FALSE)</f>
        <v>1.4888836329233679</v>
      </c>
      <c r="BT314">
        <f>VLOOKUP(Table3[[#This Row],[Reference]],metron,12,FALSE)</f>
        <v>1.0516792809839171</v>
      </c>
      <c r="BU314">
        <f>VLOOKUP(Table3[[#This Row],[Reference]],metron,13,FALSE)</f>
        <v>0.64581362346263005</v>
      </c>
      <c r="BV314">
        <f>VLOOKUP(Table3[[#This Row],[Reference]],metron,14,FALSE)</f>
        <v>0.45364238410596031</v>
      </c>
      <c r="BW314">
        <f>VLOOKUP(Table3[[#This Row],[Reference]],metron,15,FALSE)</f>
        <v>12.686892177589851</v>
      </c>
      <c r="BX314">
        <f>VLOOKUP(Table3[[#This Row],[Reference]],metron,16,FALSE)</f>
        <v>9.8059196617336148</v>
      </c>
      <c r="BY314">
        <f>VLOOKUP(Table3[[#This Row],[Reference]],metron,17,FALSE)</f>
        <v>5.3198121263877027</v>
      </c>
      <c r="BZ314">
        <f>VLOOKUP(Table3[[#This Row],[Reference]],metron,18,FALSE)</f>
        <v>4.0954312553373189</v>
      </c>
      <c r="CA314">
        <f>VLOOKUP(Table3[[#This Row],[Reference]],metron,19,FALSE)</f>
        <v>7.3670800512021479</v>
      </c>
      <c r="CB314">
        <f>VLOOKUP(Table3[[#This Row],[Reference]],metron,20,FALSE)</f>
        <v>5.710488406396296</v>
      </c>
      <c r="CC314">
        <f>VLOOKUP(Table3[[#This Row],[Reference]],metron,21,FALSE)</f>
        <v>13.0488908033599</v>
      </c>
      <c r="CD314">
        <f>VLOOKUP(Table3[[#This Row],[Reference]],metron,22,FALSE)</f>
        <v>13.714839543398661</v>
      </c>
      <c r="CE314">
        <f>VLOOKUP(Table3[[#This Row],[Reference]],metron,23,FALSE)</f>
        <v>1.567523459812322</v>
      </c>
      <c r="CF314">
        <f>VLOOKUP(Table3[[#This Row],[Reference]],metron,24,FALSE)</f>
        <v>1.951040391676867</v>
      </c>
      <c r="CG314">
        <f>VLOOKUP(Table3[[#This Row],[Reference]],metron,25,FALSE)</f>
        <v>8.3027335781313744E-2</v>
      </c>
      <c r="CH314">
        <f>VLOOKUP(Table3[[#This Row],[Reference]],metron,26,FALSE)</f>
        <v>0.13117095063239501</v>
      </c>
    </row>
    <row r="315" spans="1:86" hidden="1" x14ac:dyDescent="0.45">
      <c r="A315">
        <v>1564951500</v>
      </c>
      <c r="B315" t="s">
        <v>2357</v>
      </c>
      <c r="C315" t="s">
        <v>64</v>
      </c>
      <c r="D315" t="s">
        <v>65</v>
      </c>
      <c r="E315" t="s">
        <v>66</v>
      </c>
      <c r="F315" t="s">
        <v>2290</v>
      </c>
      <c r="G315" t="s">
        <v>2358</v>
      </c>
      <c r="H315">
        <v>2</v>
      </c>
      <c r="I315">
        <v>0</v>
      </c>
      <c r="J315">
        <v>0</v>
      </c>
      <c r="K315">
        <v>1.55</v>
      </c>
      <c r="L315">
        <v>1.17</v>
      </c>
      <c r="M315">
        <v>3</v>
      </c>
      <c r="N315">
        <v>0</v>
      </c>
      <c r="O315">
        <v>3</v>
      </c>
      <c r="P315">
        <v>2</v>
      </c>
      <c r="Q315">
        <v>2</v>
      </c>
      <c r="R315">
        <v>0</v>
      </c>
      <c r="S315" t="s">
        <v>2359</v>
      </c>
      <c r="U315">
        <v>7</v>
      </c>
      <c r="V315">
        <v>2</v>
      </c>
      <c r="W315">
        <v>4</v>
      </c>
      <c r="X315">
        <v>0</v>
      </c>
      <c r="Y315">
        <v>1</v>
      </c>
      <c r="Z315">
        <v>0</v>
      </c>
      <c r="AA315">
        <v>1</v>
      </c>
      <c r="AB315">
        <v>3</v>
      </c>
      <c r="AC315">
        <v>1</v>
      </c>
      <c r="AD315">
        <v>0</v>
      </c>
      <c r="AE315">
        <v>23</v>
      </c>
      <c r="AF315">
        <v>5</v>
      </c>
      <c r="AG315">
        <v>13</v>
      </c>
      <c r="AH315">
        <v>4</v>
      </c>
      <c r="AI315">
        <v>10</v>
      </c>
      <c r="AJ315">
        <v>1</v>
      </c>
      <c r="AK315">
        <v>20</v>
      </c>
      <c r="AL315">
        <v>16</v>
      </c>
      <c r="AM315">
        <v>55</v>
      </c>
      <c r="AN315">
        <v>45</v>
      </c>
      <c r="AO315">
        <v>2.82</v>
      </c>
      <c r="AP315">
        <v>0.82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1.54</v>
      </c>
      <c r="BD315">
        <v>3.8</v>
      </c>
      <c r="BE315">
        <v>6.45</v>
      </c>
      <c r="BF315">
        <f t="shared" si="4"/>
        <v>2.2515767925804637E-2</v>
      </c>
      <c r="BG315">
        <f>1/Table3[[#This Row],[odds_ft_home_team_win]]-Table3[[#This Row],[Margin/3]]</f>
        <v>0.62683488142484467</v>
      </c>
      <c r="BH315">
        <f>1/Table3[[#This Row],[odds_ft_draw]]-Table3[[#This Row],[Margin/3]]</f>
        <v>0.24064212681103744</v>
      </c>
      <c r="BI315">
        <f>1/Table3[[#This Row],[odds_ft_away_team_win]]-Table3[[#This Row],[Margin/3]]</f>
        <v>0.13252299176411783</v>
      </c>
      <c r="BJ315">
        <f>MROUND(Table3[[#This Row],[ProbH]]*100,2)/100</f>
        <v>0.62</v>
      </c>
      <c r="BK315">
        <v>1.34</v>
      </c>
      <c r="BL315">
        <v>2.0499999999999998</v>
      </c>
      <c r="BM315">
        <v>3.7</v>
      </c>
      <c r="BN315">
        <v>7</v>
      </c>
      <c r="BO315">
        <v>2.0499999999999998</v>
      </c>
      <c r="BP315">
        <v>1.69</v>
      </c>
      <c r="BQ315" t="s">
        <v>2360</v>
      </c>
      <c r="BR315">
        <f>VLOOKUP(Table3[[#This Row],[Reference]],metron,10,FALSE)</f>
        <v>2.7366666666666664</v>
      </c>
      <c r="BS315">
        <f>VLOOKUP(Table3[[#This Row],[Reference]],metron,11,FALSE)</f>
        <v>1.8681481481481479</v>
      </c>
      <c r="BT315">
        <f>VLOOKUP(Table3[[#This Row],[Reference]],metron,12,FALSE)</f>
        <v>0.86851851851851847</v>
      </c>
      <c r="BU315">
        <f>VLOOKUP(Table3[[#This Row],[Reference]],metron,13,FALSE)</f>
        <v>0.81333333333333335</v>
      </c>
      <c r="BV315">
        <f>VLOOKUP(Table3[[#This Row],[Reference]],metron,14,FALSE)</f>
        <v>0.38925925925925919</v>
      </c>
      <c r="BW315">
        <f>VLOOKUP(Table3[[#This Row],[Reference]],metron,15,FALSE)</f>
        <v>14.53422724064926</v>
      </c>
      <c r="BX315">
        <f>VLOOKUP(Table3[[#This Row],[Reference]],metron,16,FALSE)</f>
        <v>8.7882851093860275</v>
      </c>
      <c r="BY315">
        <f>VLOOKUP(Table3[[#This Row],[Reference]],metron,17,FALSE)</f>
        <v>6.3007953723788868</v>
      </c>
      <c r="BZ315">
        <f>VLOOKUP(Table3[[#This Row],[Reference]],metron,18,FALSE)</f>
        <v>3.681851048445409</v>
      </c>
      <c r="CA315">
        <f>VLOOKUP(Table3[[#This Row],[Reference]],metron,19,FALSE)</f>
        <v>8.2334318682703724</v>
      </c>
      <c r="CB315">
        <f>VLOOKUP(Table3[[#This Row],[Reference]],metron,20,FALSE)</f>
        <v>5.106434060940618</v>
      </c>
      <c r="CC315">
        <f>VLOOKUP(Table3[[#This Row],[Reference]],metron,21,FALSE)</f>
        <v>12.32150615496017</v>
      </c>
      <c r="CD315">
        <f>VLOOKUP(Table3[[#This Row],[Reference]],metron,22,FALSE)</f>
        <v>13.337436640115859</v>
      </c>
      <c r="CE315">
        <f>VLOOKUP(Table3[[#This Row],[Reference]],metron,23,FALSE)</f>
        <v>1.346101231190151</v>
      </c>
      <c r="CF315">
        <f>VLOOKUP(Table3[[#This Row],[Reference]],metron,24,FALSE)</f>
        <v>1.995212038303694</v>
      </c>
      <c r="CG315">
        <f>VLOOKUP(Table3[[#This Row],[Reference]],metron,25,FALSE)</f>
        <v>6.1559507523939808E-2</v>
      </c>
      <c r="CH315">
        <f>VLOOKUP(Table3[[#This Row],[Reference]],metron,26,FALSE)</f>
        <v>0.13201094391244869</v>
      </c>
    </row>
    <row r="316" spans="1:86" hidden="1" x14ac:dyDescent="0.45">
      <c r="A316">
        <v>1564959600</v>
      </c>
      <c r="B316" t="s">
        <v>2361</v>
      </c>
      <c r="C316" t="s">
        <v>64</v>
      </c>
      <c r="D316" t="s">
        <v>65</v>
      </c>
      <c r="E316" t="s">
        <v>2279</v>
      </c>
      <c r="F316" t="s">
        <v>2320</v>
      </c>
      <c r="G316" t="s">
        <v>2296</v>
      </c>
      <c r="H316">
        <v>2</v>
      </c>
      <c r="I316">
        <v>0</v>
      </c>
      <c r="J316">
        <v>0</v>
      </c>
      <c r="K316">
        <v>1.36</v>
      </c>
      <c r="L316">
        <v>2.09</v>
      </c>
      <c r="M316">
        <v>0</v>
      </c>
      <c r="N316">
        <v>2</v>
      </c>
      <c r="O316">
        <v>2</v>
      </c>
      <c r="P316">
        <v>2</v>
      </c>
      <c r="Q316">
        <v>0</v>
      </c>
      <c r="R316">
        <v>2</v>
      </c>
      <c r="T316" t="s">
        <v>2362</v>
      </c>
      <c r="U316">
        <v>3</v>
      </c>
      <c r="V316">
        <v>2</v>
      </c>
      <c r="W316">
        <v>4</v>
      </c>
      <c r="X316">
        <v>0</v>
      </c>
      <c r="Y316">
        <v>2</v>
      </c>
      <c r="Z316">
        <v>0</v>
      </c>
      <c r="AA316">
        <v>1</v>
      </c>
      <c r="AB316">
        <v>3</v>
      </c>
      <c r="AC316">
        <v>1</v>
      </c>
      <c r="AD316">
        <v>1</v>
      </c>
      <c r="AE316">
        <v>8</v>
      </c>
      <c r="AF316">
        <v>6</v>
      </c>
      <c r="AG316">
        <v>4</v>
      </c>
      <c r="AH316">
        <v>5</v>
      </c>
      <c r="AI316">
        <v>4</v>
      </c>
      <c r="AJ316">
        <v>1</v>
      </c>
      <c r="AK316">
        <v>27</v>
      </c>
      <c r="AL316">
        <v>16</v>
      </c>
      <c r="AM316">
        <v>32</v>
      </c>
      <c r="AN316">
        <v>68</v>
      </c>
      <c r="AO316">
        <v>1.1599999999999999</v>
      </c>
      <c r="AP316">
        <v>1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5.25</v>
      </c>
      <c r="BD316">
        <v>3.4</v>
      </c>
      <c r="BE316">
        <v>1.74</v>
      </c>
      <c r="BF316">
        <f t="shared" si="4"/>
        <v>1.9768827071058315E-2</v>
      </c>
      <c r="BG316">
        <f>1/Table3[[#This Row],[odds_ft_home_team_win]]-Table3[[#This Row],[Margin/3]]</f>
        <v>0.17070736340513215</v>
      </c>
      <c r="BH316">
        <f>1/Table3[[#This Row],[odds_ft_draw]]-Table3[[#This Row],[Margin/3]]</f>
        <v>0.27434881998776522</v>
      </c>
      <c r="BI316">
        <f>1/Table3[[#This Row],[odds_ft_away_team_win]]-Table3[[#This Row],[Margin/3]]</f>
        <v>0.55494381660710257</v>
      </c>
      <c r="BJ316">
        <f>MROUND(Table3[[#This Row],[ProbH]]*100,2)/100</f>
        <v>0.18</v>
      </c>
      <c r="BK316">
        <v>1.38</v>
      </c>
      <c r="BL316">
        <v>2.15</v>
      </c>
      <c r="BM316">
        <v>4</v>
      </c>
      <c r="BN316">
        <v>7.75</v>
      </c>
      <c r="BO316">
        <v>2.0499999999999998</v>
      </c>
      <c r="BP316">
        <v>1.69</v>
      </c>
      <c r="BQ316" t="s">
        <v>2363</v>
      </c>
      <c r="BR316">
        <f>VLOOKUP(Table3[[#This Row],[Reference]],metron,10,FALSE)</f>
        <v>2.731488406881077</v>
      </c>
      <c r="BS316">
        <f>VLOOKUP(Table3[[#This Row],[Reference]],metron,11,FALSE)</f>
        <v>1.007479431563201</v>
      </c>
      <c r="BT316">
        <f>VLOOKUP(Table3[[#This Row],[Reference]],metron,12,FALSE)</f>
        <v>1.724008975317876</v>
      </c>
      <c r="BU316">
        <f>VLOOKUP(Table3[[#This Row],[Reference]],metron,13,FALSE)</f>
        <v>0.43829468960359008</v>
      </c>
      <c r="BV316">
        <f>VLOOKUP(Table3[[#This Row],[Reference]],metron,14,FALSE)</f>
        <v>0.72700074794315628</v>
      </c>
      <c r="BW316">
        <f>VLOOKUP(Table3[[#This Row],[Reference]],metron,15,FALSE)</f>
        <v>10.21282401091405</v>
      </c>
      <c r="BX316">
        <f>VLOOKUP(Table3[[#This Row],[Reference]],metron,16,FALSE)</f>
        <v>13.16098226466576</v>
      </c>
      <c r="BY316">
        <f>VLOOKUP(Table3[[#This Row],[Reference]],metron,17,FALSE)</f>
        <v>4.0596393897364784</v>
      </c>
      <c r="BZ316">
        <f>VLOOKUP(Table3[[#This Row],[Reference]],metron,18,FALSE)</f>
        <v>5.7378640776699026</v>
      </c>
      <c r="CA316">
        <f>VLOOKUP(Table3[[#This Row],[Reference]],metron,19,FALSE)</f>
        <v>6.1531846211775711</v>
      </c>
      <c r="CB316">
        <f>VLOOKUP(Table3[[#This Row],[Reference]],metron,20,FALSE)</f>
        <v>7.4231181869958576</v>
      </c>
      <c r="CC316">
        <f>VLOOKUP(Table3[[#This Row],[Reference]],metron,21,FALSE)</f>
        <v>13.193905817174519</v>
      </c>
      <c r="CD316">
        <f>VLOOKUP(Table3[[#This Row],[Reference]],metron,22,FALSE)</f>
        <v>12.612188365650971</v>
      </c>
      <c r="CE316">
        <f>VLOOKUP(Table3[[#This Row],[Reference]],metron,23,FALSE)</f>
        <v>1.8245614035087721</v>
      </c>
      <c r="CF316">
        <f>VLOOKUP(Table3[[#This Row],[Reference]],metron,24,FALSE)</f>
        <v>1.808367071524966</v>
      </c>
      <c r="CG316">
        <f>VLOOKUP(Table3[[#This Row],[Reference]],metron,25,FALSE)</f>
        <v>9.041835357624832E-2</v>
      </c>
      <c r="CH316">
        <f>VLOOKUP(Table3[[#This Row],[Reference]],metron,26,FALSE)</f>
        <v>9.1767881241565458E-2</v>
      </c>
    </row>
    <row r="317" spans="1:86" hidden="1" x14ac:dyDescent="0.45">
      <c r="A317">
        <v>1565050200</v>
      </c>
      <c r="B317" t="s">
        <v>2364</v>
      </c>
      <c r="C317" t="s">
        <v>64</v>
      </c>
      <c r="D317" t="s">
        <v>65</v>
      </c>
      <c r="E317" t="s">
        <v>2284</v>
      </c>
      <c r="F317" t="s">
        <v>2325</v>
      </c>
      <c r="G317" t="s">
        <v>2317</v>
      </c>
      <c r="H317">
        <v>2</v>
      </c>
      <c r="I317">
        <v>0</v>
      </c>
      <c r="J317">
        <v>0</v>
      </c>
      <c r="K317">
        <v>0.82</v>
      </c>
      <c r="L317">
        <v>1.27</v>
      </c>
      <c r="M317">
        <v>0</v>
      </c>
      <c r="N317">
        <v>2</v>
      </c>
      <c r="O317">
        <v>2</v>
      </c>
      <c r="P317">
        <v>1</v>
      </c>
      <c r="Q317">
        <v>0</v>
      </c>
      <c r="R317">
        <v>1</v>
      </c>
      <c r="T317" t="s">
        <v>2150</v>
      </c>
      <c r="U317">
        <v>2</v>
      </c>
      <c r="V317">
        <v>4</v>
      </c>
      <c r="W317">
        <v>0</v>
      </c>
      <c r="X317">
        <v>0</v>
      </c>
      <c r="Y317">
        <v>2</v>
      </c>
      <c r="Z317">
        <v>0</v>
      </c>
      <c r="AA317">
        <v>0</v>
      </c>
      <c r="AB317">
        <v>0</v>
      </c>
      <c r="AC317">
        <v>1</v>
      </c>
      <c r="AD317">
        <v>1</v>
      </c>
      <c r="AE317">
        <v>7</v>
      </c>
      <c r="AF317">
        <v>16</v>
      </c>
      <c r="AG317">
        <v>2</v>
      </c>
      <c r="AH317">
        <v>10</v>
      </c>
      <c r="AI317">
        <v>5</v>
      </c>
      <c r="AJ317">
        <v>6</v>
      </c>
      <c r="AK317">
        <v>10</v>
      </c>
      <c r="AL317">
        <v>9</v>
      </c>
      <c r="AM317">
        <v>54</v>
      </c>
      <c r="AN317">
        <v>46</v>
      </c>
      <c r="AO317">
        <v>1.04</v>
      </c>
      <c r="AP317">
        <v>2.17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2</v>
      </c>
      <c r="BD317">
        <v>3.15</v>
      </c>
      <c r="BE317">
        <v>4.0999999999999996</v>
      </c>
      <c r="BF317">
        <f t="shared" si="4"/>
        <v>2.0454252161569226E-2</v>
      </c>
      <c r="BG317">
        <f>1/Table3[[#This Row],[odds_ft_home_team_win]]-Table3[[#This Row],[Margin/3]]</f>
        <v>0.47954574783843079</v>
      </c>
      <c r="BH317">
        <f>1/Table3[[#This Row],[odds_ft_draw]]-Table3[[#This Row],[Margin/3]]</f>
        <v>0.29700606529874823</v>
      </c>
      <c r="BI317">
        <f>1/Table3[[#This Row],[odds_ft_away_team_win]]-Table3[[#This Row],[Margin/3]]</f>
        <v>0.22344818686282103</v>
      </c>
      <c r="BJ317">
        <f>MROUND(Table3[[#This Row],[ProbH]]*100,2)/100</f>
        <v>0.48</v>
      </c>
      <c r="BK317">
        <v>1.44</v>
      </c>
      <c r="BL317">
        <v>2.35</v>
      </c>
      <c r="BM317">
        <v>4.55</v>
      </c>
      <c r="BN317">
        <v>9</v>
      </c>
      <c r="BO317">
        <v>2.0499999999999998</v>
      </c>
      <c r="BP317">
        <v>1.69</v>
      </c>
      <c r="BQ317" t="s">
        <v>2365</v>
      </c>
      <c r="BR317">
        <f>VLOOKUP(Table3[[#This Row],[Reference]],metron,10,FALSE)</f>
        <v>2.5271929824561399</v>
      </c>
      <c r="BS317">
        <f>VLOOKUP(Table3[[#This Row],[Reference]],metron,11,FALSE)</f>
        <v>1.510877192982456</v>
      </c>
      <c r="BT317">
        <f>VLOOKUP(Table3[[#This Row],[Reference]],metron,12,FALSE)</f>
        <v>1.0163157894736841</v>
      </c>
      <c r="BU317">
        <f>VLOOKUP(Table3[[#This Row],[Reference]],metron,13,FALSE)</f>
        <v>0.67350877192982461</v>
      </c>
      <c r="BV317">
        <f>VLOOKUP(Table3[[#This Row],[Reference]],metron,14,FALSE)</f>
        <v>0.4442105263157895</v>
      </c>
      <c r="BW317">
        <f>VLOOKUP(Table3[[#This Row],[Reference]],metron,15,FALSE)</f>
        <v>12.80980392156863</v>
      </c>
      <c r="BX317">
        <f>VLOOKUP(Table3[[#This Row],[Reference]],metron,16,FALSE)</f>
        <v>9.6872549019607845</v>
      </c>
      <c r="BY317">
        <f>VLOOKUP(Table3[[#This Row],[Reference]],metron,17,FALSE)</f>
        <v>5.6491169610129957</v>
      </c>
      <c r="BZ317">
        <f>VLOOKUP(Table3[[#This Row],[Reference]],metron,18,FALSE)</f>
        <v>4.1379540153282237</v>
      </c>
      <c r="CA317">
        <f>VLOOKUP(Table3[[#This Row],[Reference]],metron,19,FALSE)</f>
        <v>7.1606869605556343</v>
      </c>
      <c r="CB317">
        <f>VLOOKUP(Table3[[#This Row],[Reference]],metron,20,FALSE)</f>
        <v>5.5493008866325608</v>
      </c>
      <c r="CC317">
        <f>VLOOKUP(Table3[[#This Row],[Reference]],metron,21,FALSE)</f>
        <v>12.9029029029029</v>
      </c>
      <c r="CD317">
        <f>VLOOKUP(Table3[[#This Row],[Reference]],metron,22,FALSE)</f>
        <v>13.75508842175509</v>
      </c>
      <c r="CE317">
        <f>VLOOKUP(Table3[[#This Row],[Reference]],metron,23,FALSE)</f>
        <v>1.5287356321839081</v>
      </c>
      <c r="CF317">
        <f>VLOOKUP(Table3[[#This Row],[Reference]],metron,24,FALSE)</f>
        <v>1.9664750957854411</v>
      </c>
      <c r="CG317">
        <f>VLOOKUP(Table3[[#This Row],[Reference]],metron,25,FALSE)</f>
        <v>8.8441890166028103E-2</v>
      </c>
      <c r="CH317">
        <f>VLOOKUP(Table3[[#This Row],[Reference]],metron,26,FALSE)</f>
        <v>0.13409961685823751</v>
      </c>
    </row>
    <row r="318" spans="1:86" hidden="1" x14ac:dyDescent="0.45">
      <c r="A318">
        <v>1565992800</v>
      </c>
      <c r="B318" t="s">
        <v>2366</v>
      </c>
      <c r="C318" t="s">
        <v>64</v>
      </c>
      <c r="D318" t="s">
        <v>65</v>
      </c>
      <c r="E318" t="s">
        <v>2295</v>
      </c>
      <c r="F318" t="s">
        <v>2326</v>
      </c>
      <c r="G318" t="s">
        <v>2285</v>
      </c>
      <c r="H318">
        <v>3</v>
      </c>
      <c r="I318">
        <v>1</v>
      </c>
      <c r="J318">
        <v>0</v>
      </c>
      <c r="K318">
        <v>2.17</v>
      </c>
      <c r="L318">
        <v>1.45</v>
      </c>
      <c r="M318">
        <v>3</v>
      </c>
      <c r="N318">
        <v>2</v>
      </c>
      <c r="O318">
        <v>5</v>
      </c>
      <c r="P318">
        <v>3</v>
      </c>
      <c r="Q318">
        <v>2</v>
      </c>
      <c r="R318">
        <v>1</v>
      </c>
      <c r="S318" t="s">
        <v>2367</v>
      </c>
      <c r="T318" t="s">
        <v>2368</v>
      </c>
      <c r="U318">
        <v>5</v>
      </c>
      <c r="V318">
        <v>6</v>
      </c>
      <c r="W318">
        <v>2</v>
      </c>
      <c r="X318">
        <v>0</v>
      </c>
      <c r="Y318">
        <v>1</v>
      </c>
      <c r="Z318">
        <v>0</v>
      </c>
      <c r="AA318">
        <v>1</v>
      </c>
      <c r="AB318">
        <v>1</v>
      </c>
      <c r="AC318">
        <v>1</v>
      </c>
      <c r="AD318">
        <v>0</v>
      </c>
      <c r="AE318">
        <v>10</v>
      </c>
      <c r="AF318">
        <v>8</v>
      </c>
      <c r="AG318">
        <v>5</v>
      </c>
      <c r="AH318">
        <v>4</v>
      </c>
      <c r="AI318">
        <v>5</v>
      </c>
      <c r="AJ318">
        <v>4</v>
      </c>
      <c r="AK318">
        <v>18</v>
      </c>
      <c r="AL318">
        <v>15</v>
      </c>
      <c r="AM318">
        <v>43</v>
      </c>
      <c r="AN318">
        <v>57</v>
      </c>
      <c r="AO318">
        <v>1.36</v>
      </c>
      <c r="AP318">
        <v>1.25</v>
      </c>
      <c r="AQ318">
        <v>1.5</v>
      </c>
      <c r="AR318">
        <v>50</v>
      </c>
      <c r="AS318">
        <v>50</v>
      </c>
      <c r="AT318">
        <v>0</v>
      </c>
      <c r="AU318">
        <v>0</v>
      </c>
      <c r="AV318">
        <v>0</v>
      </c>
      <c r="AW318">
        <v>0</v>
      </c>
      <c r="AX318">
        <v>100</v>
      </c>
      <c r="AY318">
        <v>0</v>
      </c>
      <c r="AZ318">
        <v>50</v>
      </c>
      <c r="BA318">
        <v>10</v>
      </c>
      <c r="BB318">
        <v>4</v>
      </c>
      <c r="BC318">
        <v>2.35</v>
      </c>
      <c r="BD318">
        <v>2.95</v>
      </c>
      <c r="BE318">
        <v>3.35</v>
      </c>
      <c r="BF318">
        <f t="shared" si="4"/>
        <v>2.1007476142547239E-2</v>
      </c>
      <c r="BG318">
        <f>1/Table3[[#This Row],[odds_ft_home_team_win]]-Table3[[#This Row],[Margin/3]]</f>
        <v>0.4045244387510698</v>
      </c>
      <c r="BH318">
        <f>1/Table3[[#This Row],[odds_ft_draw]]-Table3[[#This Row],[Margin/3]]</f>
        <v>0.31797557470491039</v>
      </c>
      <c r="BI318">
        <f>1/Table3[[#This Row],[odds_ft_away_team_win]]-Table3[[#This Row],[Margin/3]]</f>
        <v>0.27749998654401992</v>
      </c>
      <c r="BJ318">
        <f>MROUND(Table3[[#This Row],[ProbH]]*100,2)/100</f>
        <v>0.4</v>
      </c>
      <c r="BK318">
        <v>1.53</v>
      </c>
      <c r="BL318">
        <v>2.65</v>
      </c>
      <c r="BM318">
        <v>5.25</v>
      </c>
      <c r="BN318">
        <v>10.75</v>
      </c>
      <c r="BO318">
        <v>2.15</v>
      </c>
      <c r="BP318">
        <v>1.65</v>
      </c>
      <c r="BQ318" t="s">
        <v>2297</v>
      </c>
      <c r="BR318">
        <f>VLOOKUP(Table3[[#This Row],[Reference]],metron,10,FALSE)</f>
        <v>2.4956155335383219</v>
      </c>
      <c r="BS318">
        <f>VLOOKUP(Table3[[#This Row],[Reference]],metron,11,FALSE)</f>
        <v>1.344038264434575</v>
      </c>
      <c r="BT318">
        <f>VLOOKUP(Table3[[#This Row],[Reference]],metron,12,FALSE)</f>
        <v>1.1515772691037469</v>
      </c>
      <c r="BU318">
        <f>VLOOKUP(Table3[[#This Row],[Reference]],metron,13,FALSE)</f>
        <v>0.59936225942375587</v>
      </c>
      <c r="BV318">
        <f>VLOOKUP(Table3[[#This Row],[Reference]],metron,14,FALSE)</f>
        <v>0.50723152260562576</v>
      </c>
      <c r="BW318">
        <f>VLOOKUP(Table3[[#This Row],[Reference]],metron,15,FALSE)</f>
        <v>11.99278846153846</v>
      </c>
      <c r="BX318">
        <f>VLOOKUP(Table3[[#This Row],[Reference]],metron,16,FALSE)</f>
        <v>10.0277534965035</v>
      </c>
      <c r="BY318">
        <f>VLOOKUP(Table3[[#This Row],[Reference]],metron,17,FALSE)</f>
        <v>5.2857459543338514</v>
      </c>
      <c r="BZ318">
        <f>VLOOKUP(Table3[[#This Row],[Reference]],metron,18,FALSE)</f>
        <v>4.4067834183107957</v>
      </c>
      <c r="CA318">
        <f>VLOOKUP(Table3[[#This Row],[Reference]],metron,19,FALSE)</f>
        <v>6.7070425072046085</v>
      </c>
      <c r="CB318">
        <f>VLOOKUP(Table3[[#This Row],[Reference]],metron,20,FALSE)</f>
        <v>5.6209700781927046</v>
      </c>
      <c r="CC318">
        <f>VLOOKUP(Table3[[#This Row],[Reference]],metron,21,FALSE)</f>
        <v>13.04463690872752</v>
      </c>
      <c r="CD318">
        <f>VLOOKUP(Table3[[#This Row],[Reference]],metron,22,FALSE)</f>
        <v>13.49811236953142</v>
      </c>
      <c r="CE318">
        <f>VLOOKUP(Table3[[#This Row],[Reference]],metron,23,FALSE)</f>
        <v>1.5836526181353769</v>
      </c>
      <c r="CF318">
        <f>VLOOKUP(Table3[[#This Row],[Reference]],metron,24,FALSE)</f>
        <v>1.8744146445295871</v>
      </c>
      <c r="CG318">
        <f>VLOOKUP(Table3[[#This Row],[Reference]],metron,25,FALSE)</f>
        <v>8.5994040017028525E-2</v>
      </c>
      <c r="CH318">
        <f>VLOOKUP(Table3[[#This Row],[Reference]],metron,26,FALSE)</f>
        <v>0.13452532992762881</v>
      </c>
    </row>
    <row r="319" spans="1:86" hidden="1" x14ac:dyDescent="0.45">
      <c r="A319">
        <v>1566000600</v>
      </c>
      <c r="B319" t="s">
        <v>2369</v>
      </c>
      <c r="C319" t="s">
        <v>64</v>
      </c>
      <c r="D319" t="s">
        <v>65</v>
      </c>
      <c r="E319" t="s">
        <v>2310</v>
      </c>
      <c r="F319" t="s">
        <v>2305</v>
      </c>
      <c r="G319" t="s">
        <v>2275</v>
      </c>
      <c r="H319">
        <v>3</v>
      </c>
      <c r="I319">
        <v>3</v>
      </c>
      <c r="J319">
        <v>0</v>
      </c>
      <c r="K319">
        <v>2</v>
      </c>
      <c r="L319">
        <v>0.83</v>
      </c>
      <c r="M319">
        <v>1</v>
      </c>
      <c r="N319">
        <v>1</v>
      </c>
      <c r="O319">
        <v>2</v>
      </c>
      <c r="P319">
        <v>1</v>
      </c>
      <c r="Q319">
        <v>1</v>
      </c>
      <c r="R319">
        <v>0</v>
      </c>
      <c r="S319">
        <v>31</v>
      </c>
      <c r="T319">
        <v>64</v>
      </c>
      <c r="U319">
        <v>5</v>
      </c>
      <c r="V319">
        <v>1</v>
      </c>
      <c r="W319">
        <v>3</v>
      </c>
      <c r="X319">
        <v>0</v>
      </c>
      <c r="Y319">
        <v>2</v>
      </c>
      <c r="Z319">
        <v>1</v>
      </c>
      <c r="AA319">
        <v>2</v>
      </c>
      <c r="AB319">
        <v>1</v>
      </c>
      <c r="AC319">
        <v>2</v>
      </c>
      <c r="AD319">
        <v>1</v>
      </c>
      <c r="AE319">
        <v>15</v>
      </c>
      <c r="AF319">
        <v>8</v>
      </c>
      <c r="AG319">
        <v>7</v>
      </c>
      <c r="AH319">
        <v>3</v>
      </c>
      <c r="AI319">
        <v>8</v>
      </c>
      <c r="AJ319">
        <v>5</v>
      </c>
      <c r="AK319">
        <v>8</v>
      </c>
      <c r="AL319">
        <v>12</v>
      </c>
      <c r="AM319">
        <v>64</v>
      </c>
      <c r="AN319">
        <v>36</v>
      </c>
      <c r="AO319">
        <v>1.95</v>
      </c>
      <c r="AP319">
        <v>0.93</v>
      </c>
      <c r="AQ319">
        <v>1.5</v>
      </c>
      <c r="AR319">
        <v>0</v>
      </c>
      <c r="AS319">
        <v>50</v>
      </c>
      <c r="AT319">
        <v>0</v>
      </c>
      <c r="AU319">
        <v>0</v>
      </c>
      <c r="AV319">
        <v>0</v>
      </c>
      <c r="AW319">
        <v>0</v>
      </c>
      <c r="AX319">
        <v>50</v>
      </c>
      <c r="AY319">
        <v>0</v>
      </c>
      <c r="AZ319">
        <v>100</v>
      </c>
      <c r="BA319">
        <v>8</v>
      </c>
      <c r="BB319">
        <v>6</v>
      </c>
      <c r="BC319">
        <v>1.77</v>
      </c>
      <c r="BD319">
        <v>3.4</v>
      </c>
      <c r="BE319">
        <v>4.05</v>
      </c>
      <c r="BF319">
        <f t="shared" si="4"/>
        <v>3.5334326239388814E-2</v>
      </c>
      <c r="BG319">
        <f>1/Table3[[#This Row],[odds_ft_home_team_win]]-Table3[[#This Row],[Margin/3]]</f>
        <v>0.52963742517304058</v>
      </c>
      <c r="BH319">
        <f>1/Table3[[#This Row],[odds_ft_draw]]-Table3[[#This Row],[Margin/3]]</f>
        <v>0.25878332081943473</v>
      </c>
      <c r="BI319">
        <f>1/Table3[[#This Row],[odds_ft_away_team_win]]-Table3[[#This Row],[Margin/3]]</f>
        <v>0.21157925400752478</v>
      </c>
      <c r="BJ319">
        <f>MROUND(Table3[[#This Row],[ProbH]]*100,2)/100</f>
        <v>0.52</v>
      </c>
      <c r="BK319">
        <v>1.66</v>
      </c>
      <c r="BL319">
        <v>2.77</v>
      </c>
      <c r="BM319">
        <v>5.15</v>
      </c>
      <c r="BN319">
        <v>9.1999999999999993</v>
      </c>
      <c r="BO319">
        <v>2.27</v>
      </c>
      <c r="BP319">
        <v>1.59</v>
      </c>
      <c r="BQ319" t="s">
        <v>2313</v>
      </c>
      <c r="BR319">
        <f>VLOOKUP(Table3[[#This Row],[Reference]],metron,10,FALSE)</f>
        <v>2.5967403582378576</v>
      </c>
      <c r="BS319">
        <f>VLOOKUP(Table3[[#This Row],[Reference]],metron,11,FALSE)</f>
        <v>1.625948039373891</v>
      </c>
      <c r="BT319">
        <f>VLOOKUP(Table3[[#This Row],[Reference]],metron,12,FALSE)</f>
        <v>0.97079231886396644</v>
      </c>
      <c r="BU319">
        <f>VLOOKUP(Table3[[#This Row],[Reference]],metron,13,FALSE)</f>
        <v>0.71433182698515174</v>
      </c>
      <c r="BV319">
        <f>VLOOKUP(Table3[[#This Row],[Reference]],metron,14,FALSE)</f>
        <v>0.43011620400258233</v>
      </c>
      <c r="BW319">
        <f>VLOOKUP(Table3[[#This Row],[Reference]],metron,15,FALSE)</f>
        <v>13.39951055368614</v>
      </c>
      <c r="BX319">
        <f>VLOOKUP(Table3[[#This Row],[Reference]],metron,16,FALSE)</f>
        <v>9.4252064851636579</v>
      </c>
      <c r="BY319">
        <f>VLOOKUP(Table3[[#This Row],[Reference]],metron,17,FALSE)</f>
        <v>5.7628422023992618</v>
      </c>
      <c r="BZ319">
        <f>VLOOKUP(Table3[[#This Row],[Reference]],metron,18,FALSE)</f>
        <v>3.9375576745616732</v>
      </c>
      <c r="CA319">
        <f>VLOOKUP(Table3[[#This Row],[Reference]],metron,19,FALSE)</f>
        <v>7.636668351286878</v>
      </c>
      <c r="CB319">
        <f>VLOOKUP(Table3[[#This Row],[Reference]],metron,20,FALSE)</f>
        <v>5.4876488106019847</v>
      </c>
      <c r="CC319">
        <f>VLOOKUP(Table3[[#This Row],[Reference]],metron,21,FALSE)</f>
        <v>12.460420531849101</v>
      </c>
      <c r="CD319">
        <f>VLOOKUP(Table3[[#This Row],[Reference]],metron,22,FALSE)</f>
        <v>13.44897959183673</v>
      </c>
      <c r="CE319">
        <f>VLOOKUP(Table3[[#This Row],[Reference]],metron,23,FALSE)</f>
        <v>1.462202380952381</v>
      </c>
      <c r="CF319">
        <f>VLOOKUP(Table3[[#This Row],[Reference]],metron,24,FALSE)</f>
        <v>2.01547619047619</v>
      </c>
      <c r="CG319">
        <f>VLOOKUP(Table3[[#This Row],[Reference]],metron,25,FALSE)</f>
        <v>7.7380952380952384E-2</v>
      </c>
      <c r="CH319">
        <f>VLOOKUP(Table3[[#This Row],[Reference]],metron,26,FALSE)</f>
        <v>0.13754093480202439</v>
      </c>
    </row>
    <row r="320" spans="1:86" hidden="1" x14ac:dyDescent="0.45">
      <c r="A320">
        <v>1566066600</v>
      </c>
      <c r="B320" t="s">
        <v>2370</v>
      </c>
      <c r="C320" t="s">
        <v>64</v>
      </c>
      <c r="D320" t="s">
        <v>65</v>
      </c>
      <c r="E320" t="s">
        <v>2304</v>
      </c>
      <c r="F320" t="s">
        <v>2274</v>
      </c>
      <c r="G320" t="s">
        <v>2312</v>
      </c>
      <c r="H320">
        <v>3</v>
      </c>
      <c r="I320">
        <v>3</v>
      </c>
      <c r="J320">
        <v>1</v>
      </c>
      <c r="K320">
        <v>1.92</v>
      </c>
      <c r="L320">
        <v>1</v>
      </c>
      <c r="M320">
        <v>2</v>
      </c>
      <c r="N320">
        <v>0</v>
      </c>
      <c r="O320">
        <v>2</v>
      </c>
      <c r="P320">
        <v>0</v>
      </c>
      <c r="Q320">
        <v>0</v>
      </c>
      <c r="R320">
        <v>0</v>
      </c>
      <c r="S320" t="s">
        <v>2371</v>
      </c>
      <c r="U320">
        <v>12</v>
      </c>
      <c r="V320">
        <v>2</v>
      </c>
      <c r="W320">
        <v>1</v>
      </c>
      <c r="X320">
        <v>0</v>
      </c>
      <c r="Y320">
        <v>3</v>
      </c>
      <c r="Z320">
        <v>0</v>
      </c>
      <c r="AA320">
        <v>0</v>
      </c>
      <c r="AB320">
        <v>1</v>
      </c>
      <c r="AC320">
        <v>1</v>
      </c>
      <c r="AD320">
        <v>2</v>
      </c>
      <c r="AE320">
        <v>13</v>
      </c>
      <c r="AF320">
        <v>6</v>
      </c>
      <c r="AG320">
        <v>5</v>
      </c>
      <c r="AH320">
        <v>4</v>
      </c>
      <c r="AI320">
        <v>8</v>
      </c>
      <c r="AJ320">
        <v>2</v>
      </c>
      <c r="AK320">
        <v>10</v>
      </c>
      <c r="AL320">
        <v>13</v>
      </c>
      <c r="AM320">
        <v>60</v>
      </c>
      <c r="AN320">
        <v>40</v>
      </c>
      <c r="AO320">
        <v>1.45</v>
      </c>
      <c r="AP320">
        <v>0.85</v>
      </c>
      <c r="AQ320">
        <v>1</v>
      </c>
      <c r="AR320">
        <v>0</v>
      </c>
      <c r="AS320">
        <v>50</v>
      </c>
      <c r="AT320">
        <v>0</v>
      </c>
      <c r="AU320">
        <v>0</v>
      </c>
      <c r="AV320">
        <v>0</v>
      </c>
      <c r="AW320">
        <v>0</v>
      </c>
      <c r="AX320">
        <v>50</v>
      </c>
      <c r="AY320">
        <v>0</v>
      </c>
      <c r="AZ320">
        <v>50</v>
      </c>
      <c r="BA320">
        <v>11</v>
      </c>
      <c r="BB320">
        <v>5</v>
      </c>
      <c r="BC320">
        <v>2.2000000000000002</v>
      </c>
      <c r="BD320">
        <v>2.9</v>
      </c>
      <c r="BE320">
        <v>3.75</v>
      </c>
      <c r="BF320">
        <f t="shared" si="4"/>
        <v>2.2013235806339255E-2</v>
      </c>
      <c r="BG320">
        <f>1/Table3[[#This Row],[odds_ft_home_team_win]]-Table3[[#This Row],[Margin/3]]</f>
        <v>0.43253221873911529</v>
      </c>
      <c r="BH320">
        <f>1/Table3[[#This Row],[odds_ft_draw]]-Table3[[#This Row],[Margin/3]]</f>
        <v>0.32281435040055734</v>
      </c>
      <c r="BI320">
        <f>1/Table3[[#This Row],[odds_ft_away_team_win]]-Table3[[#This Row],[Margin/3]]</f>
        <v>0.2446534308603274</v>
      </c>
      <c r="BJ320">
        <f>MROUND(Table3[[#This Row],[ProbH]]*100,2)/100</f>
        <v>0.44</v>
      </c>
      <c r="BK320">
        <v>1.5</v>
      </c>
      <c r="BL320">
        <v>2.7</v>
      </c>
      <c r="BM320">
        <v>5.5</v>
      </c>
      <c r="BN320">
        <v>13</v>
      </c>
      <c r="BO320">
        <v>2.2000000000000002</v>
      </c>
      <c r="BP320">
        <v>1.61</v>
      </c>
      <c r="BQ320" t="s">
        <v>2308</v>
      </c>
      <c r="BR320">
        <f>VLOOKUP(Table3[[#This Row],[Reference]],metron,10,FALSE)</f>
        <v>2.4807646356033461</v>
      </c>
      <c r="BS320">
        <f>VLOOKUP(Table3[[#This Row],[Reference]],metron,11,FALSE)</f>
        <v>1.4140979689366791</v>
      </c>
      <c r="BT320">
        <f>VLOOKUP(Table3[[#This Row],[Reference]],metron,12,FALSE)</f>
        <v>1.0666666666666671</v>
      </c>
      <c r="BU320">
        <f>VLOOKUP(Table3[[#This Row],[Reference]],metron,13,FALSE)</f>
        <v>0.62712066905615294</v>
      </c>
      <c r="BV320">
        <f>VLOOKUP(Table3[[#This Row],[Reference]],metron,14,FALSE)</f>
        <v>0.46009557945041818</v>
      </c>
      <c r="BW320">
        <f>VLOOKUP(Table3[[#This Row],[Reference]],metron,15,FALSE)</f>
        <v>12.56969280146722</v>
      </c>
      <c r="BX320">
        <f>VLOOKUP(Table3[[#This Row],[Reference]],metron,16,FALSE)</f>
        <v>9.8695552498853729</v>
      </c>
      <c r="BY320">
        <f>VLOOKUP(Table3[[#This Row],[Reference]],metron,17,FALSE)</f>
        <v>5.2754256787850897</v>
      </c>
      <c r="BZ320">
        <f>VLOOKUP(Table3[[#This Row],[Reference]],metron,18,FALSE)</f>
        <v>4.1279337321675103</v>
      </c>
      <c r="CA320">
        <f>VLOOKUP(Table3[[#This Row],[Reference]],metron,19,FALSE)</f>
        <v>7.2942671226821298</v>
      </c>
      <c r="CB320">
        <f>VLOOKUP(Table3[[#This Row],[Reference]],metron,20,FALSE)</f>
        <v>5.7416215177178627</v>
      </c>
      <c r="CC320">
        <f>VLOOKUP(Table3[[#This Row],[Reference]],metron,21,FALSE)</f>
        <v>12.897246007868549</v>
      </c>
      <c r="CD320">
        <f>VLOOKUP(Table3[[#This Row],[Reference]],metron,22,FALSE)</f>
        <v>13.507058551261281</v>
      </c>
      <c r="CE320">
        <f>VLOOKUP(Table3[[#This Row],[Reference]],metron,23,FALSE)</f>
        <v>1.576522702104098</v>
      </c>
      <c r="CF320">
        <f>VLOOKUP(Table3[[#This Row],[Reference]],metron,24,FALSE)</f>
        <v>1.917165005537099</v>
      </c>
      <c r="CG320">
        <f>VLOOKUP(Table3[[#This Row],[Reference]],metron,25,FALSE)</f>
        <v>8.4385382059800659E-2</v>
      </c>
      <c r="CH320">
        <f>VLOOKUP(Table3[[#This Row],[Reference]],metron,26,FALSE)</f>
        <v>0.1233665559246955</v>
      </c>
    </row>
    <row r="321" spans="1:86" hidden="1" x14ac:dyDescent="0.45">
      <c r="A321">
        <v>1566074700</v>
      </c>
      <c r="B321" t="s">
        <v>2372</v>
      </c>
      <c r="C321" t="s">
        <v>64</v>
      </c>
      <c r="D321" t="s">
        <v>65</v>
      </c>
      <c r="E321" t="s">
        <v>2283</v>
      </c>
      <c r="F321" t="s">
        <v>2331</v>
      </c>
      <c r="G321" t="s">
        <v>2296</v>
      </c>
      <c r="H321">
        <v>3</v>
      </c>
      <c r="I321">
        <v>3</v>
      </c>
      <c r="J321">
        <v>3</v>
      </c>
      <c r="K321">
        <v>1.67</v>
      </c>
      <c r="L321">
        <v>1</v>
      </c>
      <c r="M321">
        <v>2</v>
      </c>
      <c r="N321">
        <v>2</v>
      </c>
      <c r="O321">
        <v>4</v>
      </c>
      <c r="P321">
        <v>4</v>
      </c>
      <c r="Q321">
        <v>2</v>
      </c>
      <c r="R321">
        <v>2</v>
      </c>
      <c r="S321" t="s">
        <v>2373</v>
      </c>
      <c r="T321" t="s">
        <v>2374</v>
      </c>
      <c r="U321">
        <v>6</v>
      </c>
      <c r="V321">
        <v>2</v>
      </c>
      <c r="W321">
        <v>2</v>
      </c>
      <c r="X321">
        <v>0</v>
      </c>
      <c r="Y321">
        <v>2</v>
      </c>
      <c r="Z321">
        <v>0</v>
      </c>
      <c r="AA321">
        <v>2</v>
      </c>
      <c r="AB321">
        <v>0</v>
      </c>
      <c r="AC321">
        <v>2</v>
      </c>
      <c r="AD321">
        <v>0</v>
      </c>
      <c r="AE321">
        <v>20</v>
      </c>
      <c r="AF321">
        <v>9</v>
      </c>
      <c r="AG321">
        <v>7</v>
      </c>
      <c r="AH321">
        <v>4</v>
      </c>
      <c r="AI321">
        <v>13</v>
      </c>
      <c r="AJ321">
        <v>5</v>
      </c>
      <c r="AK321">
        <v>15</v>
      </c>
      <c r="AL321">
        <v>6</v>
      </c>
      <c r="AM321">
        <v>65</v>
      </c>
      <c r="AN321">
        <v>35</v>
      </c>
      <c r="AO321">
        <v>2.37</v>
      </c>
      <c r="AP321">
        <v>1.2</v>
      </c>
      <c r="AQ321">
        <v>4</v>
      </c>
      <c r="AR321">
        <v>100</v>
      </c>
      <c r="AS321">
        <v>100</v>
      </c>
      <c r="AT321">
        <v>100</v>
      </c>
      <c r="AU321">
        <v>50</v>
      </c>
      <c r="AV321">
        <v>50</v>
      </c>
      <c r="AW321">
        <v>0</v>
      </c>
      <c r="AX321">
        <v>100</v>
      </c>
      <c r="AY321">
        <v>100</v>
      </c>
      <c r="AZ321">
        <v>100</v>
      </c>
      <c r="BA321">
        <v>10</v>
      </c>
      <c r="BB321">
        <v>0</v>
      </c>
      <c r="BC321">
        <v>2.1</v>
      </c>
      <c r="BD321">
        <v>2.85</v>
      </c>
      <c r="BE321">
        <v>4.1500000000000004</v>
      </c>
      <c r="BF321">
        <f t="shared" si="4"/>
        <v>2.2677174864873011E-2</v>
      </c>
      <c r="BG321">
        <f>1/Table3[[#This Row],[odds_ft_home_team_win]]-Table3[[#This Row],[Margin/3]]</f>
        <v>0.45351330132560314</v>
      </c>
      <c r="BH321">
        <f>1/Table3[[#This Row],[odds_ft_draw]]-Table3[[#This Row],[Margin/3]]</f>
        <v>0.32820001811758309</v>
      </c>
      <c r="BI321">
        <f>1/Table3[[#This Row],[odds_ft_away_team_win]]-Table3[[#This Row],[Margin/3]]</f>
        <v>0.21828668055681372</v>
      </c>
      <c r="BJ321">
        <f>MROUND(Table3[[#This Row],[ProbH]]*100,2)/100</f>
        <v>0.46</v>
      </c>
      <c r="BK321">
        <v>1.59</v>
      </c>
      <c r="BL321">
        <v>2.88</v>
      </c>
      <c r="BM321">
        <v>5.25</v>
      </c>
      <c r="BN321">
        <v>8.9</v>
      </c>
      <c r="BO321">
        <v>2.2200000000000002</v>
      </c>
      <c r="BP321">
        <v>1.62</v>
      </c>
      <c r="BQ321" t="s">
        <v>2288</v>
      </c>
      <c r="BR321">
        <f>VLOOKUP(Table3[[#This Row],[Reference]],metron,10,FALSE)</f>
        <v>2.5405629139072849</v>
      </c>
      <c r="BS321">
        <f>VLOOKUP(Table3[[#This Row],[Reference]],metron,11,FALSE)</f>
        <v>1.4888836329233679</v>
      </c>
      <c r="BT321">
        <f>VLOOKUP(Table3[[#This Row],[Reference]],metron,12,FALSE)</f>
        <v>1.0516792809839171</v>
      </c>
      <c r="BU321">
        <f>VLOOKUP(Table3[[#This Row],[Reference]],metron,13,FALSE)</f>
        <v>0.64581362346263005</v>
      </c>
      <c r="BV321">
        <f>VLOOKUP(Table3[[#This Row],[Reference]],metron,14,FALSE)</f>
        <v>0.45364238410596031</v>
      </c>
      <c r="BW321">
        <f>VLOOKUP(Table3[[#This Row],[Reference]],metron,15,FALSE)</f>
        <v>12.686892177589851</v>
      </c>
      <c r="BX321">
        <f>VLOOKUP(Table3[[#This Row],[Reference]],metron,16,FALSE)</f>
        <v>9.8059196617336148</v>
      </c>
      <c r="BY321">
        <f>VLOOKUP(Table3[[#This Row],[Reference]],metron,17,FALSE)</f>
        <v>5.3198121263877027</v>
      </c>
      <c r="BZ321">
        <f>VLOOKUP(Table3[[#This Row],[Reference]],metron,18,FALSE)</f>
        <v>4.0954312553373189</v>
      </c>
      <c r="CA321">
        <f>VLOOKUP(Table3[[#This Row],[Reference]],metron,19,FALSE)</f>
        <v>7.3670800512021479</v>
      </c>
      <c r="CB321">
        <f>VLOOKUP(Table3[[#This Row],[Reference]],metron,20,FALSE)</f>
        <v>5.710488406396296</v>
      </c>
      <c r="CC321">
        <f>VLOOKUP(Table3[[#This Row],[Reference]],metron,21,FALSE)</f>
        <v>13.0488908033599</v>
      </c>
      <c r="CD321">
        <f>VLOOKUP(Table3[[#This Row],[Reference]],metron,22,FALSE)</f>
        <v>13.714839543398661</v>
      </c>
      <c r="CE321">
        <f>VLOOKUP(Table3[[#This Row],[Reference]],metron,23,FALSE)</f>
        <v>1.567523459812322</v>
      </c>
      <c r="CF321">
        <f>VLOOKUP(Table3[[#This Row],[Reference]],metron,24,FALSE)</f>
        <v>1.951040391676867</v>
      </c>
      <c r="CG321">
        <f>VLOOKUP(Table3[[#This Row],[Reference]],metron,25,FALSE)</f>
        <v>8.3027335781313744E-2</v>
      </c>
      <c r="CH321">
        <f>VLOOKUP(Table3[[#This Row],[Reference]],metron,26,FALSE)</f>
        <v>0.13117095063239501</v>
      </c>
    </row>
    <row r="322" spans="1:86" hidden="1" x14ac:dyDescent="0.45">
      <c r="A322">
        <v>1566082800</v>
      </c>
      <c r="B322" t="s">
        <v>2375</v>
      </c>
      <c r="C322" t="s">
        <v>64</v>
      </c>
      <c r="D322" t="s">
        <v>65</v>
      </c>
      <c r="E322" t="s">
        <v>2273</v>
      </c>
      <c r="F322" t="s">
        <v>66</v>
      </c>
      <c r="G322" t="s">
        <v>2317</v>
      </c>
      <c r="H322">
        <v>3</v>
      </c>
      <c r="I322">
        <v>1</v>
      </c>
      <c r="J322">
        <v>1</v>
      </c>
      <c r="K322">
        <v>1.82</v>
      </c>
      <c r="L322">
        <v>2.5</v>
      </c>
      <c r="M322">
        <v>1</v>
      </c>
      <c r="N322">
        <v>6</v>
      </c>
      <c r="O322">
        <v>7</v>
      </c>
      <c r="P322">
        <v>4</v>
      </c>
      <c r="Q322">
        <v>1</v>
      </c>
      <c r="R322">
        <v>3</v>
      </c>
      <c r="S322">
        <v>3</v>
      </c>
      <c r="T322" t="s">
        <v>2376</v>
      </c>
      <c r="U322">
        <v>6</v>
      </c>
      <c r="V322">
        <v>8</v>
      </c>
      <c r="W322">
        <v>4</v>
      </c>
      <c r="X322">
        <v>1</v>
      </c>
      <c r="Y322">
        <v>3</v>
      </c>
      <c r="Z322">
        <v>0</v>
      </c>
      <c r="AA322">
        <v>1</v>
      </c>
      <c r="AB322">
        <v>4</v>
      </c>
      <c r="AC322">
        <v>1</v>
      </c>
      <c r="AD322">
        <v>2</v>
      </c>
      <c r="AE322">
        <v>9</v>
      </c>
      <c r="AF322">
        <v>17</v>
      </c>
      <c r="AG322">
        <v>5</v>
      </c>
      <c r="AH322">
        <v>12</v>
      </c>
      <c r="AI322">
        <v>4</v>
      </c>
      <c r="AJ322">
        <v>5</v>
      </c>
      <c r="AK322">
        <v>11</v>
      </c>
      <c r="AL322">
        <v>13</v>
      </c>
      <c r="AM322">
        <v>40</v>
      </c>
      <c r="AN322">
        <v>60</v>
      </c>
      <c r="AO322">
        <v>1.43</v>
      </c>
      <c r="AP322">
        <v>2.6</v>
      </c>
      <c r="AQ322">
        <v>1</v>
      </c>
      <c r="AR322">
        <v>50</v>
      </c>
      <c r="AS322">
        <v>50</v>
      </c>
      <c r="AT322">
        <v>0</v>
      </c>
      <c r="AU322">
        <v>0</v>
      </c>
      <c r="AV322">
        <v>0</v>
      </c>
      <c r="AW322">
        <v>0</v>
      </c>
      <c r="AX322">
        <v>50</v>
      </c>
      <c r="AY322">
        <v>0</v>
      </c>
      <c r="AZ322">
        <v>50</v>
      </c>
      <c r="BA322">
        <v>14</v>
      </c>
      <c r="BB322">
        <v>8</v>
      </c>
      <c r="BC322">
        <v>3.05</v>
      </c>
      <c r="BD322">
        <v>2.95</v>
      </c>
      <c r="BE322">
        <v>2.5</v>
      </c>
      <c r="BF322">
        <f t="shared" si="4"/>
        <v>2.2283967768824686E-2</v>
      </c>
      <c r="BG322">
        <f>1/Table3[[#This Row],[odds_ft_home_team_win]]-Table3[[#This Row],[Margin/3]]</f>
        <v>0.30558488469019174</v>
      </c>
      <c r="BH322">
        <f>1/Table3[[#This Row],[odds_ft_draw]]-Table3[[#This Row],[Margin/3]]</f>
        <v>0.31669908307863293</v>
      </c>
      <c r="BI322">
        <f>1/Table3[[#This Row],[odds_ft_away_team_win]]-Table3[[#This Row],[Margin/3]]</f>
        <v>0.37771603223117534</v>
      </c>
      <c r="BJ322">
        <f>MROUND(Table3[[#This Row],[ProbH]]*100,2)/100</f>
        <v>0.3</v>
      </c>
      <c r="BK322">
        <v>1.44</v>
      </c>
      <c r="BL322">
        <v>2.35</v>
      </c>
      <c r="BM322">
        <v>4.5</v>
      </c>
      <c r="BN322">
        <v>11</v>
      </c>
      <c r="BO322">
        <v>2</v>
      </c>
      <c r="BP322">
        <v>1.69</v>
      </c>
      <c r="BQ322" t="s">
        <v>2276</v>
      </c>
      <c r="BR322">
        <f>VLOOKUP(Table3[[#This Row],[Reference]],metron,10,FALSE)</f>
        <v>2.5726407816919519</v>
      </c>
      <c r="BS322">
        <f>VLOOKUP(Table3[[#This Row],[Reference]],metron,11,FALSE)</f>
        <v>1.1805091283106199</v>
      </c>
      <c r="BT322">
        <f>VLOOKUP(Table3[[#This Row],[Reference]],metron,12,FALSE)</f>
        <v>1.3921316533813319</v>
      </c>
      <c r="BU322">
        <f>VLOOKUP(Table3[[#This Row],[Reference]],metron,13,FALSE)</f>
        <v>0.5209673269873939</v>
      </c>
      <c r="BV322">
        <f>VLOOKUP(Table3[[#This Row],[Reference]],metron,14,FALSE)</f>
        <v>0.61847182917417032</v>
      </c>
      <c r="BW322">
        <f>VLOOKUP(Table3[[#This Row],[Reference]],metron,15,FALSE)</f>
        <v>11.149200710479571</v>
      </c>
      <c r="BX322">
        <f>VLOOKUP(Table3[[#This Row],[Reference]],metron,16,FALSE)</f>
        <v>11.444049733570161</v>
      </c>
      <c r="BY322">
        <f>VLOOKUP(Table3[[#This Row],[Reference]],metron,17,FALSE)</f>
        <v>4.5257270693512304</v>
      </c>
      <c r="BZ322">
        <f>VLOOKUP(Table3[[#This Row],[Reference]],metron,18,FALSE)</f>
        <v>4.8465324384787474</v>
      </c>
      <c r="CA322">
        <f>VLOOKUP(Table3[[#This Row],[Reference]],metron,19,FALSE)</f>
        <v>6.6234736411283404</v>
      </c>
      <c r="CB322">
        <f>VLOOKUP(Table3[[#This Row],[Reference]],metron,20,FALSE)</f>
        <v>6.5975172950914134</v>
      </c>
      <c r="CC322">
        <f>VLOOKUP(Table3[[#This Row],[Reference]],metron,21,FALSE)</f>
        <v>12.90081154192967</v>
      </c>
      <c r="CD322">
        <f>VLOOKUP(Table3[[#This Row],[Reference]],metron,22,FALSE)</f>
        <v>13.00360685302074</v>
      </c>
      <c r="CE322">
        <f>VLOOKUP(Table3[[#This Row],[Reference]],metron,23,FALSE)</f>
        <v>1.7502145922746779</v>
      </c>
      <c r="CF322">
        <f>VLOOKUP(Table3[[#This Row],[Reference]],metron,24,FALSE)</f>
        <v>1.831402831402831</v>
      </c>
      <c r="CG322">
        <f>VLOOKUP(Table3[[#This Row],[Reference]],metron,25,FALSE)</f>
        <v>9.6525096525096526E-2</v>
      </c>
      <c r="CH322">
        <f>VLOOKUP(Table3[[#This Row],[Reference]],metron,26,FALSE)</f>
        <v>0.1244101244101244</v>
      </c>
    </row>
    <row r="323" spans="1:86" hidden="1" x14ac:dyDescent="0.45">
      <c r="A323">
        <v>1566136800</v>
      </c>
      <c r="B323" t="s">
        <v>2377</v>
      </c>
      <c r="C323" t="s">
        <v>64</v>
      </c>
      <c r="D323" t="s">
        <v>65</v>
      </c>
      <c r="E323" t="s">
        <v>2279</v>
      </c>
      <c r="F323" t="s">
        <v>2321</v>
      </c>
      <c r="G323" t="s">
        <v>2358</v>
      </c>
      <c r="H323">
        <v>3</v>
      </c>
      <c r="I323">
        <v>0</v>
      </c>
      <c r="J323">
        <v>1</v>
      </c>
      <c r="K323">
        <v>1.36</v>
      </c>
      <c r="L323">
        <v>0.75</v>
      </c>
      <c r="M323">
        <v>2</v>
      </c>
      <c r="N323">
        <v>1</v>
      </c>
      <c r="O323">
        <v>3</v>
      </c>
      <c r="P323">
        <v>1</v>
      </c>
      <c r="Q323">
        <v>1</v>
      </c>
      <c r="R323">
        <v>0</v>
      </c>
      <c r="S323" t="s">
        <v>2378</v>
      </c>
      <c r="T323">
        <v>76</v>
      </c>
      <c r="U323">
        <v>5</v>
      </c>
      <c r="V323">
        <v>3</v>
      </c>
      <c r="W323">
        <v>3</v>
      </c>
      <c r="X323">
        <v>0</v>
      </c>
      <c r="Y323">
        <v>1</v>
      </c>
      <c r="Z323">
        <v>0</v>
      </c>
      <c r="AA323">
        <v>1</v>
      </c>
      <c r="AB323">
        <v>2</v>
      </c>
      <c r="AC323">
        <v>1</v>
      </c>
      <c r="AD323">
        <v>0</v>
      </c>
      <c r="AE323">
        <v>10</v>
      </c>
      <c r="AF323">
        <v>11</v>
      </c>
      <c r="AG323">
        <v>5</v>
      </c>
      <c r="AH323">
        <v>6</v>
      </c>
      <c r="AI323">
        <v>5</v>
      </c>
      <c r="AJ323">
        <v>5</v>
      </c>
      <c r="AK323">
        <v>25</v>
      </c>
      <c r="AL323">
        <v>7</v>
      </c>
      <c r="AM323">
        <v>34</v>
      </c>
      <c r="AN323">
        <v>66</v>
      </c>
      <c r="AO323">
        <v>1.36</v>
      </c>
      <c r="AP323">
        <v>1.66</v>
      </c>
      <c r="AQ323">
        <v>1</v>
      </c>
      <c r="AR323">
        <v>0</v>
      </c>
      <c r="AS323">
        <v>50</v>
      </c>
      <c r="AT323">
        <v>0</v>
      </c>
      <c r="AU323">
        <v>0</v>
      </c>
      <c r="AV323">
        <v>0</v>
      </c>
      <c r="AW323">
        <v>50</v>
      </c>
      <c r="AX323">
        <v>50</v>
      </c>
      <c r="AY323">
        <v>0</v>
      </c>
      <c r="AZ323">
        <v>0</v>
      </c>
      <c r="BA323">
        <v>9</v>
      </c>
      <c r="BB323">
        <v>7</v>
      </c>
      <c r="BC323">
        <v>2.25</v>
      </c>
      <c r="BD323">
        <v>2.95</v>
      </c>
      <c r="BE323">
        <v>3.55</v>
      </c>
      <c r="BF323">
        <f t="shared" ref="BF323:BF386" si="5">(1/BC323+1/BD323+1/BE323-1)/3</f>
        <v>2.1705878712324173E-2</v>
      </c>
      <c r="BG323">
        <f>1/Table3[[#This Row],[odds_ft_home_team_win]]-Table3[[#This Row],[Margin/3]]</f>
        <v>0.42273856573212026</v>
      </c>
      <c r="BH323">
        <f>1/Table3[[#This Row],[odds_ft_draw]]-Table3[[#This Row],[Margin/3]]</f>
        <v>0.31727717213513346</v>
      </c>
      <c r="BI323">
        <f>1/Table3[[#This Row],[odds_ft_away_team_win]]-Table3[[#This Row],[Margin/3]]</f>
        <v>0.25998426213274628</v>
      </c>
      <c r="BJ323">
        <f>MROUND(Table3[[#This Row],[ProbH]]*100,2)/100</f>
        <v>0.42</v>
      </c>
      <c r="BK323">
        <v>1.53</v>
      </c>
      <c r="BL323">
        <v>2.7</v>
      </c>
      <c r="BM323">
        <v>5.5</v>
      </c>
      <c r="BN323">
        <v>13</v>
      </c>
      <c r="BO323">
        <v>2.15</v>
      </c>
      <c r="BP323">
        <v>1.61</v>
      </c>
      <c r="BQ323" t="s">
        <v>2363</v>
      </c>
      <c r="BR323">
        <f>VLOOKUP(Table3[[#This Row],[Reference]],metron,10,FALSE)</f>
        <v>2.4884649511978703</v>
      </c>
      <c r="BS323">
        <f>VLOOKUP(Table3[[#This Row],[Reference]],metron,11,FALSE)</f>
        <v>1.396960958296362</v>
      </c>
      <c r="BT323">
        <f>VLOOKUP(Table3[[#This Row],[Reference]],metron,12,FALSE)</f>
        <v>1.091503992901508</v>
      </c>
      <c r="BU323">
        <f>VLOOKUP(Table3[[#This Row],[Reference]],metron,13,FALSE)</f>
        <v>0.60765391014975045</v>
      </c>
      <c r="BV323">
        <f>VLOOKUP(Table3[[#This Row],[Reference]],metron,14,FALSE)</f>
        <v>0.47276760953965608</v>
      </c>
      <c r="BW323">
        <f>VLOOKUP(Table3[[#This Row],[Reference]],metron,15,FALSE)</f>
        <v>12.29504785684561</v>
      </c>
      <c r="BX323">
        <f>VLOOKUP(Table3[[#This Row],[Reference]],metron,16,FALSE)</f>
        <v>10.047232625884311</v>
      </c>
      <c r="BY323">
        <f>VLOOKUP(Table3[[#This Row],[Reference]],metron,17,FALSE)</f>
        <v>5.2917192097519967</v>
      </c>
      <c r="BZ323">
        <f>VLOOKUP(Table3[[#This Row],[Reference]],metron,18,FALSE)</f>
        <v>4.2580916351408158</v>
      </c>
      <c r="CA323">
        <f>VLOOKUP(Table3[[#This Row],[Reference]],metron,19,FALSE)</f>
        <v>7.0033286470936131</v>
      </c>
      <c r="CB323">
        <f>VLOOKUP(Table3[[#This Row],[Reference]],metron,20,FALSE)</f>
        <v>5.789140990743495</v>
      </c>
      <c r="CC323">
        <f>VLOOKUP(Table3[[#This Row],[Reference]],metron,21,FALSE)</f>
        <v>12.77041895895049</v>
      </c>
      <c r="CD323">
        <f>VLOOKUP(Table3[[#This Row],[Reference]],metron,22,FALSE)</f>
        <v>13.411129919593741</v>
      </c>
      <c r="CE323">
        <f>VLOOKUP(Table3[[#This Row],[Reference]],metron,23,FALSE)</f>
        <v>1.556141062018646</v>
      </c>
      <c r="CF323">
        <f>VLOOKUP(Table3[[#This Row],[Reference]],metron,24,FALSE)</f>
        <v>1.9114308877178761</v>
      </c>
      <c r="CG323">
        <f>VLOOKUP(Table3[[#This Row],[Reference]],metron,25,FALSE)</f>
        <v>8.4920956627482766E-2</v>
      </c>
      <c r="CH323">
        <f>VLOOKUP(Table3[[#This Row],[Reference]],metron,26,FALSE)</f>
        <v>0.1323469801378192</v>
      </c>
    </row>
    <row r="324" spans="1:86" hidden="1" x14ac:dyDescent="0.45">
      <c r="A324">
        <v>1566153000</v>
      </c>
      <c r="B324" t="s">
        <v>2379</v>
      </c>
      <c r="C324" t="s">
        <v>64</v>
      </c>
      <c r="D324" t="s">
        <v>65</v>
      </c>
      <c r="E324" t="s">
        <v>2315</v>
      </c>
      <c r="F324" t="s">
        <v>2325</v>
      </c>
      <c r="G324" t="s">
        <v>2301</v>
      </c>
      <c r="H324">
        <v>3</v>
      </c>
      <c r="I324">
        <v>0</v>
      </c>
      <c r="J324">
        <v>3</v>
      </c>
      <c r="K324">
        <v>1.5</v>
      </c>
      <c r="L324">
        <v>1.27</v>
      </c>
      <c r="M324">
        <v>0</v>
      </c>
      <c r="N324">
        <v>3</v>
      </c>
      <c r="O324">
        <v>3</v>
      </c>
      <c r="P324">
        <v>2</v>
      </c>
      <c r="Q324">
        <v>0</v>
      </c>
      <c r="R324">
        <v>2</v>
      </c>
      <c r="T324" t="s">
        <v>2380</v>
      </c>
      <c r="U324">
        <v>4</v>
      </c>
      <c r="V324">
        <v>9</v>
      </c>
      <c r="W324">
        <v>2</v>
      </c>
      <c r="X324">
        <v>0</v>
      </c>
      <c r="Y324">
        <v>4</v>
      </c>
      <c r="Z324">
        <v>0</v>
      </c>
      <c r="AA324">
        <v>1</v>
      </c>
      <c r="AB324">
        <v>1</v>
      </c>
      <c r="AC324">
        <v>2</v>
      </c>
      <c r="AD324">
        <v>2</v>
      </c>
      <c r="AE324">
        <v>6</v>
      </c>
      <c r="AF324">
        <v>13</v>
      </c>
      <c r="AG324">
        <v>3</v>
      </c>
      <c r="AH324">
        <v>7</v>
      </c>
      <c r="AI324">
        <v>3</v>
      </c>
      <c r="AJ324">
        <v>6</v>
      </c>
      <c r="AK324">
        <v>13</v>
      </c>
      <c r="AL324">
        <v>11</v>
      </c>
      <c r="AM324">
        <v>59</v>
      </c>
      <c r="AN324">
        <v>41</v>
      </c>
      <c r="AO324">
        <v>1.1399999999999999</v>
      </c>
      <c r="AP324">
        <v>1.76</v>
      </c>
      <c r="AQ324">
        <v>1.5</v>
      </c>
      <c r="AR324">
        <v>0</v>
      </c>
      <c r="AS324">
        <v>50</v>
      </c>
      <c r="AT324">
        <v>0</v>
      </c>
      <c r="AU324">
        <v>0</v>
      </c>
      <c r="AV324">
        <v>0</v>
      </c>
      <c r="AW324">
        <v>0</v>
      </c>
      <c r="AX324">
        <v>100</v>
      </c>
      <c r="AY324">
        <v>0</v>
      </c>
      <c r="AZ324">
        <v>50</v>
      </c>
      <c r="BA324">
        <v>6</v>
      </c>
      <c r="BB324">
        <v>8</v>
      </c>
      <c r="BC324">
        <v>1.95</v>
      </c>
      <c r="BD324">
        <v>3.1</v>
      </c>
      <c r="BE324">
        <v>4.3</v>
      </c>
      <c r="BF324">
        <f t="shared" si="5"/>
        <v>2.2653099172228981E-2</v>
      </c>
      <c r="BG324">
        <f>1/Table3[[#This Row],[odds_ft_home_team_win]]-Table3[[#This Row],[Margin/3]]</f>
        <v>0.49016741364828392</v>
      </c>
      <c r="BH324">
        <f>1/Table3[[#This Row],[odds_ft_draw]]-Table3[[#This Row],[Margin/3]]</f>
        <v>0.29992754598906135</v>
      </c>
      <c r="BI324">
        <f>1/Table3[[#This Row],[odds_ft_away_team_win]]-Table3[[#This Row],[Margin/3]]</f>
        <v>0.20990504036265473</v>
      </c>
      <c r="BJ324">
        <f>MROUND(Table3[[#This Row],[ProbH]]*100,2)/100</f>
        <v>0.5</v>
      </c>
      <c r="BK324">
        <v>1.57</v>
      </c>
      <c r="BL324">
        <v>2.87</v>
      </c>
      <c r="BM324">
        <v>6</v>
      </c>
      <c r="BN324">
        <v>15</v>
      </c>
      <c r="BO324">
        <v>2.15</v>
      </c>
      <c r="BP324">
        <v>1.61</v>
      </c>
      <c r="BQ324" t="s">
        <v>2318</v>
      </c>
      <c r="BR324">
        <f>VLOOKUP(Table3[[#This Row],[Reference]],metron,10,FALSE)</f>
        <v>2.5202079886551649</v>
      </c>
      <c r="BS324">
        <f>VLOOKUP(Table3[[#This Row],[Reference]],metron,11,FALSE)</f>
        <v>1.5342708579532029</v>
      </c>
      <c r="BT324">
        <f>VLOOKUP(Table3[[#This Row],[Reference]],metron,12,FALSE)</f>
        <v>0.98593713070196176</v>
      </c>
      <c r="BU324">
        <f>VLOOKUP(Table3[[#This Row],[Reference]],metron,13,FALSE)</f>
        <v>0.67513590167809023</v>
      </c>
      <c r="BV324">
        <f>VLOOKUP(Table3[[#This Row],[Reference]],metron,14,FALSE)</f>
        <v>0.4286727337194185</v>
      </c>
      <c r="BW324">
        <f>VLOOKUP(Table3[[#This Row],[Reference]],metron,15,FALSE)</f>
        <v>12.98669114272602</v>
      </c>
      <c r="BX324">
        <f>VLOOKUP(Table3[[#This Row],[Reference]],metron,16,FALSE)</f>
        <v>9.4167049105094076</v>
      </c>
      <c r="BY324">
        <f>VLOOKUP(Table3[[#This Row],[Reference]],metron,17,FALSE)</f>
        <v>5.6645716945996272</v>
      </c>
      <c r="BZ324">
        <f>VLOOKUP(Table3[[#This Row],[Reference]],metron,18,FALSE)</f>
        <v>4.0242085661080074</v>
      </c>
      <c r="CA324">
        <f>VLOOKUP(Table3[[#This Row],[Reference]],metron,19,FALSE)</f>
        <v>7.3221194481263927</v>
      </c>
      <c r="CB324">
        <f>VLOOKUP(Table3[[#This Row],[Reference]],metron,20,FALSE)</f>
        <v>5.3924963444014002</v>
      </c>
      <c r="CC324">
        <f>VLOOKUP(Table3[[#This Row],[Reference]],metron,21,FALSE)</f>
        <v>12.508162313432839</v>
      </c>
      <c r="CD324">
        <f>VLOOKUP(Table3[[#This Row],[Reference]],metron,22,FALSE)</f>
        <v>13.36963619402985</v>
      </c>
      <c r="CE324">
        <f>VLOOKUP(Table3[[#This Row],[Reference]],metron,23,FALSE)</f>
        <v>1.4438014689517029</v>
      </c>
      <c r="CF324">
        <f>VLOOKUP(Table3[[#This Row],[Reference]],metron,24,FALSE)</f>
        <v>1.9410193634542621</v>
      </c>
      <c r="CG324">
        <f>VLOOKUP(Table3[[#This Row],[Reference]],metron,25,FALSE)</f>
        <v>8.4130870242599604E-2</v>
      </c>
      <c r="CH324">
        <f>VLOOKUP(Table3[[#This Row],[Reference]],metron,26,FALSE)</f>
        <v>0.1275317160026708</v>
      </c>
    </row>
    <row r="325" spans="1:86" hidden="1" x14ac:dyDescent="0.45">
      <c r="A325">
        <v>1566161100</v>
      </c>
      <c r="B325" t="s">
        <v>2381</v>
      </c>
      <c r="C325" t="s">
        <v>64</v>
      </c>
      <c r="D325" t="s">
        <v>65</v>
      </c>
      <c r="E325" t="s">
        <v>2290</v>
      </c>
      <c r="F325" t="s">
        <v>2311</v>
      </c>
      <c r="G325" t="s">
        <v>2306</v>
      </c>
      <c r="H325">
        <v>3</v>
      </c>
      <c r="I325">
        <v>1</v>
      </c>
      <c r="J325">
        <v>0</v>
      </c>
      <c r="K325">
        <v>2</v>
      </c>
      <c r="L325">
        <v>1.67</v>
      </c>
      <c r="M325">
        <v>3</v>
      </c>
      <c r="N325">
        <v>1</v>
      </c>
      <c r="O325">
        <v>4</v>
      </c>
      <c r="P325">
        <v>0</v>
      </c>
      <c r="Q325">
        <v>0</v>
      </c>
      <c r="R325">
        <v>0</v>
      </c>
      <c r="S325" t="s">
        <v>2382</v>
      </c>
      <c r="T325">
        <v>51</v>
      </c>
      <c r="U325">
        <v>3</v>
      </c>
      <c r="V325">
        <v>3</v>
      </c>
      <c r="W325">
        <v>4</v>
      </c>
      <c r="X325">
        <v>0</v>
      </c>
      <c r="Y325">
        <v>2</v>
      </c>
      <c r="Z325">
        <v>0</v>
      </c>
      <c r="AA325">
        <v>2</v>
      </c>
      <c r="AB325">
        <v>2</v>
      </c>
      <c r="AC325">
        <v>0</v>
      </c>
      <c r="AD325">
        <v>2</v>
      </c>
      <c r="AE325">
        <v>8</v>
      </c>
      <c r="AF325">
        <v>5</v>
      </c>
      <c r="AG325">
        <v>6</v>
      </c>
      <c r="AH325">
        <v>3</v>
      </c>
      <c r="AI325">
        <v>2</v>
      </c>
      <c r="AJ325">
        <v>2</v>
      </c>
      <c r="AK325">
        <v>18</v>
      </c>
      <c r="AL325">
        <v>11</v>
      </c>
      <c r="AM325">
        <v>27</v>
      </c>
      <c r="AN325">
        <v>73</v>
      </c>
      <c r="AO325">
        <v>1.29</v>
      </c>
      <c r="AP325">
        <v>0.93</v>
      </c>
      <c r="AQ325">
        <v>1.5</v>
      </c>
      <c r="AR325">
        <v>50</v>
      </c>
      <c r="AS325">
        <v>50</v>
      </c>
      <c r="AT325">
        <v>0</v>
      </c>
      <c r="AU325">
        <v>0</v>
      </c>
      <c r="AV325">
        <v>0</v>
      </c>
      <c r="AW325">
        <v>0</v>
      </c>
      <c r="AX325">
        <v>50</v>
      </c>
      <c r="AY325">
        <v>0</v>
      </c>
      <c r="AZ325">
        <v>100</v>
      </c>
      <c r="BA325">
        <v>17</v>
      </c>
      <c r="BB325">
        <v>2</v>
      </c>
      <c r="BC325">
        <v>3</v>
      </c>
      <c r="BD325">
        <v>2.8</v>
      </c>
      <c r="BE325">
        <v>2.65</v>
      </c>
      <c r="BF325">
        <f t="shared" si="5"/>
        <v>2.2611560347409448E-2</v>
      </c>
      <c r="BG325">
        <f>1/Table3[[#This Row],[odds_ft_home_team_win]]-Table3[[#This Row],[Margin/3]]</f>
        <v>0.31072177298592385</v>
      </c>
      <c r="BH325">
        <f>1/Table3[[#This Row],[odds_ft_draw]]-Table3[[#This Row],[Margin/3]]</f>
        <v>0.33453129679544769</v>
      </c>
      <c r="BI325">
        <f>1/Table3[[#This Row],[odds_ft_away_team_win]]-Table3[[#This Row],[Margin/3]]</f>
        <v>0.3547469302186283</v>
      </c>
      <c r="BJ325">
        <f>MROUND(Table3[[#This Row],[ProbH]]*100,2)/100</f>
        <v>0.32</v>
      </c>
      <c r="BK325">
        <v>1.5</v>
      </c>
      <c r="BL325">
        <v>2.5</v>
      </c>
      <c r="BM325">
        <v>5</v>
      </c>
      <c r="BN325">
        <v>11</v>
      </c>
      <c r="BO325">
        <v>2</v>
      </c>
      <c r="BP325">
        <v>1.69</v>
      </c>
      <c r="BQ325" t="s">
        <v>2293</v>
      </c>
      <c r="BR325">
        <f>VLOOKUP(Table3[[#This Row],[Reference]],metron,10,FALSE)</f>
        <v>2.5313454284174597</v>
      </c>
      <c r="BS325">
        <f>VLOOKUP(Table3[[#This Row],[Reference]],metron,11,FALSE)</f>
        <v>1.210167055864918</v>
      </c>
      <c r="BT325">
        <f>VLOOKUP(Table3[[#This Row],[Reference]],metron,12,FALSE)</f>
        <v>1.3211783725525419</v>
      </c>
      <c r="BU325">
        <f>VLOOKUP(Table3[[#This Row],[Reference]],metron,13,FALSE)</f>
        <v>0.53135669362084459</v>
      </c>
      <c r="BV325">
        <f>VLOOKUP(Table3[[#This Row],[Reference]],metron,14,FALSE)</f>
        <v>0.55633423180592989</v>
      </c>
      <c r="BW325">
        <f>VLOOKUP(Table3[[#This Row],[Reference]],metron,15,FALSE)</f>
        <v>11.21109010712035</v>
      </c>
      <c r="BX325">
        <f>VLOOKUP(Table3[[#This Row],[Reference]],metron,16,FALSE)</f>
        <v>11.01700787401575</v>
      </c>
      <c r="BY325">
        <f>VLOOKUP(Table3[[#This Row],[Reference]],metron,17,FALSE)</f>
        <v>4.6792332268370611</v>
      </c>
      <c r="BZ325">
        <f>VLOOKUP(Table3[[#This Row],[Reference]],metron,18,FALSE)</f>
        <v>4.7080804854679013</v>
      </c>
      <c r="CA325">
        <f>VLOOKUP(Table3[[#This Row],[Reference]],metron,19,FALSE)</f>
        <v>6.5318568802832893</v>
      </c>
      <c r="CB325">
        <f>VLOOKUP(Table3[[#This Row],[Reference]],metron,20,FALSE)</f>
        <v>6.3089273885478487</v>
      </c>
      <c r="CC325">
        <f>VLOOKUP(Table3[[#This Row],[Reference]],metron,21,FALSE)</f>
        <v>12.72547770700637</v>
      </c>
      <c r="CD325">
        <f>VLOOKUP(Table3[[#This Row],[Reference]],metron,22,FALSE)</f>
        <v>13.06847133757962</v>
      </c>
      <c r="CE325">
        <f>VLOOKUP(Table3[[#This Row],[Reference]],metron,23,FALSE)</f>
        <v>1.6902356902356901</v>
      </c>
      <c r="CF325">
        <f>VLOOKUP(Table3[[#This Row],[Reference]],metron,24,FALSE)</f>
        <v>1.8050198959289869</v>
      </c>
      <c r="CG325">
        <f>VLOOKUP(Table3[[#This Row],[Reference]],metron,25,FALSE)</f>
        <v>0.105907560453015</v>
      </c>
      <c r="CH325">
        <f>VLOOKUP(Table3[[#This Row],[Reference]],metron,26,FALSE)</f>
        <v>0.1141720232629324</v>
      </c>
    </row>
    <row r="326" spans="1:86" hidden="1" x14ac:dyDescent="0.45">
      <c r="A326">
        <v>1566169200</v>
      </c>
      <c r="B326" t="s">
        <v>2383</v>
      </c>
      <c r="C326" t="s">
        <v>64</v>
      </c>
      <c r="D326" t="s">
        <v>65</v>
      </c>
      <c r="E326" t="s">
        <v>2320</v>
      </c>
      <c r="F326" t="s">
        <v>2300</v>
      </c>
      <c r="G326" t="s">
        <v>2384</v>
      </c>
      <c r="H326">
        <v>3</v>
      </c>
      <c r="I326">
        <v>1</v>
      </c>
      <c r="J326">
        <v>0</v>
      </c>
      <c r="K326">
        <v>2.08</v>
      </c>
      <c r="L326">
        <v>0.83</v>
      </c>
      <c r="M326">
        <v>2</v>
      </c>
      <c r="N326">
        <v>0</v>
      </c>
      <c r="O326">
        <v>2</v>
      </c>
      <c r="P326">
        <v>1</v>
      </c>
      <c r="Q326">
        <v>1</v>
      </c>
      <c r="R326">
        <v>0</v>
      </c>
      <c r="S326" t="s">
        <v>2385</v>
      </c>
      <c r="U326">
        <v>4</v>
      </c>
      <c r="V326">
        <v>6</v>
      </c>
      <c r="W326">
        <v>2</v>
      </c>
      <c r="X326">
        <v>0</v>
      </c>
      <c r="Y326">
        <v>1</v>
      </c>
      <c r="Z326">
        <v>0</v>
      </c>
      <c r="AA326">
        <v>1</v>
      </c>
      <c r="AB326">
        <v>1</v>
      </c>
      <c r="AC326">
        <v>0</v>
      </c>
      <c r="AD326">
        <v>1</v>
      </c>
      <c r="AE326">
        <v>15</v>
      </c>
      <c r="AF326">
        <v>12</v>
      </c>
      <c r="AG326">
        <v>6</v>
      </c>
      <c r="AH326">
        <v>5</v>
      </c>
      <c r="AI326">
        <v>9</v>
      </c>
      <c r="AJ326">
        <v>7</v>
      </c>
      <c r="AK326">
        <v>14</v>
      </c>
      <c r="AL326">
        <v>13</v>
      </c>
      <c r="AM326">
        <v>42</v>
      </c>
      <c r="AN326">
        <v>58</v>
      </c>
      <c r="AO326">
        <v>1.8</v>
      </c>
      <c r="AP326">
        <v>1.54</v>
      </c>
      <c r="AQ326">
        <v>0.5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50</v>
      </c>
      <c r="AY326">
        <v>0</v>
      </c>
      <c r="AZ326">
        <v>0</v>
      </c>
      <c r="BA326">
        <v>14</v>
      </c>
      <c r="BB326">
        <v>5</v>
      </c>
      <c r="BC326">
        <v>1.43</v>
      </c>
      <c r="BD326">
        <v>4.0999999999999996</v>
      </c>
      <c r="BE326">
        <v>7.75</v>
      </c>
      <c r="BF326">
        <f t="shared" si="5"/>
        <v>2.4078465463201876E-2</v>
      </c>
      <c r="BG326">
        <f>1/Table3[[#This Row],[odds_ft_home_team_win]]-Table3[[#This Row],[Margin/3]]</f>
        <v>0.67522223383749747</v>
      </c>
      <c r="BH326">
        <f>1/Table3[[#This Row],[odds_ft_draw]]-Table3[[#This Row],[Margin/3]]</f>
        <v>0.21982397356118838</v>
      </c>
      <c r="BI326">
        <f>1/Table3[[#This Row],[odds_ft_away_team_win]]-Table3[[#This Row],[Margin/3]]</f>
        <v>0.10495379260131425</v>
      </c>
      <c r="BJ326">
        <f>MROUND(Table3[[#This Row],[ProbH]]*100,2)/100</f>
        <v>0.68</v>
      </c>
      <c r="BK326">
        <v>1.33</v>
      </c>
      <c r="BL326">
        <v>2.0499999999999998</v>
      </c>
      <c r="BM326">
        <v>3.75</v>
      </c>
      <c r="BN326">
        <v>8</v>
      </c>
      <c r="BO326">
        <v>2.4500000000000002</v>
      </c>
      <c r="BP326">
        <v>1.47</v>
      </c>
      <c r="BQ326" t="s">
        <v>2323</v>
      </c>
      <c r="BR326">
        <f>VLOOKUP(Table3[[#This Row],[Reference]],metron,10,FALSE)</f>
        <v>2.9107565011820329</v>
      </c>
      <c r="BS326">
        <f>VLOOKUP(Table3[[#This Row],[Reference]],metron,11,FALSE)</f>
        <v>2.1359338061465718</v>
      </c>
      <c r="BT326">
        <f>VLOOKUP(Table3[[#This Row],[Reference]],metron,12,FALSE)</f>
        <v>0.77482269503546097</v>
      </c>
      <c r="BU326">
        <f>VLOOKUP(Table3[[#This Row],[Reference]],metron,13,FALSE)</f>
        <v>0.93380614657210403</v>
      </c>
      <c r="BV326">
        <f>VLOOKUP(Table3[[#This Row],[Reference]],metron,14,FALSE)</f>
        <v>0.33747044917257679</v>
      </c>
      <c r="BW326">
        <f>VLOOKUP(Table3[[#This Row],[Reference]],metron,15,FALSE)</f>
        <v>15.783723522853959</v>
      </c>
      <c r="BX326">
        <f>VLOOKUP(Table3[[#This Row],[Reference]],metron,16,FALSE)</f>
        <v>8.5830546265328866</v>
      </c>
      <c r="BY326">
        <f>VLOOKUP(Table3[[#This Row],[Reference]],metron,17,FALSE)</f>
        <v>6.7338618346545864</v>
      </c>
      <c r="BZ326">
        <f>VLOOKUP(Table3[[#This Row],[Reference]],metron,18,FALSE)</f>
        <v>3.2842582106455271</v>
      </c>
      <c r="CA326">
        <f>VLOOKUP(Table3[[#This Row],[Reference]],metron,19,FALSE)</f>
        <v>9.049861688199373</v>
      </c>
      <c r="CB326">
        <f>VLOOKUP(Table3[[#This Row],[Reference]],metron,20,FALSE)</f>
        <v>5.2987964158873595</v>
      </c>
      <c r="CC326">
        <f>VLOOKUP(Table3[[#This Row],[Reference]],metron,21,FALSE)</f>
        <v>12.362500000000001</v>
      </c>
      <c r="CD326">
        <f>VLOOKUP(Table3[[#This Row],[Reference]],metron,22,FALSE)</f>
        <v>13.904545454545451</v>
      </c>
      <c r="CE326">
        <f>VLOOKUP(Table3[[#This Row],[Reference]],metron,23,FALSE)</f>
        <v>1.353005464480874</v>
      </c>
      <c r="CF326">
        <f>VLOOKUP(Table3[[#This Row],[Reference]],metron,24,FALSE)</f>
        <v>2.0185792349726781</v>
      </c>
      <c r="CG326">
        <f>VLOOKUP(Table3[[#This Row],[Reference]],metron,25,FALSE)</f>
        <v>6.6666666666666666E-2</v>
      </c>
      <c r="CH326">
        <f>VLOOKUP(Table3[[#This Row],[Reference]],metron,26,FALSE)</f>
        <v>0.1213114754098361</v>
      </c>
    </row>
    <row r="327" spans="1:86" hidden="1" x14ac:dyDescent="0.45">
      <c r="A327">
        <v>1566239400</v>
      </c>
      <c r="B327" t="s">
        <v>2386</v>
      </c>
      <c r="C327" t="s">
        <v>64</v>
      </c>
      <c r="D327" t="s">
        <v>65</v>
      </c>
      <c r="E327" t="s">
        <v>2330</v>
      </c>
      <c r="F327" t="s">
        <v>2284</v>
      </c>
      <c r="G327" t="s">
        <v>2292</v>
      </c>
      <c r="H327">
        <v>3</v>
      </c>
      <c r="I327">
        <v>0</v>
      </c>
      <c r="J327">
        <v>0</v>
      </c>
      <c r="K327">
        <v>1.42</v>
      </c>
      <c r="L327">
        <v>0.75</v>
      </c>
      <c r="M327">
        <v>1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87</v>
      </c>
      <c r="U327">
        <v>7</v>
      </c>
      <c r="V327">
        <v>2</v>
      </c>
      <c r="W327">
        <v>2</v>
      </c>
      <c r="X327">
        <v>0</v>
      </c>
      <c r="Y327">
        <v>4</v>
      </c>
      <c r="Z327">
        <v>1</v>
      </c>
      <c r="AA327">
        <v>1</v>
      </c>
      <c r="AB327">
        <v>1</v>
      </c>
      <c r="AC327">
        <v>1</v>
      </c>
      <c r="AD327">
        <v>4</v>
      </c>
      <c r="AE327">
        <v>15</v>
      </c>
      <c r="AF327">
        <v>8</v>
      </c>
      <c r="AG327">
        <v>4</v>
      </c>
      <c r="AH327">
        <v>4</v>
      </c>
      <c r="AI327">
        <v>11</v>
      </c>
      <c r="AJ327">
        <v>4</v>
      </c>
      <c r="AK327">
        <v>18</v>
      </c>
      <c r="AL327">
        <v>19</v>
      </c>
      <c r="AM327">
        <v>64</v>
      </c>
      <c r="AN327">
        <v>36</v>
      </c>
      <c r="AO327">
        <v>1.98</v>
      </c>
      <c r="AP327">
        <v>1.21</v>
      </c>
      <c r="AQ327">
        <v>4</v>
      </c>
      <c r="AR327">
        <v>100</v>
      </c>
      <c r="AS327">
        <v>100</v>
      </c>
      <c r="AT327">
        <v>100</v>
      </c>
      <c r="AU327">
        <v>50</v>
      </c>
      <c r="AV327">
        <v>50</v>
      </c>
      <c r="AW327">
        <v>0</v>
      </c>
      <c r="AX327">
        <v>100</v>
      </c>
      <c r="AY327">
        <v>100</v>
      </c>
      <c r="AZ327">
        <v>100</v>
      </c>
      <c r="BA327">
        <v>4</v>
      </c>
      <c r="BB327">
        <v>9</v>
      </c>
      <c r="BC327">
        <v>2.0499999999999998</v>
      </c>
      <c r="BD327">
        <v>3.1</v>
      </c>
      <c r="BE327">
        <v>3.9</v>
      </c>
      <c r="BF327">
        <f t="shared" si="5"/>
        <v>2.2265259873442449E-2</v>
      </c>
      <c r="BG327">
        <f>1/Table3[[#This Row],[odds_ft_home_team_win]]-Table3[[#This Row],[Margin/3]]</f>
        <v>0.46553961817533807</v>
      </c>
      <c r="BH327">
        <f>1/Table3[[#This Row],[odds_ft_draw]]-Table3[[#This Row],[Margin/3]]</f>
        <v>0.30031538528784785</v>
      </c>
      <c r="BI327">
        <f>1/Table3[[#This Row],[odds_ft_away_team_win]]-Table3[[#This Row],[Margin/3]]</f>
        <v>0.234144996536814</v>
      </c>
      <c r="BJ327">
        <f>MROUND(Table3[[#This Row],[ProbH]]*100,2)/100</f>
        <v>0.46</v>
      </c>
      <c r="BK327">
        <v>1.47</v>
      </c>
      <c r="BL327">
        <v>2.4</v>
      </c>
      <c r="BM327">
        <v>4.7</v>
      </c>
      <c r="BN327">
        <v>9.5</v>
      </c>
      <c r="BO327">
        <v>2.0499999999999998</v>
      </c>
      <c r="BP327">
        <v>1.69</v>
      </c>
      <c r="BQ327" t="s">
        <v>2334</v>
      </c>
      <c r="BR327">
        <f>VLOOKUP(Table3[[#This Row],[Reference]],metron,10,FALSE)</f>
        <v>2.5405629139072849</v>
      </c>
      <c r="BS327">
        <f>VLOOKUP(Table3[[#This Row],[Reference]],metron,11,FALSE)</f>
        <v>1.4888836329233679</v>
      </c>
      <c r="BT327">
        <f>VLOOKUP(Table3[[#This Row],[Reference]],metron,12,FALSE)</f>
        <v>1.0516792809839171</v>
      </c>
      <c r="BU327">
        <f>VLOOKUP(Table3[[#This Row],[Reference]],metron,13,FALSE)</f>
        <v>0.64581362346263005</v>
      </c>
      <c r="BV327">
        <f>VLOOKUP(Table3[[#This Row],[Reference]],metron,14,FALSE)</f>
        <v>0.45364238410596031</v>
      </c>
      <c r="BW327">
        <f>VLOOKUP(Table3[[#This Row],[Reference]],metron,15,FALSE)</f>
        <v>12.686892177589851</v>
      </c>
      <c r="BX327">
        <f>VLOOKUP(Table3[[#This Row],[Reference]],metron,16,FALSE)</f>
        <v>9.8059196617336148</v>
      </c>
      <c r="BY327">
        <f>VLOOKUP(Table3[[#This Row],[Reference]],metron,17,FALSE)</f>
        <v>5.3198121263877027</v>
      </c>
      <c r="BZ327">
        <f>VLOOKUP(Table3[[#This Row],[Reference]],metron,18,FALSE)</f>
        <v>4.0954312553373189</v>
      </c>
      <c r="CA327">
        <f>VLOOKUP(Table3[[#This Row],[Reference]],metron,19,FALSE)</f>
        <v>7.3670800512021479</v>
      </c>
      <c r="CB327">
        <f>VLOOKUP(Table3[[#This Row],[Reference]],metron,20,FALSE)</f>
        <v>5.710488406396296</v>
      </c>
      <c r="CC327">
        <f>VLOOKUP(Table3[[#This Row],[Reference]],metron,21,FALSE)</f>
        <v>13.0488908033599</v>
      </c>
      <c r="CD327">
        <f>VLOOKUP(Table3[[#This Row],[Reference]],metron,22,FALSE)</f>
        <v>13.714839543398661</v>
      </c>
      <c r="CE327">
        <f>VLOOKUP(Table3[[#This Row],[Reference]],metron,23,FALSE)</f>
        <v>1.567523459812322</v>
      </c>
      <c r="CF327">
        <f>VLOOKUP(Table3[[#This Row],[Reference]],metron,24,FALSE)</f>
        <v>1.951040391676867</v>
      </c>
      <c r="CG327">
        <f>VLOOKUP(Table3[[#This Row],[Reference]],metron,25,FALSE)</f>
        <v>8.3027335781313744E-2</v>
      </c>
      <c r="CH327">
        <f>VLOOKUP(Table3[[#This Row],[Reference]],metron,26,FALSE)</f>
        <v>0.13117095063239501</v>
      </c>
    </row>
    <row r="328" spans="1:86" hidden="1" x14ac:dyDescent="0.45">
      <c r="A328">
        <v>1566247500</v>
      </c>
      <c r="B328" t="s">
        <v>2387</v>
      </c>
      <c r="C328" t="s">
        <v>64</v>
      </c>
      <c r="D328" t="s">
        <v>65</v>
      </c>
      <c r="E328" t="s">
        <v>2278</v>
      </c>
      <c r="F328" t="s">
        <v>2291</v>
      </c>
      <c r="G328" t="s">
        <v>2388</v>
      </c>
      <c r="H328">
        <v>3</v>
      </c>
      <c r="I328">
        <v>0</v>
      </c>
      <c r="J328">
        <v>1</v>
      </c>
      <c r="K328">
        <v>1.42</v>
      </c>
      <c r="L328">
        <v>1.25</v>
      </c>
      <c r="M328">
        <v>2</v>
      </c>
      <c r="N328">
        <v>1</v>
      </c>
      <c r="O328">
        <v>3</v>
      </c>
      <c r="P328">
        <v>1</v>
      </c>
      <c r="Q328">
        <v>1</v>
      </c>
      <c r="R328">
        <v>0</v>
      </c>
      <c r="S328" t="s">
        <v>2389</v>
      </c>
      <c r="T328">
        <v>54</v>
      </c>
      <c r="U328">
        <v>8</v>
      </c>
      <c r="V328">
        <v>3</v>
      </c>
      <c r="W328">
        <v>1</v>
      </c>
      <c r="X328">
        <v>0</v>
      </c>
      <c r="Y328">
        <v>5</v>
      </c>
      <c r="Z328">
        <v>0</v>
      </c>
      <c r="AA328">
        <v>0</v>
      </c>
      <c r="AB328">
        <v>1</v>
      </c>
      <c r="AC328">
        <v>2</v>
      </c>
      <c r="AD328">
        <v>3</v>
      </c>
      <c r="AE328">
        <v>16</v>
      </c>
      <c r="AF328">
        <v>12</v>
      </c>
      <c r="AG328">
        <v>9</v>
      </c>
      <c r="AH328">
        <v>6</v>
      </c>
      <c r="AI328">
        <v>7</v>
      </c>
      <c r="AJ328">
        <v>6</v>
      </c>
      <c r="AK328">
        <v>17</v>
      </c>
      <c r="AL328">
        <v>19</v>
      </c>
      <c r="AM328">
        <v>48</v>
      </c>
      <c r="AN328">
        <v>52</v>
      </c>
      <c r="AO328">
        <v>2.27</v>
      </c>
      <c r="AP328">
        <v>1.66</v>
      </c>
      <c r="AQ328">
        <v>1.5</v>
      </c>
      <c r="AR328">
        <v>50</v>
      </c>
      <c r="AS328">
        <v>50</v>
      </c>
      <c r="AT328">
        <v>0</v>
      </c>
      <c r="AU328">
        <v>0</v>
      </c>
      <c r="AV328">
        <v>0</v>
      </c>
      <c r="AW328">
        <v>0</v>
      </c>
      <c r="AX328">
        <v>100</v>
      </c>
      <c r="AY328">
        <v>0</v>
      </c>
      <c r="AZ328">
        <v>50</v>
      </c>
      <c r="BA328">
        <v>12</v>
      </c>
      <c r="BB328">
        <v>10</v>
      </c>
      <c r="BC328">
        <v>2.5499999999999998</v>
      </c>
      <c r="BD328">
        <v>2.85</v>
      </c>
      <c r="BE328">
        <v>3.1</v>
      </c>
      <c r="BF328">
        <f t="shared" si="5"/>
        <v>2.1871566962948192E-2</v>
      </c>
      <c r="BG328">
        <f>1/Table3[[#This Row],[odds_ft_home_team_win]]-Table3[[#This Row],[Margin/3]]</f>
        <v>0.37028529578214991</v>
      </c>
      <c r="BH328">
        <f>1/Table3[[#This Row],[odds_ft_draw]]-Table3[[#This Row],[Margin/3]]</f>
        <v>0.32900562601950795</v>
      </c>
      <c r="BI328">
        <f>1/Table3[[#This Row],[odds_ft_away_team_win]]-Table3[[#This Row],[Margin/3]]</f>
        <v>0.30070907819834214</v>
      </c>
      <c r="BJ328">
        <f>MROUND(Table3[[#This Row],[ProbH]]*100,2)/100</f>
        <v>0.38</v>
      </c>
      <c r="BK328">
        <v>1.59</v>
      </c>
      <c r="BL328">
        <v>2.8</v>
      </c>
      <c r="BM328">
        <v>5.8</v>
      </c>
      <c r="BN328">
        <v>12</v>
      </c>
      <c r="BO328">
        <v>2.25</v>
      </c>
      <c r="BP328">
        <v>1.57</v>
      </c>
      <c r="BQ328" t="s">
        <v>2281</v>
      </c>
      <c r="BR328">
        <f>VLOOKUP(Table3[[#This Row],[Reference]],metron,10,FALSE)</f>
        <v>2.4900895140664963</v>
      </c>
      <c r="BS328">
        <f>VLOOKUP(Table3[[#This Row],[Reference]],metron,11,FALSE)</f>
        <v>1.330562659846547</v>
      </c>
      <c r="BT328">
        <f>VLOOKUP(Table3[[#This Row],[Reference]],metron,12,FALSE)</f>
        <v>1.1595268542199491</v>
      </c>
      <c r="BU328">
        <f>VLOOKUP(Table3[[#This Row],[Reference]],metron,13,FALSE)</f>
        <v>0.59053607588191415</v>
      </c>
      <c r="BV328">
        <f>VLOOKUP(Table3[[#This Row],[Reference]],metron,14,FALSE)</f>
        <v>0.50069274219332838</v>
      </c>
      <c r="BW328">
        <f>VLOOKUP(Table3[[#This Row],[Reference]],metron,15,FALSE)</f>
        <v>11.79715236686391</v>
      </c>
      <c r="BX328">
        <f>VLOOKUP(Table3[[#This Row],[Reference]],metron,16,FALSE)</f>
        <v>10.317122781065089</v>
      </c>
      <c r="BY328">
        <f>VLOOKUP(Table3[[#This Row],[Reference]],metron,17,FALSE)</f>
        <v>5.0637025966747622</v>
      </c>
      <c r="BZ328">
        <f>VLOOKUP(Table3[[#This Row],[Reference]],metron,18,FALSE)</f>
        <v>4.4674014571268454</v>
      </c>
      <c r="CA328">
        <f>VLOOKUP(Table3[[#This Row],[Reference]],metron,19,FALSE)</f>
        <v>6.7334497701891483</v>
      </c>
      <c r="CB328">
        <f>VLOOKUP(Table3[[#This Row],[Reference]],metron,20,FALSE)</f>
        <v>5.849721323938244</v>
      </c>
      <c r="CC328">
        <f>VLOOKUP(Table3[[#This Row],[Reference]],metron,21,FALSE)</f>
        <v>12.89644194756554</v>
      </c>
      <c r="CD328">
        <f>VLOOKUP(Table3[[#This Row],[Reference]],metron,22,FALSE)</f>
        <v>13.3434456928839</v>
      </c>
      <c r="CE328">
        <f>VLOOKUP(Table3[[#This Row],[Reference]],metron,23,FALSE)</f>
        <v>1.6144382124117971</v>
      </c>
      <c r="CF328">
        <f>VLOOKUP(Table3[[#This Row],[Reference]],metron,24,FALSE)</f>
        <v>1.9032024606477289</v>
      </c>
      <c r="CG328">
        <f>VLOOKUP(Table3[[#This Row],[Reference]],metron,25,FALSE)</f>
        <v>9.372172969060974E-2</v>
      </c>
      <c r="CH328">
        <f>VLOOKUP(Table3[[#This Row],[Reference]],metron,26,FALSE)</f>
        <v>0.11669983716301791</v>
      </c>
    </row>
    <row r="329" spans="1:86" hidden="1" x14ac:dyDescent="0.45">
      <c r="A329">
        <v>1566255600</v>
      </c>
      <c r="B329" t="s">
        <v>2390</v>
      </c>
      <c r="C329" t="s">
        <v>64</v>
      </c>
      <c r="D329" t="s">
        <v>65</v>
      </c>
      <c r="E329" t="s">
        <v>2299</v>
      </c>
      <c r="F329" t="s">
        <v>2316</v>
      </c>
      <c r="G329" t="s">
        <v>2332</v>
      </c>
      <c r="H329">
        <v>3</v>
      </c>
      <c r="I329">
        <v>3</v>
      </c>
      <c r="J329">
        <v>3</v>
      </c>
      <c r="K329">
        <v>1.67</v>
      </c>
      <c r="L329">
        <v>1.0900000000000001</v>
      </c>
      <c r="M329">
        <v>3</v>
      </c>
      <c r="N329">
        <v>0</v>
      </c>
      <c r="O329">
        <v>3</v>
      </c>
      <c r="P329">
        <v>0</v>
      </c>
      <c r="Q329">
        <v>0</v>
      </c>
      <c r="R329">
        <v>0</v>
      </c>
      <c r="S329" t="s">
        <v>2391</v>
      </c>
      <c r="U329">
        <v>4</v>
      </c>
      <c r="V329">
        <v>3</v>
      </c>
      <c r="W329">
        <v>2</v>
      </c>
      <c r="X329">
        <v>0</v>
      </c>
      <c r="Y329">
        <v>2</v>
      </c>
      <c r="Z329">
        <v>0</v>
      </c>
      <c r="AA329">
        <v>2</v>
      </c>
      <c r="AB329">
        <v>0</v>
      </c>
      <c r="AC329">
        <v>2</v>
      </c>
      <c r="AD329">
        <v>0</v>
      </c>
      <c r="AE329">
        <v>6</v>
      </c>
      <c r="AF329">
        <v>6</v>
      </c>
      <c r="AG329">
        <v>5</v>
      </c>
      <c r="AH329">
        <v>2</v>
      </c>
      <c r="AI329">
        <v>1</v>
      </c>
      <c r="AJ329">
        <v>4</v>
      </c>
      <c r="AK329">
        <v>19</v>
      </c>
      <c r="AL329">
        <v>12</v>
      </c>
      <c r="AM329">
        <v>38</v>
      </c>
      <c r="AN329">
        <v>62</v>
      </c>
      <c r="AO329">
        <v>1.1100000000000001</v>
      </c>
      <c r="AP329">
        <v>0.96</v>
      </c>
      <c r="AQ329">
        <v>1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100</v>
      </c>
      <c r="AY329">
        <v>0</v>
      </c>
      <c r="AZ329">
        <v>0</v>
      </c>
      <c r="BA329">
        <v>12</v>
      </c>
      <c r="BB329">
        <v>3</v>
      </c>
      <c r="BC329">
        <v>3.1</v>
      </c>
      <c r="BD329">
        <v>2.9</v>
      </c>
      <c r="BE329">
        <v>2.5</v>
      </c>
      <c r="BF329">
        <f t="shared" si="5"/>
        <v>2.2469410456062249E-2</v>
      </c>
      <c r="BG329">
        <f>1/Table3[[#This Row],[odds_ft_home_team_win]]-Table3[[#This Row],[Margin/3]]</f>
        <v>0.30011123470522805</v>
      </c>
      <c r="BH329">
        <f>1/Table3[[#This Row],[odds_ft_draw]]-Table3[[#This Row],[Margin/3]]</f>
        <v>0.32235817575083431</v>
      </c>
      <c r="BI329">
        <f>1/Table3[[#This Row],[odds_ft_away_team_win]]-Table3[[#This Row],[Margin/3]]</f>
        <v>0.37753058954393776</v>
      </c>
      <c r="BJ329">
        <f>MROUND(Table3[[#This Row],[ProbH]]*100,2)/100</f>
        <v>0.3</v>
      </c>
      <c r="BK329">
        <v>1.61</v>
      </c>
      <c r="BL329">
        <v>2.9</v>
      </c>
      <c r="BM329">
        <v>5.95</v>
      </c>
      <c r="BN329">
        <v>12.25</v>
      </c>
      <c r="BO329">
        <v>2.2999999999999998</v>
      </c>
      <c r="BP329">
        <v>1.56</v>
      </c>
      <c r="BQ329" t="s">
        <v>2302</v>
      </c>
      <c r="BR329">
        <f>VLOOKUP(Table3[[#This Row],[Reference]],metron,10,FALSE)</f>
        <v>2.5726407816919519</v>
      </c>
      <c r="BS329">
        <f>VLOOKUP(Table3[[#This Row],[Reference]],metron,11,FALSE)</f>
        <v>1.1805091283106199</v>
      </c>
      <c r="BT329">
        <f>VLOOKUP(Table3[[#This Row],[Reference]],metron,12,FALSE)</f>
        <v>1.3921316533813319</v>
      </c>
      <c r="BU329">
        <f>VLOOKUP(Table3[[#This Row],[Reference]],metron,13,FALSE)</f>
        <v>0.5209673269873939</v>
      </c>
      <c r="BV329">
        <f>VLOOKUP(Table3[[#This Row],[Reference]],metron,14,FALSE)</f>
        <v>0.61847182917417032</v>
      </c>
      <c r="BW329">
        <f>VLOOKUP(Table3[[#This Row],[Reference]],metron,15,FALSE)</f>
        <v>11.149200710479571</v>
      </c>
      <c r="BX329">
        <f>VLOOKUP(Table3[[#This Row],[Reference]],metron,16,FALSE)</f>
        <v>11.444049733570161</v>
      </c>
      <c r="BY329">
        <f>VLOOKUP(Table3[[#This Row],[Reference]],metron,17,FALSE)</f>
        <v>4.5257270693512304</v>
      </c>
      <c r="BZ329">
        <f>VLOOKUP(Table3[[#This Row],[Reference]],metron,18,FALSE)</f>
        <v>4.8465324384787474</v>
      </c>
      <c r="CA329">
        <f>VLOOKUP(Table3[[#This Row],[Reference]],metron,19,FALSE)</f>
        <v>6.6234736411283404</v>
      </c>
      <c r="CB329">
        <f>VLOOKUP(Table3[[#This Row],[Reference]],metron,20,FALSE)</f>
        <v>6.5975172950914134</v>
      </c>
      <c r="CC329">
        <f>VLOOKUP(Table3[[#This Row],[Reference]],metron,21,FALSE)</f>
        <v>12.90081154192967</v>
      </c>
      <c r="CD329">
        <f>VLOOKUP(Table3[[#This Row],[Reference]],metron,22,FALSE)</f>
        <v>13.00360685302074</v>
      </c>
      <c r="CE329">
        <f>VLOOKUP(Table3[[#This Row],[Reference]],metron,23,FALSE)</f>
        <v>1.7502145922746779</v>
      </c>
      <c r="CF329">
        <f>VLOOKUP(Table3[[#This Row],[Reference]],metron,24,FALSE)</f>
        <v>1.831402831402831</v>
      </c>
      <c r="CG329">
        <f>VLOOKUP(Table3[[#This Row],[Reference]],metron,25,FALSE)</f>
        <v>9.6525096525096526E-2</v>
      </c>
      <c r="CH329">
        <f>VLOOKUP(Table3[[#This Row],[Reference]],metron,26,FALSE)</f>
        <v>0.1244101244101244</v>
      </c>
    </row>
    <row r="330" spans="1:86" hidden="1" x14ac:dyDescent="0.45">
      <c r="A330">
        <v>1566604800</v>
      </c>
      <c r="B330" t="s">
        <v>2392</v>
      </c>
      <c r="C330" t="s">
        <v>64</v>
      </c>
      <c r="D330" t="s">
        <v>65</v>
      </c>
      <c r="E330" t="s">
        <v>2325</v>
      </c>
      <c r="F330" t="s">
        <v>2283</v>
      </c>
      <c r="G330" t="s">
        <v>2306</v>
      </c>
      <c r="H330">
        <v>4</v>
      </c>
      <c r="I330">
        <v>3</v>
      </c>
      <c r="J330">
        <v>3</v>
      </c>
      <c r="K330">
        <v>1.67</v>
      </c>
      <c r="L330">
        <v>1.45</v>
      </c>
      <c r="M330">
        <v>0</v>
      </c>
      <c r="N330">
        <v>2</v>
      </c>
      <c r="O330">
        <v>2</v>
      </c>
      <c r="P330">
        <v>2</v>
      </c>
      <c r="Q330">
        <v>0</v>
      </c>
      <c r="R330">
        <v>2</v>
      </c>
      <c r="T330" t="s">
        <v>2393</v>
      </c>
      <c r="U330">
        <v>4</v>
      </c>
      <c r="V330">
        <v>6</v>
      </c>
      <c r="W330">
        <v>2</v>
      </c>
      <c r="X330">
        <v>1</v>
      </c>
      <c r="Y330">
        <v>2</v>
      </c>
      <c r="Z330">
        <v>0</v>
      </c>
      <c r="AA330">
        <v>1</v>
      </c>
      <c r="AB330">
        <v>2</v>
      </c>
      <c r="AC330">
        <v>1</v>
      </c>
      <c r="AD330">
        <v>1</v>
      </c>
      <c r="AE330">
        <v>7</v>
      </c>
      <c r="AF330">
        <v>9</v>
      </c>
      <c r="AG330">
        <v>4</v>
      </c>
      <c r="AH330">
        <v>5</v>
      </c>
      <c r="AI330">
        <v>3</v>
      </c>
      <c r="AJ330">
        <v>4</v>
      </c>
      <c r="AK330">
        <v>19</v>
      </c>
      <c r="AL330">
        <v>8</v>
      </c>
      <c r="AM330">
        <v>46</v>
      </c>
      <c r="AN330">
        <v>54</v>
      </c>
      <c r="AO330">
        <v>1.1499999999999999</v>
      </c>
      <c r="AP330">
        <v>1.47</v>
      </c>
      <c r="AQ330">
        <v>1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50</v>
      </c>
      <c r="AY330">
        <v>0</v>
      </c>
      <c r="AZ330">
        <v>50</v>
      </c>
      <c r="BA330">
        <v>13</v>
      </c>
      <c r="BB330">
        <v>5</v>
      </c>
      <c r="BC330">
        <v>3.75</v>
      </c>
      <c r="BD330">
        <v>3.45</v>
      </c>
      <c r="BE330">
        <v>1.8</v>
      </c>
      <c r="BF330">
        <f t="shared" si="5"/>
        <v>3.7359098228663491E-2</v>
      </c>
      <c r="BG330">
        <f>1/Table3[[#This Row],[odds_ft_home_team_win]]-Table3[[#This Row],[Margin/3]]</f>
        <v>0.22930756843800318</v>
      </c>
      <c r="BH330">
        <f>1/Table3[[#This Row],[odds_ft_draw]]-Table3[[#This Row],[Margin/3]]</f>
        <v>0.25249597423510461</v>
      </c>
      <c r="BI330">
        <f>1/Table3[[#This Row],[odds_ft_away_team_win]]-Table3[[#This Row],[Margin/3]]</f>
        <v>0.51819645732689212</v>
      </c>
      <c r="BJ330">
        <f>MROUND(Table3[[#This Row],[ProbH]]*100,2)/100</f>
        <v>0.22</v>
      </c>
      <c r="BK330">
        <v>1.29</v>
      </c>
      <c r="BL330">
        <v>1.91</v>
      </c>
      <c r="BM330">
        <v>3.35</v>
      </c>
      <c r="BN330">
        <v>6.25</v>
      </c>
      <c r="BO330">
        <v>1.83</v>
      </c>
      <c r="BP330">
        <v>1.83</v>
      </c>
      <c r="BQ330" t="s">
        <v>2328</v>
      </c>
      <c r="BR330">
        <f>VLOOKUP(Table3[[#This Row],[Reference]],metron,10,FALSE)</f>
        <v>2.7115135834411381</v>
      </c>
      <c r="BS330">
        <f>VLOOKUP(Table3[[#This Row],[Reference]],metron,11,FALSE)</f>
        <v>1.0633893919793009</v>
      </c>
      <c r="BT330">
        <f>VLOOKUP(Table3[[#This Row],[Reference]],metron,12,FALSE)</f>
        <v>1.648124191461837</v>
      </c>
      <c r="BU330">
        <f>VLOOKUP(Table3[[#This Row],[Reference]],metron,13,FALSE)</f>
        <v>0.47218628719275552</v>
      </c>
      <c r="BV330">
        <f>VLOOKUP(Table3[[#This Row],[Reference]],metron,14,FALSE)</f>
        <v>0.70181112548512292</v>
      </c>
      <c r="BW330">
        <f>VLOOKUP(Table3[[#This Row],[Reference]],metron,15,FALSE)</f>
        <v>10.38488783943329</v>
      </c>
      <c r="BX330">
        <f>VLOOKUP(Table3[[#This Row],[Reference]],metron,16,FALSE)</f>
        <v>12.349468713105081</v>
      </c>
      <c r="BY330">
        <f>VLOOKUP(Table3[[#This Row],[Reference]],metron,17,FALSE)</f>
        <v>4.0990453460620522</v>
      </c>
      <c r="BZ330">
        <f>VLOOKUP(Table3[[#This Row],[Reference]],metron,18,FALSE)</f>
        <v>5.2720763723150359</v>
      </c>
      <c r="CA330">
        <f>VLOOKUP(Table3[[#This Row],[Reference]],metron,19,FALSE)</f>
        <v>6.2858424933712378</v>
      </c>
      <c r="CB330">
        <f>VLOOKUP(Table3[[#This Row],[Reference]],metron,20,FALSE)</f>
        <v>7.0773923407900448</v>
      </c>
      <c r="CC330">
        <f>VLOOKUP(Table3[[#This Row],[Reference]],metron,21,FALSE)</f>
        <v>13.235083532219569</v>
      </c>
      <c r="CD330">
        <f>VLOOKUP(Table3[[#This Row],[Reference]],metron,22,FALSE)</f>
        <v>13.05131264916468</v>
      </c>
      <c r="CE330">
        <f>VLOOKUP(Table3[[#This Row],[Reference]],metron,23,FALSE)</f>
        <v>1.834292289988493</v>
      </c>
      <c r="CF330">
        <f>VLOOKUP(Table3[[#This Row],[Reference]],metron,24,FALSE)</f>
        <v>1.806674338319908</v>
      </c>
      <c r="CG330">
        <f>VLOOKUP(Table3[[#This Row],[Reference]],metron,25,FALSE)</f>
        <v>0.1196777905638665</v>
      </c>
      <c r="CH330">
        <f>VLOOKUP(Table3[[#This Row],[Reference]],metron,26,FALSE)</f>
        <v>0.1185270425776755</v>
      </c>
    </row>
    <row r="331" spans="1:86" hidden="1" x14ac:dyDescent="0.45">
      <c r="A331">
        <v>1566663300</v>
      </c>
      <c r="B331" t="s">
        <v>2394</v>
      </c>
      <c r="C331" t="s">
        <v>64</v>
      </c>
      <c r="D331" t="s">
        <v>65</v>
      </c>
      <c r="E331" t="s">
        <v>2291</v>
      </c>
      <c r="F331" t="s">
        <v>2315</v>
      </c>
      <c r="G331" t="s">
        <v>2285</v>
      </c>
      <c r="H331">
        <v>4</v>
      </c>
      <c r="I331">
        <v>0</v>
      </c>
      <c r="J331">
        <v>0</v>
      </c>
      <c r="K331">
        <v>0.73</v>
      </c>
      <c r="L331">
        <v>1.64</v>
      </c>
      <c r="M331">
        <v>0</v>
      </c>
      <c r="N331">
        <v>1</v>
      </c>
      <c r="O331">
        <v>1</v>
      </c>
      <c r="P331">
        <v>0</v>
      </c>
      <c r="Q331">
        <v>0</v>
      </c>
      <c r="R331">
        <v>0</v>
      </c>
      <c r="T331">
        <v>73</v>
      </c>
      <c r="U331">
        <v>6</v>
      </c>
      <c r="V331">
        <v>4</v>
      </c>
      <c r="W331">
        <v>3</v>
      </c>
      <c r="X331">
        <v>0</v>
      </c>
      <c r="Y331">
        <v>2</v>
      </c>
      <c r="Z331">
        <v>0</v>
      </c>
      <c r="AA331">
        <v>1</v>
      </c>
      <c r="AB331">
        <v>2</v>
      </c>
      <c r="AC331">
        <v>1</v>
      </c>
      <c r="AD331">
        <v>1</v>
      </c>
      <c r="AE331">
        <v>11</v>
      </c>
      <c r="AF331">
        <v>10</v>
      </c>
      <c r="AG331">
        <v>5</v>
      </c>
      <c r="AH331">
        <v>4</v>
      </c>
      <c r="AI331">
        <v>6</v>
      </c>
      <c r="AJ331">
        <v>6</v>
      </c>
      <c r="AK331">
        <v>14</v>
      </c>
      <c r="AL331">
        <v>13</v>
      </c>
      <c r="AM331">
        <v>44</v>
      </c>
      <c r="AN331">
        <v>56</v>
      </c>
      <c r="AO331">
        <v>1.38</v>
      </c>
      <c r="AP331">
        <v>1.18</v>
      </c>
      <c r="AQ331">
        <v>2</v>
      </c>
      <c r="AR331">
        <v>50</v>
      </c>
      <c r="AS331">
        <v>50</v>
      </c>
      <c r="AT331">
        <v>50</v>
      </c>
      <c r="AU331">
        <v>0</v>
      </c>
      <c r="AV331">
        <v>0</v>
      </c>
      <c r="AW331">
        <v>0</v>
      </c>
      <c r="AX331">
        <v>50</v>
      </c>
      <c r="AY331">
        <v>50</v>
      </c>
      <c r="AZ331">
        <v>100</v>
      </c>
      <c r="BA331">
        <v>19</v>
      </c>
      <c r="BB331">
        <v>7</v>
      </c>
      <c r="BC331">
        <v>1.83</v>
      </c>
      <c r="BD331">
        <v>3.35</v>
      </c>
      <c r="BE331">
        <v>3.75</v>
      </c>
      <c r="BF331">
        <f t="shared" si="5"/>
        <v>3.7207405594975894E-2</v>
      </c>
      <c r="BG331">
        <f>1/Table3[[#This Row],[odds_ft_home_team_win]]-Table3[[#This Row],[Margin/3]]</f>
        <v>0.509240681836718</v>
      </c>
      <c r="BH331">
        <f>1/Table3[[#This Row],[odds_ft_draw]]-Table3[[#This Row],[Margin/3]]</f>
        <v>0.26130005709159126</v>
      </c>
      <c r="BI331">
        <f>1/Table3[[#This Row],[odds_ft_away_team_win]]-Table3[[#This Row],[Margin/3]]</f>
        <v>0.22945926107169076</v>
      </c>
      <c r="BJ331">
        <f>MROUND(Table3[[#This Row],[ProbH]]*100,2)/100</f>
        <v>0.5</v>
      </c>
      <c r="BK331">
        <v>1.38</v>
      </c>
      <c r="BL331">
        <v>2.2000000000000002</v>
      </c>
      <c r="BM331">
        <v>4.0999999999999996</v>
      </c>
      <c r="BN331">
        <v>7.75</v>
      </c>
      <c r="BO331">
        <v>2.0499999999999998</v>
      </c>
      <c r="BP331">
        <v>1.67</v>
      </c>
      <c r="BQ331" t="s">
        <v>2353</v>
      </c>
      <c r="BR331">
        <f>VLOOKUP(Table3[[#This Row],[Reference]],metron,10,FALSE)</f>
        <v>2.5202079886551649</v>
      </c>
      <c r="BS331">
        <f>VLOOKUP(Table3[[#This Row],[Reference]],metron,11,FALSE)</f>
        <v>1.5342708579532029</v>
      </c>
      <c r="BT331">
        <f>VLOOKUP(Table3[[#This Row],[Reference]],metron,12,FALSE)</f>
        <v>0.98593713070196176</v>
      </c>
      <c r="BU331">
        <f>VLOOKUP(Table3[[#This Row],[Reference]],metron,13,FALSE)</f>
        <v>0.67513590167809023</v>
      </c>
      <c r="BV331">
        <f>VLOOKUP(Table3[[#This Row],[Reference]],metron,14,FALSE)</f>
        <v>0.4286727337194185</v>
      </c>
      <c r="BW331">
        <f>VLOOKUP(Table3[[#This Row],[Reference]],metron,15,FALSE)</f>
        <v>12.98669114272602</v>
      </c>
      <c r="BX331">
        <f>VLOOKUP(Table3[[#This Row],[Reference]],metron,16,FALSE)</f>
        <v>9.4167049105094076</v>
      </c>
      <c r="BY331">
        <f>VLOOKUP(Table3[[#This Row],[Reference]],metron,17,FALSE)</f>
        <v>5.6645716945996272</v>
      </c>
      <c r="BZ331">
        <f>VLOOKUP(Table3[[#This Row],[Reference]],metron,18,FALSE)</f>
        <v>4.0242085661080074</v>
      </c>
      <c r="CA331">
        <f>VLOOKUP(Table3[[#This Row],[Reference]],metron,19,FALSE)</f>
        <v>7.3221194481263927</v>
      </c>
      <c r="CB331">
        <f>VLOOKUP(Table3[[#This Row],[Reference]],metron,20,FALSE)</f>
        <v>5.3924963444014002</v>
      </c>
      <c r="CC331">
        <f>VLOOKUP(Table3[[#This Row],[Reference]],metron,21,FALSE)</f>
        <v>12.508162313432839</v>
      </c>
      <c r="CD331">
        <f>VLOOKUP(Table3[[#This Row],[Reference]],metron,22,FALSE)</f>
        <v>13.36963619402985</v>
      </c>
      <c r="CE331">
        <f>VLOOKUP(Table3[[#This Row],[Reference]],metron,23,FALSE)</f>
        <v>1.4438014689517029</v>
      </c>
      <c r="CF331">
        <f>VLOOKUP(Table3[[#This Row],[Reference]],metron,24,FALSE)</f>
        <v>1.9410193634542621</v>
      </c>
      <c r="CG331">
        <f>VLOOKUP(Table3[[#This Row],[Reference]],metron,25,FALSE)</f>
        <v>8.4130870242599604E-2</v>
      </c>
      <c r="CH331">
        <f>VLOOKUP(Table3[[#This Row],[Reference]],metron,26,FALSE)</f>
        <v>0.1275317160026708</v>
      </c>
    </row>
    <row r="332" spans="1:86" hidden="1" x14ac:dyDescent="0.45">
      <c r="A332">
        <v>1566671400</v>
      </c>
      <c r="B332" t="s">
        <v>2395</v>
      </c>
      <c r="C332" t="s">
        <v>64</v>
      </c>
      <c r="D332" t="s">
        <v>65</v>
      </c>
      <c r="E332" t="s">
        <v>2311</v>
      </c>
      <c r="F332" t="s">
        <v>2304</v>
      </c>
      <c r="G332" t="s">
        <v>2358</v>
      </c>
      <c r="H332">
        <v>4</v>
      </c>
      <c r="I332">
        <v>1</v>
      </c>
      <c r="J332">
        <v>0</v>
      </c>
      <c r="K332">
        <v>1.73</v>
      </c>
      <c r="L332">
        <v>1.0900000000000001</v>
      </c>
      <c r="M332">
        <v>3</v>
      </c>
      <c r="N332">
        <v>1</v>
      </c>
      <c r="O332">
        <v>4</v>
      </c>
      <c r="P332">
        <v>2</v>
      </c>
      <c r="Q332">
        <v>1</v>
      </c>
      <c r="R332">
        <v>1</v>
      </c>
      <c r="S332" t="s">
        <v>2396</v>
      </c>
      <c r="T332">
        <v>38</v>
      </c>
      <c r="U332">
        <v>4</v>
      </c>
      <c r="V332">
        <v>6</v>
      </c>
      <c r="W332">
        <v>3</v>
      </c>
      <c r="X332">
        <v>0</v>
      </c>
      <c r="Y332">
        <v>4</v>
      </c>
      <c r="Z332">
        <v>0</v>
      </c>
      <c r="AA332">
        <v>0</v>
      </c>
      <c r="AB332">
        <v>3</v>
      </c>
      <c r="AC332">
        <v>1</v>
      </c>
      <c r="AD332">
        <v>3</v>
      </c>
      <c r="AE332">
        <v>9</v>
      </c>
      <c r="AF332">
        <v>6</v>
      </c>
      <c r="AG332">
        <v>5</v>
      </c>
      <c r="AH332">
        <v>3</v>
      </c>
      <c r="AI332">
        <v>4</v>
      </c>
      <c r="AJ332">
        <v>3</v>
      </c>
      <c r="AK332">
        <v>12</v>
      </c>
      <c r="AL332">
        <v>15</v>
      </c>
      <c r="AM332">
        <v>63</v>
      </c>
      <c r="AN332">
        <v>37</v>
      </c>
      <c r="AO332">
        <v>1.0900000000000001</v>
      </c>
      <c r="AP332">
        <v>0.75</v>
      </c>
      <c r="AQ332">
        <v>2</v>
      </c>
      <c r="AR332">
        <v>50</v>
      </c>
      <c r="AS332">
        <v>50</v>
      </c>
      <c r="AT332">
        <v>50</v>
      </c>
      <c r="AU332">
        <v>50</v>
      </c>
      <c r="AV332">
        <v>0</v>
      </c>
      <c r="AW332">
        <v>50</v>
      </c>
      <c r="AX332">
        <v>50</v>
      </c>
      <c r="AY332">
        <v>50</v>
      </c>
      <c r="AZ332">
        <v>50</v>
      </c>
      <c r="BA332">
        <v>1</v>
      </c>
      <c r="BB332">
        <v>3</v>
      </c>
      <c r="BC332">
        <v>2.25</v>
      </c>
      <c r="BD332">
        <v>3.25</v>
      </c>
      <c r="BE332">
        <v>2.8</v>
      </c>
      <c r="BF332">
        <f t="shared" si="5"/>
        <v>3.6426536426536447E-2</v>
      </c>
      <c r="BG332">
        <f>1/Table3[[#This Row],[odds_ft_home_team_win]]-Table3[[#This Row],[Margin/3]]</f>
        <v>0.40801790801790799</v>
      </c>
      <c r="BH332">
        <f>1/Table3[[#This Row],[odds_ft_draw]]-Table3[[#This Row],[Margin/3]]</f>
        <v>0.27126577126577128</v>
      </c>
      <c r="BI332">
        <f>1/Table3[[#This Row],[odds_ft_away_team_win]]-Table3[[#This Row],[Margin/3]]</f>
        <v>0.32071632071632072</v>
      </c>
      <c r="BJ332">
        <f>MROUND(Table3[[#This Row],[ProbH]]*100,2)/100</f>
        <v>0.4</v>
      </c>
      <c r="BK332">
        <v>1.36</v>
      </c>
      <c r="BL332">
        <v>2.15</v>
      </c>
      <c r="BM332">
        <v>3.95</v>
      </c>
      <c r="BN332">
        <v>7.25</v>
      </c>
      <c r="BO332">
        <v>1.91</v>
      </c>
      <c r="BP332">
        <v>1.77</v>
      </c>
      <c r="BQ332" t="s">
        <v>2348</v>
      </c>
      <c r="BR332">
        <f>VLOOKUP(Table3[[#This Row],[Reference]],metron,10,FALSE)</f>
        <v>2.4956155335383219</v>
      </c>
      <c r="BS332">
        <f>VLOOKUP(Table3[[#This Row],[Reference]],metron,11,FALSE)</f>
        <v>1.344038264434575</v>
      </c>
      <c r="BT332">
        <f>VLOOKUP(Table3[[#This Row],[Reference]],metron,12,FALSE)</f>
        <v>1.1515772691037469</v>
      </c>
      <c r="BU332">
        <f>VLOOKUP(Table3[[#This Row],[Reference]],metron,13,FALSE)</f>
        <v>0.59936225942375587</v>
      </c>
      <c r="BV332">
        <f>VLOOKUP(Table3[[#This Row],[Reference]],metron,14,FALSE)</f>
        <v>0.50723152260562576</v>
      </c>
      <c r="BW332">
        <f>VLOOKUP(Table3[[#This Row],[Reference]],metron,15,FALSE)</f>
        <v>11.99278846153846</v>
      </c>
      <c r="BX332">
        <f>VLOOKUP(Table3[[#This Row],[Reference]],metron,16,FALSE)</f>
        <v>10.0277534965035</v>
      </c>
      <c r="BY332">
        <f>VLOOKUP(Table3[[#This Row],[Reference]],metron,17,FALSE)</f>
        <v>5.2857459543338514</v>
      </c>
      <c r="BZ332">
        <f>VLOOKUP(Table3[[#This Row],[Reference]],metron,18,FALSE)</f>
        <v>4.4067834183107957</v>
      </c>
      <c r="CA332">
        <f>VLOOKUP(Table3[[#This Row],[Reference]],metron,19,FALSE)</f>
        <v>6.7070425072046085</v>
      </c>
      <c r="CB332">
        <f>VLOOKUP(Table3[[#This Row],[Reference]],metron,20,FALSE)</f>
        <v>5.6209700781927046</v>
      </c>
      <c r="CC332">
        <f>VLOOKUP(Table3[[#This Row],[Reference]],metron,21,FALSE)</f>
        <v>13.04463690872752</v>
      </c>
      <c r="CD332">
        <f>VLOOKUP(Table3[[#This Row],[Reference]],metron,22,FALSE)</f>
        <v>13.49811236953142</v>
      </c>
      <c r="CE332">
        <f>VLOOKUP(Table3[[#This Row],[Reference]],metron,23,FALSE)</f>
        <v>1.5836526181353769</v>
      </c>
      <c r="CF332">
        <f>VLOOKUP(Table3[[#This Row],[Reference]],metron,24,FALSE)</f>
        <v>1.8744146445295871</v>
      </c>
      <c r="CG332">
        <f>VLOOKUP(Table3[[#This Row],[Reference]],metron,25,FALSE)</f>
        <v>8.5994040017028525E-2</v>
      </c>
      <c r="CH332">
        <f>VLOOKUP(Table3[[#This Row],[Reference]],metron,26,FALSE)</f>
        <v>0.13452532992762881</v>
      </c>
    </row>
    <row r="333" spans="1:86" hidden="1" x14ac:dyDescent="0.45">
      <c r="A333">
        <v>1566679500</v>
      </c>
      <c r="B333" t="s">
        <v>2397</v>
      </c>
      <c r="C333" t="s">
        <v>64</v>
      </c>
      <c r="D333" t="s">
        <v>65</v>
      </c>
      <c r="E333" t="s">
        <v>2331</v>
      </c>
      <c r="F333" t="s">
        <v>2279</v>
      </c>
      <c r="G333" t="s">
        <v>2327</v>
      </c>
      <c r="H333">
        <v>4</v>
      </c>
      <c r="I333">
        <v>3</v>
      </c>
      <c r="J333">
        <v>3</v>
      </c>
      <c r="K333">
        <v>2.1800000000000002</v>
      </c>
      <c r="L333">
        <v>0.67</v>
      </c>
      <c r="M333">
        <v>1</v>
      </c>
      <c r="N333">
        <v>1</v>
      </c>
      <c r="O333">
        <v>2</v>
      </c>
      <c r="P333">
        <v>1</v>
      </c>
      <c r="Q333">
        <v>1</v>
      </c>
      <c r="R333">
        <v>0</v>
      </c>
      <c r="S333">
        <v>33</v>
      </c>
      <c r="T333">
        <v>65</v>
      </c>
      <c r="U333">
        <v>9</v>
      </c>
      <c r="V333">
        <v>3</v>
      </c>
      <c r="W333">
        <v>3</v>
      </c>
      <c r="X333">
        <v>0</v>
      </c>
      <c r="Y333">
        <v>4</v>
      </c>
      <c r="Z333">
        <v>1</v>
      </c>
      <c r="AA333">
        <v>1</v>
      </c>
      <c r="AB333">
        <v>2</v>
      </c>
      <c r="AC333">
        <v>1</v>
      </c>
      <c r="AD333">
        <v>4</v>
      </c>
      <c r="AE333">
        <v>21</v>
      </c>
      <c r="AF333">
        <v>5</v>
      </c>
      <c r="AG333">
        <v>11</v>
      </c>
      <c r="AH333">
        <v>3</v>
      </c>
      <c r="AI333">
        <v>10</v>
      </c>
      <c r="AJ333">
        <v>2</v>
      </c>
      <c r="AK333">
        <v>10</v>
      </c>
      <c r="AL333">
        <v>17</v>
      </c>
      <c r="AM333">
        <v>67</v>
      </c>
      <c r="AN333">
        <v>33</v>
      </c>
      <c r="AO333">
        <v>2.41</v>
      </c>
      <c r="AP333">
        <v>0.73</v>
      </c>
      <c r="AQ333">
        <v>1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50</v>
      </c>
      <c r="AY333">
        <v>0</v>
      </c>
      <c r="AZ333">
        <v>50</v>
      </c>
      <c r="BA333">
        <v>9</v>
      </c>
      <c r="BB333">
        <v>6</v>
      </c>
      <c r="BC333">
        <v>1.83</v>
      </c>
      <c r="BD333">
        <v>3.3</v>
      </c>
      <c r="BE333">
        <v>4.5999999999999996</v>
      </c>
      <c r="BF333">
        <f t="shared" si="5"/>
        <v>2.2289898269941027E-2</v>
      </c>
      <c r="BG333">
        <f>1/Table3[[#This Row],[odds_ft_home_team_win]]-Table3[[#This Row],[Margin/3]]</f>
        <v>0.52415818916175294</v>
      </c>
      <c r="BH333">
        <f>1/Table3[[#This Row],[odds_ft_draw]]-Table3[[#This Row],[Margin/3]]</f>
        <v>0.28074040476036199</v>
      </c>
      <c r="BI333">
        <f>1/Table3[[#This Row],[odds_ft_away_team_win]]-Table3[[#This Row],[Margin/3]]</f>
        <v>0.19510140607788509</v>
      </c>
      <c r="BJ333">
        <f>MROUND(Table3[[#This Row],[ProbH]]*100,2)/100</f>
        <v>0.52</v>
      </c>
      <c r="BK333">
        <v>1.5</v>
      </c>
      <c r="BL333">
        <v>2.5</v>
      </c>
      <c r="BM333">
        <v>4.95</v>
      </c>
      <c r="BN333">
        <v>10</v>
      </c>
      <c r="BO333">
        <v>2.25</v>
      </c>
      <c r="BP333">
        <v>1.59</v>
      </c>
      <c r="BQ333" t="s">
        <v>2341</v>
      </c>
      <c r="BR333">
        <f>VLOOKUP(Table3[[#This Row],[Reference]],metron,10,FALSE)</f>
        <v>2.5967403582378576</v>
      </c>
      <c r="BS333">
        <f>VLOOKUP(Table3[[#This Row],[Reference]],metron,11,FALSE)</f>
        <v>1.625948039373891</v>
      </c>
      <c r="BT333">
        <f>VLOOKUP(Table3[[#This Row],[Reference]],metron,12,FALSE)</f>
        <v>0.97079231886396644</v>
      </c>
      <c r="BU333">
        <f>VLOOKUP(Table3[[#This Row],[Reference]],metron,13,FALSE)</f>
        <v>0.71433182698515174</v>
      </c>
      <c r="BV333">
        <f>VLOOKUP(Table3[[#This Row],[Reference]],metron,14,FALSE)</f>
        <v>0.43011620400258233</v>
      </c>
      <c r="BW333">
        <f>VLOOKUP(Table3[[#This Row],[Reference]],metron,15,FALSE)</f>
        <v>13.39951055368614</v>
      </c>
      <c r="BX333">
        <f>VLOOKUP(Table3[[#This Row],[Reference]],metron,16,FALSE)</f>
        <v>9.4252064851636579</v>
      </c>
      <c r="BY333">
        <f>VLOOKUP(Table3[[#This Row],[Reference]],metron,17,FALSE)</f>
        <v>5.7628422023992618</v>
      </c>
      <c r="BZ333">
        <f>VLOOKUP(Table3[[#This Row],[Reference]],metron,18,FALSE)</f>
        <v>3.9375576745616732</v>
      </c>
      <c r="CA333">
        <f>VLOOKUP(Table3[[#This Row],[Reference]],metron,19,FALSE)</f>
        <v>7.636668351286878</v>
      </c>
      <c r="CB333">
        <f>VLOOKUP(Table3[[#This Row],[Reference]],metron,20,FALSE)</f>
        <v>5.4876488106019847</v>
      </c>
      <c r="CC333">
        <f>VLOOKUP(Table3[[#This Row],[Reference]],metron,21,FALSE)</f>
        <v>12.460420531849101</v>
      </c>
      <c r="CD333">
        <f>VLOOKUP(Table3[[#This Row],[Reference]],metron,22,FALSE)</f>
        <v>13.44897959183673</v>
      </c>
      <c r="CE333">
        <f>VLOOKUP(Table3[[#This Row],[Reference]],metron,23,FALSE)</f>
        <v>1.462202380952381</v>
      </c>
      <c r="CF333">
        <f>VLOOKUP(Table3[[#This Row],[Reference]],metron,24,FALSE)</f>
        <v>2.01547619047619</v>
      </c>
      <c r="CG333">
        <f>VLOOKUP(Table3[[#This Row],[Reference]],metron,25,FALSE)</f>
        <v>7.7380952380952384E-2</v>
      </c>
      <c r="CH333">
        <f>VLOOKUP(Table3[[#This Row],[Reference]],metron,26,FALSE)</f>
        <v>0.13754093480202439</v>
      </c>
    </row>
    <row r="334" spans="1:86" hidden="1" x14ac:dyDescent="0.45">
      <c r="A334">
        <v>1566687600</v>
      </c>
      <c r="B334" t="s">
        <v>2398</v>
      </c>
      <c r="C334" t="s">
        <v>64</v>
      </c>
      <c r="D334" t="s">
        <v>65</v>
      </c>
      <c r="E334" t="s">
        <v>2316</v>
      </c>
      <c r="F334" t="s">
        <v>2278</v>
      </c>
      <c r="G334" t="s">
        <v>2322</v>
      </c>
      <c r="H334">
        <v>4</v>
      </c>
      <c r="I334">
        <v>0</v>
      </c>
      <c r="J334">
        <v>0</v>
      </c>
      <c r="K334">
        <v>1.42</v>
      </c>
      <c r="L334">
        <v>0.09</v>
      </c>
      <c r="M334">
        <v>2</v>
      </c>
      <c r="N334">
        <v>0</v>
      </c>
      <c r="O334">
        <v>2</v>
      </c>
      <c r="P334">
        <v>1</v>
      </c>
      <c r="Q334">
        <v>1</v>
      </c>
      <c r="R334">
        <v>0</v>
      </c>
      <c r="S334" t="s">
        <v>2399</v>
      </c>
      <c r="U334">
        <v>10</v>
      </c>
      <c r="V334">
        <v>3</v>
      </c>
      <c r="W334">
        <v>1</v>
      </c>
      <c r="X334">
        <v>0</v>
      </c>
      <c r="Y334">
        <v>3</v>
      </c>
      <c r="Z334">
        <v>0</v>
      </c>
      <c r="AA334">
        <v>1</v>
      </c>
      <c r="AB334">
        <v>0</v>
      </c>
      <c r="AC334">
        <v>2</v>
      </c>
      <c r="AD334">
        <v>1</v>
      </c>
      <c r="AE334">
        <v>15</v>
      </c>
      <c r="AF334">
        <v>4</v>
      </c>
      <c r="AG334">
        <v>8</v>
      </c>
      <c r="AH334">
        <v>0</v>
      </c>
      <c r="AI334">
        <v>7</v>
      </c>
      <c r="AJ334">
        <v>4</v>
      </c>
      <c r="AK334">
        <v>16</v>
      </c>
      <c r="AL334">
        <v>9</v>
      </c>
      <c r="AM334">
        <v>60</v>
      </c>
      <c r="AN334">
        <v>40</v>
      </c>
      <c r="AO334">
        <v>1.92</v>
      </c>
      <c r="AP334">
        <v>0.44</v>
      </c>
      <c r="AQ334">
        <v>1</v>
      </c>
      <c r="AR334">
        <v>0</v>
      </c>
      <c r="AS334">
        <v>50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50</v>
      </c>
      <c r="AZ334">
        <v>50</v>
      </c>
      <c r="BA334">
        <v>5</v>
      </c>
      <c r="BB334">
        <v>4</v>
      </c>
      <c r="BC334">
        <v>1.8</v>
      </c>
      <c r="BD334">
        <v>3.3</v>
      </c>
      <c r="BE334">
        <v>3.9</v>
      </c>
      <c r="BF334">
        <f t="shared" si="5"/>
        <v>3.8332038332038319E-2</v>
      </c>
      <c r="BG334">
        <f>1/Table3[[#This Row],[odds_ft_home_team_win]]-Table3[[#This Row],[Margin/3]]</f>
        <v>0.51722351722351723</v>
      </c>
      <c r="BH334">
        <f>1/Table3[[#This Row],[odds_ft_draw]]-Table3[[#This Row],[Margin/3]]</f>
        <v>0.26469826469826474</v>
      </c>
      <c r="BI334">
        <f>1/Table3[[#This Row],[odds_ft_away_team_win]]-Table3[[#This Row],[Margin/3]]</f>
        <v>0.21807821807821812</v>
      </c>
      <c r="BJ334">
        <f>MROUND(Table3[[#This Row],[ProbH]]*100,2)/100</f>
        <v>0.52</v>
      </c>
      <c r="BK334">
        <v>1.4</v>
      </c>
      <c r="BL334">
        <v>2.25</v>
      </c>
      <c r="BM334">
        <v>4.2</v>
      </c>
      <c r="BN334">
        <v>8</v>
      </c>
      <c r="BO334">
        <v>2.1</v>
      </c>
      <c r="BP334">
        <v>1.65</v>
      </c>
      <c r="BQ334" t="s">
        <v>2400</v>
      </c>
      <c r="BR334">
        <f>VLOOKUP(Table3[[#This Row],[Reference]],metron,10,FALSE)</f>
        <v>2.5967403582378576</v>
      </c>
      <c r="BS334">
        <f>VLOOKUP(Table3[[#This Row],[Reference]],metron,11,FALSE)</f>
        <v>1.625948039373891</v>
      </c>
      <c r="BT334">
        <f>VLOOKUP(Table3[[#This Row],[Reference]],metron,12,FALSE)</f>
        <v>0.97079231886396644</v>
      </c>
      <c r="BU334">
        <f>VLOOKUP(Table3[[#This Row],[Reference]],metron,13,FALSE)</f>
        <v>0.71433182698515174</v>
      </c>
      <c r="BV334">
        <f>VLOOKUP(Table3[[#This Row],[Reference]],metron,14,FALSE)</f>
        <v>0.43011620400258233</v>
      </c>
      <c r="BW334">
        <f>VLOOKUP(Table3[[#This Row],[Reference]],metron,15,FALSE)</f>
        <v>13.39951055368614</v>
      </c>
      <c r="BX334">
        <f>VLOOKUP(Table3[[#This Row],[Reference]],metron,16,FALSE)</f>
        <v>9.4252064851636579</v>
      </c>
      <c r="BY334">
        <f>VLOOKUP(Table3[[#This Row],[Reference]],metron,17,FALSE)</f>
        <v>5.7628422023992618</v>
      </c>
      <c r="BZ334">
        <f>VLOOKUP(Table3[[#This Row],[Reference]],metron,18,FALSE)</f>
        <v>3.9375576745616732</v>
      </c>
      <c r="CA334">
        <f>VLOOKUP(Table3[[#This Row],[Reference]],metron,19,FALSE)</f>
        <v>7.636668351286878</v>
      </c>
      <c r="CB334">
        <f>VLOOKUP(Table3[[#This Row],[Reference]],metron,20,FALSE)</f>
        <v>5.4876488106019847</v>
      </c>
      <c r="CC334">
        <f>VLOOKUP(Table3[[#This Row],[Reference]],metron,21,FALSE)</f>
        <v>12.460420531849101</v>
      </c>
      <c r="CD334">
        <f>VLOOKUP(Table3[[#This Row],[Reference]],metron,22,FALSE)</f>
        <v>13.44897959183673</v>
      </c>
      <c r="CE334">
        <f>VLOOKUP(Table3[[#This Row],[Reference]],metron,23,FALSE)</f>
        <v>1.462202380952381</v>
      </c>
      <c r="CF334">
        <f>VLOOKUP(Table3[[#This Row],[Reference]],metron,24,FALSE)</f>
        <v>2.01547619047619</v>
      </c>
      <c r="CG334">
        <f>VLOOKUP(Table3[[#This Row],[Reference]],metron,25,FALSE)</f>
        <v>7.7380952380952384E-2</v>
      </c>
      <c r="CH334">
        <f>VLOOKUP(Table3[[#This Row],[Reference]],metron,26,FALSE)</f>
        <v>0.13754093480202439</v>
      </c>
    </row>
    <row r="335" spans="1:86" hidden="1" x14ac:dyDescent="0.45">
      <c r="A335">
        <v>1566741600</v>
      </c>
      <c r="B335" t="s">
        <v>2401</v>
      </c>
      <c r="C335" t="s">
        <v>64</v>
      </c>
      <c r="D335" t="s">
        <v>65</v>
      </c>
      <c r="E335" t="s">
        <v>2284</v>
      </c>
      <c r="F335" t="s">
        <v>2299</v>
      </c>
      <c r="G335" t="s">
        <v>2343</v>
      </c>
      <c r="H335">
        <v>4</v>
      </c>
      <c r="I335">
        <v>0</v>
      </c>
      <c r="J335">
        <v>0</v>
      </c>
      <c r="K335">
        <v>0.82</v>
      </c>
      <c r="L335">
        <v>0.91</v>
      </c>
      <c r="M335">
        <v>2</v>
      </c>
      <c r="N335">
        <v>1</v>
      </c>
      <c r="O335">
        <v>3</v>
      </c>
      <c r="P335">
        <v>1</v>
      </c>
      <c r="Q335">
        <v>0</v>
      </c>
      <c r="R335">
        <v>1</v>
      </c>
      <c r="S335" t="s">
        <v>2402</v>
      </c>
      <c r="T335">
        <v>14</v>
      </c>
      <c r="U335">
        <v>6</v>
      </c>
      <c r="V335">
        <v>6</v>
      </c>
      <c r="W335">
        <v>2</v>
      </c>
      <c r="X335">
        <v>0</v>
      </c>
      <c r="Y335">
        <v>3</v>
      </c>
      <c r="Z335">
        <v>0</v>
      </c>
      <c r="AA335">
        <v>0</v>
      </c>
      <c r="AB335">
        <v>2</v>
      </c>
      <c r="AC335">
        <v>1</v>
      </c>
      <c r="AD335">
        <v>2</v>
      </c>
      <c r="AE335">
        <v>16</v>
      </c>
      <c r="AF335">
        <v>14</v>
      </c>
      <c r="AG335">
        <v>7</v>
      </c>
      <c r="AH335">
        <v>7</v>
      </c>
      <c r="AI335">
        <v>9</v>
      </c>
      <c r="AJ335">
        <v>7</v>
      </c>
      <c r="AK335">
        <v>10</v>
      </c>
      <c r="AL335">
        <v>15</v>
      </c>
      <c r="AM335">
        <v>25</v>
      </c>
      <c r="AN335">
        <v>75</v>
      </c>
      <c r="AO335">
        <v>1.89</v>
      </c>
      <c r="AP335">
        <v>1.96</v>
      </c>
      <c r="AQ335">
        <v>1.5</v>
      </c>
      <c r="AR335">
        <v>0</v>
      </c>
      <c r="AS335">
        <v>50</v>
      </c>
      <c r="AT335">
        <v>0</v>
      </c>
      <c r="AU335">
        <v>0</v>
      </c>
      <c r="AV335">
        <v>0</v>
      </c>
      <c r="AW335">
        <v>0</v>
      </c>
      <c r="AX335">
        <v>100</v>
      </c>
      <c r="AY335">
        <v>0</v>
      </c>
      <c r="AZ335">
        <v>50</v>
      </c>
      <c r="BA335">
        <v>6</v>
      </c>
      <c r="BB335">
        <v>2</v>
      </c>
      <c r="BC335">
        <v>2.5499999999999998</v>
      </c>
      <c r="BD335">
        <v>2.9</v>
      </c>
      <c r="BE335">
        <v>3.05</v>
      </c>
      <c r="BF335">
        <f t="shared" si="5"/>
        <v>2.1617767137003696E-2</v>
      </c>
      <c r="BG335">
        <f>1/Table3[[#This Row],[odds_ft_home_team_win]]-Table3[[#This Row],[Margin/3]]</f>
        <v>0.37053909560809439</v>
      </c>
      <c r="BH335">
        <f>1/Table3[[#This Row],[odds_ft_draw]]-Table3[[#This Row],[Margin/3]]</f>
        <v>0.32320981906989288</v>
      </c>
      <c r="BI335">
        <f>1/Table3[[#This Row],[odds_ft_away_team_win]]-Table3[[#This Row],[Margin/3]]</f>
        <v>0.30625108532201273</v>
      </c>
      <c r="BJ335">
        <f>MROUND(Table3[[#This Row],[ProbH]]*100,2)/100</f>
        <v>0.38</v>
      </c>
      <c r="BK335">
        <v>1.59</v>
      </c>
      <c r="BL335">
        <v>2.8</v>
      </c>
      <c r="BM335">
        <v>5.8</v>
      </c>
      <c r="BN335">
        <v>12</v>
      </c>
      <c r="BO335">
        <v>2.25</v>
      </c>
      <c r="BP335">
        <v>1.57</v>
      </c>
      <c r="BQ335" t="s">
        <v>2365</v>
      </c>
      <c r="BR335">
        <f>VLOOKUP(Table3[[#This Row],[Reference]],metron,10,FALSE)</f>
        <v>2.4900895140664963</v>
      </c>
      <c r="BS335">
        <f>VLOOKUP(Table3[[#This Row],[Reference]],metron,11,FALSE)</f>
        <v>1.330562659846547</v>
      </c>
      <c r="BT335">
        <f>VLOOKUP(Table3[[#This Row],[Reference]],metron,12,FALSE)</f>
        <v>1.1595268542199491</v>
      </c>
      <c r="BU335">
        <f>VLOOKUP(Table3[[#This Row],[Reference]],metron,13,FALSE)</f>
        <v>0.59053607588191415</v>
      </c>
      <c r="BV335">
        <f>VLOOKUP(Table3[[#This Row],[Reference]],metron,14,FALSE)</f>
        <v>0.50069274219332838</v>
      </c>
      <c r="BW335">
        <f>VLOOKUP(Table3[[#This Row],[Reference]],metron,15,FALSE)</f>
        <v>11.79715236686391</v>
      </c>
      <c r="BX335">
        <f>VLOOKUP(Table3[[#This Row],[Reference]],metron,16,FALSE)</f>
        <v>10.317122781065089</v>
      </c>
      <c r="BY335">
        <f>VLOOKUP(Table3[[#This Row],[Reference]],metron,17,FALSE)</f>
        <v>5.0637025966747622</v>
      </c>
      <c r="BZ335">
        <f>VLOOKUP(Table3[[#This Row],[Reference]],metron,18,FALSE)</f>
        <v>4.4674014571268454</v>
      </c>
      <c r="CA335">
        <f>VLOOKUP(Table3[[#This Row],[Reference]],metron,19,FALSE)</f>
        <v>6.7334497701891483</v>
      </c>
      <c r="CB335">
        <f>VLOOKUP(Table3[[#This Row],[Reference]],metron,20,FALSE)</f>
        <v>5.849721323938244</v>
      </c>
      <c r="CC335">
        <f>VLOOKUP(Table3[[#This Row],[Reference]],metron,21,FALSE)</f>
        <v>12.89644194756554</v>
      </c>
      <c r="CD335">
        <f>VLOOKUP(Table3[[#This Row],[Reference]],metron,22,FALSE)</f>
        <v>13.3434456928839</v>
      </c>
      <c r="CE335">
        <f>VLOOKUP(Table3[[#This Row],[Reference]],metron,23,FALSE)</f>
        <v>1.6144382124117971</v>
      </c>
      <c r="CF335">
        <f>VLOOKUP(Table3[[#This Row],[Reference]],metron,24,FALSE)</f>
        <v>1.9032024606477289</v>
      </c>
      <c r="CG335">
        <f>VLOOKUP(Table3[[#This Row],[Reference]],metron,25,FALSE)</f>
        <v>9.372172969060974E-2</v>
      </c>
      <c r="CH335">
        <f>VLOOKUP(Table3[[#This Row],[Reference]],metron,26,FALSE)</f>
        <v>0.11669983716301791</v>
      </c>
    </row>
    <row r="336" spans="1:86" hidden="1" x14ac:dyDescent="0.45">
      <c r="A336">
        <v>1566749700</v>
      </c>
      <c r="B336" t="s">
        <v>2403</v>
      </c>
      <c r="C336" t="s">
        <v>64</v>
      </c>
      <c r="D336" t="s">
        <v>65</v>
      </c>
      <c r="E336" t="s">
        <v>2274</v>
      </c>
      <c r="F336" t="s">
        <v>2290</v>
      </c>
      <c r="G336" t="s">
        <v>2301</v>
      </c>
      <c r="H336">
        <v>4</v>
      </c>
      <c r="I336">
        <v>3</v>
      </c>
      <c r="J336">
        <v>0</v>
      </c>
      <c r="K336">
        <v>1.36</v>
      </c>
      <c r="L336">
        <v>1.17</v>
      </c>
      <c r="M336">
        <v>1</v>
      </c>
      <c r="N336">
        <v>2</v>
      </c>
      <c r="O336">
        <v>3</v>
      </c>
      <c r="P336">
        <v>1</v>
      </c>
      <c r="Q336">
        <v>0</v>
      </c>
      <c r="R336">
        <v>1</v>
      </c>
      <c r="S336">
        <v>74</v>
      </c>
      <c r="T336" t="s">
        <v>2404</v>
      </c>
      <c r="U336">
        <v>4</v>
      </c>
      <c r="V336">
        <v>5</v>
      </c>
      <c r="W336">
        <v>2</v>
      </c>
      <c r="X336">
        <v>0</v>
      </c>
      <c r="Y336">
        <v>2</v>
      </c>
      <c r="Z336">
        <v>0</v>
      </c>
      <c r="AA336">
        <v>0</v>
      </c>
      <c r="AB336">
        <v>2</v>
      </c>
      <c r="AC336">
        <v>1</v>
      </c>
      <c r="AD336">
        <v>1</v>
      </c>
      <c r="AE336">
        <v>13</v>
      </c>
      <c r="AF336">
        <v>12</v>
      </c>
      <c r="AG336">
        <v>4</v>
      </c>
      <c r="AH336">
        <v>6</v>
      </c>
      <c r="AI336">
        <v>9</v>
      </c>
      <c r="AJ336">
        <v>6</v>
      </c>
      <c r="AK336">
        <v>13</v>
      </c>
      <c r="AL336">
        <v>10</v>
      </c>
      <c r="AM336">
        <v>52</v>
      </c>
      <c r="AN336">
        <v>48</v>
      </c>
      <c r="AO336">
        <v>1.59</v>
      </c>
      <c r="AP336">
        <v>1.57</v>
      </c>
      <c r="AQ336">
        <v>3</v>
      </c>
      <c r="AR336">
        <v>50</v>
      </c>
      <c r="AS336">
        <v>100</v>
      </c>
      <c r="AT336">
        <v>100</v>
      </c>
      <c r="AU336">
        <v>0</v>
      </c>
      <c r="AV336">
        <v>0</v>
      </c>
      <c r="AW336">
        <v>50</v>
      </c>
      <c r="AX336">
        <v>100</v>
      </c>
      <c r="AY336">
        <v>50</v>
      </c>
      <c r="AZ336">
        <v>100</v>
      </c>
      <c r="BA336">
        <v>8</v>
      </c>
      <c r="BB336">
        <v>3</v>
      </c>
      <c r="BC336">
        <v>2.2999999999999998</v>
      </c>
      <c r="BD336">
        <v>2.95</v>
      </c>
      <c r="BE336">
        <v>3.4</v>
      </c>
      <c r="BF336">
        <f t="shared" si="5"/>
        <v>2.2627768867311104E-2</v>
      </c>
      <c r="BG336">
        <f>1/Table3[[#This Row],[odds_ft_home_team_win]]-Table3[[#This Row],[Margin/3]]</f>
        <v>0.41215483982834111</v>
      </c>
      <c r="BH336">
        <f>1/Table3[[#This Row],[odds_ft_draw]]-Table3[[#This Row],[Margin/3]]</f>
        <v>0.31635528198014651</v>
      </c>
      <c r="BI336">
        <f>1/Table3[[#This Row],[odds_ft_away_team_win]]-Table3[[#This Row],[Margin/3]]</f>
        <v>0.27148987819151243</v>
      </c>
      <c r="BJ336">
        <f>MROUND(Table3[[#This Row],[ProbH]]*100,2)/100</f>
        <v>0.42</v>
      </c>
      <c r="BK336">
        <v>1.51</v>
      </c>
      <c r="BL336">
        <v>2.6</v>
      </c>
      <c r="BM336">
        <v>5.15</v>
      </c>
      <c r="BN336">
        <v>10.5</v>
      </c>
      <c r="BO336">
        <v>2.1</v>
      </c>
      <c r="BP336">
        <v>1.67</v>
      </c>
      <c r="BQ336" t="s">
        <v>2351</v>
      </c>
      <c r="BR336">
        <f>VLOOKUP(Table3[[#This Row],[Reference]],metron,10,FALSE)</f>
        <v>2.4884649511978703</v>
      </c>
      <c r="BS336">
        <f>VLOOKUP(Table3[[#This Row],[Reference]],metron,11,FALSE)</f>
        <v>1.396960958296362</v>
      </c>
      <c r="BT336">
        <f>VLOOKUP(Table3[[#This Row],[Reference]],metron,12,FALSE)</f>
        <v>1.091503992901508</v>
      </c>
      <c r="BU336">
        <f>VLOOKUP(Table3[[#This Row],[Reference]],metron,13,FALSE)</f>
        <v>0.60765391014975045</v>
      </c>
      <c r="BV336">
        <f>VLOOKUP(Table3[[#This Row],[Reference]],metron,14,FALSE)</f>
        <v>0.47276760953965608</v>
      </c>
      <c r="BW336">
        <f>VLOOKUP(Table3[[#This Row],[Reference]],metron,15,FALSE)</f>
        <v>12.29504785684561</v>
      </c>
      <c r="BX336">
        <f>VLOOKUP(Table3[[#This Row],[Reference]],metron,16,FALSE)</f>
        <v>10.047232625884311</v>
      </c>
      <c r="BY336">
        <f>VLOOKUP(Table3[[#This Row],[Reference]],metron,17,FALSE)</f>
        <v>5.2917192097519967</v>
      </c>
      <c r="BZ336">
        <f>VLOOKUP(Table3[[#This Row],[Reference]],metron,18,FALSE)</f>
        <v>4.2580916351408158</v>
      </c>
      <c r="CA336">
        <f>VLOOKUP(Table3[[#This Row],[Reference]],metron,19,FALSE)</f>
        <v>7.0033286470936131</v>
      </c>
      <c r="CB336">
        <f>VLOOKUP(Table3[[#This Row],[Reference]],metron,20,FALSE)</f>
        <v>5.789140990743495</v>
      </c>
      <c r="CC336">
        <f>VLOOKUP(Table3[[#This Row],[Reference]],metron,21,FALSE)</f>
        <v>12.77041895895049</v>
      </c>
      <c r="CD336">
        <f>VLOOKUP(Table3[[#This Row],[Reference]],metron,22,FALSE)</f>
        <v>13.411129919593741</v>
      </c>
      <c r="CE336">
        <f>VLOOKUP(Table3[[#This Row],[Reference]],metron,23,FALSE)</f>
        <v>1.556141062018646</v>
      </c>
      <c r="CF336">
        <f>VLOOKUP(Table3[[#This Row],[Reference]],metron,24,FALSE)</f>
        <v>1.9114308877178761</v>
      </c>
      <c r="CG336">
        <f>VLOOKUP(Table3[[#This Row],[Reference]],metron,25,FALSE)</f>
        <v>8.4920956627482766E-2</v>
      </c>
      <c r="CH336">
        <f>VLOOKUP(Table3[[#This Row],[Reference]],metron,26,FALSE)</f>
        <v>0.1323469801378192</v>
      </c>
    </row>
    <row r="337" spans="1:86" hidden="1" x14ac:dyDescent="0.45">
      <c r="A337">
        <v>1566757800</v>
      </c>
      <c r="B337" t="s">
        <v>2405</v>
      </c>
      <c r="C337" t="s">
        <v>64</v>
      </c>
      <c r="D337" t="s">
        <v>65</v>
      </c>
      <c r="E337" t="s">
        <v>2305</v>
      </c>
      <c r="F337" t="s">
        <v>2273</v>
      </c>
      <c r="G337" t="s">
        <v>2384</v>
      </c>
      <c r="H337">
        <v>4</v>
      </c>
      <c r="I337">
        <v>3</v>
      </c>
      <c r="J337">
        <v>1</v>
      </c>
      <c r="K337">
        <v>1.45</v>
      </c>
      <c r="L337">
        <v>1.58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U337">
        <v>9</v>
      </c>
      <c r="V337">
        <v>5</v>
      </c>
      <c r="W337">
        <v>4</v>
      </c>
      <c r="X337">
        <v>1</v>
      </c>
      <c r="Y337">
        <v>3</v>
      </c>
      <c r="Z337">
        <v>1</v>
      </c>
      <c r="AA337">
        <v>2</v>
      </c>
      <c r="AB337">
        <v>3</v>
      </c>
      <c r="AC337">
        <v>2</v>
      </c>
      <c r="AD337">
        <v>2</v>
      </c>
      <c r="AE337">
        <v>9</v>
      </c>
      <c r="AF337">
        <v>6</v>
      </c>
      <c r="AG337">
        <v>2</v>
      </c>
      <c r="AH337">
        <v>2</v>
      </c>
      <c r="AI337">
        <v>7</v>
      </c>
      <c r="AJ337">
        <v>4</v>
      </c>
      <c r="AK337">
        <v>7</v>
      </c>
      <c r="AL337">
        <v>7</v>
      </c>
      <c r="AM337">
        <v>36</v>
      </c>
      <c r="AN337">
        <v>64</v>
      </c>
      <c r="AO337">
        <v>1.28</v>
      </c>
      <c r="AP337">
        <v>1.05</v>
      </c>
      <c r="AQ337">
        <v>2.5</v>
      </c>
      <c r="AR337">
        <v>50</v>
      </c>
      <c r="AS337">
        <v>50</v>
      </c>
      <c r="AT337">
        <v>50</v>
      </c>
      <c r="AU337">
        <v>50</v>
      </c>
      <c r="AV337">
        <v>0</v>
      </c>
      <c r="AW337">
        <v>50</v>
      </c>
      <c r="AX337">
        <v>100</v>
      </c>
      <c r="AY337">
        <v>50</v>
      </c>
      <c r="AZ337">
        <v>50</v>
      </c>
      <c r="BA337">
        <v>10</v>
      </c>
      <c r="BB337">
        <v>2</v>
      </c>
      <c r="BC337">
        <v>3.05</v>
      </c>
      <c r="BD337">
        <v>3.25</v>
      </c>
      <c r="BE337">
        <v>2.1</v>
      </c>
      <c r="BF337">
        <f t="shared" si="5"/>
        <v>3.7250545447266768E-2</v>
      </c>
      <c r="BG337">
        <f>1/Table3[[#This Row],[odds_ft_home_team_win]]-Table3[[#This Row],[Margin/3]]</f>
        <v>0.29061830701174968</v>
      </c>
      <c r="BH337">
        <f>1/Table3[[#This Row],[odds_ft_draw]]-Table3[[#This Row],[Margin/3]]</f>
        <v>0.27044176224504096</v>
      </c>
      <c r="BI337">
        <f>1/Table3[[#This Row],[odds_ft_away_team_win]]-Table3[[#This Row],[Margin/3]]</f>
        <v>0.43893993074320942</v>
      </c>
      <c r="BJ337">
        <f>MROUND(Table3[[#This Row],[ProbH]]*100,2)/100</f>
        <v>0.3</v>
      </c>
      <c r="BK337">
        <v>1.27</v>
      </c>
      <c r="BL337">
        <v>1.91</v>
      </c>
      <c r="BM337">
        <v>3.25</v>
      </c>
      <c r="BN337">
        <v>6.05</v>
      </c>
      <c r="BO337">
        <v>1.74</v>
      </c>
      <c r="BP337">
        <v>1.95</v>
      </c>
      <c r="BQ337" t="s">
        <v>2344</v>
      </c>
      <c r="BR337">
        <f>VLOOKUP(Table3[[#This Row],[Reference]],metron,10,FALSE)</f>
        <v>2.5726407816919519</v>
      </c>
      <c r="BS337">
        <f>VLOOKUP(Table3[[#This Row],[Reference]],metron,11,FALSE)</f>
        <v>1.1805091283106199</v>
      </c>
      <c r="BT337">
        <f>VLOOKUP(Table3[[#This Row],[Reference]],metron,12,FALSE)</f>
        <v>1.3921316533813319</v>
      </c>
      <c r="BU337">
        <f>VLOOKUP(Table3[[#This Row],[Reference]],metron,13,FALSE)</f>
        <v>0.5209673269873939</v>
      </c>
      <c r="BV337">
        <f>VLOOKUP(Table3[[#This Row],[Reference]],metron,14,FALSE)</f>
        <v>0.61847182917417032</v>
      </c>
      <c r="BW337">
        <f>VLOOKUP(Table3[[#This Row],[Reference]],metron,15,FALSE)</f>
        <v>11.149200710479571</v>
      </c>
      <c r="BX337">
        <f>VLOOKUP(Table3[[#This Row],[Reference]],metron,16,FALSE)</f>
        <v>11.444049733570161</v>
      </c>
      <c r="BY337">
        <f>VLOOKUP(Table3[[#This Row],[Reference]],metron,17,FALSE)</f>
        <v>4.5257270693512304</v>
      </c>
      <c r="BZ337">
        <f>VLOOKUP(Table3[[#This Row],[Reference]],metron,18,FALSE)</f>
        <v>4.8465324384787474</v>
      </c>
      <c r="CA337">
        <f>VLOOKUP(Table3[[#This Row],[Reference]],metron,19,FALSE)</f>
        <v>6.6234736411283404</v>
      </c>
      <c r="CB337">
        <f>VLOOKUP(Table3[[#This Row],[Reference]],metron,20,FALSE)</f>
        <v>6.5975172950914134</v>
      </c>
      <c r="CC337">
        <f>VLOOKUP(Table3[[#This Row],[Reference]],metron,21,FALSE)</f>
        <v>12.90081154192967</v>
      </c>
      <c r="CD337">
        <f>VLOOKUP(Table3[[#This Row],[Reference]],metron,22,FALSE)</f>
        <v>13.00360685302074</v>
      </c>
      <c r="CE337">
        <f>VLOOKUP(Table3[[#This Row],[Reference]],metron,23,FALSE)</f>
        <v>1.7502145922746779</v>
      </c>
      <c r="CF337">
        <f>VLOOKUP(Table3[[#This Row],[Reference]],metron,24,FALSE)</f>
        <v>1.831402831402831</v>
      </c>
      <c r="CG337">
        <f>VLOOKUP(Table3[[#This Row],[Reference]],metron,25,FALSE)</f>
        <v>9.6525096525096526E-2</v>
      </c>
      <c r="CH337">
        <f>VLOOKUP(Table3[[#This Row],[Reference]],metron,26,FALSE)</f>
        <v>0.1244101244101244</v>
      </c>
    </row>
    <row r="338" spans="1:86" hidden="1" x14ac:dyDescent="0.45">
      <c r="A338">
        <v>1566765900</v>
      </c>
      <c r="B338" t="s">
        <v>2406</v>
      </c>
      <c r="C338" t="s">
        <v>64</v>
      </c>
      <c r="D338" t="s">
        <v>65</v>
      </c>
      <c r="E338" t="s">
        <v>66</v>
      </c>
      <c r="F338" t="s">
        <v>2310</v>
      </c>
      <c r="G338" t="s">
        <v>2332</v>
      </c>
      <c r="H338">
        <v>4</v>
      </c>
      <c r="I338">
        <v>3</v>
      </c>
      <c r="J338">
        <v>0</v>
      </c>
      <c r="K338">
        <v>1.55</v>
      </c>
      <c r="L338">
        <v>0.91</v>
      </c>
      <c r="M338">
        <v>0</v>
      </c>
      <c r="N338">
        <v>1</v>
      </c>
      <c r="O338">
        <v>1</v>
      </c>
      <c r="P338">
        <v>0</v>
      </c>
      <c r="Q338">
        <v>0</v>
      </c>
      <c r="R338">
        <v>0</v>
      </c>
      <c r="T338">
        <v>63</v>
      </c>
      <c r="U338">
        <v>3</v>
      </c>
      <c r="V338">
        <v>10</v>
      </c>
      <c r="W338">
        <v>5</v>
      </c>
      <c r="X338">
        <v>1</v>
      </c>
      <c r="Y338">
        <v>3</v>
      </c>
      <c r="Z338">
        <v>0</v>
      </c>
      <c r="AA338">
        <v>1</v>
      </c>
      <c r="AB338">
        <v>5</v>
      </c>
      <c r="AC338">
        <v>0</v>
      </c>
      <c r="AD338">
        <v>3</v>
      </c>
      <c r="AE338">
        <v>9</v>
      </c>
      <c r="AF338">
        <v>12</v>
      </c>
      <c r="AG338">
        <v>3</v>
      </c>
      <c r="AH338">
        <v>6</v>
      </c>
      <c r="AI338">
        <v>6</v>
      </c>
      <c r="AJ338">
        <v>6</v>
      </c>
      <c r="AK338">
        <v>11</v>
      </c>
      <c r="AL338">
        <v>14</v>
      </c>
      <c r="AM338">
        <v>52</v>
      </c>
      <c r="AN338">
        <v>48</v>
      </c>
      <c r="AO338">
        <v>1.21</v>
      </c>
      <c r="AP338">
        <v>1.63</v>
      </c>
      <c r="AQ338">
        <v>2</v>
      </c>
      <c r="AR338">
        <v>0</v>
      </c>
      <c r="AS338">
        <v>50</v>
      </c>
      <c r="AT338">
        <v>50</v>
      </c>
      <c r="AU338">
        <v>0</v>
      </c>
      <c r="AV338">
        <v>0</v>
      </c>
      <c r="AW338">
        <v>50</v>
      </c>
      <c r="AX338">
        <v>50</v>
      </c>
      <c r="AY338">
        <v>0</v>
      </c>
      <c r="AZ338">
        <v>100</v>
      </c>
      <c r="BA338">
        <v>11</v>
      </c>
      <c r="BB338">
        <v>6</v>
      </c>
      <c r="BC338">
        <v>1.62</v>
      </c>
      <c r="BD338">
        <v>3.7</v>
      </c>
      <c r="BE338">
        <v>5.6</v>
      </c>
      <c r="BF338">
        <f t="shared" si="5"/>
        <v>2.2041883152994268E-2</v>
      </c>
      <c r="BG338">
        <f>1/Table3[[#This Row],[odds_ft_home_team_win]]-Table3[[#This Row],[Margin/3]]</f>
        <v>0.59524206746428965</v>
      </c>
      <c r="BH338">
        <f>1/Table3[[#This Row],[odds_ft_draw]]-Table3[[#This Row],[Margin/3]]</f>
        <v>0.24822838711727596</v>
      </c>
      <c r="BI338">
        <f>1/Table3[[#This Row],[odds_ft_away_team_win]]-Table3[[#This Row],[Margin/3]]</f>
        <v>0.15652954541843431</v>
      </c>
      <c r="BJ338">
        <f>MROUND(Table3[[#This Row],[ProbH]]*100,2)/100</f>
        <v>0.6</v>
      </c>
      <c r="BK338">
        <v>1.38</v>
      </c>
      <c r="BL338">
        <v>2.15</v>
      </c>
      <c r="BM338">
        <v>4</v>
      </c>
      <c r="BN338">
        <v>7.75</v>
      </c>
      <c r="BO338">
        <v>2.1</v>
      </c>
      <c r="BP338">
        <v>1.65</v>
      </c>
      <c r="BQ338" t="s">
        <v>2360</v>
      </c>
      <c r="BR338">
        <f>VLOOKUP(Table3[[#This Row],[Reference]],metron,10,FALSE)</f>
        <v>2.7310090702947849</v>
      </c>
      <c r="BS338">
        <f>VLOOKUP(Table3[[#This Row],[Reference]],metron,11,FALSE)</f>
        <v>1.841836734693878</v>
      </c>
      <c r="BT338">
        <f>VLOOKUP(Table3[[#This Row],[Reference]],metron,12,FALSE)</f>
        <v>0.88917233560090703</v>
      </c>
      <c r="BU338">
        <f>VLOOKUP(Table3[[#This Row],[Reference]],metron,13,FALSE)</f>
        <v>0.804822695035461</v>
      </c>
      <c r="BV338">
        <f>VLOOKUP(Table3[[#This Row],[Reference]],metron,14,FALSE)</f>
        <v>0.38099290780141842</v>
      </c>
      <c r="BW338">
        <f>VLOOKUP(Table3[[#This Row],[Reference]],metron,15,FALSE)</f>
        <v>14.25174825174825</v>
      </c>
      <c r="BX338">
        <f>VLOOKUP(Table3[[#This Row],[Reference]],metron,16,FALSE)</f>
        <v>8.8316683316683324</v>
      </c>
      <c r="BY338">
        <f>VLOOKUP(Table3[[#This Row],[Reference]],metron,17,FALSE)</f>
        <v>6.2901265822784813</v>
      </c>
      <c r="BZ338">
        <f>VLOOKUP(Table3[[#This Row],[Reference]],metron,18,FALSE)</f>
        <v>3.6162025316455702</v>
      </c>
      <c r="CA338">
        <f>VLOOKUP(Table3[[#This Row],[Reference]],metron,19,FALSE)</f>
        <v>7.9616216694697686</v>
      </c>
      <c r="CB338">
        <f>VLOOKUP(Table3[[#This Row],[Reference]],metron,20,FALSE)</f>
        <v>5.2154658000227627</v>
      </c>
      <c r="CC338">
        <f>VLOOKUP(Table3[[#This Row],[Reference]],metron,21,FALSE)</f>
        <v>12.444895886236671</v>
      </c>
      <c r="CD338">
        <f>VLOOKUP(Table3[[#This Row],[Reference]],metron,22,FALSE)</f>
        <v>13.620619603859829</v>
      </c>
      <c r="CE338">
        <f>VLOOKUP(Table3[[#This Row],[Reference]],metron,23,FALSE)</f>
        <v>1.406084017382907</v>
      </c>
      <c r="CF338">
        <f>VLOOKUP(Table3[[#This Row],[Reference]],metron,24,FALSE)</f>
        <v>2.070980202800579</v>
      </c>
      <c r="CG338">
        <f>VLOOKUP(Table3[[#This Row],[Reference]],metron,25,FALSE)</f>
        <v>6.1323032351521013E-2</v>
      </c>
      <c r="CH338">
        <f>VLOOKUP(Table3[[#This Row],[Reference]],metron,26,FALSE)</f>
        <v>0.1313375181071946</v>
      </c>
    </row>
    <row r="339" spans="1:86" hidden="1" x14ac:dyDescent="0.45">
      <c r="A339">
        <v>1566774000</v>
      </c>
      <c r="B339" t="s">
        <v>2407</v>
      </c>
      <c r="C339" t="s">
        <v>64</v>
      </c>
      <c r="D339" t="s">
        <v>65</v>
      </c>
      <c r="E339" t="s">
        <v>2326</v>
      </c>
      <c r="F339" t="s">
        <v>2320</v>
      </c>
      <c r="G339" t="s">
        <v>2408</v>
      </c>
      <c r="H339">
        <v>4</v>
      </c>
      <c r="I339">
        <v>3</v>
      </c>
      <c r="J339">
        <v>3</v>
      </c>
      <c r="K339">
        <v>0.83</v>
      </c>
      <c r="L339">
        <v>2.09</v>
      </c>
      <c r="M339">
        <v>0</v>
      </c>
      <c r="N339">
        <v>1</v>
      </c>
      <c r="O339">
        <v>1</v>
      </c>
      <c r="P339">
        <v>1</v>
      </c>
      <c r="Q339">
        <v>0</v>
      </c>
      <c r="R339">
        <v>1</v>
      </c>
      <c r="T339">
        <v>1</v>
      </c>
      <c r="U339">
        <v>16</v>
      </c>
      <c r="V339">
        <v>2</v>
      </c>
      <c r="W339">
        <v>1</v>
      </c>
      <c r="X339">
        <v>0</v>
      </c>
      <c r="Y339">
        <v>3</v>
      </c>
      <c r="Z339">
        <v>1</v>
      </c>
      <c r="AA339">
        <v>1</v>
      </c>
      <c r="AB339">
        <v>0</v>
      </c>
      <c r="AC339">
        <v>2</v>
      </c>
      <c r="AD339">
        <v>2</v>
      </c>
      <c r="AE339">
        <v>15</v>
      </c>
      <c r="AF339">
        <v>3</v>
      </c>
      <c r="AG339">
        <v>5</v>
      </c>
      <c r="AH339">
        <v>2</v>
      </c>
      <c r="AI339">
        <v>10</v>
      </c>
      <c r="AJ339">
        <v>1</v>
      </c>
      <c r="AK339">
        <v>17</v>
      </c>
      <c r="AL339">
        <v>15</v>
      </c>
      <c r="AM339">
        <v>67</v>
      </c>
      <c r="AN339">
        <v>33</v>
      </c>
      <c r="AO339">
        <v>1.99</v>
      </c>
      <c r="AP339">
        <v>0.52</v>
      </c>
      <c r="AQ339">
        <v>1.5</v>
      </c>
      <c r="AR339">
        <v>0</v>
      </c>
      <c r="AS339">
        <v>50</v>
      </c>
      <c r="AT339">
        <v>0</v>
      </c>
      <c r="AU339">
        <v>0</v>
      </c>
      <c r="AV339">
        <v>0</v>
      </c>
      <c r="AW339">
        <v>50</v>
      </c>
      <c r="AX339">
        <v>100</v>
      </c>
      <c r="AY339">
        <v>0</v>
      </c>
      <c r="AZ339">
        <v>0</v>
      </c>
      <c r="BA339">
        <v>6</v>
      </c>
      <c r="BB339">
        <v>7</v>
      </c>
      <c r="BC339">
        <v>3.05</v>
      </c>
      <c r="BD339">
        <v>3.25</v>
      </c>
      <c r="BE339">
        <v>2.1</v>
      </c>
      <c r="BF339">
        <f t="shared" si="5"/>
        <v>3.7250545447266768E-2</v>
      </c>
      <c r="BG339">
        <f>1/Table3[[#This Row],[odds_ft_home_team_win]]-Table3[[#This Row],[Margin/3]]</f>
        <v>0.29061830701174968</v>
      </c>
      <c r="BH339">
        <f>1/Table3[[#This Row],[odds_ft_draw]]-Table3[[#This Row],[Margin/3]]</f>
        <v>0.27044176224504096</v>
      </c>
      <c r="BI339">
        <f>1/Table3[[#This Row],[odds_ft_away_team_win]]-Table3[[#This Row],[Margin/3]]</f>
        <v>0.43893993074320942</v>
      </c>
      <c r="BJ339">
        <f>MROUND(Table3[[#This Row],[ProbH]]*100,2)/100</f>
        <v>0.3</v>
      </c>
      <c r="BK339">
        <v>1.34</v>
      </c>
      <c r="BL339">
        <v>2.1</v>
      </c>
      <c r="BM339">
        <v>3.75</v>
      </c>
      <c r="BN339">
        <v>7</v>
      </c>
      <c r="BO339">
        <v>1.87</v>
      </c>
      <c r="BP339">
        <v>1.8</v>
      </c>
      <c r="BQ339" t="s">
        <v>2356</v>
      </c>
      <c r="BR339">
        <f>VLOOKUP(Table3[[#This Row],[Reference]],metron,10,FALSE)</f>
        <v>2.5726407816919519</v>
      </c>
      <c r="BS339">
        <f>VLOOKUP(Table3[[#This Row],[Reference]],metron,11,FALSE)</f>
        <v>1.1805091283106199</v>
      </c>
      <c r="BT339">
        <f>VLOOKUP(Table3[[#This Row],[Reference]],metron,12,FALSE)</f>
        <v>1.3921316533813319</v>
      </c>
      <c r="BU339">
        <f>VLOOKUP(Table3[[#This Row],[Reference]],metron,13,FALSE)</f>
        <v>0.5209673269873939</v>
      </c>
      <c r="BV339">
        <f>VLOOKUP(Table3[[#This Row],[Reference]],metron,14,FALSE)</f>
        <v>0.61847182917417032</v>
      </c>
      <c r="BW339">
        <f>VLOOKUP(Table3[[#This Row],[Reference]],metron,15,FALSE)</f>
        <v>11.149200710479571</v>
      </c>
      <c r="BX339">
        <f>VLOOKUP(Table3[[#This Row],[Reference]],metron,16,FALSE)</f>
        <v>11.444049733570161</v>
      </c>
      <c r="BY339">
        <f>VLOOKUP(Table3[[#This Row],[Reference]],metron,17,FALSE)</f>
        <v>4.5257270693512304</v>
      </c>
      <c r="BZ339">
        <f>VLOOKUP(Table3[[#This Row],[Reference]],metron,18,FALSE)</f>
        <v>4.8465324384787474</v>
      </c>
      <c r="CA339">
        <f>VLOOKUP(Table3[[#This Row],[Reference]],metron,19,FALSE)</f>
        <v>6.6234736411283404</v>
      </c>
      <c r="CB339">
        <f>VLOOKUP(Table3[[#This Row],[Reference]],metron,20,FALSE)</f>
        <v>6.5975172950914134</v>
      </c>
      <c r="CC339">
        <f>VLOOKUP(Table3[[#This Row],[Reference]],metron,21,FALSE)</f>
        <v>12.90081154192967</v>
      </c>
      <c r="CD339">
        <f>VLOOKUP(Table3[[#This Row],[Reference]],metron,22,FALSE)</f>
        <v>13.00360685302074</v>
      </c>
      <c r="CE339">
        <f>VLOOKUP(Table3[[#This Row],[Reference]],metron,23,FALSE)</f>
        <v>1.7502145922746779</v>
      </c>
      <c r="CF339">
        <f>VLOOKUP(Table3[[#This Row],[Reference]],metron,24,FALSE)</f>
        <v>1.831402831402831</v>
      </c>
      <c r="CG339">
        <f>VLOOKUP(Table3[[#This Row],[Reference]],metron,25,FALSE)</f>
        <v>9.6525096525096526E-2</v>
      </c>
      <c r="CH339">
        <f>VLOOKUP(Table3[[#This Row],[Reference]],metron,26,FALSE)</f>
        <v>0.1244101244101244</v>
      </c>
    </row>
    <row r="340" spans="1:86" hidden="1" x14ac:dyDescent="0.45">
      <c r="A340">
        <v>1566856800</v>
      </c>
      <c r="B340" t="s">
        <v>2409</v>
      </c>
      <c r="C340" t="s">
        <v>64</v>
      </c>
      <c r="D340" t="s">
        <v>65</v>
      </c>
      <c r="E340" t="s">
        <v>2300</v>
      </c>
      <c r="F340" t="s">
        <v>2330</v>
      </c>
      <c r="G340" t="s">
        <v>2280</v>
      </c>
      <c r="H340">
        <v>4</v>
      </c>
      <c r="I340">
        <v>1</v>
      </c>
      <c r="J340">
        <v>0</v>
      </c>
      <c r="K340">
        <v>1.0900000000000001</v>
      </c>
      <c r="L340">
        <v>1.0900000000000001</v>
      </c>
      <c r="M340">
        <v>3</v>
      </c>
      <c r="N340">
        <v>0</v>
      </c>
      <c r="O340">
        <v>3</v>
      </c>
      <c r="P340">
        <v>0</v>
      </c>
      <c r="Q340">
        <v>0</v>
      </c>
      <c r="R340">
        <v>0</v>
      </c>
      <c r="S340" t="s">
        <v>2410</v>
      </c>
      <c r="U340">
        <v>4</v>
      </c>
      <c r="V340">
        <v>5</v>
      </c>
      <c r="W340">
        <v>1</v>
      </c>
      <c r="X340">
        <v>0</v>
      </c>
      <c r="Y340">
        <v>2</v>
      </c>
      <c r="Z340">
        <v>0</v>
      </c>
      <c r="AA340">
        <v>0</v>
      </c>
      <c r="AB340">
        <v>1</v>
      </c>
      <c r="AC340">
        <v>0</v>
      </c>
      <c r="AD340">
        <v>2</v>
      </c>
      <c r="AE340">
        <v>5</v>
      </c>
      <c r="AF340">
        <v>9</v>
      </c>
      <c r="AG340">
        <v>4</v>
      </c>
      <c r="AH340">
        <v>2</v>
      </c>
      <c r="AI340">
        <v>1</v>
      </c>
      <c r="AJ340">
        <v>7</v>
      </c>
      <c r="AK340">
        <v>12</v>
      </c>
      <c r="AL340">
        <v>18</v>
      </c>
      <c r="AM340">
        <v>47</v>
      </c>
      <c r="AN340">
        <v>53</v>
      </c>
      <c r="AO340">
        <v>0.94</v>
      </c>
      <c r="AP340">
        <v>1.17</v>
      </c>
      <c r="AQ340">
        <v>0.5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50</v>
      </c>
      <c r="AY340">
        <v>0</v>
      </c>
      <c r="AZ340">
        <v>0</v>
      </c>
      <c r="BA340">
        <v>14</v>
      </c>
      <c r="BB340">
        <v>2</v>
      </c>
      <c r="BC340">
        <v>2.25</v>
      </c>
      <c r="BD340">
        <v>3.25</v>
      </c>
      <c r="BE340">
        <v>2.75</v>
      </c>
      <c r="BF340">
        <f t="shared" si="5"/>
        <v>3.8591038591038629E-2</v>
      </c>
      <c r="BG340">
        <f>1/Table3[[#This Row],[odds_ft_home_team_win]]-Table3[[#This Row],[Margin/3]]</f>
        <v>0.40585340585340579</v>
      </c>
      <c r="BH340">
        <f>1/Table3[[#This Row],[odds_ft_draw]]-Table3[[#This Row],[Margin/3]]</f>
        <v>0.26910126910126908</v>
      </c>
      <c r="BI340">
        <f>1/Table3[[#This Row],[odds_ft_away_team_win]]-Table3[[#This Row],[Margin/3]]</f>
        <v>0.32504532504532502</v>
      </c>
      <c r="BJ340">
        <f>MROUND(Table3[[#This Row],[ProbH]]*100,2)/100</f>
        <v>0.4</v>
      </c>
      <c r="BK340">
        <v>1.28</v>
      </c>
      <c r="BL340">
        <v>1.91</v>
      </c>
      <c r="BM340">
        <v>3.3</v>
      </c>
      <c r="BN340">
        <v>6.15</v>
      </c>
      <c r="BO340">
        <v>1.74</v>
      </c>
      <c r="BP340">
        <v>1.95</v>
      </c>
      <c r="BQ340" t="s">
        <v>2339</v>
      </c>
      <c r="BR340">
        <f>VLOOKUP(Table3[[#This Row],[Reference]],metron,10,FALSE)</f>
        <v>2.4956155335383219</v>
      </c>
      <c r="BS340">
        <f>VLOOKUP(Table3[[#This Row],[Reference]],metron,11,FALSE)</f>
        <v>1.344038264434575</v>
      </c>
      <c r="BT340">
        <f>VLOOKUP(Table3[[#This Row],[Reference]],metron,12,FALSE)</f>
        <v>1.1515772691037469</v>
      </c>
      <c r="BU340">
        <f>VLOOKUP(Table3[[#This Row],[Reference]],metron,13,FALSE)</f>
        <v>0.59936225942375587</v>
      </c>
      <c r="BV340">
        <f>VLOOKUP(Table3[[#This Row],[Reference]],metron,14,FALSE)</f>
        <v>0.50723152260562576</v>
      </c>
      <c r="BW340">
        <f>VLOOKUP(Table3[[#This Row],[Reference]],metron,15,FALSE)</f>
        <v>11.99278846153846</v>
      </c>
      <c r="BX340">
        <f>VLOOKUP(Table3[[#This Row],[Reference]],metron,16,FALSE)</f>
        <v>10.0277534965035</v>
      </c>
      <c r="BY340">
        <f>VLOOKUP(Table3[[#This Row],[Reference]],metron,17,FALSE)</f>
        <v>5.2857459543338514</v>
      </c>
      <c r="BZ340">
        <f>VLOOKUP(Table3[[#This Row],[Reference]],metron,18,FALSE)</f>
        <v>4.4067834183107957</v>
      </c>
      <c r="CA340">
        <f>VLOOKUP(Table3[[#This Row],[Reference]],metron,19,FALSE)</f>
        <v>6.7070425072046085</v>
      </c>
      <c r="CB340">
        <f>VLOOKUP(Table3[[#This Row],[Reference]],metron,20,FALSE)</f>
        <v>5.6209700781927046</v>
      </c>
      <c r="CC340">
        <f>VLOOKUP(Table3[[#This Row],[Reference]],metron,21,FALSE)</f>
        <v>13.04463690872752</v>
      </c>
      <c r="CD340">
        <f>VLOOKUP(Table3[[#This Row],[Reference]],metron,22,FALSE)</f>
        <v>13.49811236953142</v>
      </c>
      <c r="CE340">
        <f>VLOOKUP(Table3[[#This Row],[Reference]],metron,23,FALSE)</f>
        <v>1.5836526181353769</v>
      </c>
      <c r="CF340">
        <f>VLOOKUP(Table3[[#This Row],[Reference]],metron,24,FALSE)</f>
        <v>1.8744146445295871</v>
      </c>
      <c r="CG340">
        <f>VLOOKUP(Table3[[#This Row],[Reference]],metron,25,FALSE)</f>
        <v>8.5994040017028525E-2</v>
      </c>
      <c r="CH340">
        <f>VLOOKUP(Table3[[#This Row],[Reference]],metron,26,FALSE)</f>
        <v>0.13452532992762881</v>
      </c>
    </row>
    <row r="341" spans="1:86" hidden="1" x14ac:dyDescent="0.45">
      <c r="A341">
        <v>1566864600</v>
      </c>
      <c r="B341" t="s">
        <v>2411</v>
      </c>
      <c r="C341" t="s">
        <v>64</v>
      </c>
      <c r="D341" t="s">
        <v>65</v>
      </c>
      <c r="E341" t="s">
        <v>2321</v>
      </c>
      <c r="F341" t="s">
        <v>2295</v>
      </c>
      <c r="G341" t="s">
        <v>2317</v>
      </c>
      <c r="H341">
        <v>4</v>
      </c>
      <c r="I341">
        <v>3</v>
      </c>
      <c r="J341">
        <v>1</v>
      </c>
      <c r="K341">
        <v>1.18</v>
      </c>
      <c r="L341">
        <v>1.18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U341">
        <v>5</v>
      </c>
      <c r="V341">
        <v>4</v>
      </c>
      <c r="W341">
        <v>2</v>
      </c>
      <c r="X341">
        <v>0</v>
      </c>
      <c r="Y341">
        <v>5</v>
      </c>
      <c r="Z341">
        <v>0</v>
      </c>
      <c r="AA341">
        <v>1</v>
      </c>
      <c r="AB341">
        <v>1</v>
      </c>
      <c r="AC341">
        <v>2</v>
      </c>
      <c r="AD341">
        <v>3</v>
      </c>
      <c r="AE341">
        <v>7</v>
      </c>
      <c r="AF341">
        <v>7</v>
      </c>
      <c r="AG341">
        <v>3</v>
      </c>
      <c r="AH341">
        <v>4</v>
      </c>
      <c r="AI341">
        <v>4</v>
      </c>
      <c r="AJ341">
        <v>3</v>
      </c>
      <c r="AK341">
        <v>14</v>
      </c>
      <c r="AL341">
        <v>22</v>
      </c>
      <c r="AM341">
        <v>47</v>
      </c>
      <c r="AN341">
        <v>53</v>
      </c>
      <c r="AO341">
        <v>1.1299999999999999</v>
      </c>
      <c r="AP341">
        <v>1.2</v>
      </c>
      <c r="AQ341">
        <v>1</v>
      </c>
      <c r="AR341">
        <v>0</v>
      </c>
      <c r="AS341">
        <v>50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50</v>
      </c>
      <c r="AZ341">
        <v>50</v>
      </c>
      <c r="BA341">
        <v>6</v>
      </c>
      <c r="BB341">
        <v>5</v>
      </c>
      <c r="BC341">
        <v>2.4</v>
      </c>
      <c r="BD341">
        <v>2.95</v>
      </c>
      <c r="BE341">
        <v>3.15</v>
      </c>
      <c r="BF341">
        <f t="shared" si="5"/>
        <v>2.4370011658147266E-2</v>
      </c>
      <c r="BG341">
        <f>1/Table3[[#This Row],[odds_ft_home_team_win]]-Table3[[#This Row],[Margin/3]]</f>
        <v>0.3922966550085194</v>
      </c>
      <c r="BH341">
        <f>1/Table3[[#This Row],[odds_ft_draw]]-Table3[[#This Row],[Margin/3]]</f>
        <v>0.31461303918931033</v>
      </c>
      <c r="BI341">
        <f>1/Table3[[#This Row],[odds_ft_away_team_win]]-Table3[[#This Row],[Margin/3]]</f>
        <v>0.29309030580217016</v>
      </c>
      <c r="BJ341">
        <f>MROUND(Table3[[#This Row],[ProbH]]*100,2)/100</f>
        <v>0.4</v>
      </c>
      <c r="BK341">
        <v>1.48</v>
      </c>
      <c r="BL341">
        <v>2.5</v>
      </c>
      <c r="BM341">
        <v>4.9000000000000004</v>
      </c>
      <c r="BN341">
        <v>10</v>
      </c>
      <c r="BO341">
        <v>2.0499999999999998</v>
      </c>
      <c r="BP341">
        <v>1.69</v>
      </c>
      <c r="BQ341" t="s">
        <v>2337</v>
      </c>
      <c r="BR341">
        <f>VLOOKUP(Table3[[#This Row],[Reference]],metron,10,FALSE)</f>
        <v>2.4956155335383219</v>
      </c>
      <c r="BS341">
        <f>VLOOKUP(Table3[[#This Row],[Reference]],metron,11,FALSE)</f>
        <v>1.344038264434575</v>
      </c>
      <c r="BT341">
        <f>VLOOKUP(Table3[[#This Row],[Reference]],metron,12,FALSE)</f>
        <v>1.1515772691037469</v>
      </c>
      <c r="BU341">
        <f>VLOOKUP(Table3[[#This Row],[Reference]],metron,13,FALSE)</f>
        <v>0.59936225942375587</v>
      </c>
      <c r="BV341">
        <f>VLOOKUP(Table3[[#This Row],[Reference]],metron,14,FALSE)</f>
        <v>0.50723152260562576</v>
      </c>
      <c r="BW341">
        <f>VLOOKUP(Table3[[#This Row],[Reference]],metron,15,FALSE)</f>
        <v>11.99278846153846</v>
      </c>
      <c r="BX341">
        <f>VLOOKUP(Table3[[#This Row],[Reference]],metron,16,FALSE)</f>
        <v>10.0277534965035</v>
      </c>
      <c r="BY341">
        <f>VLOOKUP(Table3[[#This Row],[Reference]],metron,17,FALSE)</f>
        <v>5.2857459543338514</v>
      </c>
      <c r="BZ341">
        <f>VLOOKUP(Table3[[#This Row],[Reference]],metron,18,FALSE)</f>
        <v>4.4067834183107957</v>
      </c>
      <c r="CA341">
        <f>VLOOKUP(Table3[[#This Row],[Reference]],metron,19,FALSE)</f>
        <v>6.7070425072046085</v>
      </c>
      <c r="CB341">
        <f>VLOOKUP(Table3[[#This Row],[Reference]],metron,20,FALSE)</f>
        <v>5.6209700781927046</v>
      </c>
      <c r="CC341">
        <f>VLOOKUP(Table3[[#This Row],[Reference]],metron,21,FALSE)</f>
        <v>13.04463690872752</v>
      </c>
      <c r="CD341">
        <f>VLOOKUP(Table3[[#This Row],[Reference]],metron,22,FALSE)</f>
        <v>13.49811236953142</v>
      </c>
      <c r="CE341">
        <f>VLOOKUP(Table3[[#This Row],[Reference]],metron,23,FALSE)</f>
        <v>1.5836526181353769</v>
      </c>
      <c r="CF341">
        <f>VLOOKUP(Table3[[#This Row],[Reference]],metron,24,FALSE)</f>
        <v>1.8744146445295871</v>
      </c>
      <c r="CG341">
        <f>VLOOKUP(Table3[[#This Row],[Reference]],metron,25,FALSE)</f>
        <v>8.5994040017028525E-2</v>
      </c>
      <c r="CH341">
        <f>VLOOKUP(Table3[[#This Row],[Reference]],metron,26,FALSE)</f>
        <v>0.13452532992762881</v>
      </c>
    </row>
    <row r="342" spans="1:86" hidden="1" x14ac:dyDescent="0.45">
      <c r="A342">
        <v>1567202400</v>
      </c>
      <c r="B342" t="s">
        <v>2412</v>
      </c>
      <c r="C342" t="s">
        <v>64</v>
      </c>
      <c r="D342" t="s">
        <v>65</v>
      </c>
      <c r="E342" t="s">
        <v>2290</v>
      </c>
      <c r="F342" t="s">
        <v>2305</v>
      </c>
      <c r="G342" t="s">
        <v>2327</v>
      </c>
      <c r="H342">
        <v>5</v>
      </c>
      <c r="I342">
        <v>2</v>
      </c>
      <c r="J342">
        <v>0.5</v>
      </c>
      <c r="K342">
        <v>2</v>
      </c>
      <c r="L342">
        <v>0.83</v>
      </c>
      <c r="M342">
        <v>1</v>
      </c>
      <c r="N342">
        <v>0</v>
      </c>
      <c r="O342">
        <v>1</v>
      </c>
      <c r="P342">
        <v>1</v>
      </c>
      <c r="Q342">
        <v>1</v>
      </c>
      <c r="R342">
        <v>0</v>
      </c>
      <c r="S342">
        <v>29</v>
      </c>
      <c r="U342">
        <v>6</v>
      </c>
      <c r="V342">
        <v>4</v>
      </c>
      <c r="W342">
        <v>2</v>
      </c>
      <c r="X342">
        <v>0</v>
      </c>
      <c r="Y342">
        <v>2</v>
      </c>
      <c r="Z342">
        <v>0</v>
      </c>
      <c r="AA342">
        <v>2</v>
      </c>
      <c r="AB342">
        <v>0</v>
      </c>
      <c r="AC342">
        <v>1</v>
      </c>
      <c r="AD342">
        <v>1</v>
      </c>
      <c r="AE342">
        <v>8</v>
      </c>
      <c r="AF342">
        <v>11</v>
      </c>
      <c r="AG342">
        <v>5</v>
      </c>
      <c r="AH342">
        <v>6</v>
      </c>
      <c r="AI342">
        <v>3</v>
      </c>
      <c r="AJ342">
        <v>5</v>
      </c>
      <c r="AK342">
        <v>12</v>
      </c>
      <c r="AL342">
        <v>14</v>
      </c>
      <c r="AM342">
        <v>53</v>
      </c>
      <c r="AN342">
        <v>47</v>
      </c>
      <c r="AO342">
        <v>1.33</v>
      </c>
      <c r="AP342">
        <v>1.53</v>
      </c>
      <c r="AQ342">
        <v>2.5</v>
      </c>
      <c r="AR342">
        <v>75</v>
      </c>
      <c r="AS342">
        <v>100</v>
      </c>
      <c r="AT342">
        <v>25</v>
      </c>
      <c r="AU342">
        <v>25</v>
      </c>
      <c r="AV342">
        <v>0</v>
      </c>
      <c r="AW342">
        <v>0</v>
      </c>
      <c r="AX342">
        <v>75</v>
      </c>
      <c r="AY342">
        <v>25</v>
      </c>
      <c r="AZ342">
        <v>100</v>
      </c>
      <c r="BA342">
        <v>11.5</v>
      </c>
      <c r="BB342">
        <v>7</v>
      </c>
      <c r="BC342">
        <v>1.65</v>
      </c>
      <c r="BD342">
        <v>3.45</v>
      </c>
      <c r="BE342">
        <v>6</v>
      </c>
      <c r="BF342">
        <f t="shared" si="5"/>
        <v>2.0860781730347E-2</v>
      </c>
      <c r="BG342">
        <f>1/Table3[[#This Row],[odds_ft_home_team_win]]-Table3[[#This Row],[Margin/3]]</f>
        <v>0.58519982433025908</v>
      </c>
      <c r="BH342">
        <f>1/Table3[[#This Row],[odds_ft_draw]]-Table3[[#This Row],[Margin/3]]</f>
        <v>0.26899429073342113</v>
      </c>
      <c r="BI342">
        <f>1/Table3[[#This Row],[odds_ft_away_team_win]]-Table3[[#This Row],[Margin/3]]</f>
        <v>0.14580588493631966</v>
      </c>
      <c r="BJ342">
        <f>MROUND(Table3[[#This Row],[ProbH]]*100,2)/100</f>
        <v>0.57999999999999996</v>
      </c>
      <c r="BK342">
        <v>1.51</v>
      </c>
      <c r="BL342">
        <v>2.6</v>
      </c>
      <c r="BM342">
        <v>5.15</v>
      </c>
      <c r="BN342">
        <v>10.5</v>
      </c>
      <c r="BO342">
        <v>2.4500000000000002</v>
      </c>
      <c r="BP342">
        <v>1.49</v>
      </c>
      <c r="BQ342" t="s">
        <v>2293</v>
      </c>
      <c r="BR342">
        <f>VLOOKUP(Table3[[#This Row],[Reference]],metron,10,FALSE)</f>
        <v>2.6362999299229148</v>
      </c>
      <c r="BS342">
        <f>VLOOKUP(Table3[[#This Row],[Reference]],metron,11,FALSE)</f>
        <v>1.7619715019855171</v>
      </c>
      <c r="BT342">
        <f>VLOOKUP(Table3[[#This Row],[Reference]],metron,12,FALSE)</f>
        <v>0.87432842793739785</v>
      </c>
      <c r="BU342">
        <f>VLOOKUP(Table3[[#This Row],[Reference]],metron,13,FALSE)</f>
        <v>0.78411214953271025</v>
      </c>
      <c r="BV342">
        <f>VLOOKUP(Table3[[#This Row],[Reference]],metron,14,FALSE)</f>
        <v>0.38060747663551397</v>
      </c>
      <c r="BW342">
        <f>VLOOKUP(Table3[[#This Row],[Reference]],metron,15,FALSE)</f>
        <v>14.215499378367181</v>
      </c>
      <c r="BX342">
        <f>VLOOKUP(Table3[[#This Row],[Reference]],metron,16,FALSE)</f>
        <v>8.9523612261806136</v>
      </c>
      <c r="BY342">
        <f>VLOOKUP(Table3[[#This Row],[Reference]],metron,17,FALSE)</f>
        <v>6.3083121289228163</v>
      </c>
      <c r="BZ342">
        <f>VLOOKUP(Table3[[#This Row],[Reference]],metron,18,FALSE)</f>
        <v>3.7757524374735061</v>
      </c>
      <c r="CA342">
        <f>VLOOKUP(Table3[[#This Row],[Reference]],metron,19,FALSE)</f>
        <v>7.9071872494443642</v>
      </c>
      <c r="CB342">
        <f>VLOOKUP(Table3[[#This Row],[Reference]],metron,20,FALSE)</f>
        <v>5.1766087887071075</v>
      </c>
      <c r="CC342">
        <f>VLOOKUP(Table3[[#This Row],[Reference]],metron,21,FALSE)</f>
        <v>12.634239592183521</v>
      </c>
      <c r="CD342">
        <f>VLOOKUP(Table3[[#This Row],[Reference]],metron,22,FALSE)</f>
        <v>13.597706032285471</v>
      </c>
      <c r="CE342">
        <f>VLOOKUP(Table3[[#This Row],[Reference]],metron,23,FALSE)</f>
        <v>1.365400161681487</v>
      </c>
      <c r="CF342">
        <f>VLOOKUP(Table3[[#This Row],[Reference]],metron,24,FALSE)</f>
        <v>1.963621665319321</v>
      </c>
      <c r="CG342">
        <f>VLOOKUP(Table3[[#This Row],[Reference]],metron,25,FALSE)</f>
        <v>7.1544058205335492E-2</v>
      </c>
      <c r="CH342">
        <f>VLOOKUP(Table3[[#This Row],[Reference]],metron,26,FALSE)</f>
        <v>0.1216653193209378</v>
      </c>
    </row>
    <row r="343" spans="1:86" hidden="1" x14ac:dyDescent="0.45">
      <c r="A343">
        <v>1567210200</v>
      </c>
      <c r="B343" t="s">
        <v>2413</v>
      </c>
      <c r="C343" t="s">
        <v>64</v>
      </c>
      <c r="D343" t="s">
        <v>65</v>
      </c>
      <c r="E343" t="s">
        <v>2299</v>
      </c>
      <c r="F343" t="s">
        <v>2311</v>
      </c>
      <c r="G343" t="s">
        <v>2317</v>
      </c>
      <c r="H343">
        <v>5</v>
      </c>
      <c r="I343">
        <v>3</v>
      </c>
      <c r="J343">
        <v>0</v>
      </c>
      <c r="K343">
        <v>1.67</v>
      </c>
      <c r="L343">
        <v>1.67</v>
      </c>
      <c r="M343">
        <v>0</v>
      </c>
      <c r="N343">
        <v>1</v>
      </c>
      <c r="O343">
        <v>1</v>
      </c>
      <c r="P343">
        <v>1</v>
      </c>
      <c r="Q343">
        <v>0</v>
      </c>
      <c r="R343">
        <v>1</v>
      </c>
      <c r="T343">
        <v>6</v>
      </c>
      <c r="U343">
        <v>9</v>
      </c>
      <c r="V343">
        <v>2</v>
      </c>
      <c r="W343">
        <v>2</v>
      </c>
      <c r="X343">
        <v>0</v>
      </c>
      <c r="Y343">
        <v>4</v>
      </c>
      <c r="Z343">
        <v>0</v>
      </c>
      <c r="AA343">
        <v>0</v>
      </c>
      <c r="AB343">
        <v>2</v>
      </c>
      <c r="AC343">
        <v>1</v>
      </c>
      <c r="AD343">
        <v>3</v>
      </c>
      <c r="AE343">
        <v>17</v>
      </c>
      <c r="AF343">
        <v>4</v>
      </c>
      <c r="AG343">
        <v>5</v>
      </c>
      <c r="AH343">
        <v>2</v>
      </c>
      <c r="AI343">
        <v>12</v>
      </c>
      <c r="AJ343">
        <v>2</v>
      </c>
      <c r="AK343">
        <v>16</v>
      </c>
      <c r="AL343">
        <v>11</v>
      </c>
      <c r="AM343">
        <v>62</v>
      </c>
      <c r="AN343">
        <v>38</v>
      </c>
      <c r="AO343">
        <v>2.16</v>
      </c>
      <c r="AP343">
        <v>0.65</v>
      </c>
      <c r="AQ343">
        <v>2.25</v>
      </c>
      <c r="AR343">
        <v>25</v>
      </c>
      <c r="AS343">
        <v>50</v>
      </c>
      <c r="AT343">
        <v>50</v>
      </c>
      <c r="AU343">
        <v>25</v>
      </c>
      <c r="AV343">
        <v>0</v>
      </c>
      <c r="AW343">
        <v>0</v>
      </c>
      <c r="AX343">
        <v>25</v>
      </c>
      <c r="AY343">
        <v>50</v>
      </c>
      <c r="AZ343">
        <v>75</v>
      </c>
      <c r="BA343">
        <v>8.5</v>
      </c>
      <c r="BB343">
        <v>3.5</v>
      </c>
      <c r="BC343">
        <v>2.8</v>
      </c>
      <c r="BD343">
        <v>2.8</v>
      </c>
      <c r="BE343">
        <v>2.85</v>
      </c>
      <c r="BF343">
        <f t="shared" si="5"/>
        <v>2.1720969089390103E-2</v>
      </c>
      <c r="BG343">
        <f>1/Table3[[#This Row],[odds_ft_home_team_win]]-Table3[[#This Row],[Margin/3]]</f>
        <v>0.33542188805346707</v>
      </c>
      <c r="BH343">
        <f>1/Table3[[#This Row],[odds_ft_draw]]-Table3[[#This Row],[Margin/3]]</f>
        <v>0.33542188805346707</v>
      </c>
      <c r="BI343">
        <f>1/Table3[[#This Row],[odds_ft_away_team_win]]-Table3[[#This Row],[Margin/3]]</f>
        <v>0.32915622389306604</v>
      </c>
      <c r="BJ343">
        <f>MROUND(Table3[[#This Row],[ProbH]]*100,2)/100</f>
        <v>0.34</v>
      </c>
      <c r="BK343">
        <v>1.61</v>
      </c>
      <c r="BL343">
        <v>2.9</v>
      </c>
      <c r="BM343">
        <v>5.95</v>
      </c>
      <c r="BN343">
        <v>12.25</v>
      </c>
      <c r="BO343">
        <v>2.2999999999999998</v>
      </c>
      <c r="BP343">
        <v>1.57</v>
      </c>
      <c r="BQ343" t="s">
        <v>2302</v>
      </c>
      <c r="BR343">
        <f>VLOOKUP(Table3[[#This Row],[Reference]],metron,10,FALSE)</f>
        <v>2.5229727551184897</v>
      </c>
      <c r="BS343">
        <f>VLOOKUP(Table3[[#This Row],[Reference]],metron,11,FALSE)</f>
        <v>1.228921489601805</v>
      </c>
      <c r="BT343">
        <f>VLOOKUP(Table3[[#This Row],[Reference]],metron,12,FALSE)</f>
        <v>1.2940512655166849</v>
      </c>
      <c r="BU343">
        <f>VLOOKUP(Table3[[#This Row],[Reference]],metron,13,FALSE)</f>
        <v>0.53240890035472432</v>
      </c>
      <c r="BV343">
        <f>VLOOKUP(Table3[[#This Row],[Reference]],metron,14,FALSE)</f>
        <v>0.56514027732989358</v>
      </c>
      <c r="BW343">
        <f>VLOOKUP(Table3[[#This Row],[Reference]],metron,15,FALSE)</f>
        <v>11.417888124439131</v>
      </c>
      <c r="BX343">
        <f>VLOOKUP(Table3[[#This Row],[Reference]],metron,16,FALSE)</f>
        <v>10.76308704756207</v>
      </c>
      <c r="BY343">
        <f>VLOOKUP(Table3[[#This Row],[Reference]],metron,17,FALSE)</f>
        <v>4.8317672021824798</v>
      </c>
      <c r="BZ343">
        <f>VLOOKUP(Table3[[#This Row],[Reference]],metron,18,FALSE)</f>
        <v>4.6698999696877843</v>
      </c>
      <c r="CA343">
        <f>VLOOKUP(Table3[[#This Row],[Reference]],metron,19,FALSE)</f>
        <v>6.5861209222566508</v>
      </c>
      <c r="CB343">
        <f>VLOOKUP(Table3[[#This Row],[Reference]],metron,20,FALSE)</f>
        <v>6.093187077874286</v>
      </c>
      <c r="CC343">
        <f>VLOOKUP(Table3[[#This Row],[Reference]],metron,21,FALSE)</f>
        <v>12.685679611650491</v>
      </c>
      <c r="CD343">
        <f>VLOOKUP(Table3[[#This Row],[Reference]],metron,22,FALSE)</f>
        <v>13.02639563106796</v>
      </c>
      <c r="CE343">
        <f>VLOOKUP(Table3[[#This Row],[Reference]],metron,23,FALSE)</f>
        <v>1.6481211768132831</v>
      </c>
      <c r="CF343">
        <f>VLOOKUP(Table3[[#This Row],[Reference]],metron,24,FALSE)</f>
        <v>1.8572676958928049</v>
      </c>
      <c r="CG343">
        <f>VLOOKUP(Table3[[#This Row],[Reference]],metron,25,FALSE)</f>
        <v>9.641712787649287E-2</v>
      </c>
      <c r="CH343">
        <f>VLOOKUP(Table3[[#This Row],[Reference]],metron,26,FALSE)</f>
        <v>0.11302068161957469</v>
      </c>
    </row>
    <row r="344" spans="1:86" hidden="1" x14ac:dyDescent="0.45">
      <c r="A344">
        <v>1567210200</v>
      </c>
      <c r="B344" t="s">
        <v>2413</v>
      </c>
      <c r="C344" t="s">
        <v>64</v>
      </c>
      <c r="D344" t="s">
        <v>65</v>
      </c>
      <c r="E344" t="s">
        <v>2315</v>
      </c>
      <c r="F344" t="s">
        <v>2326</v>
      </c>
      <c r="G344" t="s">
        <v>2292</v>
      </c>
      <c r="H344">
        <v>5</v>
      </c>
      <c r="I344">
        <v>0</v>
      </c>
      <c r="J344">
        <v>0</v>
      </c>
      <c r="K344">
        <v>1.5</v>
      </c>
      <c r="L344">
        <v>1.45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U344">
        <v>1</v>
      </c>
      <c r="V344">
        <v>3</v>
      </c>
      <c r="W344">
        <v>3</v>
      </c>
      <c r="X344">
        <v>0</v>
      </c>
      <c r="Y344">
        <v>6</v>
      </c>
      <c r="Z344">
        <v>0</v>
      </c>
      <c r="AA344">
        <v>0</v>
      </c>
      <c r="AB344">
        <v>3</v>
      </c>
      <c r="AC344">
        <v>3</v>
      </c>
      <c r="AD344">
        <v>3</v>
      </c>
      <c r="AE344">
        <v>6</v>
      </c>
      <c r="AF344">
        <v>8</v>
      </c>
      <c r="AG344">
        <v>2</v>
      </c>
      <c r="AH344">
        <v>3</v>
      </c>
      <c r="AI344">
        <v>4</v>
      </c>
      <c r="AJ344">
        <v>5</v>
      </c>
      <c r="AK344">
        <v>13</v>
      </c>
      <c r="AL344">
        <v>21</v>
      </c>
      <c r="AM344">
        <v>42</v>
      </c>
      <c r="AN344">
        <v>58</v>
      </c>
      <c r="AO344">
        <v>0.86</v>
      </c>
      <c r="AP344">
        <v>1.23</v>
      </c>
      <c r="AQ344">
        <v>2.5</v>
      </c>
      <c r="AR344">
        <v>25</v>
      </c>
      <c r="AS344">
        <v>50</v>
      </c>
      <c r="AT344">
        <v>50</v>
      </c>
      <c r="AU344">
        <v>25</v>
      </c>
      <c r="AV344">
        <v>25</v>
      </c>
      <c r="AW344">
        <v>50</v>
      </c>
      <c r="AX344">
        <v>100</v>
      </c>
      <c r="AY344">
        <v>25</v>
      </c>
      <c r="AZ344">
        <v>50</v>
      </c>
      <c r="BA344">
        <v>8.5</v>
      </c>
      <c r="BB344">
        <v>5</v>
      </c>
      <c r="BC344">
        <v>3.15</v>
      </c>
      <c r="BD344">
        <v>2.9</v>
      </c>
      <c r="BE344">
        <v>2.4500000000000002</v>
      </c>
      <c r="BF344">
        <f t="shared" si="5"/>
        <v>2.348372299111216E-2</v>
      </c>
      <c r="BG344">
        <f>1/Table3[[#This Row],[odds_ft_home_team_win]]-Table3[[#This Row],[Margin/3]]</f>
        <v>0.29397659446920527</v>
      </c>
      <c r="BH344">
        <f>1/Table3[[#This Row],[odds_ft_draw]]-Table3[[#This Row],[Margin/3]]</f>
        <v>0.3213438632157844</v>
      </c>
      <c r="BI344">
        <f>1/Table3[[#This Row],[odds_ft_away_team_win]]-Table3[[#This Row],[Margin/3]]</f>
        <v>0.38467954231501023</v>
      </c>
      <c r="BJ344">
        <f>MROUND(Table3[[#This Row],[ProbH]]*100,2)/100</f>
        <v>0.3</v>
      </c>
      <c r="BK344">
        <v>1.59</v>
      </c>
      <c r="BL344">
        <v>2.8</v>
      </c>
      <c r="BM344">
        <v>5.7</v>
      </c>
      <c r="BN344">
        <v>11.75</v>
      </c>
      <c r="BO344">
        <v>2.25</v>
      </c>
      <c r="BP344">
        <v>1.59</v>
      </c>
      <c r="BQ344" t="s">
        <v>2318</v>
      </c>
      <c r="BR344">
        <f>VLOOKUP(Table3[[#This Row],[Reference]],metron,10,FALSE)</f>
        <v>2.5726407816919519</v>
      </c>
      <c r="BS344">
        <f>VLOOKUP(Table3[[#This Row],[Reference]],metron,11,FALSE)</f>
        <v>1.1805091283106199</v>
      </c>
      <c r="BT344">
        <f>VLOOKUP(Table3[[#This Row],[Reference]],metron,12,FALSE)</f>
        <v>1.3921316533813319</v>
      </c>
      <c r="BU344">
        <f>VLOOKUP(Table3[[#This Row],[Reference]],metron,13,FALSE)</f>
        <v>0.5209673269873939</v>
      </c>
      <c r="BV344">
        <f>VLOOKUP(Table3[[#This Row],[Reference]],metron,14,FALSE)</f>
        <v>0.61847182917417032</v>
      </c>
      <c r="BW344">
        <f>VLOOKUP(Table3[[#This Row],[Reference]],metron,15,FALSE)</f>
        <v>11.149200710479571</v>
      </c>
      <c r="BX344">
        <f>VLOOKUP(Table3[[#This Row],[Reference]],metron,16,FALSE)</f>
        <v>11.444049733570161</v>
      </c>
      <c r="BY344">
        <f>VLOOKUP(Table3[[#This Row],[Reference]],metron,17,FALSE)</f>
        <v>4.5257270693512304</v>
      </c>
      <c r="BZ344">
        <f>VLOOKUP(Table3[[#This Row],[Reference]],metron,18,FALSE)</f>
        <v>4.8465324384787474</v>
      </c>
      <c r="CA344">
        <f>VLOOKUP(Table3[[#This Row],[Reference]],metron,19,FALSE)</f>
        <v>6.6234736411283404</v>
      </c>
      <c r="CB344">
        <f>VLOOKUP(Table3[[#This Row],[Reference]],metron,20,FALSE)</f>
        <v>6.5975172950914134</v>
      </c>
      <c r="CC344">
        <f>VLOOKUP(Table3[[#This Row],[Reference]],metron,21,FALSE)</f>
        <v>12.90081154192967</v>
      </c>
      <c r="CD344">
        <f>VLOOKUP(Table3[[#This Row],[Reference]],metron,22,FALSE)</f>
        <v>13.00360685302074</v>
      </c>
      <c r="CE344">
        <f>VLOOKUP(Table3[[#This Row],[Reference]],metron,23,FALSE)</f>
        <v>1.7502145922746779</v>
      </c>
      <c r="CF344">
        <f>VLOOKUP(Table3[[#This Row],[Reference]],metron,24,FALSE)</f>
        <v>1.831402831402831</v>
      </c>
      <c r="CG344">
        <f>VLOOKUP(Table3[[#This Row],[Reference]],metron,25,FALSE)</f>
        <v>9.6525096525096526E-2</v>
      </c>
      <c r="CH344">
        <f>VLOOKUP(Table3[[#This Row],[Reference]],metron,26,FALSE)</f>
        <v>0.1244101244101244</v>
      </c>
    </row>
    <row r="345" spans="1:86" hidden="1" x14ac:dyDescent="0.45">
      <c r="A345">
        <v>1567268100</v>
      </c>
      <c r="B345" t="s">
        <v>2414</v>
      </c>
      <c r="C345" t="s">
        <v>64</v>
      </c>
      <c r="D345" t="s">
        <v>65</v>
      </c>
      <c r="E345" t="s">
        <v>2295</v>
      </c>
      <c r="F345" t="s">
        <v>2291</v>
      </c>
      <c r="G345" t="s">
        <v>2306</v>
      </c>
      <c r="H345">
        <v>5</v>
      </c>
      <c r="I345">
        <v>2</v>
      </c>
      <c r="J345">
        <v>0.5</v>
      </c>
      <c r="K345">
        <v>2.17</v>
      </c>
      <c r="L345">
        <v>1.25</v>
      </c>
      <c r="M345">
        <v>1</v>
      </c>
      <c r="N345">
        <v>0</v>
      </c>
      <c r="O345">
        <v>1</v>
      </c>
      <c r="P345">
        <v>1</v>
      </c>
      <c r="Q345">
        <v>1</v>
      </c>
      <c r="R345">
        <v>0</v>
      </c>
      <c r="S345">
        <v>11</v>
      </c>
      <c r="U345">
        <v>6</v>
      </c>
      <c r="V345">
        <v>5</v>
      </c>
      <c r="W345">
        <v>3</v>
      </c>
      <c r="X345">
        <v>0</v>
      </c>
      <c r="Y345">
        <v>4</v>
      </c>
      <c r="Z345">
        <v>1</v>
      </c>
      <c r="AA345">
        <v>1</v>
      </c>
      <c r="AB345">
        <v>2</v>
      </c>
      <c r="AC345">
        <v>2</v>
      </c>
      <c r="AD345">
        <v>3</v>
      </c>
      <c r="AE345">
        <v>16</v>
      </c>
      <c r="AF345">
        <v>12</v>
      </c>
      <c r="AG345">
        <v>6</v>
      </c>
      <c r="AH345">
        <v>5</v>
      </c>
      <c r="AI345">
        <v>10</v>
      </c>
      <c r="AJ345">
        <v>7</v>
      </c>
      <c r="AK345">
        <v>11</v>
      </c>
      <c r="AL345">
        <v>17</v>
      </c>
      <c r="AM345">
        <v>57</v>
      </c>
      <c r="AN345">
        <v>43</v>
      </c>
      <c r="AO345">
        <v>2.08</v>
      </c>
      <c r="AP345">
        <v>1.67</v>
      </c>
      <c r="AQ345">
        <v>3</v>
      </c>
      <c r="AR345">
        <v>100</v>
      </c>
      <c r="AS345">
        <v>100</v>
      </c>
      <c r="AT345">
        <v>50</v>
      </c>
      <c r="AU345">
        <v>25</v>
      </c>
      <c r="AV345">
        <v>25</v>
      </c>
      <c r="AW345">
        <v>25</v>
      </c>
      <c r="AX345">
        <v>100</v>
      </c>
      <c r="AY345">
        <v>50</v>
      </c>
      <c r="AZ345">
        <v>100</v>
      </c>
      <c r="BA345">
        <v>10</v>
      </c>
      <c r="BB345">
        <v>8.5</v>
      </c>
      <c r="BC345">
        <v>2</v>
      </c>
      <c r="BD345">
        <v>3.1</v>
      </c>
      <c r="BE345">
        <v>4.3</v>
      </c>
      <c r="BF345">
        <f t="shared" si="5"/>
        <v>1.8379594898724649E-2</v>
      </c>
      <c r="BG345">
        <f>1/Table3[[#This Row],[odds_ft_home_team_win]]-Table3[[#This Row],[Margin/3]]</f>
        <v>0.48162040510127535</v>
      </c>
      <c r="BH345">
        <f>1/Table3[[#This Row],[odds_ft_draw]]-Table3[[#This Row],[Margin/3]]</f>
        <v>0.30420105026256566</v>
      </c>
      <c r="BI345">
        <f>1/Table3[[#This Row],[odds_ft_away_team_win]]-Table3[[#This Row],[Margin/3]]</f>
        <v>0.21417854463615907</v>
      </c>
      <c r="BJ345">
        <f>MROUND(Table3[[#This Row],[ProbH]]*100,2)/100</f>
        <v>0.48</v>
      </c>
      <c r="BK345">
        <v>1.54</v>
      </c>
      <c r="BL345">
        <v>2.65</v>
      </c>
      <c r="BM345">
        <v>5.4</v>
      </c>
      <c r="BN345">
        <v>11</v>
      </c>
      <c r="BO345">
        <v>2.25</v>
      </c>
      <c r="BP345">
        <v>1.57</v>
      </c>
      <c r="BQ345" t="s">
        <v>2297</v>
      </c>
      <c r="BR345">
        <f>VLOOKUP(Table3[[#This Row],[Reference]],metron,10,FALSE)</f>
        <v>2.5271929824561399</v>
      </c>
      <c r="BS345">
        <f>VLOOKUP(Table3[[#This Row],[Reference]],metron,11,FALSE)</f>
        <v>1.510877192982456</v>
      </c>
      <c r="BT345">
        <f>VLOOKUP(Table3[[#This Row],[Reference]],metron,12,FALSE)</f>
        <v>1.0163157894736841</v>
      </c>
      <c r="BU345">
        <f>VLOOKUP(Table3[[#This Row],[Reference]],metron,13,FALSE)</f>
        <v>0.67350877192982461</v>
      </c>
      <c r="BV345">
        <f>VLOOKUP(Table3[[#This Row],[Reference]],metron,14,FALSE)</f>
        <v>0.4442105263157895</v>
      </c>
      <c r="BW345">
        <f>VLOOKUP(Table3[[#This Row],[Reference]],metron,15,FALSE)</f>
        <v>12.80980392156863</v>
      </c>
      <c r="BX345">
        <f>VLOOKUP(Table3[[#This Row],[Reference]],metron,16,FALSE)</f>
        <v>9.6872549019607845</v>
      </c>
      <c r="BY345">
        <f>VLOOKUP(Table3[[#This Row],[Reference]],metron,17,FALSE)</f>
        <v>5.6491169610129957</v>
      </c>
      <c r="BZ345">
        <f>VLOOKUP(Table3[[#This Row],[Reference]],metron,18,FALSE)</f>
        <v>4.1379540153282237</v>
      </c>
      <c r="CA345">
        <f>VLOOKUP(Table3[[#This Row],[Reference]],metron,19,FALSE)</f>
        <v>7.1606869605556343</v>
      </c>
      <c r="CB345">
        <f>VLOOKUP(Table3[[#This Row],[Reference]],metron,20,FALSE)</f>
        <v>5.5493008866325608</v>
      </c>
      <c r="CC345">
        <f>VLOOKUP(Table3[[#This Row],[Reference]],metron,21,FALSE)</f>
        <v>12.9029029029029</v>
      </c>
      <c r="CD345">
        <f>VLOOKUP(Table3[[#This Row],[Reference]],metron,22,FALSE)</f>
        <v>13.75508842175509</v>
      </c>
      <c r="CE345">
        <f>VLOOKUP(Table3[[#This Row],[Reference]],metron,23,FALSE)</f>
        <v>1.5287356321839081</v>
      </c>
      <c r="CF345">
        <f>VLOOKUP(Table3[[#This Row],[Reference]],metron,24,FALSE)</f>
        <v>1.9664750957854411</v>
      </c>
      <c r="CG345">
        <f>VLOOKUP(Table3[[#This Row],[Reference]],metron,25,FALSE)</f>
        <v>8.8441890166028103E-2</v>
      </c>
      <c r="CH345">
        <f>VLOOKUP(Table3[[#This Row],[Reference]],metron,26,FALSE)</f>
        <v>0.13409961685823751</v>
      </c>
    </row>
    <row r="346" spans="1:86" hidden="1" x14ac:dyDescent="0.45">
      <c r="A346">
        <v>1567276200</v>
      </c>
      <c r="B346" t="s">
        <v>2415</v>
      </c>
      <c r="C346" t="s">
        <v>64</v>
      </c>
      <c r="D346" t="s">
        <v>65</v>
      </c>
      <c r="E346" t="s">
        <v>2283</v>
      </c>
      <c r="F346" t="s">
        <v>2274</v>
      </c>
      <c r="G346" t="s">
        <v>2275</v>
      </c>
      <c r="H346">
        <v>5</v>
      </c>
      <c r="I346">
        <v>2</v>
      </c>
      <c r="J346">
        <v>0.5</v>
      </c>
      <c r="K346">
        <v>1.67</v>
      </c>
      <c r="L346">
        <v>1</v>
      </c>
      <c r="M346">
        <v>2</v>
      </c>
      <c r="N346">
        <v>1</v>
      </c>
      <c r="O346">
        <v>3</v>
      </c>
      <c r="P346">
        <v>3</v>
      </c>
      <c r="Q346">
        <v>2</v>
      </c>
      <c r="R346">
        <v>1</v>
      </c>
      <c r="S346" t="s">
        <v>1897</v>
      </c>
      <c r="T346">
        <v>38</v>
      </c>
      <c r="U346">
        <v>5</v>
      </c>
      <c r="V346">
        <v>4</v>
      </c>
      <c r="W346">
        <v>3</v>
      </c>
      <c r="X346">
        <v>0</v>
      </c>
      <c r="Y346">
        <v>5</v>
      </c>
      <c r="Z346">
        <v>2</v>
      </c>
      <c r="AA346">
        <v>1</v>
      </c>
      <c r="AB346">
        <v>2</v>
      </c>
      <c r="AC346">
        <v>2</v>
      </c>
      <c r="AD346">
        <v>5</v>
      </c>
      <c r="AE346">
        <v>9</v>
      </c>
      <c r="AF346">
        <v>10</v>
      </c>
      <c r="AG346">
        <v>3</v>
      </c>
      <c r="AH346">
        <v>8</v>
      </c>
      <c r="AI346">
        <v>6</v>
      </c>
      <c r="AJ346">
        <v>2</v>
      </c>
      <c r="AK346">
        <v>10</v>
      </c>
      <c r="AL346">
        <v>15</v>
      </c>
      <c r="AM346">
        <v>58</v>
      </c>
      <c r="AN346">
        <v>42</v>
      </c>
      <c r="AO346">
        <v>1.23</v>
      </c>
      <c r="AP346">
        <v>1.59</v>
      </c>
      <c r="AQ346">
        <v>2.75</v>
      </c>
      <c r="AR346">
        <v>50</v>
      </c>
      <c r="AS346">
        <v>75</v>
      </c>
      <c r="AT346">
        <v>50</v>
      </c>
      <c r="AU346">
        <v>50</v>
      </c>
      <c r="AV346">
        <v>25</v>
      </c>
      <c r="AW346">
        <v>25</v>
      </c>
      <c r="AX346">
        <v>50</v>
      </c>
      <c r="AY346">
        <v>50</v>
      </c>
      <c r="AZ346">
        <v>50</v>
      </c>
      <c r="BA346">
        <v>8.5</v>
      </c>
      <c r="BB346">
        <v>3.5</v>
      </c>
      <c r="BC346">
        <v>1.83</v>
      </c>
      <c r="BD346">
        <v>3.3</v>
      </c>
      <c r="BE346">
        <v>4.5999999999999996</v>
      </c>
      <c r="BF346">
        <f t="shared" si="5"/>
        <v>2.2289898269941027E-2</v>
      </c>
      <c r="BG346">
        <f>1/Table3[[#This Row],[odds_ft_home_team_win]]-Table3[[#This Row],[Margin/3]]</f>
        <v>0.52415818916175294</v>
      </c>
      <c r="BH346">
        <f>1/Table3[[#This Row],[odds_ft_draw]]-Table3[[#This Row],[Margin/3]]</f>
        <v>0.28074040476036199</v>
      </c>
      <c r="BI346">
        <f>1/Table3[[#This Row],[odds_ft_away_team_win]]-Table3[[#This Row],[Margin/3]]</f>
        <v>0.19510140607788509</v>
      </c>
      <c r="BJ346">
        <f>MROUND(Table3[[#This Row],[ProbH]]*100,2)/100</f>
        <v>0.52</v>
      </c>
      <c r="BK346">
        <v>1.47</v>
      </c>
      <c r="BL346">
        <v>2.4</v>
      </c>
      <c r="BM346">
        <v>4.7</v>
      </c>
      <c r="BN346">
        <v>9.5</v>
      </c>
      <c r="BO346">
        <v>2.15</v>
      </c>
      <c r="BP346">
        <v>1.62</v>
      </c>
      <c r="BQ346" t="s">
        <v>2288</v>
      </c>
      <c r="BR346">
        <f>VLOOKUP(Table3[[#This Row],[Reference]],metron,10,FALSE)</f>
        <v>2.5967403582378576</v>
      </c>
      <c r="BS346">
        <f>VLOOKUP(Table3[[#This Row],[Reference]],metron,11,FALSE)</f>
        <v>1.625948039373891</v>
      </c>
      <c r="BT346">
        <f>VLOOKUP(Table3[[#This Row],[Reference]],metron,12,FALSE)</f>
        <v>0.97079231886396644</v>
      </c>
      <c r="BU346">
        <f>VLOOKUP(Table3[[#This Row],[Reference]],metron,13,FALSE)</f>
        <v>0.71433182698515174</v>
      </c>
      <c r="BV346">
        <f>VLOOKUP(Table3[[#This Row],[Reference]],metron,14,FALSE)</f>
        <v>0.43011620400258233</v>
      </c>
      <c r="BW346">
        <f>VLOOKUP(Table3[[#This Row],[Reference]],metron,15,FALSE)</f>
        <v>13.39951055368614</v>
      </c>
      <c r="BX346">
        <f>VLOOKUP(Table3[[#This Row],[Reference]],metron,16,FALSE)</f>
        <v>9.4252064851636579</v>
      </c>
      <c r="BY346">
        <f>VLOOKUP(Table3[[#This Row],[Reference]],metron,17,FALSE)</f>
        <v>5.7628422023992618</v>
      </c>
      <c r="BZ346">
        <f>VLOOKUP(Table3[[#This Row],[Reference]],metron,18,FALSE)</f>
        <v>3.9375576745616732</v>
      </c>
      <c r="CA346">
        <f>VLOOKUP(Table3[[#This Row],[Reference]],metron,19,FALSE)</f>
        <v>7.636668351286878</v>
      </c>
      <c r="CB346">
        <f>VLOOKUP(Table3[[#This Row],[Reference]],metron,20,FALSE)</f>
        <v>5.4876488106019847</v>
      </c>
      <c r="CC346">
        <f>VLOOKUP(Table3[[#This Row],[Reference]],metron,21,FALSE)</f>
        <v>12.460420531849101</v>
      </c>
      <c r="CD346">
        <f>VLOOKUP(Table3[[#This Row],[Reference]],metron,22,FALSE)</f>
        <v>13.44897959183673</v>
      </c>
      <c r="CE346">
        <f>VLOOKUP(Table3[[#This Row],[Reference]],metron,23,FALSE)</f>
        <v>1.462202380952381</v>
      </c>
      <c r="CF346">
        <f>VLOOKUP(Table3[[#This Row],[Reference]],metron,24,FALSE)</f>
        <v>2.01547619047619</v>
      </c>
      <c r="CG346">
        <f>VLOOKUP(Table3[[#This Row],[Reference]],metron,25,FALSE)</f>
        <v>7.7380952380952384E-2</v>
      </c>
      <c r="CH346">
        <f>VLOOKUP(Table3[[#This Row],[Reference]],metron,26,FALSE)</f>
        <v>0.13754093480202439</v>
      </c>
    </row>
    <row r="347" spans="1:86" hidden="1" x14ac:dyDescent="0.45">
      <c r="A347">
        <v>1567284300</v>
      </c>
      <c r="B347" t="s">
        <v>2416</v>
      </c>
      <c r="C347" t="s">
        <v>64</v>
      </c>
      <c r="D347" t="s">
        <v>65</v>
      </c>
      <c r="E347" t="s">
        <v>2279</v>
      </c>
      <c r="F347" t="s">
        <v>2316</v>
      </c>
      <c r="G347" t="s">
        <v>2280</v>
      </c>
      <c r="H347">
        <v>5</v>
      </c>
      <c r="I347">
        <v>1.5</v>
      </c>
      <c r="J347">
        <v>1.5</v>
      </c>
      <c r="K347">
        <v>1.36</v>
      </c>
      <c r="L347">
        <v>1.0900000000000001</v>
      </c>
      <c r="M347">
        <v>1</v>
      </c>
      <c r="N347">
        <v>0</v>
      </c>
      <c r="O347">
        <v>1</v>
      </c>
      <c r="P347">
        <v>1</v>
      </c>
      <c r="Q347">
        <v>1</v>
      </c>
      <c r="R347">
        <v>0</v>
      </c>
      <c r="S347">
        <v>35</v>
      </c>
      <c r="U347">
        <v>5</v>
      </c>
      <c r="V347">
        <v>10</v>
      </c>
      <c r="W347">
        <v>2</v>
      </c>
      <c r="X347">
        <v>0</v>
      </c>
      <c r="Y347">
        <v>4</v>
      </c>
      <c r="Z347">
        <v>0</v>
      </c>
      <c r="AA347">
        <v>2</v>
      </c>
      <c r="AB347">
        <v>0</v>
      </c>
      <c r="AC347">
        <v>3</v>
      </c>
      <c r="AD347">
        <v>1</v>
      </c>
      <c r="AE347">
        <v>17</v>
      </c>
      <c r="AF347">
        <v>9</v>
      </c>
      <c r="AG347">
        <v>4</v>
      </c>
      <c r="AH347">
        <v>6</v>
      </c>
      <c r="AI347">
        <v>13</v>
      </c>
      <c r="AJ347">
        <v>3</v>
      </c>
      <c r="AK347">
        <v>17</v>
      </c>
      <c r="AL347">
        <v>14</v>
      </c>
      <c r="AM347">
        <v>34</v>
      </c>
      <c r="AN347">
        <v>66</v>
      </c>
      <c r="AO347">
        <v>1.85</v>
      </c>
      <c r="AP347">
        <v>1.65</v>
      </c>
      <c r="AQ347">
        <v>2.25</v>
      </c>
      <c r="AR347">
        <v>25</v>
      </c>
      <c r="AS347">
        <v>75</v>
      </c>
      <c r="AT347">
        <v>50</v>
      </c>
      <c r="AU347">
        <v>0</v>
      </c>
      <c r="AV347">
        <v>0</v>
      </c>
      <c r="AW347">
        <v>25</v>
      </c>
      <c r="AX347">
        <v>75</v>
      </c>
      <c r="AY347">
        <v>50</v>
      </c>
      <c r="AZ347">
        <v>50</v>
      </c>
      <c r="BA347">
        <v>8.5</v>
      </c>
      <c r="BB347">
        <v>5</v>
      </c>
      <c r="BC347">
        <v>4.4000000000000004</v>
      </c>
      <c r="BD347">
        <v>3.2</v>
      </c>
      <c r="BE347">
        <v>1.91</v>
      </c>
      <c r="BF347">
        <f t="shared" si="5"/>
        <v>2.1110978898937056E-2</v>
      </c>
      <c r="BG347">
        <f>1/Table3[[#This Row],[odds_ft_home_team_win]]-Table3[[#This Row],[Margin/3]]</f>
        <v>0.2061617483737902</v>
      </c>
      <c r="BH347">
        <f>1/Table3[[#This Row],[odds_ft_draw]]-Table3[[#This Row],[Margin/3]]</f>
        <v>0.29138902110106296</v>
      </c>
      <c r="BI347">
        <f>1/Table3[[#This Row],[odds_ft_away_team_win]]-Table3[[#This Row],[Margin/3]]</f>
        <v>0.50244923052514667</v>
      </c>
      <c r="BJ347">
        <f>MROUND(Table3[[#This Row],[ProbH]]*100,2)/100</f>
        <v>0.2</v>
      </c>
      <c r="BK347">
        <v>1.51</v>
      </c>
      <c r="BL347">
        <v>2.6</v>
      </c>
      <c r="BM347">
        <v>5.15</v>
      </c>
      <c r="BN347">
        <v>10.5</v>
      </c>
      <c r="BO347">
        <v>2.25</v>
      </c>
      <c r="BP347">
        <v>1.57</v>
      </c>
      <c r="BQ347" t="s">
        <v>2363</v>
      </c>
      <c r="BR347">
        <f>VLOOKUP(Table3[[#This Row],[Reference]],metron,10,FALSE)</f>
        <v>2.7065095398428731</v>
      </c>
      <c r="BS347">
        <f>VLOOKUP(Table3[[#This Row],[Reference]],metron,11,FALSE)</f>
        <v>1.0101010101010099</v>
      </c>
      <c r="BT347">
        <f>VLOOKUP(Table3[[#This Row],[Reference]],metron,12,FALSE)</f>
        <v>1.696408529741863</v>
      </c>
      <c r="BU347">
        <f>VLOOKUP(Table3[[#This Row],[Reference]],metron,13,FALSE)</f>
        <v>0.44044943820224719</v>
      </c>
      <c r="BV347">
        <f>VLOOKUP(Table3[[#This Row],[Reference]],metron,14,FALSE)</f>
        <v>0.74606741573033708</v>
      </c>
      <c r="BW347">
        <f>VLOOKUP(Table3[[#This Row],[Reference]],metron,15,FALSE)</f>
        <v>10.265072765072761</v>
      </c>
      <c r="BX347">
        <f>VLOOKUP(Table3[[#This Row],[Reference]],metron,16,FALSE)</f>
        <v>13.023908523908521</v>
      </c>
      <c r="BY347">
        <f>VLOOKUP(Table3[[#This Row],[Reference]],metron,17,FALSE)</f>
        <v>4.0483193277310923</v>
      </c>
      <c r="BZ347">
        <f>VLOOKUP(Table3[[#This Row],[Reference]],metron,18,FALSE)</f>
        <v>5.60609243697479</v>
      </c>
      <c r="CA347">
        <f>VLOOKUP(Table3[[#This Row],[Reference]],metron,19,FALSE)</f>
        <v>6.2167534373416684</v>
      </c>
      <c r="CB347">
        <f>VLOOKUP(Table3[[#This Row],[Reference]],metron,20,FALSE)</f>
        <v>7.4178160869337306</v>
      </c>
      <c r="CC347">
        <f>VLOOKUP(Table3[[#This Row],[Reference]],metron,21,FALSE)</f>
        <v>13.223628691983119</v>
      </c>
      <c r="CD347">
        <f>VLOOKUP(Table3[[#This Row],[Reference]],metron,22,FALSE)</f>
        <v>12.78586497890295</v>
      </c>
      <c r="CE347">
        <f>VLOOKUP(Table3[[#This Row],[Reference]],metron,23,FALSE)</f>
        <v>1.8442211055276381</v>
      </c>
      <c r="CF347">
        <f>VLOOKUP(Table3[[#This Row],[Reference]],metron,24,FALSE)</f>
        <v>1.7989949748743721</v>
      </c>
      <c r="CG347">
        <f>VLOOKUP(Table3[[#This Row],[Reference]],metron,25,FALSE)</f>
        <v>0.12060301507537689</v>
      </c>
      <c r="CH347">
        <f>VLOOKUP(Table3[[#This Row],[Reference]],metron,26,FALSE)</f>
        <v>0.11658291457286429</v>
      </c>
    </row>
    <row r="348" spans="1:86" hidden="1" x14ac:dyDescent="0.45">
      <c r="A348">
        <v>1567292400</v>
      </c>
      <c r="B348" t="s">
        <v>2417</v>
      </c>
      <c r="C348" t="s">
        <v>64</v>
      </c>
      <c r="D348" t="s">
        <v>65</v>
      </c>
      <c r="E348" t="s">
        <v>2273</v>
      </c>
      <c r="F348" t="s">
        <v>2284</v>
      </c>
      <c r="G348" t="s">
        <v>2358</v>
      </c>
      <c r="H348">
        <v>5</v>
      </c>
      <c r="I348">
        <v>0.5</v>
      </c>
      <c r="J348">
        <v>0</v>
      </c>
      <c r="K348">
        <v>1.82</v>
      </c>
      <c r="L348">
        <v>0.75</v>
      </c>
      <c r="M348">
        <v>3</v>
      </c>
      <c r="N348">
        <v>1</v>
      </c>
      <c r="O348">
        <v>4</v>
      </c>
      <c r="P348">
        <v>4</v>
      </c>
      <c r="Q348">
        <v>3</v>
      </c>
      <c r="R348">
        <v>1</v>
      </c>
      <c r="S348" t="s">
        <v>2418</v>
      </c>
      <c r="T348">
        <v>38</v>
      </c>
      <c r="U348">
        <v>5</v>
      </c>
      <c r="V348">
        <v>0</v>
      </c>
      <c r="W348">
        <v>2</v>
      </c>
      <c r="X348">
        <v>1</v>
      </c>
      <c r="Y348">
        <v>3</v>
      </c>
      <c r="Z348">
        <v>0</v>
      </c>
      <c r="AA348">
        <v>0</v>
      </c>
      <c r="AB348">
        <v>3</v>
      </c>
      <c r="AC348">
        <v>1</v>
      </c>
      <c r="AD348">
        <v>2</v>
      </c>
      <c r="AE348">
        <v>12</v>
      </c>
      <c r="AF348">
        <v>8</v>
      </c>
      <c r="AG348">
        <v>5</v>
      </c>
      <c r="AH348">
        <v>3</v>
      </c>
      <c r="AI348">
        <v>7</v>
      </c>
      <c r="AJ348">
        <v>5</v>
      </c>
      <c r="AK348">
        <v>11</v>
      </c>
      <c r="AL348">
        <v>17</v>
      </c>
      <c r="AM348">
        <v>81</v>
      </c>
      <c r="AN348">
        <v>19</v>
      </c>
      <c r="AO348">
        <v>1.89</v>
      </c>
      <c r="AP348">
        <v>0.98</v>
      </c>
      <c r="AQ348">
        <v>3.25</v>
      </c>
      <c r="AR348">
        <v>50</v>
      </c>
      <c r="AS348">
        <v>50</v>
      </c>
      <c r="AT348">
        <v>50</v>
      </c>
      <c r="AU348">
        <v>50</v>
      </c>
      <c r="AV348">
        <v>50</v>
      </c>
      <c r="AW348">
        <v>25</v>
      </c>
      <c r="AX348">
        <v>50</v>
      </c>
      <c r="AY348">
        <v>50</v>
      </c>
      <c r="AZ348">
        <v>75</v>
      </c>
      <c r="BA348">
        <v>9.5</v>
      </c>
      <c r="BB348">
        <v>10</v>
      </c>
      <c r="BC348">
        <v>1.49</v>
      </c>
      <c r="BD348">
        <v>4</v>
      </c>
      <c r="BE348">
        <v>6.9</v>
      </c>
      <c r="BF348">
        <f t="shared" si="5"/>
        <v>2.2022825276399871E-2</v>
      </c>
      <c r="BG348">
        <f>1/Table3[[#This Row],[odds_ft_home_team_win]]-Table3[[#This Row],[Margin/3]]</f>
        <v>0.6491181143209156</v>
      </c>
      <c r="BH348">
        <f>1/Table3[[#This Row],[odds_ft_draw]]-Table3[[#This Row],[Margin/3]]</f>
        <v>0.22797717472360013</v>
      </c>
      <c r="BI348">
        <f>1/Table3[[#This Row],[odds_ft_away_team_win]]-Table3[[#This Row],[Margin/3]]</f>
        <v>0.12290471095548419</v>
      </c>
      <c r="BJ348">
        <f>MROUND(Table3[[#This Row],[ProbH]]*100,2)/100</f>
        <v>0.64</v>
      </c>
      <c r="BK348">
        <v>1.34</v>
      </c>
      <c r="BL348">
        <v>2.0499999999999998</v>
      </c>
      <c r="BM348">
        <v>3.75</v>
      </c>
      <c r="BN348">
        <v>7.25</v>
      </c>
      <c r="BO348">
        <v>2.15</v>
      </c>
      <c r="BP348">
        <v>1.62</v>
      </c>
      <c r="BQ348" t="s">
        <v>2276</v>
      </c>
      <c r="BR348">
        <f>VLOOKUP(Table3[[#This Row],[Reference]],metron,10,FALSE)</f>
        <v>2.8343749999999996</v>
      </c>
      <c r="BS348">
        <f>VLOOKUP(Table3[[#This Row],[Reference]],metron,11,FALSE)</f>
        <v>1.980803571428571</v>
      </c>
      <c r="BT348">
        <f>VLOOKUP(Table3[[#This Row],[Reference]],metron,12,FALSE)</f>
        <v>0.85357142857142854</v>
      </c>
      <c r="BU348">
        <f>VLOOKUP(Table3[[#This Row],[Reference]],metron,13,FALSE)</f>
        <v>0.8683035714285714</v>
      </c>
      <c r="BV348">
        <f>VLOOKUP(Table3[[#This Row],[Reference]],metron,14,FALSE)</f>
        <v>0.36607142857142849</v>
      </c>
      <c r="BW348">
        <f>VLOOKUP(Table3[[#This Row],[Reference]],metron,15,FALSE)</f>
        <v>15.03980099502488</v>
      </c>
      <c r="BX348">
        <f>VLOOKUP(Table3[[#This Row],[Reference]],metron,16,FALSE)</f>
        <v>8.6326699834162515</v>
      </c>
      <c r="BY348">
        <f>VLOOKUP(Table3[[#This Row],[Reference]],metron,17,FALSE)</f>
        <v>6.5189234650967203</v>
      </c>
      <c r="BZ348">
        <f>VLOOKUP(Table3[[#This Row],[Reference]],metron,18,FALSE)</f>
        <v>3.4507989907485279</v>
      </c>
      <c r="CA348">
        <f>VLOOKUP(Table3[[#This Row],[Reference]],metron,19,FALSE)</f>
        <v>8.5208775299281605</v>
      </c>
      <c r="CB348">
        <f>VLOOKUP(Table3[[#This Row],[Reference]],metron,20,FALSE)</f>
        <v>5.181870992667724</v>
      </c>
      <c r="CC348">
        <f>VLOOKUP(Table3[[#This Row],[Reference]],metron,21,FALSE)</f>
        <v>12.48566610455312</v>
      </c>
      <c r="CD348">
        <f>VLOOKUP(Table3[[#This Row],[Reference]],metron,22,FALSE)</f>
        <v>13.573355817875211</v>
      </c>
      <c r="CE348">
        <f>VLOOKUP(Table3[[#This Row],[Reference]],metron,23,FALSE)</f>
        <v>1.395273023634882</v>
      </c>
      <c r="CF348">
        <f>VLOOKUP(Table3[[#This Row],[Reference]],metron,24,FALSE)</f>
        <v>2.0586797066014668</v>
      </c>
      <c r="CG348">
        <f>VLOOKUP(Table3[[#This Row],[Reference]],metron,25,FALSE)</f>
        <v>6.8459657701711488E-2</v>
      </c>
      <c r="CH348">
        <f>VLOOKUP(Table3[[#This Row],[Reference]],metron,26,FALSE)</f>
        <v>0.12713936430317849</v>
      </c>
    </row>
    <row r="349" spans="1:86" hidden="1" x14ac:dyDescent="0.45">
      <c r="A349">
        <v>1567346400</v>
      </c>
      <c r="B349" t="s">
        <v>2419</v>
      </c>
      <c r="C349" t="s">
        <v>64</v>
      </c>
      <c r="D349" t="s">
        <v>65</v>
      </c>
      <c r="E349" t="s">
        <v>2278</v>
      </c>
      <c r="F349" t="s">
        <v>2331</v>
      </c>
      <c r="G349" t="s">
        <v>2301</v>
      </c>
      <c r="H349">
        <v>5</v>
      </c>
      <c r="I349">
        <v>1.5</v>
      </c>
      <c r="J349">
        <v>2</v>
      </c>
      <c r="K349">
        <v>1.42</v>
      </c>
      <c r="L349">
        <v>1</v>
      </c>
      <c r="M349">
        <v>1</v>
      </c>
      <c r="N349">
        <v>1</v>
      </c>
      <c r="O349">
        <v>2</v>
      </c>
      <c r="P349">
        <v>2</v>
      </c>
      <c r="Q349">
        <v>1</v>
      </c>
      <c r="R349">
        <v>1</v>
      </c>
      <c r="S349">
        <v>19</v>
      </c>
      <c r="T349">
        <v>41</v>
      </c>
      <c r="U349">
        <v>7</v>
      </c>
      <c r="V349">
        <v>8</v>
      </c>
      <c r="W349">
        <v>3</v>
      </c>
      <c r="X349">
        <v>0</v>
      </c>
      <c r="Y349">
        <v>3</v>
      </c>
      <c r="Z349">
        <v>0</v>
      </c>
      <c r="AA349">
        <v>2</v>
      </c>
      <c r="AB349">
        <v>1</v>
      </c>
      <c r="AC349">
        <v>2</v>
      </c>
      <c r="AD349">
        <v>1</v>
      </c>
      <c r="AE349">
        <v>12</v>
      </c>
      <c r="AF349">
        <v>14</v>
      </c>
      <c r="AG349">
        <v>7</v>
      </c>
      <c r="AH349">
        <v>5</v>
      </c>
      <c r="AI349">
        <v>5</v>
      </c>
      <c r="AJ349">
        <v>9</v>
      </c>
      <c r="AK349">
        <v>10</v>
      </c>
      <c r="AL349">
        <v>11</v>
      </c>
      <c r="AM349">
        <v>43</v>
      </c>
      <c r="AN349">
        <v>57</v>
      </c>
      <c r="AO349">
        <v>1.9</v>
      </c>
      <c r="AP349">
        <v>1.81</v>
      </c>
      <c r="AQ349">
        <v>2.75</v>
      </c>
      <c r="AR349">
        <v>75</v>
      </c>
      <c r="AS349">
        <v>75</v>
      </c>
      <c r="AT349">
        <v>75</v>
      </c>
      <c r="AU349">
        <v>25</v>
      </c>
      <c r="AV349">
        <v>0</v>
      </c>
      <c r="AW349">
        <v>25</v>
      </c>
      <c r="AX349">
        <v>100</v>
      </c>
      <c r="AY349">
        <v>50</v>
      </c>
      <c r="AZ349">
        <v>50</v>
      </c>
      <c r="BA349">
        <v>9</v>
      </c>
      <c r="BB349">
        <v>3</v>
      </c>
      <c r="BC349">
        <v>2.5499999999999998</v>
      </c>
      <c r="BD349">
        <v>2.9</v>
      </c>
      <c r="BE349">
        <v>3</v>
      </c>
      <c r="BF349">
        <f t="shared" si="5"/>
        <v>2.343926076177601E-2</v>
      </c>
      <c r="BG349">
        <f>1/Table3[[#This Row],[odds_ft_home_team_win]]-Table3[[#This Row],[Margin/3]]</f>
        <v>0.3687176019833221</v>
      </c>
      <c r="BH349">
        <f>1/Table3[[#This Row],[odds_ft_draw]]-Table3[[#This Row],[Margin/3]]</f>
        <v>0.32138832544512058</v>
      </c>
      <c r="BI349">
        <f>1/Table3[[#This Row],[odds_ft_away_team_win]]-Table3[[#This Row],[Margin/3]]</f>
        <v>0.30989407257155732</v>
      </c>
      <c r="BJ349">
        <f>MROUND(Table3[[#This Row],[ProbH]]*100,2)/100</f>
        <v>0.36</v>
      </c>
      <c r="BK349">
        <v>1.57</v>
      </c>
      <c r="BL349">
        <v>2.75</v>
      </c>
      <c r="BM349">
        <v>5.55</v>
      </c>
      <c r="BN349">
        <v>11.5</v>
      </c>
      <c r="BO349">
        <v>2.2000000000000002</v>
      </c>
      <c r="BP349">
        <v>1.61</v>
      </c>
      <c r="BQ349" t="s">
        <v>2281</v>
      </c>
      <c r="BR349">
        <f>VLOOKUP(Table3[[#This Row],[Reference]],metron,10,FALSE)</f>
        <v>2.5110350525197691</v>
      </c>
      <c r="BS349">
        <f>VLOOKUP(Table3[[#This Row],[Reference]],metron,11,FALSE)</f>
        <v>1.269326094653606</v>
      </c>
      <c r="BT349">
        <f>VLOOKUP(Table3[[#This Row],[Reference]],metron,12,FALSE)</f>
        <v>1.2417089578661631</v>
      </c>
      <c r="BU349">
        <f>VLOOKUP(Table3[[#This Row],[Reference]],metron,13,FALSE)</f>
        <v>0.56586402266288949</v>
      </c>
      <c r="BV349">
        <f>VLOOKUP(Table3[[#This Row],[Reference]],metron,14,FALSE)</f>
        <v>0.55158168083097259</v>
      </c>
      <c r="BW349">
        <f>VLOOKUP(Table3[[#This Row],[Reference]],metron,15,FALSE)</f>
        <v>11.49400826446281</v>
      </c>
      <c r="BX349">
        <f>VLOOKUP(Table3[[#This Row],[Reference]],metron,16,FALSE)</f>
        <v>10.507231404958681</v>
      </c>
      <c r="BY349">
        <f>VLOOKUP(Table3[[#This Row],[Reference]],metron,17,FALSE)</f>
        <v>4.9238790406673623</v>
      </c>
      <c r="BZ349">
        <f>VLOOKUP(Table3[[#This Row],[Reference]],metron,18,FALSE)</f>
        <v>4.6296141814389991</v>
      </c>
      <c r="CA349">
        <f>VLOOKUP(Table3[[#This Row],[Reference]],metron,19,FALSE)</f>
        <v>6.5701292237954476</v>
      </c>
      <c r="CB349">
        <f>VLOOKUP(Table3[[#This Row],[Reference]],metron,20,FALSE)</f>
        <v>5.8776172235196817</v>
      </c>
      <c r="CC349">
        <f>VLOOKUP(Table3[[#This Row],[Reference]],metron,21,FALSE)</f>
        <v>12.798739495798319</v>
      </c>
      <c r="CD349">
        <f>VLOOKUP(Table3[[#This Row],[Reference]],metron,22,FALSE)</f>
        <v>12.98844537815126</v>
      </c>
      <c r="CE349">
        <f>VLOOKUP(Table3[[#This Row],[Reference]],metron,23,FALSE)</f>
        <v>1.604928297313674</v>
      </c>
      <c r="CF349">
        <f>VLOOKUP(Table3[[#This Row],[Reference]],metron,24,FALSE)</f>
        <v>1.791961219955565</v>
      </c>
      <c r="CG349">
        <f>VLOOKUP(Table3[[#This Row],[Reference]],metron,25,FALSE)</f>
        <v>8.887093516461321E-2</v>
      </c>
      <c r="CH349">
        <f>VLOOKUP(Table3[[#This Row],[Reference]],metron,26,FALSE)</f>
        <v>0.11694607150070691</v>
      </c>
    </row>
    <row r="350" spans="1:86" hidden="1" x14ac:dyDescent="0.45">
      <c r="A350">
        <v>1567346400</v>
      </c>
      <c r="B350" t="s">
        <v>2419</v>
      </c>
      <c r="C350" t="s">
        <v>64</v>
      </c>
      <c r="D350" t="s">
        <v>65</v>
      </c>
      <c r="E350" t="s">
        <v>2330</v>
      </c>
      <c r="F350" t="s">
        <v>2325</v>
      </c>
      <c r="G350" t="s">
        <v>2312</v>
      </c>
      <c r="H350">
        <v>5</v>
      </c>
      <c r="I350">
        <v>1.5</v>
      </c>
      <c r="J350">
        <v>3</v>
      </c>
      <c r="K350">
        <v>1.42</v>
      </c>
      <c r="L350">
        <v>1.27</v>
      </c>
      <c r="M350">
        <v>1</v>
      </c>
      <c r="N350">
        <v>0</v>
      </c>
      <c r="O350">
        <v>1</v>
      </c>
      <c r="P350">
        <v>1</v>
      </c>
      <c r="Q350">
        <v>1</v>
      </c>
      <c r="R350">
        <v>0</v>
      </c>
      <c r="S350">
        <v>20</v>
      </c>
      <c r="U350">
        <v>2</v>
      </c>
      <c r="V350">
        <v>2</v>
      </c>
      <c r="W350">
        <v>3</v>
      </c>
      <c r="X350">
        <v>1</v>
      </c>
      <c r="Y350">
        <v>1</v>
      </c>
      <c r="Z350">
        <v>0</v>
      </c>
      <c r="AA350">
        <v>2</v>
      </c>
      <c r="AB350">
        <v>2</v>
      </c>
      <c r="AC350">
        <v>0</v>
      </c>
      <c r="AD350">
        <v>1</v>
      </c>
      <c r="AE350">
        <v>11</v>
      </c>
      <c r="AF350">
        <v>17</v>
      </c>
      <c r="AG350">
        <v>4</v>
      </c>
      <c r="AH350">
        <v>8</v>
      </c>
      <c r="AI350">
        <v>7</v>
      </c>
      <c r="AJ350">
        <v>9</v>
      </c>
      <c r="AK350">
        <v>14</v>
      </c>
      <c r="AL350">
        <v>12</v>
      </c>
      <c r="AM350">
        <v>37</v>
      </c>
      <c r="AN350">
        <v>63</v>
      </c>
      <c r="AO350">
        <v>1.53</v>
      </c>
      <c r="AP350">
        <v>2.2000000000000002</v>
      </c>
      <c r="AQ350">
        <v>2.25</v>
      </c>
      <c r="AR350">
        <v>25</v>
      </c>
      <c r="AS350">
        <v>75</v>
      </c>
      <c r="AT350">
        <v>50</v>
      </c>
      <c r="AU350">
        <v>0</v>
      </c>
      <c r="AV350">
        <v>0</v>
      </c>
      <c r="AW350">
        <v>25</v>
      </c>
      <c r="AX350">
        <v>75</v>
      </c>
      <c r="AY350">
        <v>25</v>
      </c>
      <c r="AZ350">
        <v>100</v>
      </c>
      <c r="BA350">
        <v>11</v>
      </c>
      <c r="BB350">
        <v>5.5</v>
      </c>
      <c r="BC350">
        <v>2.2000000000000002</v>
      </c>
      <c r="BD350">
        <v>3.2</v>
      </c>
      <c r="BE350">
        <v>3.35</v>
      </c>
      <c r="BF350">
        <f t="shared" si="5"/>
        <v>2.1850972410673908E-2</v>
      </c>
      <c r="BG350">
        <f>1/Table3[[#This Row],[odds_ft_home_team_win]]-Table3[[#This Row],[Margin/3]]</f>
        <v>0.43269448213478062</v>
      </c>
      <c r="BH350">
        <f>1/Table3[[#This Row],[odds_ft_draw]]-Table3[[#This Row],[Margin/3]]</f>
        <v>0.29064902758932609</v>
      </c>
      <c r="BI350">
        <f>1/Table3[[#This Row],[odds_ft_away_team_win]]-Table3[[#This Row],[Margin/3]]</f>
        <v>0.27665649027589323</v>
      </c>
      <c r="BJ350">
        <f>MROUND(Table3[[#This Row],[ProbH]]*100,2)/100</f>
        <v>0.44</v>
      </c>
      <c r="BK350">
        <v>1.43</v>
      </c>
      <c r="BL350">
        <v>2.35</v>
      </c>
      <c r="BM350">
        <v>4.45</v>
      </c>
      <c r="BN350">
        <v>8.75</v>
      </c>
      <c r="BO350">
        <v>2</v>
      </c>
      <c r="BP350">
        <v>1.74</v>
      </c>
      <c r="BQ350" t="s">
        <v>2334</v>
      </c>
      <c r="BR350">
        <f>VLOOKUP(Table3[[#This Row],[Reference]],metron,10,FALSE)</f>
        <v>2.4807646356033461</v>
      </c>
      <c r="BS350">
        <f>VLOOKUP(Table3[[#This Row],[Reference]],metron,11,FALSE)</f>
        <v>1.4140979689366791</v>
      </c>
      <c r="BT350">
        <f>VLOOKUP(Table3[[#This Row],[Reference]],metron,12,FALSE)</f>
        <v>1.0666666666666671</v>
      </c>
      <c r="BU350">
        <f>VLOOKUP(Table3[[#This Row],[Reference]],metron,13,FALSE)</f>
        <v>0.62712066905615294</v>
      </c>
      <c r="BV350">
        <f>VLOOKUP(Table3[[#This Row],[Reference]],metron,14,FALSE)</f>
        <v>0.46009557945041818</v>
      </c>
      <c r="BW350">
        <f>VLOOKUP(Table3[[#This Row],[Reference]],metron,15,FALSE)</f>
        <v>12.56969280146722</v>
      </c>
      <c r="BX350">
        <f>VLOOKUP(Table3[[#This Row],[Reference]],metron,16,FALSE)</f>
        <v>9.8695552498853729</v>
      </c>
      <c r="BY350">
        <f>VLOOKUP(Table3[[#This Row],[Reference]],metron,17,FALSE)</f>
        <v>5.2754256787850897</v>
      </c>
      <c r="BZ350">
        <f>VLOOKUP(Table3[[#This Row],[Reference]],metron,18,FALSE)</f>
        <v>4.1279337321675103</v>
      </c>
      <c r="CA350">
        <f>VLOOKUP(Table3[[#This Row],[Reference]],metron,19,FALSE)</f>
        <v>7.2942671226821298</v>
      </c>
      <c r="CB350">
        <f>VLOOKUP(Table3[[#This Row],[Reference]],metron,20,FALSE)</f>
        <v>5.7416215177178627</v>
      </c>
      <c r="CC350">
        <f>VLOOKUP(Table3[[#This Row],[Reference]],metron,21,FALSE)</f>
        <v>12.897246007868549</v>
      </c>
      <c r="CD350">
        <f>VLOOKUP(Table3[[#This Row],[Reference]],metron,22,FALSE)</f>
        <v>13.507058551261281</v>
      </c>
      <c r="CE350">
        <f>VLOOKUP(Table3[[#This Row],[Reference]],metron,23,FALSE)</f>
        <v>1.576522702104098</v>
      </c>
      <c r="CF350">
        <f>VLOOKUP(Table3[[#This Row],[Reference]],metron,24,FALSE)</f>
        <v>1.917165005537099</v>
      </c>
      <c r="CG350">
        <f>VLOOKUP(Table3[[#This Row],[Reference]],metron,25,FALSE)</f>
        <v>8.4385382059800659E-2</v>
      </c>
      <c r="CH350">
        <f>VLOOKUP(Table3[[#This Row],[Reference]],metron,26,FALSE)</f>
        <v>0.1233665559246955</v>
      </c>
    </row>
    <row r="351" spans="1:86" hidden="1" x14ac:dyDescent="0.45">
      <c r="A351">
        <v>1567354500</v>
      </c>
      <c r="B351" t="s">
        <v>2420</v>
      </c>
      <c r="C351" t="s">
        <v>64</v>
      </c>
      <c r="D351" t="s">
        <v>65</v>
      </c>
      <c r="E351" t="s">
        <v>2304</v>
      </c>
      <c r="F351" t="s">
        <v>2321</v>
      </c>
      <c r="G351" t="s">
        <v>2332</v>
      </c>
      <c r="H351">
        <v>5</v>
      </c>
      <c r="I351">
        <v>3</v>
      </c>
      <c r="J351">
        <v>0.5</v>
      </c>
      <c r="K351">
        <v>1.92</v>
      </c>
      <c r="L351">
        <v>0.75</v>
      </c>
      <c r="M351">
        <v>4</v>
      </c>
      <c r="N351">
        <v>1</v>
      </c>
      <c r="O351">
        <v>5</v>
      </c>
      <c r="P351">
        <v>3</v>
      </c>
      <c r="Q351">
        <v>2</v>
      </c>
      <c r="R351">
        <v>1</v>
      </c>
      <c r="S351" t="s">
        <v>2421</v>
      </c>
      <c r="T351">
        <v>29</v>
      </c>
      <c r="U351">
        <v>4</v>
      </c>
      <c r="V351">
        <v>3</v>
      </c>
      <c r="W351">
        <v>3</v>
      </c>
      <c r="X351">
        <v>0</v>
      </c>
      <c r="Y351">
        <v>3</v>
      </c>
      <c r="Z351">
        <v>1</v>
      </c>
      <c r="AA351">
        <v>1</v>
      </c>
      <c r="AB351">
        <v>2</v>
      </c>
      <c r="AC351">
        <v>1</v>
      </c>
      <c r="AD351">
        <v>3</v>
      </c>
      <c r="AE351">
        <v>19</v>
      </c>
      <c r="AF351">
        <v>9</v>
      </c>
      <c r="AG351">
        <v>8</v>
      </c>
      <c r="AH351">
        <v>4</v>
      </c>
      <c r="AI351">
        <v>11</v>
      </c>
      <c r="AJ351">
        <v>5</v>
      </c>
      <c r="AK351">
        <v>20</v>
      </c>
      <c r="AL351">
        <v>16</v>
      </c>
      <c r="AM351">
        <v>51</v>
      </c>
      <c r="AN351">
        <v>49</v>
      </c>
      <c r="AO351">
        <v>2.29</v>
      </c>
      <c r="AP351">
        <v>1.32</v>
      </c>
      <c r="AQ351">
        <v>1.75</v>
      </c>
      <c r="AR351">
        <v>25</v>
      </c>
      <c r="AS351">
        <v>75</v>
      </c>
      <c r="AT351">
        <v>25</v>
      </c>
      <c r="AU351">
        <v>0</v>
      </c>
      <c r="AV351">
        <v>0</v>
      </c>
      <c r="AW351">
        <v>0</v>
      </c>
      <c r="AX351">
        <v>50</v>
      </c>
      <c r="AY351">
        <v>50</v>
      </c>
      <c r="AZ351">
        <v>75</v>
      </c>
      <c r="BA351">
        <v>15</v>
      </c>
      <c r="BB351">
        <v>4</v>
      </c>
      <c r="BC351">
        <v>1.74</v>
      </c>
      <c r="BD351">
        <v>3.45</v>
      </c>
      <c r="BE351">
        <v>5</v>
      </c>
      <c r="BF351">
        <f t="shared" si="5"/>
        <v>2.1522572047309636E-2</v>
      </c>
      <c r="BG351">
        <f>1/Table3[[#This Row],[odds_ft_home_team_win]]-Table3[[#This Row],[Margin/3]]</f>
        <v>0.55319007163085121</v>
      </c>
      <c r="BH351">
        <f>1/Table3[[#This Row],[odds_ft_draw]]-Table3[[#This Row],[Margin/3]]</f>
        <v>0.26833250041645851</v>
      </c>
      <c r="BI351">
        <f>1/Table3[[#This Row],[odds_ft_away_team_win]]-Table3[[#This Row],[Margin/3]]</f>
        <v>0.17847742795269037</v>
      </c>
      <c r="BJ351">
        <f>MROUND(Table3[[#This Row],[ProbH]]*100,2)/100</f>
        <v>0.56000000000000005</v>
      </c>
      <c r="BK351">
        <v>1.47</v>
      </c>
      <c r="BL351">
        <v>2.4</v>
      </c>
      <c r="BM351">
        <v>4.7</v>
      </c>
      <c r="BN351">
        <v>9.5</v>
      </c>
      <c r="BO351">
        <v>2.25</v>
      </c>
      <c r="BP351">
        <v>1.59</v>
      </c>
      <c r="BQ351" t="s">
        <v>2308</v>
      </c>
      <c r="BR351">
        <f>VLOOKUP(Table3[[#This Row],[Reference]],metron,10,FALSE)</f>
        <v>2.6892488954344627</v>
      </c>
      <c r="BS351">
        <f>VLOOKUP(Table3[[#This Row],[Reference]],metron,11,FALSE)</f>
        <v>1.7546812539448771</v>
      </c>
      <c r="BT351">
        <f>VLOOKUP(Table3[[#This Row],[Reference]],metron,12,FALSE)</f>
        <v>0.93456764148958549</v>
      </c>
      <c r="BU351">
        <f>VLOOKUP(Table3[[#This Row],[Reference]],metron,13,FALSE)</f>
        <v>0.77824531874605507</v>
      </c>
      <c r="BV351">
        <f>VLOOKUP(Table3[[#This Row],[Reference]],metron,14,FALSE)</f>
        <v>0.41237113402061848</v>
      </c>
      <c r="BW351">
        <f>VLOOKUP(Table3[[#This Row],[Reference]],metron,15,FALSE)</f>
        <v>13.77153558052435</v>
      </c>
      <c r="BX351">
        <f>VLOOKUP(Table3[[#This Row],[Reference]],metron,16,FALSE)</f>
        <v>9.0445692883895124</v>
      </c>
      <c r="BY351">
        <f>VLOOKUP(Table3[[#This Row],[Reference]],metron,17,FALSE)</f>
        <v>6.0821292775665396</v>
      </c>
      <c r="BZ351">
        <f>VLOOKUP(Table3[[#This Row],[Reference]],metron,18,FALSE)</f>
        <v>3.8201520912547529</v>
      </c>
      <c r="CA351">
        <f>VLOOKUP(Table3[[#This Row],[Reference]],metron,19,FALSE)</f>
        <v>7.6894063029578108</v>
      </c>
      <c r="CB351">
        <f>VLOOKUP(Table3[[#This Row],[Reference]],metron,20,FALSE)</f>
        <v>5.224417197134759</v>
      </c>
      <c r="CC351">
        <f>VLOOKUP(Table3[[#This Row],[Reference]],metron,21,FALSE)</f>
        <v>12.297605473204101</v>
      </c>
      <c r="CD351">
        <f>VLOOKUP(Table3[[#This Row],[Reference]],metron,22,FALSE)</f>
        <v>13.310908399847969</v>
      </c>
      <c r="CE351">
        <f>VLOOKUP(Table3[[#This Row],[Reference]],metron,23,FALSE)</f>
        <v>1.3713126843657819</v>
      </c>
      <c r="CF351">
        <f>VLOOKUP(Table3[[#This Row],[Reference]],metron,24,FALSE)</f>
        <v>1.9516961651917399</v>
      </c>
      <c r="CG351">
        <f>VLOOKUP(Table3[[#This Row],[Reference]],metron,25,FALSE)</f>
        <v>6.6002949852507375E-2</v>
      </c>
      <c r="CH351">
        <f>VLOOKUP(Table3[[#This Row],[Reference]],metron,26,FALSE)</f>
        <v>0.1297935103244838</v>
      </c>
    </row>
    <row r="352" spans="1:86" hidden="1" x14ac:dyDescent="0.45">
      <c r="A352">
        <v>1567354500</v>
      </c>
      <c r="B352" t="s">
        <v>2420</v>
      </c>
      <c r="C352" t="s">
        <v>64</v>
      </c>
      <c r="D352" t="s">
        <v>65</v>
      </c>
      <c r="E352" t="s">
        <v>2310</v>
      </c>
      <c r="F352" t="s">
        <v>2300</v>
      </c>
      <c r="G352" t="s">
        <v>2285</v>
      </c>
      <c r="H352">
        <v>5</v>
      </c>
      <c r="I352">
        <v>2</v>
      </c>
      <c r="J352">
        <v>0</v>
      </c>
      <c r="K352">
        <v>2</v>
      </c>
      <c r="L352">
        <v>0.83</v>
      </c>
      <c r="M352">
        <v>2</v>
      </c>
      <c r="N352">
        <v>1</v>
      </c>
      <c r="O352">
        <v>3</v>
      </c>
      <c r="P352">
        <v>3</v>
      </c>
      <c r="Q352">
        <v>2</v>
      </c>
      <c r="R352">
        <v>1</v>
      </c>
      <c r="S352" t="s">
        <v>2422</v>
      </c>
      <c r="T352">
        <v>1</v>
      </c>
      <c r="U352">
        <v>5</v>
      </c>
      <c r="V352">
        <v>7</v>
      </c>
      <c r="W352">
        <v>3</v>
      </c>
      <c r="X352">
        <v>0</v>
      </c>
      <c r="Y352">
        <v>2</v>
      </c>
      <c r="Z352">
        <v>0</v>
      </c>
      <c r="AA352">
        <v>1</v>
      </c>
      <c r="AB352">
        <v>2</v>
      </c>
      <c r="AC352">
        <v>1</v>
      </c>
      <c r="AD352">
        <v>1</v>
      </c>
      <c r="AE352">
        <v>14</v>
      </c>
      <c r="AF352">
        <v>7</v>
      </c>
      <c r="AG352">
        <v>6</v>
      </c>
      <c r="AH352">
        <v>4</v>
      </c>
      <c r="AI352">
        <v>8</v>
      </c>
      <c r="AJ352">
        <v>3</v>
      </c>
      <c r="AK352">
        <v>20</v>
      </c>
      <c r="AL352">
        <v>4</v>
      </c>
      <c r="AM352">
        <v>47</v>
      </c>
      <c r="AN352">
        <v>53</v>
      </c>
      <c r="AO352">
        <v>1.74</v>
      </c>
      <c r="AP352">
        <v>1.1499999999999999</v>
      </c>
      <c r="AQ352">
        <v>1.5</v>
      </c>
      <c r="AR352">
        <v>25</v>
      </c>
      <c r="AS352">
        <v>50</v>
      </c>
      <c r="AT352">
        <v>0</v>
      </c>
      <c r="AU352">
        <v>0</v>
      </c>
      <c r="AV352">
        <v>0</v>
      </c>
      <c r="AW352">
        <v>0</v>
      </c>
      <c r="AX352">
        <v>75</v>
      </c>
      <c r="AY352">
        <v>0</v>
      </c>
      <c r="AZ352">
        <v>75</v>
      </c>
      <c r="BA352">
        <v>8.5</v>
      </c>
      <c r="BB352">
        <v>4</v>
      </c>
      <c r="BC352">
        <v>1.77</v>
      </c>
      <c r="BD352">
        <v>3.25</v>
      </c>
      <c r="BE352">
        <v>5.35</v>
      </c>
      <c r="BF352">
        <f t="shared" si="5"/>
        <v>1.9859982318401432E-2</v>
      </c>
      <c r="BG352">
        <f>1/Table3[[#This Row],[odds_ft_home_team_win]]-Table3[[#This Row],[Margin/3]]</f>
        <v>0.54511176909402792</v>
      </c>
      <c r="BH352">
        <f>1/Table3[[#This Row],[odds_ft_draw]]-Table3[[#This Row],[Margin/3]]</f>
        <v>0.28783232537390629</v>
      </c>
      <c r="BI352">
        <f>1/Table3[[#This Row],[odds_ft_away_team_win]]-Table3[[#This Row],[Margin/3]]</f>
        <v>0.16705590553206587</v>
      </c>
      <c r="BJ352">
        <f>MROUND(Table3[[#This Row],[ProbH]]*100,2)/100</f>
        <v>0.54</v>
      </c>
      <c r="BK352">
        <v>1.57</v>
      </c>
      <c r="BL352">
        <v>2.75</v>
      </c>
      <c r="BM352">
        <v>5.55</v>
      </c>
      <c r="BN352">
        <v>11.5</v>
      </c>
      <c r="BO352">
        <v>2.4500000000000002</v>
      </c>
      <c r="BP352">
        <v>1.5</v>
      </c>
      <c r="BQ352" t="s">
        <v>2313</v>
      </c>
      <c r="BR352">
        <f>VLOOKUP(Table3[[#This Row],[Reference]],metron,10,FALSE)</f>
        <v>2.6359702267612941</v>
      </c>
      <c r="BS352">
        <f>VLOOKUP(Table3[[#This Row],[Reference]],metron,11,FALSE)</f>
        <v>1.684957590444867</v>
      </c>
      <c r="BT352">
        <f>VLOOKUP(Table3[[#This Row],[Reference]],metron,12,FALSE)</f>
        <v>0.95101263631642718</v>
      </c>
      <c r="BU352">
        <f>VLOOKUP(Table3[[#This Row],[Reference]],metron,13,FALSE)</f>
        <v>0.72650164445213783</v>
      </c>
      <c r="BV352">
        <f>VLOOKUP(Table3[[#This Row],[Reference]],metron,14,FALSE)</f>
        <v>0.42097974727367138</v>
      </c>
      <c r="BW352">
        <f>VLOOKUP(Table3[[#This Row],[Reference]],metron,15,FALSE)</f>
        <v>13.338806970509379</v>
      </c>
      <c r="BX352">
        <f>VLOOKUP(Table3[[#This Row],[Reference]],metron,16,FALSE)</f>
        <v>9.2530160857908843</v>
      </c>
      <c r="BY352">
        <f>VLOOKUP(Table3[[#This Row],[Reference]],metron,17,FALSE)</f>
        <v>5.9915081521739131</v>
      </c>
      <c r="BZ352">
        <f>VLOOKUP(Table3[[#This Row],[Reference]],metron,18,FALSE)</f>
        <v>3.9772418478260869</v>
      </c>
      <c r="CA352">
        <f>VLOOKUP(Table3[[#This Row],[Reference]],metron,19,FALSE)</f>
        <v>7.3472988183354664</v>
      </c>
      <c r="CB352">
        <f>VLOOKUP(Table3[[#This Row],[Reference]],metron,20,FALSE)</f>
        <v>5.2757742379647974</v>
      </c>
      <c r="CC352">
        <f>VLOOKUP(Table3[[#This Row],[Reference]],metron,21,FALSE)</f>
        <v>12.59428182437032</v>
      </c>
      <c r="CD352">
        <f>VLOOKUP(Table3[[#This Row],[Reference]],metron,22,FALSE)</f>
        <v>13.577944179714089</v>
      </c>
      <c r="CE352">
        <f>VLOOKUP(Table3[[#This Row],[Reference]],metron,23,FALSE)</f>
        <v>1.4276913099870301</v>
      </c>
      <c r="CF352">
        <f>VLOOKUP(Table3[[#This Row],[Reference]],metron,24,FALSE)</f>
        <v>1.940985732814527</v>
      </c>
      <c r="CG352">
        <f>VLOOKUP(Table3[[#This Row],[Reference]],metron,25,FALSE)</f>
        <v>8.0739299610894946E-2</v>
      </c>
      <c r="CH352">
        <f>VLOOKUP(Table3[[#This Row],[Reference]],metron,26,FALSE)</f>
        <v>0.12743190661478601</v>
      </c>
    </row>
    <row r="353" spans="1:86" hidden="1" x14ac:dyDescent="0.45">
      <c r="A353">
        <v>1567368000</v>
      </c>
      <c r="B353" t="s">
        <v>2423</v>
      </c>
      <c r="C353" t="s">
        <v>64</v>
      </c>
      <c r="D353" t="s">
        <v>65</v>
      </c>
      <c r="E353" t="s">
        <v>66</v>
      </c>
      <c r="F353" t="s">
        <v>2320</v>
      </c>
      <c r="G353" t="s">
        <v>2296</v>
      </c>
      <c r="H353">
        <v>5</v>
      </c>
      <c r="I353">
        <v>1.5</v>
      </c>
      <c r="J353">
        <v>3</v>
      </c>
      <c r="K353">
        <v>1.55</v>
      </c>
      <c r="L353">
        <v>2.09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U353">
        <v>6</v>
      </c>
      <c r="V353">
        <v>6</v>
      </c>
      <c r="W353">
        <v>3</v>
      </c>
      <c r="X353">
        <v>0</v>
      </c>
      <c r="Y353">
        <v>7</v>
      </c>
      <c r="Z353">
        <v>0</v>
      </c>
      <c r="AA353">
        <v>1</v>
      </c>
      <c r="AB353">
        <v>2</v>
      </c>
      <c r="AC353">
        <v>4</v>
      </c>
      <c r="AD353">
        <v>3</v>
      </c>
      <c r="AE353">
        <v>17</v>
      </c>
      <c r="AF353">
        <v>5</v>
      </c>
      <c r="AG353">
        <v>6</v>
      </c>
      <c r="AH353">
        <v>5</v>
      </c>
      <c r="AI353">
        <v>11</v>
      </c>
      <c r="AJ353">
        <v>0</v>
      </c>
      <c r="AK353">
        <v>19</v>
      </c>
      <c r="AL353">
        <v>23</v>
      </c>
      <c r="AM353">
        <v>63</v>
      </c>
      <c r="AN353">
        <v>37</v>
      </c>
      <c r="AO353">
        <v>2.0699999999999998</v>
      </c>
      <c r="AP353">
        <v>0.99</v>
      </c>
      <c r="AQ353">
        <v>1.75</v>
      </c>
      <c r="AR353">
        <v>0</v>
      </c>
      <c r="AS353">
        <v>50</v>
      </c>
      <c r="AT353">
        <v>25</v>
      </c>
      <c r="AU353">
        <v>0</v>
      </c>
      <c r="AV353">
        <v>0</v>
      </c>
      <c r="AW353">
        <v>50</v>
      </c>
      <c r="AX353">
        <v>75</v>
      </c>
      <c r="AY353">
        <v>0</v>
      </c>
      <c r="AZ353">
        <v>50</v>
      </c>
      <c r="BA353">
        <v>7</v>
      </c>
      <c r="BB353">
        <v>8.5</v>
      </c>
      <c r="BC353">
        <v>2.2000000000000002</v>
      </c>
      <c r="BD353">
        <v>3.4</v>
      </c>
      <c r="BE353">
        <v>2.75</v>
      </c>
      <c r="BF353">
        <f t="shared" si="5"/>
        <v>3.7433155080213908E-2</v>
      </c>
      <c r="BG353">
        <f>1/Table3[[#This Row],[odds_ft_home_team_win]]-Table3[[#This Row],[Margin/3]]</f>
        <v>0.41711229946524064</v>
      </c>
      <c r="BH353">
        <f>1/Table3[[#This Row],[odds_ft_draw]]-Table3[[#This Row],[Margin/3]]</f>
        <v>0.25668449197860965</v>
      </c>
      <c r="BI353">
        <f>1/Table3[[#This Row],[odds_ft_away_team_win]]-Table3[[#This Row],[Margin/3]]</f>
        <v>0.32620320855614976</v>
      </c>
      <c r="BJ353">
        <f>MROUND(Table3[[#This Row],[ProbH]]*100,2)/100</f>
        <v>0.42</v>
      </c>
      <c r="BK353">
        <v>1.4</v>
      </c>
      <c r="BL353">
        <v>2.2999999999999998</v>
      </c>
      <c r="BM353">
        <v>4.33</v>
      </c>
      <c r="BN353">
        <v>9</v>
      </c>
      <c r="BO353">
        <v>2</v>
      </c>
      <c r="BP353">
        <v>1.73</v>
      </c>
      <c r="BQ353" t="s">
        <v>2360</v>
      </c>
      <c r="BR353">
        <f>VLOOKUP(Table3[[#This Row],[Reference]],metron,10,FALSE)</f>
        <v>2.4884649511978703</v>
      </c>
      <c r="BS353">
        <f>VLOOKUP(Table3[[#This Row],[Reference]],metron,11,FALSE)</f>
        <v>1.396960958296362</v>
      </c>
      <c r="BT353">
        <f>VLOOKUP(Table3[[#This Row],[Reference]],metron,12,FALSE)</f>
        <v>1.091503992901508</v>
      </c>
      <c r="BU353">
        <f>VLOOKUP(Table3[[#This Row],[Reference]],metron,13,FALSE)</f>
        <v>0.60765391014975045</v>
      </c>
      <c r="BV353">
        <f>VLOOKUP(Table3[[#This Row],[Reference]],metron,14,FALSE)</f>
        <v>0.47276760953965608</v>
      </c>
      <c r="BW353">
        <f>VLOOKUP(Table3[[#This Row],[Reference]],metron,15,FALSE)</f>
        <v>12.29504785684561</v>
      </c>
      <c r="BX353">
        <f>VLOOKUP(Table3[[#This Row],[Reference]],metron,16,FALSE)</f>
        <v>10.047232625884311</v>
      </c>
      <c r="BY353">
        <f>VLOOKUP(Table3[[#This Row],[Reference]],metron,17,FALSE)</f>
        <v>5.2917192097519967</v>
      </c>
      <c r="BZ353">
        <f>VLOOKUP(Table3[[#This Row],[Reference]],metron,18,FALSE)</f>
        <v>4.2580916351408158</v>
      </c>
      <c r="CA353">
        <f>VLOOKUP(Table3[[#This Row],[Reference]],metron,19,FALSE)</f>
        <v>7.0033286470936131</v>
      </c>
      <c r="CB353">
        <f>VLOOKUP(Table3[[#This Row],[Reference]],metron,20,FALSE)</f>
        <v>5.789140990743495</v>
      </c>
      <c r="CC353">
        <f>VLOOKUP(Table3[[#This Row],[Reference]],metron,21,FALSE)</f>
        <v>12.77041895895049</v>
      </c>
      <c r="CD353">
        <f>VLOOKUP(Table3[[#This Row],[Reference]],metron,22,FALSE)</f>
        <v>13.411129919593741</v>
      </c>
      <c r="CE353">
        <f>VLOOKUP(Table3[[#This Row],[Reference]],metron,23,FALSE)</f>
        <v>1.556141062018646</v>
      </c>
      <c r="CF353">
        <f>VLOOKUP(Table3[[#This Row],[Reference]],metron,24,FALSE)</f>
        <v>1.9114308877178761</v>
      </c>
      <c r="CG353">
        <f>VLOOKUP(Table3[[#This Row],[Reference]],metron,25,FALSE)</f>
        <v>8.4920956627482766E-2</v>
      </c>
      <c r="CH353">
        <f>VLOOKUP(Table3[[#This Row],[Reference]],metron,26,FALSE)</f>
        <v>0.1323469801378192</v>
      </c>
    </row>
    <row r="354" spans="1:86" hidden="1" x14ac:dyDescent="0.45">
      <c r="A354">
        <v>1568477700</v>
      </c>
      <c r="B354" t="s">
        <v>2424</v>
      </c>
      <c r="C354" t="s">
        <v>64</v>
      </c>
      <c r="D354" t="s">
        <v>65</v>
      </c>
      <c r="E354" t="s">
        <v>2325</v>
      </c>
      <c r="F354" t="s">
        <v>2274</v>
      </c>
      <c r="G354" t="s">
        <v>2388</v>
      </c>
      <c r="H354">
        <v>6</v>
      </c>
      <c r="I354">
        <v>1.5</v>
      </c>
      <c r="J354">
        <v>0.33</v>
      </c>
      <c r="K354">
        <v>1.67</v>
      </c>
      <c r="L354">
        <v>1</v>
      </c>
      <c r="M354">
        <v>4</v>
      </c>
      <c r="N354">
        <v>1</v>
      </c>
      <c r="O354">
        <v>5</v>
      </c>
      <c r="P354">
        <v>2</v>
      </c>
      <c r="Q354">
        <v>2</v>
      </c>
      <c r="R354">
        <v>0</v>
      </c>
      <c r="S354" t="s">
        <v>2425</v>
      </c>
      <c r="T354">
        <v>69</v>
      </c>
      <c r="U354">
        <v>4</v>
      </c>
      <c r="V354">
        <v>4</v>
      </c>
      <c r="W354">
        <v>0</v>
      </c>
      <c r="X354">
        <v>0</v>
      </c>
      <c r="Y354">
        <v>3</v>
      </c>
      <c r="Z354">
        <v>0</v>
      </c>
      <c r="AA354">
        <v>0</v>
      </c>
      <c r="AB354">
        <v>0</v>
      </c>
      <c r="AC354">
        <v>3</v>
      </c>
      <c r="AD354">
        <v>0</v>
      </c>
      <c r="AE354">
        <v>13</v>
      </c>
      <c r="AF354">
        <v>13</v>
      </c>
      <c r="AG354">
        <v>7</v>
      </c>
      <c r="AH354">
        <v>5</v>
      </c>
      <c r="AI354">
        <v>6</v>
      </c>
      <c r="AJ354">
        <v>8</v>
      </c>
      <c r="AK354">
        <v>14</v>
      </c>
      <c r="AL354">
        <v>13</v>
      </c>
      <c r="AM354">
        <v>49</v>
      </c>
      <c r="AN354">
        <v>51</v>
      </c>
      <c r="AO354">
        <v>1.78</v>
      </c>
      <c r="AP354">
        <v>1.78</v>
      </c>
      <c r="AQ354">
        <v>1.59</v>
      </c>
      <c r="AR354">
        <v>17</v>
      </c>
      <c r="AS354">
        <v>59</v>
      </c>
      <c r="AT354">
        <v>17</v>
      </c>
      <c r="AU354">
        <v>0</v>
      </c>
      <c r="AV354">
        <v>0</v>
      </c>
      <c r="AW354">
        <v>42</v>
      </c>
      <c r="AX354">
        <v>67</v>
      </c>
      <c r="AY354">
        <v>17</v>
      </c>
      <c r="AZ354">
        <v>17</v>
      </c>
      <c r="BA354">
        <v>8.17</v>
      </c>
      <c r="BB354">
        <v>7.33</v>
      </c>
      <c r="BC354">
        <v>2.2000000000000002</v>
      </c>
      <c r="BD354">
        <v>2.9</v>
      </c>
      <c r="BE354">
        <v>3.4</v>
      </c>
      <c r="BF354">
        <f t="shared" si="5"/>
        <v>3.116356260372492E-2</v>
      </c>
      <c r="BG354">
        <f>1/Table3[[#This Row],[odds_ft_home_team_win]]-Table3[[#This Row],[Margin/3]]</f>
        <v>0.42338189194172959</v>
      </c>
      <c r="BH354">
        <f>1/Table3[[#This Row],[odds_ft_draw]]-Table3[[#This Row],[Margin/3]]</f>
        <v>0.31366402360317164</v>
      </c>
      <c r="BI354">
        <f>1/Table3[[#This Row],[odds_ft_away_team_win]]-Table3[[#This Row],[Margin/3]]</f>
        <v>0.2629540844550986</v>
      </c>
      <c r="BJ354">
        <f>MROUND(Table3[[#This Row],[ProbH]]*100,2)/100</f>
        <v>0.42</v>
      </c>
      <c r="BK354">
        <v>1.5</v>
      </c>
      <c r="BL354">
        <v>2.7</v>
      </c>
      <c r="BM354">
        <v>5.5</v>
      </c>
      <c r="BN354">
        <v>13</v>
      </c>
      <c r="BO354">
        <v>2.1</v>
      </c>
      <c r="BP354">
        <v>1.66</v>
      </c>
      <c r="BQ354" t="s">
        <v>2328</v>
      </c>
      <c r="BR354">
        <f>VLOOKUP(Table3[[#This Row],[Reference]],metron,10,FALSE)</f>
        <v>2.4884649511978703</v>
      </c>
      <c r="BS354">
        <f>VLOOKUP(Table3[[#This Row],[Reference]],metron,11,FALSE)</f>
        <v>1.396960958296362</v>
      </c>
      <c r="BT354">
        <f>VLOOKUP(Table3[[#This Row],[Reference]],metron,12,FALSE)</f>
        <v>1.091503992901508</v>
      </c>
      <c r="BU354">
        <f>VLOOKUP(Table3[[#This Row],[Reference]],metron,13,FALSE)</f>
        <v>0.60765391014975045</v>
      </c>
      <c r="BV354">
        <f>VLOOKUP(Table3[[#This Row],[Reference]],metron,14,FALSE)</f>
        <v>0.47276760953965608</v>
      </c>
      <c r="BW354">
        <f>VLOOKUP(Table3[[#This Row],[Reference]],metron,15,FALSE)</f>
        <v>12.29504785684561</v>
      </c>
      <c r="BX354">
        <f>VLOOKUP(Table3[[#This Row],[Reference]],metron,16,FALSE)</f>
        <v>10.047232625884311</v>
      </c>
      <c r="BY354">
        <f>VLOOKUP(Table3[[#This Row],[Reference]],metron,17,FALSE)</f>
        <v>5.2917192097519967</v>
      </c>
      <c r="BZ354">
        <f>VLOOKUP(Table3[[#This Row],[Reference]],metron,18,FALSE)</f>
        <v>4.2580916351408158</v>
      </c>
      <c r="CA354">
        <f>VLOOKUP(Table3[[#This Row],[Reference]],metron,19,FALSE)</f>
        <v>7.0033286470936131</v>
      </c>
      <c r="CB354">
        <f>VLOOKUP(Table3[[#This Row],[Reference]],metron,20,FALSE)</f>
        <v>5.789140990743495</v>
      </c>
      <c r="CC354">
        <f>VLOOKUP(Table3[[#This Row],[Reference]],metron,21,FALSE)</f>
        <v>12.77041895895049</v>
      </c>
      <c r="CD354">
        <f>VLOOKUP(Table3[[#This Row],[Reference]],metron,22,FALSE)</f>
        <v>13.411129919593741</v>
      </c>
      <c r="CE354">
        <f>VLOOKUP(Table3[[#This Row],[Reference]],metron,23,FALSE)</f>
        <v>1.556141062018646</v>
      </c>
      <c r="CF354">
        <f>VLOOKUP(Table3[[#This Row],[Reference]],metron,24,FALSE)</f>
        <v>1.9114308877178761</v>
      </c>
      <c r="CG354">
        <f>VLOOKUP(Table3[[#This Row],[Reference]],metron,25,FALSE)</f>
        <v>8.4920956627482766E-2</v>
      </c>
      <c r="CH354">
        <f>VLOOKUP(Table3[[#This Row],[Reference]],metron,26,FALSE)</f>
        <v>0.1323469801378192</v>
      </c>
    </row>
    <row r="355" spans="1:86" hidden="1" x14ac:dyDescent="0.45">
      <c r="A355">
        <v>1568485800</v>
      </c>
      <c r="B355" t="s">
        <v>2426</v>
      </c>
      <c r="C355" t="s">
        <v>64</v>
      </c>
      <c r="D355" t="s">
        <v>65</v>
      </c>
      <c r="E355" t="s">
        <v>2305</v>
      </c>
      <c r="F355" t="s">
        <v>2315</v>
      </c>
      <c r="G355" t="s">
        <v>2301</v>
      </c>
      <c r="H355">
        <v>6</v>
      </c>
      <c r="I355">
        <v>2</v>
      </c>
      <c r="J355">
        <v>1.5</v>
      </c>
      <c r="K355">
        <v>1.45</v>
      </c>
      <c r="L355">
        <v>1.64</v>
      </c>
      <c r="M355">
        <v>1</v>
      </c>
      <c r="N355">
        <v>2</v>
      </c>
      <c r="O355">
        <v>3</v>
      </c>
      <c r="P355">
        <v>0</v>
      </c>
      <c r="Q355">
        <v>0</v>
      </c>
      <c r="R355">
        <v>0</v>
      </c>
      <c r="S355">
        <v>90</v>
      </c>
      <c r="T355" t="s">
        <v>1445</v>
      </c>
      <c r="U355">
        <v>8</v>
      </c>
      <c r="V355">
        <v>2</v>
      </c>
      <c r="W355">
        <v>0</v>
      </c>
      <c r="X355">
        <v>0</v>
      </c>
      <c r="Y355">
        <v>2</v>
      </c>
      <c r="Z355">
        <v>0</v>
      </c>
      <c r="AA355">
        <v>0</v>
      </c>
      <c r="AB355">
        <v>0</v>
      </c>
      <c r="AC355">
        <v>0</v>
      </c>
      <c r="AD355">
        <v>2</v>
      </c>
      <c r="AE355">
        <v>12</v>
      </c>
      <c r="AF355">
        <v>12</v>
      </c>
      <c r="AG355">
        <v>4</v>
      </c>
      <c r="AH355">
        <v>5</v>
      </c>
      <c r="AI355">
        <v>8</v>
      </c>
      <c r="AJ355">
        <v>7</v>
      </c>
      <c r="AK355">
        <v>13</v>
      </c>
      <c r="AL355">
        <v>9</v>
      </c>
      <c r="AM355">
        <v>40</v>
      </c>
      <c r="AN355">
        <v>60</v>
      </c>
      <c r="AO355">
        <v>1.67</v>
      </c>
      <c r="AP355">
        <v>1.63</v>
      </c>
      <c r="AQ355">
        <v>1.25</v>
      </c>
      <c r="AR355">
        <v>25</v>
      </c>
      <c r="AS355">
        <v>25</v>
      </c>
      <c r="AT355">
        <v>25</v>
      </c>
      <c r="AU355">
        <v>0</v>
      </c>
      <c r="AV355">
        <v>0</v>
      </c>
      <c r="AW355">
        <v>0</v>
      </c>
      <c r="AX355">
        <v>50</v>
      </c>
      <c r="AY355">
        <v>25</v>
      </c>
      <c r="AZ355">
        <v>50</v>
      </c>
      <c r="BA355">
        <v>13.5</v>
      </c>
      <c r="BB355">
        <v>5.5</v>
      </c>
      <c r="BC355">
        <v>2.5</v>
      </c>
      <c r="BD355">
        <v>2.9</v>
      </c>
      <c r="BE355">
        <v>3.1</v>
      </c>
      <c r="BF355">
        <f t="shared" si="5"/>
        <v>2.2469410456062322E-2</v>
      </c>
      <c r="BG355">
        <f>1/Table3[[#This Row],[odds_ft_home_team_win]]-Table3[[#This Row],[Margin/3]]</f>
        <v>0.3775305895439377</v>
      </c>
      <c r="BH355">
        <f>1/Table3[[#This Row],[odds_ft_draw]]-Table3[[#This Row],[Margin/3]]</f>
        <v>0.32235817575083425</v>
      </c>
      <c r="BI355">
        <f>1/Table3[[#This Row],[odds_ft_away_team_win]]-Table3[[#This Row],[Margin/3]]</f>
        <v>0.30011123470522799</v>
      </c>
      <c r="BJ355">
        <f>MROUND(Table3[[#This Row],[ProbH]]*100,2)/100</f>
        <v>0.38</v>
      </c>
      <c r="BK355">
        <v>1.62</v>
      </c>
      <c r="BL355">
        <v>2.88</v>
      </c>
      <c r="BM355">
        <v>6</v>
      </c>
      <c r="BN355">
        <v>15</v>
      </c>
      <c r="BO355">
        <v>2.25</v>
      </c>
      <c r="BP355">
        <v>1.57</v>
      </c>
      <c r="BQ355" t="s">
        <v>2344</v>
      </c>
      <c r="BR355">
        <f>VLOOKUP(Table3[[#This Row],[Reference]],metron,10,FALSE)</f>
        <v>2.4900895140664963</v>
      </c>
      <c r="BS355">
        <f>VLOOKUP(Table3[[#This Row],[Reference]],metron,11,FALSE)</f>
        <v>1.330562659846547</v>
      </c>
      <c r="BT355">
        <f>VLOOKUP(Table3[[#This Row],[Reference]],metron,12,FALSE)</f>
        <v>1.1595268542199491</v>
      </c>
      <c r="BU355">
        <f>VLOOKUP(Table3[[#This Row],[Reference]],metron,13,FALSE)</f>
        <v>0.59053607588191415</v>
      </c>
      <c r="BV355">
        <f>VLOOKUP(Table3[[#This Row],[Reference]],metron,14,FALSE)</f>
        <v>0.50069274219332838</v>
      </c>
      <c r="BW355">
        <f>VLOOKUP(Table3[[#This Row],[Reference]],metron,15,FALSE)</f>
        <v>11.79715236686391</v>
      </c>
      <c r="BX355">
        <f>VLOOKUP(Table3[[#This Row],[Reference]],metron,16,FALSE)</f>
        <v>10.317122781065089</v>
      </c>
      <c r="BY355">
        <f>VLOOKUP(Table3[[#This Row],[Reference]],metron,17,FALSE)</f>
        <v>5.0637025966747622</v>
      </c>
      <c r="BZ355">
        <f>VLOOKUP(Table3[[#This Row],[Reference]],metron,18,FALSE)</f>
        <v>4.4674014571268454</v>
      </c>
      <c r="CA355">
        <f>VLOOKUP(Table3[[#This Row],[Reference]],metron,19,FALSE)</f>
        <v>6.7334497701891483</v>
      </c>
      <c r="CB355">
        <f>VLOOKUP(Table3[[#This Row],[Reference]],metron,20,FALSE)</f>
        <v>5.849721323938244</v>
      </c>
      <c r="CC355">
        <f>VLOOKUP(Table3[[#This Row],[Reference]],metron,21,FALSE)</f>
        <v>12.89644194756554</v>
      </c>
      <c r="CD355">
        <f>VLOOKUP(Table3[[#This Row],[Reference]],metron,22,FALSE)</f>
        <v>13.3434456928839</v>
      </c>
      <c r="CE355">
        <f>VLOOKUP(Table3[[#This Row],[Reference]],metron,23,FALSE)</f>
        <v>1.6144382124117971</v>
      </c>
      <c r="CF355">
        <f>VLOOKUP(Table3[[#This Row],[Reference]],metron,24,FALSE)</f>
        <v>1.9032024606477289</v>
      </c>
      <c r="CG355">
        <f>VLOOKUP(Table3[[#This Row],[Reference]],metron,25,FALSE)</f>
        <v>9.372172969060974E-2</v>
      </c>
      <c r="CH355">
        <f>VLOOKUP(Table3[[#This Row],[Reference]],metron,26,FALSE)</f>
        <v>0.11669983716301791</v>
      </c>
    </row>
    <row r="356" spans="1:86" hidden="1" x14ac:dyDescent="0.45">
      <c r="A356">
        <v>1568485800</v>
      </c>
      <c r="B356" t="s">
        <v>2426</v>
      </c>
      <c r="C356" t="s">
        <v>64</v>
      </c>
      <c r="D356" t="s">
        <v>65</v>
      </c>
      <c r="E356" t="s">
        <v>2284</v>
      </c>
      <c r="F356" t="s">
        <v>2295</v>
      </c>
      <c r="G356" t="s">
        <v>2332</v>
      </c>
      <c r="H356">
        <v>6</v>
      </c>
      <c r="I356">
        <v>1.5</v>
      </c>
      <c r="J356">
        <v>1</v>
      </c>
      <c r="K356">
        <v>0.82</v>
      </c>
      <c r="L356">
        <v>1.18</v>
      </c>
      <c r="M356">
        <v>0</v>
      </c>
      <c r="N356">
        <v>1</v>
      </c>
      <c r="O356">
        <v>1</v>
      </c>
      <c r="P356">
        <v>1</v>
      </c>
      <c r="Q356">
        <v>0</v>
      </c>
      <c r="R356">
        <v>1</v>
      </c>
      <c r="T356">
        <v>9</v>
      </c>
      <c r="U356">
        <v>2</v>
      </c>
      <c r="V356">
        <v>8</v>
      </c>
      <c r="W356">
        <v>3</v>
      </c>
      <c r="X356">
        <v>0</v>
      </c>
      <c r="Y356">
        <v>3</v>
      </c>
      <c r="Z356">
        <v>0</v>
      </c>
      <c r="AA356">
        <v>0</v>
      </c>
      <c r="AB356">
        <v>3</v>
      </c>
      <c r="AC356">
        <v>0</v>
      </c>
      <c r="AD356">
        <v>3</v>
      </c>
      <c r="AE356">
        <v>10</v>
      </c>
      <c r="AF356">
        <v>12</v>
      </c>
      <c r="AG356">
        <v>2</v>
      </c>
      <c r="AH356">
        <v>4</v>
      </c>
      <c r="AI356">
        <v>8</v>
      </c>
      <c r="AJ356">
        <v>8</v>
      </c>
      <c r="AK356">
        <v>14</v>
      </c>
      <c r="AL356">
        <v>11</v>
      </c>
      <c r="AM356">
        <v>42</v>
      </c>
      <c r="AN356">
        <v>58</v>
      </c>
      <c r="AO356">
        <v>1.31</v>
      </c>
      <c r="AP356">
        <v>1.63</v>
      </c>
      <c r="AQ356">
        <v>1.25</v>
      </c>
      <c r="AR356">
        <v>25</v>
      </c>
      <c r="AS356">
        <v>50</v>
      </c>
      <c r="AT356">
        <v>25</v>
      </c>
      <c r="AU356">
        <v>0</v>
      </c>
      <c r="AV356">
        <v>0</v>
      </c>
      <c r="AW356">
        <v>0</v>
      </c>
      <c r="AX356">
        <v>50</v>
      </c>
      <c r="AY356">
        <v>25</v>
      </c>
      <c r="AZ356">
        <v>50</v>
      </c>
      <c r="BA356">
        <v>7</v>
      </c>
      <c r="BB356">
        <v>4.5</v>
      </c>
      <c r="BC356">
        <v>2.7</v>
      </c>
      <c r="BD356">
        <v>2.9</v>
      </c>
      <c r="BE356">
        <v>2.8</v>
      </c>
      <c r="BF356">
        <f t="shared" si="5"/>
        <v>2.4113604573374674E-2</v>
      </c>
      <c r="BG356">
        <f>1/Table3[[#This Row],[odds_ft_home_team_win]]-Table3[[#This Row],[Margin/3]]</f>
        <v>0.34625676579699566</v>
      </c>
      <c r="BH356">
        <f>1/Table3[[#This Row],[odds_ft_draw]]-Table3[[#This Row],[Margin/3]]</f>
        <v>0.32071398163352188</v>
      </c>
      <c r="BI356">
        <f>1/Table3[[#This Row],[odds_ft_away_team_win]]-Table3[[#This Row],[Margin/3]]</f>
        <v>0.33302925256948246</v>
      </c>
      <c r="BJ356">
        <f>MROUND(Table3[[#This Row],[ProbH]]*100,2)/100</f>
        <v>0.34</v>
      </c>
      <c r="BK356">
        <v>1.53</v>
      </c>
      <c r="BL356">
        <v>2.7</v>
      </c>
      <c r="BM356">
        <v>5.5</v>
      </c>
      <c r="BN356">
        <v>13</v>
      </c>
      <c r="BO356">
        <v>2.1</v>
      </c>
      <c r="BP356">
        <v>1.73</v>
      </c>
      <c r="BQ356" t="s">
        <v>2365</v>
      </c>
      <c r="BR356">
        <f>VLOOKUP(Table3[[#This Row],[Reference]],metron,10,FALSE)</f>
        <v>2.5229727551184897</v>
      </c>
      <c r="BS356">
        <f>VLOOKUP(Table3[[#This Row],[Reference]],metron,11,FALSE)</f>
        <v>1.228921489601805</v>
      </c>
      <c r="BT356">
        <f>VLOOKUP(Table3[[#This Row],[Reference]],metron,12,FALSE)</f>
        <v>1.2940512655166849</v>
      </c>
      <c r="BU356">
        <f>VLOOKUP(Table3[[#This Row],[Reference]],metron,13,FALSE)</f>
        <v>0.53240890035472432</v>
      </c>
      <c r="BV356">
        <f>VLOOKUP(Table3[[#This Row],[Reference]],metron,14,FALSE)</f>
        <v>0.56514027732989358</v>
      </c>
      <c r="BW356">
        <f>VLOOKUP(Table3[[#This Row],[Reference]],metron,15,FALSE)</f>
        <v>11.417888124439131</v>
      </c>
      <c r="BX356">
        <f>VLOOKUP(Table3[[#This Row],[Reference]],metron,16,FALSE)</f>
        <v>10.76308704756207</v>
      </c>
      <c r="BY356">
        <f>VLOOKUP(Table3[[#This Row],[Reference]],metron,17,FALSE)</f>
        <v>4.8317672021824798</v>
      </c>
      <c r="BZ356">
        <f>VLOOKUP(Table3[[#This Row],[Reference]],metron,18,FALSE)</f>
        <v>4.6698999696877843</v>
      </c>
      <c r="CA356">
        <f>VLOOKUP(Table3[[#This Row],[Reference]],metron,19,FALSE)</f>
        <v>6.5861209222566508</v>
      </c>
      <c r="CB356">
        <f>VLOOKUP(Table3[[#This Row],[Reference]],metron,20,FALSE)</f>
        <v>6.093187077874286</v>
      </c>
      <c r="CC356">
        <f>VLOOKUP(Table3[[#This Row],[Reference]],metron,21,FALSE)</f>
        <v>12.685679611650491</v>
      </c>
      <c r="CD356">
        <f>VLOOKUP(Table3[[#This Row],[Reference]],metron,22,FALSE)</f>
        <v>13.02639563106796</v>
      </c>
      <c r="CE356">
        <f>VLOOKUP(Table3[[#This Row],[Reference]],metron,23,FALSE)</f>
        <v>1.6481211768132831</v>
      </c>
      <c r="CF356">
        <f>VLOOKUP(Table3[[#This Row],[Reference]],metron,24,FALSE)</f>
        <v>1.8572676958928049</v>
      </c>
      <c r="CG356">
        <f>VLOOKUP(Table3[[#This Row],[Reference]],metron,25,FALSE)</f>
        <v>9.641712787649287E-2</v>
      </c>
      <c r="CH356">
        <f>VLOOKUP(Table3[[#This Row],[Reference]],metron,26,FALSE)</f>
        <v>0.11302068161957469</v>
      </c>
    </row>
    <row r="357" spans="1:86" hidden="1" x14ac:dyDescent="0.45">
      <c r="A357">
        <v>1568493900</v>
      </c>
      <c r="B357" t="s">
        <v>2427</v>
      </c>
      <c r="C357" t="s">
        <v>64</v>
      </c>
      <c r="D357" t="s">
        <v>65</v>
      </c>
      <c r="E357" t="s">
        <v>2278</v>
      </c>
      <c r="F357" t="s">
        <v>2283</v>
      </c>
      <c r="G357" t="s">
        <v>2408</v>
      </c>
      <c r="H357">
        <v>6</v>
      </c>
      <c r="I357">
        <v>1.33</v>
      </c>
      <c r="J357">
        <v>3</v>
      </c>
      <c r="K357">
        <v>1.42</v>
      </c>
      <c r="L357">
        <v>1.45</v>
      </c>
      <c r="M357">
        <v>2</v>
      </c>
      <c r="N357">
        <v>1</v>
      </c>
      <c r="O357">
        <v>3</v>
      </c>
      <c r="P357">
        <v>1</v>
      </c>
      <c r="Q357">
        <v>1</v>
      </c>
      <c r="R357">
        <v>0</v>
      </c>
      <c r="S357" t="s">
        <v>2428</v>
      </c>
      <c r="T357">
        <v>48</v>
      </c>
      <c r="U357">
        <v>2</v>
      </c>
      <c r="V357">
        <v>6</v>
      </c>
      <c r="W357">
        <v>2</v>
      </c>
      <c r="X357">
        <v>0</v>
      </c>
      <c r="Y357">
        <v>3</v>
      </c>
      <c r="Z357">
        <v>0</v>
      </c>
      <c r="AA357">
        <v>1</v>
      </c>
      <c r="AB357">
        <v>1</v>
      </c>
      <c r="AC357">
        <v>2</v>
      </c>
      <c r="AD357">
        <v>1</v>
      </c>
      <c r="AE357">
        <v>7</v>
      </c>
      <c r="AF357">
        <v>14</v>
      </c>
      <c r="AG357">
        <v>4</v>
      </c>
      <c r="AH357">
        <v>4</v>
      </c>
      <c r="AI357">
        <v>3</v>
      </c>
      <c r="AJ357">
        <v>10</v>
      </c>
      <c r="AK357">
        <v>10</v>
      </c>
      <c r="AL357">
        <v>15</v>
      </c>
      <c r="AM357">
        <v>30</v>
      </c>
      <c r="AN357">
        <v>70</v>
      </c>
      <c r="AO357">
        <v>1.23</v>
      </c>
      <c r="AP357">
        <v>1.71</v>
      </c>
      <c r="AQ357">
        <v>1.75</v>
      </c>
      <c r="AR357">
        <v>34</v>
      </c>
      <c r="AS357">
        <v>59</v>
      </c>
      <c r="AT357">
        <v>17</v>
      </c>
      <c r="AU357">
        <v>0</v>
      </c>
      <c r="AV357">
        <v>0</v>
      </c>
      <c r="AW357">
        <v>42</v>
      </c>
      <c r="AX357">
        <v>75</v>
      </c>
      <c r="AY357">
        <v>17</v>
      </c>
      <c r="AZ357">
        <v>42</v>
      </c>
      <c r="BA357">
        <v>12.67</v>
      </c>
      <c r="BB357">
        <v>4.33</v>
      </c>
      <c r="BC357">
        <v>2.4</v>
      </c>
      <c r="BD357">
        <v>2.8</v>
      </c>
      <c r="BE357">
        <v>3.1</v>
      </c>
      <c r="BF357">
        <f t="shared" si="5"/>
        <v>3.2130056323604737E-2</v>
      </c>
      <c r="BG357">
        <f>1/Table3[[#This Row],[odds_ft_home_team_win]]-Table3[[#This Row],[Margin/3]]</f>
        <v>0.38453661034306197</v>
      </c>
      <c r="BH357">
        <f>1/Table3[[#This Row],[odds_ft_draw]]-Table3[[#This Row],[Margin/3]]</f>
        <v>0.32501280081925243</v>
      </c>
      <c r="BI357">
        <f>1/Table3[[#This Row],[odds_ft_away_team_win]]-Table3[[#This Row],[Margin/3]]</f>
        <v>0.2904505888376856</v>
      </c>
      <c r="BJ357">
        <f>MROUND(Table3[[#This Row],[ProbH]]*100,2)/100</f>
        <v>0.38</v>
      </c>
      <c r="BK357">
        <v>1.53</v>
      </c>
      <c r="BL357">
        <v>2.7</v>
      </c>
      <c r="BM357">
        <v>5.5</v>
      </c>
      <c r="BN357">
        <v>13</v>
      </c>
      <c r="BO357">
        <v>2.25</v>
      </c>
      <c r="BP357">
        <v>1.62</v>
      </c>
      <c r="BQ357" t="s">
        <v>2281</v>
      </c>
      <c r="BR357">
        <f>VLOOKUP(Table3[[#This Row],[Reference]],metron,10,FALSE)</f>
        <v>2.4900895140664963</v>
      </c>
      <c r="BS357">
        <f>VLOOKUP(Table3[[#This Row],[Reference]],metron,11,FALSE)</f>
        <v>1.330562659846547</v>
      </c>
      <c r="BT357">
        <f>VLOOKUP(Table3[[#This Row],[Reference]],metron,12,FALSE)</f>
        <v>1.1595268542199491</v>
      </c>
      <c r="BU357">
        <f>VLOOKUP(Table3[[#This Row],[Reference]],metron,13,FALSE)</f>
        <v>0.59053607588191415</v>
      </c>
      <c r="BV357">
        <f>VLOOKUP(Table3[[#This Row],[Reference]],metron,14,FALSE)</f>
        <v>0.50069274219332838</v>
      </c>
      <c r="BW357">
        <f>VLOOKUP(Table3[[#This Row],[Reference]],metron,15,FALSE)</f>
        <v>11.79715236686391</v>
      </c>
      <c r="BX357">
        <f>VLOOKUP(Table3[[#This Row],[Reference]],metron,16,FALSE)</f>
        <v>10.317122781065089</v>
      </c>
      <c r="BY357">
        <f>VLOOKUP(Table3[[#This Row],[Reference]],metron,17,FALSE)</f>
        <v>5.0637025966747622</v>
      </c>
      <c r="BZ357">
        <f>VLOOKUP(Table3[[#This Row],[Reference]],metron,18,FALSE)</f>
        <v>4.4674014571268454</v>
      </c>
      <c r="CA357">
        <f>VLOOKUP(Table3[[#This Row],[Reference]],metron,19,FALSE)</f>
        <v>6.7334497701891483</v>
      </c>
      <c r="CB357">
        <f>VLOOKUP(Table3[[#This Row],[Reference]],metron,20,FALSE)</f>
        <v>5.849721323938244</v>
      </c>
      <c r="CC357">
        <f>VLOOKUP(Table3[[#This Row],[Reference]],metron,21,FALSE)</f>
        <v>12.89644194756554</v>
      </c>
      <c r="CD357">
        <f>VLOOKUP(Table3[[#This Row],[Reference]],metron,22,FALSE)</f>
        <v>13.3434456928839</v>
      </c>
      <c r="CE357">
        <f>VLOOKUP(Table3[[#This Row],[Reference]],metron,23,FALSE)</f>
        <v>1.6144382124117971</v>
      </c>
      <c r="CF357">
        <f>VLOOKUP(Table3[[#This Row],[Reference]],metron,24,FALSE)</f>
        <v>1.9032024606477289</v>
      </c>
      <c r="CG357">
        <f>VLOOKUP(Table3[[#This Row],[Reference]],metron,25,FALSE)</f>
        <v>9.372172969060974E-2</v>
      </c>
      <c r="CH357">
        <f>VLOOKUP(Table3[[#This Row],[Reference]],metron,26,FALSE)</f>
        <v>0.11669983716301791</v>
      </c>
    </row>
    <row r="358" spans="1:86" hidden="1" x14ac:dyDescent="0.45">
      <c r="A358">
        <v>1568502000</v>
      </c>
      <c r="B358" t="s">
        <v>2429</v>
      </c>
      <c r="C358" t="s">
        <v>64</v>
      </c>
      <c r="D358" t="s">
        <v>65</v>
      </c>
      <c r="E358" t="s">
        <v>2321</v>
      </c>
      <c r="F358" t="s">
        <v>66</v>
      </c>
      <c r="G358" t="s">
        <v>2275</v>
      </c>
      <c r="H358">
        <v>6</v>
      </c>
      <c r="I358">
        <v>2</v>
      </c>
      <c r="J358">
        <v>2</v>
      </c>
      <c r="K358">
        <v>1.18</v>
      </c>
      <c r="L358">
        <v>2.5</v>
      </c>
      <c r="M358">
        <v>0</v>
      </c>
      <c r="N358">
        <v>4</v>
      </c>
      <c r="O358">
        <v>4</v>
      </c>
      <c r="P358">
        <v>3</v>
      </c>
      <c r="Q358">
        <v>0</v>
      </c>
      <c r="R358">
        <v>3</v>
      </c>
      <c r="T358" t="s">
        <v>2430</v>
      </c>
      <c r="U358">
        <v>2</v>
      </c>
      <c r="V358">
        <v>6</v>
      </c>
      <c r="W358">
        <v>4</v>
      </c>
      <c r="X358">
        <v>0</v>
      </c>
      <c r="Y358">
        <v>4</v>
      </c>
      <c r="Z358">
        <v>0</v>
      </c>
      <c r="AA358">
        <v>2</v>
      </c>
      <c r="AB358">
        <v>2</v>
      </c>
      <c r="AC358">
        <v>1</v>
      </c>
      <c r="AD358">
        <v>3</v>
      </c>
      <c r="AE358">
        <v>7</v>
      </c>
      <c r="AF358">
        <v>19</v>
      </c>
      <c r="AG358">
        <v>2</v>
      </c>
      <c r="AH358">
        <v>10</v>
      </c>
      <c r="AI358">
        <v>5</v>
      </c>
      <c r="AJ358">
        <v>9</v>
      </c>
      <c r="AK358">
        <v>14</v>
      </c>
      <c r="AL358">
        <v>12</v>
      </c>
      <c r="AM358">
        <v>29</v>
      </c>
      <c r="AN358">
        <v>71</v>
      </c>
      <c r="AO358">
        <v>0.99</v>
      </c>
      <c r="AP358">
        <v>2.4900000000000002</v>
      </c>
      <c r="AQ358">
        <v>2.75</v>
      </c>
      <c r="AR358">
        <v>50</v>
      </c>
      <c r="AS358">
        <v>75</v>
      </c>
      <c r="AT358">
        <v>25</v>
      </c>
      <c r="AU358">
        <v>25</v>
      </c>
      <c r="AV358">
        <v>25</v>
      </c>
      <c r="AW358">
        <v>25</v>
      </c>
      <c r="AX358">
        <v>50</v>
      </c>
      <c r="AY358">
        <v>50</v>
      </c>
      <c r="AZ358">
        <v>75</v>
      </c>
      <c r="BA358">
        <v>11</v>
      </c>
      <c r="BB358">
        <v>6.5</v>
      </c>
      <c r="BC358">
        <v>7.5</v>
      </c>
      <c r="BD358">
        <v>4</v>
      </c>
      <c r="BE358">
        <v>1.44</v>
      </c>
      <c r="BF358">
        <f t="shared" si="5"/>
        <v>2.5925925925925908E-2</v>
      </c>
      <c r="BG358">
        <f>1/Table3[[#This Row],[odds_ft_home_team_win]]-Table3[[#This Row],[Margin/3]]</f>
        <v>0.10740740740740742</v>
      </c>
      <c r="BH358">
        <f>1/Table3[[#This Row],[odds_ft_draw]]-Table3[[#This Row],[Margin/3]]</f>
        <v>0.22407407407407409</v>
      </c>
      <c r="BI358">
        <f>1/Table3[[#This Row],[odds_ft_away_team_win]]-Table3[[#This Row],[Margin/3]]</f>
        <v>0.66851851851851851</v>
      </c>
      <c r="BJ358">
        <f>MROUND(Table3[[#This Row],[ProbH]]*100,2)/100</f>
        <v>0.1</v>
      </c>
      <c r="BK358">
        <v>1.33</v>
      </c>
      <c r="BL358">
        <v>2.0499999999999998</v>
      </c>
      <c r="BM358">
        <v>3.75</v>
      </c>
      <c r="BN358">
        <v>8</v>
      </c>
      <c r="BO358">
        <v>2.15</v>
      </c>
      <c r="BP358">
        <v>1.61</v>
      </c>
      <c r="BQ358" t="s">
        <v>2337</v>
      </c>
      <c r="BR358">
        <f>VLOOKUP(Table3[[#This Row],[Reference]],metron,10,FALSE)</f>
        <v>2.9335887611749683</v>
      </c>
      <c r="BS358">
        <f>VLOOKUP(Table3[[#This Row],[Reference]],metron,11,FALSE)</f>
        <v>0.86717752234993617</v>
      </c>
      <c r="BT358">
        <f>VLOOKUP(Table3[[#This Row],[Reference]],metron,12,FALSE)</f>
        <v>2.0664112388250322</v>
      </c>
      <c r="BU358">
        <f>VLOOKUP(Table3[[#This Row],[Reference]],metron,13,FALSE)</f>
        <v>0.39974457215836529</v>
      </c>
      <c r="BV358">
        <f>VLOOKUP(Table3[[#This Row],[Reference]],metron,14,FALSE)</f>
        <v>0.90804597701149425</v>
      </c>
      <c r="BW358">
        <f>VLOOKUP(Table3[[#This Row],[Reference]],metron,15,FALSE)</f>
        <v>9.2666666666666675</v>
      </c>
      <c r="BX358">
        <f>VLOOKUP(Table3[[#This Row],[Reference]],metron,16,FALSE)</f>
        <v>14.422222222222221</v>
      </c>
      <c r="BY358">
        <f>VLOOKUP(Table3[[#This Row],[Reference]],metron,17,FALSE)</f>
        <v>3.5964125560538118</v>
      </c>
      <c r="BZ358">
        <f>VLOOKUP(Table3[[#This Row],[Reference]],metron,18,FALSE)</f>
        <v>6.2152466367713002</v>
      </c>
      <c r="CA358">
        <f>VLOOKUP(Table3[[#This Row],[Reference]],metron,19,FALSE)</f>
        <v>5.6702541106128557</v>
      </c>
      <c r="CB358">
        <f>VLOOKUP(Table3[[#This Row],[Reference]],metron,20,FALSE)</f>
        <v>8.2069755854509197</v>
      </c>
      <c r="CC358">
        <f>VLOOKUP(Table3[[#This Row],[Reference]],metron,21,FALSE)</f>
        <v>13.77551020408163</v>
      </c>
      <c r="CD358">
        <f>VLOOKUP(Table3[[#This Row],[Reference]],metron,22,FALSE)</f>
        <v>12.102040816326531</v>
      </c>
      <c r="CE358">
        <f>VLOOKUP(Table3[[#This Row],[Reference]],metron,23,FALSE)</f>
        <v>1.971238938053097</v>
      </c>
      <c r="CF358">
        <f>VLOOKUP(Table3[[#This Row],[Reference]],metron,24,FALSE)</f>
        <v>1.696902654867257</v>
      </c>
      <c r="CG358">
        <f>VLOOKUP(Table3[[#This Row],[Reference]],metron,25,FALSE)</f>
        <v>0.13938053097345129</v>
      </c>
      <c r="CH358">
        <f>VLOOKUP(Table3[[#This Row],[Reference]],metron,26,FALSE)</f>
        <v>9.0707964601769914E-2</v>
      </c>
    </row>
    <row r="359" spans="1:86" hidden="1" x14ac:dyDescent="0.45">
      <c r="A359">
        <v>1568556000</v>
      </c>
      <c r="B359" t="s">
        <v>2431</v>
      </c>
      <c r="C359" t="s">
        <v>64</v>
      </c>
      <c r="D359" t="s">
        <v>65</v>
      </c>
      <c r="E359" t="s">
        <v>2291</v>
      </c>
      <c r="F359" t="s">
        <v>2273</v>
      </c>
      <c r="G359" t="s">
        <v>2322</v>
      </c>
      <c r="H359">
        <v>6</v>
      </c>
      <c r="I359">
        <v>0</v>
      </c>
      <c r="J359">
        <v>1</v>
      </c>
      <c r="K359">
        <v>0.73</v>
      </c>
      <c r="L359">
        <v>1.58</v>
      </c>
      <c r="M359">
        <v>1</v>
      </c>
      <c r="N359">
        <v>2</v>
      </c>
      <c r="O359">
        <v>3</v>
      </c>
      <c r="P359">
        <v>1</v>
      </c>
      <c r="Q359">
        <v>0</v>
      </c>
      <c r="R359">
        <v>1</v>
      </c>
      <c r="S359">
        <v>52</v>
      </c>
      <c r="T359" t="s">
        <v>2432</v>
      </c>
      <c r="U359">
        <v>9</v>
      </c>
      <c r="V359">
        <v>2</v>
      </c>
      <c r="W359">
        <v>3</v>
      </c>
      <c r="X359">
        <v>0</v>
      </c>
      <c r="Y359">
        <v>4</v>
      </c>
      <c r="Z359">
        <v>0</v>
      </c>
      <c r="AA359">
        <v>2</v>
      </c>
      <c r="AB359">
        <v>1</v>
      </c>
      <c r="AC359">
        <v>1</v>
      </c>
      <c r="AD359">
        <v>3</v>
      </c>
      <c r="AE359">
        <v>12</v>
      </c>
      <c r="AF359">
        <v>7</v>
      </c>
      <c r="AG359">
        <v>5</v>
      </c>
      <c r="AH359">
        <v>3</v>
      </c>
      <c r="AI359">
        <v>7</v>
      </c>
      <c r="AJ359">
        <v>4</v>
      </c>
      <c r="AK359">
        <v>23</v>
      </c>
      <c r="AL359">
        <v>19</v>
      </c>
      <c r="AM359">
        <v>39</v>
      </c>
      <c r="AN359">
        <v>61</v>
      </c>
      <c r="AO359">
        <v>1.68</v>
      </c>
      <c r="AP359">
        <v>1.1000000000000001</v>
      </c>
      <c r="AQ359">
        <v>1.5</v>
      </c>
      <c r="AR359">
        <v>25</v>
      </c>
      <c r="AS359">
        <v>25</v>
      </c>
      <c r="AT359">
        <v>25</v>
      </c>
      <c r="AU359">
        <v>25</v>
      </c>
      <c r="AV359">
        <v>0</v>
      </c>
      <c r="AW359">
        <v>25</v>
      </c>
      <c r="AX359">
        <v>25</v>
      </c>
      <c r="AY359">
        <v>25</v>
      </c>
      <c r="AZ359">
        <v>75</v>
      </c>
      <c r="BA359">
        <v>13</v>
      </c>
      <c r="BB359">
        <v>6</v>
      </c>
      <c r="BC359">
        <v>3.85</v>
      </c>
      <c r="BD359">
        <v>3</v>
      </c>
      <c r="BE359">
        <v>2.1</v>
      </c>
      <c r="BF359">
        <f t="shared" si="5"/>
        <v>2.3088023088023046E-2</v>
      </c>
      <c r="BG359">
        <f>1/Table3[[#This Row],[odds_ft_home_team_win]]-Table3[[#This Row],[Margin/3]]</f>
        <v>0.23665223665223667</v>
      </c>
      <c r="BH359">
        <f>1/Table3[[#This Row],[odds_ft_draw]]-Table3[[#This Row],[Margin/3]]</f>
        <v>0.31024531024531027</v>
      </c>
      <c r="BI359">
        <f>1/Table3[[#This Row],[odds_ft_away_team_win]]-Table3[[#This Row],[Margin/3]]</f>
        <v>0.45310245310245312</v>
      </c>
      <c r="BJ359">
        <f>MROUND(Table3[[#This Row],[ProbH]]*100,2)/100</f>
        <v>0.24</v>
      </c>
      <c r="BK359">
        <v>1.49</v>
      </c>
      <c r="BL359">
        <v>2.5</v>
      </c>
      <c r="BM359">
        <v>4.8499999999999996</v>
      </c>
      <c r="BN359">
        <v>9.75</v>
      </c>
      <c r="BO359">
        <v>2.1</v>
      </c>
      <c r="BP359">
        <v>1.67</v>
      </c>
      <c r="BQ359" t="s">
        <v>2353</v>
      </c>
      <c r="BR359">
        <f>VLOOKUP(Table3[[#This Row],[Reference]],metron,10,FALSE)</f>
        <v>2.6014437689969609</v>
      </c>
      <c r="BS359">
        <f>VLOOKUP(Table3[[#This Row],[Reference]],metron,11,FALSE)</f>
        <v>1.067249240121581</v>
      </c>
      <c r="BT359">
        <f>VLOOKUP(Table3[[#This Row],[Reference]],metron,12,FALSE)</f>
        <v>1.53419452887538</v>
      </c>
      <c r="BU359">
        <f>VLOOKUP(Table3[[#This Row],[Reference]],metron,13,FALSE)</f>
        <v>0.45589353612167299</v>
      </c>
      <c r="BV359">
        <f>VLOOKUP(Table3[[#This Row],[Reference]],metron,14,FALSE)</f>
        <v>0.65133079847908748</v>
      </c>
      <c r="BW359">
        <f>VLOOKUP(Table3[[#This Row],[Reference]],metron,15,FALSE)</f>
        <v>10.75886524822695</v>
      </c>
      <c r="BX359">
        <f>VLOOKUP(Table3[[#This Row],[Reference]],metron,16,FALSE)</f>
        <v>12.46679561573179</v>
      </c>
      <c r="BY359">
        <f>VLOOKUP(Table3[[#This Row],[Reference]],metron,17,FALSE)</f>
        <v>4.1157347204161248</v>
      </c>
      <c r="BZ359">
        <f>VLOOKUP(Table3[[#This Row],[Reference]],metron,18,FALSE)</f>
        <v>5.1072821846553964</v>
      </c>
      <c r="CA359">
        <f>VLOOKUP(Table3[[#This Row],[Reference]],metron,19,FALSE)</f>
        <v>6.6431305278108255</v>
      </c>
      <c r="CB359">
        <f>VLOOKUP(Table3[[#This Row],[Reference]],metron,20,FALSE)</f>
        <v>7.3595134310763939</v>
      </c>
      <c r="CC359">
        <f>VLOOKUP(Table3[[#This Row],[Reference]],metron,21,FALSE)</f>
        <v>13.11140235910878</v>
      </c>
      <c r="CD359">
        <f>VLOOKUP(Table3[[#This Row],[Reference]],metron,22,FALSE)</f>
        <v>12.93184796854522</v>
      </c>
      <c r="CE359">
        <f>VLOOKUP(Table3[[#This Row],[Reference]],metron,23,FALSE)</f>
        <v>1.8341677096370459</v>
      </c>
      <c r="CF359">
        <f>VLOOKUP(Table3[[#This Row],[Reference]],metron,24,FALSE)</f>
        <v>1.7903629536921151</v>
      </c>
      <c r="CG359">
        <f>VLOOKUP(Table3[[#This Row],[Reference]],metron,25,FALSE)</f>
        <v>0.1095118898623279</v>
      </c>
      <c r="CH359">
        <f>VLOOKUP(Table3[[#This Row],[Reference]],metron,26,FALSE)</f>
        <v>9.3241551939924908E-2</v>
      </c>
    </row>
    <row r="360" spans="1:86" hidden="1" x14ac:dyDescent="0.45">
      <c r="A360">
        <v>1568564100</v>
      </c>
      <c r="B360" t="s">
        <v>2433</v>
      </c>
      <c r="C360" t="s">
        <v>64</v>
      </c>
      <c r="D360" t="s">
        <v>65</v>
      </c>
      <c r="E360" t="s">
        <v>2326</v>
      </c>
      <c r="F360" t="s">
        <v>2310</v>
      </c>
      <c r="G360" t="s">
        <v>2312</v>
      </c>
      <c r="H360">
        <v>6</v>
      </c>
      <c r="I360">
        <v>1.5</v>
      </c>
      <c r="J360">
        <v>1.5</v>
      </c>
      <c r="K360">
        <v>0.83</v>
      </c>
      <c r="L360">
        <v>0.91</v>
      </c>
      <c r="M360">
        <v>0</v>
      </c>
      <c r="N360">
        <v>1</v>
      </c>
      <c r="O360">
        <v>1</v>
      </c>
      <c r="P360">
        <v>1</v>
      </c>
      <c r="Q360">
        <v>0</v>
      </c>
      <c r="R360">
        <v>1</v>
      </c>
      <c r="T360">
        <v>38</v>
      </c>
      <c r="U360">
        <v>7</v>
      </c>
      <c r="V360">
        <v>3</v>
      </c>
      <c r="W360">
        <v>4</v>
      </c>
      <c r="X360">
        <v>0</v>
      </c>
      <c r="Y360">
        <v>4</v>
      </c>
      <c r="Z360">
        <v>0</v>
      </c>
      <c r="AA360">
        <v>1</v>
      </c>
      <c r="AB360">
        <v>3</v>
      </c>
      <c r="AC360">
        <v>2</v>
      </c>
      <c r="AD360">
        <v>2</v>
      </c>
      <c r="AE360">
        <v>10</v>
      </c>
      <c r="AF360">
        <v>6</v>
      </c>
      <c r="AG360">
        <v>3</v>
      </c>
      <c r="AH360">
        <v>2</v>
      </c>
      <c r="AI360">
        <v>7</v>
      </c>
      <c r="AJ360">
        <v>4</v>
      </c>
      <c r="AK360">
        <v>15</v>
      </c>
      <c r="AL360">
        <v>17</v>
      </c>
      <c r="AM360">
        <v>41</v>
      </c>
      <c r="AN360">
        <v>59</v>
      </c>
      <c r="AO360">
        <v>1.42</v>
      </c>
      <c r="AP360">
        <v>0.92</v>
      </c>
      <c r="AQ360">
        <v>1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50</v>
      </c>
      <c r="AY360">
        <v>0</v>
      </c>
      <c r="AZ360">
        <v>50</v>
      </c>
      <c r="BA360">
        <v>17</v>
      </c>
      <c r="BB360">
        <v>5.5</v>
      </c>
      <c r="BC360">
        <v>2.0499999999999998</v>
      </c>
      <c r="BD360">
        <v>3</v>
      </c>
      <c r="BE360">
        <v>4.1500000000000004</v>
      </c>
      <c r="BF360">
        <f t="shared" si="5"/>
        <v>2.0700688934600198E-2</v>
      </c>
      <c r="BG360">
        <f>1/Table3[[#This Row],[odds_ft_home_team_win]]-Table3[[#This Row],[Margin/3]]</f>
        <v>0.46710418911418033</v>
      </c>
      <c r="BH360">
        <f>1/Table3[[#This Row],[odds_ft_draw]]-Table3[[#This Row],[Margin/3]]</f>
        <v>0.31263264439873312</v>
      </c>
      <c r="BI360">
        <f>1/Table3[[#This Row],[odds_ft_away_team_win]]-Table3[[#This Row],[Margin/3]]</f>
        <v>0.22026316648708652</v>
      </c>
      <c r="BJ360">
        <f>MROUND(Table3[[#This Row],[ProbH]]*100,2)/100</f>
        <v>0.46</v>
      </c>
      <c r="BK360">
        <v>1.53</v>
      </c>
      <c r="BL360">
        <v>2.65</v>
      </c>
      <c r="BM360">
        <v>5.25</v>
      </c>
      <c r="BN360">
        <v>10.75</v>
      </c>
      <c r="BO360">
        <v>2.2000000000000002</v>
      </c>
      <c r="BP360">
        <v>1.61</v>
      </c>
      <c r="BQ360" t="s">
        <v>2356</v>
      </c>
      <c r="BR360">
        <f>VLOOKUP(Table3[[#This Row],[Reference]],metron,10,FALSE)</f>
        <v>2.5405629139072849</v>
      </c>
      <c r="BS360">
        <f>VLOOKUP(Table3[[#This Row],[Reference]],metron,11,FALSE)</f>
        <v>1.4888836329233679</v>
      </c>
      <c r="BT360">
        <f>VLOOKUP(Table3[[#This Row],[Reference]],metron,12,FALSE)</f>
        <v>1.0516792809839171</v>
      </c>
      <c r="BU360">
        <f>VLOOKUP(Table3[[#This Row],[Reference]],metron,13,FALSE)</f>
        <v>0.64581362346263005</v>
      </c>
      <c r="BV360">
        <f>VLOOKUP(Table3[[#This Row],[Reference]],metron,14,FALSE)</f>
        <v>0.45364238410596031</v>
      </c>
      <c r="BW360">
        <f>VLOOKUP(Table3[[#This Row],[Reference]],metron,15,FALSE)</f>
        <v>12.686892177589851</v>
      </c>
      <c r="BX360">
        <f>VLOOKUP(Table3[[#This Row],[Reference]],metron,16,FALSE)</f>
        <v>9.8059196617336148</v>
      </c>
      <c r="BY360">
        <f>VLOOKUP(Table3[[#This Row],[Reference]],metron,17,FALSE)</f>
        <v>5.3198121263877027</v>
      </c>
      <c r="BZ360">
        <f>VLOOKUP(Table3[[#This Row],[Reference]],metron,18,FALSE)</f>
        <v>4.0954312553373189</v>
      </c>
      <c r="CA360">
        <f>VLOOKUP(Table3[[#This Row],[Reference]],metron,19,FALSE)</f>
        <v>7.3670800512021479</v>
      </c>
      <c r="CB360">
        <f>VLOOKUP(Table3[[#This Row],[Reference]],metron,20,FALSE)</f>
        <v>5.710488406396296</v>
      </c>
      <c r="CC360">
        <f>VLOOKUP(Table3[[#This Row],[Reference]],metron,21,FALSE)</f>
        <v>13.0488908033599</v>
      </c>
      <c r="CD360">
        <f>VLOOKUP(Table3[[#This Row],[Reference]],metron,22,FALSE)</f>
        <v>13.714839543398661</v>
      </c>
      <c r="CE360">
        <f>VLOOKUP(Table3[[#This Row],[Reference]],metron,23,FALSE)</f>
        <v>1.567523459812322</v>
      </c>
      <c r="CF360">
        <f>VLOOKUP(Table3[[#This Row],[Reference]],metron,24,FALSE)</f>
        <v>1.951040391676867</v>
      </c>
      <c r="CG360">
        <f>VLOOKUP(Table3[[#This Row],[Reference]],metron,25,FALSE)</f>
        <v>8.3027335781313744E-2</v>
      </c>
      <c r="CH360">
        <f>VLOOKUP(Table3[[#This Row],[Reference]],metron,26,FALSE)</f>
        <v>0.13117095063239501</v>
      </c>
    </row>
    <row r="361" spans="1:86" hidden="1" x14ac:dyDescent="0.45">
      <c r="A361">
        <v>1568572200</v>
      </c>
      <c r="B361" t="s">
        <v>2434</v>
      </c>
      <c r="C361" t="s">
        <v>64</v>
      </c>
      <c r="D361" t="s">
        <v>65</v>
      </c>
      <c r="E361" t="s">
        <v>2331</v>
      </c>
      <c r="F361" t="s">
        <v>2304</v>
      </c>
      <c r="G361" t="s">
        <v>2285</v>
      </c>
      <c r="H361">
        <v>6</v>
      </c>
      <c r="I361">
        <v>2</v>
      </c>
      <c r="J361">
        <v>0</v>
      </c>
      <c r="K361">
        <v>2.1800000000000002</v>
      </c>
      <c r="L361">
        <v>1.0900000000000001</v>
      </c>
      <c r="M361">
        <v>1</v>
      </c>
      <c r="N361">
        <v>1</v>
      </c>
      <c r="O361">
        <v>2</v>
      </c>
      <c r="P361">
        <v>0</v>
      </c>
      <c r="Q361">
        <v>0</v>
      </c>
      <c r="R361">
        <v>0</v>
      </c>
      <c r="S361">
        <v>68</v>
      </c>
      <c r="T361">
        <v>66</v>
      </c>
      <c r="U361">
        <v>3</v>
      </c>
      <c r="V361">
        <v>5</v>
      </c>
      <c r="W361">
        <v>0</v>
      </c>
      <c r="X361">
        <v>0</v>
      </c>
      <c r="Y361">
        <v>3</v>
      </c>
      <c r="Z361">
        <v>0</v>
      </c>
      <c r="AA361">
        <v>0</v>
      </c>
      <c r="AB361">
        <v>0</v>
      </c>
      <c r="AC361">
        <v>1</v>
      </c>
      <c r="AD361">
        <v>2</v>
      </c>
      <c r="AE361">
        <v>6</v>
      </c>
      <c r="AF361">
        <v>10</v>
      </c>
      <c r="AG361">
        <v>4</v>
      </c>
      <c r="AH361">
        <v>3</v>
      </c>
      <c r="AI361">
        <v>2</v>
      </c>
      <c r="AJ361">
        <v>7</v>
      </c>
      <c r="AK361">
        <v>13</v>
      </c>
      <c r="AL361">
        <v>15</v>
      </c>
      <c r="AM361">
        <v>53</v>
      </c>
      <c r="AN361">
        <v>47</v>
      </c>
      <c r="AO361">
        <v>1.03</v>
      </c>
      <c r="AP361">
        <v>1.22</v>
      </c>
      <c r="AQ361">
        <v>2.75</v>
      </c>
      <c r="AR361">
        <v>75</v>
      </c>
      <c r="AS361">
        <v>75</v>
      </c>
      <c r="AT361">
        <v>50</v>
      </c>
      <c r="AU361">
        <v>50</v>
      </c>
      <c r="AV361">
        <v>0</v>
      </c>
      <c r="AW361">
        <v>50</v>
      </c>
      <c r="AX361">
        <v>75</v>
      </c>
      <c r="AY361">
        <v>50</v>
      </c>
      <c r="AZ361">
        <v>100</v>
      </c>
      <c r="BA361">
        <v>12</v>
      </c>
      <c r="BB361">
        <v>7</v>
      </c>
      <c r="BC361">
        <v>2.5499999999999998</v>
      </c>
      <c r="BD361">
        <v>2.95</v>
      </c>
      <c r="BE361">
        <v>3</v>
      </c>
      <c r="BF361">
        <f t="shared" si="5"/>
        <v>2.1491082308629689E-2</v>
      </c>
      <c r="BG361">
        <f>1/Table3[[#This Row],[odds_ft_home_team_win]]-Table3[[#This Row],[Margin/3]]</f>
        <v>0.37066578043646842</v>
      </c>
      <c r="BH361">
        <f>1/Table3[[#This Row],[odds_ft_draw]]-Table3[[#This Row],[Margin/3]]</f>
        <v>0.31749196853882794</v>
      </c>
      <c r="BI361">
        <f>1/Table3[[#This Row],[odds_ft_away_team_win]]-Table3[[#This Row],[Margin/3]]</f>
        <v>0.31184225102470364</v>
      </c>
      <c r="BJ361">
        <f>MROUND(Table3[[#This Row],[ProbH]]*100,2)/100</f>
        <v>0.38</v>
      </c>
      <c r="BK361">
        <v>1.48</v>
      </c>
      <c r="BL361">
        <v>2.4500000000000002</v>
      </c>
      <c r="BM361">
        <v>4.8</v>
      </c>
      <c r="BN361">
        <v>9.75</v>
      </c>
      <c r="BO361">
        <v>2.0499999999999998</v>
      </c>
      <c r="BP361">
        <v>1.71</v>
      </c>
      <c r="BQ361" t="s">
        <v>2341</v>
      </c>
      <c r="BR361">
        <f>VLOOKUP(Table3[[#This Row],[Reference]],metron,10,FALSE)</f>
        <v>2.4900895140664963</v>
      </c>
      <c r="BS361">
        <f>VLOOKUP(Table3[[#This Row],[Reference]],metron,11,FALSE)</f>
        <v>1.330562659846547</v>
      </c>
      <c r="BT361">
        <f>VLOOKUP(Table3[[#This Row],[Reference]],metron,12,FALSE)</f>
        <v>1.1595268542199491</v>
      </c>
      <c r="BU361">
        <f>VLOOKUP(Table3[[#This Row],[Reference]],metron,13,FALSE)</f>
        <v>0.59053607588191415</v>
      </c>
      <c r="BV361">
        <f>VLOOKUP(Table3[[#This Row],[Reference]],metron,14,FALSE)</f>
        <v>0.50069274219332838</v>
      </c>
      <c r="BW361">
        <f>VLOOKUP(Table3[[#This Row],[Reference]],metron,15,FALSE)</f>
        <v>11.79715236686391</v>
      </c>
      <c r="BX361">
        <f>VLOOKUP(Table3[[#This Row],[Reference]],metron,16,FALSE)</f>
        <v>10.317122781065089</v>
      </c>
      <c r="BY361">
        <f>VLOOKUP(Table3[[#This Row],[Reference]],metron,17,FALSE)</f>
        <v>5.0637025966747622</v>
      </c>
      <c r="BZ361">
        <f>VLOOKUP(Table3[[#This Row],[Reference]],metron,18,FALSE)</f>
        <v>4.4674014571268454</v>
      </c>
      <c r="CA361">
        <f>VLOOKUP(Table3[[#This Row],[Reference]],metron,19,FALSE)</f>
        <v>6.7334497701891483</v>
      </c>
      <c r="CB361">
        <f>VLOOKUP(Table3[[#This Row],[Reference]],metron,20,FALSE)</f>
        <v>5.849721323938244</v>
      </c>
      <c r="CC361">
        <f>VLOOKUP(Table3[[#This Row],[Reference]],metron,21,FALSE)</f>
        <v>12.89644194756554</v>
      </c>
      <c r="CD361">
        <f>VLOOKUP(Table3[[#This Row],[Reference]],metron,22,FALSE)</f>
        <v>13.3434456928839</v>
      </c>
      <c r="CE361">
        <f>VLOOKUP(Table3[[#This Row],[Reference]],metron,23,FALSE)</f>
        <v>1.6144382124117971</v>
      </c>
      <c r="CF361">
        <f>VLOOKUP(Table3[[#This Row],[Reference]],metron,24,FALSE)</f>
        <v>1.9032024606477289</v>
      </c>
      <c r="CG361">
        <f>VLOOKUP(Table3[[#This Row],[Reference]],metron,25,FALSE)</f>
        <v>9.372172969060974E-2</v>
      </c>
      <c r="CH361">
        <f>VLOOKUP(Table3[[#This Row],[Reference]],metron,26,FALSE)</f>
        <v>0.11669983716301791</v>
      </c>
    </row>
    <row r="362" spans="1:86" hidden="1" x14ac:dyDescent="0.45">
      <c r="A362">
        <v>1568580300</v>
      </c>
      <c r="B362" t="s">
        <v>2435</v>
      </c>
      <c r="C362" t="s">
        <v>64</v>
      </c>
      <c r="D362" t="s">
        <v>65</v>
      </c>
      <c r="E362" t="s">
        <v>2316</v>
      </c>
      <c r="F362" t="s">
        <v>2290</v>
      </c>
      <c r="G362" t="s">
        <v>2384</v>
      </c>
      <c r="H362">
        <v>6</v>
      </c>
      <c r="I362">
        <v>3</v>
      </c>
      <c r="J362">
        <v>1.5</v>
      </c>
      <c r="K362">
        <v>1.42</v>
      </c>
      <c r="L362">
        <v>1.17</v>
      </c>
      <c r="M362">
        <v>2</v>
      </c>
      <c r="N362">
        <v>2</v>
      </c>
      <c r="O362">
        <v>4</v>
      </c>
      <c r="P362">
        <v>1</v>
      </c>
      <c r="Q362">
        <v>1</v>
      </c>
      <c r="R362">
        <v>0</v>
      </c>
      <c r="S362" t="s">
        <v>2436</v>
      </c>
      <c r="T362" t="s">
        <v>2437</v>
      </c>
      <c r="U362">
        <v>1</v>
      </c>
      <c r="V362">
        <v>4</v>
      </c>
      <c r="W362">
        <v>4</v>
      </c>
      <c r="X362">
        <v>0</v>
      </c>
      <c r="Y362">
        <v>2</v>
      </c>
      <c r="Z362">
        <v>0</v>
      </c>
      <c r="AA362">
        <v>0</v>
      </c>
      <c r="AB362">
        <v>4</v>
      </c>
      <c r="AC362">
        <v>1</v>
      </c>
      <c r="AD362">
        <v>1</v>
      </c>
      <c r="AE362">
        <v>9</v>
      </c>
      <c r="AF362">
        <v>8</v>
      </c>
      <c r="AG362">
        <v>5</v>
      </c>
      <c r="AH362">
        <v>5</v>
      </c>
      <c r="AI362">
        <v>4</v>
      </c>
      <c r="AJ362">
        <v>3</v>
      </c>
      <c r="AK362">
        <v>9</v>
      </c>
      <c r="AL362">
        <v>12</v>
      </c>
      <c r="AM362">
        <v>49</v>
      </c>
      <c r="AN362">
        <v>51</v>
      </c>
      <c r="AO362">
        <v>1.27</v>
      </c>
      <c r="AP362">
        <v>1.29</v>
      </c>
      <c r="AQ362">
        <v>2.5</v>
      </c>
      <c r="AR362">
        <v>25</v>
      </c>
      <c r="AS362">
        <v>100</v>
      </c>
      <c r="AT362">
        <v>50</v>
      </c>
      <c r="AU362">
        <v>0</v>
      </c>
      <c r="AV362">
        <v>0</v>
      </c>
      <c r="AW362">
        <v>25</v>
      </c>
      <c r="AX362">
        <v>100</v>
      </c>
      <c r="AY362">
        <v>25</v>
      </c>
      <c r="AZ362">
        <v>100</v>
      </c>
      <c r="BA362">
        <v>13.5</v>
      </c>
      <c r="BB362">
        <v>2.5</v>
      </c>
      <c r="BC362">
        <v>1.83</v>
      </c>
      <c r="BD362">
        <v>3.3</v>
      </c>
      <c r="BE362">
        <v>4.5999999999999996</v>
      </c>
      <c r="BF362">
        <f t="shared" si="5"/>
        <v>2.2289898269941027E-2</v>
      </c>
      <c r="BG362">
        <f>1/Table3[[#This Row],[odds_ft_home_team_win]]-Table3[[#This Row],[Margin/3]]</f>
        <v>0.52415818916175294</v>
      </c>
      <c r="BH362">
        <f>1/Table3[[#This Row],[odds_ft_draw]]-Table3[[#This Row],[Margin/3]]</f>
        <v>0.28074040476036199</v>
      </c>
      <c r="BI362">
        <f>1/Table3[[#This Row],[odds_ft_away_team_win]]-Table3[[#This Row],[Margin/3]]</f>
        <v>0.19510140607788509</v>
      </c>
      <c r="BJ362">
        <f>MROUND(Table3[[#This Row],[ProbH]]*100,2)/100</f>
        <v>0.52</v>
      </c>
      <c r="BK362">
        <v>1.47</v>
      </c>
      <c r="BL362">
        <v>2.4</v>
      </c>
      <c r="BM362">
        <v>4.7</v>
      </c>
      <c r="BN362">
        <v>9.5</v>
      </c>
      <c r="BO362">
        <v>2.2000000000000002</v>
      </c>
      <c r="BP362">
        <v>1.62</v>
      </c>
      <c r="BQ362" t="s">
        <v>2400</v>
      </c>
      <c r="BR362">
        <f>VLOOKUP(Table3[[#This Row],[Reference]],metron,10,FALSE)</f>
        <v>2.5967403582378576</v>
      </c>
      <c r="BS362">
        <f>VLOOKUP(Table3[[#This Row],[Reference]],metron,11,FALSE)</f>
        <v>1.625948039373891</v>
      </c>
      <c r="BT362">
        <f>VLOOKUP(Table3[[#This Row],[Reference]],metron,12,FALSE)</f>
        <v>0.97079231886396644</v>
      </c>
      <c r="BU362">
        <f>VLOOKUP(Table3[[#This Row],[Reference]],metron,13,FALSE)</f>
        <v>0.71433182698515174</v>
      </c>
      <c r="BV362">
        <f>VLOOKUP(Table3[[#This Row],[Reference]],metron,14,FALSE)</f>
        <v>0.43011620400258233</v>
      </c>
      <c r="BW362">
        <f>VLOOKUP(Table3[[#This Row],[Reference]],metron,15,FALSE)</f>
        <v>13.39951055368614</v>
      </c>
      <c r="BX362">
        <f>VLOOKUP(Table3[[#This Row],[Reference]],metron,16,FALSE)</f>
        <v>9.4252064851636579</v>
      </c>
      <c r="BY362">
        <f>VLOOKUP(Table3[[#This Row],[Reference]],metron,17,FALSE)</f>
        <v>5.7628422023992618</v>
      </c>
      <c r="BZ362">
        <f>VLOOKUP(Table3[[#This Row],[Reference]],metron,18,FALSE)</f>
        <v>3.9375576745616732</v>
      </c>
      <c r="CA362">
        <f>VLOOKUP(Table3[[#This Row],[Reference]],metron,19,FALSE)</f>
        <v>7.636668351286878</v>
      </c>
      <c r="CB362">
        <f>VLOOKUP(Table3[[#This Row],[Reference]],metron,20,FALSE)</f>
        <v>5.4876488106019847</v>
      </c>
      <c r="CC362">
        <f>VLOOKUP(Table3[[#This Row],[Reference]],metron,21,FALSE)</f>
        <v>12.460420531849101</v>
      </c>
      <c r="CD362">
        <f>VLOOKUP(Table3[[#This Row],[Reference]],metron,22,FALSE)</f>
        <v>13.44897959183673</v>
      </c>
      <c r="CE362">
        <f>VLOOKUP(Table3[[#This Row],[Reference]],metron,23,FALSE)</f>
        <v>1.462202380952381</v>
      </c>
      <c r="CF362">
        <f>VLOOKUP(Table3[[#This Row],[Reference]],metron,24,FALSE)</f>
        <v>2.01547619047619</v>
      </c>
      <c r="CG362">
        <f>VLOOKUP(Table3[[#This Row],[Reference]],metron,25,FALSE)</f>
        <v>7.7380952380952384E-2</v>
      </c>
      <c r="CH362">
        <f>VLOOKUP(Table3[[#This Row],[Reference]],metron,26,FALSE)</f>
        <v>0.13754093480202439</v>
      </c>
    </row>
    <row r="363" spans="1:86" hidden="1" x14ac:dyDescent="0.45">
      <c r="A363">
        <v>1568588400</v>
      </c>
      <c r="B363" t="s">
        <v>2438</v>
      </c>
      <c r="C363" t="s">
        <v>64</v>
      </c>
      <c r="D363" t="s">
        <v>65</v>
      </c>
      <c r="E363" t="s">
        <v>2320</v>
      </c>
      <c r="F363" t="s">
        <v>2299</v>
      </c>
      <c r="G363" t="s">
        <v>2306</v>
      </c>
      <c r="H363">
        <v>6</v>
      </c>
      <c r="I363">
        <v>2</v>
      </c>
      <c r="J363">
        <v>0</v>
      </c>
      <c r="K363">
        <v>2.08</v>
      </c>
      <c r="L363">
        <v>0.91</v>
      </c>
      <c r="M363">
        <v>1</v>
      </c>
      <c r="N363">
        <v>0</v>
      </c>
      <c r="O363">
        <v>1</v>
      </c>
      <c r="P363">
        <v>1</v>
      </c>
      <c r="Q363">
        <v>1</v>
      </c>
      <c r="R363">
        <v>0</v>
      </c>
      <c r="S363">
        <v>4</v>
      </c>
      <c r="U363">
        <v>9</v>
      </c>
      <c r="V363">
        <v>4</v>
      </c>
      <c r="W363">
        <v>4</v>
      </c>
      <c r="X363">
        <v>0</v>
      </c>
      <c r="Y363">
        <v>2</v>
      </c>
      <c r="Z363">
        <v>0</v>
      </c>
      <c r="AA363">
        <v>3</v>
      </c>
      <c r="AB363">
        <v>1</v>
      </c>
      <c r="AC363">
        <v>2</v>
      </c>
      <c r="AD363">
        <v>0</v>
      </c>
      <c r="AE363">
        <v>20</v>
      </c>
      <c r="AF363">
        <v>6</v>
      </c>
      <c r="AG363">
        <v>7</v>
      </c>
      <c r="AH363">
        <v>0</v>
      </c>
      <c r="AI363">
        <v>13</v>
      </c>
      <c r="AJ363">
        <v>6</v>
      </c>
      <c r="AK363">
        <v>13</v>
      </c>
      <c r="AL363">
        <v>13</v>
      </c>
      <c r="AM363">
        <v>41</v>
      </c>
      <c r="AN363">
        <v>59</v>
      </c>
      <c r="AO363">
        <v>2.1</v>
      </c>
      <c r="AP363">
        <v>0.8</v>
      </c>
      <c r="AQ363">
        <v>1.5</v>
      </c>
      <c r="AR363">
        <v>25</v>
      </c>
      <c r="AS363">
        <v>50</v>
      </c>
      <c r="AT363">
        <v>25</v>
      </c>
      <c r="AU363">
        <v>0</v>
      </c>
      <c r="AV363">
        <v>0</v>
      </c>
      <c r="AW363">
        <v>0</v>
      </c>
      <c r="AX363">
        <v>75</v>
      </c>
      <c r="AY363">
        <v>25</v>
      </c>
      <c r="AZ363">
        <v>50</v>
      </c>
      <c r="BA363">
        <v>12</v>
      </c>
      <c r="BB363">
        <v>4.5</v>
      </c>
      <c r="BC363">
        <v>1.83</v>
      </c>
      <c r="BD363">
        <v>3.25</v>
      </c>
      <c r="BE363">
        <v>4.8499999999999996</v>
      </c>
      <c r="BF363">
        <f t="shared" si="5"/>
        <v>2.0108654044770285E-2</v>
      </c>
      <c r="BG363">
        <f>1/Table3[[#This Row],[odds_ft_home_team_win]]-Table3[[#This Row],[Margin/3]]</f>
        <v>0.52633943338692368</v>
      </c>
      <c r="BH363">
        <f>1/Table3[[#This Row],[odds_ft_draw]]-Table3[[#This Row],[Margin/3]]</f>
        <v>0.28758365364753741</v>
      </c>
      <c r="BI363">
        <f>1/Table3[[#This Row],[odds_ft_away_team_win]]-Table3[[#This Row],[Margin/3]]</f>
        <v>0.18607691296553902</v>
      </c>
      <c r="BJ363">
        <f>MROUND(Table3[[#This Row],[ProbH]]*100,2)/100</f>
        <v>0.52</v>
      </c>
      <c r="BK363">
        <v>1.48</v>
      </c>
      <c r="BL363">
        <v>2.4500000000000002</v>
      </c>
      <c r="BM363">
        <v>4.8</v>
      </c>
      <c r="BN363">
        <v>9.75</v>
      </c>
      <c r="BO363">
        <v>2.2000000000000002</v>
      </c>
      <c r="BP363">
        <v>1.61</v>
      </c>
      <c r="BQ363" t="s">
        <v>2323</v>
      </c>
      <c r="BR363">
        <f>VLOOKUP(Table3[[#This Row],[Reference]],metron,10,FALSE)</f>
        <v>2.5967403582378576</v>
      </c>
      <c r="BS363">
        <f>VLOOKUP(Table3[[#This Row],[Reference]],metron,11,FALSE)</f>
        <v>1.625948039373891</v>
      </c>
      <c r="BT363">
        <f>VLOOKUP(Table3[[#This Row],[Reference]],metron,12,FALSE)</f>
        <v>0.97079231886396644</v>
      </c>
      <c r="BU363">
        <f>VLOOKUP(Table3[[#This Row],[Reference]],metron,13,FALSE)</f>
        <v>0.71433182698515174</v>
      </c>
      <c r="BV363">
        <f>VLOOKUP(Table3[[#This Row],[Reference]],metron,14,FALSE)</f>
        <v>0.43011620400258233</v>
      </c>
      <c r="BW363">
        <f>VLOOKUP(Table3[[#This Row],[Reference]],metron,15,FALSE)</f>
        <v>13.39951055368614</v>
      </c>
      <c r="BX363">
        <f>VLOOKUP(Table3[[#This Row],[Reference]],metron,16,FALSE)</f>
        <v>9.4252064851636579</v>
      </c>
      <c r="BY363">
        <f>VLOOKUP(Table3[[#This Row],[Reference]],metron,17,FALSE)</f>
        <v>5.7628422023992618</v>
      </c>
      <c r="BZ363">
        <f>VLOOKUP(Table3[[#This Row],[Reference]],metron,18,FALSE)</f>
        <v>3.9375576745616732</v>
      </c>
      <c r="CA363">
        <f>VLOOKUP(Table3[[#This Row],[Reference]],metron,19,FALSE)</f>
        <v>7.636668351286878</v>
      </c>
      <c r="CB363">
        <f>VLOOKUP(Table3[[#This Row],[Reference]],metron,20,FALSE)</f>
        <v>5.4876488106019847</v>
      </c>
      <c r="CC363">
        <f>VLOOKUP(Table3[[#This Row],[Reference]],metron,21,FALSE)</f>
        <v>12.460420531849101</v>
      </c>
      <c r="CD363">
        <f>VLOOKUP(Table3[[#This Row],[Reference]],metron,22,FALSE)</f>
        <v>13.44897959183673</v>
      </c>
      <c r="CE363">
        <f>VLOOKUP(Table3[[#This Row],[Reference]],metron,23,FALSE)</f>
        <v>1.462202380952381</v>
      </c>
      <c r="CF363">
        <f>VLOOKUP(Table3[[#This Row],[Reference]],metron,24,FALSE)</f>
        <v>2.01547619047619</v>
      </c>
      <c r="CG363">
        <f>VLOOKUP(Table3[[#This Row],[Reference]],metron,25,FALSE)</f>
        <v>7.7380952380952384E-2</v>
      </c>
      <c r="CH363">
        <f>VLOOKUP(Table3[[#This Row],[Reference]],metron,26,FALSE)</f>
        <v>0.13754093480202439</v>
      </c>
    </row>
    <row r="364" spans="1:86" hidden="1" x14ac:dyDescent="0.45">
      <c r="A364">
        <v>1568671200</v>
      </c>
      <c r="B364" t="s">
        <v>2439</v>
      </c>
      <c r="C364" t="s">
        <v>64</v>
      </c>
      <c r="D364" t="s">
        <v>65</v>
      </c>
      <c r="E364" t="s">
        <v>2300</v>
      </c>
      <c r="F364" t="s">
        <v>2279</v>
      </c>
      <c r="G364" t="s">
        <v>2317</v>
      </c>
      <c r="H364">
        <v>6</v>
      </c>
      <c r="I364">
        <v>2</v>
      </c>
      <c r="J364">
        <v>2</v>
      </c>
      <c r="K364">
        <v>1.0900000000000001</v>
      </c>
      <c r="L364">
        <v>0.67</v>
      </c>
      <c r="M364">
        <v>1</v>
      </c>
      <c r="N364">
        <v>1</v>
      </c>
      <c r="O364">
        <v>2</v>
      </c>
      <c r="P364">
        <v>0</v>
      </c>
      <c r="Q364">
        <v>0</v>
      </c>
      <c r="R364">
        <v>0</v>
      </c>
      <c r="S364">
        <v>53</v>
      </c>
      <c r="T364">
        <v>90</v>
      </c>
      <c r="U364">
        <v>3</v>
      </c>
      <c r="V364">
        <v>5</v>
      </c>
      <c r="W364">
        <v>3</v>
      </c>
      <c r="X364">
        <v>0</v>
      </c>
      <c r="Y364">
        <v>3</v>
      </c>
      <c r="Z364">
        <v>0</v>
      </c>
      <c r="AA364">
        <v>1</v>
      </c>
      <c r="AB364">
        <v>2</v>
      </c>
      <c r="AC364">
        <v>1</v>
      </c>
      <c r="AD364">
        <v>2</v>
      </c>
      <c r="AE364">
        <v>6</v>
      </c>
      <c r="AF364">
        <v>11</v>
      </c>
      <c r="AG364">
        <v>3</v>
      </c>
      <c r="AH364">
        <v>5</v>
      </c>
      <c r="AI364">
        <v>3</v>
      </c>
      <c r="AJ364">
        <v>6</v>
      </c>
      <c r="AK364">
        <v>17</v>
      </c>
      <c r="AL364">
        <v>22</v>
      </c>
      <c r="AM364">
        <v>52</v>
      </c>
      <c r="AN364">
        <v>48</v>
      </c>
      <c r="AO364">
        <v>0.98</v>
      </c>
      <c r="AP364">
        <v>1.43</v>
      </c>
      <c r="AQ364">
        <v>1.5</v>
      </c>
      <c r="AR364">
        <v>25</v>
      </c>
      <c r="AS364">
        <v>50</v>
      </c>
      <c r="AT364">
        <v>25</v>
      </c>
      <c r="AU364">
        <v>0</v>
      </c>
      <c r="AV364">
        <v>0</v>
      </c>
      <c r="AW364">
        <v>0</v>
      </c>
      <c r="AX364">
        <v>50</v>
      </c>
      <c r="AY364">
        <v>25</v>
      </c>
      <c r="AZ364">
        <v>50</v>
      </c>
      <c r="BA364">
        <v>11</v>
      </c>
      <c r="BB364">
        <v>5</v>
      </c>
      <c r="BC364">
        <v>2.5499999999999998</v>
      </c>
      <c r="BD364">
        <v>2.85</v>
      </c>
      <c r="BE364">
        <v>3.1</v>
      </c>
      <c r="BF364">
        <f t="shared" si="5"/>
        <v>2.1871566962948192E-2</v>
      </c>
      <c r="BG364">
        <f>1/Table3[[#This Row],[odds_ft_home_team_win]]-Table3[[#This Row],[Margin/3]]</f>
        <v>0.37028529578214991</v>
      </c>
      <c r="BH364">
        <f>1/Table3[[#This Row],[odds_ft_draw]]-Table3[[#This Row],[Margin/3]]</f>
        <v>0.32900562601950795</v>
      </c>
      <c r="BI364">
        <f>1/Table3[[#This Row],[odds_ft_away_team_win]]-Table3[[#This Row],[Margin/3]]</f>
        <v>0.30070907819834214</v>
      </c>
      <c r="BJ364">
        <f>MROUND(Table3[[#This Row],[ProbH]]*100,2)/100</f>
        <v>0.38</v>
      </c>
      <c r="BK364">
        <v>1.53</v>
      </c>
      <c r="BL364">
        <v>2.65</v>
      </c>
      <c r="BM364">
        <v>5.25</v>
      </c>
      <c r="BN364">
        <v>10.75</v>
      </c>
      <c r="BO364">
        <v>2.15</v>
      </c>
      <c r="BP364">
        <v>1.65</v>
      </c>
      <c r="BQ364" t="s">
        <v>2339</v>
      </c>
      <c r="BR364">
        <f>VLOOKUP(Table3[[#This Row],[Reference]],metron,10,FALSE)</f>
        <v>2.4900895140664963</v>
      </c>
      <c r="BS364">
        <f>VLOOKUP(Table3[[#This Row],[Reference]],metron,11,FALSE)</f>
        <v>1.330562659846547</v>
      </c>
      <c r="BT364">
        <f>VLOOKUP(Table3[[#This Row],[Reference]],metron,12,FALSE)</f>
        <v>1.1595268542199491</v>
      </c>
      <c r="BU364">
        <f>VLOOKUP(Table3[[#This Row],[Reference]],metron,13,FALSE)</f>
        <v>0.59053607588191415</v>
      </c>
      <c r="BV364">
        <f>VLOOKUP(Table3[[#This Row],[Reference]],metron,14,FALSE)</f>
        <v>0.50069274219332838</v>
      </c>
      <c r="BW364">
        <f>VLOOKUP(Table3[[#This Row],[Reference]],metron,15,FALSE)</f>
        <v>11.79715236686391</v>
      </c>
      <c r="BX364">
        <f>VLOOKUP(Table3[[#This Row],[Reference]],metron,16,FALSE)</f>
        <v>10.317122781065089</v>
      </c>
      <c r="BY364">
        <f>VLOOKUP(Table3[[#This Row],[Reference]],metron,17,FALSE)</f>
        <v>5.0637025966747622</v>
      </c>
      <c r="BZ364">
        <f>VLOOKUP(Table3[[#This Row],[Reference]],metron,18,FALSE)</f>
        <v>4.4674014571268454</v>
      </c>
      <c r="CA364">
        <f>VLOOKUP(Table3[[#This Row],[Reference]],metron,19,FALSE)</f>
        <v>6.7334497701891483</v>
      </c>
      <c r="CB364">
        <f>VLOOKUP(Table3[[#This Row],[Reference]],metron,20,FALSE)</f>
        <v>5.849721323938244</v>
      </c>
      <c r="CC364">
        <f>VLOOKUP(Table3[[#This Row],[Reference]],metron,21,FALSE)</f>
        <v>12.89644194756554</v>
      </c>
      <c r="CD364">
        <f>VLOOKUP(Table3[[#This Row],[Reference]],metron,22,FALSE)</f>
        <v>13.3434456928839</v>
      </c>
      <c r="CE364">
        <f>VLOOKUP(Table3[[#This Row],[Reference]],metron,23,FALSE)</f>
        <v>1.6144382124117971</v>
      </c>
      <c r="CF364">
        <f>VLOOKUP(Table3[[#This Row],[Reference]],metron,24,FALSE)</f>
        <v>1.9032024606477289</v>
      </c>
      <c r="CG364">
        <f>VLOOKUP(Table3[[#This Row],[Reference]],metron,25,FALSE)</f>
        <v>9.372172969060974E-2</v>
      </c>
      <c r="CH364">
        <f>VLOOKUP(Table3[[#This Row],[Reference]],metron,26,FALSE)</f>
        <v>0.11669983716301791</v>
      </c>
    </row>
    <row r="365" spans="1:86" hidden="1" x14ac:dyDescent="0.45">
      <c r="A365">
        <v>1568679000</v>
      </c>
      <c r="B365" t="s">
        <v>2440</v>
      </c>
      <c r="C365" t="s">
        <v>64</v>
      </c>
      <c r="D365" t="s">
        <v>65</v>
      </c>
      <c r="E365" t="s">
        <v>2311</v>
      </c>
      <c r="F365" t="s">
        <v>2330</v>
      </c>
      <c r="G365" t="s">
        <v>2292</v>
      </c>
      <c r="H365">
        <v>6</v>
      </c>
      <c r="I365">
        <v>2</v>
      </c>
      <c r="J365">
        <v>0</v>
      </c>
      <c r="K365">
        <v>1.73</v>
      </c>
      <c r="L365">
        <v>1.0900000000000001</v>
      </c>
      <c r="M365">
        <v>1</v>
      </c>
      <c r="N365">
        <v>0</v>
      </c>
      <c r="O365">
        <v>1</v>
      </c>
      <c r="P365">
        <v>1</v>
      </c>
      <c r="Q365">
        <v>1</v>
      </c>
      <c r="R365">
        <v>0</v>
      </c>
      <c r="S365">
        <v>19</v>
      </c>
      <c r="U365">
        <v>10</v>
      </c>
      <c r="V365">
        <v>3</v>
      </c>
      <c r="W365">
        <v>1</v>
      </c>
      <c r="X365">
        <v>0</v>
      </c>
      <c r="Y365">
        <v>3</v>
      </c>
      <c r="Z365">
        <v>0</v>
      </c>
      <c r="AA365">
        <v>1</v>
      </c>
      <c r="AB365">
        <v>0</v>
      </c>
      <c r="AC365">
        <v>1</v>
      </c>
      <c r="AD365">
        <v>2</v>
      </c>
      <c r="AE365">
        <v>14</v>
      </c>
      <c r="AF365">
        <v>10</v>
      </c>
      <c r="AG365">
        <v>6</v>
      </c>
      <c r="AH365">
        <v>3</v>
      </c>
      <c r="AI365">
        <v>8</v>
      </c>
      <c r="AJ365">
        <v>7</v>
      </c>
      <c r="AK365">
        <v>5</v>
      </c>
      <c r="AL365">
        <v>12</v>
      </c>
      <c r="AM365">
        <v>61</v>
      </c>
      <c r="AN365">
        <v>39</v>
      </c>
      <c r="AO365">
        <v>1.73</v>
      </c>
      <c r="AP365">
        <v>1.2</v>
      </c>
      <c r="AQ365">
        <v>3</v>
      </c>
      <c r="AR365">
        <v>50</v>
      </c>
      <c r="AS365">
        <v>75</v>
      </c>
      <c r="AT365">
        <v>75</v>
      </c>
      <c r="AU365">
        <v>50</v>
      </c>
      <c r="AV365">
        <v>0</v>
      </c>
      <c r="AW365">
        <v>50</v>
      </c>
      <c r="AX365">
        <v>75</v>
      </c>
      <c r="AY365">
        <v>75</v>
      </c>
      <c r="AZ365">
        <v>75</v>
      </c>
      <c r="BA365">
        <v>7.5</v>
      </c>
      <c r="BB365">
        <v>5</v>
      </c>
      <c r="BC365">
        <v>1.62</v>
      </c>
      <c r="BD365">
        <v>3.65</v>
      </c>
      <c r="BE365">
        <v>5.85</v>
      </c>
      <c r="BF365">
        <f t="shared" si="5"/>
        <v>2.0732241432393606E-2</v>
      </c>
      <c r="BG365">
        <f>1/Table3[[#This Row],[odds_ft_home_team_win]]-Table3[[#This Row],[Margin/3]]</f>
        <v>0.59655170918489031</v>
      </c>
      <c r="BH365">
        <f>1/Table3[[#This Row],[odds_ft_draw]]-Table3[[#This Row],[Margin/3]]</f>
        <v>0.25324036130733241</v>
      </c>
      <c r="BI365">
        <f>1/Table3[[#This Row],[odds_ft_away_team_win]]-Table3[[#This Row],[Margin/3]]</f>
        <v>0.15020792950777734</v>
      </c>
      <c r="BJ365">
        <f>MROUND(Table3[[#This Row],[ProbH]]*100,2)/100</f>
        <v>0.6</v>
      </c>
      <c r="BK365">
        <v>1.38</v>
      </c>
      <c r="BL365">
        <v>2.15</v>
      </c>
      <c r="BM365">
        <v>4</v>
      </c>
      <c r="BN365">
        <v>7.75</v>
      </c>
      <c r="BO365">
        <v>2.1</v>
      </c>
      <c r="BP365">
        <v>1.67</v>
      </c>
      <c r="BQ365" t="s">
        <v>2348</v>
      </c>
      <c r="BR365">
        <f>VLOOKUP(Table3[[#This Row],[Reference]],metron,10,FALSE)</f>
        <v>2.7310090702947849</v>
      </c>
      <c r="BS365">
        <f>VLOOKUP(Table3[[#This Row],[Reference]],metron,11,FALSE)</f>
        <v>1.841836734693878</v>
      </c>
      <c r="BT365">
        <f>VLOOKUP(Table3[[#This Row],[Reference]],metron,12,FALSE)</f>
        <v>0.88917233560090703</v>
      </c>
      <c r="BU365">
        <f>VLOOKUP(Table3[[#This Row],[Reference]],metron,13,FALSE)</f>
        <v>0.804822695035461</v>
      </c>
      <c r="BV365">
        <f>VLOOKUP(Table3[[#This Row],[Reference]],metron,14,FALSE)</f>
        <v>0.38099290780141842</v>
      </c>
      <c r="BW365">
        <f>VLOOKUP(Table3[[#This Row],[Reference]],metron,15,FALSE)</f>
        <v>14.25174825174825</v>
      </c>
      <c r="BX365">
        <f>VLOOKUP(Table3[[#This Row],[Reference]],metron,16,FALSE)</f>
        <v>8.8316683316683324</v>
      </c>
      <c r="BY365">
        <f>VLOOKUP(Table3[[#This Row],[Reference]],metron,17,FALSE)</f>
        <v>6.2901265822784813</v>
      </c>
      <c r="BZ365">
        <f>VLOOKUP(Table3[[#This Row],[Reference]],metron,18,FALSE)</f>
        <v>3.6162025316455702</v>
      </c>
      <c r="CA365">
        <f>VLOOKUP(Table3[[#This Row],[Reference]],metron,19,FALSE)</f>
        <v>7.9616216694697686</v>
      </c>
      <c r="CB365">
        <f>VLOOKUP(Table3[[#This Row],[Reference]],metron,20,FALSE)</f>
        <v>5.2154658000227627</v>
      </c>
      <c r="CC365">
        <f>VLOOKUP(Table3[[#This Row],[Reference]],metron,21,FALSE)</f>
        <v>12.444895886236671</v>
      </c>
      <c r="CD365">
        <f>VLOOKUP(Table3[[#This Row],[Reference]],metron,22,FALSE)</f>
        <v>13.620619603859829</v>
      </c>
      <c r="CE365">
        <f>VLOOKUP(Table3[[#This Row],[Reference]],metron,23,FALSE)</f>
        <v>1.406084017382907</v>
      </c>
      <c r="CF365">
        <f>VLOOKUP(Table3[[#This Row],[Reference]],metron,24,FALSE)</f>
        <v>2.070980202800579</v>
      </c>
      <c r="CG365">
        <f>VLOOKUP(Table3[[#This Row],[Reference]],metron,25,FALSE)</f>
        <v>6.1323032351521013E-2</v>
      </c>
      <c r="CH365">
        <f>VLOOKUP(Table3[[#This Row],[Reference]],metron,26,FALSE)</f>
        <v>0.1313375181071946</v>
      </c>
    </row>
    <row r="366" spans="1:86" hidden="1" x14ac:dyDescent="0.45">
      <c r="A366">
        <v>1569016800</v>
      </c>
      <c r="B366" t="s">
        <v>2441</v>
      </c>
      <c r="C366" t="s">
        <v>64</v>
      </c>
      <c r="D366" t="s">
        <v>65</v>
      </c>
      <c r="E366" t="s">
        <v>2274</v>
      </c>
      <c r="F366" t="s">
        <v>2331</v>
      </c>
      <c r="G366" t="s">
        <v>2343</v>
      </c>
      <c r="H366">
        <v>7</v>
      </c>
      <c r="I366">
        <v>1.5</v>
      </c>
      <c r="J366">
        <v>1.67</v>
      </c>
      <c r="K366">
        <v>1.36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U366">
        <v>9</v>
      </c>
      <c r="V366">
        <v>6</v>
      </c>
      <c r="W366">
        <v>1</v>
      </c>
      <c r="X366">
        <v>0</v>
      </c>
      <c r="Y366">
        <v>1</v>
      </c>
      <c r="Z366">
        <v>0</v>
      </c>
      <c r="AA366">
        <v>0</v>
      </c>
      <c r="AB366">
        <v>1</v>
      </c>
      <c r="AC366">
        <v>0</v>
      </c>
      <c r="AD366">
        <v>1</v>
      </c>
      <c r="AE366">
        <v>15</v>
      </c>
      <c r="AF366">
        <v>11</v>
      </c>
      <c r="AG366">
        <v>7</v>
      </c>
      <c r="AH366">
        <v>0</v>
      </c>
      <c r="AI366">
        <v>8</v>
      </c>
      <c r="AJ366">
        <v>11</v>
      </c>
      <c r="AK366">
        <v>15</v>
      </c>
      <c r="AL366">
        <v>15</v>
      </c>
      <c r="AM366">
        <v>35</v>
      </c>
      <c r="AN366">
        <v>65</v>
      </c>
      <c r="AO366">
        <v>1.95</v>
      </c>
      <c r="AP366">
        <v>1.19</v>
      </c>
      <c r="AQ366">
        <v>3</v>
      </c>
      <c r="AR366">
        <v>100</v>
      </c>
      <c r="AS366">
        <v>100</v>
      </c>
      <c r="AT366">
        <v>84</v>
      </c>
      <c r="AU366">
        <v>17</v>
      </c>
      <c r="AV366">
        <v>0</v>
      </c>
      <c r="AW366">
        <v>34</v>
      </c>
      <c r="AX366">
        <v>100</v>
      </c>
      <c r="AY366">
        <v>67</v>
      </c>
      <c r="AZ366">
        <v>67</v>
      </c>
      <c r="BA366">
        <v>9.33</v>
      </c>
      <c r="BB366">
        <v>3.67</v>
      </c>
      <c r="BC366">
        <v>2.7</v>
      </c>
      <c r="BD366">
        <v>3.25</v>
      </c>
      <c r="BE366">
        <v>2.2999999999999998</v>
      </c>
      <c r="BF366">
        <f t="shared" si="5"/>
        <v>3.7615095586110092E-2</v>
      </c>
      <c r="BG366">
        <f>1/Table3[[#This Row],[odds_ft_home_team_win]]-Table3[[#This Row],[Margin/3]]</f>
        <v>0.33275527478426026</v>
      </c>
      <c r="BH366">
        <f>1/Table3[[#This Row],[odds_ft_draw]]-Table3[[#This Row],[Margin/3]]</f>
        <v>0.27007721210619762</v>
      </c>
      <c r="BI366">
        <f>1/Table3[[#This Row],[odds_ft_away_team_win]]-Table3[[#This Row],[Margin/3]]</f>
        <v>0.39716751310954213</v>
      </c>
      <c r="BJ366">
        <f>MROUND(Table3[[#This Row],[ProbH]]*100,2)/100</f>
        <v>0.34</v>
      </c>
      <c r="BK366">
        <v>1.31</v>
      </c>
      <c r="BL366">
        <v>2</v>
      </c>
      <c r="BM366">
        <v>3.5</v>
      </c>
      <c r="BN366">
        <v>6.55</v>
      </c>
      <c r="BO366">
        <v>1.8</v>
      </c>
      <c r="BP366">
        <v>1.91</v>
      </c>
      <c r="BQ366" t="s">
        <v>2351</v>
      </c>
      <c r="BR366">
        <f>VLOOKUP(Table3[[#This Row],[Reference]],metron,10,FALSE)</f>
        <v>2.5229727551184897</v>
      </c>
      <c r="BS366">
        <f>VLOOKUP(Table3[[#This Row],[Reference]],metron,11,FALSE)</f>
        <v>1.228921489601805</v>
      </c>
      <c r="BT366">
        <f>VLOOKUP(Table3[[#This Row],[Reference]],metron,12,FALSE)</f>
        <v>1.2940512655166849</v>
      </c>
      <c r="BU366">
        <f>VLOOKUP(Table3[[#This Row],[Reference]],metron,13,FALSE)</f>
        <v>0.53240890035472432</v>
      </c>
      <c r="BV366">
        <f>VLOOKUP(Table3[[#This Row],[Reference]],metron,14,FALSE)</f>
        <v>0.56514027732989358</v>
      </c>
      <c r="BW366">
        <f>VLOOKUP(Table3[[#This Row],[Reference]],metron,15,FALSE)</f>
        <v>11.417888124439131</v>
      </c>
      <c r="BX366">
        <f>VLOOKUP(Table3[[#This Row],[Reference]],metron,16,FALSE)</f>
        <v>10.76308704756207</v>
      </c>
      <c r="BY366">
        <f>VLOOKUP(Table3[[#This Row],[Reference]],metron,17,FALSE)</f>
        <v>4.8317672021824798</v>
      </c>
      <c r="BZ366">
        <f>VLOOKUP(Table3[[#This Row],[Reference]],metron,18,FALSE)</f>
        <v>4.6698999696877843</v>
      </c>
      <c r="CA366">
        <f>VLOOKUP(Table3[[#This Row],[Reference]],metron,19,FALSE)</f>
        <v>6.5861209222566508</v>
      </c>
      <c r="CB366">
        <f>VLOOKUP(Table3[[#This Row],[Reference]],metron,20,FALSE)</f>
        <v>6.093187077874286</v>
      </c>
      <c r="CC366">
        <f>VLOOKUP(Table3[[#This Row],[Reference]],metron,21,FALSE)</f>
        <v>12.685679611650491</v>
      </c>
      <c r="CD366">
        <f>VLOOKUP(Table3[[#This Row],[Reference]],metron,22,FALSE)</f>
        <v>13.02639563106796</v>
      </c>
      <c r="CE366">
        <f>VLOOKUP(Table3[[#This Row],[Reference]],metron,23,FALSE)</f>
        <v>1.6481211768132831</v>
      </c>
      <c r="CF366">
        <f>VLOOKUP(Table3[[#This Row],[Reference]],metron,24,FALSE)</f>
        <v>1.8572676958928049</v>
      </c>
      <c r="CG366">
        <f>VLOOKUP(Table3[[#This Row],[Reference]],metron,25,FALSE)</f>
        <v>9.641712787649287E-2</v>
      </c>
      <c r="CH366">
        <f>VLOOKUP(Table3[[#This Row],[Reference]],metron,26,FALSE)</f>
        <v>0.11302068161957469</v>
      </c>
    </row>
    <row r="367" spans="1:86" hidden="1" x14ac:dyDescent="0.45">
      <c r="A367">
        <v>1569024600</v>
      </c>
      <c r="B367" t="s">
        <v>2442</v>
      </c>
      <c r="C367" t="s">
        <v>64</v>
      </c>
      <c r="D367" t="s">
        <v>65</v>
      </c>
      <c r="E367" t="s">
        <v>2295</v>
      </c>
      <c r="F367" t="s">
        <v>2305</v>
      </c>
      <c r="G367" t="s">
        <v>2408</v>
      </c>
      <c r="H367">
        <v>7</v>
      </c>
      <c r="I367">
        <v>2.33</v>
      </c>
      <c r="J367">
        <v>0.33</v>
      </c>
      <c r="K367">
        <v>2.17</v>
      </c>
      <c r="L367">
        <v>0.83</v>
      </c>
      <c r="M367">
        <v>3</v>
      </c>
      <c r="N367">
        <v>1</v>
      </c>
      <c r="O367">
        <v>4</v>
      </c>
      <c r="P367">
        <v>0</v>
      </c>
      <c r="Q367">
        <v>0</v>
      </c>
      <c r="R367">
        <v>0</v>
      </c>
      <c r="S367" t="s">
        <v>2443</v>
      </c>
      <c r="T367">
        <v>52</v>
      </c>
      <c r="U367">
        <v>5</v>
      </c>
      <c r="V367">
        <v>2</v>
      </c>
      <c r="W367">
        <v>1</v>
      </c>
      <c r="X367">
        <v>0</v>
      </c>
      <c r="Y367">
        <v>1</v>
      </c>
      <c r="Z367">
        <v>0</v>
      </c>
      <c r="AA367">
        <v>1</v>
      </c>
      <c r="AB367">
        <v>0</v>
      </c>
      <c r="AC367">
        <v>1</v>
      </c>
      <c r="AD367">
        <v>0</v>
      </c>
      <c r="AE367">
        <v>16</v>
      </c>
      <c r="AF367">
        <v>14</v>
      </c>
      <c r="AG367">
        <v>7</v>
      </c>
      <c r="AH367">
        <v>5</v>
      </c>
      <c r="AI367">
        <v>9</v>
      </c>
      <c r="AJ367">
        <v>9</v>
      </c>
      <c r="AK367">
        <v>19</v>
      </c>
      <c r="AL367">
        <v>20</v>
      </c>
      <c r="AM367">
        <v>54</v>
      </c>
      <c r="AN367">
        <v>46</v>
      </c>
      <c r="AO367">
        <v>2.02</v>
      </c>
      <c r="AP367">
        <v>1.65</v>
      </c>
      <c r="AQ367">
        <v>2.17</v>
      </c>
      <c r="AR367">
        <v>50</v>
      </c>
      <c r="AS367">
        <v>67</v>
      </c>
      <c r="AT367">
        <v>17</v>
      </c>
      <c r="AU367">
        <v>17</v>
      </c>
      <c r="AV367">
        <v>17</v>
      </c>
      <c r="AW367">
        <v>17</v>
      </c>
      <c r="AX367">
        <v>100</v>
      </c>
      <c r="AY367">
        <v>17</v>
      </c>
      <c r="AZ367">
        <v>67</v>
      </c>
      <c r="BA367">
        <v>9</v>
      </c>
      <c r="BB367">
        <v>6.34</v>
      </c>
      <c r="BC367">
        <v>1.83</v>
      </c>
      <c r="BD367">
        <v>3.25</v>
      </c>
      <c r="BE367">
        <v>3.85</v>
      </c>
      <c r="BF367">
        <f t="shared" si="5"/>
        <v>3.7960218288087155E-2</v>
      </c>
      <c r="BG367">
        <f>1/Table3[[#This Row],[odds_ft_home_team_win]]-Table3[[#This Row],[Margin/3]]</f>
        <v>0.50848786914360677</v>
      </c>
      <c r="BH367">
        <f>1/Table3[[#This Row],[odds_ft_draw]]-Table3[[#This Row],[Margin/3]]</f>
        <v>0.26973208940422055</v>
      </c>
      <c r="BI367">
        <f>1/Table3[[#This Row],[odds_ft_away_team_win]]-Table3[[#This Row],[Margin/3]]</f>
        <v>0.22178004145217256</v>
      </c>
      <c r="BJ367">
        <f>MROUND(Table3[[#This Row],[ProbH]]*100,2)/100</f>
        <v>0.5</v>
      </c>
      <c r="BK367">
        <v>1.36</v>
      </c>
      <c r="BL367">
        <v>2.15</v>
      </c>
      <c r="BM367">
        <v>3.95</v>
      </c>
      <c r="BN367">
        <v>7.5</v>
      </c>
      <c r="BO367">
        <v>2</v>
      </c>
      <c r="BP367">
        <v>1.71</v>
      </c>
      <c r="BQ367" t="s">
        <v>2297</v>
      </c>
      <c r="BR367">
        <f>VLOOKUP(Table3[[#This Row],[Reference]],metron,10,FALSE)</f>
        <v>2.5202079886551649</v>
      </c>
      <c r="BS367">
        <f>VLOOKUP(Table3[[#This Row],[Reference]],metron,11,FALSE)</f>
        <v>1.5342708579532029</v>
      </c>
      <c r="BT367">
        <f>VLOOKUP(Table3[[#This Row],[Reference]],metron,12,FALSE)</f>
        <v>0.98593713070196176</v>
      </c>
      <c r="BU367">
        <f>VLOOKUP(Table3[[#This Row],[Reference]],metron,13,FALSE)</f>
        <v>0.67513590167809023</v>
      </c>
      <c r="BV367">
        <f>VLOOKUP(Table3[[#This Row],[Reference]],metron,14,FALSE)</f>
        <v>0.4286727337194185</v>
      </c>
      <c r="BW367">
        <f>VLOOKUP(Table3[[#This Row],[Reference]],metron,15,FALSE)</f>
        <v>12.98669114272602</v>
      </c>
      <c r="BX367">
        <f>VLOOKUP(Table3[[#This Row],[Reference]],metron,16,FALSE)</f>
        <v>9.4167049105094076</v>
      </c>
      <c r="BY367">
        <f>VLOOKUP(Table3[[#This Row],[Reference]],metron,17,FALSE)</f>
        <v>5.6645716945996272</v>
      </c>
      <c r="BZ367">
        <f>VLOOKUP(Table3[[#This Row],[Reference]],metron,18,FALSE)</f>
        <v>4.0242085661080074</v>
      </c>
      <c r="CA367">
        <f>VLOOKUP(Table3[[#This Row],[Reference]],metron,19,FALSE)</f>
        <v>7.3221194481263927</v>
      </c>
      <c r="CB367">
        <f>VLOOKUP(Table3[[#This Row],[Reference]],metron,20,FALSE)</f>
        <v>5.3924963444014002</v>
      </c>
      <c r="CC367">
        <f>VLOOKUP(Table3[[#This Row],[Reference]],metron,21,FALSE)</f>
        <v>12.508162313432839</v>
      </c>
      <c r="CD367">
        <f>VLOOKUP(Table3[[#This Row],[Reference]],metron,22,FALSE)</f>
        <v>13.36963619402985</v>
      </c>
      <c r="CE367">
        <f>VLOOKUP(Table3[[#This Row],[Reference]],metron,23,FALSE)</f>
        <v>1.4438014689517029</v>
      </c>
      <c r="CF367">
        <f>VLOOKUP(Table3[[#This Row],[Reference]],metron,24,FALSE)</f>
        <v>1.9410193634542621</v>
      </c>
      <c r="CG367">
        <f>VLOOKUP(Table3[[#This Row],[Reference]],metron,25,FALSE)</f>
        <v>8.4130870242599604E-2</v>
      </c>
      <c r="CH367">
        <f>VLOOKUP(Table3[[#This Row],[Reference]],metron,26,FALSE)</f>
        <v>0.1275317160026708</v>
      </c>
    </row>
    <row r="368" spans="1:86" hidden="1" x14ac:dyDescent="0.45">
      <c r="A368">
        <v>1569082500</v>
      </c>
      <c r="B368" t="s">
        <v>2444</v>
      </c>
      <c r="C368" t="s">
        <v>64</v>
      </c>
      <c r="D368" t="s">
        <v>65</v>
      </c>
      <c r="E368" t="s">
        <v>2299</v>
      </c>
      <c r="F368" t="s">
        <v>2279</v>
      </c>
      <c r="G368" t="s">
        <v>2358</v>
      </c>
      <c r="H368">
        <v>7</v>
      </c>
      <c r="I368">
        <v>2</v>
      </c>
      <c r="J368">
        <v>1.67</v>
      </c>
      <c r="K368">
        <v>1.67</v>
      </c>
      <c r="L368">
        <v>0.67</v>
      </c>
      <c r="M368">
        <v>1</v>
      </c>
      <c r="N368">
        <v>0</v>
      </c>
      <c r="O368">
        <v>1</v>
      </c>
      <c r="P368">
        <v>1</v>
      </c>
      <c r="Q368">
        <v>1</v>
      </c>
      <c r="R368">
        <v>0</v>
      </c>
      <c r="S368">
        <v>28</v>
      </c>
      <c r="U368">
        <v>9</v>
      </c>
      <c r="V368">
        <v>7</v>
      </c>
      <c r="W368">
        <v>1</v>
      </c>
      <c r="X368">
        <v>1</v>
      </c>
      <c r="Y368">
        <v>3</v>
      </c>
      <c r="Z368">
        <v>2</v>
      </c>
      <c r="AA368">
        <v>0</v>
      </c>
      <c r="AB368">
        <v>2</v>
      </c>
      <c r="AC368">
        <v>2</v>
      </c>
      <c r="AD368">
        <v>3</v>
      </c>
      <c r="AE368">
        <v>18</v>
      </c>
      <c r="AF368">
        <v>13</v>
      </c>
      <c r="AG368">
        <v>10</v>
      </c>
      <c r="AH368">
        <v>5</v>
      </c>
      <c r="AI368">
        <v>8</v>
      </c>
      <c r="AJ368">
        <v>8</v>
      </c>
      <c r="AK368">
        <v>9</v>
      </c>
      <c r="AL368">
        <v>12</v>
      </c>
      <c r="AM368">
        <v>55</v>
      </c>
      <c r="AN368">
        <v>45</v>
      </c>
      <c r="AO368">
        <v>2.29</v>
      </c>
      <c r="AP368">
        <v>1.69</v>
      </c>
      <c r="AQ368">
        <v>1.67</v>
      </c>
      <c r="AR368">
        <v>34</v>
      </c>
      <c r="AS368">
        <v>50</v>
      </c>
      <c r="AT368">
        <v>17</v>
      </c>
      <c r="AU368">
        <v>0</v>
      </c>
      <c r="AV368">
        <v>0</v>
      </c>
      <c r="AW368">
        <v>0</v>
      </c>
      <c r="AX368">
        <v>67</v>
      </c>
      <c r="AY368">
        <v>33</v>
      </c>
      <c r="AZ368">
        <v>50</v>
      </c>
      <c r="BA368">
        <v>11</v>
      </c>
      <c r="BB368">
        <v>6</v>
      </c>
      <c r="BC368">
        <v>1.95</v>
      </c>
      <c r="BD368">
        <v>3.15</v>
      </c>
      <c r="BE368">
        <v>4.3</v>
      </c>
      <c r="BF368">
        <f t="shared" si="5"/>
        <v>2.094632327190471E-2</v>
      </c>
      <c r="BG368">
        <f>1/Table3[[#This Row],[odds_ft_home_team_win]]-Table3[[#This Row],[Margin/3]]</f>
        <v>0.49187418954860818</v>
      </c>
      <c r="BH368">
        <f>1/Table3[[#This Row],[odds_ft_draw]]-Table3[[#This Row],[Margin/3]]</f>
        <v>0.29651399418841273</v>
      </c>
      <c r="BI368">
        <f>1/Table3[[#This Row],[odds_ft_away_team_win]]-Table3[[#This Row],[Margin/3]]</f>
        <v>0.21161181626297901</v>
      </c>
      <c r="BJ368">
        <f>MROUND(Table3[[#This Row],[ProbH]]*100,2)/100</f>
        <v>0.5</v>
      </c>
      <c r="BK368">
        <v>1.54</v>
      </c>
      <c r="BL368">
        <v>2.65</v>
      </c>
      <c r="BM368">
        <v>5.4</v>
      </c>
      <c r="BN368">
        <v>11</v>
      </c>
      <c r="BO368">
        <v>2.2999999999999998</v>
      </c>
      <c r="BP368">
        <v>1.57</v>
      </c>
      <c r="BQ368" t="s">
        <v>2302</v>
      </c>
      <c r="BR368">
        <f>VLOOKUP(Table3[[#This Row],[Reference]],metron,10,FALSE)</f>
        <v>2.5202079886551649</v>
      </c>
      <c r="BS368">
        <f>VLOOKUP(Table3[[#This Row],[Reference]],metron,11,FALSE)</f>
        <v>1.5342708579532029</v>
      </c>
      <c r="BT368">
        <f>VLOOKUP(Table3[[#This Row],[Reference]],metron,12,FALSE)</f>
        <v>0.98593713070196176</v>
      </c>
      <c r="BU368">
        <f>VLOOKUP(Table3[[#This Row],[Reference]],metron,13,FALSE)</f>
        <v>0.67513590167809023</v>
      </c>
      <c r="BV368">
        <f>VLOOKUP(Table3[[#This Row],[Reference]],metron,14,FALSE)</f>
        <v>0.4286727337194185</v>
      </c>
      <c r="BW368">
        <f>VLOOKUP(Table3[[#This Row],[Reference]],metron,15,FALSE)</f>
        <v>12.98669114272602</v>
      </c>
      <c r="BX368">
        <f>VLOOKUP(Table3[[#This Row],[Reference]],metron,16,FALSE)</f>
        <v>9.4167049105094076</v>
      </c>
      <c r="BY368">
        <f>VLOOKUP(Table3[[#This Row],[Reference]],metron,17,FALSE)</f>
        <v>5.6645716945996272</v>
      </c>
      <c r="BZ368">
        <f>VLOOKUP(Table3[[#This Row],[Reference]],metron,18,FALSE)</f>
        <v>4.0242085661080074</v>
      </c>
      <c r="CA368">
        <f>VLOOKUP(Table3[[#This Row],[Reference]],metron,19,FALSE)</f>
        <v>7.3221194481263927</v>
      </c>
      <c r="CB368">
        <f>VLOOKUP(Table3[[#This Row],[Reference]],metron,20,FALSE)</f>
        <v>5.3924963444014002</v>
      </c>
      <c r="CC368">
        <f>VLOOKUP(Table3[[#This Row],[Reference]],metron,21,FALSE)</f>
        <v>12.508162313432839</v>
      </c>
      <c r="CD368">
        <f>VLOOKUP(Table3[[#This Row],[Reference]],metron,22,FALSE)</f>
        <v>13.36963619402985</v>
      </c>
      <c r="CE368">
        <f>VLOOKUP(Table3[[#This Row],[Reference]],metron,23,FALSE)</f>
        <v>1.4438014689517029</v>
      </c>
      <c r="CF368">
        <f>VLOOKUP(Table3[[#This Row],[Reference]],metron,24,FALSE)</f>
        <v>1.9410193634542621</v>
      </c>
      <c r="CG368">
        <f>VLOOKUP(Table3[[#This Row],[Reference]],metron,25,FALSE)</f>
        <v>8.4130870242599604E-2</v>
      </c>
      <c r="CH368">
        <f>VLOOKUP(Table3[[#This Row],[Reference]],metron,26,FALSE)</f>
        <v>0.1275317160026708</v>
      </c>
    </row>
    <row r="369" spans="1:86" hidden="1" x14ac:dyDescent="0.45">
      <c r="A369">
        <v>1569090600</v>
      </c>
      <c r="B369" t="s">
        <v>2445</v>
      </c>
      <c r="C369" t="s">
        <v>64</v>
      </c>
      <c r="D369" t="s">
        <v>65</v>
      </c>
      <c r="E369" t="s">
        <v>2315</v>
      </c>
      <c r="F369" t="s">
        <v>2321</v>
      </c>
      <c r="G369" t="s">
        <v>2280</v>
      </c>
      <c r="H369">
        <v>7</v>
      </c>
      <c r="I369">
        <v>0.33</v>
      </c>
      <c r="J369">
        <v>0.33</v>
      </c>
      <c r="K369">
        <v>1.5</v>
      </c>
      <c r="L369">
        <v>0.75</v>
      </c>
      <c r="M369">
        <v>0</v>
      </c>
      <c r="N369">
        <v>1</v>
      </c>
      <c r="O369">
        <v>1</v>
      </c>
      <c r="P369">
        <v>0</v>
      </c>
      <c r="Q369">
        <v>0</v>
      </c>
      <c r="R369">
        <v>0</v>
      </c>
      <c r="T369">
        <v>56</v>
      </c>
      <c r="U369">
        <v>5</v>
      </c>
      <c r="V369">
        <v>3</v>
      </c>
      <c r="W369">
        <v>2</v>
      </c>
      <c r="X369">
        <v>0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10</v>
      </c>
      <c r="AF369">
        <v>6</v>
      </c>
      <c r="AG369">
        <v>3</v>
      </c>
      <c r="AH369">
        <v>4</v>
      </c>
      <c r="AI369">
        <v>7</v>
      </c>
      <c r="AJ369">
        <v>2</v>
      </c>
      <c r="AK369">
        <v>12</v>
      </c>
      <c r="AL369">
        <v>11</v>
      </c>
      <c r="AM369">
        <v>76</v>
      </c>
      <c r="AN369">
        <v>24</v>
      </c>
      <c r="AO369">
        <v>1.63</v>
      </c>
      <c r="AP369">
        <v>1.08</v>
      </c>
      <c r="AQ369">
        <v>2</v>
      </c>
      <c r="AR369">
        <v>34</v>
      </c>
      <c r="AS369">
        <v>50</v>
      </c>
      <c r="AT369">
        <v>50</v>
      </c>
      <c r="AU369">
        <v>17</v>
      </c>
      <c r="AV369">
        <v>17</v>
      </c>
      <c r="AW369">
        <v>33</v>
      </c>
      <c r="AX369">
        <v>67</v>
      </c>
      <c r="AY369">
        <v>34</v>
      </c>
      <c r="AZ369">
        <v>50</v>
      </c>
      <c r="BA369">
        <v>6.33</v>
      </c>
      <c r="BB369">
        <v>6.67</v>
      </c>
      <c r="BC369">
        <v>3.1</v>
      </c>
      <c r="BD369">
        <v>3.05</v>
      </c>
      <c r="BE369">
        <v>2.15</v>
      </c>
      <c r="BF369">
        <f t="shared" si="5"/>
        <v>3.852192556335806E-2</v>
      </c>
      <c r="BG369">
        <f>1/Table3[[#This Row],[odds_ft_home_team_win]]-Table3[[#This Row],[Margin/3]]</f>
        <v>0.28405871959793227</v>
      </c>
      <c r="BH369">
        <f>1/Table3[[#This Row],[odds_ft_draw]]-Table3[[#This Row],[Margin/3]]</f>
        <v>0.28934692689565839</v>
      </c>
      <c r="BI369">
        <f>1/Table3[[#This Row],[odds_ft_away_team_win]]-Table3[[#This Row],[Margin/3]]</f>
        <v>0.4265943535064094</v>
      </c>
      <c r="BJ369">
        <f>MROUND(Table3[[#This Row],[ProbH]]*100,2)/100</f>
        <v>0.28000000000000003</v>
      </c>
      <c r="BK369">
        <v>1.4</v>
      </c>
      <c r="BL369">
        <v>2.25</v>
      </c>
      <c r="BM369">
        <v>4.2</v>
      </c>
      <c r="BN369">
        <v>8</v>
      </c>
      <c r="BO369">
        <v>1.95</v>
      </c>
      <c r="BP369">
        <v>1.74</v>
      </c>
      <c r="BQ369" t="s">
        <v>2318</v>
      </c>
      <c r="BR369">
        <f>VLOOKUP(Table3[[#This Row],[Reference]],metron,10,FALSE)</f>
        <v>2.5445607358071678</v>
      </c>
      <c r="BS369">
        <f>VLOOKUP(Table3[[#This Row],[Reference]],metron,11,FALSE)</f>
        <v>1.128766254360926</v>
      </c>
      <c r="BT369">
        <f>VLOOKUP(Table3[[#This Row],[Reference]],metron,12,FALSE)</f>
        <v>1.415794481446242</v>
      </c>
      <c r="BU369">
        <f>VLOOKUP(Table3[[#This Row],[Reference]],metron,13,FALSE)</f>
        <v>0.49635267998731369</v>
      </c>
      <c r="BV369">
        <f>VLOOKUP(Table3[[#This Row],[Reference]],metron,14,FALSE)</f>
        <v>0.61084681255946716</v>
      </c>
      <c r="BW369">
        <f>VLOOKUP(Table3[[#This Row],[Reference]],metron,15,FALSE)</f>
        <v>11.04442036836403</v>
      </c>
      <c r="BX369">
        <f>VLOOKUP(Table3[[#This Row],[Reference]],metron,16,FALSE)</f>
        <v>11.38840736728061</v>
      </c>
      <c r="BY369">
        <f>VLOOKUP(Table3[[#This Row],[Reference]],metron,17,FALSE)</f>
        <v>4.5379574003276897</v>
      </c>
      <c r="BZ369">
        <f>VLOOKUP(Table3[[#This Row],[Reference]],metron,18,FALSE)</f>
        <v>4.8481703986892413</v>
      </c>
      <c r="CA369">
        <f>VLOOKUP(Table3[[#This Row],[Reference]],metron,19,FALSE)</f>
        <v>6.5064629680363399</v>
      </c>
      <c r="CB369">
        <f>VLOOKUP(Table3[[#This Row],[Reference]],metron,20,FALSE)</f>
        <v>6.540236968591369</v>
      </c>
      <c r="CC369">
        <f>VLOOKUP(Table3[[#This Row],[Reference]],metron,21,FALSE)</f>
        <v>13.117582417582421</v>
      </c>
      <c r="CD369">
        <f>VLOOKUP(Table3[[#This Row],[Reference]],metron,22,FALSE)</f>
        <v>13.28241758241758</v>
      </c>
      <c r="CE369">
        <f>VLOOKUP(Table3[[#This Row],[Reference]],metron,23,FALSE)</f>
        <v>1.792592592592593</v>
      </c>
      <c r="CF369">
        <f>VLOOKUP(Table3[[#This Row],[Reference]],metron,24,FALSE)</f>
        <v>1.806980433632998</v>
      </c>
      <c r="CG369">
        <f>VLOOKUP(Table3[[#This Row],[Reference]],metron,25,FALSE)</f>
        <v>0.1047065044949762</v>
      </c>
      <c r="CH369">
        <f>VLOOKUP(Table3[[#This Row],[Reference]],metron,26,FALSE)</f>
        <v>0.1073506081438392</v>
      </c>
    </row>
    <row r="370" spans="1:86" hidden="1" x14ac:dyDescent="0.45">
      <c r="A370">
        <v>1569098700</v>
      </c>
      <c r="B370" t="s">
        <v>2446</v>
      </c>
      <c r="C370" t="s">
        <v>64</v>
      </c>
      <c r="D370" t="s">
        <v>65</v>
      </c>
      <c r="E370" t="s">
        <v>2283</v>
      </c>
      <c r="F370" t="s">
        <v>2320</v>
      </c>
      <c r="G370" t="s">
        <v>2384</v>
      </c>
      <c r="H370">
        <v>7</v>
      </c>
      <c r="I370">
        <v>2.33</v>
      </c>
      <c r="J370">
        <v>2.33</v>
      </c>
      <c r="K370">
        <v>1.67</v>
      </c>
      <c r="L370">
        <v>2.09</v>
      </c>
      <c r="M370">
        <v>0</v>
      </c>
      <c r="N370">
        <v>2</v>
      </c>
      <c r="O370">
        <v>2</v>
      </c>
      <c r="P370">
        <v>1</v>
      </c>
      <c r="Q370">
        <v>0</v>
      </c>
      <c r="R370">
        <v>1</v>
      </c>
      <c r="T370" t="s">
        <v>2447</v>
      </c>
      <c r="U370">
        <v>4</v>
      </c>
      <c r="V370">
        <v>9</v>
      </c>
      <c r="W370">
        <v>3</v>
      </c>
      <c r="X370">
        <v>0</v>
      </c>
      <c r="Y370">
        <v>2</v>
      </c>
      <c r="Z370">
        <v>0</v>
      </c>
      <c r="AA370">
        <v>1</v>
      </c>
      <c r="AB370">
        <v>2</v>
      </c>
      <c r="AC370">
        <v>1</v>
      </c>
      <c r="AD370">
        <v>1</v>
      </c>
      <c r="AE370">
        <v>12</v>
      </c>
      <c r="AF370">
        <v>8</v>
      </c>
      <c r="AG370">
        <v>6</v>
      </c>
      <c r="AH370">
        <v>6</v>
      </c>
      <c r="AI370">
        <v>6</v>
      </c>
      <c r="AJ370">
        <v>2</v>
      </c>
      <c r="AK370">
        <v>15</v>
      </c>
      <c r="AL370">
        <v>16</v>
      </c>
      <c r="AM370">
        <v>59</v>
      </c>
      <c r="AN370">
        <v>41</v>
      </c>
      <c r="AO370">
        <v>1.74</v>
      </c>
      <c r="AP370">
        <v>1.51</v>
      </c>
      <c r="AQ370">
        <v>2.5</v>
      </c>
      <c r="AR370">
        <v>50</v>
      </c>
      <c r="AS370">
        <v>67</v>
      </c>
      <c r="AT370">
        <v>50</v>
      </c>
      <c r="AU370">
        <v>34</v>
      </c>
      <c r="AV370">
        <v>17</v>
      </c>
      <c r="AW370">
        <v>50</v>
      </c>
      <c r="AX370">
        <v>84</v>
      </c>
      <c r="AY370">
        <v>17</v>
      </c>
      <c r="AZ370">
        <v>17</v>
      </c>
      <c r="BA370">
        <v>9.33</v>
      </c>
      <c r="BB370">
        <v>6.34</v>
      </c>
      <c r="BC370">
        <v>1.83</v>
      </c>
      <c r="BD370">
        <v>3.45</v>
      </c>
      <c r="BE370">
        <v>3.65</v>
      </c>
      <c r="BF370">
        <f t="shared" si="5"/>
        <v>3.6758587545062671E-2</v>
      </c>
      <c r="BG370">
        <f>1/Table3[[#This Row],[odds_ft_home_team_win]]-Table3[[#This Row],[Margin/3]]</f>
        <v>0.50968949988663126</v>
      </c>
      <c r="BH370">
        <f>1/Table3[[#This Row],[odds_ft_draw]]-Table3[[#This Row],[Margin/3]]</f>
        <v>0.25309648491870546</v>
      </c>
      <c r="BI370">
        <f>1/Table3[[#This Row],[odds_ft_away_team_win]]-Table3[[#This Row],[Margin/3]]</f>
        <v>0.23721401519466334</v>
      </c>
      <c r="BJ370">
        <f>MROUND(Table3[[#This Row],[ProbH]]*100,2)/100</f>
        <v>0.5</v>
      </c>
      <c r="BK370">
        <v>1.3</v>
      </c>
      <c r="BL370">
        <v>1.95</v>
      </c>
      <c r="BM370">
        <v>3.45</v>
      </c>
      <c r="BN370">
        <v>6.45</v>
      </c>
      <c r="BO370">
        <v>1.87</v>
      </c>
      <c r="BP370">
        <v>1.8</v>
      </c>
      <c r="BQ370" t="s">
        <v>2288</v>
      </c>
      <c r="BR370">
        <f>VLOOKUP(Table3[[#This Row],[Reference]],metron,10,FALSE)</f>
        <v>2.5202079886551649</v>
      </c>
      <c r="BS370">
        <f>VLOOKUP(Table3[[#This Row],[Reference]],metron,11,FALSE)</f>
        <v>1.5342708579532029</v>
      </c>
      <c r="BT370">
        <f>VLOOKUP(Table3[[#This Row],[Reference]],metron,12,FALSE)</f>
        <v>0.98593713070196176</v>
      </c>
      <c r="BU370">
        <f>VLOOKUP(Table3[[#This Row],[Reference]],metron,13,FALSE)</f>
        <v>0.67513590167809023</v>
      </c>
      <c r="BV370">
        <f>VLOOKUP(Table3[[#This Row],[Reference]],metron,14,FALSE)</f>
        <v>0.4286727337194185</v>
      </c>
      <c r="BW370">
        <f>VLOOKUP(Table3[[#This Row],[Reference]],metron,15,FALSE)</f>
        <v>12.98669114272602</v>
      </c>
      <c r="BX370">
        <f>VLOOKUP(Table3[[#This Row],[Reference]],metron,16,FALSE)</f>
        <v>9.4167049105094076</v>
      </c>
      <c r="BY370">
        <f>VLOOKUP(Table3[[#This Row],[Reference]],metron,17,FALSE)</f>
        <v>5.6645716945996272</v>
      </c>
      <c r="BZ370">
        <f>VLOOKUP(Table3[[#This Row],[Reference]],metron,18,FALSE)</f>
        <v>4.0242085661080074</v>
      </c>
      <c r="CA370">
        <f>VLOOKUP(Table3[[#This Row],[Reference]],metron,19,FALSE)</f>
        <v>7.3221194481263927</v>
      </c>
      <c r="CB370">
        <f>VLOOKUP(Table3[[#This Row],[Reference]],metron,20,FALSE)</f>
        <v>5.3924963444014002</v>
      </c>
      <c r="CC370">
        <f>VLOOKUP(Table3[[#This Row],[Reference]],metron,21,FALSE)</f>
        <v>12.508162313432839</v>
      </c>
      <c r="CD370">
        <f>VLOOKUP(Table3[[#This Row],[Reference]],metron,22,FALSE)</f>
        <v>13.36963619402985</v>
      </c>
      <c r="CE370">
        <f>VLOOKUP(Table3[[#This Row],[Reference]],metron,23,FALSE)</f>
        <v>1.4438014689517029</v>
      </c>
      <c r="CF370">
        <f>VLOOKUP(Table3[[#This Row],[Reference]],metron,24,FALSE)</f>
        <v>1.9410193634542621</v>
      </c>
      <c r="CG370">
        <f>VLOOKUP(Table3[[#This Row],[Reference]],metron,25,FALSE)</f>
        <v>8.4130870242599604E-2</v>
      </c>
      <c r="CH370">
        <f>VLOOKUP(Table3[[#This Row],[Reference]],metron,26,FALSE)</f>
        <v>0.1275317160026708</v>
      </c>
    </row>
    <row r="371" spans="1:86" hidden="1" x14ac:dyDescent="0.45">
      <c r="A371">
        <v>1569106800</v>
      </c>
      <c r="B371" t="s">
        <v>2448</v>
      </c>
      <c r="C371" t="s">
        <v>64</v>
      </c>
      <c r="D371" t="s">
        <v>65</v>
      </c>
      <c r="E371" t="s">
        <v>2330</v>
      </c>
      <c r="F371" t="s">
        <v>2316</v>
      </c>
      <c r="G371" t="s">
        <v>2332</v>
      </c>
      <c r="H371">
        <v>7</v>
      </c>
      <c r="I371">
        <v>2</v>
      </c>
      <c r="J371">
        <v>1</v>
      </c>
      <c r="K371">
        <v>1.42</v>
      </c>
      <c r="L371">
        <v>1.0900000000000001</v>
      </c>
      <c r="M371">
        <v>0</v>
      </c>
      <c r="N371">
        <v>1</v>
      </c>
      <c r="O371">
        <v>1</v>
      </c>
      <c r="P371">
        <v>0</v>
      </c>
      <c r="Q371">
        <v>0</v>
      </c>
      <c r="R371">
        <v>0</v>
      </c>
      <c r="T371">
        <v>62</v>
      </c>
      <c r="U371">
        <v>7</v>
      </c>
      <c r="V371">
        <v>3</v>
      </c>
      <c r="W371">
        <v>5</v>
      </c>
      <c r="X371">
        <v>0</v>
      </c>
      <c r="Y371">
        <v>3</v>
      </c>
      <c r="Z371">
        <v>0</v>
      </c>
      <c r="AA371">
        <v>4</v>
      </c>
      <c r="AB371">
        <v>1</v>
      </c>
      <c r="AC371">
        <v>3</v>
      </c>
      <c r="AD371">
        <v>0</v>
      </c>
      <c r="AE371">
        <v>11</v>
      </c>
      <c r="AF371">
        <v>7</v>
      </c>
      <c r="AG371">
        <v>5</v>
      </c>
      <c r="AH371">
        <v>2</v>
      </c>
      <c r="AI371">
        <v>6</v>
      </c>
      <c r="AJ371">
        <v>5</v>
      </c>
      <c r="AK371">
        <v>16</v>
      </c>
      <c r="AL371">
        <v>10</v>
      </c>
      <c r="AM371">
        <v>55</v>
      </c>
      <c r="AN371">
        <v>45</v>
      </c>
      <c r="AO371">
        <v>1.55</v>
      </c>
      <c r="AP371">
        <v>1.06</v>
      </c>
      <c r="AQ371">
        <v>1.67</v>
      </c>
      <c r="AR371">
        <v>17</v>
      </c>
      <c r="AS371">
        <v>33</v>
      </c>
      <c r="AT371">
        <v>33</v>
      </c>
      <c r="AU371">
        <v>0</v>
      </c>
      <c r="AV371">
        <v>0</v>
      </c>
      <c r="AW371">
        <v>0</v>
      </c>
      <c r="AX371">
        <v>67</v>
      </c>
      <c r="AY371">
        <v>33</v>
      </c>
      <c r="AZ371">
        <v>50</v>
      </c>
      <c r="BA371">
        <v>10</v>
      </c>
      <c r="BB371">
        <v>5.33</v>
      </c>
      <c r="BC371">
        <v>3.8</v>
      </c>
      <c r="BD371">
        <v>3.5</v>
      </c>
      <c r="BE371">
        <v>1.77</v>
      </c>
      <c r="BF371">
        <f t="shared" si="5"/>
        <v>3.7947977287852375E-2</v>
      </c>
      <c r="BG371">
        <f>1/Table3[[#This Row],[odds_ft_home_team_win]]-Table3[[#This Row],[Margin/3]]</f>
        <v>0.22520991744898972</v>
      </c>
      <c r="BH371">
        <f>1/Table3[[#This Row],[odds_ft_draw]]-Table3[[#This Row],[Margin/3]]</f>
        <v>0.24776630842643332</v>
      </c>
      <c r="BI371">
        <f>1/Table3[[#This Row],[odds_ft_away_team_win]]-Table3[[#This Row],[Margin/3]]</f>
        <v>0.52702377412457702</v>
      </c>
      <c r="BJ371">
        <f>MROUND(Table3[[#This Row],[ProbH]]*100,2)/100</f>
        <v>0.22</v>
      </c>
      <c r="BK371">
        <v>1.28</v>
      </c>
      <c r="BL371">
        <v>1.91</v>
      </c>
      <c r="BM371">
        <v>3.3</v>
      </c>
      <c r="BN371">
        <v>6.15</v>
      </c>
      <c r="BO371">
        <v>1.83</v>
      </c>
      <c r="BP371">
        <v>1.83</v>
      </c>
      <c r="BQ371" t="s">
        <v>2334</v>
      </c>
      <c r="BR371">
        <f>VLOOKUP(Table3[[#This Row],[Reference]],metron,10,FALSE)</f>
        <v>2.7115135834411381</v>
      </c>
      <c r="BS371">
        <f>VLOOKUP(Table3[[#This Row],[Reference]],metron,11,FALSE)</f>
        <v>1.0633893919793009</v>
      </c>
      <c r="BT371">
        <f>VLOOKUP(Table3[[#This Row],[Reference]],metron,12,FALSE)</f>
        <v>1.648124191461837</v>
      </c>
      <c r="BU371">
        <f>VLOOKUP(Table3[[#This Row],[Reference]],metron,13,FALSE)</f>
        <v>0.47218628719275552</v>
      </c>
      <c r="BV371">
        <f>VLOOKUP(Table3[[#This Row],[Reference]],metron,14,FALSE)</f>
        <v>0.70181112548512292</v>
      </c>
      <c r="BW371">
        <f>VLOOKUP(Table3[[#This Row],[Reference]],metron,15,FALSE)</f>
        <v>10.38488783943329</v>
      </c>
      <c r="BX371">
        <f>VLOOKUP(Table3[[#This Row],[Reference]],metron,16,FALSE)</f>
        <v>12.349468713105081</v>
      </c>
      <c r="BY371">
        <f>VLOOKUP(Table3[[#This Row],[Reference]],metron,17,FALSE)</f>
        <v>4.0990453460620522</v>
      </c>
      <c r="BZ371">
        <f>VLOOKUP(Table3[[#This Row],[Reference]],metron,18,FALSE)</f>
        <v>5.2720763723150359</v>
      </c>
      <c r="CA371">
        <f>VLOOKUP(Table3[[#This Row],[Reference]],metron,19,FALSE)</f>
        <v>6.2858424933712378</v>
      </c>
      <c r="CB371">
        <f>VLOOKUP(Table3[[#This Row],[Reference]],metron,20,FALSE)</f>
        <v>7.0773923407900448</v>
      </c>
      <c r="CC371">
        <f>VLOOKUP(Table3[[#This Row],[Reference]],metron,21,FALSE)</f>
        <v>13.235083532219569</v>
      </c>
      <c r="CD371">
        <f>VLOOKUP(Table3[[#This Row],[Reference]],metron,22,FALSE)</f>
        <v>13.05131264916468</v>
      </c>
      <c r="CE371">
        <f>VLOOKUP(Table3[[#This Row],[Reference]],metron,23,FALSE)</f>
        <v>1.834292289988493</v>
      </c>
      <c r="CF371">
        <f>VLOOKUP(Table3[[#This Row],[Reference]],metron,24,FALSE)</f>
        <v>1.806674338319908</v>
      </c>
      <c r="CG371">
        <f>VLOOKUP(Table3[[#This Row],[Reference]],metron,25,FALSE)</f>
        <v>0.1196777905638665</v>
      </c>
      <c r="CH371">
        <f>VLOOKUP(Table3[[#This Row],[Reference]],metron,26,FALSE)</f>
        <v>0.1185270425776755</v>
      </c>
    </row>
    <row r="372" spans="1:86" hidden="1" x14ac:dyDescent="0.45">
      <c r="A372">
        <v>1569160800</v>
      </c>
      <c r="B372" t="s">
        <v>2449</v>
      </c>
      <c r="C372" t="s">
        <v>64</v>
      </c>
      <c r="D372" t="s">
        <v>65</v>
      </c>
      <c r="E372" t="s">
        <v>2304</v>
      </c>
      <c r="F372" t="s">
        <v>2300</v>
      </c>
      <c r="G372" t="s">
        <v>2306</v>
      </c>
      <c r="H372">
        <v>7</v>
      </c>
      <c r="I372">
        <v>3</v>
      </c>
      <c r="J372">
        <v>0</v>
      </c>
      <c r="K372">
        <v>1.92</v>
      </c>
      <c r="L372">
        <v>0.83</v>
      </c>
      <c r="M372">
        <v>2</v>
      </c>
      <c r="N372">
        <v>0</v>
      </c>
      <c r="O372">
        <v>2</v>
      </c>
      <c r="P372">
        <v>1</v>
      </c>
      <c r="Q372">
        <v>1</v>
      </c>
      <c r="R372">
        <v>0</v>
      </c>
      <c r="S372" t="s">
        <v>2450</v>
      </c>
      <c r="U372">
        <v>7</v>
      </c>
      <c r="V372">
        <v>3</v>
      </c>
      <c r="W372">
        <v>0</v>
      </c>
      <c r="X372">
        <v>0</v>
      </c>
      <c r="Y372">
        <v>4</v>
      </c>
      <c r="Z372">
        <v>0</v>
      </c>
      <c r="AA372">
        <v>0</v>
      </c>
      <c r="AB372">
        <v>0</v>
      </c>
      <c r="AC372">
        <v>1</v>
      </c>
      <c r="AD372">
        <v>3</v>
      </c>
      <c r="AE372">
        <v>18</v>
      </c>
      <c r="AF372">
        <v>5</v>
      </c>
      <c r="AG372">
        <v>8</v>
      </c>
      <c r="AH372">
        <v>2</v>
      </c>
      <c r="AI372">
        <v>10</v>
      </c>
      <c r="AJ372">
        <v>3</v>
      </c>
      <c r="AK372">
        <v>16</v>
      </c>
      <c r="AL372">
        <v>17</v>
      </c>
      <c r="AM372">
        <v>48</v>
      </c>
      <c r="AN372">
        <v>52</v>
      </c>
      <c r="AO372">
        <v>2.2200000000000002</v>
      </c>
      <c r="AP372">
        <v>1.02</v>
      </c>
      <c r="AQ372">
        <v>2.5</v>
      </c>
      <c r="AR372">
        <v>33</v>
      </c>
      <c r="AS372">
        <v>84</v>
      </c>
      <c r="AT372">
        <v>33</v>
      </c>
      <c r="AU372">
        <v>17</v>
      </c>
      <c r="AV372">
        <v>17</v>
      </c>
      <c r="AW372">
        <v>33</v>
      </c>
      <c r="AX372">
        <v>84</v>
      </c>
      <c r="AY372">
        <v>34</v>
      </c>
      <c r="AZ372">
        <v>67</v>
      </c>
      <c r="BA372">
        <v>14</v>
      </c>
      <c r="BB372">
        <v>4.33</v>
      </c>
      <c r="BC372">
        <v>1.57</v>
      </c>
      <c r="BD372">
        <v>3.65</v>
      </c>
      <c r="BE372">
        <v>4.9000000000000004</v>
      </c>
      <c r="BF372">
        <f t="shared" si="5"/>
        <v>3.8332303517340925E-2</v>
      </c>
      <c r="BG372">
        <f>1/Table3[[#This Row],[odds_ft_home_team_win]]-Table3[[#This Row],[Margin/3]]</f>
        <v>0.59861037164189468</v>
      </c>
      <c r="BH372">
        <f>1/Table3[[#This Row],[odds_ft_draw]]-Table3[[#This Row],[Margin/3]]</f>
        <v>0.23564029922238508</v>
      </c>
      <c r="BI372">
        <f>1/Table3[[#This Row],[odds_ft_away_team_win]]-Table3[[#This Row],[Margin/3]]</f>
        <v>0.16574932913572027</v>
      </c>
      <c r="BJ372">
        <f>MROUND(Table3[[#This Row],[ProbH]]*100,2)/100</f>
        <v>0.6</v>
      </c>
      <c r="BK372">
        <v>1.27</v>
      </c>
      <c r="BL372">
        <v>1.91</v>
      </c>
      <c r="BM372">
        <v>3.25</v>
      </c>
      <c r="BN372">
        <v>6.05</v>
      </c>
      <c r="BO372">
        <v>1.91</v>
      </c>
      <c r="BP372">
        <v>1.77</v>
      </c>
      <c r="BQ372" t="s">
        <v>2308</v>
      </c>
      <c r="BR372">
        <f>VLOOKUP(Table3[[#This Row],[Reference]],metron,10,FALSE)</f>
        <v>2.7310090702947849</v>
      </c>
      <c r="BS372">
        <f>VLOOKUP(Table3[[#This Row],[Reference]],metron,11,FALSE)</f>
        <v>1.841836734693878</v>
      </c>
      <c r="BT372">
        <f>VLOOKUP(Table3[[#This Row],[Reference]],metron,12,FALSE)</f>
        <v>0.88917233560090703</v>
      </c>
      <c r="BU372">
        <f>VLOOKUP(Table3[[#This Row],[Reference]],metron,13,FALSE)</f>
        <v>0.804822695035461</v>
      </c>
      <c r="BV372">
        <f>VLOOKUP(Table3[[#This Row],[Reference]],metron,14,FALSE)</f>
        <v>0.38099290780141842</v>
      </c>
      <c r="BW372">
        <f>VLOOKUP(Table3[[#This Row],[Reference]],metron,15,FALSE)</f>
        <v>14.25174825174825</v>
      </c>
      <c r="BX372">
        <f>VLOOKUP(Table3[[#This Row],[Reference]],metron,16,FALSE)</f>
        <v>8.8316683316683324</v>
      </c>
      <c r="BY372">
        <f>VLOOKUP(Table3[[#This Row],[Reference]],metron,17,FALSE)</f>
        <v>6.2901265822784813</v>
      </c>
      <c r="BZ372">
        <f>VLOOKUP(Table3[[#This Row],[Reference]],metron,18,FALSE)</f>
        <v>3.6162025316455702</v>
      </c>
      <c r="CA372">
        <f>VLOOKUP(Table3[[#This Row],[Reference]],metron,19,FALSE)</f>
        <v>7.9616216694697686</v>
      </c>
      <c r="CB372">
        <f>VLOOKUP(Table3[[#This Row],[Reference]],metron,20,FALSE)</f>
        <v>5.2154658000227627</v>
      </c>
      <c r="CC372">
        <f>VLOOKUP(Table3[[#This Row],[Reference]],metron,21,FALSE)</f>
        <v>12.444895886236671</v>
      </c>
      <c r="CD372">
        <f>VLOOKUP(Table3[[#This Row],[Reference]],metron,22,FALSE)</f>
        <v>13.620619603859829</v>
      </c>
      <c r="CE372">
        <f>VLOOKUP(Table3[[#This Row],[Reference]],metron,23,FALSE)</f>
        <v>1.406084017382907</v>
      </c>
      <c r="CF372">
        <f>VLOOKUP(Table3[[#This Row],[Reference]],metron,24,FALSE)</f>
        <v>2.070980202800579</v>
      </c>
      <c r="CG372">
        <f>VLOOKUP(Table3[[#This Row],[Reference]],metron,25,FALSE)</f>
        <v>6.1323032351521013E-2</v>
      </c>
      <c r="CH372">
        <f>VLOOKUP(Table3[[#This Row],[Reference]],metron,26,FALSE)</f>
        <v>0.1313375181071946</v>
      </c>
    </row>
    <row r="373" spans="1:86" hidden="1" x14ac:dyDescent="0.45">
      <c r="A373">
        <v>1569168900</v>
      </c>
      <c r="B373" t="s">
        <v>2451</v>
      </c>
      <c r="C373" t="s">
        <v>64</v>
      </c>
      <c r="D373" t="s">
        <v>65</v>
      </c>
      <c r="E373" t="s">
        <v>2284</v>
      </c>
      <c r="F373" t="s">
        <v>2326</v>
      </c>
      <c r="G373" t="s">
        <v>2452</v>
      </c>
      <c r="H373">
        <v>7</v>
      </c>
      <c r="I373">
        <v>1</v>
      </c>
      <c r="J373">
        <v>0.33</v>
      </c>
      <c r="K373">
        <v>0.82</v>
      </c>
      <c r="L373">
        <v>1.45</v>
      </c>
      <c r="M373">
        <v>0</v>
      </c>
      <c r="N373">
        <v>2</v>
      </c>
      <c r="O373">
        <v>2</v>
      </c>
      <c r="P373">
        <v>1</v>
      </c>
      <c r="Q373">
        <v>0</v>
      </c>
      <c r="R373">
        <v>1</v>
      </c>
      <c r="T373" t="s">
        <v>2453</v>
      </c>
      <c r="U373">
        <v>7</v>
      </c>
      <c r="V373">
        <v>6</v>
      </c>
      <c r="W373">
        <v>1</v>
      </c>
      <c r="X373">
        <v>0</v>
      </c>
      <c r="Y373">
        <v>3</v>
      </c>
      <c r="Z373">
        <v>0</v>
      </c>
      <c r="AA373">
        <v>0</v>
      </c>
      <c r="AB373">
        <v>1</v>
      </c>
      <c r="AC373">
        <v>2</v>
      </c>
      <c r="AD373">
        <v>1</v>
      </c>
      <c r="AE373">
        <v>14</v>
      </c>
      <c r="AF373">
        <v>14</v>
      </c>
      <c r="AG373">
        <v>4</v>
      </c>
      <c r="AH373">
        <v>6</v>
      </c>
      <c r="AI373">
        <v>10</v>
      </c>
      <c r="AJ373">
        <v>8</v>
      </c>
      <c r="AK373">
        <v>10</v>
      </c>
      <c r="AL373">
        <v>14</v>
      </c>
      <c r="AM373">
        <v>50</v>
      </c>
      <c r="AN373">
        <v>50</v>
      </c>
      <c r="AO373">
        <v>1.65</v>
      </c>
      <c r="AP373">
        <v>1.79</v>
      </c>
      <c r="AQ373">
        <v>2</v>
      </c>
      <c r="AR373">
        <v>33</v>
      </c>
      <c r="AS373">
        <v>50</v>
      </c>
      <c r="AT373">
        <v>33</v>
      </c>
      <c r="AU373">
        <v>17</v>
      </c>
      <c r="AV373">
        <v>17</v>
      </c>
      <c r="AW373">
        <v>17</v>
      </c>
      <c r="AX373">
        <v>84</v>
      </c>
      <c r="AY373">
        <v>33</v>
      </c>
      <c r="AZ373">
        <v>50</v>
      </c>
      <c r="BA373">
        <v>8</v>
      </c>
      <c r="BB373">
        <v>4.34</v>
      </c>
      <c r="BC373">
        <v>2.2999999999999998</v>
      </c>
      <c r="BD373">
        <v>3.05</v>
      </c>
      <c r="BE373">
        <v>2.85</v>
      </c>
      <c r="BF373">
        <f t="shared" si="5"/>
        <v>3.7842884712374923E-2</v>
      </c>
      <c r="BG373">
        <f>1/Table3[[#This Row],[odds_ft_home_team_win]]-Table3[[#This Row],[Margin/3]]</f>
        <v>0.39693972398327731</v>
      </c>
      <c r="BH373">
        <f>1/Table3[[#This Row],[odds_ft_draw]]-Table3[[#This Row],[Margin/3]]</f>
        <v>0.29002596774664152</v>
      </c>
      <c r="BI373">
        <f>1/Table3[[#This Row],[odds_ft_away_team_win]]-Table3[[#This Row],[Margin/3]]</f>
        <v>0.31303430827008122</v>
      </c>
      <c r="BJ373">
        <f>MROUND(Table3[[#This Row],[ProbH]]*100,2)/100</f>
        <v>0.4</v>
      </c>
      <c r="BK373">
        <v>1.43</v>
      </c>
      <c r="BL373">
        <v>2.35</v>
      </c>
      <c r="BM373">
        <v>4.4000000000000004</v>
      </c>
      <c r="BN373">
        <v>8.25</v>
      </c>
      <c r="BO373">
        <v>2</v>
      </c>
      <c r="BP373">
        <v>1.71</v>
      </c>
      <c r="BQ373" t="s">
        <v>2365</v>
      </c>
      <c r="BR373">
        <f>VLOOKUP(Table3[[#This Row],[Reference]],metron,10,FALSE)</f>
        <v>2.4956155335383219</v>
      </c>
      <c r="BS373">
        <f>VLOOKUP(Table3[[#This Row],[Reference]],metron,11,FALSE)</f>
        <v>1.344038264434575</v>
      </c>
      <c r="BT373">
        <f>VLOOKUP(Table3[[#This Row],[Reference]],metron,12,FALSE)</f>
        <v>1.1515772691037469</v>
      </c>
      <c r="BU373">
        <f>VLOOKUP(Table3[[#This Row],[Reference]],metron,13,FALSE)</f>
        <v>0.59936225942375587</v>
      </c>
      <c r="BV373">
        <f>VLOOKUP(Table3[[#This Row],[Reference]],metron,14,FALSE)</f>
        <v>0.50723152260562576</v>
      </c>
      <c r="BW373">
        <f>VLOOKUP(Table3[[#This Row],[Reference]],metron,15,FALSE)</f>
        <v>11.99278846153846</v>
      </c>
      <c r="BX373">
        <f>VLOOKUP(Table3[[#This Row],[Reference]],metron,16,FALSE)</f>
        <v>10.0277534965035</v>
      </c>
      <c r="BY373">
        <f>VLOOKUP(Table3[[#This Row],[Reference]],metron,17,FALSE)</f>
        <v>5.2857459543338514</v>
      </c>
      <c r="BZ373">
        <f>VLOOKUP(Table3[[#This Row],[Reference]],metron,18,FALSE)</f>
        <v>4.4067834183107957</v>
      </c>
      <c r="CA373">
        <f>VLOOKUP(Table3[[#This Row],[Reference]],metron,19,FALSE)</f>
        <v>6.7070425072046085</v>
      </c>
      <c r="CB373">
        <f>VLOOKUP(Table3[[#This Row],[Reference]],metron,20,FALSE)</f>
        <v>5.6209700781927046</v>
      </c>
      <c r="CC373">
        <f>VLOOKUP(Table3[[#This Row],[Reference]],metron,21,FALSE)</f>
        <v>13.04463690872752</v>
      </c>
      <c r="CD373">
        <f>VLOOKUP(Table3[[#This Row],[Reference]],metron,22,FALSE)</f>
        <v>13.49811236953142</v>
      </c>
      <c r="CE373">
        <f>VLOOKUP(Table3[[#This Row],[Reference]],metron,23,FALSE)</f>
        <v>1.5836526181353769</v>
      </c>
      <c r="CF373">
        <f>VLOOKUP(Table3[[#This Row],[Reference]],metron,24,FALSE)</f>
        <v>1.8744146445295871</v>
      </c>
      <c r="CG373">
        <f>VLOOKUP(Table3[[#This Row],[Reference]],metron,25,FALSE)</f>
        <v>8.5994040017028525E-2</v>
      </c>
      <c r="CH373">
        <f>VLOOKUP(Table3[[#This Row],[Reference]],metron,26,FALSE)</f>
        <v>0.13452532992762881</v>
      </c>
    </row>
    <row r="374" spans="1:86" hidden="1" x14ac:dyDescent="0.45">
      <c r="A374">
        <v>1569177000</v>
      </c>
      <c r="B374" t="s">
        <v>2454</v>
      </c>
      <c r="C374" t="s">
        <v>64</v>
      </c>
      <c r="D374" t="s">
        <v>65</v>
      </c>
      <c r="E374" t="s">
        <v>2290</v>
      </c>
      <c r="F374" t="s">
        <v>2278</v>
      </c>
      <c r="G374" t="s">
        <v>2292</v>
      </c>
      <c r="H374">
        <v>7</v>
      </c>
      <c r="I374">
        <v>2.33</v>
      </c>
      <c r="J374">
        <v>0</v>
      </c>
      <c r="K374">
        <v>2</v>
      </c>
      <c r="L374">
        <v>0.09</v>
      </c>
      <c r="M374">
        <v>3</v>
      </c>
      <c r="N374">
        <v>2</v>
      </c>
      <c r="O374">
        <v>5</v>
      </c>
      <c r="P374">
        <v>3</v>
      </c>
      <c r="Q374">
        <v>3</v>
      </c>
      <c r="R374">
        <v>0</v>
      </c>
      <c r="S374" t="s">
        <v>2455</v>
      </c>
      <c r="T374" t="s">
        <v>2456</v>
      </c>
      <c r="U374">
        <v>6</v>
      </c>
      <c r="V374">
        <v>4</v>
      </c>
      <c r="W374">
        <v>1</v>
      </c>
      <c r="X374">
        <v>0</v>
      </c>
      <c r="Y374">
        <v>3</v>
      </c>
      <c r="Z374">
        <v>0</v>
      </c>
      <c r="AA374">
        <v>0</v>
      </c>
      <c r="AB374">
        <v>1</v>
      </c>
      <c r="AC374">
        <v>2</v>
      </c>
      <c r="AD374">
        <v>1</v>
      </c>
      <c r="AE374">
        <v>16</v>
      </c>
      <c r="AF374">
        <v>10</v>
      </c>
      <c r="AG374">
        <v>5</v>
      </c>
      <c r="AH374">
        <v>4</v>
      </c>
      <c r="AI374">
        <v>11</v>
      </c>
      <c r="AJ374">
        <v>6</v>
      </c>
      <c r="AK374">
        <v>9</v>
      </c>
      <c r="AL374">
        <v>14</v>
      </c>
      <c r="AM374">
        <v>54</v>
      </c>
      <c r="AN374">
        <v>46</v>
      </c>
      <c r="AO374">
        <v>1.78</v>
      </c>
      <c r="AP374">
        <v>1.3</v>
      </c>
      <c r="AQ374">
        <v>2.17</v>
      </c>
      <c r="AR374">
        <v>34</v>
      </c>
      <c r="AS374">
        <v>84</v>
      </c>
      <c r="AT374">
        <v>17</v>
      </c>
      <c r="AU374">
        <v>17</v>
      </c>
      <c r="AV374">
        <v>0</v>
      </c>
      <c r="AW374">
        <v>0</v>
      </c>
      <c r="AX374">
        <v>59</v>
      </c>
      <c r="AY374">
        <v>42</v>
      </c>
      <c r="AZ374">
        <v>84</v>
      </c>
      <c r="BA374">
        <v>11.33</v>
      </c>
      <c r="BB374">
        <v>5.83</v>
      </c>
      <c r="BC374">
        <v>1.67</v>
      </c>
      <c r="BD374">
        <v>3.55</v>
      </c>
      <c r="BE374">
        <v>5.5</v>
      </c>
      <c r="BF374">
        <f t="shared" si="5"/>
        <v>2.0770239290944421E-2</v>
      </c>
      <c r="BG374">
        <f>1/Table3[[#This Row],[odds_ft_home_team_win]]-Table3[[#This Row],[Margin/3]]</f>
        <v>0.57803215591863644</v>
      </c>
      <c r="BH374">
        <f>1/Table3[[#This Row],[odds_ft_draw]]-Table3[[#This Row],[Margin/3]]</f>
        <v>0.26091990155412603</v>
      </c>
      <c r="BI374">
        <f>1/Table3[[#This Row],[odds_ft_away_team_win]]-Table3[[#This Row],[Margin/3]]</f>
        <v>0.16104794252723739</v>
      </c>
      <c r="BJ374">
        <f>MROUND(Table3[[#This Row],[ProbH]]*100,2)/100</f>
        <v>0.57999999999999996</v>
      </c>
      <c r="BK374">
        <v>1.44</v>
      </c>
      <c r="BL374">
        <v>2.35</v>
      </c>
      <c r="BM374">
        <v>4.55</v>
      </c>
      <c r="BN374">
        <v>9</v>
      </c>
      <c r="BO374">
        <v>2.2000000000000002</v>
      </c>
      <c r="BP374">
        <v>1.61</v>
      </c>
      <c r="BQ374" t="s">
        <v>2293</v>
      </c>
      <c r="BR374">
        <f>VLOOKUP(Table3[[#This Row],[Reference]],metron,10,FALSE)</f>
        <v>2.6362999299229148</v>
      </c>
      <c r="BS374">
        <f>VLOOKUP(Table3[[#This Row],[Reference]],metron,11,FALSE)</f>
        <v>1.7619715019855171</v>
      </c>
      <c r="BT374">
        <f>VLOOKUP(Table3[[#This Row],[Reference]],metron,12,FALSE)</f>
        <v>0.87432842793739785</v>
      </c>
      <c r="BU374">
        <f>VLOOKUP(Table3[[#This Row],[Reference]],metron,13,FALSE)</f>
        <v>0.78411214953271025</v>
      </c>
      <c r="BV374">
        <f>VLOOKUP(Table3[[#This Row],[Reference]],metron,14,FALSE)</f>
        <v>0.38060747663551397</v>
      </c>
      <c r="BW374">
        <f>VLOOKUP(Table3[[#This Row],[Reference]],metron,15,FALSE)</f>
        <v>14.215499378367181</v>
      </c>
      <c r="BX374">
        <f>VLOOKUP(Table3[[#This Row],[Reference]],metron,16,FALSE)</f>
        <v>8.9523612261806136</v>
      </c>
      <c r="BY374">
        <f>VLOOKUP(Table3[[#This Row],[Reference]],metron,17,FALSE)</f>
        <v>6.3083121289228163</v>
      </c>
      <c r="BZ374">
        <f>VLOOKUP(Table3[[#This Row],[Reference]],metron,18,FALSE)</f>
        <v>3.7757524374735061</v>
      </c>
      <c r="CA374">
        <f>VLOOKUP(Table3[[#This Row],[Reference]],metron,19,FALSE)</f>
        <v>7.9071872494443642</v>
      </c>
      <c r="CB374">
        <f>VLOOKUP(Table3[[#This Row],[Reference]],metron,20,FALSE)</f>
        <v>5.1766087887071075</v>
      </c>
      <c r="CC374">
        <f>VLOOKUP(Table3[[#This Row],[Reference]],metron,21,FALSE)</f>
        <v>12.634239592183521</v>
      </c>
      <c r="CD374">
        <f>VLOOKUP(Table3[[#This Row],[Reference]],metron,22,FALSE)</f>
        <v>13.597706032285471</v>
      </c>
      <c r="CE374">
        <f>VLOOKUP(Table3[[#This Row],[Reference]],metron,23,FALSE)</f>
        <v>1.365400161681487</v>
      </c>
      <c r="CF374">
        <f>VLOOKUP(Table3[[#This Row],[Reference]],metron,24,FALSE)</f>
        <v>1.963621665319321</v>
      </c>
      <c r="CG374">
        <f>VLOOKUP(Table3[[#This Row],[Reference]],metron,25,FALSE)</f>
        <v>7.1544058205335492E-2</v>
      </c>
      <c r="CH374">
        <f>VLOOKUP(Table3[[#This Row],[Reference]],metron,26,FALSE)</f>
        <v>0.1216653193209378</v>
      </c>
    </row>
    <row r="375" spans="1:86" hidden="1" x14ac:dyDescent="0.45">
      <c r="A375">
        <v>1569185100</v>
      </c>
      <c r="B375" t="s">
        <v>2457</v>
      </c>
      <c r="C375" t="s">
        <v>64</v>
      </c>
      <c r="D375" t="s">
        <v>65</v>
      </c>
      <c r="E375" t="s">
        <v>2273</v>
      </c>
      <c r="F375" t="s">
        <v>2325</v>
      </c>
      <c r="G375" t="s">
        <v>2317</v>
      </c>
      <c r="H375">
        <v>7</v>
      </c>
      <c r="I375">
        <v>1.33</v>
      </c>
      <c r="J375">
        <v>2</v>
      </c>
      <c r="K375">
        <v>1.82</v>
      </c>
      <c r="L375">
        <v>1.27</v>
      </c>
      <c r="M375">
        <v>2</v>
      </c>
      <c r="N375">
        <v>1</v>
      </c>
      <c r="O375">
        <v>3</v>
      </c>
      <c r="P375">
        <v>1</v>
      </c>
      <c r="Q375">
        <v>1</v>
      </c>
      <c r="R375">
        <v>0</v>
      </c>
      <c r="S375" t="s">
        <v>208</v>
      </c>
      <c r="T375">
        <v>54</v>
      </c>
      <c r="U375">
        <v>8</v>
      </c>
      <c r="V375">
        <v>3</v>
      </c>
      <c r="W375">
        <v>3</v>
      </c>
      <c r="X375">
        <v>1</v>
      </c>
      <c r="Y375">
        <v>2</v>
      </c>
      <c r="Z375">
        <v>1</v>
      </c>
      <c r="AA375">
        <v>2</v>
      </c>
      <c r="AB375">
        <v>2</v>
      </c>
      <c r="AC375">
        <v>1</v>
      </c>
      <c r="AD375">
        <v>2</v>
      </c>
      <c r="AE375">
        <v>17</v>
      </c>
      <c r="AF375">
        <v>13</v>
      </c>
      <c r="AG375">
        <v>10</v>
      </c>
      <c r="AH375">
        <v>5</v>
      </c>
      <c r="AI375">
        <v>7</v>
      </c>
      <c r="AJ375">
        <v>8</v>
      </c>
      <c r="AK375">
        <v>12</v>
      </c>
      <c r="AL375">
        <v>15</v>
      </c>
      <c r="AM375">
        <v>52</v>
      </c>
      <c r="AN375">
        <v>48</v>
      </c>
      <c r="AO375">
        <v>2.2999999999999998</v>
      </c>
      <c r="AP375">
        <v>1.54</v>
      </c>
      <c r="AQ375">
        <v>2.84</v>
      </c>
      <c r="AR375">
        <v>34</v>
      </c>
      <c r="AS375">
        <v>67</v>
      </c>
      <c r="AT375">
        <v>50</v>
      </c>
      <c r="AU375">
        <v>34</v>
      </c>
      <c r="AV375">
        <v>17</v>
      </c>
      <c r="AW375">
        <v>50</v>
      </c>
      <c r="AX375">
        <v>84</v>
      </c>
      <c r="AY375">
        <v>17</v>
      </c>
      <c r="AZ375">
        <v>50</v>
      </c>
      <c r="BA375">
        <v>11.67</v>
      </c>
      <c r="BB375">
        <v>6.66</v>
      </c>
      <c r="BC375">
        <v>1.62</v>
      </c>
      <c r="BD375">
        <v>3.65</v>
      </c>
      <c r="BE375">
        <v>5.7</v>
      </c>
      <c r="BF375">
        <f t="shared" si="5"/>
        <v>2.2231716616079329E-2</v>
      </c>
      <c r="BG375">
        <f>1/Table3[[#This Row],[odds_ft_home_team_win]]-Table3[[#This Row],[Margin/3]]</f>
        <v>0.59505223400120455</v>
      </c>
      <c r="BH375">
        <f>1/Table3[[#This Row],[odds_ft_draw]]-Table3[[#This Row],[Margin/3]]</f>
        <v>0.2517408861236467</v>
      </c>
      <c r="BI375">
        <f>1/Table3[[#This Row],[odds_ft_away_team_win]]-Table3[[#This Row],[Margin/3]]</f>
        <v>0.15320687987514872</v>
      </c>
      <c r="BJ375">
        <f>MROUND(Table3[[#This Row],[ProbH]]*100,2)/100</f>
        <v>0.6</v>
      </c>
      <c r="BK375">
        <v>1.42</v>
      </c>
      <c r="BL375">
        <v>2.25</v>
      </c>
      <c r="BM375">
        <v>4.3</v>
      </c>
      <c r="BN375">
        <v>8.5</v>
      </c>
      <c r="BO375">
        <v>2.2000000000000002</v>
      </c>
      <c r="BP375">
        <v>1.61</v>
      </c>
      <c r="BQ375" t="s">
        <v>2276</v>
      </c>
      <c r="BR375">
        <f>VLOOKUP(Table3[[#This Row],[Reference]],metron,10,FALSE)</f>
        <v>2.7310090702947849</v>
      </c>
      <c r="BS375">
        <f>VLOOKUP(Table3[[#This Row],[Reference]],metron,11,FALSE)</f>
        <v>1.841836734693878</v>
      </c>
      <c r="BT375">
        <f>VLOOKUP(Table3[[#This Row],[Reference]],metron,12,FALSE)</f>
        <v>0.88917233560090703</v>
      </c>
      <c r="BU375">
        <f>VLOOKUP(Table3[[#This Row],[Reference]],metron,13,FALSE)</f>
        <v>0.804822695035461</v>
      </c>
      <c r="BV375">
        <f>VLOOKUP(Table3[[#This Row],[Reference]],metron,14,FALSE)</f>
        <v>0.38099290780141842</v>
      </c>
      <c r="BW375">
        <f>VLOOKUP(Table3[[#This Row],[Reference]],metron,15,FALSE)</f>
        <v>14.25174825174825</v>
      </c>
      <c r="BX375">
        <f>VLOOKUP(Table3[[#This Row],[Reference]],metron,16,FALSE)</f>
        <v>8.8316683316683324</v>
      </c>
      <c r="BY375">
        <f>VLOOKUP(Table3[[#This Row],[Reference]],metron,17,FALSE)</f>
        <v>6.2901265822784813</v>
      </c>
      <c r="BZ375">
        <f>VLOOKUP(Table3[[#This Row],[Reference]],metron,18,FALSE)</f>
        <v>3.6162025316455702</v>
      </c>
      <c r="CA375">
        <f>VLOOKUP(Table3[[#This Row],[Reference]],metron,19,FALSE)</f>
        <v>7.9616216694697686</v>
      </c>
      <c r="CB375">
        <f>VLOOKUP(Table3[[#This Row],[Reference]],metron,20,FALSE)</f>
        <v>5.2154658000227627</v>
      </c>
      <c r="CC375">
        <f>VLOOKUP(Table3[[#This Row],[Reference]],metron,21,FALSE)</f>
        <v>12.444895886236671</v>
      </c>
      <c r="CD375">
        <f>VLOOKUP(Table3[[#This Row],[Reference]],metron,22,FALSE)</f>
        <v>13.620619603859829</v>
      </c>
      <c r="CE375">
        <f>VLOOKUP(Table3[[#This Row],[Reference]],metron,23,FALSE)</f>
        <v>1.406084017382907</v>
      </c>
      <c r="CF375">
        <f>VLOOKUP(Table3[[#This Row],[Reference]],metron,24,FALSE)</f>
        <v>2.070980202800579</v>
      </c>
      <c r="CG375">
        <f>VLOOKUP(Table3[[#This Row],[Reference]],metron,25,FALSE)</f>
        <v>6.1323032351521013E-2</v>
      </c>
      <c r="CH375">
        <f>VLOOKUP(Table3[[#This Row],[Reference]],metron,26,FALSE)</f>
        <v>0.1313375181071946</v>
      </c>
    </row>
    <row r="376" spans="1:86" hidden="1" x14ac:dyDescent="0.45">
      <c r="A376">
        <v>1569193200</v>
      </c>
      <c r="B376" t="s">
        <v>2458</v>
      </c>
      <c r="C376" t="s">
        <v>64</v>
      </c>
      <c r="D376" t="s">
        <v>65</v>
      </c>
      <c r="E376" t="s">
        <v>66</v>
      </c>
      <c r="F376" t="s">
        <v>2311</v>
      </c>
      <c r="G376" t="s">
        <v>2285</v>
      </c>
      <c r="H376">
        <v>7</v>
      </c>
      <c r="I376">
        <v>1.33</v>
      </c>
      <c r="J376">
        <v>1</v>
      </c>
      <c r="K376">
        <v>1.55</v>
      </c>
      <c r="L376">
        <v>1.67</v>
      </c>
      <c r="M376">
        <v>1</v>
      </c>
      <c r="N376">
        <v>2</v>
      </c>
      <c r="O376">
        <v>3</v>
      </c>
      <c r="P376">
        <v>1</v>
      </c>
      <c r="Q376">
        <v>0</v>
      </c>
      <c r="R376">
        <v>1</v>
      </c>
      <c r="S376">
        <v>60</v>
      </c>
      <c r="T376" t="s">
        <v>2459</v>
      </c>
      <c r="U376">
        <v>16</v>
      </c>
      <c r="V376">
        <v>1</v>
      </c>
      <c r="W376">
        <v>2</v>
      </c>
      <c r="X376">
        <v>0</v>
      </c>
      <c r="Y376">
        <v>4</v>
      </c>
      <c r="Z376">
        <v>1</v>
      </c>
      <c r="AA376">
        <v>0</v>
      </c>
      <c r="AB376">
        <v>2</v>
      </c>
      <c r="AC376">
        <v>2</v>
      </c>
      <c r="AD376">
        <v>3</v>
      </c>
      <c r="AE376">
        <v>21</v>
      </c>
      <c r="AF376">
        <v>9</v>
      </c>
      <c r="AG376">
        <v>8</v>
      </c>
      <c r="AH376">
        <v>5</v>
      </c>
      <c r="AI376">
        <v>13</v>
      </c>
      <c r="AJ376">
        <v>4</v>
      </c>
      <c r="AK376">
        <v>7</v>
      </c>
      <c r="AL376">
        <v>15</v>
      </c>
      <c r="AM376">
        <v>62</v>
      </c>
      <c r="AN376">
        <v>38</v>
      </c>
      <c r="AO376">
        <v>2.65</v>
      </c>
      <c r="AP376">
        <v>1.17</v>
      </c>
      <c r="AQ376">
        <v>1.67</v>
      </c>
      <c r="AR376">
        <v>17</v>
      </c>
      <c r="AS376">
        <v>33</v>
      </c>
      <c r="AT376">
        <v>33</v>
      </c>
      <c r="AU376">
        <v>17</v>
      </c>
      <c r="AV376">
        <v>0</v>
      </c>
      <c r="AW376">
        <v>17</v>
      </c>
      <c r="AX376">
        <v>33</v>
      </c>
      <c r="AY376">
        <v>17</v>
      </c>
      <c r="AZ376">
        <v>67</v>
      </c>
      <c r="BA376">
        <v>8.33</v>
      </c>
      <c r="BB376">
        <v>6.66</v>
      </c>
      <c r="BC376">
        <v>2.2999999999999998</v>
      </c>
      <c r="BD376">
        <v>3.2</v>
      </c>
      <c r="BE376">
        <v>2.75</v>
      </c>
      <c r="BF376">
        <f t="shared" si="5"/>
        <v>3.6972990777338621E-2</v>
      </c>
      <c r="BG376">
        <f>1/Table3[[#This Row],[odds_ft_home_team_win]]-Table3[[#This Row],[Margin/3]]</f>
        <v>0.3978096179183136</v>
      </c>
      <c r="BH376">
        <f>1/Table3[[#This Row],[odds_ft_draw]]-Table3[[#This Row],[Margin/3]]</f>
        <v>0.27552700922266138</v>
      </c>
      <c r="BI376">
        <f>1/Table3[[#This Row],[odds_ft_away_team_win]]-Table3[[#This Row],[Margin/3]]</f>
        <v>0.32666337285902503</v>
      </c>
      <c r="BJ376">
        <f>MROUND(Table3[[#This Row],[ProbH]]*100,2)/100</f>
        <v>0.4</v>
      </c>
      <c r="BK376">
        <v>1.36</v>
      </c>
      <c r="BL376">
        <v>2.15</v>
      </c>
      <c r="BM376">
        <v>3.95</v>
      </c>
      <c r="BN376">
        <v>7.5</v>
      </c>
      <c r="BO376">
        <v>1.91</v>
      </c>
      <c r="BP376">
        <v>1.77</v>
      </c>
      <c r="BQ376" t="s">
        <v>2360</v>
      </c>
      <c r="BR376">
        <f>VLOOKUP(Table3[[#This Row],[Reference]],metron,10,FALSE)</f>
        <v>2.4956155335383219</v>
      </c>
      <c r="BS376">
        <f>VLOOKUP(Table3[[#This Row],[Reference]],metron,11,FALSE)</f>
        <v>1.344038264434575</v>
      </c>
      <c r="BT376">
        <f>VLOOKUP(Table3[[#This Row],[Reference]],metron,12,FALSE)</f>
        <v>1.1515772691037469</v>
      </c>
      <c r="BU376">
        <f>VLOOKUP(Table3[[#This Row],[Reference]],metron,13,FALSE)</f>
        <v>0.59936225942375587</v>
      </c>
      <c r="BV376">
        <f>VLOOKUP(Table3[[#This Row],[Reference]],metron,14,FALSE)</f>
        <v>0.50723152260562576</v>
      </c>
      <c r="BW376">
        <f>VLOOKUP(Table3[[#This Row],[Reference]],metron,15,FALSE)</f>
        <v>11.99278846153846</v>
      </c>
      <c r="BX376">
        <f>VLOOKUP(Table3[[#This Row],[Reference]],metron,16,FALSE)</f>
        <v>10.0277534965035</v>
      </c>
      <c r="BY376">
        <f>VLOOKUP(Table3[[#This Row],[Reference]],metron,17,FALSE)</f>
        <v>5.2857459543338514</v>
      </c>
      <c r="BZ376">
        <f>VLOOKUP(Table3[[#This Row],[Reference]],metron,18,FALSE)</f>
        <v>4.4067834183107957</v>
      </c>
      <c r="CA376">
        <f>VLOOKUP(Table3[[#This Row],[Reference]],metron,19,FALSE)</f>
        <v>6.7070425072046085</v>
      </c>
      <c r="CB376">
        <f>VLOOKUP(Table3[[#This Row],[Reference]],metron,20,FALSE)</f>
        <v>5.6209700781927046</v>
      </c>
      <c r="CC376">
        <f>VLOOKUP(Table3[[#This Row],[Reference]],metron,21,FALSE)</f>
        <v>13.04463690872752</v>
      </c>
      <c r="CD376">
        <f>VLOOKUP(Table3[[#This Row],[Reference]],metron,22,FALSE)</f>
        <v>13.49811236953142</v>
      </c>
      <c r="CE376">
        <f>VLOOKUP(Table3[[#This Row],[Reference]],metron,23,FALSE)</f>
        <v>1.5836526181353769</v>
      </c>
      <c r="CF376">
        <f>VLOOKUP(Table3[[#This Row],[Reference]],metron,24,FALSE)</f>
        <v>1.8744146445295871</v>
      </c>
      <c r="CG376">
        <f>VLOOKUP(Table3[[#This Row],[Reference]],metron,25,FALSE)</f>
        <v>8.5994040017028525E-2</v>
      </c>
      <c r="CH376">
        <f>VLOOKUP(Table3[[#This Row],[Reference]],metron,26,FALSE)</f>
        <v>0.13452532992762881</v>
      </c>
    </row>
    <row r="377" spans="1:86" hidden="1" x14ac:dyDescent="0.45">
      <c r="A377">
        <v>1569283200</v>
      </c>
      <c r="B377" t="s">
        <v>2460</v>
      </c>
      <c r="C377" t="s">
        <v>64</v>
      </c>
      <c r="D377" t="s">
        <v>65</v>
      </c>
      <c r="E377" t="s">
        <v>2310</v>
      </c>
      <c r="F377" t="s">
        <v>2291</v>
      </c>
      <c r="G377" t="s">
        <v>2327</v>
      </c>
      <c r="H377">
        <v>7</v>
      </c>
      <c r="I377">
        <v>2.33</v>
      </c>
      <c r="J377">
        <v>0.33</v>
      </c>
      <c r="K377">
        <v>2</v>
      </c>
      <c r="L377">
        <v>1.25</v>
      </c>
      <c r="M377">
        <v>2</v>
      </c>
      <c r="N377">
        <v>1</v>
      </c>
      <c r="O377">
        <v>3</v>
      </c>
      <c r="P377">
        <v>1</v>
      </c>
      <c r="Q377">
        <v>1</v>
      </c>
      <c r="R377">
        <v>0</v>
      </c>
      <c r="S377" t="s">
        <v>2461</v>
      </c>
      <c r="T377">
        <v>48</v>
      </c>
      <c r="U377">
        <v>4</v>
      </c>
      <c r="V377">
        <v>5</v>
      </c>
      <c r="W377">
        <v>1</v>
      </c>
      <c r="X377">
        <v>1</v>
      </c>
      <c r="Y377">
        <v>7</v>
      </c>
      <c r="Z377">
        <v>1</v>
      </c>
      <c r="AA377">
        <v>0</v>
      </c>
      <c r="AB377">
        <v>2</v>
      </c>
      <c r="AC377">
        <v>2</v>
      </c>
      <c r="AD377">
        <v>6</v>
      </c>
      <c r="AE377">
        <v>10</v>
      </c>
      <c r="AF377">
        <v>7</v>
      </c>
      <c r="AG377">
        <v>5</v>
      </c>
      <c r="AH377">
        <v>4</v>
      </c>
      <c r="AI377">
        <v>5</v>
      </c>
      <c r="AJ377">
        <v>3</v>
      </c>
      <c r="AK377">
        <v>15</v>
      </c>
      <c r="AL377">
        <v>22</v>
      </c>
      <c r="AM377">
        <v>56</v>
      </c>
      <c r="AN377">
        <v>44</v>
      </c>
      <c r="AO377">
        <v>1.36</v>
      </c>
      <c r="AP377">
        <v>1.19</v>
      </c>
      <c r="AQ377">
        <v>2</v>
      </c>
      <c r="AR377">
        <v>67</v>
      </c>
      <c r="AS377">
        <v>67</v>
      </c>
      <c r="AT377">
        <v>33</v>
      </c>
      <c r="AU377">
        <v>0</v>
      </c>
      <c r="AV377">
        <v>0</v>
      </c>
      <c r="AW377">
        <v>17</v>
      </c>
      <c r="AX377">
        <v>84</v>
      </c>
      <c r="AY377">
        <v>17</v>
      </c>
      <c r="AZ377">
        <v>67</v>
      </c>
      <c r="BA377">
        <v>9</v>
      </c>
      <c r="BB377">
        <v>8.33</v>
      </c>
      <c r="BC377">
        <v>1.91</v>
      </c>
      <c r="BD377">
        <v>3.15</v>
      </c>
      <c r="BE377">
        <v>4.5</v>
      </c>
      <c r="BF377">
        <f t="shared" si="5"/>
        <v>2.1080916368874474E-2</v>
      </c>
      <c r="BG377">
        <f>1/Table3[[#This Row],[odds_ft_home_team_win]]-Table3[[#This Row],[Margin/3]]</f>
        <v>0.50247929305520933</v>
      </c>
      <c r="BH377">
        <f>1/Table3[[#This Row],[odds_ft_draw]]-Table3[[#This Row],[Margin/3]]</f>
        <v>0.29637940109144295</v>
      </c>
      <c r="BI377">
        <f>1/Table3[[#This Row],[odds_ft_away_team_win]]-Table3[[#This Row],[Margin/3]]</f>
        <v>0.20114130585334775</v>
      </c>
      <c r="BJ377">
        <f>MROUND(Table3[[#This Row],[ProbH]]*100,2)/100</f>
        <v>0.5</v>
      </c>
      <c r="BK377">
        <v>1.59</v>
      </c>
      <c r="BL377">
        <v>2.8</v>
      </c>
      <c r="BM377">
        <v>5.8</v>
      </c>
      <c r="BN377">
        <v>12</v>
      </c>
      <c r="BO377">
        <v>2.4500000000000002</v>
      </c>
      <c r="BP377">
        <v>1.51</v>
      </c>
      <c r="BQ377" t="s">
        <v>2313</v>
      </c>
      <c r="BR377">
        <f>VLOOKUP(Table3[[#This Row],[Reference]],metron,10,FALSE)</f>
        <v>2.5202079886551649</v>
      </c>
      <c r="BS377">
        <f>VLOOKUP(Table3[[#This Row],[Reference]],metron,11,FALSE)</f>
        <v>1.5342708579532029</v>
      </c>
      <c r="BT377">
        <f>VLOOKUP(Table3[[#This Row],[Reference]],metron,12,FALSE)</f>
        <v>0.98593713070196176</v>
      </c>
      <c r="BU377">
        <f>VLOOKUP(Table3[[#This Row],[Reference]],metron,13,FALSE)</f>
        <v>0.67513590167809023</v>
      </c>
      <c r="BV377">
        <f>VLOOKUP(Table3[[#This Row],[Reference]],metron,14,FALSE)</f>
        <v>0.4286727337194185</v>
      </c>
      <c r="BW377">
        <f>VLOOKUP(Table3[[#This Row],[Reference]],metron,15,FALSE)</f>
        <v>12.98669114272602</v>
      </c>
      <c r="BX377">
        <f>VLOOKUP(Table3[[#This Row],[Reference]],metron,16,FALSE)</f>
        <v>9.4167049105094076</v>
      </c>
      <c r="BY377">
        <f>VLOOKUP(Table3[[#This Row],[Reference]],metron,17,FALSE)</f>
        <v>5.6645716945996272</v>
      </c>
      <c r="BZ377">
        <f>VLOOKUP(Table3[[#This Row],[Reference]],metron,18,FALSE)</f>
        <v>4.0242085661080074</v>
      </c>
      <c r="CA377">
        <f>VLOOKUP(Table3[[#This Row],[Reference]],metron,19,FALSE)</f>
        <v>7.3221194481263927</v>
      </c>
      <c r="CB377">
        <f>VLOOKUP(Table3[[#This Row],[Reference]],metron,20,FALSE)</f>
        <v>5.3924963444014002</v>
      </c>
      <c r="CC377">
        <f>VLOOKUP(Table3[[#This Row],[Reference]],metron,21,FALSE)</f>
        <v>12.508162313432839</v>
      </c>
      <c r="CD377">
        <f>VLOOKUP(Table3[[#This Row],[Reference]],metron,22,FALSE)</f>
        <v>13.36963619402985</v>
      </c>
      <c r="CE377">
        <f>VLOOKUP(Table3[[#This Row],[Reference]],metron,23,FALSE)</f>
        <v>1.4438014689517029</v>
      </c>
      <c r="CF377">
        <f>VLOOKUP(Table3[[#This Row],[Reference]],metron,24,FALSE)</f>
        <v>1.9410193634542621</v>
      </c>
      <c r="CG377">
        <f>VLOOKUP(Table3[[#This Row],[Reference]],metron,25,FALSE)</f>
        <v>8.4130870242599604E-2</v>
      </c>
      <c r="CH377">
        <f>VLOOKUP(Table3[[#This Row],[Reference]],metron,26,FALSE)</f>
        <v>0.1275317160026708</v>
      </c>
    </row>
    <row r="378" spans="1:86" hidden="1" x14ac:dyDescent="0.45">
      <c r="A378">
        <v>1569621600</v>
      </c>
      <c r="B378" t="s">
        <v>2462</v>
      </c>
      <c r="C378" t="s">
        <v>64</v>
      </c>
      <c r="D378" t="s">
        <v>65</v>
      </c>
      <c r="E378" t="s">
        <v>2300</v>
      </c>
      <c r="F378" t="s">
        <v>2274</v>
      </c>
      <c r="G378" t="s">
        <v>2332</v>
      </c>
      <c r="H378">
        <v>8</v>
      </c>
      <c r="I378">
        <v>1.67</v>
      </c>
      <c r="J378">
        <v>0.25</v>
      </c>
      <c r="K378">
        <v>1.0900000000000001</v>
      </c>
      <c r="L378">
        <v>1</v>
      </c>
      <c r="M378">
        <v>1</v>
      </c>
      <c r="N378">
        <v>2</v>
      </c>
      <c r="O378">
        <v>3</v>
      </c>
      <c r="P378">
        <v>1</v>
      </c>
      <c r="Q378">
        <v>0</v>
      </c>
      <c r="R378">
        <v>1</v>
      </c>
      <c r="S378">
        <v>63</v>
      </c>
      <c r="T378" t="s">
        <v>2463</v>
      </c>
      <c r="U378">
        <v>5</v>
      </c>
      <c r="V378">
        <v>2</v>
      </c>
      <c r="W378">
        <v>4</v>
      </c>
      <c r="X378">
        <v>0</v>
      </c>
      <c r="Y378">
        <v>2</v>
      </c>
      <c r="Z378">
        <v>0</v>
      </c>
      <c r="AA378">
        <v>2</v>
      </c>
      <c r="AB378">
        <v>2</v>
      </c>
      <c r="AC378">
        <v>1</v>
      </c>
      <c r="AD378">
        <v>1</v>
      </c>
      <c r="AE378">
        <v>5</v>
      </c>
      <c r="AF378">
        <v>10</v>
      </c>
      <c r="AG378">
        <v>0</v>
      </c>
      <c r="AH378">
        <v>3</v>
      </c>
      <c r="AI378">
        <v>5</v>
      </c>
      <c r="AJ378">
        <v>7</v>
      </c>
      <c r="AK378">
        <v>16</v>
      </c>
      <c r="AL378">
        <v>21</v>
      </c>
      <c r="AM378">
        <v>58</v>
      </c>
      <c r="AN378">
        <v>42</v>
      </c>
      <c r="AO378">
        <v>0.57999999999999996</v>
      </c>
      <c r="AP378">
        <v>1.18</v>
      </c>
      <c r="AQ378">
        <v>2.09</v>
      </c>
      <c r="AR378">
        <v>42</v>
      </c>
      <c r="AS378">
        <v>71</v>
      </c>
      <c r="AT378">
        <v>42</v>
      </c>
      <c r="AU378">
        <v>13</v>
      </c>
      <c r="AV378">
        <v>13</v>
      </c>
      <c r="AW378">
        <v>25</v>
      </c>
      <c r="AX378">
        <v>25</v>
      </c>
      <c r="AY378">
        <v>59</v>
      </c>
      <c r="AZ378">
        <v>59</v>
      </c>
      <c r="BA378">
        <v>8.33</v>
      </c>
      <c r="BB378">
        <v>5.33</v>
      </c>
      <c r="BC378">
        <v>3</v>
      </c>
      <c r="BD378">
        <v>2.85</v>
      </c>
      <c r="BE378">
        <v>2.6</v>
      </c>
      <c r="BF378">
        <f t="shared" si="5"/>
        <v>2.2941970310391319E-2</v>
      </c>
      <c r="BG378">
        <f>1/Table3[[#This Row],[odds_ft_home_team_win]]-Table3[[#This Row],[Margin/3]]</f>
        <v>0.31039136302294201</v>
      </c>
      <c r="BH378">
        <f>1/Table3[[#This Row],[odds_ft_draw]]-Table3[[#This Row],[Margin/3]]</f>
        <v>0.32793522267206482</v>
      </c>
      <c r="BI378">
        <f>1/Table3[[#This Row],[odds_ft_away_team_win]]-Table3[[#This Row],[Margin/3]]</f>
        <v>0.36167341430499328</v>
      </c>
      <c r="BJ378">
        <f>MROUND(Table3[[#This Row],[ProbH]]*100,2)/100</f>
        <v>0.32</v>
      </c>
      <c r="BK378">
        <v>1.56</v>
      </c>
      <c r="BL378">
        <v>2.7</v>
      </c>
      <c r="BM378">
        <v>5.5</v>
      </c>
      <c r="BN378">
        <v>11.25</v>
      </c>
      <c r="BO378">
        <v>2.2000000000000002</v>
      </c>
      <c r="BP378">
        <v>1.62</v>
      </c>
      <c r="BQ378" t="s">
        <v>2339</v>
      </c>
      <c r="BR378">
        <f>VLOOKUP(Table3[[#This Row],[Reference]],metron,10,FALSE)</f>
        <v>2.5313454284174597</v>
      </c>
      <c r="BS378">
        <f>VLOOKUP(Table3[[#This Row],[Reference]],metron,11,FALSE)</f>
        <v>1.210167055864918</v>
      </c>
      <c r="BT378">
        <f>VLOOKUP(Table3[[#This Row],[Reference]],metron,12,FALSE)</f>
        <v>1.3211783725525419</v>
      </c>
      <c r="BU378">
        <f>VLOOKUP(Table3[[#This Row],[Reference]],metron,13,FALSE)</f>
        <v>0.53135669362084459</v>
      </c>
      <c r="BV378">
        <f>VLOOKUP(Table3[[#This Row],[Reference]],metron,14,FALSE)</f>
        <v>0.55633423180592989</v>
      </c>
      <c r="BW378">
        <f>VLOOKUP(Table3[[#This Row],[Reference]],metron,15,FALSE)</f>
        <v>11.21109010712035</v>
      </c>
      <c r="BX378">
        <f>VLOOKUP(Table3[[#This Row],[Reference]],metron,16,FALSE)</f>
        <v>11.01700787401575</v>
      </c>
      <c r="BY378">
        <f>VLOOKUP(Table3[[#This Row],[Reference]],metron,17,FALSE)</f>
        <v>4.6792332268370611</v>
      </c>
      <c r="BZ378">
        <f>VLOOKUP(Table3[[#This Row],[Reference]],metron,18,FALSE)</f>
        <v>4.7080804854679013</v>
      </c>
      <c r="CA378">
        <f>VLOOKUP(Table3[[#This Row],[Reference]],metron,19,FALSE)</f>
        <v>6.5318568802832893</v>
      </c>
      <c r="CB378">
        <f>VLOOKUP(Table3[[#This Row],[Reference]],metron,20,FALSE)</f>
        <v>6.3089273885478487</v>
      </c>
      <c r="CC378">
        <f>VLOOKUP(Table3[[#This Row],[Reference]],metron,21,FALSE)</f>
        <v>12.72547770700637</v>
      </c>
      <c r="CD378">
        <f>VLOOKUP(Table3[[#This Row],[Reference]],metron,22,FALSE)</f>
        <v>13.06847133757962</v>
      </c>
      <c r="CE378">
        <f>VLOOKUP(Table3[[#This Row],[Reference]],metron,23,FALSE)</f>
        <v>1.6902356902356901</v>
      </c>
      <c r="CF378">
        <f>VLOOKUP(Table3[[#This Row],[Reference]],metron,24,FALSE)</f>
        <v>1.8050198959289869</v>
      </c>
      <c r="CG378">
        <f>VLOOKUP(Table3[[#This Row],[Reference]],metron,25,FALSE)</f>
        <v>0.105907560453015</v>
      </c>
      <c r="CH378">
        <f>VLOOKUP(Table3[[#This Row],[Reference]],metron,26,FALSE)</f>
        <v>0.1141720232629324</v>
      </c>
    </row>
    <row r="379" spans="1:86" hidden="1" x14ac:dyDescent="0.45">
      <c r="A379">
        <v>1569629400</v>
      </c>
      <c r="B379" t="s">
        <v>2464</v>
      </c>
      <c r="C379" t="s">
        <v>64</v>
      </c>
      <c r="D379" t="s">
        <v>65</v>
      </c>
      <c r="E379" t="s">
        <v>2279</v>
      </c>
      <c r="F379" t="s">
        <v>2290</v>
      </c>
      <c r="G379" t="s">
        <v>2465</v>
      </c>
      <c r="H379">
        <v>8</v>
      </c>
      <c r="I379">
        <v>2</v>
      </c>
      <c r="J379">
        <v>1.33</v>
      </c>
      <c r="K379">
        <v>1.36</v>
      </c>
      <c r="L379">
        <v>1.17</v>
      </c>
      <c r="M379">
        <v>1</v>
      </c>
      <c r="N379">
        <v>1</v>
      </c>
      <c r="O379">
        <v>2</v>
      </c>
      <c r="P379">
        <v>1</v>
      </c>
      <c r="Q379">
        <v>1</v>
      </c>
      <c r="R379">
        <v>0</v>
      </c>
      <c r="S379">
        <v>6</v>
      </c>
      <c r="T379">
        <v>47</v>
      </c>
      <c r="U379">
        <v>4</v>
      </c>
      <c r="V379">
        <v>5</v>
      </c>
      <c r="W379">
        <v>3</v>
      </c>
      <c r="X379">
        <v>0</v>
      </c>
      <c r="Y379">
        <v>3</v>
      </c>
      <c r="Z379">
        <v>0</v>
      </c>
      <c r="AA379">
        <v>2</v>
      </c>
      <c r="AB379">
        <v>1</v>
      </c>
      <c r="AC379">
        <v>0</v>
      </c>
      <c r="AD379">
        <v>3</v>
      </c>
      <c r="AE379">
        <v>9</v>
      </c>
      <c r="AF379">
        <v>10</v>
      </c>
      <c r="AG379">
        <v>6</v>
      </c>
      <c r="AH379">
        <v>6</v>
      </c>
      <c r="AI379">
        <v>3</v>
      </c>
      <c r="AJ379">
        <v>4</v>
      </c>
      <c r="AK379">
        <v>12</v>
      </c>
      <c r="AL379">
        <v>17</v>
      </c>
      <c r="AM379">
        <v>41</v>
      </c>
      <c r="AN379">
        <v>59</v>
      </c>
      <c r="AO379">
        <v>1.45</v>
      </c>
      <c r="AP379">
        <v>1.58</v>
      </c>
      <c r="AQ379">
        <v>2.67</v>
      </c>
      <c r="AR379">
        <v>50</v>
      </c>
      <c r="AS379">
        <v>84</v>
      </c>
      <c r="AT379">
        <v>67</v>
      </c>
      <c r="AU379">
        <v>17</v>
      </c>
      <c r="AV379">
        <v>0</v>
      </c>
      <c r="AW379">
        <v>33</v>
      </c>
      <c r="AX379">
        <v>100</v>
      </c>
      <c r="AY379">
        <v>50</v>
      </c>
      <c r="AZ379">
        <v>67</v>
      </c>
      <c r="BA379">
        <v>8</v>
      </c>
      <c r="BB379">
        <v>4.67</v>
      </c>
      <c r="BC379">
        <v>3.4</v>
      </c>
      <c r="BD379">
        <v>3.1</v>
      </c>
      <c r="BE379">
        <v>2.2000000000000002</v>
      </c>
      <c r="BF379">
        <f t="shared" si="5"/>
        <v>2.3747915588522812E-2</v>
      </c>
      <c r="BG379">
        <f>1/Table3[[#This Row],[odds_ft_home_team_win]]-Table3[[#This Row],[Margin/3]]</f>
        <v>0.27036973147030074</v>
      </c>
      <c r="BH379">
        <f>1/Table3[[#This Row],[odds_ft_draw]]-Table3[[#This Row],[Margin/3]]</f>
        <v>0.29883272957276752</v>
      </c>
      <c r="BI379">
        <f>1/Table3[[#This Row],[odds_ft_away_team_win]]-Table3[[#This Row],[Margin/3]]</f>
        <v>0.43079753895693174</v>
      </c>
      <c r="BJ379">
        <f>MROUND(Table3[[#This Row],[ProbH]]*100,2)/100</f>
        <v>0.28000000000000003</v>
      </c>
      <c r="BK379">
        <v>1.49</v>
      </c>
      <c r="BL379">
        <v>2.5</v>
      </c>
      <c r="BM379">
        <v>4.8499999999999996</v>
      </c>
      <c r="BN379">
        <v>9.75</v>
      </c>
      <c r="BO379">
        <v>2.1</v>
      </c>
      <c r="BP379">
        <v>1.67</v>
      </c>
      <c r="BQ379" t="s">
        <v>2363</v>
      </c>
      <c r="BR379">
        <f>VLOOKUP(Table3[[#This Row],[Reference]],metron,10,FALSE)</f>
        <v>2.5445607358071678</v>
      </c>
      <c r="BS379">
        <f>VLOOKUP(Table3[[#This Row],[Reference]],metron,11,FALSE)</f>
        <v>1.128766254360926</v>
      </c>
      <c r="BT379">
        <f>VLOOKUP(Table3[[#This Row],[Reference]],metron,12,FALSE)</f>
        <v>1.415794481446242</v>
      </c>
      <c r="BU379">
        <f>VLOOKUP(Table3[[#This Row],[Reference]],metron,13,FALSE)</f>
        <v>0.49635267998731369</v>
      </c>
      <c r="BV379">
        <f>VLOOKUP(Table3[[#This Row],[Reference]],metron,14,FALSE)</f>
        <v>0.61084681255946716</v>
      </c>
      <c r="BW379">
        <f>VLOOKUP(Table3[[#This Row],[Reference]],metron,15,FALSE)</f>
        <v>11.04442036836403</v>
      </c>
      <c r="BX379">
        <f>VLOOKUP(Table3[[#This Row],[Reference]],metron,16,FALSE)</f>
        <v>11.38840736728061</v>
      </c>
      <c r="BY379">
        <f>VLOOKUP(Table3[[#This Row],[Reference]],metron,17,FALSE)</f>
        <v>4.5379574003276897</v>
      </c>
      <c r="BZ379">
        <f>VLOOKUP(Table3[[#This Row],[Reference]],metron,18,FALSE)</f>
        <v>4.8481703986892413</v>
      </c>
      <c r="CA379">
        <f>VLOOKUP(Table3[[#This Row],[Reference]],metron,19,FALSE)</f>
        <v>6.5064629680363399</v>
      </c>
      <c r="CB379">
        <f>VLOOKUP(Table3[[#This Row],[Reference]],metron,20,FALSE)</f>
        <v>6.540236968591369</v>
      </c>
      <c r="CC379">
        <f>VLOOKUP(Table3[[#This Row],[Reference]],metron,21,FALSE)</f>
        <v>13.117582417582421</v>
      </c>
      <c r="CD379">
        <f>VLOOKUP(Table3[[#This Row],[Reference]],metron,22,FALSE)</f>
        <v>13.28241758241758</v>
      </c>
      <c r="CE379">
        <f>VLOOKUP(Table3[[#This Row],[Reference]],metron,23,FALSE)</f>
        <v>1.792592592592593</v>
      </c>
      <c r="CF379">
        <f>VLOOKUP(Table3[[#This Row],[Reference]],metron,24,FALSE)</f>
        <v>1.806980433632998</v>
      </c>
      <c r="CG379">
        <f>VLOOKUP(Table3[[#This Row],[Reference]],metron,25,FALSE)</f>
        <v>0.1047065044949762</v>
      </c>
      <c r="CH379">
        <f>VLOOKUP(Table3[[#This Row],[Reference]],metron,26,FALSE)</f>
        <v>0.1073506081438392</v>
      </c>
    </row>
    <row r="380" spans="1:86" hidden="1" x14ac:dyDescent="0.45">
      <c r="A380">
        <v>1569695400</v>
      </c>
      <c r="B380" t="s">
        <v>2466</v>
      </c>
      <c r="C380" t="s">
        <v>64</v>
      </c>
      <c r="D380" t="s">
        <v>65</v>
      </c>
      <c r="E380" t="s">
        <v>2325</v>
      </c>
      <c r="F380" t="s">
        <v>2299</v>
      </c>
      <c r="G380" t="s">
        <v>2467</v>
      </c>
      <c r="H380">
        <v>8</v>
      </c>
      <c r="I380">
        <v>2</v>
      </c>
      <c r="J380">
        <v>0</v>
      </c>
      <c r="K380">
        <v>1.67</v>
      </c>
      <c r="L380">
        <v>0.91</v>
      </c>
      <c r="M380">
        <v>3</v>
      </c>
      <c r="N380">
        <v>0</v>
      </c>
      <c r="O380">
        <v>3</v>
      </c>
      <c r="P380">
        <v>2</v>
      </c>
      <c r="Q380">
        <v>2</v>
      </c>
      <c r="R380">
        <v>0</v>
      </c>
      <c r="S380" t="s">
        <v>2468</v>
      </c>
      <c r="U380">
        <v>4</v>
      </c>
      <c r="V380">
        <v>7</v>
      </c>
      <c r="W380">
        <v>3</v>
      </c>
      <c r="X380">
        <v>0</v>
      </c>
      <c r="Y380">
        <v>1</v>
      </c>
      <c r="Z380">
        <v>0</v>
      </c>
      <c r="AA380">
        <v>2</v>
      </c>
      <c r="AB380">
        <v>1</v>
      </c>
      <c r="AC380">
        <v>1</v>
      </c>
      <c r="AD380">
        <v>0</v>
      </c>
      <c r="AE380">
        <v>12</v>
      </c>
      <c r="AF380">
        <v>12</v>
      </c>
      <c r="AG380">
        <v>5</v>
      </c>
      <c r="AH380">
        <v>5</v>
      </c>
      <c r="AI380">
        <v>7</v>
      </c>
      <c r="AJ380">
        <v>7</v>
      </c>
      <c r="AK380">
        <v>19</v>
      </c>
      <c r="AL380">
        <v>13</v>
      </c>
      <c r="AM380">
        <v>43</v>
      </c>
      <c r="AN380">
        <v>57</v>
      </c>
      <c r="AO380">
        <v>1.48</v>
      </c>
      <c r="AP380">
        <v>1.64</v>
      </c>
      <c r="AQ380">
        <v>2.17</v>
      </c>
      <c r="AR380">
        <v>33</v>
      </c>
      <c r="AS380">
        <v>50</v>
      </c>
      <c r="AT380">
        <v>33</v>
      </c>
      <c r="AU380">
        <v>17</v>
      </c>
      <c r="AV380">
        <v>17</v>
      </c>
      <c r="AW380">
        <v>34</v>
      </c>
      <c r="AX380">
        <v>100</v>
      </c>
      <c r="AY380">
        <v>33</v>
      </c>
      <c r="AZ380">
        <v>33</v>
      </c>
      <c r="BA380">
        <v>9.67</v>
      </c>
      <c r="BB380">
        <v>4.33</v>
      </c>
      <c r="BC380">
        <v>2.4500000000000002</v>
      </c>
      <c r="BD380">
        <v>2.95</v>
      </c>
      <c r="BE380">
        <v>3.15</v>
      </c>
      <c r="BF380">
        <f t="shared" si="5"/>
        <v>2.1535544537965839E-2</v>
      </c>
      <c r="BG380">
        <f>1/Table3[[#This Row],[odds_ft_home_team_win]]-Table3[[#This Row],[Margin/3]]</f>
        <v>0.38662772076815655</v>
      </c>
      <c r="BH380">
        <f>1/Table3[[#This Row],[odds_ft_draw]]-Table3[[#This Row],[Margin/3]]</f>
        <v>0.31744750630949176</v>
      </c>
      <c r="BI380">
        <f>1/Table3[[#This Row],[odds_ft_away_team_win]]-Table3[[#This Row],[Margin/3]]</f>
        <v>0.29592477292235159</v>
      </c>
      <c r="BJ380">
        <f>MROUND(Table3[[#This Row],[ProbH]]*100,2)/100</f>
        <v>0.38</v>
      </c>
      <c r="BK380">
        <v>1.53</v>
      </c>
      <c r="BL380">
        <v>2.65</v>
      </c>
      <c r="BM380">
        <v>5.25</v>
      </c>
      <c r="BN380">
        <v>10.75</v>
      </c>
      <c r="BO380">
        <v>2.15</v>
      </c>
      <c r="BP380">
        <v>1.65</v>
      </c>
      <c r="BQ380" t="s">
        <v>2328</v>
      </c>
      <c r="BR380">
        <f>VLOOKUP(Table3[[#This Row],[Reference]],metron,10,FALSE)</f>
        <v>2.4900895140664963</v>
      </c>
      <c r="BS380">
        <f>VLOOKUP(Table3[[#This Row],[Reference]],metron,11,FALSE)</f>
        <v>1.330562659846547</v>
      </c>
      <c r="BT380">
        <f>VLOOKUP(Table3[[#This Row],[Reference]],metron,12,FALSE)</f>
        <v>1.1595268542199491</v>
      </c>
      <c r="BU380">
        <f>VLOOKUP(Table3[[#This Row],[Reference]],metron,13,FALSE)</f>
        <v>0.59053607588191415</v>
      </c>
      <c r="BV380">
        <f>VLOOKUP(Table3[[#This Row],[Reference]],metron,14,FALSE)</f>
        <v>0.50069274219332838</v>
      </c>
      <c r="BW380">
        <f>VLOOKUP(Table3[[#This Row],[Reference]],metron,15,FALSE)</f>
        <v>11.79715236686391</v>
      </c>
      <c r="BX380">
        <f>VLOOKUP(Table3[[#This Row],[Reference]],metron,16,FALSE)</f>
        <v>10.317122781065089</v>
      </c>
      <c r="BY380">
        <f>VLOOKUP(Table3[[#This Row],[Reference]],metron,17,FALSE)</f>
        <v>5.0637025966747622</v>
      </c>
      <c r="BZ380">
        <f>VLOOKUP(Table3[[#This Row],[Reference]],metron,18,FALSE)</f>
        <v>4.4674014571268454</v>
      </c>
      <c r="CA380">
        <f>VLOOKUP(Table3[[#This Row],[Reference]],metron,19,FALSE)</f>
        <v>6.7334497701891483</v>
      </c>
      <c r="CB380">
        <f>VLOOKUP(Table3[[#This Row],[Reference]],metron,20,FALSE)</f>
        <v>5.849721323938244</v>
      </c>
      <c r="CC380">
        <f>VLOOKUP(Table3[[#This Row],[Reference]],metron,21,FALSE)</f>
        <v>12.89644194756554</v>
      </c>
      <c r="CD380">
        <f>VLOOKUP(Table3[[#This Row],[Reference]],metron,22,FALSE)</f>
        <v>13.3434456928839</v>
      </c>
      <c r="CE380">
        <f>VLOOKUP(Table3[[#This Row],[Reference]],metron,23,FALSE)</f>
        <v>1.6144382124117971</v>
      </c>
      <c r="CF380">
        <f>VLOOKUP(Table3[[#This Row],[Reference]],metron,24,FALSE)</f>
        <v>1.9032024606477289</v>
      </c>
      <c r="CG380">
        <f>VLOOKUP(Table3[[#This Row],[Reference]],metron,25,FALSE)</f>
        <v>9.372172969060974E-2</v>
      </c>
      <c r="CH380">
        <f>VLOOKUP(Table3[[#This Row],[Reference]],metron,26,FALSE)</f>
        <v>0.11669983716301791</v>
      </c>
    </row>
    <row r="381" spans="1:86" hidden="1" x14ac:dyDescent="0.45">
      <c r="A381">
        <v>1569703500</v>
      </c>
      <c r="B381" t="s">
        <v>2469</v>
      </c>
      <c r="C381" t="s">
        <v>64</v>
      </c>
      <c r="D381" t="s">
        <v>65</v>
      </c>
      <c r="E381" t="s">
        <v>2291</v>
      </c>
      <c r="F381" t="s">
        <v>66</v>
      </c>
      <c r="G381" t="s">
        <v>2317</v>
      </c>
      <c r="H381">
        <v>8</v>
      </c>
      <c r="I381">
        <v>0</v>
      </c>
      <c r="J381">
        <v>2.33</v>
      </c>
      <c r="K381">
        <v>0.73</v>
      </c>
      <c r="L381">
        <v>2.5</v>
      </c>
      <c r="M381">
        <v>0</v>
      </c>
      <c r="N381">
        <v>2</v>
      </c>
      <c r="O381">
        <v>2</v>
      </c>
      <c r="P381">
        <v>1</v>
      </c>
      <c r="Q381">
        <v>0</v>
      </c>
      <c r="R381">
        <v>1</v>
      </c>
      <c r="T381" t="s">
        <v>2470</v>
      </c>
      <c r="U381">
        <v>7</v>
      </c>
      <c r="V381">
        <v>9</v>
      </c>
      <c r="W381">
        <v>2</v>
      </c>
      <c r="X381">
        <v>0</v>
      </c>
      <c r="Y381">
        <v>2</v>
      </c>
      <c r="Z381">
        <v>0</v>
      </c>
      <c r="AA381">
        <v>1</v>
      </c>
      <c r="AB381">
        <v>1</v>
      </c>
      <c r="AC381">
        <v>2</v>
      </c>
      <c r="AD381">
        <v>0</v>
      </c>
      <c r="AE381">
        <v>22</v>
      </c>
      <c r="AF381">
        <v>14</v>
      </c>
      <c r="AG381">
        <v>11</v>
      </c>
      <c r="AH381">
        <v>5</v>
      </c>
      <c r="AI381">
        <v>11</v>
      </c>
      <c r="AJ381">
        <v>9</v>
      </c>
      <c r="AK381">
        <v>9</v>
      </c>
      <c r="AL381">
        <v>23</v>
      </c>
      <c r="AM381">
        <v>49</v>
      </c>
      <c r="AN381">
        <v>51</v>
      </c>
      <c r="AO381">
        <v>2.86</v>
      </c>
      <c r="AP381">
        <v>1.87</v>
      </c>
      <c r="AQ381">
        <v>3</v>
      </c>
      <c r="AR381">
        <v>50</v>
      </c>
      <c r="AS381">
        <v>67</v>
      </c>
      <c r="AT381">
        <v>50</v>
      </c>
      <c r="AU381">
        <v>34</v>
      </c>
      <c r="AV381">
        <v>17</v>
      </c>
      <c r="AW381">
        <v>34</v>
      </c>
      <c r="AX381">
        <v>67</v>
      </c>
      <c r="AY381">
        <v>33</v>
      </c>
      <c r="AZ381">
        <v>100</v>
      </c>
      <c r="BA381">
        <v>15</v>
      </c>
      <c r="BB381">
        <v>7</v>
      </c>
      <c r="BC381">
        <v>4.1500000000000004</v>
      </c>
      <c r="BD381">
        <v>3.3</v>
      </c>
      <c r="BE381">
        <v>1.91</v>
      </c>
      <c r="BF381">
        <f t="shared" si="5"/>
        <v>2.2518122625357833E-2</v>
      </c>
      <c r="BG381">
        <f>1/Table3[[#This Row],[odds_ft_home_team_win]]-Table3[[#This Row],[Margin/3]]</f>
        <v>0.2184457327963289</v>
      </c>
      <c r="BH381">
        <f>1/Table3[[#This Row],[odds_ft_draw]]-Table3[[#This Row],[Margin/3]]</f>
        <v>0.28051218040494519</v>
      </c>
      <c r="BI381">
        <f>1/Table3[[#This Row],[odds_ft_away_team_win]]-Table3[[#This Row],[Margin/3]]</f>
        <v>0.50104208679872597</v>
      </c>
      <c r="BJ381">
        <f>MROUND(Table3[[#This Row],[ProbH]]*100,2)/100</f>
        <v>0.22</v>
      </c>
      <c r="BK381">
        <v>1.38</v>
      </c>
      <c r="BL381">
        <v>2.2000000000000002</v>
      </c>
      <c r="BM381">
        <v>4.0999999999999996</v>
      </c>
      <c r="BN381">
        <v>8</v>
      </c>
      <c r="BO381">
        <v>1.95</v>
      </c>
      <c r="BP381">
        <v>1.77</v>
      </c>
      <c r="BQ381" t="s">
        <v>2353</v>
      </c>
      <c r="BR381">
        <f>VLOOKUP(Table3[[#This Row],[Reference]],metron,10,FALSE)</f>
        <v>2.7115135834411381</v>
      </c>
      <c r="BS381">
        <f>VLOOKUP(Table3[[#This Row],[Reference]],metron,11,FALSE)</f>
        <v>1.0633893919793009</v>
      </c>
      <c r="BT381">
        <f>VLOOKUP(Table3[[#This Row],[Reference]],metron,12,FALSE)</f>
        <v>1.648124191461837</v>
      </c>
      <c r="BU381">
        <f>VLOOKUP(Table3[[#This Row],[Reference]],metron,13,FALSE)</f>
        <v>0.47218628719275552</v>
      </c>
      <c r="BV381">
        <f>VLOOKUP(Table3[[#This Row],[Reference]],metron,14,FALSE)</f>
        <v>0.70181112548512292</v>
      </c>
      <c r="BW381">
        <f>VLOOKUP(Table3[[#This Row],[Reference]],metron,15,FALSE)</f>
        <v>10.38488783943329</v>
      </c>
      <c r="BX381">
        <f>VLOOKUP(Table3[[#This Row],[Reference]],metron,16,FALSE)</f>
        <v>12.349468713105081</v>
      </c>
      <c r="BY381">
        <f>VLOOKUP(Table3[[#This Row],[Reference]],metron,17,FALSE)</f>
        <v>4.0990453460620522</v>
      </c>
      <c r="BZ381">
        <f>VLOOKUP(Table3[[#This Row],[Reference]],metron,18,FALSE)</f>
        <v>5.2720763723150359</v>
      </c>
      <c r="CA381">
        <f>VLOOKUP(Table3[[#This Row],[Reference]],metron,19,FALSE)</f>
        <v>6.2858424933712378</v>
      </c>
      <c r="CB381">
        <f>VLOOKUP(Table3[[#This Row],[Reference]],metron,20,FALSE)</f>
        <v>7.0773923407900448</v>
      </c>
      <c r="CC381">
        <f>VLOOKUP(Table3[[#This Row],[Reference]],metron,21,FALSE)</f>
        <v>13.235083532219569</v>
      </c>
      <c r="CD381">
        <f>VLOOKUP(Table3[[#This Row],[Reference]],metron,22,FALSE)</f>
        <v>13.05131264916468</v>
      </c>
      <c r="CE381">
        <f>VLOOKUP(Table3[[#This Row],[Reference]],metron,23,FALSE)</f>
        <v>1.834292289988493</v>
      </c>
      <c r="CF381">
        <f>VLOOKUP(Table3[[#This Row],[Reference]],metron,24,FALSE)</f>
        <v>1.806674338319908</v>
      </c>
      <c r="CG381">
        <f>VLOOKUP(Table3[[#This Row],[Reference]],metron,25,FALSE)</f>
        <v>0.1196777905638665</v>
      </c>
      <c r="CH381">
        <f>VLOOKUP(Table3[[#This Row],[Reference]],metron,26,FALSE)</f>
        <v>0.1185270425776755</v>
      </c>
    </row>
    <row r="382" spans="1:86" hidden="1" x14ac:dyDescent="0.45">
      <c r="A382">
        <v>1569711600</v>
      </c>
      <c r="B382" t="s">
        <v>2471</v>
      </c>
      <c r="C382" t="s">
        <v>64</v>
      </c>
      <c r="D382" t="s">
        <v>65</v>
      </c>
      <c r="E382" t="s">
        <v>2320</v>
      </c>
      <c r="F382" t="s">
        <v>2304</v>
      </c>
      <c r="G382" t="s">
        <v>2292</v>
      </c>
      <c r="H382">
        <v>8</v>
      </c>
      <c r="I382">
        <v>2.33</v>
      </c>
      <c r="J382">
        <v>0.5</v>
      </c>
      <c r="K382">
        <v>2.08</v>
      </c>
      <c r="L382">
        <v>1.0900000000000001</v>
      </c>
      <c r="M382">
        <v>1</v>
      </c>
      <c r="N382">
        <v>1</v>
      </c>
      <c r="O382">
        <v>2</v>
      </c>
      <c r="P382">
        <v>1</v>
      </c>
      <c r="Q382">
        <v>1</v>
      </c>
      <c r="R382">
        <v>0</v>
      </c>
      <c r="S382">
        <v>31</v>
      </c>
      <c r="T382">
        <v>80</v>
      </c>
      <c r="U382">
        <v>4</v>
      </c>
      <c r="V382">
        <v>3</v>
      </c>
      <c r="W382">
        <v>1</v>
      </c>
      <c r="X382">
        <v>0</v>
      </c>
      <c r="Y382">
        <v>4</v>
      </c>
      <c r="Z382">
        <v>0</v>
      </c>
      <c r="AA382">
        <v>1</v>
      </c>
      <c r="AB382">
        <v>0</v>
      </c>
      <c r="AC382">
        <v>2</v>
      </c>
      <c r="AD382">
        <v>2</v>
      </c>
      <c r="AE382">
        <v>12</v>
      </c>
      <c r="AF382">
        <v>10</v>
      </c>
      <c r="AG382">
        <v>5</v>
      </c>
      <c r="AH382">
        <v>4</v>
      </c>
      <c r="AI382">
        <v>7</v>
      </c>
      <c r="AJ382">
        <v>6</v>
      </c>
      <c r="AK382">
        <v>17</v>
      </c>
      <c r="AL382">
        <v>20</v>
      </c>
      <c r="AM382">
        <v>48</v>
      </c>
      <c r="AN382">
        <v>52</v>
      </c>
      <c r="AO382">
        <v>1.51</v>
      </c>
      <c r="AP382">
        <v>1.25</v>
      </c>
      <c r="AQ382">
        <v>2</v>
      </c>
      <c r="AR382">
        <v>50</v>
      </c>
      <c r="AS382">
        <v>67</v>
      </c>
      <c r="AT382">
        <v>25</v>
      </c>
      <c r="AU382">
        <v>25</v>
      </c>
      <c r="AV382">
        <v>0</v>
      </c>
      <c r="AW382">
        <v>25</v>
      </c>
      <c r="AX382">
        <v>59</v>
      </c>
      <c r="AY382">
        <v>50</v>
      </c>
      <c r="AZ382">
        <v>67</v>
      </c>
      <c r="BA382">
        <v>13.17</v>
      </c>
      <c r="BB382">
        <v>6.17</v>
      </c>
      <c r="BC382">
        <v>2.1</v>
      </c>
      <c r="BD382">
        <v>3.15</v>
      </c>
      <c r="BE382">
        <v>3.65</v>
      </c>
      <c r="BF382">
        <f t="shared" si="5"/>
        <v>2.2541132130173242E-2</v>
      </c>
      <c r="BG382">
        <f>1/Table3[[#This Row],[odds_ft_home_team_win]]-Table3[[#This Row],[Margin/3]]</f>
        <v>0.45364934406030294</v>
      </c>
      <c r="BH382">
        <f>1/Table3[[#This Row],[odds_ft_draw]]-Table3[[#This Row],[Margin/3]]</f>
        <v>0.29491918533014422</v>
      </c>
      <c r="BI382">
        <f>1/Table3[[#This Row],[odds_ft_away_team_win]]-Table3[[#This Row],[Margin/3]]</f>
        <v>0.25143147060955279</v>
      </c>
      <c r="BJ382">
        <f>MROUND(Table3[[#This Row],[ProbH]]*100,2)/100</f>
        <v>0.46</v>
      </c>
      <c r="BK382">
        <v>1.45</v>
      </c>
      <c r="BL382">
        <v>2.4</v>
      </c>
      <c r="BM382">
        <v>4.5999999999999996</v>
      </c>
      <c r="BN382">
        <v>9.25</v>
      </c>
      <c r="BO382">
        <v>2.0499999999999998</v>
      </c>
      <c r="BP382">
        <v>1.69</v>
      </c>
      <c r="BQ382" t="s">
        <v>2323</v>
      </c>
      <c r="BR382">
        <f>VLOOKUP(Table3[[#This Row],[Reference]],metron,10,FALSE)</f>
        <v>2.5405629139072849</v>
      </c>
      <c r="BS382">
        <f>VLOOKUP(Table3[[#This Row],[Reference]],metron,11,FALSE)</f>
        <v>1.4888836329233679</v>
      </c>
      <c r="BT382">
        <f>VLOOKUP(Table3[[#This Row],[Reference]],metron,12,FALSE)</f>
        <v>1.0516792809839171</v>
      </c>
      <c r="BU382">
        <f>VLOOKUP(Table3[[#This Row],[Reference]],metron,13,FALSE)</f>
        <v>0.64581362346263005</v>
      </c>
      <c r="BV382">
        <f>VLOOKUP(Table3[[#This Row],[Reference]],metron,14,FALSE)</f>
        <v>0.45364238410596031</v>
      </c>
      <c r="BW382">
        <f>VLOOKUP(Table3[[#This Row],[Reference]],metron,15,FALSE)</f>
        <v>12.686892177589851</v>
      </c>
      <c r="BX382">
        <f>VLOOKUP(Table3[[#This Row],[Reference]],metron,16,FALSE)</f>
        <v>9.8059196617336148</v>
      </c>
      <c r="BY382">
        <f>VLOOKUP(Table3[[#This Row],[Reference]],metron,17,FALSE)</f>
        <v>5.3198121263877027</v>
      </c>
      <c r="BZ382">
        <f>VLOOKUP(Table3[[#This Row],[Reference]],metron,18,FALSE)</f>
        <v>4.0954312553373189</v>
      </c>
      <c r="CA382">
        <f>VLOOKUP(Table3[[#This Row],[Reference]],metron,19,FALSE)</f>
        <v>7.3670800512021479</v>
      </c>
      <c r="CB382">
        <f>VLOOKUP(Table3[[#This Row],[Reference]],metron,20,FALSE)</f>
        <v>5.710488406396296</v>
      </c>
      <c r="CC382">
        <f>VLOOKUP(Table3[[#This Row],[Reference]],metron,21,FALSE)</f>
        <v>13.0488908033599</v>
      </c>
      <c r="CD382">
        <f>VLOOKUP(Table3[[#This Row],[Reference]],metron,22,FALSE)</f>
        <v>13.714839543398661</v>
      </c>
      <c r="CE382">
        <f>VLOOKUP(Table3[[#This Row],[Reference]],metron,23,FALSE)</f>
        <v>1.567523459812322</v>
      </c>
      <c r="CF382">
        <f>VLOOKUP(Table3[[#This Row],[Reference]],metron,24,FALSE)</f>
        <v>1.951040391676867</v>
      </c>
      <c r="CG382">
        <f>VLOOKUP(Table3[[#This Row],[Reference]],metron,25,FALSE)</f>
        <v>8.3027335781313744E-2</v>
      </c>
      <c r="CH382">
        <f>VLOOKUP(Table3[[#This Row],[Reference]],metron,26,FALSE)</f>
        <v>0.13117095063239501</v>
      </c>
    </row>
    <row r="383" spans="1:86" hidden="1" x14ac:dyDescent="0.45">
      <c r="A383">
        <v>1569765600</v>
      </c>
      <c r="B383" t="s">
        <v>2472</v>
      </c>
      <c r="C383" t="s">
        <v>64</v>
      </c>
      <c r="D383" t="s">
        <v>65</v>
      </c>
      <c r="E383" t="s">
        <v>2326</v>
      </c>
      <c r="F383" t="s">
        <v>2283</v>
      </c>
      <c r="G383" t="s">
        <v>2306</v>
      </c>
      <c r="H383">
        <v>8</v>
      </c>
      <c r="I383">
        <v>1</v>
      </c>
      <c r="J383">
        <v>2</v>
      </c>
      <c r="K383">
        <v>0.83</v>
      </c>
      <c r="L383">
        <v>1.45</v>
      </c>
      <c r="M383">
        <v>0</v>
      </c>
      <c r="N383">
        <v>1</v>
      </c>
      <c r="O383">
        <v>1</v>
      </c>
      <c r="P383">
        <v>1</v>
      </c>
      <c r="Q383">
        <v>0</v>
      </c>
      <c r="R383">
        <v>1</v>
      </c>
      <c r="T383">
        <v>5</v>
      </c>
      <c r="U383">
        <v>11</v>
      </c>
      <c r="V383">
        <v>1</v>
      </c>
      <c r="W383">
        <v>4</v>
      </c>
      <c r="X383">
        <v>0</v>
      </c>
      <c r="Y383">
        <v>3</v>
      </c>
      <c r="Z383">
        <v>1</v>
      </c>
      <c r="AA383">
        <v>2</v>
      </c>
      <c r="AB383">
        <v>2</v>
      </c>
      <c r="AC383">
        <v>3</v>
      </c>
      <c r="AD383">
        <v>1</v>
      </c>
      <c r="AE383">
        <v>25</v>
      </c>
      <c r="AF383">
        <v>15</v>
      </c>
      <c r="AG383">
        <v>10</v>
      </c>
      <c r="AH383">
        <v>4</v>
      </c>
      <c r="AI383">
        <v>15</v>
      </c>
      <c r="AJ383">
        <v>11</v>
      </c>
      <c r="AK383">
        <v>22</v>
      </c>
      <c r="AL383">
        <v>17</v>
      </c>
      <c r="AM383">
        <v>58</v>
      </c>
      <c r="AN383">
        <v>42</v>
      </c>
      <c r="AO383">
        <v>3.16</v>
      </c>
      <c r="AP383">
        <v>1.56</v>
      </c>
      <c r="AQ383">
        <v>1.5</v>
      </c>
      <c r="AR383">
        <v>17</v>
      </c>
      <c r="AS383">
        <v>34</v>
      </c>
      <c r="AT383">
        <v>17</v>
      </c>
      <c r="AU383">
        <v>0</v>
      </c>
      <c r="AV383">
        <v>0</v>
      </c>
      <c r="AW383">
        <v>17</v>
      </c>
      <c r="AX383">
        <v>84</v>
      </c>
      <c r="AY383">
        <v>17</v>
      </c>
      <c r="AZ383">
        <v>34</v>
      </c>
      <c r="BA383">
        <v>15</v>
      </c>
      <c r="BB383">
        <v>5.66</v>
      </c>
      <c r="BC383">
        <v>2.2999999999999998</v>
      </c>
      <c r="BD383">
        <v>3</v>
      </c>
      <c r="BE383">
        <v>3.4</v>
      </c>
      <c r="BF383">
        <f t="shared" si="5"/>
        <v>2.0744529695936393E-2</v>
      </c>
      <c r="BG383">
        <f>1/Table3[[#This Row],[odds_ft_home_team_win]]-Table3[[#This Row],[Margin/3]]</f>
        <v>0.41403807899971584</v>
      </c>
      <c r="BH383">
        <f>1/Table3[[#This Row],[odds_ft_draw]]-Table3[[#This Row],[Margin/3]]</f>
        <v>0.31258880363739694</v>
      </c>
      <c r="BI383">
        <f>1/Table3[[#This Row],[odds_ft_away_team_win]]-Table3[[#This Row],[Margin/3]]</f>
        <v>0.27337311736288716</v>
      </c>
      <c r="BJ383">
        <f>MROUND(Table3[[#This Row],[ProbH]]*100,2)/100</f>
        <v>0.42</v>
      </c>
      <c r="BK383">
        <v>1.49</v>
      </c>
      <c r="BL383">
        <v>2.5</v>
      </c>
      <c r="BM383">
        <v>4.8499999999999996</v>
      </c>
      <c r="BN383">
        <v>9.75</v>
      </c>
      <c r="BO383">
        <v>2.0499999999999998</v>
      </c>
      <c r="BP383">
        <v>1.69</v>
      </c>
      <c r="BQ383" t="s">
        <v>2356</v>
      </c>
      <c r="BR383">
        <f>VLOOKUP(Table3[[#This Row],[Reference]],metron,10,FALSE)</f>
        <v>2.4884649511978703</v>
      </c>
      <c r="BS383">
        <f>VLOOKUP(Table3[[#This Row],[Reference]],metron,11,FALSE)</f>
        <v>1.396960958296362</v>
      </c>
      <c r="BT383">
        <f>VLOOKUP(Table3[[#This Row],[Reference]],metron,12,FALSE)</f>
        <v>1.091503992901508</v>
      </c>
      <c r="BU383">
        <f>VLOOKUP(Table3[[#This Row],[Reference]],metron,13,FALSE)</f>
        <v>0.60765391014975045</v>
      </c>
      <c r="BV383">
        <f>VLOOKUP(Table3[[#This Row],[Reference]],metron,14,FALSE)</f>
        <v>0.47276760953965608</v>
      </c>
      <c r="BW383">
        <f>VLOOKUP(Table3[[#This Row],[Reference]],metron,15,FALSE)</f>
        <v>12.29504785684561</v>
      </c>
      <c r="BX383">
        <f>VLOOKUP(Table3[[#This Row],[Reference]],metron,16,FALSE)</f>
        <v>10.047232625884311</v>
      </c>
      <c r="BY383">
        <f>VLOOKUP(Table3[[#This Row],[Reference]],metron,17,FALSE)</f>
        <v>5.2917192097519967</v>
      </c>
      <c r="BZ383">
        <f>VLOOKUP(Table3[[#This Row],[Reference]],metron,18,FALSE)</f>
        <v>4.2580916351408158</v>
      </c>
      <c r="CA383">
        <f>VLOOKUP(Table3[[#This Row],[Reference]],metron,19,FALSE)</f>
        <v>7.0033286470936131</v>
      </c>
      <c r="CB383">
        <f>VLOOKUP(Table3[[#This Row],[Reference]],metron,20,FALSE)</f>
        <v>5.789140990743495</v>
      </c>
      <c r="CC383">
        <f>VLOOKUP(Table3[[#This Row],[Reference]],metron,21,FALSE)</f>
        <v>12.77041895895049</v>
      </c>
      <c r="CD383">
        <f>VLOOKUP(Table3[[#This Row],[Reference]],metron,22,FALSE)</f>
        <v>13.411129919593741</v>
      </c>
      <c r="CE383">
        <f>VLOOKUP(Table3[[#This Row],[Reference]],metron,23,FALSE)</f>
        <v>1.556141062018646</v>
      </c>
      <c r="CF383">
        <f>VLOOKUP(Table3[[#This Row],[Reference]],metron,24,FALSE)</f>
        <v>1.9114308877178761</v>
      </c>
      <c r="CG383">
        <f>VLOOKUP(Table3[[#This Row],[Reference]],metron,25,FALSE)</f>
        <v>8.4920956627482766E-2</v>
      </c>
      <c r="CH383">
        <f>VLOOKUP(Table3[[#This Row],[Reference]],metron,26,FALSE)</f>
        <v>0.1323469801378192</v>
      </c>
    </row>
    <row r="384" spans="1:86" hidden="1" x14ac:dyDescent="0.45">
      <c r="A384">
        <v>1569773700</v>
      </c>
      <c r="B384" t="s">
        <v>2473</v>
      </c>
      <c r="C384" t="s">
        <v>64</v>
      </c>
      <c r="D384" t="s">
        <v>65</v>
      </c>
      <c r="E384" t="s">
        <v>2321</v>
      </c>
      <c r="F384" t="s">
        <v>2330</v>
      </c>
      <c r="G384" t="s">
        <v>2312</v>
      </c>
      <c r="H384">
        <v>8</v>
      </c>
      <c r="I384">
        <v>1.33</v>
      </c>
      <c r="J384">
        <v>0</v>
      </c>
      <c r="K384">
        <v>1.18</v>
      </c>
      <c r="L384">
        <v>1.0900000000000001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U384">
        <v>3</v>
      </c>
      <c r="V384">
        <v>1</v>
      </c>
      <c r="W384">
        <v>5</v>
      </c>
      <c r="X384">
        <v>0</v>
      </c>
      <c r="Y384">
        <v>3</v>
      </c>
      <c r="Z384">
        <v>0</v>
      </c>
      <c r="AA384">
        <v>2</v>
      </c>
      <c r="AB384">
        <v>3</v>
      </c>
      <c r="AC384">
        <v>0</v>
      </c>
      <c r="AD384">
        <v>3</v>
      </c>
      <c r="AE384">
        <v>11</v>
      </c>
      <c r="AF384">
        <v>5</v>
      </c>
      <c r="AG384">
        <v>5</v>
      </c>
      <c r="AH384">
        <v>4</v>
      </c>
      <c r="AI384">
        <v>6</v>
      </c>
      <c r="AJ384">
        <v>1</v>
      </c>
      <c r="AK384">
        <v>13</v>
      </c>
      <c r="AL384">
        <v>24</v>
      </c>
      <c r="AM384">
        <v>50</v>
      </c>
      <c r="AN384">
        <v>50</v>
      </c>
      <c r="AO384">
        <v>1.46</v>
      </c>
      <c r="AP384">
        <v>1.02</v>
      </c>
      <c r="AQ384">
        <v>1.84</v>
      </c>
      <c r="AR384">
        <v>0</v>
      </c>
      <c r="AS384">
        <v>50</v>
      </c>
      <c r="AT384">
        <v>33</v>
      </c>
      <c r="AU384">
        <v>17</v>
      </c>
      <c r="AV384">
        <v>0</v>
      </c>
      <c r="AW384">
        <v>17</v>
      </c>
      <c r="AX384">
        <v>50</v>
      </c>
      <c r="AY384">
        <v>33</v>
      </c>
      <c r="AZ384">
        <v>50</v>
      </c>
      <c r="BA384">
        <v>8</v>
      </c>
      <c r="BB384">
        <v>5.33</v>
      </c>
      <c r="BC384">
        <v>2.4</v>
      </c>
      <c r="BD384">
        <v>3.05</v>
      </c>
      <c r="BE384">
        <v>3.15</v>
      </c>
      <c r="BF384">
        <f t="shared" si="5"/>
        <v>2.0665278862000164E-2</v>
      </c>
      <c r="BG384">
        <f>1/Table3[[#This Row],[odds_ft_home_team_win]]-Table3[[#This Row],[Margin/3]]</f>
        <v>0.39600138780466654</v>
      </c>
      <c r="BH384">
        <f>1/Table3[[#This Row],[odds_ft_draw]]-Table3[[#This Row],[Margin/3]]</f>
        <v>0.30720357359701628</v>
      </c>
      <c r="BI384">
        <f>1/Table3[[#This Row],[odds_ft_away_team_win]]-Table3[[#This Row],[Margin/3]]</f>
        <v>0.2967950385983173</v>
      </c>
      <c r="BJ384">
        <f>MROUND(Table3[[#This Row],[ProbH]]*100,2)/100</f>
        <v>0.4</v>
      </c>
      <c r="BK384">
        <v>1.45</v>
      </c>
      <c r="BL384">
        <v>2.4</v>
      </c>
      <c r="BM384">
        <v>4.5999999999999996</v>
      </c>
      <c r="BN384">
        <v>9.25</v>
      </c>
      <c r="BO384">
        <v>2</v>
      </c>
      <c r="BP384">
        <v>1.74</v>
      </c>
      <c r="BQ384" t="s">
        <v>2337</v>
      </c>
      <c r="BR384">
        <f>VLOOKUP(Table3[[#This Row],[Reference]],metron,10,FALSE)</f>
        <v>2.4956155335383219</v>
      </c>
      <c r="BS384">
        <f>VLOOKUP(Table3[[#This Row],[Reference]],metron,11,FALSE)</f>
        <v>1.344038264434575</v>
      </c>
      <c r="BT384">
        <f>VLOOKUP(Table3[[#This Row],[Reference]],metron,12,FALSE)</f>
        <v>1.1515772691037469</v>
      </c>
      <c r="BU384">
        <f>VLOOKUP(Table3[[#This Row],[Reference]],metron,13,FALSE)</f>
        <v>0.59936225942375587</v>
      </c>
      <c r="BV384">
        <f>VLOOKUP(Table3[[#This Row],[Reference]],metron,14,FALSE)</f>
        <v>0.50723152260562576</v>
      </c>
      <c r="BW384">
        <f>VLOOKUP(Table3[[#This Row],[Reference]],metron,15,FALSE)</f>
        <v>11.99278846153846</v>
      </c>
      <c r="BX384">
        <f>VLOOKUP(Table3[[#This Row],[Reference]],metron,16,FALSE)</f>
        <v>10.0277534965035</v>
      </c>
      <c r="BY384">
        <f>VLOOKUP(Table3[[#This Row],[Reference]],metron,17,FALSE)</f>
        <v>5.2857459543338514</v>
      </c>
      <c r="BZ384">
        <f>VLOOKUP(Table3[[#This Row],[Reference]],metron,18,FALSE)</f>
        <v>4.4067834183107957</v>
      </c>
      <c r="CA384">
        <f>VLOOKUP(Table3[[#This Row],[Reference]],metron,19,FALSE)</f>
        <v>6.7070425072046085</v>
      </c>
      <c r="CB384">
        <f>VLOOKUP(Table3[[#This Row],[Reference]],metron,20,FALSE)</f>
        <v>5.6209700781927046</v>
      </c>
      <c r="CC384">
        <f>VLOOKUP(Table3[[#This Row],[Reference]],metron,21,FALSE)</f>
        <v>13.04463690872752</v>
      </c>
      <c r="CD384">
        <f>VLOOKUP(Table3[[#This Row],[Reference]],metron,22,FALSE)</f>
        <v>13.49811236953142</v>
      </c>
      <c r="CE384">
        <f>VLOOKUP(Table3[[#This Row],[Reference]],metron,23,FALSE)</f>
        <v>1.5836526181353769</v>
      </c>
      <c r="CF384">
        <f>VLOOKUP(Table3[[#This Row],[Reference]],metron,24,FALSE)</f>
        <v>1.8744146445295871</v>
      </c>
      <c r="CG384">
        <f>VLOOKUP(Table3[[#This Row],[Reference]],metron,25,FALSE)</f>
        <v>8.5994040017028525E-2</v>
      </c>
      <c r="CH384">
        <f>VLOOKUP(Table3[[#This Row],[Reference]],metron,26,FALSE)</f>
        <v>0.13452532992762881</v>
      </c>
    </row>
    <row r="385" spans="1:86" hidden="1" x14ac:dyDescent="0.45">
      <c r="A385">
        <v>1569781800</v>
      </c>
      <c r="B385" t="s">
        <v>2474</v>
      </c>
      <c r="C385" t="s">
        <v>64</v>
      </c>
      <c r="D385" t="s">
        <v>65</v>
      </c>
      <c r="E385" t="s">
        <v>2311</v>
      </c>
      <c r="F385" t="s">
        <v>2315</v>
      </c>
      <c r="G385" t="s">
        <v>2275</v>
      </c>
      <c r="H385">
        <v>8</v>
      </c>
      <c r="I385">
        <v>2.33</v>
      </c>
      <c r="J385">
        <v>2</v>
      </c>
      <c r="K385">
        <v>1.73</v>
      </c>
      <c r="L385">
        <v>1.64</v>
      </c>
      <c r="M385">
        <v>0</v>
      </c>
      <c r="N385">
        <v>1</v>
      </c>
      <c r="O385">
        <v>1</v>
      </c>
      <c r="P385">
        <v>0</v>
      </c>
      <c r="Q385">
        <v>0</v>
      </c>
      <c r="R385">
        <v>0</v>
      </c>
      <c r="T385">
        <v>58</v>
      </c>
      <c r="U385">
        <v>9</v>
      </c>
      <c r="V385">
        <v>7</v>
      </c>
      <c r="W385">
        <v>1</v>
      </c>
      <c r="X385">
        <v>0</v>
      </c>
      <c r="Y385">
        <v>1</v>
      </c>
      <c r="Z385">
        <v>0</v>
      </c>
      <c r="AA385">
        <v>0</v>
      </c>
      <c r="AB385">
        <v>1</v>
      </c>
      <c r="AC385">
        <v>1</v>
      </c>
      <c r="AD385">
        <v>0</v>
      </c>
      <c r="AE385">
        <v>22</v>
      </c>
      <c r="AF385">
        <v>8</v>
      </c>
      <c r="AG385">
        <v>8</v>
      </c>
      <c r="AH385">
        <v>4</v>
      </c>
      <c r="AI385">
        <v>14</v>
      </c>
      <c r="AJ385">
        <v>4</v>
      </c>
      <c r="AK385">
        <v>8</v>
      </c>
      <c r="AL385">
        <v>11</v>
      </c>
      <c r="AM385">
        <v>61</v>
      </c>
      <c r="AN385">
        <v>39</v>
      </c>
      <c r="AO385">
        <v>2.8</v>
      </c>
      <c r="AP385">
        <v>1.28</v>
      </c>
      <c r="AQ385">
        <v>2.67</v>
      </c>
      <c r="AR385">
        <v>67</v>
      </c>
      <c r="AS385">
        <v>67</v>
      </c>
      <c r="AT385">
        <v>67</v>
      </c>
      <c r="AU385">
        <v>34</v>
      </c>
      <c r="AV385">
        <v>0</v>
      </c>
      <c r="AW385">
        <v>34</v>
      </c>
      <c r="AX385">
        <v>67</v>
      </c>
      <c r="AY385">
        <v>67</v>
      </c>
      <c r="AZ385">
        <v>84</v>
      </c>
      <c r="BA385">
        <v>9.67</v>
      </c>
      <c r="BB385">
        <v>5</v>
      </c>
      <c r="BC385">
        <v>1.83</v>
      </c>
      <c r="BD385">
        <v>3.2</v>
      </c>
      <c r="BE385">
        <v>4.95</v>
      </c>
      <c r="BF385">
        <f t="shared" si="5"/>
        <v>2.0322763150631973E-2</v>
      </c>
      <c r="BG385">
        <f>1/Table3[[#This Row],[odds_ft_home_team_win]]-Table3[[#This Row],[Margin/3]]</f>
        <v>0.52612532428106196</v>
      </c>
      <c r="BH385">
        <f>1/Table3[[#This Row],[odds_ft_draw]]-Table3[[#This Row],[Margin/3]]</f>
        <v>0.29217723684936803</v>
      </c>
      <c r="BI385">
        <f>1/Table3[[#This Row],[odds_ft_away_team_win]]-Table3[[#This Row],[Margin/3]]</f>
        <v>0.18169743886957004</v>
      </c>
      <c r="BJ385">
        <f>MROUND(Table3[[#This Row],[ProbH]]*100,2)/100</f>
        <v>0.52</v>
      </c>
      <c r="BK385">
        <v>1.5</v>
      </c>
      <c r="BL385">
        <v>2.5</v>
      </c>
      <c r="BM385">
        <v>4.95</v>
      </c>
      <c r="BN385">
        <v>10</v>
      </c>
      <c r="BO385">
        <v>2.25</v>
      </c>
      <c r="BP385">
        <v>1.59</v>
      </c>
      <c r="BQ385" t="s">
        <v>2348</v>
      </c>
      <c r="BR385">
        <f>VLOOKUP(Table3[[#This Row],[Reference]],metron,10,FALSE)</f>
        <v>2.5967403582378576</v>
      </c>
      <c r="BS385">
        <f>VLOOKUP(Table3[[#This Row],[Reference]],metron,11,FALSE)</f>
        <v>1.625948039373891</v>
      </c>
      <c r="BT385">
        <f>VLOOKUP(Table3[[#This Row],[Reference]],metron,12,FALSE)</f>
        <v>0.97079231886396644</v>
      </c>
      <c r="BU385">
        <f>VLOOKUP(Table3[[#This Row],[Reference]],metron,13,FALSE)</f>
        <v>0.71433182698515174</v>
      </c>
      <c r="BV385">
        <f>VLOOKUP(Table3[[#This Row],[Reference]],metron,14,FALSE)</f>
        <v>0.43011620400258233</v>
      </c>
      <c r="BW385">
        <f>VLOOKUP(Table3[[#This Row],[Reference]],metron,15,FALSE)</f>
        <v>13.39951055368614</v>
      </c>
      <c r="BX385">
        <f>VLOOKUP(Table3[[#This Row],[Reference]],metron,16,FALSE)</f>
        <v>9.4252064851636579</v>
      </c>
      <c r="BY385">
        <f>VLOOKUP(Table3[[#This Row],[Reference]],metron,17,FALSE)</f>
        <v>5.7628422023992618</v>
      </c>
      <c r="BZ385">
        <f>VLOOKUP(Table3[[#This Row],[Reference]],metron,18,FALSE)</f>
        <v>3.9375576745616732</v>
      </c>
      <c r="CA385">
        <f>VLOOKUP(Table3[[#This Row],[Reference]],metron,19,FALSE)</f>
        <v>7.636668351286878</v>
      </c>
      <c r="CB385">
        <f>VLOOKUP(Table3[[#This Row],[Reference]],metron,20,FALSE)</f>
        <v>5.4876488106019847</v>
      </c>
      <c r="CC385">
        <f>VLOOKUP(Table3[[#This Row],[Reference]],metron,21,FALSE)</f>
        <v>12.460420531849101</v>
      </c>
      <c r="CD385">
        <f>VLOOKUP(Table3[[#This Row],[Reference]],metron,22,FALSE)</f>
        <v>13.44897959183673</v>
      </c>
      <c r="CE385">
        <f>VLOOKUP(Table3[[#This Row],[Reference]],metron,23,FALSE)</f>
        <v>1.462202380952381</v>
      </c>
      <c r="CF385">
        <f>VLOOKUP(Table3[[#This Row],[Reference]],metron,24,FALSE)</f>
        <v>2.01547619047619</v>
      </c>
      <c r="CG385">
        <f>VLOOKUP(Table3[[#This Row],[Reference]],metron,25,FALSE)</f>
        <v>7.7380952380952384E-2</v>
      </c>
      <c r="CH385">
        <f>VLOOKUP(Table3[[#This Row],[Reference]],metron,26,FALSE)</f>
        <v>0.13754093480202439</v>
      </c>
    </row>
    <row r="386" spans="1:86" hidden="1" x14ac:dyDescent="0.45">
      <c r="A386">
        <v>1569789900</v>
      </c>
      <c r="B386" t="s">
        <v>2475</v>
      </c>
      <c r="C386" t="s">
        <v>64</v>
      </c>
      <c r="D386" t="s">
        <v>65</v>
      </c>
      <c r="E386" t="s">
        <v>2331</v>
      </c>
      <c r="F386" t="s">
        <v>2273</v>
      </c>
      <c r="G386" t="s">
        <v>2388</v>
      </c>
      <c r="H386">
        <v>8</v>
      </c>
      <c r="I386">
        <v>1.67</v>
      </c>
      <c r="J386">
        <v>1.67</v>
      </c>
      <c r="K386">
        <v>2.1800000000000002</v>
      </c>
      <c r="L386">
        <v>1.58</v>
      </c>
      <c r="M386">
        <v>1</v>
      </c>
      <c r="N386">
        <v>1</v>
      </c>
      <c r="O386">
        <v>2</v>
      </c>
      <c r="P386">
        <v>2</v>
      </c>
      <c r="Q386">
        <v>1</v>
      </c>
      <c r="R386">
        <v>1</v>
      </c>
      <c r="S386">
        <v>14</v>
      </c>
      <c r="T386">
        <v>21</v>
      </c>
      <c r="U386">
        <v>7</v>
      </c>
      <c r="V386">
        <v>0</v>
      </c>
      <c r="W386">
        <v>2</v>
      </c>
      <c r="X386">
        <v>0</v>
      </c>
      <c r="Y386">
        <v>2</v>
      </c>
      <c r="Z386">
        <v>0</v>
      </c>
      <c r="AA386">
        <v>1</v>
      </c>
      <c r="AB386">
        <v>1</v>
      </c>
      <c r="AC386">
        <v>2</v>
      </c>
      <c r="AD386">
        <v>0</v>
      </c>
      <c r="AE386">
        <v>24</v>
      </c>
      <c r="AF386">
        <v>5</v>
      </c>
      <c r="AG386">
        <v>8</v>
      </c>
      <c r="AH386">
        <v>2</v>
      </c>
      <c r="AI386">
        <v>16</v>
      </c>
      <c r="AJ386">
        <v>3</v>
      </c>
      <c r="AK386">
        <v>9</v>
      </c>
      <c r="AL386">
        <v>17</v>
      </c>
      <c r="AM386">
        <v>50</v>
      </c>
      <c r="AN386">
        <v>50</v>
      </c>
      <c r="AO386">
        <v>2.76</v>
      </c>
      <c r="AP386">
        <v>0.81</v>
      </c>
      <c r="AQ386">
        <v>2</v>
      </c>
      <c r="AR386">
        <v>67</v>
      </c>
      <c r="AS386">
        <v>67</v>
      </c>
      <c r="AT386">
        <v>34</v>
      </c>
      <c r="AU386">
        <v>17</v>
      </c>
      <c r="AV386">
        <v>0</v>
      </c>
      <c r="AW386">
        <v>17</v>
      </c>
      <c r="AX386">
        <v>50</v>
      </c>
      <c r="AY386">
        <v>50</v>
      </c>
      <c r="AZ386">
        <v>84</v>
      </c>
      <c r="BA386">
        <v>8.67</v>
      </c>
      <c r="BB386">
        <v>5.33</v>
      </c>
      <c r="BC386">
        <v>2.85</v>
      </c>
      <c r="BD386">
        <v>3.05</v>
      </c>
      <c r="BE386">
        <v>2.6</v>
      </c>
      <c r="BF386">
        <f t="shared" si="5"/>
        <v>2.1120476685619078E-2</v>
      </c>
      <c r="BG386">
        <f>1/Table3[[#This Row],[odds_ft_home_team_win]]-Table3[[#This Row],[Margin/3]]</f>
        <v>0.32975671629683706</v>
      </c>
      <c r="BH386">
        <f>1/Table3[[#This Row],[odds_ft_draw]]-Table3[[#This Row],[Margin/3]]</f>
        <v>0.30674837577339736</v>
      </c>
      <c r="BI386">
        <f>1/Table3[[#This Row],[odds_ft_away_team_win]]-Table3[[#This Row],[Margin/3]]</f>
        <v>0.36349490792976552</v>
      </c>
      <c r="BJ386">
        <f>MROUND(Table3[[#This Row],[ProbH]]*100,2)/100</f>
        <v>0.32</v>
      </c>
      <c r="BK386">
        <v>1.43</v>
      </c>
      <c r="BL386">
        <v>2.35</v>
      </c>
      <c r="BM386">
        <v>4.45</v>
      </c>
      <c r="BN386">
        <v>9</v>
      </c>
      <c r="BO386">
        <v>2</v>
      </c>
      <c r="BP386">
        <v>1.77</v>
      </c>
      <c r="BQ386" t="s">
        <v>2341</v>
      </c>
      <c r="BR386">
        <f>VLOOKUP(Table3[[#This Row],[Reference]],metron,10,FALSE)</f>
        <v>2.5313454284174597</v>
      </c>
      <c r="BS386">
        <f>VLOOKUP(Table3[[#This Row],[Reference]],metron,11,FALSE)</f>
        <v>1.210167055864918</v>
      </c>
      <c r="BT386">
        <f>VLOOKUP(Table3[[#This Row],[Reference]],metron,12,FALSE)</f>
        <v>1.3211783725525419</v>
      </c>
      <c r="BU386">
        <f>VLOOKUP(Table3[[#This Row],[Reference]],metron,13,FALSE)</f>
        <v>0.53135669362084459</v>
      </c>
      <c r="BV386">
        <f>VLOOKUP(Table3[[#This Row],[Reference]],metron,14,FALSE)</f>
        <v>0.55633423180592989</v>
      </c>
      <c r="BW386">
        <f>VLOOKUP(Table3[[#This Row],[Reference]],metron,15,FALSE)</f>
        <v>11.21109010712035</v>
      </c>
      <c r="BX386">
        <f>VLOOKUP(Table3[[#This Row],[Reference]],metron,16,FALSE)</f>
        <v>11.01700787401575</v>
      </c>
      <c r="BY386">
        <f>VLOOKUP(Table3[[#This Row],[Reference]],metron,17,FALSE)</f>
        <v>4.6792332268370611</v>
      </c>
      <c r="BZ386">
        <f>VLOOKUP(Table3[[#This Row],[Reference]],metron,18,FALSE)</f>
        <v>4.7080804854679013</v>
      </c>
      <c r="CA386">
        <f>VLOOKUP(Table3[[#This Row],[Reference]],metron,19,FALSE)</f>
        <v>6.5318568802832893</v>
      </c>
      <c r="CB386">
        <f>VLOOKUP(Table3[[#This Row],[Reference]],metron,20,FALSE)</f>
        <v>6.3089273885478487</v>
      </c>
      <c r="CC386">
        <f>VLOOKUP(Table3[[#This Row],[Reference]],metron,21,FALSE)</f>
        <v>12.72547770700637</v>
      </c>
      <c r="CD386">
        <f>VLOOKUP(Table3[[#This Row],[Reference]],metron,22,FALSE)</f>
        <v>13.06847133757962</v>
      </c>
      <c r="CE386">
        <f>VLOOKUP(Table3[[#This Row],[Reference]],metron,23,FALSE)</f>
        <v>1.6902356902356901</v>
      </c>
      <c r="CF386">
        <f>VLOOKUP(Table3[[#This Row],[Reference]],metron,24,FALSE)</f>
        <v>1.8050198959289869</v>
      </c>
      <c r="CG386">
        <f>VLOOKUP(Table3[[#This Row],[Reference]],metron,25,FALSE)</f>
        <v>0.105907560453015</v>
      </c>
      <c r="CH386">
        <f>VLOOKUP(Table3[[#This Row],[Reference]],metron,26,FALSE)</f>
        <v>0.1141720232629324</v>
      </c>
    </row>
    <row r="387" spans="1:86" hidden="1" x14ac:dyDescent="0.45">
      <c r="A387">
        <v>1569798000</v>
      </c>
      <c r="B387" t="s">
        <v>2476</v>
      </c>
      <c r="C387" t="s">
        <v>64</v>
      </c>
      <c r="D387" t="s">
        <v>65</v>
      </c>
      <c r="E387" t="s">
        <v>2316</v>
      </c>
      <c r="F387" t="s">
        <v>2310</v>
      </c>
      <c r="G387" t="s">
        <v>2322</v>
      </c>
      <c r="H387">
        <v>8</v>
      </c>
      <c r="I387">
        <v>2</v>
      </c>
      <c r="J387">
        <v>2</v>
      </c>
      <c r="K387">
        <v>1.42</v>
      </c>
      <c r="L387">
        <v>0.91</v>
      </c>
      <c r="M387">
        <v>3</v>
      </c>
      <c r="N387">
        <v>2</v>
      </c>
      <c r="O387">
        <v>5</v>
      </c>
      <c r="P387">
        <v>2</v>
      </c>
      <c r="Q387">
        <v>2</v>
      </c>
      <c r="R387">
        <v>0</v>
      </c>
      <c r="S387" t="s">
        <v>2477</v>
      </c>
      <c r="T387" t="s">
        <v>88</v>
      </c>
      <c r="U387">
        <v>5</v>
      </c>
      <c r="V387">
        <v>2</v>
      </c>
      <c r="W387">
        <v>2</v>
      </c>
      <c r="X387">
        <v>0</v>
      </c>
      <c r="Y387">
        <v>2</v>
      </c>
      <c r="Z387">
        <v>1</v>
      </c>
      <c r="AA387">
        <v>0</v>
      </c>
      <c r="AB387">
        <v>2</v>
      </c>
      <c r="AC387">
        <v>1</v>
      </c>
      <c r="AD387">
        <v>2</v>
      </c>
      <c r="AE387">
        <v>17</v>
      </c>
      <c r="AF387">
        <v>10</v>
      </c>
      <c r="AG387">
        <v>11</v>
      </c>
      <c r="AH387">
        <v>4</v>
      </c>
      <c r="AI387">
        <v>6</v>
      </c>
      <c r="AJ387">
        <v>6</v>
      </c>
      <c r="AK387">
        <v>10</v>
      </c>
      <c r="AL387">
        <v>16</v>
      </c>
      <c r="AM387">
        <v>52</v>
      </c>
      <c r="AN387">
        <v>48</v>
      </c>
      <c r="AO387">
        <v>2.3199999999999998</v>
      </c>
      <c r="AP387">
        <v>1.23</v>
      </c>
      <c r="AQ387">
        <v>2</v>
      </c>
      <c r="AR387">
        <v>25</v>
      </c>
      <c r="AS387">
        <v>50</v>
      </c>
      <c r="AT387">
        <v>25</v>
      </c>
      <c r="AU387">
        <v>25</v>
      </c>
      <c r="AV387">
        <v>0</v>
      </c>
      <c r="AW387">
        <v>0</v>
      </c>
      <c r="AX387">
        <v>67</v>
      </c>
      <c r="AY387">
        <v>25</v>
      </c>
      <c r="AZ387">
        <v>84</v>
      </c>
      <c r="BA387">
        <v>11.17</v>
      </c>
      <c r="BB387">
        <v>5.5</v>
      </c>
      <c r="BC387">
        <v>1.77</v>
      </c>
      <c r="BD387">
        <v>3.4</v>
      </c>
      <c r="BE387">
        <v>4.8499999999999996</v>
      </c>
      <c r="BF387">
        <f t="shared" ref="BF387:BF450" si="6">(1/BC387+1/BD387+1/BE387-1)/3</f>
        <v>2.1758321827187361E-2</v>
      </c>
      <c r="BG387">
        <f>1/Table3[[#This Row],[odds_ft_home_team_win]]-Table3[[#This Row],[Margin/3]]</f>
        <v>0.54321342958524199</v>
      </c>
      <c r="BH387">
        <f>1/Table3[[#This Row],[odds_ft_draw]]-Table3[[#This Row],[Margin/3]]</f>
        <v>0.2723593252316362</v>
      </c>
      <c r="BI387">
        <f>1/Table3[[#This Row],[odds_ft_away_team_win]]-Table3[[#This Row],[Margin/3]]</f>
        <v>0.18442724518312192</v>
      </c>
      <c r="BJ387">
        <f>MROUND(Table3[[#This Row],[ProbH]]*100,2)/100</f>
        <v>0.54</v>
      </c>
      <c r="BK387">
        <v>1.5</v>
      </c>
      <c r="BL387">
        <v>2.5</v>
      </c>
      <c r="BM387">
        <v>4.95</v>
      </c>
      <c r="BN387">
        <v>10</v>
      </c>
      <c r="BO387">
        <v>2.2999999999999998</v>
      </c>
      <c r="BP387">
        <v>1.56</v>
      </c>
      <c r="BQ387" t="s">
        <v>2400</v>
      </c>
      <c r="BR387">
        <f>VLOOKUP(Table3[[#This Row],[Reference]],metron,10,FALSE)</f>
        <v>2.6359702267612941</v>
      </c>
      <c r="BS387">
        <f>VLOOKUP(Table3[[#This Row],[Reference]],metron,11,FALSE)</f>
        <v>1.684957590444867</v>
      </c>
      <c r="BT387">
        <f>VLOOKUP(Table3[[#This Row],[Reference]],metron,12,FALSE)</f>
        <v>0.95101263631642718</v>
      </c>
      <c r="BU387">
        <f>VLOOKUP(Table3[[#This Row],[Reference]],metron,13,FALSE)</f>
        <v>0.72650164445213783</v>
      </c>
      <c r="BV387">
        <f>VLOOKUP(Table3[[#This Row],[Reference]],metron,14,FALSE)</f>
        <v>0.42097974727367138</v>
      </c>
      <c r="BW387">
        <f>VLOOKUP(Table3[[#This Row],[Reference]],metron,15,FALSE)</f>
        <v>13.338806970509379</v>
      </c>
      <c r="BX387">
        <f>VLOOKUP(Table3[[#This Row],[Reference]],metron,16,FALSE)</f>
        <v>9.2530160857908843</v>
      </c>
      <c r="BY387">
        <f>VLOOKUP(Table3[[#This Row],[Reference]],metron,17,FALSE)</f>
        <v>5.9915081521739131</v>
      </c>
      <c r="BZ387">
        <f>VLOOKUP(Table3[[#This Row],[Reference]],metron,18,FALSE)</f>
        <v>3.9772418478260869</v>
      </c>
      <c r="CA387">
        <f>VLOOKUP(Table3[[#This Row],[Reference]],metron,19,FALSE)</f>
        <v>7.3472988183354664</v>
      </c>
      <c r="CB387">
        <f>VLOOKUP(Table3[[#This Row],[Reference]],metron,20,FALSE)</f>
        <v>5.2757742379647974</v>
      </c>
      <c r="CC387">
        <f>VLOOKUP(Table3[[#This Row],[Reference]],metron,21,FALSE)</f>
        <v>12.59428182437032</v>
      </c>
      <c r="CD387">
        <f>VLOOKUP(Table3[[#This Row],[Reference]],metron,22,FALSE)</f>
        <v>13.577944179714089</v>
      </c>
      <c r="CE387">
        <f>VLOOKUP(Table3[[#This Row],[Reference]],metron,23,FALSE)</f>
        <v>1.4276913099870301</v>
      </c>
      <c r="CF387">
        <f>VLOOKUP(Table3[[#This Row],[Reference]],metron,24,FALSE)</f>
        <v>1.940985732814527</v>
      </c>
      <c r="CG387">
        <f>VLOOKUP(Table3[[#This Row],[Reference]],metron,25,FALSE)</f>
        <v>8.0739299610894946E-2</v>
      </c>
      <c r="CH387">
        <f>VLOOKUP(Table3[[#This Row],[Reference]],metron,26,FALSE)</f>
        <v>0.12743190661478601</v>
      </c>
    </row>
    <row r="388" spans="1:86" hidden="1" x14ac:dyDescent="0.45">
      <c r="A388">
        <v>1569880800</v>
      </c>
      <c r="B388" t="s">
        <v>2478</v>
      </c>
      <c r="C388" t="s">
        <v>64</v>
      </c>
      <c r="D388" t="s">
        <v>65</v>
      </c>
      <c r="E388" t="s">
        <v>2305</v>
      </c>
      <c r="F388" t="s">
        <v>2284</v>
      </c>
      <c r="G388" t="s">
        <v>2343</v>
      </c>
      <c r="H388">
        <v>8</v>
      </c>
      <c r="I388">
        <v>1.33</v>
      </c>
      <c r="J388">
        <v>0</v>
      </c>
      <c r="K388">
        <v>1.45</v>
      </c>
      <c r="L388">
        <v>0.75</v>
      </c>
      <c r="M388">
        <v>1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87</v>
      </c>
      <c r="U388">
        <v>6</v>
      </c>
      <c r="V388">
        <v>0</v>
      </c>
      <c r="W388">
        <v>0</v>
      </c>
      <c r="X388">
        <v>0</v>
      </c>
      <c r="Y388">
        <v>1</v>
      </c>
      <c r="Z388">
        <v>1</v>
      </c>
      <c r="AA388">
        <v>0</v>
      </c>
      <c r="AB388">
        <v>0</v>
      </c>
      <c r="AC388">
        <v>1</v>
      </c>
      <c r="AD388">
        <v>1</v>
      </c>
      <c r="AE388">
        <v>20</v>
      </c>
      <c r="AF388">
        <v>12</v>
      </c>
      <c r="AG388">
        <v>8</v>
      </c>
      <c r="AH388">
        <v>4</v>
      </c>
      <c r="AI388">
        <v>12</v>
      </c>
      <c r="AJ388">
        <v>8</v>
      </c>
      <c r="AK388">
        <v>15</v>
      </c>
      <c r="AL388">
        <v>12</v>
      </c>
      <c r="AM388">
        <v>61</v>
      </c>
      <c r="AN388">
        <v>39</v>
      </c>
      <c r="AO388">
        <v>2.59</v>
      </c>
      <c r="AP388">
        <v>1.55</v>
      </c>
      <c r="AQ388">
        <v>2.33</v>
      </c>
      <c r="AR388">
        <v>50</v>
      </c>
      <c r="AS388">
        <v>50</v>
      </c>
      <c r="AT388">
        <v>50</v>
      </c>
      <c r="AU388">
        <v>34</v>
      </c>
      <c r="AV388">
        <v>17</v>
      </c>
      <c r="AW388">
        <v>17</v>
      </c>
      <c r="AX388">
        <v>50</v>
      </c>
      <c r="AY388">
        <v>33</v>
      </c>
      <c r="AZ388">
        <v>50</v>
      </c>
      <c r="BA388">
        <v>9</v>
      </c>
      <c r="BB388">
        <v>6.34</v>
      </c>
      <c r="BC388">
        <v>1.91</v>
      </c>
      <c r="BD388">
        <v>3.25</v>
      </c>
      <c r="BE388">
        <v>4.4000000000000004</v>
      </c>
      <c r="BF388">
        <f t="shared" si="6"/>
        <v>1.9508414796372886E-2</v>
      </c>
      <c r="BG388">
        <f>1/Table3[[#This Row],[odds_ft_home_team_win]]-Table3[[#This Row],[Margin/3]]</f>
        <v>0.50405179462771088</v>
      </c>
      <c r="BH388">
        <f>1/Table3[[#This Row],[odds_ft_draw]]-Table3[[#This Row],[Margin/3]]</f>
        <v>0.28818389289593482</v>
      </c>
      <c r="BI388">
        <f>1/Table3[[#This Row],[odds_ft_away_team_win]]-Table3[[#This Row],[Margin/3]]</f>
        <v>0.20776431247635438</v>
      </c>
      <c r="BJ388">
        <f>MROUND(Table3[[#This Row],[ProbH]]*100,2)/100</f>
        <v>0.5</v>
      </c>
      <c r="BK388">
        <v>1.49</v>
      </c>
      <c r="BL388">
        <v>2.5</v>
      </c>
      <c r="BM388">
        <v>4.8499999999999996</v>
      </c>
      <c r="BN388">
        <v>9.75</v>
      </c>
      <c r="BO388">
        <v>2.2000000000000002</v>
      </c>
      <c r="BP388">
        <v>1.62</v>
      </c>
      <c r="BQ388" t="s">
        <v>2344</v>
      </c>
      <c r="BR388">
        <f>VLOOKUP(Table3[[#This Row],[Reference]],metron,10,FALSE)</f>
        <v>2.5202079886551649</v>
      </c>
      <c r="BS388">
        <f>VLOOKUP(Table3[[#This Row],[Reference]],metron,11,FALSE)</f>
        <v>1.5342708579532029</v>
      </c>
      <c r="BT388">
        <f>VLOOKUP(Table3[[#This Row],[Reference]],metron,12,FALSE)</f>
        <v>0.98593713070196176</v>
      </c>
      <c r="BU388">
        <f>VLOOKUP(Table3[[#This Row],[Reference]],metron,13,FALSE)</f>
        <v>0.67513590167809023</v>
      </c>
      <c r="BV388">
        <f>VLOOKUP(Table3[[#This Row],[Reference]],metron,14,FALSE)</f>
        <v>0.4286727337194185</v>
      </c>
      <c r="BW388">
        <f>VLOOKUP(Table3[[#This Row],[Reference]],metron,15,FALSE)</f>
        <v>12.98669114272602</v>
      </c>
      <c r="BX388">
        <f>VLOOKUP(Table3[[#This Row],[Reference]],metron,16,FALSE)</f>
        <v>9.4167049105094076</v>
      </c>
      <c r="BY388">
        <f>VLOOKUP(Table3[[#This Row],[Reference]],metron,17,FALSE)</f>
        <v>5.6645716945996272</v>
      </c>
      <c r="BZ388">
        <f>VLOOKUP(Table3[[#This Row],[Reference]],metron,18,FALSE)</f>
        <v>4.0242085661080074</v>
      </c>
      <c r="CA388">
        <f>VLOOKUP(Table3[[#This Row],[Reference]],metron,19,FALSE)</f>
        <v>7.3221194481263927</v>
      </c>
      <c r="CB388">
        <f>VLOOKUP(Table3[[#This Row],[Reference]],metron,20,FALSE)</f>
        <v>5.3924963444014002</v>
      </c>
      <c r="CC388">
        <f>VLOOKUP(Table3[[#This Row],[Reference]],metron,21,FALSE)</f>
        <v>12.508162313432839</v>
      </c>
      <c r="CD388">
        <f>VLOOKUP(Table3[[#This Row],[Reference]],metron,22,FALSE)</f>
        <v>13.36963619402985</v>
      </c>
      <c r="CE388">
        <f>VLOOKUP(Table3[[#This Row],[Reference]],metron,23,FALSE)</f>
        <v>1.4438014689517029</v>
      </c>
      <c r="CF388">
        <f>VLOOKUP(Table3[[#This Row],[Reference]],metron,24,FALSE)</f>
        <v>1.9410193634542621</v>
      </c>
      <c r="CG388">
        <f>VLOOKUP(Table3[[#This Row],[Reference]],metron,25,FALSE)</f>
        <v>8.4130870242599604E-2</v>
      </c>
      <c r="CH388">
        <f>VLOOKUP(Table3[[#This Row],[Reference]],metron,26,FALSE)</f>
        <v>0.1275317160026708</v>
      </c>
    </row>
    <row r="389" spans="1:86" hidden="1" x14ac:dyDescent="0.45">
      <c r="A389">
        <v>1569888600</v>
      </c>
      <c r="B389" t="s">
        <v>2479</v>
      </c>
      <c r="C389" t="s">
        <v>64</v>
      </c>
      <c r="D389" t="s">
        <v>65</v>
      </c>
      <c r="E389" t="s">
        <v>2278</v>
      </c>
      <c r="F389" t="s">
        <v>2295</v>
      </c>
      <c r="G389" t="s">
        <v>2480</v>
      </c>
      <c r="H389">
        <v>8</v>
      </c>
      <c r="I389">
        <v>1.75</v>
      </c>
      <c r="J389">
        <v>1.67</v>
      </c>
      <c r="K389">
        <v>1.42</v>
      </c>
      <c r="L389">
        <v>1.18</v>
      </c>
      <c r="M389">
        <v>1</v>
      </c>
      <c r="N389">
        <v>0</v>
      </c>
      <c r="O389">
        <v>1</v>
      </c>
      <c r="P389">
        <v>1</v>
      </c>
      <c r="Q389">
        <v>1</v>
      </c>
      <c r="R389">
        <v>0</v>
      </c>
      <c r="S389">
        <v>38</v>
      </c>
      <c r="U389">
        <v>6</v>
      </c>
      <c r="V389">
        <v>6</v>
      </c>
      <c r="W389">
        <v>2</v>
      </c>
      <c r="X389">
        <v>0</v>
      </c>
      <c r="Y389">
        <v>2</v>
      </c>
      <c r="Z389">
        <v>0</v>
      </c>
      <c r="AA389">
        <v>1</v>
      </c>
      <c r="AB389">
        <v>1</v>
      </c>
      <c r="AC389">
        <v>0</v>
      </c>
      <c r="AD389">
        <v>2</v>
      </c>
      <c r="AE389">
        <v>7</v>
      </c>
      <c r="AF389">
        <v>9</v>
      </c>
      <c r="AG389">
        <v>4</v>
      </c>
      <c r="AH389">
        <v>3</v>
      </c>
      <c r="AI389">
        <v>3</v>
      </c>
      <c r="AJ389">
        <v>6</v>
      </c>
      <c r="AK389">
        <v>16</v>
      </c>
      <c r="AL389">
        <v>14</v>
      </c>
      <c r="AM389">
        <v>34</v>
      </c>
      <c r="AN389">
        <v>66</v>
      </c>
      <c r="AO389">
        <v>0.96</v>
      </c>
      <c r="AP389">
        <v>1.28</v>
      </c>
      <c r="AQ389">
        <v>1.29</v>
      </c>
      <c r="AR389">
        <v>38</v>
      </c>
      <c r="AS389">
        <v>38</v>
      </c>
      <c r="AT389">
        <v>25</v>
      </c>
      <c r="AU389">
        <v>0</v>
      </c>
      <c r="AV389">
        <v>0</v>
      </c>
      <c r="AW389">
        <v>13</v>
      </c>
      <c r="AX389">
        <v>67</v>
      </c>
      <c r="AY389">
        <v>25</v>
      </c>
      <c r="AZ389">
        <v>25</v>
      </c>
      <c r="BA389">
        <v>10.17</v>
      </c>
      <c r="BB389">
        <v>5.58</v>
      </c>
      <c r="BC389">
        <v>2.95</v>
      </c>
      <c r="BD389">
        <v>2.8</v>
      </c>
      <c r="BE389">
        <v>2.7</v>
      </c>
      <c r="BF389">
        <f t="shared" si="6"/>
        <v>2.2165426120228354E-2</v>
      </c>
      <c r="BG389">
        <f>1/Table3[[#This Row],[odds_ft_home_team_win]]-Table3[[#This Row],[Margin/3]]</f>
        <v>0.31681762472722924</v>
      </c>
      <c r="BH389">
        <f>1/Table3[[#This Row],[odds_ft_draw]]-Table3[[#This Row],[Margin/3]]</f>
        <v>0.33497743102262878</v>
      </c>
      <c r="BI389">
        <f>1/Table3[[#This Row],[odds_ft_away_team_win]]-Table3[[#This Row],[Margin/3]]</f>
        <v>0.34820494425014198</v>
      </c>
      <c r="BJ389">
        <f>MROUND(Table3[[#This Row],[ProbH]]*100,2)/100</f>
        <v>0.32</v>
      </c>
      <c r="BK389">
        <v>1.61</v>
      </c>
      <c r="BL389">
        <v>2.9</v>
      </c>
      <c r="BM389">
        <v>5.95</v>
      </c>
      <c r="BN389">
        <v>12.25</v>
      </c>
      <c r="BO389">
        <v>2.2999999999999998</v>
      </c>
      <c r="BP389">
        <v>1.57</v>
      </c>
      <c r="BQ389" t="s">
        <v>2281</v>
      </c>
      <c r="BR389">
        <f>VLOOKUP(Table3[[#This Row],[Reference]],metron,10,FALSE)</f>
        <v>2.5313454284174597</v>
      </c>
      <c r="BS389">
        <f>VLOOKUP(Table3[[#This Row],[Reference]],metron,11,FALSE)</f>
        <v>1.210167055864918</v>
      </c>
      <c r="BT389">
        <f>VLOOKUP(Table3[[#This Row],[Reference]],metron,12,FALSE)</f>
        <v>1.3211783725525419</v>
      </c>
      <c r="BU389">
        <f>VLOOKUP(Table3[[#This Row],[Reference]],metron,13,FALSE)</f>
        <v>0.53135669362084459</v>
      </c>
      <c r="BV389">
        <f>VLOOKUP(Table3[[#This Row],[Reference]],metron,14,FALSE)</f>
        <v>0.55633423180592989</v>
      </c>
      <c r="BW389">
        <f>VLOOKUP(Table3[[#This Row],[Reference]],metron,15,FALSE)</f>
        <v>11.21109010712035</v>
      </c>
      <c r="BX389">
        <f>VLOOKUP(Table3[[#This Row],[Reference]],metron,16,FALSE)</f>
        <v>11.01700787401575</v>
      </c>
      <c r="BY389">
        <f>VLOOKUP(Table3[[#This Row],[Reference]],metron,17,FALSE)</f>
        <v>4.6792332268370611</v>
      </c>
      <c r="BZ389">
        <f>VLOOKUP(Table3[[#This Row],[Reference]],metron,18,FALSE)</f>
        <v>4.7080804854679013</v>
      </c>
      <c r="CA389">
        <f>VLOOKUP(Table3[[#This Row],[Reference]],metron,19,FALSE)</f>
        <v>6.5318568802832893</v>
      </c>
      <c r="CB389">
        <f>VLOOKUP(Table3[[#This Row],[Reference]],metron,20,FALSE)</f>
        <v>6.3089273885478487</v>
      </c>
      <c r="CC389">
        <f>VLOOKUP(Table3[[#This Row],[Reference]],metron,21,FALSE)</f>
        <v>12.72547770700637</v>
      </c>
      <c r="CD389">
        <f>VLOOKUP(Table3[[#This Row],[Reference]],metron,22,FALSE)</f>
        <v>13.06847133757962</v>
      </c>
      <c r="CE389">
        <f>VLOOKUP(Table3[[#This Row],[Reference]],metron,23,FALSE)</f>
        <v>1.6902356902356901</v>
      </c>
      <c r="CF389">
        <f>VLOOKUP(Table3[[#This Row],[Reference]],metron,24,FALSE)</f>
        <v>1.8050198959289869</v>
      </c>
      <c r="CG389">
        <f>VLOOKUP(Table3[[#This Row],[Reference]],metron,25,FALSE)</f>
        <v>0.105907560453015</v>
      </c>
      <c r="CH389">
        <f>VLOOKUP(Table3[[#This Row],[Reference]],metron,26,FALSE)</f>
        <v>0.1141720232629324</v>
      </c>
    </row>
    <row r="390" spans="1:86" hidden="1" x14ac:dyDescent="0.45">
      <c r="A390">
        <v>1570226400</v>
      </c>
      <c r="B390" t="s">
        <v>2481</v>
      </c>
      <c r="C390" t="s">
        <v>64</v>
      </c>
      <c r="D390" t="s">
        <v>65</v>
      </c>
      <c r="E390" t="s">
        <v>2304</v>
      </c>
      <c r="F390" t="s">
        <v>2326</v>
      </c>
      <c r="G390" t="s">
        <v>2275</v>
      </c>
      <c r="H390">
        <v>9</v>
      </c>
      <c r="I390">
        <v>3</v>
      </c>
      <c r="J390">
        <v>1</v>
      </c>
      <c r="K390">
        <v>1.92</v>
      </c>
      <c r="L390">
        <v>1.45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U390">
        <v>4</v>
      </c>
      <c r="V390">
        <v>4</v>
      </c>
      <c r="W390">
        <v>4</v>
      </c>
      <c r="X390">
        <v>0</v>
      </c>
      <c r="Y390">
        <v>4</v>
      </c>
      <c r="Z390">
        <v>0</v>
      </c>
      <c r="AA390">
        <v>1</v>
      </c>
      <c r="AB390">
        <v>3</v>
      </c>
      <c r="AC390">
        <v>1</v>
      </c>
      <c r="AD390">
        <v>3</v>
      </c>
      <c r="AE390">
        <v>7</v>
      </c>
      <c r="AF390">
        <v>13</v>
      </c>
      <c r="AG390">
        <v>3</v>
      </c>
      <c r="AH390">
        <v>3</v>
      </c>
      <c r="AI390">
        <v>4</v>
      </c>
      <c r="AJ390">
        <v>10</v>
      </c>
      <c r="AK390">
        <v>15</v>
      </c>
      <c r="AL390">
        <v>25</v>
      </c>
      <c r="AM390">
        <v>61</v>
      </c>
      <c r="AN390">
        <v>39</v>
      </c>
      <c r="AO390">
        <v>1.1100000000000001</v>
      </c>
      <c r="AP390">
        <v>1.39</v>
      </c>
      <c r="AQ390">
        <v>2.38</v>
      </c>
      <c r="AR390">
        <v>25</v>
      </c>
      <c r="AS390">
        <v>75</v>
      </c>
      <c r="AT390">
        <v>25</v>
      </c>
      <c r="AU390">
        <v>25</v>
      </c>
      <c r="AV390">
        <v>25</v>
      </c>
      <c r="AW390">
        <v>25</v>
      </c>
      <c r="AX390">
        <v>75</v>
      </c>
      <c r="AY390">
        <v>38</v>
      </c>
      <c r="AZ390">
        <v>75</v>
      </c>
      <c r="BA390">
        <v>13</v>
      </c>
      <c r="BB390">
        <v>4.5</v>
      </c>
      <c r="BC390">
        <v>2</v>
      </c>
      <c r="BD390">
        <v>3.15</v>
      </c>
      <c r="BE390">
        <v>4.0999999999999996</v>
      </c>
      <c r="BF390">
        <f t="shared" si="6"/>
        <v>2.0454252161569226E-2</v>
      </c>
      <c r="BG390">
        <f>1/Table3[[#This Row],[odds_ft_home_team_win]]-Table3[[#This Row],[Margin/3]]</f>
        <v>0.47954574783843079</v>
      </c>
      <c r="BH390">
        <f>1/Table3[[#This Row],[odds_ft_draw]]-Table3[[#This Row],[Margin/3]]</f>
        <v>0.29700606529874823</v>
      </c>
      <c r="BI390">
        <f>1/Table3[[#This Row],[odds_ft_away_team_win]]-Table3[[#This Row],[Margin/3]]</f>
        <v>0.22344818686282103</v>
      </c>
      <c r="BJ390">
        <f>MROUND(Table3[[#This Row],[ProbH]]*100,2)/100</f>
        <v>0.48</v>
      </c>
      <c r="BK390">
        <v>1.5</v>
      </c>
      <c r="BL390">
        <v>2.5</v>
      </c>
      <c r="BM390">
        <v>4.95</v>
      </c>
      <c r="BN390">
        <v>10</v>
      </c>
      <c r="BO390">
        <v>2.15</v>
      </c>
      <c r="BP390">
        <v>1.62</v>
      </c>
      <c r="BQ390" t="s">
        <v>2308</v>
      </c>
      <c r="BR390">
        <f>VLOOKUP(Table3[[#This Row],[Reference]],metron,10,FALSE)</f>
        <v>2.5271929824561399</v>
      </c>
      <c r="BS390">
        <f>VLOOKUP(Table3[[#This Row],[Reference]],metron,11,FALSE)</f>
        <v>1.510877192982456</v>
      </c>
      <c r="BT390">
        <f>VLOOKUP(Table3[[#This Row],[Reference]],metron,12,FALSE)</f>
        <v>1.0163157894736841</v>
      </c>
      <c r="BU390">
        <f>VLOOKUP(Table3[[#This Row],[Reference]],metron,13,FALSE)</f>
        <v>0.67350877192982461</v>
      </c>
      <c r="BV390">
        <f>VLOOKUP(Table3[[#This Row],[Reference]],metron,14,FALSE)</f>
        <v>0.4442105263157895</v>
      </c>
      <c r="BW390">
        <f>VLOOKUP(Table3[[#This Row],[Reference]],metron,15,FALSE)</f>
        <v>12.80980392156863</v>
      </c>
      <c r="BX390">
        <f>VLOOKUP(Table3[[#This Row],[Reference]],metron,16,FALSE)</f>
        <v>9.6872549019607845</v>
      </c>
      <c r="BY390">
        <f>VLOOKUP(Table3[[#This Row],[Reference]],metron,17,FALSE)</f>
        <v>5.6491169610129957</v>
      </c>
      <c r="BZ390">
        <f>VLOOKUP(Table3[[#This Row],[Reference]],metron,18,FALSE)</f>
        <v>4.1379540153282237</v>
      </c>
      <c r="CA390">
        <f>VLOOKUP(Table3[[#This Row],[Reference]],metron,19,FALSE)</f>
        <v>7.1606869605556343</v>
      </c>
      <c r="CB390">
        <f>VLOOKUP(Table3[[#This Row],[Reference]],metron,20,FALSE)</f>
        <v>5.5493008866325608</v>
      </c>
      <c r="CC390">
        <f>VLOOKUP(Table3[[#This Row],[Reference]],metron,21,FALSE)</f>
        <v>12.9029029029029</v>
      </c>
      <c r="CD390">
        <f>VLOOKUP(Table3[[#This Row],[Reference]],metron,22,FALSE)</f>
        <v>13.75508842175509</v>
      </c>
      <c r="CE390">
        <f>VLOOKUP(Table3[[#This Row],[Reference]],metron,23,FALSE)</f>
        <v>1.5287356321839081</v>
      </c>
      <c r="CF390">
        <f>VLOOKUP(Table3[[#This Row],[Reference]],metron,24,FALSE)</f>
        <v>1.9664750957854411</v>
      </c>
      <c r="CG390">
        <f>VLOOKUP(Table3[[#This Row],[Reference]],metron,25,FALSE)</f>
        <v>8.8441890166028103E-2</v>
      </c>
      <c r="CH390">
        <f>VLOOKUP(Table3[[#This Row],[Reference]],metron,26,FALSE)</f>
        <v>0.13409961685823751</v>
      </c>
    </row>
    <row r="391" spans="1:86" hidden="1" x14ac:dyDescent="0.45">
      <c r="A391">
        <v>1570234200</v>
      </c>
      <c r="B391" t="s">
        <v>2482</v>
      </c>
      <c r="C391" t="s">
        <v>64</v>
      </c>
      <c r="D391" t="s">
        <v>65</v>
      </c>
      <c r="E391" t="s">
        <v>2330</v>
      </c>
      <c r="F391" t="s">
        <v>2310</v>
      </c>
      <c r="G391" t="s">
        <v>2355</v>
      </c>
      <c r="H391">
        <v>9</v>
      </c>
      <c r="I391">
        <v>1.5</v>
      </c>
      <c r="J391">
        <v>1.5</v>
      </c>
      <c r="K391">
        <v>1.42</v>
      </c>
      <c r="L391">
        <v>0.91</v>
      </c>
      <c r="M391">
        <v>2</v>
      </c>
      <c r="N391">
        <v>1</v>
      </c>
      <c r="O391">
        <v>3</v>
      </c>
      <c r="P391">
        <v>1</v>
      </c>
      <c r="Q391">
        <v>1</v>
      </c>
      <c r="R391">
        <v>0</v>
      </c>
      <c r="S391" t="s">
        <v>2483</v>
      </c>
      <c r="T391" t="s">
        <v>77</v>
      </c>
      <c r="U391">
        <v>4</v>
      </c>
      <c r="V391">
        <v>4</v>
      </c>
      <c r="W391">
        <v>3</v>
      </c>
      <c r="X391">
        <v>0</v>
      </c>
      <c r="Y391">
        <v>0</v>
      </c>
      <c r="Z391">
        <v>0</v>
      </c>
      <c r="AA391">
        <v>0</v>
      </c>
      <c r="AB391">
        <v>3</v>
      </c>
      <c r="AC391">
        <v>0</v>
      </c>
      <c r="AD391">
        <v>0</v>
      </c>
      <c r="AE391">
        <v>11</v>
      </c>
      <c r="AF391">
        <v>7</v>
      </c>
      <c r="AG391">
        <v>4</v>
      </c>
      <c r="AH391">
        <v>3</v>
      </c>
      <c r="AI391">
        <v>7</v>
      </c>
      <c r="AJ391">
        <v>4</v>
      </c>
      <c r="AK391">
        <v>12</v>
      </c>
      <c r="AL391">
        <v>11</v>
      </c>
      <c r="AM391">
        <v>36</v>
      </c>
      <c r="AN391">
        <v>64</v>
      </c>
      <c r="AO391">
        <v>1.45</v>
      </c>
      <c r="AP391">
        <v>1.04</v>
      </c>
      <c r="AQ391">
        <v>1.75</v>
      </c>
      <c r="AR391">
        <v>25</v>
      </c>
      <c r="AS391">
        <v>25</v>
      </c>
      <c r="AT391">
        <v>25</v>
      </c>
      <c r="AU391">
        <v>13</v>
      </c>
      <c r="AV391">
        <v>13</v>
      </c>
      <c r="AW391">
        <v>13</v>
      </c>
      <c r="AX391">
        <v>50</v>
      </c>
      <c r="AY391">
        <v>25</v>
      </c>
      <c r="AZ391">
        <v>75</v>
      </c>
      <c r="BA391">
        <v>9.25</v>
      </c>
      <c r="BB391">
        <v>6.75</v>
      </c>
      <c r="BC391">
        <v>2.8</v>
      </c>
      <c r="BD391">
        <v>2.9</v>
      </c>
      <c r="BE391">
        <v>2.75</v>
      </c>
      <c r="BF391">
        <f t="shared" si="6"/>
        <v>2.1868935662039107E-2</v>
      </c>
      <c r="BG391">
        <f>1/Table3[[#This Row],[odds_ft_home_team_win]]-Table3[[#This Row],[Margin/3]]</f>
        <v>0.33527392148081803</v>
      </c>
      <c r="BH391">
        <f>1/Table3[[#This Row],[odds_ft_draw]]-Table3[[#This Row],[Margin/3]]</f>
        <v>0.32295865054485745</v>
      </c>
      <c r="BI391">
        <f>1/Table3[[#This Row],[odds_ft_away_team_win]]-Table3[[#This Row],[Margin/3]]</f>
        <v>0.34176742797432452</v>
      </c>
      <c r="BJ391">
        <f>MROUND(Table3[[#This Row],[ProbH]]*100,2)/100</f>
        <v>0.34</v>
      </c>
      <c r="BK391">
        <v>1.53</v>
      </c>
      <c r="BL391">
        <v>2.65</v>
      </c>
      <c r="BM391">
        <v>5.25</v>
      </c>
      <c r="BN391">
        <v>10.75</v>
      </c>
      <c r="BO391">
        <v>2.15</v>
      </c>
      <c r="BP391">
        <v>1.65</v>
      </c>
      <c r="BQ391" t="s">
        <v>2334</v>
      </c>
      <c r="BR391">
        <f>VLOOKUP(Table3[[#This Row],[Reference]],metron,10,FALSE)</f>
        <v>2.5229727551184897</v>
      </c>
      <c r="BS391">
        <f>VLOOKUP(Table3[[#This Row],[Reference]],metron,11,FALSE)</f>
        <v>1.228921489601805</v>
      </c>
      <c r="BT391">
        <f>VLOOKUP(Table3[[#This Row],[Reference]],metron,12,FALSE)</f>
        <v>1.2940512655166849</v>
      </c>
      <c r="BU391">
        <f>VLOOKUP(Table3[[#This Row],[Reference]],metron,13,FALSE)</f>
        <v>0.53240890035472432</v>
      </c>
      <c r="BV391">
        <f>VLOOKUP(Table3[[#This Row],[Reference]],metron,14,FALSE)</f>
        <v>0.56514027732989358</v>
      </c>
      <c r="BW391">
        <f>VLOOKUP(Table3[[#This Row],[Reference]],metron,15,FALSE)</f>
        <v>11.417888124439131</v>
      </c>
      <c r="BX391">
        <f>VLOOKUP(Table3[[#This Row],[Reference]],metron,16,FALSE)</f>
        <v>10.76308704756207</v>
      </c>
      <c r="BY391">
        <f>VLOOKUP(Table3[[#This Row],[Reference]],metron,17,FALSE)</f>
        <v>4.8317672021824798</v>
      </c>
      <c r="BZ391">
        <f>VLOOKUP(Table3[[#This Row],[Reference]],metron,18,FALSE)</f>
        <v>4.6698999696877843</v>
      </c>
      <c r="CA391">
        <f>VLOOKUP(Table3[[#This Row],[Reference]],metron,19,FALSE)</f>
        <v>6.5861209222566508</v>
      </c>
      <c r="CB391">
        <f>VLOOKUP(Table3[[#This Row],[Reference]],metron,20,FALSE)</f>
        <v>6.093187077874286</v>
      </c>
      <c r="CC391">
        <f>VLOOKUP(Table3[[#This Row],[Reference]],metron,21,FALSE)</f>
        <v>12.685679611650491</v>
      </c>
      <c r="CD391">
        <f>VLOOKUP(Table3[[#This Row],[Reference]],metron,22,FALSE)</f>
        <v>13.02639563106796</v>
      </c>
      <c r="CE391">
        <f>VLOOKUP(Table3[[#This Row],[Reference]],metron,23,FALSE)</f>
        <v>1.6481211768132831</v>
      </c>
      <c r="CF391">
        <f>VLOOKUP(Table3[[#This Row],[Reference]],metron,24,FALSE)</f>
        <v>1.8572676958928049</v>
      </c>
      <c r="CG391">
        <f>VLOOKUP(Table3[[#This Row],[Reference]],metron,25,FALSE)</f>
        <v>9.641712787649287E-2</v>
      </c>
      <c r="CH391">
        <f>VLOOKUP(Table3[[#This Row],[Reference]],metron,26,FALSE)</f>
        <v>0.11302068161957469</v>
      </c>
    </row>
    <row r="392" spans="1:86" hidden="1" x14ac:dyDescent="0.45">
      <c r="A392">
        <v>1570292100</v>
      </c>
      <c r="B392" t="s">
        <v>2484</v>
      </c>
      <c r="C392" t="s">
        <v>64</v>
      </c>
      <c r="D392" t="s">
        <v>65</v>
      </c>
      <c r="E392" t="s">
        <v>2295</v>
      </c>
      <c r="F392" t="s">
        <v>2325</v>
      </c>
      <c r="G392" t="s">
        <v>2301</v>
      </c>
      <c r="H392">
        <v>9</v>
      </c>
      <c r="I392">
        <v>2.5</v>
      </c>
      <c r="J392">
        <v>1.5</v>
      </c>
      <c r="K392">
        <v>2.17</v>
      </c>
      <c r="L392">
        <v>1.27</v>
      </c>
      <c r="M392">
        <v>2</v>
      </c>
      <c r="N392">
        <v>1</v>
      </c>
      <c r="O392">
        <v>3</v>
      </c>
      <c r="P392">
        <v>2</v>
      </c>
      <c r="Q392">
        <v>1</v>
      </c>
      <c r="R392">
        <v>1</v>
      </c>
      <c r="S392" t="s">
        <v>2485</v>
      </c>
      <c r="T392">
        <v>8</v>
      </c>
      <c r="U392">
        <v>6</v>
      </c>
      <c r="V392">
        <v>8</v>
      </c>
      <c r="W392">
        <v>1</v>
      </c>
      <c r="X392">
        <v>0</v>
      </c>
      <c r="Y392">
        <v>0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17</v>
      </c>
      <c r="AF392">
        <v>10</v>
      </c>
      <c r="AG392">
        <v>6</v>
      </c>
      <c r="AH392">
        <v>3</v>
      </c>
      <c r="AI392">
        <v>11</v>
      </c>
      <c r="AJ392">
        <v>7</v>
      </c>
      <c r="AK392">
        <v>12</v>
      </c>
      <c r="AL392">
        <v>9</v>
      </c>
      <c r="AM392">
        <v>45</v>
      </c>
      <c r="AN392">
        <v>55</v>
      </c>
      <c r="AO392">
        <v>2.04</v>
      </c>
      <c r="AP392">
        <v>1.43</v>
      </c>
      <c r="AQ392">
        <v>2.63</v>
      </c>
      <c r="AR392">
        <v>50</v>
      </c>
      <c r="AS392">
        <v>75</v>
      </c>
      <c r="AT392">
        <v>50</v>
      </c>
      <c r="AU392">
        <v>25</v>
      </c>
      <c r="AV392">
        <v>13</v>
      </c>
      <c r="AW392">
        <v>25</v>
      </c>
      <c r="AX392">
        <v>88</v>
      </c>
      <c r="AY392">
        <v>38</v>
      </c>
      <c r="AZ392">
        <v>75</v>
      </c>
      <c r="BA392">
        <v>9.75</v>
      </c>
      <c r="BB392">
        <v>5</v>
      </c>
      <c r="BC392">
        <v>2.0499999999999998</v>
      </c>
      <c r="BD392">
        <v>3.1</v>
      </c>
      <c r="BE392">
        <v>3.95</v>
      </c>
      <c r="BF392">
        <f t="shared" si="6"/>
        <v>2.1183360057365357E-2</v>
      </c>
      <c r="BG392">
        <f>1/Table3[[#This Row],[odds_ft_home_team_win]]-Table3[[#This Row],[Margin/3]]</f>
        <v>0.46662151799141516</v>
      </c>
      <c r="BH392">
        <f>1/Table3[[#This Row],[odds_ft_draw]]-Table3[[#This Row],[Margin/3]]</f>
        <v>0.30139728510392494</v>
      </c>
      <c r="BI392">
        <f>1/Table3[[#This Row],[odds_ft_away_team_win]]-Table3[[#This Row],[Margin/3]]</f>
        <v>0.23198119690465993</v>
      </c>
      <c r="BJ392">
        <f>MROUND(Table3[[#This Row],[ProbH]]*100,2)/100</f>
        <v>0.46</v>
      </c>
      <c r="BK392">
        <v>1.41</v>
      </c>
      <c r="BL392">
        <v>2.25</v>
      </c>
      <c r="BM392">
        <v>4.25</v>
      </c>
      <c r="BN392">
        <v>8.25</v>
      </c>
      <c r="BO392">
        <v>1.95</v>
      </c>
      <c r="BP392">
        <v>1.77</v>
      </c>
      <c r="BQ392" t="s">
        <v>2297</v>
      </c>
      <c r="BR392">
        <f>VLOOKUP(Table3[[#This Row],[Reference]],metron,10,FALSE)</f>
        <v>2.5405629139072849</v>
      </c>
      <c r="BS392">
        <f>VLOOKUP(Table3[[#This Row],[Reference]],metron,11,FALSE)</f>
        <v>1.4888836329233679</v>
      </c>
      <c r="BT392">
        <f>VLOOKUP(Table3[[#This Row],[Reference]],metron,12,FALSE)</f>
        <v>1.0516792809839171</v>
      </c>
      <c r="BU392">
        <f>VLOOKUP(Table3[[#This Row],[Reference]],metron,13,FALSE)</f>
        <v>0.64581362346263005</v>
      </c>
      <c r="BV392">
        <f>VLOOKUP(Table3[[#This Row],[Reference]],metron,14,FALSE)</f>
        <v>0.45364238410596031</v>
      </c>
      <c r="BW392">
        <f>VLOOKUP(Table3[[#This Row],[Reference]],metron,15,FALSE)</f>
        <v>12.686892177589851</v>
      </c>
      <c r="BX392">
        <f>VLOOKUP(Table3[[#This Row],[Reference]],metron,16,FALSE)</f>
        <v>9.8059196617336148</v>
      </c>
      <c r="BY392">
        <f>VLOOKUP(Table3[[#This Row],[Reference]],metron,17,FALSE)</f>
        <v>5.3198121263877027</v>
      </c>
      <c r="BZ392">
        <f>VLOOKUP(Table3[[#This Row],[Reference]],metron,18,FALSE)</f>
        <v>4.0954312553373189</v>
      </c>
      <c r="CA392">
        <f>VLOOKUP(Table3[[#This Row],[Reference]],metron,19,FALSE)</f>
        <v>7.3670800512021479</v>
      </c>
      <c r="CB392">
        <f>VLOOKUP(Table3[[#This Row],[Reference]],metron,20,FALSE)</f>
        <v>5.710488406396296</v>
      </c>
      <c r="CC392">
        <f>VLOOKUP(Table3[[#This Row],[Reference]],metron,21,FALSE)</f>
        <v>13.0488908033599</v>
      </c>
      <c r="CD392">
        <f>VLOOKUP(Table3[[#This Row],[Reference]],metron,22,FALSE)</f>
        <v>13.714839543398661</v>
      </c>
      <c r="CE392">
        <f>VLOOKUP(Table3[[#This Row],[Reference]],metron,23,FALSE)</f>
        <v>1.567523459812322</v>
      </c>
      <c r="CF392">
        <f>VLOOKUP(Table3[[#This Row],[Reference]],metron,24,FALSE)</f>
        <v>1.951040391676867</v>
      </c>
      <c r="CG392">
        <f>VLOOKUP(Table3[[#This Row],[Reference]],metron,25,FALSE)</f>
        <v>8.3027335781313744E-2</v>
      </c>
      <c r="CH392">
        <f>VLOOKUP(Table3[[#This Row],[Reference]],metron,26,FALSE)</f>
        <v>0.13117095063239501</v>
      </c>
    </row>
    <row r="393" spans="1:86" hidden="1" x14ac:dyDescent="0.45">
      <c r="A393">
        <v>1570292100</v>
      </c>
      <c r="B393" t="s">
        <v>2484</v>
      </c>
      <c r="C393" t="s">
        <v>64</v>
      </c>
      <c r="D393" t="s">
        <v>65</v>
      </c>
      <c r="E393" t="s">
        <v>2284</v>
      </c>
      <c r="F393" t="s">
        <v>2291</v>
      </c>
      <c r="G393" t="s">
        <v>2292</v>
      </c>
      <c r="H393">
        <v>9</v>
      </c>
      <c r="I393">
        <v>0.75</v>
      </c>
      <c r="J393">
        <v>0.25</v>
      </c>
      <c r="K393">
        <v>0.82</v>
      </c>
      <c r="L393">
        <v>1.25</v>
      </c>
      <c r="M393">
        <v>2</v>
      </c>
      <c r="N393">
        <v>4</v>
      </c>
      <c r="O393">
        <v>6</v>
      </c>
      <c r="P393">
        <v>3</v>
      </c>
      <c r="Q393">
        <v>1</v>
      </c>
      <c r="R393">
        <v>2</v>
      </c>
      <c r="S393" t="s">
        <v>2486</v>
      </c>
      <c r="T393" t="s">
        <v>2487</v>
      </c>
      <c r="U393">
        <v>2</v>
      </c>
      <c r="V393">
        <v>3</v>
      </c>
      <c r="W393">
        <v>3</v>
      </c>
      <c r="X393">
        <v>2</v>
      </c>
      <c r="Y393">
        <v>2</v>
      </c>
      <c r="Z393">
        <v>0</v>
      </c>
      <c r="AA393">
        <v>3</v>
      </c>
      <c r="AB393">
        <v>2</v>
      </c>
      <c r="AC393">
        <v>0</v>
      </c>
      <c r="AD393">
        <v>2</v>
      </c>
      <c r="AE393">
        <v>6</v>
      </c>
      <c r="AF393">
        <v>10</v>
      </c>
      <c r="AG393">
        <v>4</v>
      </c>
      <c r="AH393">
        <v>7</v>
      </c>
      <c r="AI393">
        <v>2</v>
      </c>
      <c r="AJ393">
        <v>3</v>
      </c>
      <c r="AK393">
        <v>18</v>
      </c>
      <c r="AL393">
        <v>15</v>
      </c>
      <c r="AM393">
        <v>51</v>
      </c>
      <c r="AN393">
        <v>49</v>
      </c>
      <c r="AO393">
        <v>1.04</v>
      </c>
      <c r="AP393">
        <v>1.49</v>
      </c>
      <c r="AQ393">
        <v>2.13</v>
      </c>
      <c r="AR393">
        <v>50</v>
      </c>
      <c r="AS393">
        <v>75</v>
      </c>
      <c r="AT393">
        <v>38</v>
      </c>
      <c r="AU393">
        <v>0</v>
      </c>
      <c r="AV393">
        <v>0</v>
      </c>
      <c r="AW393">
        <v>0</v>
      </c>
      <c r="AX393">
        <v>100</v>
      </c>
      <c r="AY393">
        <v>38</v>
      </c>
      <c r="AZ393">
        <v>75</v>
      </c>
      <c r="BA393">
        <v>9.25</v>
      </c>
      <c r="BB393">
        <v>8.25</v>
      </c>
      <c r="BC393">
        <v>2.5</v>
      </c>
      <c r="BD393">
        <v>3.1</v>
      </c>
      <c r="BE393">
        <v>2.9</v>
      </c>
      <c r="BF393">
        <f t="shared" si="6"/>
        <v>2.2469410456062322E-2</v>
      </c>
      <c r="BG393">
        <f>1/Table3[[#This Row],[odds_ft_home_team_win]]-Table3[[#This Row],[Margin/3]]</f>
        <v>0.3775305895439377</v>
      </c>
      <c r="BH393">
        <f>1/Table3[[#This Row],[odds_ft_draw]]-Table3[[#This Row],[Margin/3]]</f>
        <v>0.30011123470522799</v>
      </c>
      <c r="BI393">
        <f>1/Table3[[#This Row],[odds_ft_away_team_win]]-Table3[[#This Row],[Margin/3]]</f>
        <v>0.32235817575083425</v>
      </c>
      <c r="BJ393">
        <f>MROUND(Table3[[#This Row],[ProbH]]*100,2)/100</f>
        <v>0.38</v>
      </c>
      <c r="BK393">
        <v>1.41</v>
      </c>
      <c r="BL393">
        <v>2.25</v>
      </c>
      <c r="BM393">
        <v>4.25</v>
      </c>
      <c r="BN393">
        <v>8.25</v>
      </c>
      <c r="BO393">
        <v>1.95</v>
      </c>
      <c r="BP393">
        <v>1.8</v>
      </c>
      <c r="BQ393" t="s">
        <v>2365</v>
      </c>
      <c r="BR393">
        <f>VLOOKUP(Table3[[#This Row],[Reference]],metron,10,FALSE)</f>
        <v>2.4900895140664963</v>
      </c>
      <c r="BS393">
        <f>VLOOKUP(Table3[[#This Row],[Reference]],metron,11,FALSE)</f>
        <v>1.330562659846547</v>
      </c>
      <c r="BT393">
        <f>VLOOKUP(Table3[[#This Row],[Reference]],metron,12,FALSE)</f>
        <v>1.1595268542199491</v>
      </c>
      <c r="BU393">
        <f>VLOOKUP(Table3[[#This Row],[Reference]],metron,13,FALSE)</f>
        <v>0.59053607588191415</v>
      </c>
      <c r="BV393">
        <f>VLOOKUP(Table3[[#This Row],[Reference]],metron,14,FALSE)</f>
        <v>0.50069274219332838</v>
      </c>
      <c r="BW393">
        <f>VLOOKUP(Table3[[#This Row],[Reference]],metron,15,FALSE)</f>
        <v>11.79715236686391</v>
      </c>
      <c r="BX393">
        <f>VLOOKUP(Table3[[#This Row],[Reference]],metron,16,FALSE)</f>
        <v>10.317122781065089</v>
      </c>
      <c r="BY393">
        <f>VLOOKUP(Table3[[#This Row],[Reference]],metron,17,FALSE)</f>
        <v>5.0637025966747622</v>
      </c>
      <c r="BZ393">
        <f>VLOOKUP(Table3[[#This Row],[Reference]],metron,18,FALSE)</f>
        <v>4.4674014571268454</v>
      </c>
      <c r="CA393">
        <f>VLOOKUP(Table3[[#This Row],[Reference]],metron,19,FALSE)</f>
        <v>6.7334497701891483</v>
      </c>
      <c r="CB393">
        <f>VLOOKUP(Table3[[#This Row],[Reference]],metron,20,FALSE)</f>
        <v>5.849721323938244</v>
      </c>
      <c r="CC393">
        <f>VLOOKUP(Table3[[#This Row],[Reference]],metron,21,FALSE)</f>
        <v>12.89644194756554</v>
      </c>
      <c r="CD393">
        <f>VLOOKUP(Table3[[#This Row],[Reference]],metron,22,FALSE)</f>
        <v>13.3434456928839</v>
      </c>
      <c r="CE393">
        <f>VLOOKUP(Table3[[#This Row],[Reference]],metron,23,FALSE)</f>
        <v>1.6144382124117971</v>
      </c>
      <c r="CF393">
        <f>VLOOKUP(Table3[[#This Row],[Reference]],metron,24,FALSE)</f>
        <v>1.9032024606477289</v>
      </c>
      <c r="CG393">
        <f>VLOOKUP(Table3[[#This Row],[Reference]],metron,25,FALSE)</f>
        <v>9.372172969060974E-2</v>
      </c>
      <c r="CH393">
        <f>VLOOKUP(Table3[[#This Row],[Reference]],metron,26,FALSE)</f>
        <v>0.11669983716301791</v>
      </c>
    </row>
    <row r="394" spans="1:86" hidden="1" x14ac:dyDescent="0.45">
      <c r="A394">
        <v>1570300200</v>
      </c>
      <c r="B394" t="s">
        <v>2488</v>
      </c>
      <c r="C394" t="s">
        <v>64</v>
      </c>
      <c r="D394" t="s">
        <v>65</v>
      </c>
      <c r="E394" t="s">
        <v>2283</v>
      </c>
      <c r="F394" t="s">
        <v>2305</v>
      </c>
      <c r="G394" t="s">
        <v>2332</v>
      </c>
      <c r="H394">
        <v>9</v>
      </c>
      <c r="I394">
        <v>1.75</v>
      </c>
      <c r="J394">
        <v>0.25</v>
      </c>
      <c r="K394">
        <v>1.67</v>
      </c>
      <c r="L394">
        <v>0.83</v>
      </c>
      <c r="M394">
        <v>1</v>
      </c>
      <c r="N394">
        <v>4</v>
      </c>
      <c r="O394">
        <v>5</v>
      </c>
      <c r="P394">
        <v>1</v>
      </c>
      <c r="Q394">
        <v>0</v>
      </c>
      <c r="R394">
        <v>1</v>
      </c>
      <c r="S394">
        <v>69</v>
      </c>
      <c r="T394" t="s">
        <v>2489</v>
      </c>
      <c r="U394">
        <v>10</v>
      </c>
      <c r="V394">
        <v>2</v>
      </c>
      <c r="W394">
        <v>3</v>
      </c>
      <c r="X394">
        <v>1</v>
      </c>
      <c r="Y394">
        <v>7</v>
      </c>
      <c r="Z394">
        <v>0</v>
      </c>
      <c r="AA394">
        <v>3</v>
      </c>
      <c r="AB394">
        <v>1</v>
      </c>
      <c r="AC394">
        <v>2</v>
      </c>
      <c r="AD394">
        <v>5</v>
      </c>
      <c r="AE394">
        <v>13</v>
      </c>
      <c r="AF394">
        <v>14</v>
      </c>
      <c r="AG394">
        <v>3</v>
      </c>
      <c r="AH394">
        <v>10</v>
      </c>
      <c r="AI394">
        <v>10</v>
      </c>
      <c r="AJ394">
        <v>4</v>
      </c>
      <c r="AK394">
        <v>7</v>
      </c>
      <c r="AL394">
        <v>20</v>
      </c>
      <c r="AM394">
        <v>61</v>
      </c>
      <c r="AN394">
        <v>39</v>
      </c>
      <c r="AO394">
        <v>1.7</v>
      </c>
      <c r="AP394">
        <v>1.93</v>
      </c>
      <c r="AQ394">
        <v>2.88</v>
      </c>
      <c r="AR394">
        <v>63</v>
      </c>
      <c r="AS394">
        <v>88</v>
      </c>
      <c r="AT394">
        <v>50</v>
      </c>
      <c r="AU394">
        <v>38</v>
      </c>
      <c r="AV394">
        <v>13</v>
      </c>
      <c r="AW394">
        <v>25</v>
      </c>
      <c r="AX394">
        <v>88</v>
      </c>
      <c r="AY394">
        <v>25</v>
      </c>
      <c r="AZ394">
        <v>63</v>
      </c>
      <c r="BA394">
        <v>8.75</v>
      </c>
      <c r="BB394">
        <v>5</v>
      </c>
      <c r="BC394">
        <v>1.59</v>
      </c>
      <c r="BD394">
        <v>3.6</v>
      </c>
      <c r="BE394">
        <v>6.2</v>
      </c>
      <c r="BF394">
        <f t="shared" si="6"/>
        <v>2.2666305989495299E-2</v>
      </c>
      <c r="BG394">
        <f>1/Table3[[#This Row],[odds_ft_home_team_win]]-Table3[[#This Row],[Margin/3]]</f>
        <v>0.6062645116205676</v>
      </c>
      <c r="BH394">
        <f>1/Table3[[#This Row],[odds_ft_draw]]-Table3[[#This Row],[Margin/3]]</f>
        <v>0.25511147178828247</v>
      </c>
      <c r="BI394">
        <f>1/Table3[[#This Row],[odds_ft_away_team_win]]-Table3[[#This Row],[Margin/3]]</f>
        <v>0.13862401659114987</v>
      </c>
      <c r="BJ394">
        <f>MROUND(Table3[[#This Row],[ProbH]]*100,2)/100</f>
        <v>0.6</v>
      </c>
      <c r="BK394">
        <v>1.43</v>
      </c>
      <c r="BL394">
        <v>2.2999999999999998</v>
      </c>
      <c r="BM394">
        <v>4.4000000000000004</v>
      </c>
      <c r="BN394">
        <v>8.75</v>
      </c>
      <c r="BO394">
        <v>2.25</v>
      </c>
      <c r="BP394">
        <v>1.57</v>
      </c>
      <c r="BQ394" t="s">
        <v>2288</v>
      </c>
      <c r="BR394">
        <f>VLOOKUP(Table3[[#This Row],[Reference]],metron,10,FALSE)</f>
        <v>2.7310090702947849</v>
      </c>
      <c r="BS394">
        <f>VLOOKUP(Table3[[#This Row],[Reference]],metron,11,FALSE)</f>
        <v>1.841836734693878</v>
      </c>
      <c r="BT394">
        <f>VLOOKUP(Table3[[#This Row],[Reference]],metron,12,FALSE)</f>
        <v>0.88917233560090703</v>
      </c>
      <c r="BU394">
        <f>VLOOKUP(Table3[[#This Row],[Reference]],metron,13,FALSE)</f>
        <v>0.804822695035461</v>
      </c>
      <c r="BV394">
        <f>VLOOKUP(Table3[[#This Row],[Reference]],metron,14,FALSE)</f>
        <v>0.38099290780141842</v>
      </c>
      <c r="BW394">
        <f>VLOOKUP(Table3[[#This Row],[Reference]],metron,15,FALSE)</f>
        <v>14.25174825174825</v>
      </c>
      <c r="BX394">
        <f>VLOOKUP(Table3[[#This Row],[Reference]],metron,16,FALSE)</f>
        <v>8.8316683316683324</v>
      </c>
      <c r="BY394">
        <f>VLOOKUP(Table3[[#This Row],[Reference]],metron,17,FALSE)</f>
        <v>6.2901265822784813</v>
      </c>
      <c r="BZ394">
        <f>VLOOKUP(Table3[[#This Row],[Reference]],metron,18,FALSE)</f>
        <v>3.6162025316455702</v>
      </c>
      <c r="CA394">
        <f>VLOOKUP(Table3[[#This Row],[Reference]],metron,19,FALSE)</f>
        <v>7.9616216694697686</v>
      </c>
      <c r="CB394">
        <f>VLOOKUP(Table3[[#This Row],[Reference]],metron,20,FALSE)</f>
        <v>5.2154658000227627</v>
      </c>
      <c r="CC394">
        <f>VLOOKUP(Table3[[#This Row],[Reference]],metron,21,FALSE)</f>
        <v>12.444895886236671</v>
      </c>
      <c r="CD394">
        <f>VLOOKUP(Table3[[#This Row],[Reference]],metron,22,FALSE)</f>
        <v>13.620619603859829</v>
      </c>
      <c r="CE394">
        <f>VLOOKUP(Table3[[#This Row],[Reference]],metron,23,FALSE)</f>
        <v>1.406084017382907</v>
      </c>
      <c r="CF394">
        <f>VLOOKUP(Table3[[#This Row],[Reference]],metron,24,FALSE)</f>
        <v>2.070980202800579</v>
      </c>
      <c r="CG394">
        <f>VLOOKUP(Table3[[#This Row],[Reference]],metron,25,FALSE)</f>
        <v>6.1323032351521013E-2</v>
      </c>
      <c r="CH394">
        <f>VLOOKUP(Table3[[#This Row],[Reference]],metron,26,FALSE)</f>
        <v>0.1313375181071946</v>
      </c>
    </row>
    <row r="395" spans="1:86" hidden="1" x14ac:dyDescent="0.45">
      <c r="A395">
        <v>1570308300</v>
      </c>
      <c r="B395" t="s">
        <v>2490</v>
      </c>
      <c r="C395" t="s">
        <v>64</v>
      </c>
      <c r="D395" t="s">
        <v>65</v>
      </c>
      <c r="E395" t="s">
        <v>2299</v>
      </c>
      <c r="F395" t="s">
        <v>2321</v>
      </c>
      <c r="G395" t="s">
        <v>2306</v>
      </c>
      <c r="H395">
        <v>9</v>
      </c>
      <c r="I395">
        <v>2.25</v>
      </c>
      <c r="J395">
        <v>1</v>
      </c>
      <c r="K395">
        <v>1.67</v>
      </c>
      <c r="L395">
        <v>0.75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U395">
        <v>4</v>
      </c>
      <c r="V395">
        <v>3</v>
      </c>
      <c r="W395">
        <v>4</v>
      </c>
      <c r="X395">
        <v>0</v>
      </c>
      <c r="Y395">
        <v>0</v>
      </c>
      <c r="Z395">
        <v>0</v>
      </c>
      <c r="AA395">
        <v>3</v>
      </c>
      <c r="AB395">
        <v>1</v>
      </c>
      <c r="AC395">
        <v>0</v>
      </c>
      <c r="AD395">
        <v>0</v>
      </c>
      <c r="AE395">
        <v>10</v>
      </c>
      <c r="AF395">
        <v>6</v>
      </c>
      <c r="AG395">
        <v>4</v>
      </c>
      <c r="AH395">
        <v>2</v>
      </c>
      <c r="AI395">
        <v>6</v>
      </c>
      <c r="AJ395">
        <v>4</v>
      </c>
      <c r="AK395">
        <v>24</v>
      </c>
      <c r="AL395">
        <v>14</v>
      </c>
      <c r="AM395">
        <v>63</v>
      </c>
      <c r="AN395">
        <v>37</v>
      </c>
      <c r="AO395">
        <v>1.45</v>
      </c>
      <c r="AP395">
        <v>1.01</v>
      </c>
      <c r="AQ395">
        <v>1.88</v>
      </c>
      <c r="AR395">
        <v>25</v>
      </c>
      <c r="AS395">
        <v>38</v>
      </c>
      <c r="AT395">
        <v>38</v>
      </c>
      <c r="AU395">
        <v>13</v>
      </c>
      <c r="AV395">
        <v>13</v>
      </c>
      <c r="AW395">
        <v>13</v>
      </c>
      <c r="AX395">
        <v>63</v>
      </c>
      <c r="AY395">
        <v>38</v>
      </c>
      <c r="AZ395">
        <v>50</v>
      </c>
      <c r="BA395">
        <v>10.75</v>
      </c>
      <c r="BB395">
        <v>5</v>
      </c>
      <c r="BC395">
        <v>1.8</v>
      </c>
      <c r="BD395">
        <v>3.3</v>
      </c>
      <c r="BE395">
        <v>4.75</v>
      </c>
      <c r="BF395">
        <f t="shared" si="6"/>
        <v>2.3037391458444079E-2</v>
      </c>
      <c r="BG395">
        <f>1/Table3[[#This Row],[odds_ft_home_team_win]]-Table3[[#This Row],[Margin/3]]</f>
        <v>0.5325181640971115</v>
      </c>
      <c r="BH395">
        <f>1/Table3[[#This Row],[odds_ft_draw]]-Table3[[#This Row],[Margin/3]]</f>
        <v>0.27999291157185896</v>
      </c>
      <c r="BI395">
        <f>1/Table3[[#This Row],[odds_ft_away_team_win]]-Table3[[#This Row],[Margin/3]]</f>
        <v>0.18748892433102959</v>
      </c>
      <c r="BJ395">
        <f>MROUND(Table3[[#This Row],[ProbH]]*100,2)/100</f>
        <v>0.54</v>
      </c>
      <c r="BK395">
        <v>1.47</v>
      </c>
      <c r="BL395">
        <v>2.4</v>
      </c>
      <c r="BM395">
        <v>4.7</v>
      </c>
      <c r="BN395">
        <v>9.5</v>
      </c>
      <c r="BO395">
        <v>2.2000000000000002</v>
      </c>
      <c r="BP395">
        <v>1.62</v>
      </c>
      <c r="BQ395" t="s">
        <v>2302</v>
      </c>
      <c r="BR395">
        <f>VLOOKUP(Table3[[#This Row],[Reference]],metron,10,FALSE)</f>
        <v>2.6359702267612941</v>
      </c>
      <c r="BS395">
        <f>VLOOKUP(Table3[[#This Row],[Reference]],metron,11,FALSE)</f>
        <v>1.684957590444867</v>
      </c>
      <c r="BT395">
        <f>VLOOKUP(Table3[[#This Row],[Reference]],metron,12,FALSE)</f>
        <v>0.95101263631642718</v>
      </c>
      <c r="BU395">
        <f>VLOOKUP(Table3[[#This Row],[Reference]],metron,13,FALSE)</f>
        <v>0.72650164445213783</v>
      </c>
      <c r="BV395">
        <f>VLOOKUP(Table3[[#This Row],[Reference]],metron,14,FALSE)</f>
        <v>0.42097974727367138</v>
      </c>
      <c r="BW395">
        <f>VLOOKUP(Table3[[#This Row],[Reference]],metron,15,FALSE)</f>
        <v>13.338806970509379</v>
      </c>
      <c r="BX395">
        <f>VLOOKUP(Table3[[#This Row],[Reference]],metron,16,FALSE)</f>
        <v>9.2530160857908843</v>
      </c>
      <c r="BY395">
        <f>VLOOKUP(Table3[[#This Row],[Reference]],metron,17,FALSE)</f>
        <v>5.9915081521739131</v>
      </c>
      <c r="BZ395">
        <f>VLOOKUP(Table3[[#This Row],[Reference]],metron,18,FALSE)</f>
        <v>3.9772418478260869</v>
      </c>
      <c r="CA395">
        <f>VLOOKUP(Table3[[#This Row],[Reference]],metron,19,FALSE)</f>
        <v>7.3472988183354664</v>
      </c>
      <c r="CB395">
        <f>VLOOKUP(Table3[[#This Row],[Reference]],metron,20,FALSE)</f>
        <v>5.2757742379647974</v>
      </c>
      <c r="CC395">
        <f>VLOOKUP(Table3[[#This Row],[Reference]],metron,21,FALSE)</f>
        <v>12.59428182437032</v>
      </c>
      <c r="CD395">
        <f>VLOOKUP(Table3[[#This Row],[Reference]],metron,22,FALSE)</f>
        <v>13.577944179714089</v>
      </c>
      <c r="CE395">
        <f>VLOOKUP(Table3[[#This Row],[Reference]],metron,23,FALSE)</f>
        <v>1.4276913099870301</v>
      </c>
      <c r="CF395">
        <f>VLOOKUP(Table3[[#This Row],[Reference]],metron,24,FALSE)</f>
        <v>1.940985732814527</v>
      </c>
      <c r="CG395">
        <f>VLOOKUP(Table3[[#This Row],[Reference]],metron,25,FALSE)</f>
        <v>8.0739299610894946E-2</v>
      </c>
      <c r="CH395">
        <f>VLOOKUP(Table3[[#This Row],[Reference]],metron,26,FALSE)</f>
        <v>0.12743190661478601</v>
      </c>
    </row>
    <row r="396" spans="1:86" hidden="1" x14ac:dyDescent="0.45">
      <c r="A396">
        <v>1570316400</v>
      </c>
      <c r="B396" t="s">
        <v>2491</v>
      </c>
      <c r="C396" t="s">
        <v>64</v>
      </c>
      <c r="D396" t="s">
        <v>65</v>
      </c>
      <c r="E396" t="s">
        <v>2273</v>
      </c>
      <c r="F396" t="s">
        <v>2300</v>
      </c>
      <c r="G396" t="s">
        <v>2384</v>
      </c>
      <c r="H396">
        <v>9</v>
      </c>
      <c r="I396">
        <v>1.75</v>
      </c>
      <c r="J396">
        <v>0</v>
      </c>
      <c r="K396">
        <v>1.82</v>
      </c>
      <c r="L396">
        <v>0.83</v>
      </c>
      <c r="M396">
        <v>2</v>
      </c>
      <c r="N396">
        <v>0</v>
      </c>
      <c r="O396">
        <v>2</v>
      </c>
      <c r="P396">
        <v>1</v>
      </c>
      <c r="Q396">
        <v>1</v>
      </c>
      <c r="R396">
        <v>0</v>
      </c>
      <c r="S396" t="s">
        <v>2492</v>
      </c>
      <c r="U396">
        <v>3</v>
      </c>
      <c r="V396">
        <v>3</v>
      </c>
      <c r="W396">
        <v>2</v>
      </c>
      <c r="X396">
        <v>0</v>
      </c>
      <c r="Y396">
        <v>3</v>
      </c>
      <c r="Z396">
        <v>0</v>
      </c>
      <c r="AA396">
        <v>1</v>
      </c>
      <c r="AB396">
        <v>1</v>
      </c>
      <c r="AC396">
        <v>2</v>
      </c>
      <c r="AD396">
        <v>1</v>
      </c>
      <c r="AE396">
        <v>11</v>
      </c>
      <c r="AF396">
        <v>5</v>
      </c>
      <c r="AG396">
        <v>4</v>
      </c>
      <c r="AH396">
        <v>2</v>
      </c>
      <c r="AI396">
        <v>7</v>
      </c>
      <c r="AJ396">
        <v>3</v>
      </c>
      <c r="AK396">
        <v>17</v>
      </c>
      <c r="AL396">
        <v>15</v>
      </c>
      <c r="AM396">
        <v>66</v>
      </c>
      <c r="AN396">
        <v>34</v>
      </c>
      <c r="AO396">
        <v>1.51</v>
      </c>
      <c r="AP396">
        <v>0.84</v>
      </c>
      <c r="AQ396">
        <v>2.75</v>
      </c>
      <c r="AR396">
        <v>50</v>
      </c>
      <c r="AS396">
        <v>75</v>
      </c>
      <c r="AT396">
        <v>50</v>
      </c>
      <c r="AU396">
        <v>25</v>
      </c>
      <c r="AV396">
        <v>13</v>
      </c>
      <c r="AW396">
        <v>38</v>
      </c>
      <c r="AX396">
        <v>88</v>
      </c>
      <c r="AY396">
        <v>25</v>
      </c>
      <c r="AZ396">
        <v>50</v>
      </c>
      <c r="BA396">
        <v>12</v>
      </c>
      <c r="BB396">
        <v>6.75</v>
      </c>
      <c r="BC396">
        <v>1.38</v>
      </c>
      <c r="BD396">
        <v>4.5999999999999996</v>
      </c>
      <c r="BE396">
        <v>7.75</v>
      </c>
      <c r="BF396">
        <f t="shared" si="6"/>
        <v>2.3687081190587527E-2</v>
      </c>
      <c r="BG396">
        <f>1/Table3[[#This Row],[odds_ft_home_team_win]]-Table3[[#This Row],[Margin/3]]</f>
        <v>0.70095059996883291</v>
      </c>
      <c r="BH396">
        <f>1/Table3[[#This Row],[odds_ft_draw]]-Table3[[#This Row],[Margin/3]]</f>
        <v>0.19370422315723859</v>
      </c>
      <c r="BI396">
        <f>1/Table3[[#This Row],[odds_ft_away_team_win]]-Table3[[#This Row],[Margin/3]]</f>
        <v>0.10534517687392859</v>
      </c>
      <c r="BJ396">
        <f>MROUND(Table3[[#This Row],[ProbH]]*100,2)/100</f>
        <v>0.7</v>
      </c>
      <c r="BK396">
        <v>1.31</v>
      </c>
      <c r="BL396">
        <v>1.95</v>
      </c>
      <c r="BM396">
        <v>3.45</v>
      </c>
      <c r="BN396">
        <v>6.7</v>
      </c>
      <c r="BO396">
        <v>2.25</v>
      </c>
      <c r="BP396">
        <v>1.59</v>
      </c>
      <c r="BQ396" t="s">
        <v>2276</v>
      </c>
      <c r="BR396">
        <f>VLOOKUP(Table3[[#This Row],[Reference]],metron,10,FALSE)</f>
        <v>2.9925826028320968</v>
      </c>
      <c r="BS396">
        <f>VLOOKUP(Table3[[#This Row],[Reference]],metron,11,FALSE)</f>
        <v>2.224544841537424</v>
      </c>
      <c r="BT396">
        <f>VLOOKUP(Table3[[#This Row],[Reference]],metron,12,FALSE)</f>
        <v>0.76803776129467294</v>
      </c>
      <c r="BU396">
        <f>VLOOKUP(Table3[[#This Row],[Reference]],metron,13,FALSE)</f>
        <v>0.96561024949426832</v>
      </c>
      <c r="BV396">
        <f>VLOOKUP(Table3[[#This Row],[Reference]],metron,14,FALSE)</f>
        <v>0.34187457855697911</v>
      </c>
      <c r="BW396">
        <f>VLOOKUP(Table3[[#This Row],[Reference]],metron,15,FALSE)</f>
        <v>16.100000000000001</v>
      </c>
      <c r="BX396">
        <f>VLOOKUP(Table3[[#This Row],[Reference]],metron,16,FALSE)</f>
        <v>8.3493506493506491</v>
      </c>
      <c r="BY396">
        <f>VLOOKUP(Table3[[#This Row],[Reference]],metron,17,FALSE)</f>
        <v>7.2678100263852254</v>
      </c>
      <c r="BZ396">
        <f>VLOOKUP(Table3[[#This Row],[Reference]],metron,18,FALSE)</f>
        <v>3.2770448548812658</v>
      </c>
      <c r="CA396">
        <f>VLOOKUP(Table3[[#This Row],[Reference]],metron,19,FALSE)</f>
        <v>8.832189973614776</v>
      </c>
      <c r="CB396">
        <f>VLOOKUP(Table3[[#This Row],[Reference]],metron,20,FALSE)</f>
        <v>5.0723057944693828</v>
      </c>
      <c r="CC396">
        <f>VLOOKUP(Table3[[#This Row],[Reference]],metron,21,FALSE)</f>
        <v>11.95872170439414</v>
      </c>
      <c r="CD396">
        <f>VLOOKUP(Table3[[#This Row],[Reference]],metron,22,FALSE)</f>
        <v>13.450066577896139</v>
      </c>
      <c r="CE396">
        <f>VLOOKUP(Table3[[#This Row],[Reference]],metron,23,FALSE)</f>
        <v>1.301526717557252</v>
      </c>
      <c r="CF396">
        <f>VLOOKUP(Table3[[#This Row],[Reference]],metron,24,FALSE)</f>
        <v>1.9796437659033079</v>
      </c>
      <c r="CG396">
        <f>VLOOKUP(Table3[[#This Row],[Reference]],metron,25,FALSE)</f>
        <v>5.3435114503816793E-2</v>
      </c>
      <c r="CH396">
        <f>VLOOKUP(Table3[[#This Row],[Reference]],metron,26,FALSE)</f>
        <v>0.1183206106870229</v>
      </c>
    </row>
    <row r="397" spans="1:86" hidden="1" x14ac:dyDescent="0.45">
      <c r="A397">
        <v>1570370400</v>
      </c>
      <c r="B397" t="s">
        <v>2493</v>
      </c>
      <c r="C397" t="s">
        <v>64</v>
      </c>
      <c r="D397" t="s">
        <v>65</v>
      </c>
      <c r="E397" t="s">
        <v>2311</v>
      </c>
      <c r="F397" t="s">
        <v>2316</v>
      </c>
      <c r="G397" t="s">
        <v>2358</v>
      </c>
      <c r="H397">
        <v>9</v>
      </c>
      <c r="I397">
        <v>1.75</v>
      </c>
      <c r="J397">
        <v>1.5</v>
      </c>
      <c r="K397">
        <v>1.73</v>
      </c>
      <c r="L397">
        <v>1.0900000000000001</v>
      </c>
      <c r="M397">
        <v>2</v>
      </c>
      <c r="N397">
        <v>0</v>
      </c>
      <c r="O397">
        <v>2</v>
      </c>
      <c r="P397">
        <v>1</v>
      </c>
      <c r="Q397">
        <v>1</v>
      </c>
      <c r="R397">
        <v>0</v>
      </c>
      <c r="S397" t="s">
        <v>2494</v>
      </c>
      <c r="U397">
        <v>1</v>
      </c>
      <c r="V397">
        <v>9</v>
      </c>
      <c r="W397">
        <v>2</v>
      </c>
      <c r="X397">
        <v>0</v>
      </c>
      <c r="Y397">
        <v>2</v>
      </c>
      <c r="Z397">
        <v>0</v>
      </c>
      <c r="AA397">
        <v>0</v>
      </c>
      <c r="AB397">
        <v>2</v>
      </c>
      <c r="AC397">
        <v>1</v>
      </c>
      <c r="AD397">
        <v>1</v>
      </c>
      <c r="AE397">
        <v>7</v>
      </c>
      <c r="AF397">
        <v>5</v>
      </c>
      <c r="AG397">
        <v>5</v>
      </c>
      <c r="AH397">
        <v>3</v>
      </c>
      <c r="AI397">
        <v>2</v>
      </c>
      <c r="AJ397">
        <v>2</v>
      </c>
      <c r="AK397">
        <v>14</v>
      </c>
      <c r="AL397">
        <v>16</v>
      </c>
      <c r="AM397">
        <v>52</v>
      </c>
      <c r="AN397">
        <v>48</v>
      </c>
      <c r="AO397">
        <v>1.22</v>
      </c>
      <c r="AP397">
        <v>1.04</v>
      </c>
      <c r="AQ397">
        <v>2</v>
      </c>
      <c r="AR397">
        <v>25</v>
      </c>
      <c r="AS397">
        <v>38</v>
      </c>
      <c r="AT397">
        <v>38</v>
      </c>
      <c r="AU397">
        <v>25</v>
      </c>
      <c r="AV397">
        <v>0</v>
      </c>
      <c r="AW397">
        <v>25</v>
      </c>
      <c r="AX397">
        <v>63</v>
      </c>
      <c r="AY397">
        <v>38</v>
      </c>
      <c r="AZ397">
        <v>63</v>
      </c>
      <c r="BA397">
        <v>11.5</v>
      </c>
      <c r="BB397">
        <v>4.5</v>
      </c>
      <c r="BC397">
        <v>2.35</v>
      </c>
      <c r="BD397">
        <v>2.9</v>
      </c>
      <c r="BE397">
        <v>3.4</v>
      </c>
      <c r="BF397">
        <f t="shared" si="6"/>
        <v>2.1492382719779046E-2</v>
      </c>
      <c r="BG397">
        <f>1/Table3[[#This Row],[odds_ft_home_team_win]]-Table3[[#This Row],[Margin/3]]</f>
        <v>0.40403953217383798</v>
      </c>
      <c r="BH397">
        <f>1/Table3[[#This Row],[odds_ft_draw]]-Table3[[#This Row],[Margin/3]]</f>
        <v>0.32333520348711753</v>
      </c>
      <c r="BI397">
        <f>1/Table3[[#This Row],[odds_ft_away_team_win]]-Table3[[#This Row],[Margin/3]]</f>
        <v>0.27262526433904449</v>
      </c>
      <c r="BJ397">
        <f>MROUND(Table3[[#This Row],[ProbH]]*100,2)/100</f>
        <v>0.4</v>
      </c>
      <c r="BK397">
        <v>1.56</v>
      </c>
      <c r="BL397">
        <v>2.7</v>
      </c>
      <c r="BM397">
        <v>5.45</v>
      </c>
      <c r="BN397">
        <v>11.25</v>
      </c>
      <c r="BO397">
        <v>2.15</v>
      </c>
      <c r="BP397">
        <v>1.62</v>
      </c>
      <c r="BQ397" t="s">
        <v>2348</v>
      </c>
      <c r="BR397">
        <f>VLOOKUP(Table3[[#This Row],[Reference]],metron,10,FALSE)</f>
        <v>2.4956155335383219</v>
      </c>
      <c r="BS397">
        <f>VLOOKUP(Table3[[#This Row],[Reference]],metron,11,FALSE)</f>
        <v>1.344038264434575</v>
      </c>
      <c r="BT397">
        <f>VLOOKUP(Table3[[#This Row],[Reference]],metron,12,FALSE)</f>
        <v>1.1515772691037469</v>
      </c>
      <c r="BU397">
        <f>VLOOKUP(Table3[[#This Row],[Reference]],metron,13,FALSE)</f>
        <v>0.59936225942375587</v>
      </c>
      <c r="BV397">
        <f>VLOOKUP(Table3[[#This Row],[Reference]],metron,14,FALSE)</f>
        <v>0.50723152260562576</v>
      </c>
      <c r="BW397">
        <f>VLOOKUP(Table3[[#This Row],[Reference]],metron,15,FALSE)</f>
        <v>11.99278846153846</v>
      </c>
      <c r="BX397">
        <f>VLOOKUP(Table3[[#This Row],[Reference]],metron,16,FALSE)</f>
        <v>10.0277534965035</v>
      </c>
      <c r="BY397">
        <f>VLOOKUP(Table3[[#This Row],[Reference]],metron,17,FALSE)</f>
        <v>5.2857459543338514</v>
      </c>
      <c r="BZ397">
        <f>VLOOKUP(Table3[[#This Row],[Reference]],metron,18,FALSE)</f>
        <v>4.4067834183107957</v>
      </c>
      <c r="CA397">
        <f>VLOOKUP(Table3[[#This Row],[Reference]],metron,19,FALSE)</f>
        <v>6.7070425072046085</v>
      </c>
      <c r="CB397">
        <f>VLOOKUP(Table3[[#This Row],[Reference]],metron,20,FALSE)</f>
        <v>5.6209700781927046</v>
      </c>
      <c r="CC397">
        <f>VLOOKUP(Table3[[#This Row],[Reference]],metron,21,FALSE)</f>
        <v>13.04463690872752</v>
      </c>
      <c r="CD397">
        <f>VLOOKUP(Table3[[#This Row],[Reference]],metron,22,FALSE)</f>
        <v>13.49811236953142</v>
      </c>
      <c r="CE397">
        <f>VLOOKUP(Table3[[#This Row],[Reference]],metron,23,FALSE)</f>
        <v>1.5836526181353769</v>
      </c>
      <c r="CF397">
        <f>VLOOKUP(Table3[[#This Row],[Reference]],metron,24,FALSE)</f>
        <v>1.8744146445295871</v>
      </c>
      <c r="CG397">
        <f>VLOOKUP(Table3[[#This Row],[Reference]],metron,25,FALSE)</f>
        <v>8.5994040017028525E-2</v>
      </c>
      <c r="CH397">
        <f>VLOOKUP(Table3[[#This Row],[Reference]],metron,26,FALSE)</f>
        <v>0.13452532992762881</v>
      </c>
    </row>
    <row r="398" spans="1:86" hidden="1" x14ac:dyDescent="0.45">
      <c r="A398">
        <v>1570378500</v>
      </c>
      <c r="B398" t="s">
        <v>2495</v>
      </c>
      <c r="C398" t="s">
        <v>64</v>
      </c>
      <c r="D398" t="s">
        <v>65</v>
      </c>
      <c r="E398" t="s">
        <v>2290</v>
      </c>
      <c r="F398" t="s">
        <v>2331</v>
      </c>
      <c r="G398" t="s">
        <v>2322</v>
      </c>
      <c r="H398">
        <v>9</v>
      </c>
      <c r="I398">
        <v>2.5</v>
      </c>
      <c r="J398">
        <v>1.5</v>
      </c>
      <c r="K398">
        <v>2</v>
      </c>
      <c r="L398">
        <v>1</v>
      </c>
      <c r="M398">
        <v>1</v>
      </c>
      <c r="N398">
        <v>1</v>
      </c>
      <c r="O398">
        <v>2</v>
      </c>
      <c r="P398">
        <v>0</v>
      </c>
      <c r="Q398">
        <v>0</v>
      </c>
      <c r="R398">
        <v>0</v>
      </c>
      <c r="S398">
        <v>57</v>
      </c>
      <c r="T398">
        <v>65</v>
      </c>
      <c r="U398">
        <v>9</v>
      </c>
      <c r="V398">
        <v>3</v>
      </c>
      <c r="W398">
        <v>3</v>
      </c>
      <c r="X398">
        <v>0</v>
      </c>
      <c r="Y398">
        <v>2</v>
      </c>
      <c r="Z398">
        <v>0</v>
      </c>
      <c r="AA398">
        <v>0</v>
      </c>
      <c r="AB398">
        <v>3</v>
      </c>
      <c r="AC398">
        <v>0</v>
      </c>
      <c r="AD398">
        <v>2</v>
      </c>
      <c r="AE398">
        <v>16</v>
      </c>
      <c r="AF398">
        <v>8</v>
      </c>
      <c r="AG398">
        <v>6</v>
      </c>
      <c r="AH398">
        <v>3</v>
      </c>
      <c r="AI398">
        <v>10</v>
      </c>
      <c r="AJ398">
        <v>5</v>
      </c>
      <c r="AK398">
        <v>23</v>
      </c>
      <c r="AL398">
        <v>12</v>
      </c>
      <c r="AM398">
        <v>48</v>
      </c>
      <c r="AN398">
        <v>52</v>
      </c>
      <c r="AO398">
        <v>2.06</v>
      </c>
      <c r="AP398">
        <v>1.26</v>
      </c>
      <c r="AQ398">
        <v>2.63</v>
      </c>
      <c r="AR398">
        <v>75</v>
      </c>
      <c r="AS398">
        <v>75</v>
      </c>
      <c r="AT398">
        <v>50</v>
      </c>
      <c r="AU398">
        <v>38</v>
      </c>
      <c r="AV398">
        <v>13</v>
      </c>
      <c r="AW398">
        <v>38</v>
      </c>
      <c r="AX398">
        <v>75</v>
      </c>
      <c r="AY398">
        <v>38</v>
      </c>
      <c r="AZ398">
        <v>50</v>
      </c>
      <c r="BA398">
        <v>11.75</v>
      </c>
      <c r="BB398">
        <v>3.5</v>
      </c>
      <c r="BC398">
        <v>2.15</v>
      </c>
      <c r="BD398">
        <v>3.1</v>
      </c>
      <c r="BE398">
        <v>3.6</v>
      </c>
      <c r="BF398">
        <f t="shared" si="6"/>
        <v>2.1824900669611846E-2</v>
      </c>
      <c r="BG398">
        <f>1/Table3[[#This Row],[odds_ft_home_team_win]]-Table3[[#This Row],[Margin/3]]</f>
        <v>0.44329137840015559</v>
      </c>
      <c r="BH398">
        <f>1/Table3[[#This Row],[odds_ft_draw]]-Table3[[#This Row],[Margin/3]]</f>
        <v>0.30075574449167847</v>
      </c>
      <c r="BI398">
        <f>1/Table3[[#This Row],[odds_ft_away_team_win]]-Table3[[#This Row],[Margin/3]]</f>
        <v>0.25595287710816594</v>
      </c>
      <c r="BJ398">
        <f>MROUND(Table3[[#This Row],[ProbH]]*100,2)/100</f>
        <v>0.44</v>
      </c>
      <c r="BK398">
        <v>1.47</v>
      </c>
      <c r="BL398">
        <v>2.4</v>
      </c>
      <c r="BM398">
        <v>4.7</v>
      </c>
      <c r="BN398">
        <v>9.5</v>
      </c>
      <c r="BO398">
        <v>2.0499999999999998</v>
      </c>
      <c r="BP398">
        <v>1.71</v>
      </c>
      <c r="BQ398" t="s">
        <v>2293</v>
      </c>
      <c r="BR398">
        <f>VLOOKUP(Table3[[#This Row],[Reference]],metron,10,FALSE)</f>
        <v>2.4807646356033461</v>
      </c>
      <c r="BS398">
        <f>VLOOKUP(Table3[[#This Row],[Reference]],metron,11,FALSE)</f>
        <v>1.4140979689366791</v>
      </c>
      <c r="BT398">
        <f>VLOOKUP(Table3[[#This Row],[Reference]],metron,12,FALSE)</f>
        <v>1.0666666666666671</v>
      </c>
      <c r="BU398">
        <f>VLOOKUP(Table3[[#This Row],[Reference]],metron,13,FALSE)</f>
        <v>0.62712066905615294</v>
      </c>
      <c r="BV398">
        <f>VLOOKUP(Table3[[#This Row],[Reference]],metron,14,FALSE)</f>
        <v>0.46009557945041818</v>
      </c>
      <c r="BW398">
        <f>VLOOKUP(Table3[[#This Row],[Reference]],metron,15,FALSE)</f>
        <v>12.56969280146722</v>
      </c>
      <c r="BX398">
        <f>VLOOKUP(Table3[[#This Row],[Reference]],metron,16,FALSE)</f>
        <v>9.8695552498853729</v>
      </c>
      <c r="BY398">
        <f>VLOOKUP(Table3[[#This Row],[Reference]],metron,17,FALSE)</f>
        <v>5.2754256787850897</v>
      </c>
      <c r="BZ398">
        <f>VLOOKUP(Table3[[#This Row],[Reference]],metron,18,FALSE)</f>
        <v>4.1279337321675103</v>
      </c>
      <c r="CA398">
        <f>VLOOKUP(Table3[[#This Row],[Reference]],metron,19,FALSE)</f>
        <v>7.2942671226821298</v>
      </c>
      <c r="CB398">
        <f>VLOOKUP(Table3[[#This Row],[Reference]],metron,20,FALSE)</f>
        <v>5.7416215177178627</v>
      </c>
      <c r="CC398">
        <f>VLOOKUP(Table3[[#This Row],[Reference]],metron,21,FALSE)</f>
        <v>12.897246007868549</v>
      </c>
      <c r="CD398">
        <f>VLOOKUP(Table3[[#This Row],[Reference]],metron,22,FALSE)</f>
        <v>13.507058551261281</v>
      </c>
      <c r="CE398">
        <f>VLOOKUP(Table3[[#This Row],[Reference]],metron,23,FALSE)</f>
        <v>1.576522702104098</v>
      </c>
      <c r="CF398">
        <f>VLOOKUP(Table3[[#This Row],[Reference]],metron,24,FALSE)</f>
        <v>1.917165005537099</v>
      </c>
      <c r="CG398">
        <f>VLOOKUP(Table3[[#This Row],[Reference]],metron,25,FALSE)</f>
        <v>8.4385382059800659E-2</v>
      </c>
      <c r="CH398">
        <f>VLOOKUP(Table3[[#This Row],[Reference]],metron,26,FALSE)</f>
        <v>0.1233665559246955</v>
      </c>
    </row>
    <row r="399" spans="1:86" hidden="1" x14ac:dyDescent="0.45">
      <c r="A399">
        <v>1570386600</v>
      </c>
      <c r="B399" t="s">
        <v>2496</v>
      </c>
      <c r="C399" t="s">
        <v>64</v>
      </c>
      <c r="D399" t="s">
        <v>65</v>
      </c>
      <c r="E399" t="s">
        <v>2274</v>
      </c>
      <c r="F399" t="s">
        <v>2278</v>
      </c>
      <c r="G399" t="s">
        <v>2317</v>
      </c>
      <c r="H399">
        <v>9</v>
      </c>
      <c r="I399">
        <v>1.33</v>
      </c>
      <c r="J399">
        <v>0</v>
      </c>
      <c r="K399">
        <v>1.36</v>
      </c>
      <c r="L399">
        <v>0.09</v>
      </c>
      <c r="M399">
        <v>1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55</v>
      </c>
      <c r="U399">
        <v>4</v>
      </c>
      <c r="V399">
        <v>1</v>
      </c>
      <c r="W399">
        <v>1</v>
      </c>
      <c r="X399">
        <v>0</v>
      </c>
      <c r="Y399">
        <v>4</v>
      </c>
      <c r="Z399">
        <v>0</v>
      </c>
      <c r="AA399">
        <v>1</v>
      </c>
      <c r="AB399">
        <v>0</v>
      </c>
      <c r="AC399">
        <v>2</v>
      </c>
      <c r="AD399">
        <v>2</v>
      </c>
      <c r="AE399">
        <v>13</v>
      </c>
      <c r="AF399">
        <v>5</v>
      </c>
      <c r="AG399">
        <v>5</v>
      </c>
      <c r="AH399">
        <v>2</v>
      </c>
      <c r="AI399">
        <v>8</v>
      </c>
      <c r="AJ399">
        <v>3</v>
      </c>
      <c r="AK399">
        <v>14</v>
      </c>
      <c r="AL399">
        <v>13</v>
      </c>
      <c r="AM399">
        <v>45</v>
      </c>
      <c r="AN399">
        <v>55</v>
      </c>
      <c r="AO399">
        <v>1.77</v>
      </c>
      <c r="AP399">
        <v>0.94</v>
      </c>
      <c r="AQ399">
        <v>2.5</v>
      </c>
      <c r="AR399">
        <v>50</v>
      </c>
      <c r="AS399">
        <v>84</v>
      </c>
      <c r="AT399">
        <v>50</v>
      </c>
      <c r="AU399">
        <v>17</v>
      </c>
      <c r="AV399">
        <v>17</v>
      </c>
      <c r="AW399">
        <v>17</v>
      </c>
      <c r="AX399">
        <v>67</v>
      </c>
      <c r="AY399">
        <v>67</v>
      </c>
      <c r="AZ399">
        <v>84</v>
      </c>
      <c r="BA399">
        <v>10.33</v>
      </c>
      <c r="BB399">
        <v>5</v>
      </c>
      <c r="BC399">
        <v>2.35</v>
      </c>
      <c r="BD399">
        <v>2.8</v>
      </c>
      <c r="BE399">
        <v>3.55</v>
      </c>
      <c r="BF399">
        <f t="shared" si="6"/>
        <v>2.145497096051489E-2</v>
      </c>
      <c r="BG399">
        <f>1/Table3[[#This Row],[odds_ft_home_team_win]]-Table3[[#This Row],[Margin/3]]</f>
        <v>0.40407694393310212</v>
      </c>
      <c r="BH399">
        <f>1/Table3[[#This Row],[odds_ft_draw]]-Table3[[#This Row],[Margin/3]]</f>
        <v>0.33568788618234224</v>
      </c>
      <c r="BI399">
        <f>1/Table3[[#This Row],[odds_ft_away_team_win]]-Table3[[#This Row],[Margin/3]]</f>
        <v>0.26023516988455553</v>
      </c>
      <c r="BJ399">
        <f>MROUND(Table3[[#This Row],[ProbH]]*100,2)/100</f>
        <v>0.4</v>
      </c>
      <c r="BK399">
        <v>1.54</v>
      </c>
      <c r="BL399">
        <v>2.65</v>
      </c>
      <c r="BM399">
        <v>5.4</v>
      </c>
      <c r="BN399">
        <v>11</v>
      </c>
      <c r="BO399">
        <v>2.1</v>
      </c>
      <c r="BP399">
        <v>1.65</v>
      </c>
      <c r="BQ399" t="s">
        <v>2351</v>
      </c>
      <c r="BR399">
        <f>VLOOKUP(Table3[[#This Row],[Reference]],metron,10,FALSE)</f>
        <v>2.4956155335383219</v>
      </c>
      <c r="BS399">
        <f>VLOOKUP(Table3[[#This Row],[Reference]],metron,11,FALSE)</f>
        <v>1.344038264434575</v>
      </c>
      <c r="BT399">
        <f>VLOOKUP(Table3[[#This Row],[Reference]],metron,12,FALSE)</f>
        <v>1.1515772691037469</v>
      </c>
      <c r="BU399">
        <f>VLOOKUP(Table3[[#This Row],[Reference]],metron,13,FALSE)</f>
        <v>0.59936225942375587</v>
      </c>
      <c r="BV399">
        <f>VLOOKUP(Table3[[#This Row],[Reference]],metron,14,FALSE)</f>
        <v>0.50723152260562576</v>
      </c>
      <c r="BW399">
        <f>VLOOKUP(Table3[[#This Row],[Reference]],metron,15,FALSE)</f>
        <v>11.99278846153846</v>
      </c>
      <c r="BX399">
        <f>VLOOKUP(Table3[[#This Row],[Reference]],metron,16,FALSE)</f>
        <v>10.0277534965035</v>
      </c>
      <c r="BY399">
        <f>VLOOKUP(Table3[[#This Row],[Reference]],metron,17,FALSE)</f>
        <v>5.2857459543338514</v>
      </c>
      <c r="BZ399">
        <f>VLOOKUP(Table3[[#This Row],[Reference]],metron,18,FALSE)</f>
        <v>4.4067834183107957</v>
      </c>
      <c r="CA399">
        <f>VLOOKUP(Table3[[#This Row],[Reference]],metron,19,FALSE)</f>
        <v>6.7070425072046085</v>
      </c>
      <c r="CB399">
        <f>VLOOKUP(Table3[[#This Row],[Reference]],metron,20,FALSE)</f>
        <v>5.6209700781927046</v>
      </c>
      <c r="CC399">
        <f>VLOOKUP(Table3[[#This Row],[Reference]],metron,21,FALSE)</f>
        <v>13.04463690872752</v>
      </c>
      <c r="CD399">
        <f>VLOOKUP(Table3[[#This Row],[Reference]],metron,22,FALSE)</f>
        <v>13.49811236953142</v>
      </c>
      <c r="CE399">
        <f>VLOOKUP(Table3[[#This Row],[Reference]],metron,23,FALSE)</f>
        <v>1.5836526181353769</v>
      </c>
      <c r="CF399">
        <f>VLOOKUP(Table3[[#This Row],[Reference]],metron,24,FALSE)</f>
        <v>1.8744146445295871</v>
      </c>
      <c r="CG399">
        <f>VLOOKUP(Table3[[#This Row],[Reference]],metron,25,FALSE)</f>
        <v>8.5994040017028525E-2</v>
      </c>
      <c r="CH399">
        <f>VLOOKUP(Table3[[#This Row],[Reference]],metron,26,FALSE)</f>
        <v>0.13452532992762881</v>
      </c>
    </row>
    <row r="400" spans="1:86" hidden="1" x14ac:dyDescent="0.45">
      <c r="A400">
        <v>1570394700</v>
      </c>
      <c r="B400" t="s">
        <v>2497</v>
      </c>
      <c r="C400" t="s">
        <v>64</v>
      </c>
      <c r="D400" t="s">
        <v>65</v>
      </c>
      <c r="E400" t="s">
        <v>66</v>
      </c>
      <c r="F400" t="s">
        <v>2279</v>
      </c>
      <c r="G400" t="s">
        <v>2408</v>
      </c>
      <c r="H400">
        <v>9</v>
      </c>
      <c r="I400">
        <v>1</v>
      </c>
      <c r="J400">
        <v>1.25</v>
      </c>
      <c r="K400">
        <v>1.55</v>
      </c>
      <c r="L400">
        <v>0.67</v>
      </c>
      <c r="M400">
        <v>2</v>
      </c>
      <c r="N400">
        <v>0</v>
      </c>
      <c r="O400">
        <v>2</v>
      </c>
      <c r="P400">
        <v>0</v>
      </c>
      <c r="Q400">
        <v>0</v>
      </c>
      <c r="R400">
        <v>0</v>
      </c>
      <c r="S400" t="s">
        <v>2498</v>
      </c>
      <c r="U400">
        <v>9</v>
      </c>
      <c r="V400">
        <v>3</v>
      </c>
      <c r="W400">
        <v>1</v>
      </c>
      <c r="X400">
        <v>0</v>
      </c>
      <c r="Y400">
        <v>2</v>
      </c>
      <c r="Z400">
        <v>0</v>
      </c>
      <c r="AA400">
        <v>0</v>
      </c>
      <c r="AB400">
        <v>1</v>
      </c>
      <c r="AC400">
        <v>1</v>
      </c>
      <c r="AD400">
        <v>1</v>
      </c>
      <c r="AE400">
        <v>19</v>
      </c>
      <c r="AF400">
        <v>9</v>
      </c>
      <c r="AG400">
        <v>9</v>
      </c>
      <c r="AH400">
        <v>4</v>
      </c>
      <c r="AI400">
        <v>10</v>
      </c>
      <c r="AJ400">
        <v>5</v>
      </c>
      <c r="AK400">
        <v>8</v>
      </c>
      <c r="AL400">
        <v>16</v>
      </c>
      <c r="AM400">
        <v>77</v>
      </c>
      <c r="AN400">
        <v>23</v>
      </c>
      <c r="AO400">
        <v>2.63</v>
      </c>
      <c r="AP400">
        <v>1.25</v>
      </c>
      <c r="AQ400">
        <v>1.63</v>
      </c>
      <c r="AR400">
        <v>38</v>
      </c>
      <c r="AS400">
        <v>50</v>
      </c>
      <c r="AT400">
        <v>25</v>
      </c>
      <c r="AU400">
        <v>0</v>
      </c>
      <c r="AV400">
        <v>0</v>
      </c>
      <c r="AW400">
        <v>13</v>
      </c>
      <c r="AX400">
        <v>63</v>
      </c>
      <c r="AY400">
        <v>25</v>
      </c>
      <c r="AZ400">
        <v>63</v>
      </c>
      <c r="BA400">
        <v>13.25</v>
      </c>
      <c r="BB400">
        <v>8.5</v>
      </c>
      <c r="BC400">
        <v>1.23</v>
      </c>
      <c r="BD400">
        <v>6</v>
      </c>
      <c r="BE400">
        <v>11.75</v>
      </c>
      <c r="BF400">
        <f t="shared" si="6"/>
        <v>2.1593726575563615E-2</v>
      </c>
      <c r="BG400">
        <f>1/Table3[[#This Row],[odds_ft_home_team_win]]-Table3[[#This Row],[Margin/3]]</f>
        <v>0.79141440350573722</v>
      </c>
      <c r="BH400">
        <f>1/Table3[[#This Row],[odds_ft_draw]]-Table3[[#This Row],[Margin/3]]</f>
        <v>0.14507294009110305</v>
      </c>
      <c r="BI400">
        <f>1/Table3[[#This Row],[odds_ft_away_team_win]]-Table3[[#This Row],[Margin/3]]</f>
        <v>6.3512656403159784E-2</v>
      </c>
      <c r="BJ400">
        <f>MROUND(Table3[[#This Row],[ProbH]]*100,2)/100</f>
        <v>0.8</v>
      </c>
      <c r="BK400">
        <v>1.19</v>
      </c>
      <c r="BL400">
        <v>1.62</v>
      </c>
      <c r="BM400">
        <v>2.5499999999999998</v>
      </c>
      <c r="BN400">
        <v>4.55</v>
      </c>
      <c r="BO400">
        <v>2.2000000000000002</v>
      </c>
      <c r="BP400">
        <v>1.61</v>
      </c>
      <c r="BQ400" t="s">
        <v>2360</v>
      </c>
      <c r="BR400">
        <f>VLOOKUP(Table3[[#This Row],[Reference]],metron,10,FALSE)</f>
        <v>3.2937336814621405</v>
      </c>
      <c r="BS400">
        <f>VLOOKUP(Table3[[#This Row],[Reference]],metron,11,FALSE)</f>
        <v>2.6631853785900779</v>
      </c>
      <c r="BT400">
        <f>VLOOKUP(Table3[[#This Row],[Reference]],metron,12,FALSE)</f>
        <v>0.63054830287206265</v>
      </c>
      <c r="BU400">
        <f>VLOOKUP(Table3[[#This Row],[Reference]],metron,13,FALSE)</f>
        <v>1.2219321148825071</v>
      </c>
      <c r="BV400">
        <f>VLOOKUP(Table3[[#This Row],[Reference]],metron,14,FALSE)</f>
        <v>0.28328981723237601</v>
      </c>
      <c r="BW400">
        <f>VLOOKUP(Table3[[#This Row],[Reference]],metron,15,FALSE)</f>
        <v>17.784037558685451</v>
      </c>
      <c r="BX400">
        <f>VLOOKUP(Table3[[#This Row],[Reference]],metron,16,FALSE)</f>
        <v>7.288732394366197</v>
      </c>
      <c r="BY400">
        <f>VLOOKUP(Table3[[#This Row],[Reference]],metron,17,FALSE)</f>
        <v>8.1981132075471699</v>
      </c>
      <c r="BZ400">
        <f>VLOOKUP(Table3[[#This Row],[Reference]],metron,18,FALSE)</f>
        <v>2.8844339622641511</v>
      </c>
      <c r="CA400">
        <f>VLOOKUP(Table3[[#This Row],[Reference]],metron,19,FALSE)</f>
        <v>9.5859243511382815</v>
      </c>
      <c r="CB400">
        <f>VLOOKUP(Table3[[#This Row],[Reference]],metron,20,FALSE)</f>
        <v>4.4042984321020455</v>
      </c>
      <c r="CC400">
        <f>VLOOKUP(Table3[[#This Row],[Reference]],metron,21,FALSE)</f>
        <v>10.849642004773269</v>
      </c>
      <c r="CD400">
        <f>VLOOKUP(Table3[[#This Row],[Reference]],metron,22,FALSE)</f>
        <v>12.6563245823389</v>
      </c>
      <c r="CE400">
        <f>VLOOKUP(Table3[[#This Row],[Reference]],metron,23,FALSE)</f>
        <v>1.182669789227166</v>
      </c>
      <c r="CF400">
        <f>VLOOKUP(Table3[[#This Row],[Reference]],metron,24,FALSE)</f>
        <v>1.8922716627634659</v>
      </c>
      <c r="CG400">
        <f>VLOOKUP(Table3[[#This Row],[Reference]],metron,25,FALSE)</f>
        <v>3.7470725995316159E-2</v>
      </c>
      <c r="CH400">
        <f>VLOOKUP(Table3[[#This Row],[Reference]],metron,26,FALSE)</f>
        <v>0.1334894613583138</v>
      </c>
    </row>
    <row r="401" spans="1:86" hidden="1" x14ac:dyDescent="0.45">
      <c r="A401">
        <v>1570402800</v>
      </c>
      <c r="B401" t="s">
        <v>2499</v>
      </c>
      <c r="C401" t="s">
        <v>64</v>
      </c>
      <c r="D401" t="s">
        <v>65</v>
      </c>
      <c r="E401" t="s">
        <v>2315</v>
      </c>
      <c r="F401" t="s">
        <v>2320</v>
      </c>
      <c r="G401" t="s">
        <v>2343</v>
      </c>
      <c r="H401">
        <v>9</v>
      </c>
      <c r="I401">
        <v>0.25</v>
      </c>
      <c r="J401">
        <v>2.5</v>
      </c>
      <c r="K401">
        <v>1.5</v>
      </c>
      <c r="L401">
        <v>2.09</v>
      </c>
      <c r="M401">
        <v>0</v>
      </c>
      <c r="N401">
        <v>1</v>
      </c>
      <c r="O401">
        <v>1</v>
      </c>
      <c r="P401">
        <v>1</v>
      </c>
      <c r="Q401">
        <v>0</v>
      </c>
      <c r="R401">
        <v>1</v>
      </c>
      <c r="T401">
        <v>19</v>
      </c>
      <c r="U401">
        <v>3</v>
      </c>
      <c r="V401">
        <v>2</v>
      </c>
      <c r="W401">
        <v>1</v>
      </c>
      <c r="X401">
        <v>0</v>
      </c>
      <c r="Y401">
        <v>4</v>
      </c>
      <c r="Z401">
        <v>1</v>
      </c>
      <c r="AA401">
        <v>0</v>
      </c>
      <c r="AB401">
        <v>1</v>
      </c>
      <c r="AC401">
        <v>1</v>
      </c>
      <c r="AD401">
        <v>4</v>
      </c>
      <c r="AE401">
        <v>13</v>
      </c>
      <c r="AF401">
        <v>7</v>
      </c>
      <c r="AG401">
        <v>3</v>
      </c>
      <c r="AH401">
        <v>5</v>
      </c>
      <c r="AI401">
        <v>10</v>
      </c>
      <c r="AJ401">
        <v>2</v>
      </c>
      <c r="AK401">
        <v>19</v>
      </c>
      <c r="AL401">
        <v>11</v>
      </c>
      <c r="AM401">
        <v>60</v>
      </c>
      <c r="AN401">
        <v>40</v>
      </c>
      <c r="AO401">
        <v>1.55</v>
      </c>
      <c r="AP401">
        <v>1.1100000000000001</v>
      </c>
      <c r="AQ401">
        <v>1.25</v>
      </c>
      <c r="AR401">
        <v>0</v>
      </c>
      <c r="AS401">
        <v>38</v>
      </c>
      <c r="AT401">
        <v>13</v>
      </c>
      <c r="AU401">
        <v>0</v>
      </c>
      <c r="AV401">
        <v>0</v>
      </c>
      <c r="AW401">
        <v>25</v>
      </c>
      <c r="AX401">
        <v>63</v>
      </c>
      <c r="AY401">
        <v>0</v>
      </c>
      <c r="AZ401">
        <v>38</v>
      </c>
      <c r="BA401">
        <v>7.75</v>
      </c>
      <c r="BB401">
        <v>7.25</v>
      </c>
      <c r="BC401">
        <v>3.75</v>
      </c>
      <c r="BD401">
        <v>3.05</v>
      </c>
      <c r="BE401">
        <v>2.15</v>
      </c>
      <c r="BF401">
        <f t="shared" si="6"/>
        <v>1.988393273181684E-2</v>
      </c>
      <c r="BG401">
        <f>1/Table3[[#This Row],[odds_ft_home_team_win]]-Table3[[#This Row],[Margin/3]]</f>
        <v>0.24678273393484981</v>
      </c>
      <c r="BH401">
        <f>1/Table3[[#This Row],[odds_ft_draw]]-Table3[[#This Row],[Margin/3]]</f>
        <v>0.3079849197271996</v>
      </c>
      <c r="BI401">
        <f>1/Table3[[#This Row],[odds_ft_away_team_win]]-Table3[[#This Row],[Margin/3]]</f>
        <v>0.44523234633795061</v>
      </c>
      <c r="BJ401">
        <f>MROUND(Table3[[#This Row],[ProbH]]*100,2)/100</f>
        <v>0.24</v>
      </c>
      <c r="BK401">
        <v>1.53</v>
      </c>
      <c r="BL401">
        <v>2.65</v>
      </c>
      <c r="BM401">
        <v>5.25</v>
      </c>
      <c r="BN401">
        <v>10.75</v>
      </c>
      <c r="BO401">
        <v>2.2000000000000002</v>
      </c>
      <c r="BP401">
        <v>1.61</v>
      </c>
      <c r="BQ401" t="s">
        <v>2318</v>
      </c>
      <c r="BR401">
        <f>VLOOKUP(Table3[[#This Row],[Reference]],metron,10,FALSE)</f>
        <v>2.6014437689969609</v>
      </c>
      <c r="BS401">
        <f>VLOOKUP(Table3[[#This Row],[Reference]],metron,11,FALSE)</f>
        <v>1.067249240121581</v>
      </c>
      <c r="BT401">
        <f>VLOOKUP(Table3[[#This Row],[Reference]],metron,12,FALSE)</f>
        <v>1.53419452887538</v>
      </c>
      <c r="BU401">
        <f>VLOOKUP(Table3[[#This Row],[Reference]],metron,13,FALSE)</f>
        <v>0.45589353612167299</v>
      </c>
      <c r="BV401">
        <f>VLOOKUP(Table3[[#This Row],[Reference]],metron,14,FALSE)</f>
        <v>0.65133079847908748</v>
      </c>
      <c r="BW401">
        <f>VLOOKUP(Table3[[#This Row],[Reference]],metron,15,FALSE)</f>
        <v>10.75886524822695</v>
      </c>
      <c r="BX401">
        <f>VLOOKUP(Table3[[#This Row],[Reference]],metron,16,FALSE)</f>
        <v>12.46679561573179</v>
      </c>
      <c r="BY401">
        <f>VLOOKUP(Table3[[#This Row],[Reference]],metron,17,FALSE)</f>
        <v>4.1157347204161248</v>
      </c>
      <c r="BZ401">
        <f>VLOOKUP(Table3[[#This Row],[Reference]],metron,18,FALSE)</f>
        <v>5.1072821846553964</v>
      </c>
      <c r="CA401">
        <f>VLOOKUP(Table3[[#This Row],[Reference]],metron,19,FALSE)</f>
        <v>6.6431305278108255</v>
      </c>
      <c r="CB401">
        <f>VLOOKUP(Table3[[#This Row],[Reference]],metron,20,FALSE)</f>
        <v>7.3595134310763939</v>
      </c>
      <c r="CC401">
        <f>VLOOKUP(Table3[[#This Row],[Reference]],metron,21,FALSE)</f>
        <v>13.11140235910878</v>
      </c>
      <c r="CD401">
        <f>VLOOKUP(Table3[[#This Row],[Reference]],metron,22,FALSE)</f>
        <v>12.93184796854522</v>
      </c>
      <c r="CE401">
        <f>VLOOKUP(Table3[[#This Row],[Reference]],metron,23,FALSE)</f>
        <v>1.8341677096370459</v>
      </c>
      <c r="CF401">
        <f>VLOOKUP(Table3[[#This Row],[Reference]],metron,24,FALSE)</f>
        <v>1.7903629536921151</v>
      </c>
      <c r="CG401">
        <f>VLOOKUP(Table3[[#This Row],[Reference]],metron,25,FALSE)</f>
        <v>0.1095118898623279</v>
      </c>
      <c r="CH401">
        <f>VLOOKUP(Table3[[#This Row],[Reference]],metron,26,FALSE)</f>
        <v>9.3241551939924908E-2</v>
      </c>
    </row>
    <row r="402" spans="1:86" hidden="1" x14ac:dyDescent="0.45">
      <c r="A402">
        <v>1571436000</v>
      </c>
      <c r="B402" t="s">
        <v>2500</v>
      </c>
      <c r="C402" t="s">
        <v>64</v>
      </c>
      <c r="D402" t="s">
        <v>65</v>
      </c>
      <c r="E402" t="s">
        <v>2325</v>
      </c>
      <c r="F402" t="s">
        <v>66</v>
      </c>
      <c r="G402" t="s">
        <v>2306</v>
      </c>
      <c r="H402">
        <v>10</v>
      </c>
      <c r="I402">
        <v>2.25</v>
      </c>
      <c r="J402">
        <v>2.5</v>
      </c>
      <c r="K402">
        <v>1.67</v>
      </c>
      <c r="L402">
        <v>2.5</v>
      </c>
      <c r="M402">
        <v>3</v>
      </c>
      <c r="N402">
        <v>3</v>
      </c>
      <c r="O402">
        <v>6</v>
      </c>
      <c r="P402">
        <v>2</v>
      </c>
      <c r="Q402">
        <v>2</v>
      </c>
      <c r="R402">
        <v>0</v>
      </c>
      <c r="S402" t="s">
        <v>2501</v>
      </c>
      <c r="T402" t="s">
        <v>2502</v>
      </c>
      <c r="U402">
        <v>7</v>
      </c>
      <c r="V402">
        <v>7</v>
      </c>
      <c r="W402">
        <v>3</v>
      </c>
      <c r="X402">
        <v>0</v>
      </c>
      <c r="Y402">
        <v>2</v>
      </c>
      <c r="Z402">
        <v>0</v>
      </c>
      <c r="AA402">
        <v>1</v>
      </c>
      <c r="AB402">
        <v>2</v>
      </c>
      <c r="AC402">
        <v>1</v>
      </c>
      <c r="AD402">
        <v>1</v>
      </c>
      <c r="AE402">
        <v>16</v>
      </c>
      <c r="AF402">
        <v>18</v>
      </c>
      <c r="AG402">
        <v>7</v>
      </c>
      <c r="AH402">
        <v>7</v>
      </c>
      <c r="AI402">
        <v>9</v>
      </c>
      <c r="AJ402">
        <v>11</v>
      </c>
      <c r="AK402">
        <v>12</v>
      </c>
      <c r="AL402">
        <v>9</v>
      </c>
      <c r="AM402">
        <v>50</v>
      </c>
      <c r="AN402">
        <v>50</v>
      </c>
      <c r="AO402">
        <v>1.91</v>
      </c>
      <c r="AP402">
        <v>2.11</v>
      </c>
      <c r="AQ402">
        <v>3.25</v>
      </c>
      <c r="AR402">
        <v>38</v>
      </c>
      <c r="AS402">
        <v>88</v>
      </c>
      <c r="AT402">
        <v>50</v>
      </c>
      <c r="AU402">
        <v>38</v>
      </c>
      <c r="AV402">
        <v>25</v>
      </c>
      <c r="AW402">
        <v>63</v>
      </c>
      <c r="AX402">
        <v>100</v>
      </c>
      <c r="AY402">
        <v>25</v>
      </c>
      <c r="AZ402">
        <v>75</v>
      </c>
      <c r="BA402">
        <v>11.75</v>
      </c>
      <c r="BB402">
        <v>5.75</v>
      </c>
      <c r="BC402">
        <v>3.8</v>
      </c>
      <c r="BD402">
        <v>3.55</v>
      </c>
      <c r="BE402">
        <v>1.95</v>
      </c>
      <c r="BF402">
        <f t="shared" si="6"/>
        <v>1.92228494674751E-2</v>
      </c>
      <c r="BG402">
        <f>1/Table3[[#This Row],[odds_ft_home_team_win]]-Table3[[#This Row],[Margin/3]]</f>
        <v>0.24393504526936699</v>
      </c>
      <c r="BH402">
        <f>1/Table3[[#This Row],[odds_ft_draw]]-Table3[[#This Row],[Margin/3]]</f>
        <v>0.26246729137759534</v>
      </c>
      <c r="BI402">
        <f>1/Table3[[#This Row],[odds_ft_away_team_win]]-Table3[[#This Row],[Margin/3]]</f>
        <v>0.49359766335303779</v>
      </c>
      <c r="BJ402">
        <f>MROUND(Table3[[#This Row],[ProbH]]*100,2)/100</f>
        <v>0.24</v>
      </c>
      <c r="BK402">
        <v>1.28</v>
      </c>
      <c r="BL402">
        <v>1.91</v>
      </c>
      <c r="BM402">
        <v>3.25</v>
      </c>
      <c r="BN402">
        <v>6.25</v>
      </c>
      <c r="BO402">
        <v>1.8</v>
      </c>
      <c r="BP402">
        <v>1.95</v>
      </c>
      <c r="BQ402" t="s">
        <v>2328</v>
      </c>
      <c r="BR402">
        <f>VLOOKUP(Table3[[#This Row],[Reference]],metron,10,FALSE)</f>
        <v>2.6014437689969609</v>
      </c>
      <c r="BS402">
        <f>VLOOKUP(Table3[[#This Row],[Reference]],metron,11,FALSE)</f>
        <v>1.067249240121581</v>
      </c>
      <c r="BT402">
        <f>VLOOKUP(Table3[[#This Row],[Reference]],metron,12,FALSE)</f>
        <v>1.53419452887538</v>
      </c>
      <c r="BU402">
        <f>VLOOKUP(Table3[[#This Row],[Reference]],metron,13,FALSE)</f>
        <v>0.45589353612167299</v>
      </c>
      <c r="BV402">
        <f>VLOOKUP(Table3[[#This Row],[Reference]],metron,14,FALSE)</f>
        <v>0.65133079847908748</v>
      </c>
      <c r="BW402">
        <f>VLOOKUP(Table3[[#This Row],[Reference]],metron,15,FALSE)</f>
        <v>10.75886524822695</v>
      </c>
      <c r="BX402">
        <f>VLOOKUP(Table3[[#This Row],[Reference]],metron,16,FALSE)</f>
        <v>12.46679561573179</v>
      </c>
      <c r="BY402">
        <f>VLOOKUP(Table3[[#This Row],[Reference]],metron,17,FALSE)</f>
        <v>4.1157347204161248</v>
      </c>
      <c r="BZ402">
        <f>VLOOKUP(Table3[[#This Row],[Reference]],metron,18,FALSE)</f>
        <v>5.1072821846553964</v>
      </c>
      <c r="CA402">
        <f>VLOOKUP(Table3[[#This Row],[Reference]],metron,19,FALSE)</f>
        <v>6.6431305278108255</v>
      </c>
      <c r="CB402">
        <f>VLOOKUP(Table3[[#This Row],[Reference]],metron,20,FALSE)</f>
        <v>7.3595134310763939</v>
      </c>
      <c r="CC402">
        <f>VLOOKUP(Table3[[#This Row],[Reference]],metron,21,FALSE)</f>
        <v>13.11140235910878</v>
      </c>
      <c r="CD402">
        <f>VLOOKUP(Table3[[#This Row],[Reference]],metron,22,FALSE)</f>
        <v>12.93184796854522</v>
      </c>
      <c r="CE402">
        <f>VLOOKUP(Table3[[#This Row],[Reference]],metron,23,FALSE)</f>
        <v>1.8341677096370459</v>
      </c>
      <c r="CF402">
        <f>VLOOKUP(Table3[[#This Row],[Reference]],metron,24,FALSE)</f>
        <v>1.7903629536921151</v>
      </c>
      <c r="CG402">
        <f>VLOOKUP(Table3[[#This Row],[Reference]],metron,25,FALSE)</f>
        <v>0.1095118898623279</v>
      </c>
      <c r="CH402">
        <f>VLOOKUP(Table3[[#This Row],[Reference]],metron,26,FALSE)</f>
        <v>9.3241551939924908E-2</v>
      </c>
    </row>
    <row r="403" spans="1:86" hidden="1" x14ac:dyDescent="0.45">
      <c r="A403">
        <v>1571443800</v>
      </c>
      <c r="B403" t="s">
        <v>2503</v>
      </c>
      <c r="C403" t="s">
        <v>64</v>
      </c>
      <c r="D403" t="s">
        <v>65</v>
      </c>
      <c r="E403" t="s">
        <v>2320</v>
      </c>
      <c r="F403" t="s">
        <v>2273</v>
      </c>
      <c r="G403" t="s">
        <v>2408</v>
      </c>
      <c r="H403">
        <v>10</v>
      </c>
      <c r="I403">
        <v>2</v>
      </c>
      <c r="J403">
        <v>1.5</v>
      </c>
      <c r="K403">
        <v>2.08</v>
      </c>
      <c r="L403">
        <v>1.58</v>
      </c>
      <c r="M403">
        <v>0</v>
      </c>
      <c r="N403">
        <v>1</v>
      </c>
      <c r="O403">
        <v>1</v>
      </c>
      <c r="P403">
        <v>1</v>
      </c>
      <c r="Q403">
        <v>0</v>
      </c>
      <c r="R403">
        <v>1</v>
      </c>
      <c r="T403">
        <v>27</v>
      </c>
      <c r="U403">
        <v>7</v>
      </c>
      <c r="V403">
        <v>1</v>
      </c>
      <c r="W403">
        <v>4</v>
      </c>
      <c r="X403">
        <v>0</v>
      </c>
      <c r="Y403">
        <v>1</v>
      </c>
      <c r="Z403">
        <v>0</v>
      </c>
      <c r="AA403">
        <v>3</v>
      </c>
      <c r="AB403">
        <v>1</v>
      </c>
      <c r="AC403">
        <v>0</v>
      </c>
      <c r="AD403">
        <v>1</v>
      </c>
      <c r="AE403">
        <v>13</v>
      </c>
      <c r="AF403">
        <v>8</v>
      </c>
      <c r="AG403">
        <v>3</v>
      </c>
      <c r="AH403">
        <v>5</v>
      </c>
      <c r="AI403">
        <v>10</v>
      </c>
      <c r="AJ403">
        <v>3</v>
      </c>
      <c r="AK403">
        <v>18</v>
      </c>
      <c r="AL403">
        <v>17</v>
      </c>
      <c r="AM403">
        <v>53</v>
      </c>
      <c r="AN403">
        <v>47</v>
      </c>
      <c r="AO403">
        <v>1.62</v>
      </c>
      <c r="AP403">
        <v>1.1200000000000001</v>
      </c>
      <c r="AQ403">
        <v>1.75</v>
      </c>
      <c r="AR403">
        <v>50</v>
      </c>
      <c r="AS403">
        <v>63</v>
      </c>
      <c r="AT403">
        <v>25</v>
      </c>
      <c r="AU403">
        <v>13</v>
      </c>
      <c r="AV403">
        <v>0</v>
      </c>
      <c r="AW403">
        <v>25</v>
      </c>
      <c r="AX403">
        <v>75</v>
      </c>
      <c r="AY403">
        <v>25</v>
      </c>
      <c r="AZ403">
        <v>50</v>
      </c>
      <c r="BA403">
        <v>9.5</v>
      </c>
      <c r="BB403">
        <v>5.25</v>
      </c>
      <c r="BC403">
        <v>2.4</v>
      </c>
      <c r="BD403">
        <v>3.05</v>
      </c>
      <c r="BE403">
        <v>3.1</v>
      </c>
      <c r="BF403">
        <f t="shared" si="6"/>
        <v>2.2372054762324439E-2</v>
      </c>
      <c r="BG403">
        <f>1/Table3[[#This Row],[odds_ft_home_team_win]]-Table3[[#This Row],[Margin/3]]</f>
        <v>0.39429461190434223</v>
      </c>
      <c r="BH403">
        <f>1/Table3[[#This Row],[odds_ft_draw]]-Table3[[#This Row],[Margin/3]]</f>
        <v>0.30549679769669197</v>
      </c>
      <c r="BI403">
        <f>1/Table3[[#This Row],[odds_ft_away_team_win]]-Table3[[#This Row],[Margin/3]]</f>
        <v>0.30020859039896586</v>
      </c>
      <c r="BJ403">
        <f>MROUND(Table3[[#This Row],[ProbH]]*100,2)/100</f>
        <v>0.4</v>
      </c>
      <c r="BK403">
        <v>1.44</v>
      </c>
      <c r="BL403">
        <v>2.35</v>
      </c>
      <c r="BM403">
        <v>4.55</v>
      </c>
      <c r="BN403">
        <v>9</v>
      </c>
      <c r="BO403">
        <v>2</v>
      </c>
      <c r="BP403">
        <v>1.74</v>
      </c>
      <c r="BQ403" t="s">
        <v>2323</v>
      </c>
      <c r="BR403">
        <f>VLOOKUP(Table3[[#This Row],[Reference]],metron,10,FALSE)</f>
        <v>2.4956155335383219</v>
      </c>
      <c r="BS403">
        <f>VLOOKUP(Table3[[#This Row],[Reference]],metron,11,FALSE)</f>
        <v>1.344038264434575</v>
      </c>
      <c r="BT403">
        <f>VLOOKUP(Table3[[#This Row],[Reference]],metron,12,FALSE)</f>
        <v>1.1515772691037469</v>
      </c>
      <c r="BU403">
        <f>VLOOKUP(Table3[[#This Row],[Reference]],metron,13,FALSE)</f>
        <v>0.59936225942375587</v>
      </c>
      <c r="BV403">
        <f>VLOOKUP(Table3[[#This Row],[Reference]],metron,14,FALSE)</f>
        <v>0.50723152260562576</v>
      </c>
      <c r="BW403">
        <f>VLOOKUP(Table3[[#This Row],[Reference]],metron,15,FALSE)</f>
        <v>11.99278846153846</v>
      </c>
      <c r="BX403">
        <f>VLOOKUP(Table3[[#This Row],[Reference]],metron,16,FALSE)</f>
        <v>10.0277534965035</v>
      </c>
      <c r="BY403">
        <f>VLOOKUP(Table3[[#This Row],[Reference]],metron,17,FALSE)</f>
        <v>5.2857459543338514</v>
      </c>
      <c r="BZ403">
        <f>VLOOKUP(Table3[[#This Row],[Reference]],metron,18,FALSE)</f>
        <v>4.4067834183107957</v>
      </c>
      <c r="CA403">
        <f>VLOOKUP(Table3[[#This Row],[Reference]],metron,19,FALSE)</f>
        <v>6.7070425072046085</v>
      </c>
      <c r="CB403">
        <f>VLOOKUP(Table3[[#This Row],[Reference]],metron,20,FALSE)</f>
        <v>5.6209700781927046</v>
      </c>
      <c r="CC403">
        <f>VLOOKUP(Table3[[#This Row],[Reference]],metron,21,FALSE)</f>
        <v>13.04463690872752</v>
      </c>
      <c r="CD403">
        <f>VLOOKUP(Table3[[#This Row],[Reference]],metron,22,FALSE)</f>
        <v>13.49811236953142</v>
      </c>
      <c r="CE403">
        <f>VLOOKUP(Table3[[#This Row],[Reference]],metron,23,FALSE)</f>
        <v>1.5836526181353769</v>
      </c>
      <c r="CF403">
        <f>VLOOKUP(Table3[[#This Row],[Reference]],metron,24,FALSE)</f>
        <v>1.8744146445295871</v>
      </c>
      <c r="CG403">
        <f>VLOOKUP(Table3[[#This Row],[Reference]],metron,25,FALSE)</f>
        <v>8.5994040017028525E-2</v>
      </c>
      <c r="CH403">
        <f>VLOOKUP(Table3[[#This Row],[Reference]],metron,26,FALSE)</f>
        <v>0.13452532992762881</v>
      </c>
    </row>
    <row r="404" spans="1:86" hidden="1" x14ac:dyDescent="0.45">
      <c r="A404">
        <v>1571501700</v>
      </c>
      <c r="B404" t="s">
        <v>2504</v>
      </c>
      <c r="C404" t="s">
        <v>64</v>
      </c>
      <c r="D404" t="s">
        <v>65</v>
      </c>
      <c r="E404" t="s">
        <v>2326</v>
      </c>
      <c r="F404" t="s">
        <v>2330</v>
      </c>
      <c r="G404" t="s">
        <v>2343</v>
      </c>
      <c r="H404">
        <v>10</v>
      </c>
      <c r="I404">
        <v>0.75</v>
      </c>
      <c r="J404">
        <v>0.25</v>
      </c>
      <c r="K404">
        <v>0.83</v>
      </c>
      <c r="L404">
        <v>1.0900000000000001</v>
      </c>
      <c r="M404">
        <v>1</v>
      </c>
      <c r="N404">
        <v>2</v>
      </c>
      <c r="O404">
        <v>3</v>
      </c>
      <c r="P404">
        <v>2</v>
      </c>
      <c r="Q404">
        <v>1</v>
      </c>
      <c r="R404">
        <v>1</v>
      </c>
      <c r="S404">
        <v>30</v>
      </c>
      <c r="T404" t="s">
        <v>96</v>
      </c>
      <c r="U404">
        <v>5</v>
      </c>
      <c r="V404">
        <v>6</v>
      </c>
      <c r="W404">
        <v>3</v>
      </c>
      <c r="X404">
        <v>1</v>
      </c>
      <c r="Y404">
        <v>3</v>
      </c>
      <c r="Z404">
        <v>0</v>
      </c>
      <c r="AA404">
        <v>0</v>
      </c>
      <c r="AB404">
        <v>4</v>
      </c>
      <c r="AC404">
        <v>2</v>
      </c>
      <c r="AD404">
        <v>1</v>
      </c>
      <c r="AE404">
        <v>11</v>
      </c>
      <c r="AF404">
        <v>9</v>
      </c>
      <c r="AG404">
        <v>4</v>
      </c>
      <c r="AH404">
        <v>6</v>
      </c>
      <c r="AI404">
        <v>7</v>
      </c>
      <c r="AJ404">
        <v>3</v>
      </c>
      <c r="AK404">
        <v>14</v>
      </c>
      <c r="AL404">
        <v>21</v>
      </c>
      <c r="AM404">
        <v>51</v>
      </c>
      <c r="AN404">
        <v>49</v>
      </c>
      <c r="AO404">
        <v>1.44</v>
      </c>
      <c r="AP404">
        <v>1.5</v>
      </c>
      <c r="AQ404">
        <v>1.1299999999999999</v>
      </c>
      <c r="AR404">
        <v>0</v>
      </c>
      <c r="AS404">
        <v>13</v>
      </c>
      <c r="AT404">
        <v>13</v>
      </c>
      <c r="AU404">
        <v>0</v>
      </c>
      <c r="AV404">
        <v>0</v>
      </c>
      <c r="AW404">
        <v>0</v>
      </c>
      <c r="AX404">
        <v>75</v>
      </c>
      <c r="AY404">
        <v>13</v>
      </c>
      <c r="AZ404">
        <v>13</v>
      </c>
      <c r="BA404">
        <v>13</v>
      </c>
      <c r="BB404">
        <v>6</v>
      </c>
      <c r="BC404">
        <v>1.77</v>
      </c>
      <c r="BD404">
        <v>3.4</v>
      </c>
      <c r="BE404">
        <v>4.95</v>
      </c>
      <c r="BF404">
        <f t="shared" si="6"/>
        <v>2.0369866830484955E-2</v>
      </c>
      <c r="BG404">
        <f>1/Table3[[#This Row],[odds_ft_home_team_win]]-Table3[[#This Row],[Margin/3]]</f>
        <v>0.54460188458194447</v>
      </c>
      <c r="BH404">
        <f>1/Table3[[#This Row],[odds_ft_draw]]-Table3[[#This Row],[Margin/3]]</f>
        <v>0.27374778022833857</v>
      </c>
      <c r="BI404">
        <f>1/Table3[[#This Row],[odds_ft_away_team_win]]-Table3[[#This Row],[Margin/3]]</f>
        <v>0.18165033518971707</v>
      </c>
      <c r="BJ404">
        <f>MROUND(Table3[[#This Row],[ProbH]]*100,2)/100</f>
        <v>0.54</v>
      </c>
      <c r="BK404">
        <v>1.44</v>
      </c>
      <c r="BL404">
        <v>2.35</v>
      </c>
      <c r="BM404">
        <v>4.5</v>
      </c>
      <c r="BN404">
        <v>9</v>
      </c>
      <c r="BO404">
        <v>2.2000000000000002</v>
      </c>
      <c r="BP404">
        <v>1.62</v>
      </c>
      <c r="BQ404" t="s">
        <v>2356</v>
      </c>
      <c r="BR404">
        <f>VLOOKUP(Table3[[#This Row],[Reference]],metron,10,FALSE)</f>
        <v>2.6359702267612941</v>
      </c>
      <c r="BS404">
        <f>VLOOKUP(Table3[[#This Row],[Reference]],metron,11,FALSE)</f>
        <v>1.684957590444867</v>
      </c>
      <c r="BT404">
        <f>VLOOKUP(Table3[[#This Row],[Reference]],metron,12,FALSE)</f>
        <v>0.95101263631642718</v>
      </c>
      <c r="BU404">
        <f>VLOOKUP(Table3[[#This Row],[Reference]],metron,13,FALSE)</f>
        <v>0.72650164445213783</v>
      </c>
      <c r="BV404">
        <f>VLOOKUP(Table3[[#This Row],[Reference]],metron,14,FALSE)</f>
        <v>0.42097974727367138</v>
      </c>
      <c r="BW404">
        <f>VLOOKUP(Table3[[#This Row],[Reference]],metron,15,FALSE)</f>
        <v>13.338806970509379</v>
      </c>
      <c r="BX404">
        <f>VLOOKUP(Table3[[#This Row],[Reference]],metron,16,FALSE)</f>
        <v>9.2530160857908843</v>
      </c>
      <c r="BY404">
        <f>VLOOKUP(Table3[[#This Row],[Reference]],metron,17,FALSE)</f>
        <v>5.9915081521739131</v>
      </c>
      <c r="BZ404">
        <f>VLOOKUP(Table3[[#This Row],[Reference]],metron,18,FALSE)</f>
        <v>3.9772418478260869</v>
      </c>
      <c r="CA404">
        <f>VLOOKUP(Table3[[#This Row],[Reference]],metron,19,FALSE)</f>
        <v>7.3472988183354664</v>
      </c>
      <c r="CB404">
        <f>VLOOKUP(Table3[[#This Row],[Reference]],metron,20,FALSE)</f>
        <v>5.2757742379647974</v>
      </c>
      <c r="CC404">
        <f>VLOOKUP(Table3[[#This Row],[Reference]],metron,21,FALSE)</f>
        <v>12.59428182437032</v>
      </c>
      <c r="CD404">
        <f>VLOOKUP(Table3[[#This Row],[Reference]],metron,22,FALSE)</f>
        <v>13.577944179714089</v>
      </c>
      <c r="CE404">
        <f>VLOOKUP(Table3[[#This Row],[Reference]],metron,23,FALSE)</f>
        <v>1.4276913099870301</v>
      </c>
      <c r="CF404">
        <f>VLOOKUP(Table3[[#This Row],[Reference]],metron,24,FALSE)</f>
        <v>1.940985732814527</v>
      </c>
      <c r="CG404">
        <f>VLOOKUP(Table3[[#This Row],[Reference]],metron,25,FALSE)</f>
        <v>8.0739299610894946E-2</v>
      </c>
      <c r="CH404">
        <f>VLOOKUP(Table3[[#This Row],[Reference]],metron,26,FALSE)</f>
        <v>0.12743190661478601</v>
      </c>
    </row>
    <row r="405" spans="1:86" hidden="1" x14ac:dyDescent="0.45">
      <c r="A405">
        <v>1571509800</v>
      </c>
      <c r="B405" t="s">
        <v>2505</v>
      </c>
      <c r="C405" t="s">
        <v>64</v>
      </c>
      <c r="D405" t="s">
        <v>65</v>
      </c>
      <c r="E405" t="s">
        <v>2316</v>
      </c>
      <c r="F405" t="s">
        <v>2295</v>
      </c>
      <c r="G405" t="s">
        <v>2275</v>
      </c>
      <c r="H405">
        <v>10</v>
      </c>
      <c r="I405">
        <v>2.33</v>
      </c>
      <c r="J405">
        <v>1.25</v>
      </c>
      <c r="K405">
        <v>1.42</v>
      </c>
      <c r="L405">
        <v>1.18</v>
      </c>
      <c r="M405">
        <v>0</v>
      </c>
      <c r="N405">
        <v>1</v>
      </c>
      <c r="O405">
        <v>1</v>
      </c>
      <c r="P405">
        <v>0</v>
      </c>
      <c r="Q405">
        <v>0</v>
      </c>
      <c r="R405">
        <v>0</v>
      </c>
      <c r="T405">
        <v>86</v>
      </c>
      <c r="U405">
        <v>6</v>
      </c>
      <c r="V405">
        <v>4</v>
      </c>
      <c r="W405">
        <v>4</v>
      </c>
      <c r="X405">
        <v>1</v>
      </c>
      <c r="Y405">
        <v>5</v>
      </c>
      <c r="Z405">
        <v>0</v>
      </c>
      <c r="AA405">
        <v>4</v>
      </c>
      <c r="AB405">
        <v>1</v>
      </c>
      <c r="AC405">
        <v>3</v>
      </c>
      <c r="AD405">
        <v>2</v>
      </c>
      <c r="AE405">
        <v>6</v>
      </c>
      <c r="AF405">
        <v>11</v>
      </c>
      <c r="AG405">
        <v>3</v>
      </c>
      <c r="AH405">
        <v>6</v>
      </c>
      <c r="AI405">
        <v>3</v>
      </c>
      <c r="AJ405">
        <v>5</v>
      </c>
      <c r="AK405">
        <v>10</v>
      </c>
      <c r="AL405">
        <v>17</v>
      </c>
      <c r="AM405">
        <v>61</v>
      </c>
      <c r="AN405">
        <v>39</v>
      </c>
      <c r="AO405">
        <v>1.18</v>
      </c>
      <c r="AP405">
        <v>1.69</v>
      </c>
      <c r="AQ405">
        <v>2.09</v>
      </c>
      <c r="AR405">
        <v>34</v>
      </c>
      <c r="AS405">
        <v>50</v>
      </c>
      <c r="AT405">
        <v>34</v>
      </c>
      <c r="AU405">
        <v>34</v>
      </c>
      <c r="AV405">
        <v>17</v>
      </c>
      <c r="AW405">
        <v>17</v>
      </c>
      <c r="AX405">
        <v>75</v>
      </c>
      <c r="AY405">
        <v>34</v>
      </c>
      <c r="AZ405">
        <v>50</v>
      </c>
      <c r="BA405">
        <v>10.33</v>
      </c>
      <c r="BB405">
        <v>5.33</v>
      </c>
      <c r="BC405">
        <v>2.0499999999999998</v>
      </c>
      <c r="BD405">
        <v>3.05</v>
      </c>
      <c r="BE405">
        <v>4.05</v>
      </c>
      <c r="BF405">
        <f t="shared" si="6"/>
        <v>2.086243691823686E-2</v>
      </c>
      <c r="BG405">
        <f>1/Table3[[#This Row],[odds_ft_home_team_win]]-Table3[[#This Row],[Margin/3]]</f>
        <v>0.46694244113054367</v>
      </c>
      <c r="BH405">
        <f>1/Table3[[#This Row],[odds_ft_draw]]-Table3[[#This Row],[Margin/3]]</f>
        <v>0.30700641554077956</v>
      </c>
      <c r="BI405">
        <f>1/Table3[[#This Row],[odds_ft_away_team_win]]-Table3[[#This Row],[Margin/3]]</f>
        <v>0.22605114332867673</v>
      </c>
      <c r="BJ405">
        <f>MROUND(Table3[[#This Row],[ProbH]]*100,2)/100</f>
        <v>0.46</v>
      </c>
      <c r="BK405">
        <v>1.48</v>
      </c>
      <c r="BL405">
        <v>2.4500000000000002</v>
      </c>
      <c r="BM405">
        <v>4.8</v>
      </c>
      <c r="BN405">
        <v>9.75</v>
      </c>
      <c r="BO405">
        <v>2.0499999999999998</v>
      </c>
      <c r="BP405">
        <v>1.69</v>
      </c>
      <c r="BQ405" t="s">
        <v>2400</v>
      </c>
      <c r="BR405">
        <f>VLOOKUP(Table3[[#This Row],[Reference]],metron,10,FALSE)</f>
        <v>2.5405629139072849</v>
      </c>
      <c r="BS405">
        <f>VLOOKUP(Table3[[#This Row],[Reference]],metron,11,FALSE)</f>
        <v>1.4888836329233679</v>
      </c>
      <c r="BT405">
        <f>VLOOKUP(Table3[[#This Row],[Reference]],metron,12,FALSE)</f>
        <v>1.0516792809839171</v>
      </c>
      <c r="BU405">
        <f>VLOOKUP(Table3[[#This Row],[Reference]],metron,13,FALSE)</f>
        <v>0.64581362346263005</v>
      </c>
      <c r="BV405">
        <f>VLOOKUP(Table3[[#This Row],[Reference]],metron,14,FALSE)</f>
        <v>0.45364238410596031</v>
      </c>
      <c r="BW405">
        <f>VLOOKUP(Table3[[#This Row],[Reference]],metron,15,FALSE)</f>
        <v>12.686892177589851</v>
      </c>
      <c r="BX405">
        <f>VLOOKUP(Table3[[#This Row],[Reference]],metron,16,FALSE)</f>
        <v>9.8059196617336148</v>
      </c>
      <c r="BY405">
        <f>VLOOKUP(Table3[[#This Row],[Reference]],metron,17,FALSE)</f>
        <v>5.3198121263877027</v>
      </c>
      <c r="BZ405">
        <f>VLOOKUP(Table3[[#This Row],[Reference]],metron,18,FALSE)</f>
        <v>4.0954312553373189</v>
      </c>
      <c r="CA405">
        <f>VLOOKUP(Table3[[#This Row],[Reference]],metron,19,FALSE)</f>
        <v>7.3670800512021479</v>
      </c>
      <c r="CB405">
        <f>VLOOKUP(Table3[[#This Row],[Reference]],metron,20,FALSE)</f>
        <v>5.710488406396296</v>
      </c>
      <c r="CC405">
        <f>VLOOKUP(Table3[[#This Row],[Reference]],metron,21,FALSE)</f>
        <v>13.0488908033599</v>
      </c>
      <c r="CD405">
        <f>VLOOKUP(Table3[[#This Row],[Reference]],metron,22,FALSE)</f>
        <v>13.714839543398661</v>
      </c>
      <c r="CE405">
        <f>VLOOKUP(Table3[[#This Row],[Reference]],metron,23,FALSE)</f>
        <v>1.567523459812322</v>
      </c>
      <c r="CF405">
        <f>VLOOKUP(Table3[[#This Row],[Reference]],metron,24,FALSE)</f>
        <v>1.951040391676867</v>
      </c>
      <c r="CG405">
        <f>VLOOKUP(Table3[[#This Row],[Reference]],metron,25,FALSE)</f>
        <v>8.3027335781313744E-2</v>
      </c>
      <c r="CH405">
        <f>VLOOKUP(Table3[[#This Row],[Reference]],metron,26,FALSE)</f>
        <v>0.13117095063239501</v>
      </c>
    </row>
    <row r="406" spans="1:86" hidden="1" x14ac:dyDescent="0.45">
      <c r="A406">
        <v>1571517900</v>
      </c>
      <c r="B406" t="s">
        <v>2506</v>
      </c>
      <c r="C406" t="s">
        <v>64</v>
      </c>
      <c r="D406" t="s">
        <v>65</v>
      </c>
      <c r="E406" t="s">
        <v>2279</v>
      </c>
      <c r="F406" t="s">
        <v>2304</v>
      </c>
      <c r="G406" t="s">
        <v>2296</v>
      </c>
      <c r="H406">
        <v>10</v>
      </c>
      <c r="I406">
        <v>1.75</v>
      </c>
      <c r="J406">
        <v>0.67</v>
      </c>
      <c r="K406">
        <v>1.36</v>
      </c>
      <c r="L406">
        <v>1.0900000000000001</v>
      </c>
      <c r="M406">
        <v>1</v>
      </c>
      <c r="N406">
        <v>3</v>
      </c>
      <c r="O406">
        <v>4</v>
      </c>
      <c r="P406">
        <v>1</v>
      </c>
      <c r="Q406">
        <v>0</v>
      </c>
      <c r="R406">
        <v>1</v>
      </c>
      <c r="S406" t="s">
        <v>77</v>
      </c>
      <c r="T406" t="s">
        <v>2507</v>
      </c>
      <c r="U406">
        <v>9</v>
      </c>
      <c r="V406">
        <v>1</v>
      </c>
      <c r="W406">
        <v>3</v>
      </c>
      <c r="X406">
        <v>0</v>
      </c>
      <c r="Y406">
        <v>2</v>
      </c>
      <c r="Z406">
        <v>0</v>
      </c>
      <c r="AA406">
        <v>2</v>
      </c>
      <c r="AB406">
        <v>1</v>
      </c>
      <c r="AC406">
        <v>1</v>
      </c>
      <c r="AD406">
        <v>1</v>
      </c>
      <c r="AE406">
        <v>12</v>
      </c>
      <c r="AF406">
        <v>7</v>
      </c>
      <c r="AG406">
        <v>5</v>
      </c>
      <c r="AH406">
        <v>4</v>
      </c>
      <c r="AI406">
        <v>7</v>
      </c>
      <c r="AJ406">
        <v>3</v>
      </c>
      <c r="AK406">
        <v>18</v>
      </c>
      <c r="AL406">
        <v>10</v>
      </c>
      <c r="AM406">
        <v>49</v>
      </c>
      <c r="AN406">
        <v>51</v>
      </c>
      <c r="AO406">
        <v>1.7</v>
      </c>
      <c r="AP406">
        <v>0.98</v>
      </c>
      <c r="AQ406">
        <v>2.34</v>
      </c>
      <c r="AR406">
        <v>75</v>
      </c>
      <c r="AS406">
        <v>88</v>
      </c>
      <c r="AT406">
        <v>29</v>
      </c>
      <c r="AU406">
        <v>17</v>
      </c>
      <c r="AV406">
        <v>0</v>
      </c>
      <c r="AW406">
        <v>29</v>
      </c>
      <c r="AX406">
        <v>84</v>
      </c>
      <c r="AY406">
        <v>46</v>
      </c>
      <c r="AZ406">
        <v>75</v>
      </c>
      <c r="BA406">
        <v>8.92</v>
      </c>
      <c r="BB406">
        <v>6.67</v>
      </c>
      <c r="BC406">
        <v>3.4</v>
      </c>
      <c r="BD406">
        <v>2.9</v>
      </c>
      <c r="BE406">
        <v>2.35</v>
      </c>
      <c r="BF406">
        <f t="shared" si="6"/>
        <v>2.1492382719779046E-2</v>
      </c>
      <c r="BG406">
        <f>1/Table3[[#This Row],[odds_ft_home_team_win]]-Table3[[#This Row],[Margin/3]]</f>
        <v>0.27262526433904449</v>
      </c>
      <c r="BH406">
        <f>1/Table3[[#This Row],[odds_ft_draw]]-Table3[[#This Row],[Margin/3]]</f>
        <v>0.32333520348711753</v>
      </c>
      <c r="BI406">
        <f>1/Table3[[#This Row],[odds_ft_away_team_win]]-Table3[[#This Row],[Margin/3]]</f>
        <v>0.40403953217383798</v>
      </c>
      <c r="BJ406">
        <f>MROUND(Table3[[#This Row],[ProbH]]*100,2)/100</f>
        <v>0.28000000000000003</v>
      </c>
      <c r="BK406">
        <v>1.56</v>
      </c>
      <c r="BL406">
        <v>2.7</v>
      </c>
      <c r="BM406">
        <v>5.5</v>
      </c>
      <c r="BN406">
        <v>11.25</v>
      </c>
      <c r="BO406">
        <v>2.2000000000000002</v>
      </c>
      <c r="BP406">
        <v>1.61</v>
      </c>
      <c r="BQ406" t="s">
        <v>2363</v>
      </c>
      <c r="BR406">
        <f>VLOOKUP(Table3[[#This Row],[Reference]],metron,10,FALSE)</f>
        <v>2.5445607358071678</v>
      </c>
      <c r="BS406">
        <f>VLOOKUP(Table3[[#This Row],[Reference]],metron,11,FALSE)</f>
        <v>1.128766254360926</v>
      </c>
      <c r="BT406">
        <f>VLOOKUP(Table3[[#This Row],[Reference]],metron,12,FALSE)</f>
        <v>1.415794481446242</v>
      </c>
      <c r="BU406">
        <f>VLOOKUP(Table3[[#This Row],[Reference]],metron,13,FALSE)</f>
        <v>0.49635267998731369</v>
      </c>
      <c r="BV406">
        <f>VLOOKUP(Table3[[#This Row],[Reference]],metron,14,FALSE)</f>
        <v>0.61084681255946716</v>
      </c>
      <c r="BW406">
        <f>VLOOKUP(Table3[[#This Row],[Reference]],metron,15,FALSE)</f>
        <v>11.04442036836403</v>
      </c>
      <c r="BX406">
        <f>VLOOKUP(Table3[[#This Row],[Reference]],metron,16,FALSE)</f>
        <v>11.38840736728061</v>
      </c>
      <c r="BY406">
        <f>VLOOKUP(Table3[[#This Row],[Reference]],metron,17,FALSE)</f>
        <v>4.5379574003276897</v>
      </c>
      <c r="BZ406">
        <f>VLOOKUP(Table3[[#This Row],[Reference]],metron,18,FALSE)</f>
        <v>4.8481703986892413</v>
      </c>
      <c r="CA406">
        <f>VLOOKUP(Table3[[#This Row],[Reference]],metron,19,FALSE)</f>
        <v>6.5064629680363399</v>
      </c>
      <c r="CB406">
        <f>VLOOKUP(Table3[[#This Row],[Reference]],metron,20,FALSE)</f>
        <v>6.540236968591369</v>
      </c>
      <c r="CC406">
        <f>VLOOKUP(Table3[[#This Row],[Reference]],metron,21,FALSE)</f>
        <v>13.117582417582421</v>
      </c>
      <c r="CD406">
        <f>VLOOKUP(Table3[[#This Row],[Reference]],metron,22,FALSE)</f>
        <v>13.28241758241758</v>
      </c>
      <c r="CE406">
        <f>VLOOKUP(Table3[[#This Row],[Reference]],metron,23,FALSE)</f>
        <v>1.792592592592593</v>
      </c>
      <c r="CF406">
        <f>VLOOKUP(Table3[[#This Row],[Reference]],metron,24,FALSE)</f>
        <v>1.806980433632998</v>
      </c>
      <c r="CG406">
        <f>VLOOKUP(Table3[[#This Row],[Reference]],metron,25,FALSE)</f>
        <v>0.1047065044949762</v>
      </c>
      <c r="CH406">
        <f>VLOOKUP(Table3[[#This Row],[Reference]],metron,26,FALSE)</f>
        <v>0.1073506081438392</v>
      </c>
    </row>
    <row r="407" spans="1:86" hidden="1" x14ac:dyDescent="0.45">
      <c r="A407">
        <v>1571526000</v>
      </c>
      <c r="B407" t="s">
        <v>2508</v>
      </c>
      <c r="C407" t="s">
        <v>64</v>
      </c>
      <c r="D407" t="s">
        <v>65</v>
      </c>
      <c r="E407" t="s">
        <v>2310</v>
      </c>
      <c r="F407" t="s">
        <v>2290</v>
      </c>
      <c r="G407" t="s">
        <v>2384</v>
      </c>
      <c r="H407">
        <v>10</v>
      </c>
      <c r="I407">
        <v>2.5</v>
      </c>
      <c r="J407">
        <v>1.25</v>
      </c>
      <c r="K407">
        <v>2</v>
      </c>
      <c r="L407">
        <v>1.17</v>
      </c>
      <c r="M407">
        <v>2</v>
      </c>
      <c r="N407">
        <v>4</v>
      </c>
      <c r="O407">
        <v>6</v>
      </c>
      <c r="P407">
        <v>3</v>
      </c>
      <c r="Q407">
        <v>1</v>
      </c>
      <c r="R407">
        <v>2</v>
      </c>
      <c r="S407" t="s">
        <v>2509</v>
      </c>
      <c r="T407" t="s">
        <v>2510</v>
      </c>
      <c r="U407">
        <v>14</v>
      </c>
      <c r="V407">
        <v>2</v>
      </c>
      <c r="W407">
        <v>3</v>
      </c>
      <c r="X407">
        <v>0</v>
      </c>
      <c r="Y407">
        <v>1</v>
      </c>
      <c r="Z407">
        <v>0</v>
      </c>
      <c r="AA407">
        <v>0</v>
      </c>
      <c r="AB407">
        <v>3</v>
      </c>
      <c r="AC407">
        <v>0</v>
      </c>
      <c r="AD407">
        <v>1</v>
      </c>
      <c r="AE407">
        <v>20</v>
      </c>
      <c r="AF407">
        <v>6</v>
      </c>
      <c r="AG407">
        <v>9</v>
      </c>
      <c r="AH407">
        <v>4</v>
      </c>
      <c r="AI407">
        <v>11</v>
      </c>
      <c r="AJ407">
        <v>2</v>
      </c>
      <c r="AK407">
        <v>8</v>
      </c>
      <c r="AL407">
        <v>17</v>
      </c>
      <c r="AM407">
        <v>61</v>
      </c>
      <c r="AN407">
        <v>39</v>
      </c>
      <c r="AO407">
        <v>2.59</v>
      </c>
      <c r="AP407">
        <v>0.96</v>
      </c>
      <c r="AQ407">
        <v>2.63</v>
      </c>
      <c r="AR407">
        <v>75</v>
      </c>
      <c r="AS407">
        <v>88</v>
      </c>
      <c r="AT407">
        <v>63</v>
      </c>
      <c r="AU407">
        <v>13</v>
      </c>
      <c r="AV407">
        <v>0</v>
      </c>
      <c r="AW407">
        <v>25</v>
      </c>
      <c r="AX407">
        <v>88</v>
      </c>
      <c r="AY407">
        <v>38</v>
      </c>
      <c r="AZ407">
        <v>88</v>
      </c>
      <c r="BA407">
        <v>8</v>
      </c>
      <c r="BB407">
        <v>4.25</v>
      </c>
      <c r="BC407">
        <v>2.5</v>
      </c>
      <c r="BD407">
        <v>3</v>
      </c>
      <c r="BE407">
        <v>3</v>
      </c>
      <c r="BF407">
        <f t="shared" si="6"/>
        <v>2.2222222222222216E-2</v>
      </c>
      <c r="BG407">
        <f>1/Table3[[#This Row],[odds_ft_home_team_win]]-Table3[[#This Row],[Margin/3]]</f>
        <v>0.37777777777777782</v>
      </c>
      <c r="BH407">
        <f>1/Table3[[#This Row],[odds_ft_draw]]-Table3[[#This Row],[Margin/3]]</f>
        <v>0.31111111111111112</v>
      </c>
      <c r="BI407">
        <f>1/Table3[[#This Row],[odds_ft_away_team_win]]-Table3[[#This Row],[Margin/3]]</f>
        <v>0.31111111111111112</v>
      </c>
      <c r="BJ407">
        <f>MROUND(Table3[[#This Row],[ProbH]]*100,2)/100</f>
        <v>0.38</v>
      </c>
      <c r="BK407">
        <v>1.48</v>
      </c>
      <c r="BL407">
        <v>2.4500000000000002</v>
      </c>
      <c r="BM407">
        <v>4.8</v>
      </c>
      <c r="BN407">
        <v>9.75</v>
      </c>
      <c r="BO407">
        <v>2.0499999999999998</v>
      </c>
      <c r="BP407">
        <v>1.69</v>
      </c>
      <c r="BQ407" t="s">
        <v>2313</v>
      </c>
      <c r="BR407">
        <f>VLOOKUP(Table3[[#This Row],[Reference]],metron,10,FALSE)</f>
        <v>2.4900895140664963</v>
      </c>
      <c r="BS407">
        <f>VLOOKUP(Table3[[#This Row],[Reference]],metron,11,FALSE)</f>
        <v>1.330562659846547</v>
      </c>
      <c r="BT407">
        <f>VLOOKUP(Table3[[#This Row],[Reference]],metron,12,FALSE)</f>
        <v>1.1595268542199491</v>
      </c>
      <c r="BU407">
        <f>VLOOKUP(Table3[[#This Row],[Reference]],metron,13,FALSE)</f>
        <v>0.59053607588191415</v>
      </c>
      <c r="BV407">
        <f>VLOOKUP(Table3[[#This Row],[Reference]],metron,14,FALSE)</f>
        <v>0.50069274219332838</v>
      </c>
      <c r="BW407">
        <f>VLOOKUP(Table3[[#This Row],[Reference]],metron,15,FALSE)</f>
        <v>11.79715236686391</v>
      </c>
      <c r="BX407">
        <f>VLOOKUP(Table3[[#This Row],[Reference]],metron,16,FALSE)</f>
        <v>10.317122781065089</v>
      </c>
      <c r="BY407">
        <f>VLOOKUP(Table3[[#This Row],[Reference]],metron,17,FALSE)</f>
        <v>5.0637025966747622</v>
      </c>
      <c r="BZ407">
        <f>VLOOKUP(Table3[[#This Row],[Reference]],metron,18,FALSE)</f>
        <v>4.4674014571268454</v>
      </c>
      <c r="CA407">
        <f>VLOOKUP(Table3[[#This Row],[Reference]],metron,19,FALSE)</f>
        <v>6.7334497701891483</v>
      </c>
      <c r="CB407">
        <f>VLOOKUP(Table3[[#This Row],[Reference]],metron,20,FALSE)</f>
        <v>5.849721323938244</v>
      </c>
      <c r="CC407">
        <f>VLOOKUP(Table3[[#This Row],[Reference]],metron,21,FALSE)</f>
        <v>12.89644194756554</v>
      </c>
      <c r="CD407">
        <f>VLOOKUP(Table3[[#This Row],[Reference]],metron,22,FALSE)</f>
        <v>13.3434456928839</v>
      </c>
      <c r="CE407">
        <f>VLOOKUP(Table3[[#This Row],[Reference]],metron,23,FALSE)</f>
        <v>1.6144382124117971</v>
      </c>
      <c r="CF407">
        <f>VLOOKUP(Table3[[#This Row],[Reference]],metron,24,FALSE)</f>
        <v>1.9032024606477289</v>
      </c>
      <c r="CG407">
        <f>VLOOKUP(Table3[[#This Row],[Reference]],metron,25,FALSE)</f>
        <v>9.372172969060974E-2</v>
      </c>
      <c r="CH407">
        <f>VLOOKUP(Table3[[#This Row],[Reference]],metron,26,FALSE)</f>
        <v>0.11669983716301791</v>
      </c>
    </row>
    <row r="408" spans="1:86" hidden="1" x14ac:dyDescent="0.45">
      <c r="A408">
        <v>1571580000</v>
      </c>
      <c r="B408" t="s">
        <v>2511</v>
      </c>
      <c r="C408" t="s">
        <v>64</v>
      </c>
      <c r="D408" t="s">
        <v>65</v>
      </c>
      <c r="E408" t="s">
        <v>2300</v>
      </c>
      <c r="F408" t="s">
        <v>2315</v>
      </c>
      <c r="G408" t="s">
        <v>2327</v>
      </c>
      <c r="H408">
        <v>10</v>
      </c>
      <c r="I408">
        <v>1.25</v>
      </c>
      <c r="J408">
        <v>2.25</v>
      </c>
      <c r="K408">
        <v>1.0900000000000001</v>
      </c>
      <c r="L408">
        <v>1.64</v>
      </c>
      <c r="M408">
        <v>1</v>
      </c>
      <c r="N408">
        <v>0</v>
      </c>
      <c r="O408">
        <v>1</v>
      </c>
      <c r="P408">
        <v>1</v>
      </c>
      <c r="Q408">
        <v>1</v>
      </c>
      <c r="R408">
        <v>0</v>
      </c>
      <c r="S408">
        <v>25</v>
      </c>
      <c r="U408">
        <v>3</v>
      </c>
      <c r="V408">
        <v>5</v>
      </c>
      <c r="W408">
        <v>4</v>
      </c>
      <c r="X408">
        <v>1</v>
      </c>
      <c r="Y408">
        <v>5</v>
      </c>
      <c r="Z408">
        <v>0</v>
      </c>
      <c r="AA408">
        <v>2</v>
      </c>
      <c r="AB408">
        <v>3</v>
      </c>
      <c r="AC408">
        <v>3</v>
      </c>
      <c r="AD408">
        <v>2</v>
      </c>
      <c r="AE408">
        <v>9</v>
      </c>
      <c r="AF408">
        <v>6</v>
      </c>
      <c r="AG408">
        <v>4</v>
      </c>
      <c r="AH408">
        <v>0</v>
      </c>
      <c r="AI408">
        <v>5</v>
      </c>
      <c r="AJ408">
        <v>6</v>
      </c>
      <c r="AK408">
        <v>22</v>
      </c>
      <c r="AL408">
        <v>10</v>
      </c>
      <c r="AM408">
        <v>32</v>
      </c>
      <c r="AN408">
        <v>68</v>
      </c>
      <c r="AO408">
        <v>1.25</v>
      </c>
      <c r="AP408">
        <v>1.0900000000000001</v>
      </c>
      <c r="AQ408">
        <v>2</v>
      </c>
      <c r="AR408">
        <v>50</v>
      </c>
      <c r="AS408">
        <v>63</v>
      </c>
      <c r="AT408">
        <v>50</v>
      </c>
      <c r="AU408">
        <v>0</v>
      </c>
      <c r="AV408">
        <v>0</v>
      </c>
      <c r="AW408">
        <v>0</v>
      </c>
      <c r="AX408">
        <v>25</v>
      </c>
      <c r="AY408">
        <v>63</v>
      </c>
      <c r="AZ408">
        <v>88</v>
      </c>
      <c r="BA408">
        <v>10.5</v>
      </c>
      <c r="BB408">
        <v>4.25</v>
      </c>
      <c r="BC408">
        <v>3.1</v>
      </c>
      <c r="BD408">
        <v>2.8</v>
      </c>
      <c r="BE408">
        <v>2.6</v>
      </c>
      <c r="BF408">
        <f t="shared" si="6"/>
        <v>2.1446295639844015E-2</v>
      </c>
      <c r="BG408">
        <f>1/Table3[[#This Row],[odds_ft_home_team_win]]-Table3[[#This Row],[Margin/3]]</f>
        <v>0.3011343495214463</v>
      </c>
      <c r="BH408">
        <f>1/Table3[[#This Row],[odds_ft_draw]]-Table3[[#This Row],[Margin/3]]</f>
        <v>0.33569656150301314</v>
      </c>
      <c r="BI408">
        <f>1/Table3[[#This Row],[odds_ft_away_team_win]]-Table3[[#This Row],[Margin/3]]</f>
        <v>0.36316908897554057</v>
      </c>
      <c r="BJ408">
        <f>MROUND(Table3[[#This Row],[ProbH]]*100,2)/100</f>
        <v>0.3</v>
      </c>
      <c r="BK408">
        <v>1.65</v>
      </c>
      <c r="BL408">
        <v>3</v>
      </c>
      <c r="BM408">
        <v>6.3</v>
      </c>
      <c r="BN408">
        <v>13</v>
      </c>
      <c r="BO408">
        <v>2.4</v>
      </c>
      <c r="BP408">
        <v>1.53</v>
      </c>
      <c r="BQ408" t="s">
        <v>2339</v>
      </c>
      <c r="BR408">
        <f>VLOOKUP(Table3[[#This Row],[Reference]],metron,10,FALSE)</f>
        <v>2.5726407816919519</v>
      </c>
      <c r="BS408">
        <f>VLOOKUP(Table3[[#This Row],[Reference]],metron,11,FALSE)</f>
        <v>1.1805091283106199</v>
      </c>
      <c r="BT408">
        <f>VLOOKUP(Table3[[#This Row],[Reference]],metron,12,FALSE)</f>
        <v>1.3921316533813319</v>
      </c>
      <c r="BU408">
        <f>VLOOKUP(Table3[[#This Row],[Reference]],metron,13,FALSE)</f>
        <v>0.5209673269873939</v>
      </c>
      <c r="BV408">
        <f>VLOOKUP(Table3[[#This Row],[Reference]],metron,14,FALSE)</f>
        <v>0.61847182917417032</v>
      </c>
      <c r="BW408">
        <f>VLOOKUP(Table3[[#This Row],[Reference]],metron,15,FALSE)</f>
        <v>11.149200710479571</v>
      </c>
      <c r="BX408">
        <f>VLOOKUP(Table3[[#This Row],[Reference]],metron,16,FALSE)</f>
        <v>11.444049733570161</v>
      </c>
      <c r="BY408">
        <f>VLOOKUP(Table3[[#This Row],[Reference]],metron,17,FALSE)</f>
        <v>4.5257270693512304</v>
      </c>
      <c r="BZ408">
        <f>VLOOKUP(Table3[[#This Row],[Reference]],metron,18,FALSE)</f>
        <v>4.8465324384787474</v>
      </c>
      <c r="CA408">
        <f>VLOOKUP(Table3[[#This Row],[Reference]],metron,19,FALSE)</f>
        <v>6.6234736411283404</v>
      </c>
      <c r="CB408">
        <f>VLOOKUP(Table3[[#This Row],[Reference]],metron,20,FALSE)</f>
        <v>6.5975172950914134</v>
      </c>
      <c r="CC408">
        <f>VLOOKUP(Table3[[#This Row],[Reference]],metron,21,FALSE)</f>
        <v>12.90081154192967</v>
      </c>
      <c r="CD408">
        <f>VLOOKUP(Table3[[#This Row],[Reference]],metron,22,FALSE)</f>
        <v>13.00360685302074</v>
      </c>
      <c r="CE408">
        <f>VLOOKUP(Table3[[#This Row],[Reference]],metron,23,FALSE)</f>
        <v>1.7502145922746779</v>
      </c>
      <c r="CF408">
        <f>VLOOKUP(Table3[[#This Row],[Reference]],metron,24,FALSE)</f>
        <v>1.831402831402831</v>
      </c>
      <c r="CG408">
        <f>VLOOKUP(Table3[[#This Row],[Reference]],metron,25,FALSE)</f>
        <v>9.6525096525096526E-2</v>
      </c>
      <c r="CH408">
        <f>VLOOKUP(Table3[[#This Row],[Reference]],metron,26,FALSE)</f>
        <v>0.1244101244101244</v>
      </c>
    </row>
    <row r="409" spans="1:86" hidden="1" x14ac:dyDescent="0.45">
      <c r="A409">
        <v>1571588100</v>
      </c>
      <c r="B409" t="s">
        <v>2512</v>
      </c>
      <c r="C409" t="s">
        <v>64</v>
      </c>
      <c r="D409" t="s">
        <v>65</v>
      </c>
      <c r="E409" t="s">
        <v>2291</v>
      </c>
      <c r="F409" t="s">
        <v>2274</v>
      </c>
      <c r="G409" t="s">
        <v>2285</v>
      </c>
      <c r="H409">
        <v>10</v>
      </c>
      <c r="I409">
        <v>0</v>
      </c>
      <c r="J409">
        <v>0.8</v>
      </c>
      <c r="K409">
        <v>0.73</v>
      </c>
      <c r="L409">
        <v>1</v>
      </c>
      <c r="M409">
        <v>0</v>
      </c>
      <c r="N409">
        <v>1</v>
      </c>
      <c r="O409">
        <v>1</v>
      </c>
      <c r="P409">
        <v>0</v>
      </c>
      <c r="Q409">
        <v>0</v>
      </c>
      <c r="R409">
        <v>0</v>
      </c>
      <c r="T409">
        <v>79</v>
      </c>
      <c r="U409">
        <v>2</v>
      </c>
      <c r="V409">
        <v>2</v>
      </c>
      <c r="W409">
        <v>2</v>
      </c>
      <c r="X409">
        <v>0</v>
      </c>
      <c r="Y409">
        <v>2</v>
      </c>
      <c r="Z409">
        <v>0</v>
      </c>
      <c r="AA409">
        <v>1</v>
      </c>
      <c r="AB409">
        <v>1</v>
      </c>
      <c r="AC409">
        <v>1</v>
      </c>
      <c r="AD409">
        <v>1</v>
      </c>
      <c r="AE409">
        <v>16</v>
      </c>
      <c r="AF409">
        <v>12</v>
      </c>
      <c r="AG409">
        <v>4</v>
      </c>
      <c r="AH409">
        <v>3</v>
      </c>
      <c r="AI409">
        <v>12</v>
      </c>
      <c r="AJ409">
        <v>9</v>
      </c>
      <c r="AK409">
        <v>9</v>
      </c>
      <c r="AL409">
        <v>11</v>
      </c>
      <c r="AM409">
        <v>47</v>
      </c>
      <c r="AN409">
        <v>53</v>
      </c>
      <c r="AO409">
        <v>1.9</v>
      </c>
      <c r="AP409">
        <v>1.54</v>
      </c>
      <c r="AQ409">
        <v>2.1800000000000002</v>
      </c>
      <c r="AR409">
        <v>43</v>
      </c>
      <c r="AS409">
        <v>65</v>
      </c>
      <c r="AT409">
        <v>43</v>
      </c>
      <c r="AU409">
        <v>10</v>
      </c>
      <c r="AV409">
        <v>10</v>
      </c>
      <c r="AW409">
        <v>20</v>
      </c>
      <c r="AX409">
        <v>55</v>
      </c>
      <c r="AY409">
        <v>43</v>
      </c>
      <c r="AZ409">
        <v>80</v>
      </c>
      <c r="BA409">
        <v>11.05</v>
      </c>
      <c r="BB409">
        <v>6.35</v>
      </c>
      <c r="BC409">
        <v>2.9</v>
      </c>
      <c r="BD409">
        <v>2.9</v>
      </c>
      <c r="BE409">
        <v>2.65</v>
      </c>
      <c r="BF409">
        <f t="shared" si="6"/>
        <v>2.23378876599436E-2</v>
      </c>
      <c r="BG409">
        <f>1/Table3[[#This Row],[odds_ft_home_team_win]]-Table3[[#This Row],[Margin/3]]</f>
        <v>0.32248969854695297</v>
      </c>
      <c r="BH409">
        <f>1/Table3[[#This Row],[odds_ft_draw]]-Table3[[#This Row],[Margin/3]]</f>
        <v>0.32248969854695297</v>
      </c>
      <c r="BI409">
        <f>1/Table3[[#This Row],[odds_ft_away_team_win]]-Table3[[#This Row],[Margin/3]]</f>
        <v>0.35502060290609416</v>
      </c>
      <c r="BJ409">
        <f>MROUND(Table3[[#This Row],[ProbH]]*100,2)/100</f>
        <v>0.32</v>
      </c>
      <c r="BK409">
        <v>1.54</v>
      </c>
      <c r="BL409">
        <v>2.65</v>
      </c>
      <c r="BM409">
        <v>5.4</v>
      </c>
      <c r="BN409">
        <v>11</v>
      </c>
      <c r="BO409">
        <v>2.15</v>
      </c>
      <c r="BP409">
        <v>1.62</v>
      </c>
      <c r="BQ409" t="s">
        <v>2353</v>
      </c>
      <c r="BR409">
        <f>VLOOKUP(Table3[[#This Row],[Reference]],metron,10,FALSE)</f>
        <v>2.5313454284174597</v>
      </c>
      <c r="BS409">
        <f>VLOOKUP(Table3[[#This Row],[Reference]],metron,11,FALSE)</f>
        <v>1.210167055864918</v>
      </c>
      <c r="BT409">
        <f>VLOOKUP(Table3[[#This Row],[Reference]],metron,12,FALSE)</f>
        <v>1.3211783725525419</v>
      </c>
      <c r="BU409">
        <f>VLOOKUP(Table3[[#This Row],[Reference]],metron,13,FALSE)</f>
        <v>0.53135669362084459</v>
      </c>
      <c r="BV409">
        <f>VLOOKUP(Table3[[#This Row],[Reference]],metron,14,FALSE)</f>
        <v>0.55633423180592989</v>
      </c>
      <c r="BW409">
        <f>VLOOKUP(Table3[[#This Row],[Reference]],metron,15,FALSE)</f>
        <v>11.21109010712035</v>
      </c>
      <c r="BX409">
        <f>VLOOKUP(Table3[[#This Row],[Reference]],metron,16,FALSE)</f>
        <v>11.01700787401575</v>
      </c>
      <c r="BY409">
        <f>VLOOKUP(Table3[[#This Row],[Reference]],metron,17,FALSE)</f>
        <v>4.6792332268370611</v>
      </c>
      <c r="BZ409">
        <f>VLOOKUP(Table3[[#This Row],[Reference]],metron,18,FALSE)</f>
        <v>4.7080804854679013</v>
      </c>
      <c r="CA409">
        <f>VLOOKUP(Table3[[#This Row],[Reference]],metron,19,FALSE)</f>
        <v>6.5318568802832893</v>
      </c>
      <c r="CB409">
        <f>VLOOKUP(Table3[[#This Row],[Reference]],metron,20,FALSE)</f>
        <v>6.3089273885478487</v>
      </c>
      <c r="CC409">
        <f>VLOOKUP(Table3[[#This Row],[Reference]],metron,21,FALSE)</f>
        <v>12.72547770700637</v>
      </c>
      <c r="CD409">
        <f>VLOOKUP(Table3[[#This Row],[Reference]],metron,22,FALSE)</f>
        <v>13.06847133757962</v>
      </c>
      <c r="CE409">
        <f>VLOOKUP(Table3[[#This Row],[Reference]],metron,23,FALSE)</f>
        <v>1.6902356902356901</v>
      </c>
      <c r="CF409">
        <f>VLOOKUP(Table3[[#This Row],[Reference]],metron,24,FALSE)</f>
        <v>1.8050198959289869</v>
      </c>
      <c r="CG409">
        <f>VLOOKUP(Table3[[#This Row],[Reference]],metron,25,FALSE)</f>
        <v>0.105907560453015</v>
      </c>
      <c r="CH409">
        <f>VLOOKUP(Table3[[#This Row],[Reference]],metron,26,FALSE)</f>
        <v>0.1141720232629324</v>
      </c>
    </row>
    <row r="410" spans="1:86" hidden="1" x14ac:dyDescent="0.45">
      <c r="A410">
        <v>1571596200</v>
      </c>
      <c r="B410" t="s">
        <v>2513</v>
      </c>
      <c r="C410" t="s">
        <v>64</v>
      </c>
      <c r="D410" t="s">
        <v>65</v>
      </c>
      <c r="E410" t="s">
        <v>2321</v>
      </c>
      <c r="F410" t="s">
        <v>2283</v>
      </c>
      <c r="G410" t="s">
        <v>2301</v>
      </c>
      <c r="H410">
        <v>10</v>
      </c>
      <c r="I410">
        <v>1.25</v>
      </c>
      <c r="J410">
        <v>2.25</v>
      </c>
      <c r="K410">
        <v>1.18</v>
      </c>
      <c r="L410">
        <v>1.45</v>
      </c>
      <c r="M410">
        <v>2</v>
      </c>
      <c r="N410">
        <v>0</v>
      </c>
      <c r="O410">
        <v>2</v>
      </c>
      <c r="P410">
        <v>1</v>
      </c>
      <c r="Q410">
        <v>1</v>
      </c>
      <c r="R410">
        <v>0</v>
      </c>
      <c r="S410" t="s">
        <v>2514</v>
      </c>
      <c r="U410">
        <v>4</v>
      </c>
      <c r="V410">
        <v>1</v>
      </c>
      <c r="W410">
        <v>6</v>
      </c>
      <c r="X410">
        <v>0</v>
      </c>
      <c r="Y410">
        <v>7</v>
      </c>
      <c r="Z410">
        <v>0</v>
      </c>
      <c r="AA410">
        <v>5</v>
      </c>
      <c r="AB410">
        <v>1</v>
      </c>
      <c r="AC410">
        <v>0</v>
      </c>
      <c r="AD410">
        <v>7</v>
      </c>
      <c r="AE410">
        <v>10</v>
      </c>
      <c r="AF410">
        <v>6</v>
      </c>
      <c r="AG410">
        <v>3</v>
      </c>
      <c r="AH410">
        <v>3</v>
      </c>
      <c r="AI410">
        <v>7</v>
      </c>
      <c r="AJ410">
        <v>3</v>
      </c>
      <c r="AK410">
        <v>25</v>
      </c>
      <c r="AL410">
        <v>17</v>
      </c>
      <c r="AM410">
        <v>27</v>
      </c>
      <c r="AN410">
        <v>73</v>
      </c>
      <c r="AO410">
        <v>1.1599999999999999</v>
      </c>
      <c r="AP410">
        <v>1.04</v>
      </c>
      <c r="AQ410">
        <v>1.63</v>
      </c>
      <c r="AR410">
        <v>13</v>
      </c>
      <c r="AS410">
        <v>50</v>
      </c>
      <c r="AT410">
        <v>25</v>
      </c>
      <c r="AU410">
        <v>13</v>
      </c>
      <c r="AV410">
        <v>0</v>
      </c>
      <c r="AW410">
        <v>25</v>
      </c>
      <c r="AX410">
        <v>50</v>
      </c>
      <c r="AY410">
        <v>25</v>
      </c>
      <c r="AZ410">
        <v>50</v>
      </c>
      <c r="BA410">
        <v>8.25</v>
      </c>
      <c r="BB410">
        <v>6.25</v>
      </c>
      <c r="BC410">
        <v>3.1</v>
      </c>
      <c r="BD410">
        <v>2.95</v>
      </c>
      <c r="BE410">
        <v>2.5</v>
      </c>
      <c r="BF410">
        <f t="shared" si="6"/>
        <v>2.0521232002916001E-2</v>
      </c>
      <c r="BG410">
        <f>1/Table3[[#This Row],[odds_ft_home_team_win]]-Table3[[#This Row],[Margin/3]]</f>
        <v>0.30205941315837431</v>
      </c>
      <c r="BH410">
        <f>1/Table3[[#This Row],[odds_ft_draw]]-Table3[[#This Row],[Margin/3]]</f>
        <v>0.31846181884454161</v>
      </c>
      <c r="BI410">
        <f>1/Table3[[#This Row],[odds_ft_away_team_win]]-Table3[[#This Row],[Margin/3]]</f>
        <v>0.37947876799708402</v>
      </c>
      <c r="BJ410">
        <f>MROUND(Table3[[#This Row],[ProbH]]*100,2)/100</f>
        <v>0.3</v>
      </c>
      <c r="BK410">
        <v>1.51</v>
      </c>
      <c r="BL410">
        <v>2.6</v>
      </c>
      <c r="BM410">
        <v>5.15</v>
      </c>
      <c r="BN410">
        <v>10.5</v>
      </c>
      <c r="BO410">
        <v>2.15</v>
      </c>
      <c r="BP410">
        <v>1.65</v>
      </c>
      <c r="BQ410" t="s">
        <v>2337</v>
      </c>
      <c r="BR410">
        <f>VLOOKUP(Table3[[#This Row],[Reference]],metron,10,FALSE)</f>
        <v>2.5726407816919519</v>
      </c>
      <c r="BS410">
        <f>VLOOKUP(Table3[[#This Row],[Reference]],metron,11,FALSE)</f>
        <v>1.1805091283106199</v>
      </c>
      <c r="BT410">
        <f>VLOOKUP(Table3[[#This Row],[Reference]],metron,12,FALSE)</f>
        <v>1.3921316533813319</v>
      </c>
      <c r="BU410">
        <f>VLOOKUP(Table3[[#This Row],[Reference]],metron,13,FALSE)</f>
        <v>0.5209673269873939</v>
      </c>
      <c r="BV410">
        <f>VLOOKUP(Table3[[#This Row],[Reference]],metron,14,FALSE)</f>
        <v>0.61847182917417032</v>
      </c>
      <c r="BW410">
        <f>VLOOKUP(Table3[[#This Row],[Reference]],metron,15,FALSE)</f>
        <v>11.149200710479571</v>
      </c>
      <c r="BX410">
        <f>VLOOKUP(Table3[[#This Row],[Reference]],metron,16,FALSE)</f>
        <v>11.444049733570161</v>
      </c>
      <c r="BY410">
        <f>VLOOKUP(Table3[[#This Row],[Reference]],metron,17,FALSE)</f>
        <v>4.5257270693512304</v>
      </c>
      <c r="BZ410">
        <f>VLOOKUP(Table3[[#This Row],[Reference]],metron,18,FALSE)</f>
        <v>4.8465324384787474</v>
      </c>
      <c r="CA410">
        <f>VLOOKUP(Table3[[#This Row],[Reference]],metron,19,FALSE)</f>
        <v>6.6234736411283404</v>
      </c>
      <c r="CB410">
        <f>VLOOKUP(Table3[[#This Row],[Reference]],metron,20,FALSE)</f>
        <v>6.5975172950914134</v>
      </c>
      <c r="CC410">
        <f>VLOOKUP(Table3[[#This Row],[Reference]],metron,21,FALSE)</f>
        <v>12.90081154192967</v>
      </c>
      <c r="CD410">
        <f>VLOOKUP(Table3[[#This Row],[Reference]],metron,22,FALSE)</f>
        <v>13.00360685302074</v>
      </c>
      <c r="CE410">
        <f>VLOOKUP(Table3[[#This Row],[Reference]],metron,23,FALSE)</f>
        <v>1.7502145922746779</v>
      </c>
      <c r="CF410">
        <f>VLOOKUP(Table3[[#This Row],[Reference]],metron,24,FALSE)</f>
        <v>1.831402831402831</v>
      </c>
      <c r="CG410">
        <f>VLOOKUP(Table3[[#This Row],[Reference]],metron,25,FALSE)</f>
        <v>9.6525096525096526E-2</v>
      </c>
      <c r="CH410">
        <f>VLOOKUP(Table3[[#This Row],[Reference]],metron,26,FALSE)</f>
        <v>0.1244101244101244</v>
      </c>
    </row>
    <row r="411" spans="1:86" hidden="1" x14ac:dyDescent="0.45">
      <c r="A411">
        <v>1571604300</v>
      </c>
      <c r="B411" t="s">
        <v>2515</v>
      </c>
      <c r="C411" t="s">
        <v>64</v>
      </c>
      <c r="D411" t="s">
        <v>65</v>
      </c>
      <c r="E411" t="s">
        <v>2331</v>
      </c>
      <c r="F411" t="s">
        <v>2311</v>
      </c>
      <c r="G411" t="s">
        <v>2312</v>
      </c>
      <c r="H411">
        <v>10</v>
      </c>
      <c r="I411">
        <v>1.5</v>
      </c>
      <c r="J411">
        <v>1.5</v>
      </c>
      <c r="K411">
        <v>2.1800000000000002</v>
      </c>
      <c r="L411">
        <v>1.67</v>
      </c>
      <c r="M411">
        <v>0</v>
      </c>
      <c r="N411">
        <v>1</v>
      </c>
      <c r="O411">
        <v>1</v>
      </c>
      <c r="P411">
        <v>0</v>
      </c>
      <c r="Q411">
        <v>0</v>
      </c>
      <c r="R411">
        <v>0</v>
      </c>
      <c r="T411">
        <v>81</v>
      </c>
      <c r="U411">
        <v>5</v>
      </c>
      <c r="V411">
        <v>4</v>
      </c>
      <c r="W411">
        <v>2</v>
      </c>
      <c r="X411">
        <v>0</v>
      </c>
      <c r="Y411">
        <v>1</v>
      </c>
      <c r="Z411">
        <v>0</v>
      </c>
      <c r="AA411">
        <v>1</v>
      </c>
      <c r="AB411">
        <v>1</v>
      </c>
      <c r="AC411">
        <v>0</v>
      </c>
      <c r="AD411">
        <v>1</v>
      </c>
      <c r="AE411">
        <v>11</v>
      </c>
      <c r="AF411">
        <v>13</v>
      </c>
      <c r="AG411">
        <v>4</v>
      </c>
      <c r="AH411">
        <v>8</v>
      </c>
      <c r="AI411">
        <v>7</v>
      </c>
      <c r="AJ411">
        <v>5</v>
      </c>
      <c r="AK411">
        <v>16</v>
      </c>
      <c r="AL411">
        <v>9</v>
      </c>
      <c r="AM411">
        <v>45</v>
      </c>
      <c r="AN411">
        <v>55</v>
      </c>
      <c r="AO411">
        <v>1.46</v>
      </c>
      <c r="AP411">
        <v>1.82</v>
      </c>
      <c r="AQ411">
        <v>2</v>
      </c>
      <c r="AR411">
        <v>63</v>
      </c>
      <c r="AS411">
        <v>63</v>
      </c>
      <c r="AT411">
        <v>25</v>
      </c>
      <c r="AU411">
        <v>13</v>
      </c>
      <c r="AV411">
        <v>0</v>
      </c>
      <c r="AW411">
        <v>13</v>
      </c>
      <c r="AX411">
        <v>50</v>
      </c>
      <c r="AY411">
        <v>38</v>
      </c>
      <c r="AZ411">
        <v>75</v>
      </c>
      <c r="BA411">
        <v>8</v>
      </c>
      <c r="BB411">
        <v>5</v>
      </c>
      <c r="BC411">
        <v>2.5499999999999998</v>
      </c>
      <c r="BD411">
        <v>2.9</v>
      </c>
      <c r="BE411">
        <v>3.05</v>
      </c>
      <c r="BF411">
        <f t="shared" si="6"/>
        <v>2.1617767137003696E-2</v>
      </c>
      <c r="BG411">
        <f>1/Table3[[#This Row],[odds_ft_home_team_win]]-Table3[[#This Row],[Margin/3]]</f>
        <v>0.37053909560809439</v>
      </c>
      <c r="BH411">
        <f>1/Table3[[#This Row],[odds_ft_draw]]-Table3[[#This Row],[Margin/3]]</f>
        <v>0.32320981906989288</v>
      </c>
      <c r="BI411">
        <f>1/Table3[[#This Row],[odds_ft_away_team_win]]-Table3[[#This Row],[Margin/3]]</f>
        <v>0.30625108532201273</v>
      </c>
      <c r="BJ411">
        <f>MROUND(Table3[[#This Row],[ProbH]]*100,2)/100</f>
        <v>0.38</v>
      </c>
      <c r="BK411">
        <v>1.56</v>
      </c>
      <c r="BL411">
        <v>2.7</v>
      </c>
      <c r="BM411">
        <v>5.45</v>
      </c>
      <c r="BN411">
        <v>11.25</v>
      </c>
      <c r="BO411">
        <v>2.2000000000000002</v>
      </c>
      <c r="BP411">
        <v>1.62</v>
      </c>
      <c r="BQ411" t="s">
        <v>2341</v>
      </c>
      <c r="BR411">
        <f>VLOOKUP(Table3[[#This Row],[Reference]],metron,10,FALSE)</f>
        <v>2.4900895140664963</v>
      </c>
      <c r="BS411">
        <f>VLOOKUP(Table3[[#This Row],[Reference]],metron,11,FALSE)</f>
        <v>1.330562659846547</v>
      </c>
      <c r="BT411">
        <f>VLOOKUP(Table3[[#This Row],[Reference]],metron,12,FALSE)</f>
        <v>1.1595268542199491</v>
      </c>
      <c r="BU411">
        <f>VLOOKUP(Table3[[#This Row],[Reference]],metron,13,FALSE)</f>
        <v>0.59053607588191415</v>
      </c>
      <c r="BV411">
        <f>VLOOKUP(Table3[[#This Row],[Reference]],metron,14,FALSE)</f>
        <v>0.50069274219332838</v>
      </c>
      <c r="BW411">
        <f>VLOOKUP(Table3[[#This Row],[Reference]],metron,15,FALSE)</f>
        <v>11.79715236686391</v>
      </c>
      <c r="BX411">
        <f>VLOOKUP(Table3[[#This Row],[Reference]],metron,16,FALSE)</f>
        <v>10.317122781065089</v>
      </c>
      <c r="BY411">
        <f>VLOOKUP(Table3[[#This Row],[Reference]],metron,17,FALSE)</f>
        <v>5.0637025966747622</v>
      </c>
      <c r="BZ411">
        <f>VLOOKUP(Table3[[#This Row],[Reference]],metron,18,FALSE)</f>
        <v>4.4674014571268454</v>
      </c>
      <c r="CA411">
        <f>VLOOKUP(Table3[[#This Row],[Reference]],metron,19,FALSE)</f>
        <v>6.7334497701891483</v>
      </c>
      <c r="CB411">
        <f>VLOOKUP(Table3[[#This Row],[Reference]],metron,20,FALSE)</f>
        <v>5.849721323938244</v>
      </c>
      <c r="CC411">
        <f>VLOOKUP(Table3[[#This Row],[Reference]],metron,21,FALSE)</f>
        <v>12.89644194756554</v>
      </c>
      <c r="CD411">
        <f>VLOOKUP(Table3[[#This Row],[Reference]],metron,22,FALSE)</f>
        <v>13.3434456928839</v>
      </c>
      <c r="CE411">
        <f>VLOOKUP(Table3[[#This Row],[Reference]],metron,23,FALSE)</f>
        <v>1.6144382124117971</v>
      </c>
      <c r="CF411">
        <f>VLOOKUP(Table3[[#This Row],[Reference]],metron,24,FALSE)</f>
        <v>1.9032024606477289</v>
      </c>
      <c r="CG411">
        <f>VLOOKUP(Table3[[#This Row],[Reference]],metron,25,FALSE)</f>
        <v>9.372172969060974E-2</v>
      </c>
      <c r="CH411">
        <f>VLOOKUP(Table3[[#This Row],[Reference]],metron,26,FALSE)</f>
        <v>0.11669983716301791</v>
      </c>
    </row>
    <row r="412" spans="1:86" hidden="1" x14ac:dyDescent="0.45">
      <c r="A412">
        <v>1571695200</v>
      </c>
      <c r="B412" t="s">
        <v>2516</v>
      </c>
      <c r="C412" t="s">
        <v>64</v>
      </c>
      <c r="D412" t="s">
        <v>65</v>
      </c>
      <c r="E412" t="s">
        <v>2305</v>
      </c>
      <c r="F412" t="s">
        <v>2299</v>
      </c>
      <c r="G412" t="s">
        <v>2292</v>
      </c>
      <c r="H412">
        <v>10</v>
      </c>
      <c r="I412">
        <v>1.75</v>
      </c>
      <c r="J412">
        <v>0</v>
      </c>
      <c r="K412">
        <v>1.45</v>
      </c>
      <c r="L412">
        <v>0.91</v>
      </c>
      <c r="M412">
        <v>0</v>
      </c>
      <c r="N412">
        <v>1</v>
      </c>
      <c r="O412">
        <v>1</v>
      </c>
      <c r="P412">
        <v>0</v>
      </c>
      <c r="Q412">
        <v>0</v>
      </c>
      <c r="R412">
        <v>0</v>
      </c>
      <c r="T412">
        <v>68</v>
      </c>
      <c r="U412">
        <v>2</v>
      </c>
      <c r="V412">
        <v>7</v>
      </c>
      <c r="W412">
        <v>4</v>
      </c>
      <c r="X412">
        <v>1</v>
      </c>
      <c r="Y412">
        <v>6</v>
      </c>
      <c r="Z412">
        <v>0</v>
      </c>
      <c r="AA412">
        <v>2</v>
      </c>
      <c r="AB412">
        <v>3</v>
      </c>
      <c r="AC412">
        <v>3</v>
      </c>
      <c r="AD412">
        <v>3</v>
      </c>
      <c r="AE412">
        <v>9</v>
      </c>
      <c r="AF412">
        <v>7</v>
      </c>
      <c r="AG412">
        <v>2</v>
      </c>
      <c r="AH412">
        <v>5</v>
      </c>
      <c r="AI412">
        <v>7</v>
      </c>
      <c r="AJ412">
        <v>2</v>
      </c>
      <c r="AK412">
        <v>15</v>
      </c>
      <c r="AL412">
        <v>18</v>
      </c>
      <c r="AM412">
        <v>41</v>
      </c>
      <c r="AN412">
        <v>59</v>
      </c>
      <c r="AO412">
        <v>1.1000000000000001</v>
      </c>
      <c r="AP412">
        <v>1.24</v>
      </c>
      <c r="AQ412">
        <v>1.63</v>
      </c>
      <c r="AR412">
        <v>25</v>
      </c>
      <c r="AS412">
        <v>38</v>
      </c>
      <c r="AT412">
        <v>38</v>
      </c>
      <c r="AU412">
        <v>0</v>
      </c>
      <c r="AV412">
        <v>0</v>
      </c>
      <c r="AW412">
        <v>13</v>
      </c>
      <c r="AX412">
        <v>63</v>
      </c>
      <c r="AY412">
        <v>25</v>
      </c>
      <c r="AZ412">
        <v>50</v>
      </c>
      <c r="BA412">
        <v>12.5</v>
      </c>
      <c r="BB412">
        <v>3.25</v>
      </c>
      <c r="BC412">
        <v>2.65</v>
      </c>
      <c r="BD412">
        <v>2.95</v>
      </c>
      <c r="BE412">
        <v>2.9</v>
      </c>
      <c r="BF412">
        <f t="shared" si="6"/>
        <v>2.0389709206797352E-2</v>
      </c>
      <c r="BG412">
        <f>1/Table3[[#This Row],[odds_ft_home_team_win]]-Table3[[#This Row],[Margin/3]]</f>
        <v>0.35696878135924043</v>
      </c>
      <c r="BH412">
        <f>1/Table3[[#This Row],[odds_ft_draw]]-Table3[[#This Row],[Margin/3]]</f>
        <v>0.31859334164066028</v>
      </c>
      <c r="BI412">
        <f>1/Table3[[#This Row],[odds_ft_away_team_win]]-Table3[[#This Row],[Margin/3]]</f>
        <v>0.32443787700009924</v>
      </c>
      <c r="BJ412">
        <f>MROUND(Table3[[#This Row],[ProbH]]*100,2)/100</f>
        <v>0.36</v>
      </c>
      <c r="BK412">
        <v>1.53</v>
      </c>
      <c r="BL412">
        <v>2.65</v>
      </c>
      <c r="BM412">
        <v>5.25</v>
      </c>
      <c r="BN412">
        <v>10.75</v>
      </c>
      <c r="BO412">
        <v>2.15</v>
      </c>
      <c r="BP412">
        <v>1.65</v>
      </c>
      <c r="BQ412" t="s">
        <v>2344</v>
      </c>
      <c r="BR412">
        <f>VLOOKUP(Table3[[#This Row],[Reference]],metron,10,FALSE)</f>
        <v>2.5110350525197691</v>
      </c>
      <c r="BS412">
        <f>VLOOKUP(Table3[[#This Row],[Reference]],metron,11,FALSE)</f>
        <v>1.269326094653606</v>
      </c>
      <c r="BT412">
        <f>VLOOKUP(Table3[[#This Row],[Reference]],metron,12,FALSE)</f>
        <v>1.2417089578661631</v>
      </c>
      <c r="BU412">
        <f>VLOOKUP(Table3[[#This Row],[Reference]],metron,13,FALSE)</f>
        <v>0.56586402266288949</v>
      </c>
      <c r="BV412">
        <f>VLOOKUP(Table3[[#This Row],[Reference]],metron,14,FALSE)</f>
        <v>0.55158168083097259</v>
      </c>
      <c r="BW412">
        <f>VLOOKUP(Table3[[#This Row],[Reference]],metron,15,FALSE)</f>
        <v>11.49400826446281</v>
      </c>
      <c r="BX412">
        <f>VLOOKUP(Table3[[#This Row],[Reference]],metron,16,FALSE)</f>
        <v>10.507231404958681</v>
      </c>
      <c r="BY412">
        <f>VLOOKUP(Table3[[#This Row],[Reference]],metron,17,FALSE)</f>
        <v>4.9238790406673623</v>
      </c>
      <c r="BZ412">
        <f>VLOOKUP(Table3[[#This Row],[Reference]],metron,18,FALSE)</f>
        <v>4.6296141814389991</v>
      </c>
      <c r="CA412">
        <f>VLOOKUP(Table3[[#This Row],[Reference]],metron,19,FALSE)</f>
        <v>6.5701292237954476</v>
      </c>
      <c r="CB412">
        <f>VLOOKUP(Table3[[#This Row],[Reference]],metron,20,FALSE)</f>
        <v>5.8776172235196817</v>
      </c>
      <c r="CC412">
        <f>VLOOKUP(Table3[[#This Row],[Reference]],metron,21,FALSE)</f>
        <v>12.798739495798319</v>
      </c>
      <c r="CD412">
        <f>VLOOKUP(Table3[[#This Row],[Reference]],metron,22,FALSE)</f>
        <v>12.98844537815126</v>
      </c>
      <c r="CE412">
        <f>VLOOKUP(Table3[[#This Row],[Reference]],metron,23,FALSE)</f>
        <v>1.604928297313674</v>
      </c>
      <c r="CF412">
        <f>VLOOKUP(Table3[[#This Row],[Reference]],metron,24,FALSE)</f>
        <v>1.791961219955565</v>
      </c>
      <c r="CG412">
        <f>VLOOKUP(Table3[[#This Row],[Reference]],metron,25,FALSE)</f>
        <v>8.887093516461321E-2</v>
      </c>
      <c r="CH412">
        <f>VLOOKUP(Table3[[#This Row],[Reference]],metron,26,FALSE)</f>
        <v>0.11694607150070691</v>
      </c>
    </row>
    <row r="413" spans="1:86" hidden="1" x14ac:dyDescent="0.45">
      <c r="A413">
        <v>1571703600</v>
      </c>
      <c r="B413" t="s">
        <v>2517</v>
      </c>
      <c r="C413" t="s">
        <v>64</v>
      </c>
      <c r="D413" t="s">
        <v>65</v>
      </c>
      <c r="E413" t="s">
        <v>2278</v>
      </c>
      <c r="F413" t="s">
        <v>2284</v>
      </c>
      <c r="G413" t="s">
        <v>2518</v>
      </c>
      <c r="H413">
        <v>10</v>
      </c>
      <c r="I413">
        <v>2</v>
      </c>
      <c r="J413">
        <v>0</v>
      </c>
      <c r="K413">
        <v>1.42</v>
      </c>
      <c r="L413">
        <v>0.75</v>
      </c>
      <c r="M413">
        <v>2</v>
      </c>
      <c r="N413">
        <v>1</v>
      </c>
      <c r="O413">
        <v>3</v>
      </c>
      <c r="P413">
        <v>3</v>
      </c>
      <c r="Q413">
        <v>2</v>
      </c>
      <c r="R413">
        <v>1</v>
      </c>
      <c r="S413" t="s">
        <v>1989</v>
      </c>
      <c r="T413">
        <v>40</v>
      </c>
      <c r="U413">
        <v>5</v>
      </c>
      <c r="V413">
        <v>6</v>
      </c>
      <c r="W413">
        <v>2</v>
      </c>
      <c r="X413">
        <v>0</v>
      </c>
      <c r="Y413">
        <v>1</v>
      </c>
      <c r="Z413">
        <v>0</v>
      </c>
      <c r="AA413">
        <v>0</v>
      </c>
      <c r="AB413">
        <v>2</v>
      </c>
      <c r="AC413">
        <v>1</v>
      </c>
      <c r="AD413">
        <v>0</v>
      </c>
      <c r="AE413">
        <v>16</v>
      </c>
      <c r="AF413">
        <v>15</v>
      </c>
      <c r="AG413">
        <v>7</v>
      </c>
      <c r="AH413">
        <v>6</v>
      </c>
      <c r="AI413">
        <v>9</v>
      </c>
      <c r="AJ413">
        <v>9</v>
      </c>
      <c r="AK413">
        <v>13</v>
      </c>
      <c r="AL413">
        <v>14</v>
      </c>
      <c r="AM413">
        <v>45</v>
      </c>
      <c r="AN413">
        <v>55</v>
      </c>
      <c r="AO413">
        <v>2.17</v>
      </c>
      <c r="AP413">
        <v>1.95</v>
      </c>
      <c r="AQ413">
        <v>2.38</v>
      </c>
      <c r="AR413">
        <v>55</v>
      </c>
      <c r="AS413">
        <v>55</v>
      </c>
      <c r="AT413">
        <v>45</v>
      </c>
      <c r="AU413">
        <v>25</v>
      </c>
      <c r="AV413">
        <v>13</v>
      </c>
      <c r="AW413">
        <v>23</v>
      </c>
      <c r="AX413">
        <v>75</v>
      </c>
      <c r="AY413">
        <v>33</v>
      </c>
      <c r="AZ413">
        <v>58</v>
      </c>
      <c r="BA413">
        <v>6.6</v>
      </c>
      <c r="BB413">
        <v>6.45</v>
      </c>
      <c r="BC413">
        <v>1.57</v>
      </c>
      <c r="BD413">
        <v>3.75</v>
      </c>
      <c r="BE413">
        <v>6.1</v>
      </c>
      <c r="BF413">
        <f t="shared" si="6"/>
        <v>2.2514589351803505E-2</v>
      </c>
      <c r="BG413">
        <f>1/Table3[[#This Row],[odds_ft_home_team_win]]-Table3[[#This Row],[Margin/3]]</f>
        <v>0.61442808580743213</v>
      </c>
      <c r="BH413">
        <f>1/Table3[[#This Row],[odds_ft_draw]]-Table3[[#This Row],[Margin/3]]</f>
        <v>0.24415207731486316</v>
      </c>
      <c r="BI413">
        <f>1/Table3[[#This Row],[odds_ft_away_team_win]]-Table3[[#This Row],[Margin/3]]</f>
        <v>0.14141983687770471</v>
      </c>
      <c r="BJ413">
        <f>MROUND(Table3[[#This Row],[ProbH]]*100,2)/100</f>
        <v>0.62</v>
      </c>
      <c r="BK413">
        <v>1.41</v>
      </c>
      <c r="BL413">
        <v>2.25</v>
      </c>
      <c r="BM413">
        <v>4.25</v>
      </c>
      <c r="BN413">
        <v>8.25</v>
      </c>
      <c r="BO413">
        <v>2.25</v>
      </c>
      <c r="BP413">
        <v>1.59</v>
      </c>
      <c r="BQ413" t="s">
        <v>2281</v>
      </c>
      <c r="BR413">
        <f>VLOOKUP(Table3[[#This Row],[Reference]],metron,10,FALSE)</f>
        <v>2.7366666666666664</v>
      </c>
      <c r="BS413">
        <f>VLOOKUP(Table3[[#This Row],[Reference]],metron,11,FALSE)</f>
        <v>1.8681481481481479</v>
      </c>
      <c r="BT413">
        <f>VLOOKUP(Table3[[#This Row],[Reference]],metron,12,FALSE)</f>
        <v>0.86851851851851847</v>
      </c>
      <c r="BU413">
        <f>VLOOKUP(Table3[[#This Row],[Reference]],metron,13,FALSE)</f>
        <v>0.81333333333333335</v>
      </c>
      <c r="BV413">
        <f>VLOOKUP(Table3[[#This Row],[Reference]],metron,14,FALSE)</f>
        <v>0.38925925925925919</v>
      </c>
      <c r="BW413">
        <f>VLOOKUP(Table3[[#This Row],[Reference]],metron,15,FALSE)</f>
        <v>14.53422724064926</v>
      </c>
      <c r="BX413">
        <f>VLOOKUP(Table3[[#This Row],[Reference]],metron,16,FALSE)</f>
        <v>8.7882851093860275</v>
      </c>
      <c r="BY413">
        <f>VLOOKUP(Table3[[#This Row],[Reference]],metron,17,FALSE)</f>
        <v>6.3007953723788868</v>
      </c>
      <c r="BZ413">
        <f>VLOOKUP(Table3[[#This Row],[Reference]],metron,18,FALSE)</f>
        <v>3.681851048445409</v>
      </c>
      <c r="CA413">
        <f>VLOOKUP(Table3[[#This Row],[Reference]],metron,19,FALSE)</f>
        <v>8.2334318682703724</v>
      </c>
      <c r="CB413">
        <f>VLOOKUP(Table3[[#This Row],[Reference]],metron,20,FALSE)</f>
        <v>5.106434060940618</v>
      </c>
      <c r="CC413">
        <f>VLOOKUP(Table3[[#This Row],[Reference]],metron,21,FALSE)</f>
        <v>12.32150615496017</v>
      </c>
      <c r="CD413">
        <f>VLOOKUP(Table3[[#This Row],[Reference]],metron,22,FALSE)</f>
        <v>13.337436640115859</v>
      </c>
      <c r="CE413">
        <f>VLOOKUP(Table3[[#This Row],[Reference]],metron,23,FALSE)</f>
        <v>1.346101231190151</v>
      </c>
      <c r="CF413">
        <f>VLOOKUP(Table3[[#This Row],[Reference]],metron,24,FALSE)</f>
        <v>1.995212038303694</v>
      </c>
      <c r="CG413">
        <f>VLOOKUP(Table3[[#This Row],[Reference]],metron,25,FALSE)</f>
        <v>6.1559507523939808E-2</v>
      </c>
      <c r="CH413">
        <f>VLOOKUP(Table3[[#This Row],[Reference]],metron,26,FALSE)</f>
        <v>0.13201094391244869</v>
      </c>
    </row>
    <row r="414" spans="1:86" hidden="1" x14ac:dyDescent="0.45">
      <c r="A414">
        <v>1572372000</v>
      </c>
      <c r="B414" t="s">
        <v>2519</v>
      </c>
      <c r="C414" t="s">
        <v>64</v>
      </c>
      <c r="D414" t="s">
        <v>65</v>
      </c>
      <c r="E414" t="s">
        <v>2284</v>
      </c>
      <c r="F414" t="s">
        <v>2300</v>
      </c>
      <c r="G414" t="s">
        <v>2306</v>
      </c>
      <c r="H414">
        <v>11</v>
      </c>
      <c r="I414">
        <v>0.6</v>
      </c>
      <c r="J414">
        <v>0</v>
      </c>
      <c r="K414">
        <v>0.82</v>
      </c>
      <c r="L414">
        <v>0.83</v>
      </c>
      <c r="M414">
        <v>3</v>
      </c>
      <c r="N414">
        <v>2</v>
      </c>
      <c r="O414">
        <v>5</v>
      </c>
      <c r="P414">
        <v>3</v>
      </c>
      <c r="Q414">
        <v>1</v>
      </c>
      <c r="R414">
        <v>2</v>
      </c>
      <c r="S414" t="s">
        <v>2520</v>
      </c>
      <c r="T414" t="s">
        <v>2521</v>
      </c>
      <c r="U414">
        <v>2</v>
      </c>
      <c r="V414">
        <v>6</v>
      </c>
      <c r="W414">
        <v>6</v>
      </c>
      <c r="X414">
        <v>0</v>
      </c>
      <c r="Y414">
        <v>2</v>
      </c>
      <c r="Z414">
        <v>0</v>
      </c>
      <c r="AA414">
        <v>1</v>
      </c>
      <c r="AB414">
        <v>5</v>
      </c>
      <c r="AC414">
        <v>2</v>
      </c>
      <c r="AD414">
        <v>0</v>
      </c>
      <c r="AE414">
        <v>14</v>
      </c>
      <c r="AF414">
        <v>12</v>
      </c>
      <c r="AG414">
        <v>7</v>
      </c>
      <c r="AH414">
        <v>4</v>
      </c>
      <c r="AI414">
        <v>7</v>
      </c>
      <c r="AJ414">
        <v>8</v>
      </c>
      <c r="AK414">
        <v>17</v>
      </c>
      <c r="AL414">
        <v>17</v>
      </c>
      <c r="AM414">
        <v>51</v>
      </c>
      <c r="AN414">
        <v>49</v>
      </c>
      <c r="AO414">
        <v>1.95</v>
      </c>
      <c r="AP414">
        <v>1.66</v>
      </c>
      <c r="AQ414">
        <v>2.4</v>
      </c>
      <c r="AR414">
        <v>30</v>
      </c>
      <c r="AS414">
        <v>80</v>
      </c>
      <c r="AT414">
        <v>30</v>
      </c>
      <c r="AU414">
        <v>10</v>
      </c>
      <c r="AV414">
        <v>10</v>
      </c>
      <c r="AW414">
        <v>20</v>
      </c>
      <c r="AX414">
        <v>100</v>
      </c>
      <c r="AY414">
        <v>20</v>
      </c>
      <c r="AZ414">
        <v>70</v>
      </c>
      <c r="BA414">
        <v>8.4</v>
      </c>
      <c r="BB414">
        <v>4.8</v>
      </c>
      <c r="BC414">
        <v>2.15</v>
      </c>
      <c r="BD414">
        <v>3</v>
      </c>
      <c r="BE414">
        <v>3.7</v>
      </c>
      <c r="BF414">
        <f t="shared" si="6"/>
        <v>2.2906627557790344E-2</v>
      </c>
      <c r="BG414">
        <f>1/Table3[[#This Row],[odds_ft_home_team_win]]-Table3[[#This Row],[Margin/3]]</f>
        <v>0.44220965151197711</v>
      </c>
      <c r="BH414">
        <f>1/Table3[[#This Row],[odds_ft_draw]]-Table3[[#This Row],[Margin/3]]</f>
        <v>0.31042670577554299</v>
      </c>
      <c r="BI414">
        <f>1/Table3[[#This Row],[odds_ft_away_team_win]]-Table3[[#This Row],[Margin/3]]</f>
        <v>0.24736364271247988</v>
      </c>
      <c r="BJ414">
        <f>MROUND(Table3[[#This Row],[ProbH]]*100,2)/100</f>
        <v>0.44</v>
      </c>
      <c r="BK414">
        <v>1.53</v>
      </c>
      <c r="BL414">
        <v>2.65</v>
      </c>
      <c r="BM414">
        <v>5.25</v>
      </c>
      <c r="BN414">
        <v>10.75</v>
      </c>
      <c r="BO414">
        <v>2.15</v>
      </c>
      <c r="BP414">
        <v>1.62</v>
      </c>
      <c r="BQ414" t="s">
        <v>2365</v>
      </c>
      <c r="BR414">
        <f>VLOOKUP(Table3[[#This Row],[Reference]],metron,10,FALSE)</f>
        <v>2.4807646356033461</v>
      </c>
      <c r="BS414">
        <f>VLOOKUP(Table3[[#This Row],[Reference]],metron,11,FALSE)</f>
        <v>1.4140979689366791</v>
      </c>
      <c r="BT414">
        <f>VLOOKUP(Table3[[#This Row],[Reference]],metron,12,FALSE)</f>
        <v>1.0666666666666671</v>
      </c>
      <c r="BU414">
        <f>VLOOKUP(Table3[[#This Row],[Reference]],metron,13,FALSE)</f>
        <v>0.62712066905615294</v>
      </c>
      <c r="BV414">
        <f>VLOOKUP(Table3[[#This Row],[Reference]],metron,14,FALSE)</f>
        <v>0.46009557945041818</v>
      </c>
      <c r="BW414">
        <f>VLOOKUP(Table3[[#This Row],[Reference]],metron,15,FALSE)</f>
        <v>12.56969280146722</v>
      </c>
      <c r="BX414">
        <f>VLOOKUP(Table3[[#This Row],[Reference]],metron,16,FALSE)</f>
        <v>9.8695552498853729</v>
      </c>
      <c r="BY414">
        <f>VLOOKUP(Table3[[#This Row],[Reference]],metron,17,FALSE)</f>
        <v>5.2754256787850897</v>
      </c>
      <c r="BZ414">
        <f>VLOOKUP(Table3[[#This Row],[Reference]],metron,18,FALSE)</f>
        <v>4.1279337321675103</v>
      </c>
      <c r="CA414">
        <f>VLOOKUP(Table3[[#This Row],[Reference]],metron,19,FALSE)</f>
        <v>7.2942671226821298</v>
      </c>
      <c r="CB414">
        <f>VLOOKUP(Table3[[#This Row],[Reference]],metron,20,FALSE)</f>
        <v>5.7416215177178627</v>
      </c>
      <c r="CC414">
        <f>VLOOKUP(Table3[[#This Row],[Reference]],metron,21,FALSE)</f>
        <v>12.897246007868549</v>
      </c>
      <c r="CD414">
        <f>VLOOKUP(Table3[[#This Row],[Reference]],metron,22,FALSE)</f>
        <v>13.507058551261281</v>
      </c>
      <c r="CE414">
        <f>VLOOKUP(Table3[[#This Row],[Reference]],metron,23,FALSE)</f>
        <v>1.576522702104098</v>
      </c>
      <c r="CF414">
        <f>VLOOKUP(Table3[[#This Row],[Reference]],metron,24,FALSE)</f>
        <v>1.917165005537099</v>
      </c>
      <c r="CG414">
        <f>VLOOKUP(Table3[[#This Row],[Reference]],metron,25,FALSE)</f>
        <v>8.4385382059800659E-2</v>
      </c>
      <c r="CH414">
        <f>VLOOKUP(Table3[[#This Row],[Reference]],metron,26,FALSE)</f>
        <v>0.1233665559246955</v>
      </c>
    </row>
    <row r="415" spans="1:86" hidden="1" x14ac:dyDescent="0.45">
      <c r="A415">
        <v>1572379200</v>
      </c>
      <c r="B415" t="s">
        <v>2522</v>
      </c>
      <c r="C415" t="s">
        <v>64</v>
      </c>
      <c r="D415" t="s">
        <v>65</v>
      </c>
      <c r="E415" t="s">
        <v>2299</v>
      </c>
      <c r="F415" t="s">
        <v>2331</v>
      </c>
      <c r="G415" t="s">
        <v>2317</v>
      </c>
      <c r="H415">
        <v>11</v>
      </c>
      <c r="I415">
        <v>2</v>
      </c>
      <c r="J415">
        <v>1.4</v>
      </c>
      <c r="K415">
        <v>1.67</v>
      </c>
      <c r="L415">
        <v>1</v>
      </c>
      <c r="M415">
        <v>3</v>
      </c>
      <c r="N415">
        <v>0</v>
      </c>
      <c r="O415">
        <v>3</v>
      </c>
      <c r="P415">
        <v>1</v>
      </c>
      <c r="Q415">
        <v>1</v>
      </c>
      <c r="R415">
        <v>0</v>
      </c>
      <c r="S415" t="s">
        <v>2523</v>
      </c>
      <c r="U415">
        <v>8</v>
      </c>
      <c r="V415">
        <v>11</v>
      </c>
      <c r="W415">
        <v>1</v>
      </c>
      <c r="X415">
        <v>0</v>
      </c>
      <c r="Y415">
        <v>3</v>
      </c>
      <c r="Z415">
        <v>0</v>
      </c>
      <c r="AA415">
        <v>0</v>
      </c>
      <c r="AB415">
        <v>1</v>
      </c>
      <c r="AC415">
        <v>0</v>
      </c>
      <c r="AD415">
        <v>3</v>
      </c>
      <c r="AE415">
        <v>19</v>
      </c>
      <c r="AF415">
        <v>13</v>
      </c>
      <c r="AG415">
        <v>8</v>
      </c>
      <c r="AH415">
        <v>6</v>
      </c>
      <c r="AI415">
        <v>11</v>
      </c>
      <c r="AJ415">
        <v>7</v>
      </c>
      <c r="AK415">
        <v>13</v>
      </c>
      <c r="AL415">
        <v>10</v>
      </c>
      <c r="AM415">
        <v>47</v>
      </c>
      <c r="AN415">
        <v>53</v>
      </c>
      <c r="AO415">
        <v>2.34</v>
      </c>
      <c r="AP415">
        <v>1.92</v>
      </c>
      <c r="AQ415">
        <v>1.7</v>
      </c>
      <c r="AR415">
        <v>40</v>
      </c>
      <c r="AS415">
        <v>50</v>
      </c>
      <c r="AT415">
        <v>30</v>
      </c>
      <c r="AU415">
        <v>10</v>
      </c>
      <c r="AV415">
        <v>0</v>
      </c>
      <c r="AW415">
        <v>20</v>
      </c>
      <c r="AX415">
        <v>60</v>
      </c>
      <c r="AY415">
        <v>30</v>
      </c>
      <c r="AZ415">
        <v>30</v>
      </c>
      <c r="BA415">
        <v>10.8</v>
      </c>
      <c r="BB415">
        <v>4.2</v>
      </c>
      <c r="BC415">
        <v>2.4500000000000002</v>
      </c>
      <c r="BD415">
        <v>2.85</v>
      </c>
      <c r="BE415">
        <v>3.3</v>
      </c>
      <c r="BF415">
        <f t="shared" si="6"/>
        <v>2.0690253772960521E-2</v>
      </c>
      <c r="BG415">
        <f>1/Table3[[#This Row],[odds_ft_home_team_win]]-Table3[[#This Row],[Margin/3]]</f>
        <v>0.38747301153316188</v>
      </c>
      <c r="BH415">
        <f>1/Table3[[#This Row],[odds_ft_draw]]-Table3[[#This Row],[Margin/3]]</f>
        <v>0.3301869392094956</v>
      </c>
      <c r="BI415">
        <f>1/Table3[[#This Row],[odds_ft_away_team_win]]-Table3[[#This Row],[Margin/3]]</f>
        <v>0.28234004925734252</v>
      </c>
      <c r="BJ415">
        <f>MROUND(Table3[[#This Row],[ProbH]]*100,2)/100</f>
        <v>0.38</v>
      </c>
      <c r="BK415">
        <v>1.59</v>
      </c>
      <c r="BL415">
        <v>2.85</v>
      </c>
      <c r="BM415">
        <v>5.8</v>
      </c>
      <c r="BN415">
        <v>12</v>
      </c>
      <c r="BO415">
        <v>2.2999999999999998</v>
      </c>
      <c r="BP415">
        <v>1.57</v>
      </c>
      <c r="BQ415" t="s">
        <v>2302</v>
      </c>
      <c r="BR415">
        <f>VLOOKUP(Table3[[#This Row],[Reference]],metron,10,FALSE)</f>
        <v>2.4900895140664963</v>
      </c>
      <c r="BS415">
        <f>VLOOKUP(Table3[[#This Row],[Reference]],metron,11,FALSE)</f>
        <v>1.330562659846547</v>
      </c>
      <c r="BT415">
        <f>VLOOKUP(Table3[[#This Row],[Reference]],metron,12,FALSE)</f>
        <v>1.1595268542199491</v>
      </c>
      <c r="BU415">
        <f>VLOOKUP(Table3[[#This Row],[Reference]],metron,13,FALSE)</f>
        <v>0.59053607588191415</v>
      </c>
      <c r="BV415">
        <f>VLOOKUP(Table3[[#This Row],[Reference]],metron,14,FALSE)</f>
        <v>0.50069274219332838</v>
      </c>
      <c r="BW415">
        <f>VLOOKUP(Table3[[#This Row],[Reference]],metron,15,FALSE)</f>
        <v>11.79715236686391</v>
      </c>
      <c r="BX415">
        <f>VLOOKUP(Table3[[#This Row],[Reference]],metron,16,FALSE)</f>
        <v>10.317122781065089</v>
      </c>
      <c r="BY415">
        <f>VLOOKUP(Table3[[#This Row],[Reference]],metron,17,FALSE)</f>
        <v>5.0637025966747622</v>
      </c>
      <c r="BZ415">
        <f>VLOOKUP(Table3[[#This Row],[Reference]],metron,18,FALSE)</f>
        <v>4.4674014571268454</v>
      </c>
      <c r="CA415">
        <f>VLOOKUP(Table3[[#This Row],[Reference]],metron,19,FALSE)</f>
        <v>6.7334497701891483</v>
      </c>
      <c r="CB415">
        <f>VLOOKUP(Table3[[#This Row],[Reference]],metron,20,FALSE)</f>
        <v>5.849721323938244</v>
      </c>
      <c r="CC415">
        <f>VLOOKUP(Table3[[#This Row],[Reference]],metron,21,FALSE)</f>
        <v>12.89644194756554</v>
      </c>
      <c r="CD415">
        <f>VLOOKUP(Table3[[#This Row],[Reference]],metron,22,FALSE)</f>
        <v>13.3434456928839</v>
      </c>
      <c r="CE415">
        <f>VLOOKUP(Table3[[#This Row],[Reference]],metron,23,FALSE)</f>
        <v>1.6144382124117971</v>
      </c>
      <c r="CF415">
        <f>VLOOKUP(Table3[[#This Row],[Reference]],metron,24,FALSE)</f>
        <v>1.9032024606477289</v>
      </c>
      <c r="CG415">
        <f>VLOOKUP(Table3[[#This Row],[Reference]],metron,25,FALSE)</f>
        <v>9.372172969060974E-2</v>
      </c>
      <c r="CH415">
        <f>VLOOKUP(Table3[[#This Row],[Reference]],metron,26,FALSE)</f>
        <v>0.11669983716301791</v>
      </c>
    </row>
    <row r="416" spans="1:86" hidden="1" x14ac:dyDescent="0.45">
      <c r="A416">
        <v>1572387000</v>
      </c>
      <c r="B416" t="s">
        <v>2524</v>
      </c>
      <c r="C416" t="s">
        <v>64</v>
      </c>
      <c r="D416" t="s">
        <v>65</v>
      </c>
      <c r="E416" t="s">
        <v>2304</v>
      </c>
      <c r="F416" t="s">
        <v>2291</v>
      </c>
      <c r="G416" t="s">
        <v>2408</v>
      </c>
      <c r="H416">
        <v>11</v>
      </c>
      <c r="I416">
        <v>2.6</v>
      </c>
      <c r="J416">
        <v>0.8</v>
      </c>
      <c r="K416">
        <v>1.92</v>
      </c>
      <c r="L416">
        <v>1.25</v>
      </c>
      <c r="M416">
        <v>0</v>
      </c>
      <c r="N416">
        <v>4</v>
      </c>
      <c r="O416">
        <v>4</v>
      </c>
      <c r="P416">
        <v>1</v>
      </c>
      <c r="Q416">
        <v>0</v>
      </c>
      <c r="R416">
        <v>1</v>
      </c>
      <c r="T416" t="s">
        <v>2525</v>
      </c>
      <c r="U416">
        <v>13</v>
      </c>
      <c r="V416">
        <v>5</v>
      </c>
      <c r="W416">
        <v>3</v>
      </c>
      <c r="X416">
        <v>0</v>
      </c>
      <c r="Y416">
        <v>1</v>
      </c>
      <c r="Z416">
        <v>0</v>
      </c>
      <c r="AA416">
        <v>1</v>
      </c>
      <c r="AB416">
        <v>2</v>
      </c>
      <c r="AC416">
        <v>1</v>
      </c>
      <c r="AD416">
        <v>0</v>
      </c>
      <c r="AE416">
        <v>16</v>
      </c>
      <c r="AF416">
        <v>12</v>
      </c>
      <c r="AG416">
        <v>7</v>
      </c>
      <c r="AH416">
        <v>6</v>
      </c>
      <c r="AI416">
        <v>9</v>
      </c>
      <c r="AJ416">
        <v>6</v>
      </c>
      <c r="AK416">
        <v>12</v>
      </c>
      <c r="AL416">
        <v>16</v>
      </c>
      <c r="AM416">
        <v>68</v>
      </c>
      <c r="AN416">
        <v>32</v>
      </c>
      <c r="AO416">
        <v>2.08</v>
      </c>
      <c r="AP416">
        <v>1.53</v>
      </c>
      <c r="AQ416">
        <v>2.6</v>
      </c>
      <c r="AR416">
        <v>50</v>
      </c>
      <c r="AS416">
        <v>80</v>
      </c>
      <c r="AT416">
        <v>40</v>
      </c>
      <c r="AU416">
        <v>20</v>
      </c>
      <c r="AV416">
        <v>20</v>
      </c>
      <c r="AW416">
        <v>20</v>
      </c>
      <c r="AX416">
        <v>80</v>
      </c>
      <c r="AY416">
        <v>50</v>
      </c>
      <c r="AZ416">
        <v>80</v>
      </c>
      <c r="BA416">
        <v>11.8</v>
      </c>
      <c r="BB416">
        <v>8</v>
      </c>
      <c r="BC416">
        <v>1.57</v>
      </c>
      <c r="BD416">
        <v>3.65</v>
      </c>
      <c r="BE416">
        <v>6.35</v>
      </c>
      <c r="BF416">
        <f t="shared" si="6"/>
        <v>2.279853095319721E-2</v>
      </c>
      <c r="BG416">
        <f>1/Table3[[#This Row],[odds_ft_home_team_win]]-Table3[[#This Row],[Margin/3]]</f>
        <v>0.61414414420603847</v>
      </c>
      <c r="BH416">
        <f>1/Table3[[#This Row],[odds_ft_draw]]-Table3[[#This Row],[Margin/3]]</f>
        <v>0.25117407178652879</v>
      </c>
      <c r="BI416">
        <f>1/Table3[[#This Row],[odds_ft_away_team_win]]-Table3[[#This Row],[Margin/3]]</f>
        <v>0.13468178400743272</v>
      </c>
      <c r="BJ416">
        <f>MROUND(Table3[[#This Row],[ProbH]]*100,2)/100</f>
        <v>0.62</v>
      </c>
      <c r="BK416">
        <v>1.42</v>
      </c>
      <c r="BL416">
        <v>2.25</v>
      </c>
      <c r="BM416">
        <v>4.3</v>
      </c>
      <c r="BN416">
        <v>8.5</v>
      </c>
      <c r="BO416">
        <v>2.25</v>
      </c>
      <c r="BP416">
        <v>1.59</v>
      </c>
      <c r="BQ416" t="s">
        <v>2308</v>
      </c>
      <c r="BR416">
        <f>VLOOKUP(Table3[[#This Row],[Reference]],metron,10,FALSE)</f>
        <v>2.7366666666666664</v>
      </c>
      <c r="BS416">
        <f>VLOOKUP(Table3[[#This Row],[Reference]],metron,11,FALSE)</f>
        <v>1.8681481481481479</v>
      </c>
      <c r="BT416">
        <f>VLOOKUP(Table3[[#This Row],[Reference]],metron,12,FALSE)</f>
        <v>0.86851851851851847</v>
      </c>
      <c r="BU416">
        <f>VLOOKUP(Table3[[#This Row],[Reference]],metron,13,FALSE)</f>
        <v>0.81333333333333335</v>
      </c>
      <c r="BV416">
        <f>VLOOKUP(Table3[[#This Row],[Reference]],metron,14,FALSE)</f>
        <v>0.38925925925925919</v>
      </c>
      <c r="BW416">
        <f>VLOOKUP(Table3[[#This Row],[Reference]],metron,15,FALSE)</f>
        <v>14.53422724064926</v>
      </c>
      <c r="BX416">
        <f>VLOOKUP(Table3[[#This Row],[Reference]],metron,16,FALSE)</f>
        <v>8.7882851093860275</v>
      </c>
      <c r="BY416">
        <f>VLOOKUP(Table3[[#This Row],[Reference]],metron,17,FALSE)</f>
        <v>6.3007953723788868</v>
      </c>
      <c r="BZ416">
        <f>VLOOKUP(Table3[[#This Row],[Reference]],metron,18,FALSE)</f>
        <v>3.681851048445409</v>
      </c>
      <c r="CA416">
        <f>VLOOKUP(Table3[[#This Row],[Reference]],metron,19,FALSE)</f>
        <v>8.2334318682703724</v>
      </c>
      <c r="CB416">
        <f>VLOOKUP(Table3[[#This Row],[Reference]],metron,20,FALSE)</f>
        <v>5.106434060940618</v>
      </c>
      <c r="CC416">
        <f>VLOOKUP(Table3[[#This Row],[Reference]],metron,21,FALSE)</f>
        <v>12.32150615496017</v>
      </c>
      <c r="CD416">
        <f>VLOOKUP(Table3[[#This Row],[Reference]],metron,22,FALSE)</f>
        <v>13.337436640115859</v>
      </c>
      <c r="CE416">
        <f>VLOOKUP(Table3[[#This Row],[Reference]],metron,23,FALSE)</f>
        <v>1.346101231190151</v>
      </c>
      <c r="CF416">
        <f>VLOOKUP(Table3[[#This Row],[Reference]],metron,24,FALSE)</f>
        <v>1.995212038303694</v>
      </c>
      <c r="CG416">
        <f>VLOOKUP(Table3[[#This Row],[Reference]],metron,25,FALSE)</f>
        <v>6.1559507523939808E-2</v>
      </c>
      <c r="CH416">
        <f>VLOOKUP(Table3[[#This Row],[Reference]],metron,26,FALSE)</f>
        <v>0.13201094391244869</v>
      </c>
    </row>
    <row r="417" spans="1:86" hidden="1" x14ac:dyDescent="0.45">
      <c r="A417">
        <v>1572387000</v>
      </c>
      <c r="B417" t="s">
        <v>2524</v>
      </c>
      <c r="C417" t="s">
        <v>64</v>
      </c>
      <c r="D417" t="s">
        <v>65</v>
      </c>
      <c r="E417" t="s">
        <v>2330</v>
      </c>
      <c r="F417" t="s">
        <v>2279</v>
      </c>
      <c r="G417" t="s">
        <v>2301</v>
      </c>
      <c r="H417">
        <v>11</v>
      </c>
      <c r="I417">
        <v>1.8</v>
      </c>
      <c r="J417">
        <v>1</v>
      </c>
      <c r="K417">
        <v>1.42</v>
      </c>
      <c r="L417">
        <v>0.67</v>
      </c>
      <c r="M417">
        <v>2</v>
      </c>
      <c r="N417">
        <v>0</v>
      </c>
      <c r="O417">
        <v>2</v>
      </c>
      <c r="P417">
        <v>1</v>
      </c>
      <c r="Q417">
        <v>1</v>
      </c>
      <c r="R417">
        <v>0</v>
      </c>
      <c r="S417" t="s">
        <v>2526</v>
      </c>
      <c r="U417">
        <v>5</v>
      </c>
      <c r="V417">
        <v>11</v>
      </c>
      <c r="W417">
        <v>4</v>
      </c>
      <c r="X417">
        <v>0</v>
      </c>
      <c r="Y417">
        <v>1</v>
      </c>
      <c r="Z417">
        <v>0</v>
      </c>
      <c r="AA417">
        <v>0</v>
      </c>
      <c r="AB417">
        <v>4</v>
      </c>
      <c r="AC417">
        <v>0</v>
      </c>
      <c r="AD417">
        <v>1</v>
      </c>
      <c r="AE417">
        <v>13</v>
      </c>
      <c r="AF417">
        <v>16</v>
      </c>
      <c r="AG417">
        <v>8</v>
      </c>
      <c r="AH417">
        <v>6</v>
      </c>
      <c r="AI417">
        <v>5</v>
      </c>
      <c r="AJ417">
        <v>10</v>
      </c>
      <c r="AK417">
        <v>16</v>
      </c>
      <c r="AL417">
        <v>10</v>
      </c>
      <c r="AM417">
        <v>57</v>
      </c>
      <c r="AN417">
        <v>43</v>
      </c>
      <c r="AO417">
        <v>1.91</v>
      </c>
      <c r="AP417">
        <v>1.98</v>
      </c>
      <c r="AQ417">
        <v>1.7</v>
      </c>
      <c r="AR417">
        <v>40</v>
      </c>
      <c r="AS417">
        <v>50</v>
      </c>
      <c r="AT417">
        <v>20</v>
      </c>
      <c r="AU417">
        <v>0</v>
      </c>
      <c r="AV417">
        <v>0</v>
      </c>
      <c r="AW417">
        <v>0</v>
      </c>
      <c r="AX417">
        <v>60</v>
      </c>
      <c r="AY417">
        <v>40</v>
      </c>
      <c r="AZ417">
        <v>70</v>
      </c>
      <c r="BA417">
        <v>9.1999999999999993</v>
      </c>
      <c r="BB417">
        <v>7.6</v>
      </c>
      <c r="BC417">
        <v>2.15</v>
      </c>
      <c r="BD417">
        <v>2.95</v>
      </c>
      <c r="BE417">
        <v>3.8</v>
      </c>
      <c r="BF417">
        <f t="shared" si="6"/>
        <v>2.241907488468901E-2</v>
      </c>
      <c r="BG417">
        <f>1/Table3[[#This Row],[odds_ft_home_team_win]]-Table3[[#This Row],[Margin/3]]</f>
        <v>0.44269720418507841</v>
      </c>
      <c r="BH417">
        <f>1/Table3[[#This Row],[odds_ft_draw]]-Table3[[#This Row],[Margin/3]]</f>
        <v>0.31656397596276858</v>
      </c>
      <c r="BI417">
        <f>1/Table3[[#This Row],[odds_ft_away_team_win]]-Table3[[#This Row],[Margin/3]]</f>
        <v>0.24073881985215309</v>
      </c>
      <c r="BJ417">
        <f>MROUND(Table3[[#This Row],[ProbH]]*100,2)/100</f>
        <v>0.44</v>
      </c>
      <c r="BK417">
        <v>1.5</v>
      </c>
      <c r="BL417">
        <v>2.5</v>
      </c>
      <c r="BM417">
        <v>4.95</v>
      </c>
      <c r="BN417">
        <v>10</v>
      </c>
      <c r="BO417">
        <v>2.1</v>
      </c>
      <c r="BP417">
        <v>1.67</v>
      </c>
      <c r="BQ417" t="s">
        <v>2334</v>
      </c>
      <c r="BR417">
        <f>VLOOKUP(Table3[[#This Row],[Reference]],metron,10,FALSE)</f>
        <v>2.4807646356033461</v>
      </c>
      <c r="BS417">
        <f>VLOOKUP(Table3[[#This Row],[Reference]],metron,11,FALSE)</f>
        <v>1.4140979689366791</v>
      </c>
      <c r="BT417">
        <f>VLOOKUP(Table3[[#This Row],[Reference]],metron,12,FALSE)</f>
        <v>1.0666666666666671</v>
      </c>
      <c r="BU417">
        <f>VLOOKUP(Table3[[#This Row],[Reference]],metron,13,FALSE)</f>
        <v>0.62712066905615294</v>
      </c>
      <c r="BV417">
        <f>VLOOKUP(Table3[[#This Row],[Reference]],metron,14,FALSE)</f>
        <v>0.46009557945041818</v>
      </c>
      <c r="BW417">
        <f>VLOOKUP(Table3[[#This Row],[Reference]],metron,15,FALSE)</f>
        <v>12.56969280146722</v>
      </c>
      <c r="BX417">
        <f>VLOOKUP(Table3[[#This Row],[Reference]],metron,16,FALSE)</f>
        <v>9.8695552498853729</v>
      </c>
      <c r="BY417">
        <f>VLOOKUP(Table3[[#This Row],[Reference]],metron,17,FALSE)</f>
        <v>5.2754256787850897</v>
      </c>
      <c r="BZ417">
        <f>VLOOKUP(Table3[[#This Row],[Reference]],metron,18,FALSE)</f>
        <v>4.1279337321675103</v>
      </c>
      <c r="CA417">
        <f>VLOOKUP(Table3[[#This Row],[Reference]],metron,19,FALSE)</f>
        <v>7.2942671226821298</v>
      </c>
      <c r="CB417">
        <f>VLOOKUP(Table3[[#This Row],[Reference]],metron,20,FALSE)</f>
        <v>5.7416215177178627</v>
      </c>
      <c r="CC417">
        <f>VLOOKUP(Table3[[#This Row],[Reference]],metron,21,FALSE)</f>
        <v>12.897246007868549</v>
      </c>
      <c r="CD417">
        <f>VLOOKUP(Table3[[#This Row],[Reference]],metron,22,FALSE)</f>
        <v>13.507058551261281</v>
      </c>
      <c r="CE417">
        <f>VLOOKUP(Table3[[#This Row],[Reference]],metron,23,FALSE)</f>
        <v>1.576522702104098</v>
      </c>
      <c r="CF417">
        <f>VLOOKUP(Table3[[#This Row],[Reference]],metron,24,FALSE)</f>
        <v>1.917165005537099</v>
      </c>
      <c r="CG417">
        <f>VLOOKUP(Table3[[#This Row],[Reference]],metron,25,FALSE)</f>
        <v>8.4385382059800659E-2</v>
      </c>
      <c r="CH417">
        <f>VLOOKUP(Table3[[#This Row],[Reference]],metron,26,FALSE)</f>
        <v>0.1233665559246955</v>
      </c>
    </row>
    <row r="418" spans="1:86" hidden="1" x14ac:dyDescent="0.45">
      <c r="A418">
        <v>1572394800</v>
      </c>
      <c r="B418" t="s">
        <v>2527</v>
      </c>
      <c r="C418" t="s">
        <v>64</v>
      </c>
      <c r="D418" t="s">
        <v>65</v>
      </c>
      <c r="E418" t="s">
        <v>66</v>
      </c>
      <c r="F418" t="s">
        <v>2278</v>
      </c>
      <c r="G418" t="s">
        <v>2275</v>
      </c>
      <c r="H418">
        <v>11</v>
      </c>
      <c r="I418">
        <v>1.4</v>
      </c>
      <c r="J418">
        <v>0</v>
      </c>
      <c r="K418">
        <v>1.55</v>
      </c>
      <c r="L418">
        <v>0.09</v>
      </c>
      <c r="M418">
        <v>2</v>
      </c>
      <c r="N418">
        <v>1</v>
      </c>
      <c r="O418">
        <v>3</v>
      </c>
      <c r="P418">
        <v>0</v>
      </c>
      <c r="Q418">
        <v>0</v>
      </c>
      <c r="R418">
        <v>0</v>
      </c>
      <c r="S418" t="s">
        <v>94</v>
      </c>
      <c r="T418">
        <v>80</v>
      </c>
      <c r="U418">
        <v>3</v>
      </c>
      <c r="V418">
        <v>2</v>
      </c>
      <c r="W418">
        <v>2</v>
      </c>
      <c r="X418">
        <v>0</v>
      </c>
      <c r="Y418">
        <v>1</v>
      </c>
      <c r="Z418">
        <v>0</v>
      </c>
      <c r="AA418">
        <v>2</v>
      </c>
      <c r="AB418">
        <v>0</v>
      </c>
      <c r="AC418">
        <v>1</v>
      </c>
      <c r="AD418">
        <v>0</v>
      </c>
      <c r="AE418">
        <v>17</v>
      </c>
      <c r="AF418">
        <v>5</v>
      </c>
      <c r="AG418">
        <v>4</v>
      </c>
      <c r="AH418">
        <v>2</v>
      </c>
      <c r="AI418">
        <v>13</v>
      </c>
      <c r="AJ418">
        <v>3</v>
      </c>
      <c r="AK418">
        <v>11</v>
      </c>
      <c r="AL418">
        <v>22</v>
      </c>
      <c r="AM418">
        <v>64</v>
      </c>
      <c r="AN418">
        <v>36</v>
      </c>
      <c r="AO418">
        <v>2.04</v>
      </c>
      <c r="AP418">
        <v>0.74</v>
      </c>
      <c r="AQ418">
        <v>2.15</v>
      </c>
      <c r="AR418">
        <v>23</v>
      </c>
      <c r="AS418">
        <v>68</v>
      </c>
      <c r="AT418">
        <v>33</v>
      </c>
      <c r="AU418">
        <v>13</v>
      </c>
      <c r="AV418">
        <v>13</v>
      </c>
      <c r="AW418">
        <v>23</v>
      </c>
      <c r="AX418">
        <v>45</v>
      </c>
      <c r="AY418">
        <v>45</v>
      </c>
      <c r="AZ418">
        <v>90</v>
      </c>
      <c r="BA418">
        <v>11.45</v>
      </c>
      <c r="BB418">
        <v>6.7</v>
      </c>
      <c r="BC418">
        <v>1.22</v>
      </c>
      <c r="BD418">
        <v>5.85</v>
      </c>
      <c r="BE418">
        <v>13.25</v>
      </c>
      <c r="BF418">
        <f t="shared" si="6"/>
        <v>2.2028000066973179E-2</v>
      </c>
      <c r="BG418">
        <f>1/Table3[[#This Row],[odds_ft_home_team_win]]-Table3[[#This Row],[Margin/3]]</f>
        <v>0.79764413108056786</v>
      </c>
      <c r="BH418">
        <f>1/Table3[[#This Row],[odds_ft_draw]]-Table3[[#This Row],[Margin/3]]</f>
        <v>0.14891217087319777</v>
      </c>
      <c r="BI418">
        <f>1/Table3[[#This Row],[odds_ft_away_team_win]]-Table3[[#This Row],[Margin/3]]</f>
        <v>5.3443698046234361E-2</v>
      </c>
      <c r="BJ418">
        <f>MROUND(Table3[[#This Row],[ProbH]]*100,2)/100</f>
        <v>0.8</v>
      </c>
      <c r="BK418">
        <v>1.22</v>
      </c>
      <c r="BL418">
        <v>1.71</v>
      </c>
      <c r="BM418">
        <v>2.8</v>
      </c>
      <c r="BN418">
        <v>5.0999999999999996</v>
      </c>
      <c r="BO418">
        <v>2.4</v>
      </c>
      <c r="BP418">
        <v>1.51</v>
      </c>
      <c r="BQ418" t="s">
        <v>2360</v>
      </c>
      <c r="BR418">
        <f>VLOOKUP(Table3[[#This Row],[Reference]],metron,10,FALSE)</f>
        <v>3.2937336814621405</v>
      </c>
      <c r="BS418">
        <f>VLOOKUP(Table3[[#This Row],[Reference]],metron,11,FALSE)</f>
        <v>2.6631853785900779</v>
      </c>
      <c r="BT418">
        <f>VLOOKUP(Table3[[#This Row],[Reference]],metron,12,FALSE)</f>
        <v>0.63054830287206265</v>
      </c>
      <c r="BU418">
        <f>VLOOKUP(Table3[[#This Row],[Reference]],metron,13,FALSE)</f>
        <v>1.2219321148825071</v>
      </c>
      <c r="BV418">
        <f>VLOOKUP(Table3[[#This Row],[Reference]],metron,14,FALSE)</f>
        <v>0.28328981723237601</v>
      </c>
      <c r="BW418">
        <f>VLOOKUP(Table3[[#This Row],[Reference]],metron,15,FALSE)</f>
        <v>17.784037558685451</v>
      </c>
      <c r="BX418">
        <f>VLOOKUP(Table3[[#This Row],[Reference]],metron,16,FALSE)</f>
        <v>7.288732394366197</v>
      </c>
      <c r="BY418">
        <f>VLOOKUP(Table3[[#This Row],[Reference]],metron,17,FALSE)</f>
        <v>8.1981132075471699</v>
      </c>
      <c r="BZ418">
        <f>VLOOKUP(Table3[[#This Row],[Reference]],metron,18,FALSE)</f>
        <v>2.8844339622641511</v>
      </c>
      <c r="CA418">
        <f>VLOOKUP(Table3[[#This Row],[Reference]],metron,19,FALSE)</f>
        <v>9.5859243511382815</v>
      </c>
      <c r="CB418">
        <f>VLOOKUP(Table3[[#This Row],[Reference]],metron,20,FALSE)</f>
        <v>4.4042984321020455</v>
      </c>
      <c r="CC418">
        <f>VLOOKUP(Table3[[#This Row],[Reference]],metron,21,FALSE)</f>
        <v>10.849642004773269</v>
      </c>
      <c r="CD418">
        <f>VLOOKUP(Table3[[#This Row],[Reference]],metron,22,FALSE)</f>
        <v>12.6563245823389</v>
      </c>
      <c r="CE418">
        <f>VLOOKUP(Table3[[#This Row],[Reference]],metron,23,FALSE)</f>
        <v>1.182669789227166</v>
      </c>
      <c r="CF418">
        <f>VLOOKUP(Table3[[#This Row],[Reference]],metron,24,FALSE)</f>
        <v>1.8922716627634659</v>
      </c>
      <c r="CG418">
        <f>VLOOKUP(Table3[[#This Row],[Reference]],metron,25,FALSE)</f>
        <v>3.7470725995316159E-2</v>
      </c>
      <c r="CH418">
        <f>VLOOKUP(Table3[[#This Row],[Reference]],metron,26,FALSE)</f>
        <v>0.1334894613583138</v>
      </c>
    </row>
    <row r="419" spans="1:86" hidden="1" x14ac:dyDescent="0.45">
      <c r="A419">
        <v>1572458400</v>
      </c>
      <c r="B419" t="s">
        <v>2528</v>
      </c>
      <c r="C419" t="s">
        <v>64</v>
      </c>
      <c r="D419" t="s">
        <v>65</v>
      </c>
      <c r="E419" t="s">
        <v>2295</v>
      </c>
      <c r="F419" t="s">
        <v>2310</v>
      </c>
      <c r="G419" t="s">
        <v>2285</v>
      </c>
      <c r="H419">
        <v>11</v>
      </c>
      <c r="I419">
        <v>2.6</v>
      </c>
      <c r="J419">
        <v>1.2</v>
      </c>
      <c r="K419">
        <v>2.17</v>
      </c>
      <c r="L419">
        <v>0.91</v>
      </c>
      <c r="M419">
        <v>1</v>
      </c>
      <c r="N419">
        <v>0</v>
      </c>
      <c r="O419">
        <v>1</v>
      </c>
      <c r="P419">
        <v>0</v>
      </c>
      <c r="Q419">
        <v>0</v>
      </c>
      <c r="R419">
        <v>0</v>
      </c>
      <c r="S419">
        <v>66</v>
      </c>
      <c r="U419">
        <v>5</v>
      </c>
      <c r="V419">
        <v>4</v>
      </c>
      <c r="W419">
        <v>0</v>
      </c>
      <c r="X419">
        <v>0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1</v>
      </c>
      <c r="AE419">
        <v>6</v>
      </c>
      <c r="AF419">
        <v>7</v>
      </c>
      <c r="AG419">
        <v>4</v>
      </c>
      <c r="AH419">
        <v>2</v>
      </c>
      <c r="AI419">
        <v>2</v>
      </c>
      <c r="AJ419">
        <v>5</v>
      </c>
      <c r="AK419">
        <v>13</v>
      </c>
      <c r="AL419">
        <v>15</v>
      </c>
      <c r="AM419">
        <v>48</v>
      </c>
      <c r="AN419">
        <v>52</v>
      </c>
      <c r="AO419">
        <v>1.34</v>
      </c>
      <c r="AP419">
        <v>1.2</v>
      </c>
      <c r="AQ419">
        <v>2.6</v>
      </c>
      <c r="AR419">
        <v>60</v>
      </c>
      <c r="AS419">
        <v>60</v>
      </c>
      <c r="AT419">
        <v>50</v>
      </c>
      <c r="AU419">
        <v>30</v>
      </c>
      <c r="AV419">
        <v>20</v>
      </c>
      <c r="AW419">
        <v>30</v>
      </c>
      <c r="AX419">
        <v>70</v>
      </c>
      <c r="AY419">
        <v>40</v>
      </c>
      <c r="AZ419">
        <v>80</v>
      </c>
      <c r="BA419">
        <v>10</v>
      </c>
      <c r="BB419">
        <v>4.5999999999999996</v>
      </c>
      <c r="BC419">
        <v>2.15</v>
      </c>
      <c r="BD419">
        <v>3</v>
      </c>
      <c r="BE419">
        <v>3.8</v>
      </c>
      <c r="BF419">
        <f t="shared" si="6"/>
        <v>2.0535835713314299E-2</v>
      </c>
      <c r="BG419">
        <f>1/Table3[[#This Row],[odds_ft_home_team_win]]-Table3[[#This Row],[Margin/3]]</f>
        <v>0.44458044335645314</v>
      </c>
      <c r="BH419">
        <f>1/Table3[[#This Row],[odds_ft_draw]]-Table3[[#This Row],[Margin/3]]</f>
        <v>0.31279749762001902</v>
      </c>
      <c r="BI419">
        <f>1/Table3[[#This Row],[odds_ft_away_team_win]]-Table3[[#This Row],[Margin/3]]</f>
        <v>0.24262205902352779</v>
      </c>
      <c r="BJ419">
        <f>MROUND(Table3[[#This Row],[ProbH]]*100,2)/100</f>
        <v>0.44</v>
      </c>
      <c r="BK419">
        <v>1.53</v>
      </c>
      <c r="BL419">
        <v>2.65</v>
      </c>
      <c r="BM419">
        <v>5.25</v>
      </c>
      <c r="BN419">
        <v>10.75</v>
      </c>
      <c r="BO419">
        <v>2.2000000000000002</v>
      </c>
      <c r="BP419">
        <v>1.62</v>
      </c>
      <c r="BQ419" t="s">
        <v>2297</v>
      </c>
      <c r="BR419">
        <f>VLOOKUP(Table3[[#This Row],[Reference]],metron,10,FALSE)</f>
        <v>2.4807646356033461</v>
      </c>
      <c r="BS419">
        <f>VLOOKUP(Table3[[#This Row],[Reference]],metron,11,FALSE)</f>
        <v>1.4140979689366791</v>
      </c>
      <c r="BT419">
        <f>VLOOKUP(Table3[[#This Row],[Reference]],metron,12,FALSE)</f>
        <v>1.0666666666666671</v>
      </c>
      <c r="BU419">
        <f>VLOOKUP(Table3[[#This Row],[Reference]],metron,13,FALSE)</f>
        <v>0.62712066905615294</v>
      </c>
      <c r="BV419">
        <f>VLOOKUP(Table3[[#This Row],[Reference]],metron,14,FALSE)</f>
        <v>0.46009557945041818</v>
      </c>
      <c r="BW419">
        <f>VLOOKUP(Table3[[#This Row],[Reference]],metron,15,FALSE)</f>
        <v>12.56969280146722</v>
      </c>
      <c r="BX419">
        <f>VLOOKUP(Table3[[#This Row],[Reference]],metron,16,FALSE)</f>
        <v>9.8695552498853729</v>
      </c>
      <c r="BY419">
        <f>VLOOKUP(Table3[[#This Row],[Reference]],metron,17,FALSE)</f>
        <v>5.2754256787850897</v>
      </c>
      <c r="BZ419">
        <f>VLOOKUP(Table3[[#This Row],[Reference]],metron,18,FALSE)</f>
        <v>4.1279337321675103</v>
      </c>
      <c r="CA419">
        <f>VLOOKUP(Table3[[#This Row],[Reference]],metron,19,FALSE)</f>
        <v>7.2942671226821298</v>
      </c>
      <c r="CB419">
        <f>VLOOKUP(Table3[[#This Row],[Reference]],metron,20,FALSE)</f>
        <v>5.7416215177178627</v>
      </c>
      <c r="CC419">
        <f>VLOOKUP(Table3[[#This Row],[Reference]],metron,21,FALSE)</f>
        <v>12.897246007868549</v>
      </c>
      <c r="CD419">
        <f>VLOOKUP(Table3[[#This Row],[Reference]],metron,22,FALSE)</f>
        <v>13.507058551261281</v>
      </c>
      <c r="CE419">
        <f>VLOOKUP(Table3[[#This Row],[Reference]],metron,23,FALSE)</f>
        <v>1.576522702104098</v>
      </c>
      <c r="CF419">
        <f>VLOOKUP(Table3[[#This Row],[Reference]],metron,24,FALSE)</f>
        <v>1.917165005537099</v>
      </c>
      <c r="CG419">
        <f>VLOOKUP(Table3[[#This Row],[Reference]],metron,25,FALSE)</f>
        <v>8.4385382059800659E-2</v>
      </c>
      <c r="CH419">
        <f>VLOOKUP(Table3[[#This Row],[Reference]],metron,26,FALSE)</f>
        <v>0.1233665559246955</v>
      </c>
    </row>
    <row r="420" spans="1:86" hidden="1" x14ac:dyDescent="0.45">
      <c r="A420">
        <v>1572465600</v>
      </c>
      <c r="B420" t="s">
        <v>2529</v>
      </c>
      <c r="C420" t="s">
        <v>64</v>
      </c>
      <c r="D420" t="s">
        <v>65</v>
      </c>
      <c r="E420" t="s">
        <v>2283</v>
      </c>
      <c r="F420" t="s">
        <v>2315</v>
      </c>
      <c r="G420" t="s">
        <v>2292</v>
      </c>
      <c r="H420">
        <v>11</v>
      </c>
      <c r="I420">
        <v>1.4</v>
      </c>
      <c r="J420">
        <v>1.8</v>
      </c>
      <c r="K420">
        <v>1.67</v>
      </c>
      <c r="L420">
        <v>1.64</v>
      </c>
      <c r="M420">
        <v>1</v>
      </c>
      <c r="N420">
        <v>3</v>
      </c>
      <c r="O420">
        <v>4</v>
      </c>
      <c r="P420">
        <v>3</v>
      </c>
      <c r="Q420">
        <v>1</v>
      </c>
      <c r="R420">
        <v>2</v>
      </c>
      <c r="S420">
        <v>2</v>
      </c>
      <c r="T420" t="s">
        <v>2530</v>
      </c>
      <c r="U420">
        <v>12</v>
      </c>
      <c r="V420">
        <v>9</v>
      </c>
      <c r="W420">
        <v>2</v>
      </c>
      <c r="X420">
        <v>0</v>
      </c>
      <c r="Y420">
        <v>1</v>
      </c>
      <c r="Z420">
        <v>0</v>
      </c>
      <c r="AA420">
        <v>1</v>
      </c>
      <c r="AB420">
        <v>1</v>
      </c>
      <c r="AC420">
        <v>0</v>
      </c>
      <c r="AD420">
        <v>1</v>
      </c>
      <c r="AE420">
        <v>17</v>
      </c>
      <c r="AF420">
        <v>11</v>
      </c>
      <c r="AG420">
        <v>4</v>
      </c>
      <c r="AH420">
        <v>6</v>
      </c>
      <c r="AI420">
        <v>13</v>
      </c>
      <c r="AJ420">
        <v>5</v>
      </c>
      <c r="AK420">
        <v>15</v>
      </c>
      <c r="AL420">
        <v>17</v>
      </c>
      <c r="AM420">
        <v>54</v>
      </c>
      <c r="AN420">
        <v>46</v>
      </c>
      <c r="AO420">
        <v>1.99</v>
      </c>
      <c r="AP420">
        <v>1.52</v>
      </c>
      <c r="AQ420">
        <v>2.8</v>
      </c>
      <c r="AR420">
        <v>60</v>
      </c>
      <c r="AS420">
        <v>70</v>
      </c>
      <c r="AT420">
        <v>60</v>
      </c>
      <c r="AU420">
        <v>30</v>
      </c>
      <c r="AV420">
        <v>20</v>
      </c>
      <c r="AW420">
        <v>20</v>
      </c>
      <c r="AX420">
        <v>70</v>
      </c>
      <c r="AY420">
        <v>40</v>
      </c>
      <c r="AZ420">
        <v>70</v>
      </c>
      <c r="BA420">
        <v>11.6</v>
      </c>
      <c r="BB420">
        <v>5.4</v>
      </c>
      <c r="BC420">
        <v>2.2999999999999998</v>
      </c>
      <c r="BD420">
        <v>3</v>
      </c>
      <c r="BE420">
        <v>3.3</v>
      </c>
      <c r="BF420">
        <f t="shared" si="6"/>
        <v>2.3715415019762858E-2</v>
      </c>
      <c r="BG420">
        <f>1/Table3[[#This Row],[odds_ft_home_team_win]]-Table3[[#This Row],[Margin/3]]</f>
        <v>0.41106719367588934</v>
      </c>
      <c r="BH420">
        <f>1/Table3[[#This Row],[odds_ft_draw]]-Table3[[#This Row],[Margin/3]]</f>
        <v>0.30961791831357044</v>
      </c>
      <c r="BI420">
        <f>1/Table3[[#This Row],[odds_ft_away_team_win]]-Table3[[#This Row],[Margin/3]]</f>
        <v>0.27931488801054016</v>
      </c>
      <c r="BJ420">
        <f>MROUND(Table3[[#This Row],[ProbH]]*100,2)/100</f>
        <v>0.42</v>
      </c>
      <c r="BK420">
        <v>1.56</v>
      </c>
      <c r="BL420">
        <v>2.7</v>
      </c>
      <c r="BM420">
        <v>5.5</v>
      </c>
      <c r="BN420">
        <v>11.25</v>
      </c>
      <c r="BO420">
        <v>2.2000000000000002</v>
      </c>
      <c r="BP420">
        <v>1.61</v>
      </c>
      <c r="BQ420" t="s">
        <v>2288</v>
      </c>
      <c r="BR420">
        <f>VLOOKUP(Table3[[#This Row],[Reference]],metron,10,FALSE)</f>
        <v>2.4884649511978703</v>
      </c>
      <c r="BS420">
        <f>VLOOKUP(Table3[[#This Row],[Reference]],metron,11,FALSE)</f>
        <v>1.396960958296362</v>
      </c>
      <c r="BT420">
        <f>VLOOKUP(Table3[[#This Row],[Reference]],metron,12,FALSE)</f>
        <v>1.091503992901508</v>
      </c>
      <c r="BU420">
        <f>VLOOKUP(Table3[[#This Row],[Reference]],metron,13,FALSE)</f>
        <v>0.60765391014975045</v>
      </c>
      <c r="BV420">
        <f>VLOOKUP(Table3[[#This Row],[Reference]],metron,14,FALSE)</f>
        <v>0.47276760953965608</v>
      </c>
      <c r="BW420">
        <f>VLOOKUP(Table3[[#This Row],[Reference]],metron,15,FALSE)</f>
        <v>12.29504785684561</v>
      </c>
      <c r="BX420">
        <f>VLOOKUP(Table3[[#This Row],[Reference]],metron,16,FALSE)</f>
        <v>10.047232625884311</v>
      </c>
      <c r="BY420">
        <f>VLOOKUP(Table3[[#This Row],[Reference]],metron,17,FALSE)</f>
        <v>5.2917192097519967</v>
      </c>
      <c r="BZ420">
        <f>VLOOKUP(Table3[[#This Row],[Reference]],metron,18,FALSE)</f>
        <v>4.2580916351408158</v>
      </c>
      <c r="CA420">
        <f>VLOOKUP(Table3[[#This Row],[Reference]],metron,19,FALSE)</f>
        <v>7.0033286470936131</v>
      </c>
      <c r="CB420">
        <f>VLOOKUP(Table3[[#This Row],[Reference]],metron,20,FALSE)</f>
        <v>5.789140990743495</v>
      </c>
      <c r="CC420">
        <f>VLOOKUP(Table3[[#This Row],[Reference]],metron,21,FALSE)</f>
        <v>12.77041895895049</v>
      </c>
      <c r="CD420">
        <f>VLOOKUP(Table3[[#This Row],[Reference]],metron,22,FALSE)</f>
        <v>13.411129919593741</v>
      </c>
      <c r="CE420">
        <f>VLOOKUP(Table3[[#This Row],[Reference]],metron,23,FALSE)</f>
        <v>1.556141062018646</v>
      </c>
      <c r="CF420">
        <f>VLOOKUP(Table3[[#This Row],[Reference]],metron,24,FALSE)</f>
        <v>1.9114308877178761</v>
      </c>
      <c r="CG420">
        <f>VLOOKUP(Table3[[#This Row],[Reference]],metron,25,FALSE)</f>
        <v>8.4920956627482766E-2</v>
      </c>
      <c r="CH420">
        <f>VLOOKUP(Table3[[#This Row],[Reference]],metron,26,FALSE)</f>
        <v>0.1323469801378192</v>
      </c>
    </row>
    <row r="421" spans="1:86" hidden="1" x14ac:dyDescent="0.45">
      <c r="A421">
        <v>1572473400</v>
      </c>
      <c r="B421" t="s">
        <v>2531</v>
      </c>
      <c r="C421" t="s">
        <v>64</v>
      </c>
      <c r="D421" t="s">
        <v>65</v>
      </c>
      <c r="E421" t="s">
        <v>2274</v>
      </c>
      <c r="F421" t="s">
        <v>2316</v>
      </c>
      <c r="G421" t="s">
        <v>2343</v>
      </c>
      <c r="H421">
        <v>11</v>
      </c>
      <c r="I421">
        <v>1.75</v>
      </c>
      <c r="J421">
        <v>1.2</v>
      </c>
      <c r="K421">
        <v>1.36</v>
      </c>
      <c r="L421">
        <v>1.0900000000000001</v>
      </c>
      <c r="M421">
        <v>2</v>
      </c>
      <c r="N421">
        <v>2</v>
      </c>
      <c r="O421">
        <v>4</v>
      </c>
      <c r="P421">
        <v>2</v>
      </c>
      <c r="Q421">
        <v>0</v>
      </c>
      <c r="R421">
        <v>2</v>
      </c>
      <c r="S421" t="s">
        <v>2532</v>
      </c>
      <c r="T421" t="s">
        <v>2533</v>
      </c>
      <c r="U421">
        <v>10</v>
      </c>
      <c r="V421">
        <v>3</v>
      </c>
      <c r="W421">
        <v>5</v>
      </c>
      <c r="X421">
        <v>0</v>
      </c>
      <c r="Y421">
        <v>4</v>
      </c>
      <c r="Z421">
        <v>1</v>
      </c>
      <c r="AA421">
        <v>3</v>
      </c>
      <c r="AB421">
        <v>2</v>
      </c>
      <c r="AC421">
        <v>3</v>
      </c>
      <c r="AD421">
        <v>2</v>
      </c>
      <c r="AE421">
        <v>23</v>
      </c>
      <c r="AF421">
        <v>7</v>
      </c>
      <c r="AG421">
        <v>8</v>
      </c>
      <c r="AH421">
        <v>5</v>
      </c>
      <c r="AI421">
        <v>15</v>
      </c>
      <c r="AJ421">
        <v>2</v>
      </c>
      <c r="AK421">
        <v>16</v>
      </c>
      <c r="AL421">
        <v>11</v>
      </c>
      <c r="AM421">
        <v>64</v>
      </c>
      <c r="AN421">
        <v>36</v>
      </c>
      <c r="AO421">
        <v>2.78</v>
      </c>
      <c r="AP421">
        <v>1.1299999999999999</v>
      </c>
      <c r="AQ421">
        <v>1.68</v>
      </c>
      <c r="AR421">
        <v>25</v>
      </c>
      <c r="AS421">
        <v>45</v>
      </c>
      <c r="AT421">
        <v>35</v>
      </c>
      <c r="AU421">
        <v>0</v>
      </c>
      <c r="AV421">
        <v>0</v>
      </c>
      <c r="AW421">
        <v>0</v>
      </c>
      <c r="AX421">
        <v>55</v>
      </c>
      <c r="AY421">
        <v>35</v>
      </c>
      <c r="AZ421">
        <v>68</v>
      </c>
      <c r="BA421">
        <v>11.95</v>
      </c>
      <c r="BB421">
        <v>3.9</v>
      </c>
      <c r="BC421">
        <v>2.7</v>
      </c>
      <c r="BD421">
        <v>2.9</v>
      </c>
      <c r="BE421">
        <v>2.85</v>
      </c>
      <c r="BF421">
        <f t="shared" si="6"/>
        <v>2.2025049853240979E-2</v>
      </c>
      <c r="BG421">
        <f>1/Table3[[#This Row],[odds_ft_home_team_win]]-Table3[[#This Row],[Margin/3]]</f>
        <v>0.34834532051712935</v>
      </c>
      <c r="BH421">
        <f>1/Table3[[#This Row],[odds_ft_draw]]-Table3[[#This Row],[Margin/3]]</f>
        <v>0.32280253635365558</v>
      </c>
      <c r="BI421">
        <f>1/Table3[[#This Row],[odds_ft_away_team_win]]-Table3[[#This Row],[Margin/3]]</f>
        <v>0.32885214312921512</v>
      </c>
      <c r="BJ421">
        <f>MROUND(Table3[[#This Row],[ProbH]]*100,2)/100</f>
        <v>0.34</v>
      </c>
      <c r="BK421">
        <v>1.57</v>
      </c>
      <c r="BL421">
        <v>2.8</v>
      </c>
      <c r="BM421">
        <v>5.65</v>
      </c>
      <c r="BN421">
        <v>11.75</v>
      </c>
      <c r="BO421">
        <v>2.25</v>
      </c>
      <c r="BP421">
        <v>1.59</v>
      </c>
      <c r="BQ421" t="s">
        <v>2351</v>
      </c>
      <c r="BR421">
        <f>VLOOKUP(Table3[[#This Row],[Reference]],metron,10,FALSE)</f>
        <v>2.5229727551184897</v>
      </c>
      <c r="BS421">
        <f>VLOOKUP(Table3[[#This Row],[Reference]],metron,11,FALSE)</f>
        <v>1.228921489601805</v>
      </c>
      <c r="BT421">
        <f>VLOOKUP(Table3[[#This Row],[Reference]],metron,12,FALSE)</f>
        <v>1.2940512655166849</v>
      </c>
      <c r="BU421">
        <f>VLOOKUP(Table3[[#This Row],[Reference]],metron,13,FALSE)</f>
        <v>0.53240890035472432</v>
      </c>
      <c r="BV421">
        <f>VLOOKUP(Table3[[#This Row],[Reference]],metron,14,FALSE)</f>
        <v>0.56514027732989358</v>
      </c>
      <c r="BW421">
        <f>VLOOKUP(Table3[[#This Row],[Reference]],metron,15,FALSE)</f>
        <v>11.417888124439131</v>
      </c>
      <c r="BX421">
        <f>VLOOKUP(Table3[[#This Row],[Reference]],metron,16,FALSE)</f>
        <v>10.76308704756207</v>
      </c>
      <c r="BY421">
        <f>VLOOKUP(Table3[[#This Row],[Reference]],metron,17,FALSE)</f>
        <v>4.8317672021824798</v>
      </c>
      <c r="BZ421">
        <f>VLOOKUP(Table3[[#This Row],[Reference]],metron,18,FALSE)</f>
        <v>4.6698999696877843</v>
      </c>
      <c r="CA421">
        <f>VLOOKUP(Table3[[#This Row],[Reference]],metron,19,FALSE)</f>
        <v>6.5861209222566508</v>
      </c>
      <c r="CB421">
        <f>VLOOKUP(Table3[[#This Row],[Reference]],metron,20,FALSE)</f>
        <v>6.093187077874286</v>
      </c>
      <c r="CC421">
        <f>VLOOKUP(Table3[[#This Row],[Reference]],metron,21,FALSE)</f>
        <v>12.685679611650491</v>
      </c>
      <c r="CD421">
        <f>VLOOKUP(Table3[[#This Row],[Reference]],metron,22,FALSE)</f>
        <v>13.02639563106796</v>
      </c>
      <c r="CE421">
        <f>VLOOKUP(Table3[[#This Row],[Reference]],metron,23,FALSE)</f>
        <v>1.6481211768132831</v>
      </c>
      <c r="CF421">
        <f>VLOOKUP(Table3[[#This Row],[Reference]],metron,24,FALSE)</f>
        <v>1.8572676958928049</v>
      </c>
      <c r="CG421">
        <f>VLOOKUP(Table3[[#This Row],[Reference]],metron,25,FALSE)</f>
        <v>9.641712787649287E-2</v>
      </c>
      <c r="CH421">
        <f>VLOOKUP(Table3[[#This Row],[Reference]],metron,26,FALSE)</f>
        <v>0.11302068161957469</v>
      </c>
    </row>
    <row r="422" spans="1:86" hidden="1" x14ac:dyDescent="0.45">
      <c r="A422">
        <v>1572481200</v>
      </c>
      <c r="B422" t="s">
        <v>2534</v>
      </c>
      <c r="C422" t="s">
        <v>64</v>
      </c>
      <c r="D422" t="s">
        <v>65</v>
      </c>
      <c r="E422" t="s">
        <v>2273</v>
      </c>
      <c r="F422" t="s">
        <v>2326</v>
      </c>
      <c r="G422" t="s">
        <v>2322</v>
      </c>
      <c r="H422">
        <v>11</v>
      </c>
      <c r="I422">
        <v>2</v>
      </c>
      <c r="J422">
        <v>1</v>
      </c>
      <c r="K422">
        <v>1.82</v>
      </c>
      <c r="L422">
        <v>1.45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U422">
        <v>4</v>
      </c>
      <c r="V422">
        <v>1</v>
      </c>
      <c r="W422">
        <v>0</v>
      </c>
      <c r="X422">
        <v>0</v>
      </c>
      <c r="Y422">
        <v>3</v>
      </c>
      <c r="Z422">
        <v>0</v>
      </c>
      <c r="AA422">
        <v>0</v>
      </c>
      <c r="AB422">
        <v>0</v>
      </c>
      <c r="AC422">
        <v>1</v>
      </c>
      <c r="AD422">
        <v>2</v>
      </c>
      <c r="AE422">
        <v>23</v>
      </c>
      <c r="AF422">
        <v>10</v>
      </c>
      <c r="AG422">
        <v>9</v>
      </c>
      <c r="AH422">
        <v>2</v>
      </c>
      <c r="AI422">
        <v>14</v>
      </c>
      <c r="AJ422">
        <v>8</v>
      </c>
      <c r="AK422">
        <v>8</v>
      </c>
      <c r="AL422">
        <v>21</v>
      </c>
      <c r="AM422">
        <v>70</v>
      </c>
      <c r="AN422">
        <v>30</v>
      </c>
      <c r="AO422">
        <v>2.81</v>
      </c>
      <c r="AP422">
        <v>1.1499999999999999</v>
      </c>
      <c r="AQ422">
        <v>2.4</v>
      </c>
      <c r="AR422">
        <v>40</v>
      </c>
      <c r="AS422">
        <v>60</v>
      </c>
      <c r="AT422">
        <v>40</v>
      </c>
      <c r="AU422">
        <v>30</v>
      </c>
      <c r="AV422">
        <v>20</v>
      </c>
      <c r="AW422">
        <v>30</v>
      </c>
      <c r="AX422">
        <v>70</v>
      </c>
      <c r="AY422">
        <v>30</v>
      </c>
      <c r="AZ422">
        <v>50</v>
      </c>
      <c r="BA422">
        <v>11</v>
      </c>
      <c r="BB422">
        <v>6.8</v>
      </c>
      <c r="BC422">
        <v>2.0499999999999998</v>
      </c>
      <c r="BD422">
        <v>3</v>
      </c>
      <c r="BE422">
        <v>4.0999999999999996</v>
      </c>
      <c r="BF422">
        <f t="shared" si="6"/>
        <v>2.1680216802168067E-2</v>
      </c>
      <c r="BG422">
        <f>1/Table3[[#This Row],[odds_ft_home_team_win]]-Table3[[#This Row],[Margin/3]]</f>
        <v>0.46612466124661245</v>
      </c>
      <c r="BH422">
        <f>1/Table3[[#This Row],[odds_ft_draw]]-Table3[[#This Row],[Margin/3]]</f>
        <v>0.31165311653116523</v>
      </c>
      <c r="BI422">
        <f>1/Table3[[#This Row],[odds_ft_away_team_win]]-Table3[[#This Row],[Margin/3]]</f>
        <v>0.22222222222222221</v>
      </c>
      <c r="BJ422">
        <f>MROUND(Table3[[#This Row],[ProbH]]*100,2)/100</f>
        <v>0.46</v>
      </c>
      <c r="BK422">
        <v>1.47</v>
      </c>
      <c r="BL422">
        <v>2.4</v>
      </c>
      <c r="BM422">
        <v>4.7</v>
      </c>
      <c r="BN422">
        <v>9.5</v>
      </c>
      <c r="BO422">
        <v>2.0499999999999998</v>
      </c>
      <c r="BP422">
        <v>1.71</v>
      </c>
      <c r="BQ422" t="s">
        <v>2276</v>
      </c>
      <c r="BR422">
        <f>VLOOKUP(Table3[[#This Row],[Reference]],metron,10,FALSE)</f>
        <v>2.5405629139072849</v>
      </c>
      <c r="BS422">
        <f>VLOOKUP(Table3[[#This Row],[Reference]],metron,11,FALSE)</f>
        <v>1.4888836329233679</v>
      </c>
      <c r="BT422">
        <f>VLOOKUP(Table3[[#This Row],[Reference]],metron,12,FALSE)</f>
        <v>1.0516792809839171</v>
      </c>
      <c r="BU422">
        <f>VLOOKUP(Table3[[#This Row],[Reference]],metron,13,FALSE)</f>
        <v>0.64581362346263005</v>
      </c>
      <c r="BV422">
        <f>VLOOKUP(Table3[[#This Row],[Reference]],metron,14,FALSE)</f>
        <v>0.45364238410596031</v>
      </c>
      <c r="BW422">
        <f>VLOOKUP(Table3[[#This Row],[Reference]],metron,15,FALSE)</f>
        <v>12.686892177589851</v>
      </c>
      <c r="BX422">
        <f>VLOOKUP(Table3[[#This Row],[Reference]],metron,16,FALSE)</f>
        <v>9.8059196617336148</v>
      </c>
      <c r="BY422">
        <f>VLOOKUP(Table3[[#This Row],[Reference]],metron,17,FALSE)</f>
        <v>5.3198121263877027</v>
      </c>
      <c r="BZ422">
        <f>VLOOKUP(Table3[[#This Row],[Reference]],metron,18,FALSE)</f>
        <v>4.0954312553373189</v>
      </c>
      <c r="CA422">
        <f>VLOOKUP(Table3[[#This Row],[Reference]],metron,19,FALSE)</f>
        <v>7.3670800512021479</v>
      </c>
      <c r="CB422">
        <f>VLOOKUP(Table3[[#This Row],[Reference]],metron,20,FALSE)</f>
        <v>5.710488406396296</v>
      </c>
      <c r="CC422">
        <f>VLOOKUP(Table3[[#This Row],[Reference]],metron,21,FALSE)</f>
        <v>13.0488908033599</v>
      </c>
      <c r="CD422">
        <f>VLOOKUP(Table3[[#This Row],[Reference]],metron,22,FALSE)</f>
        <v>13.714839543398661</v>
      </c>
      <c r="CE422">
        <f>VLOOKUP(Table3[[#This Row],[Reference]],metron,23,FALSE)</f>
        <v>1.567523459812322</v>
      </c>
      <c r="CF422">
        <f>VLOOKUP(Table3[[#This Row],[Reference]],metron,24,FALSE)</f>
        <v>1.951040391676867</v>
      </c>
      <c r="CG422">
        <f>VLOOKUP(Table3[[#This Row],[Reference]],metron,25,FALSE)</f>
        <v>8.3027335781313744E-2</v>
      </c>
      <c r="CH422">
        <f>VLOOKUP(Table3[[#This Row],[Reference]],metron,26,FALSE)</f>
        <v>0.13117095063239501</v>
      </c>
    </row>
    <row r="423" spans="1:86" hidden="1" x14ac:dyDescent="0.45">
      <c r="A423">
        <v>1572552000</v>
      </c>
      <c r="B423" t="s">
        <v>2535</v>
      </c>
      <c r="C423" t="s">
        <v>64</v>
      </c>
      <c r="D423" t="s">
        <v>65</v>
      </c>
      <c r="E423" t="s">
        <v>2325</v>
      </c>
      <c r="F423" t="s">
        <v>2305</v>
      </c>
      <c r="G423" t="s">
        <v>2384</v>
      </c>
      <c r="H423">
        <v>11</v>
      </c>
      <c r="I423">
        <v>2</v>
      </c>
      <c r="J423">
        <v>0.8</v>
      </c>
      <c r="K423">
        <v>1.67</v>
      </c>
      <c r="L423">
        <v>0.83</v>
      </c>
      <c r="M423">
        <v>2</v>
      </c>
      <c r="N423">
        <v>2</v>
      </c>
      <c r="O423">
        <v>4</v>
      </c>
      <c r="P423">
        <v>2</v>
      </c>
      <c r="Q423">
        <v>1</v>
      </c>
      <c r="R423">
        <v>1</v>
      </c>
      <c r="S423" t="s">
        <v>1708</v>
      </c>
      <c r="T423" t="s">
        <v>2536</v>
      </c>
      <c r="U423">
        <v>6</v>
      </c>
      <c r="V423">
        <v>2</v>
      </c>
      <c r="W423">
        <v>2</v>
      </c>
      <c r="X423">
        <v>0</v>
      </c>
      <c r="Y423">
        <v>2</v>
      </c>
      <c r="Z423">
        <v>0</v>
      </c>
      <c r="AA423">
        <v>0</v>
      </c>
      <c r="AB423">
        <v>2</v>
      </c>
      <c r="AC423">
        <v>0</v>
      </c>
      <c r="AD423">
        <v>2</v>
      </c>
      <c r="AE423">
        <v>13</v>
      </c>
      <c r="AF423">
        <v>12</v>
      </c>
      <c r="AG423">
        <v>6</v>
      </c>
      <c r="AH423">
        <v>6</v>
      </c>
      <c r="AI423">
        <v>7</v>
      </c>
      <c r="AJ423">
        <v>6</v>
      </c>
      <c r="AK423">
        <v>11</v>
      </c>
      <c r="AL423">
        <v>13</v>
      </c>
      <c r="AM423">
        <v>68</v>
      </c>
      <c r="AN423">
        <v>32</v>
      </c>
      <c r="AO423">
        <v>1.85</v>
      </c>
      <c r="AP423">
        <v>1.53</v>
      </c>
      <c r="AQ423">
        <v>3.1</v>
      </c>
      <c r="AR423">
        <v>50</v>
      </c>
      <c r="AS423">
        <v>80</v>
      </c>
      <c r="AT423">
        <v>50</v>
      </c>
      <c r="AU423">
        <v>40</v>
      </c>
      <c r="AV423">
        <v>30</v>
      </c>
      <c r="AW423">
        <v>40</v>
      </c>
      <c r="AX423">
        <v>90</v>
      </c>
      <c r="AY423">
        <v>40</v>
      </c>
      <c r="AZ423">
        <v>70</v>
      </c>
      <c r="BA423">
        <v>8.1999999999999993</v>
      </c>
      <c r="BB423">
        <v>6.2</v>
      </c>
      <c r="BC423">
        <v>1.91</v>
      </c>
      <c r="BD423">
        <v>3.3</v>
      </c>
      <c r="BE423">
        <v>4.1500000000000004</v>
      </c>
      <c r="BF423">
        <f t="shared" si="6"/>
        <v>2.2518122625357833E-2</v>
      </c>
      <c r="BG423">
        <f>1/Table3[[#This Row],[odds_ft_home_team_win]]-Table3[[#This Row],[Margin/3]]</f>
        <v>0.50104208679872597</v>
      </c>
      <c r="BH423">
        <f>1/Table3[[#This Row],[odds_ft_draw]]-Table3[[#This Row],[Margin/3]]</f>
        <v>0.28051218040494519</v>
      </c>
      <c r="BI423">
        <f>1/Table3[[#This Row],[odds_ft_away_team_win]]-Table3[[#This Row],[Margin/3]]</f>
        <v>0.2184457327963289</v>
      </c>
      <c r="BJ423">
        <f>MROUND(Table3[[#This Row],[ProbH]]*100,2)/100</f>
        <v>0.5</v>
      </c>
      <c r="BK423">
        <v>1.34</v>
      </c>
      <c r="BL423">
        <v>2.0499999999999998</v>
      </c>
      <c r="BM423">
        <v>3.75</v>
      </c>
      <c r="BN423">
        <v>7.25</v>
      </c>
      <c r="BO423">
        <v>1.87</v>
      </c>
      <c r="BP423">
        <v>1.83</v>
      </c>
      <c r="BQ423" t="s">
        <v>2328</v>
      </c>
      <c r="BR423">
        <f>VLOOKUP(Table3[[#This Row],[Reference]],metron,10,FALSE)</f>
        <v>2.5202079886551649</v>
      </c>
      <c r="BS423">
        <f>VLOOKUP(Table3[[#This Row],[Reference]],metron,11,FALSE)</f>
        <v>1.5342708579532029</v>
      </c>
      <c r="BT423">
        <f>VLOOKUP(Table3[[#This Row],[Reference]],metron,12,FALSE)</f>
        <v>0.98593713070196176</v>
      </c>
      <c r="BU423">
        <f>VLOOKUP(Table3[[#This Row],[Reference]],metron,13,FALSE)</f>
        <v>0.67513590167809023</v>
      </c>
      <c r="BV423">
        <f>VLOOKUP(Table3[[#This Row],[Reference]],metron,14,FALSE)</f>
        <v>0.4286727337194185</v>
      </c>
      <c r="BW423">
        <f>VLOOKUP(Table3[[#This Row],[Reference]],metron,15,FALSE)</f>
        <v>12.98669114272602</v>
      </c>
      <c r="BX423">
        <f>VLOOKUP(Table3[[#This Row],[Reference]],metron,16,FALSE)</f>
        <v>9.4167049105094076</v>
      </c>
      <c r="BY423">
        <f>VLOOKUP(Table3[[#This Row],[Reference]],metron,17,FALSE)</f>
        <v>5.6645716945996272</v>
      </c>
      <c r="BZ423">
        <f>VLOOKUP(Table3[[#This Row],[Reference]],metron,18,FALSE)</f>
        <v>4.0242085661080074</v>
      </c>
      <c r="CA423">
        <f>VLOOKUP(Table3[[#This Row],[Reference]],metron,19,FALSE)</f>
        <v>7.3221194481263927</v>
      </c>
      <c r="CB423">
        <f>VLOOKUP(Table3[[#This Row],[Reference]],metron,20,FALSE)</f>
        <v>5.3924963444014002</v>
      </c>
      <c r="CC423">
        <f>VLOOKUP(Table3[[#This Row],[Reference]],metron,21,FALSE)</f>
        <v>12.508162313432839</v>
      </c>
      <c r="CD423">
        <f>VLOOKUP(Table3[[#This Row],[Reference]],metron,22,FALSE)</f>
        <v>13.36963619402985</v>
      </c>
      <c r="CE423">
        <f>VLOOKUP(Table3[[#This Row],[Reference]],metron,23,FALSE)</f>
        <v>1.4438014689517029</v>
      </c>
      <c r="CF423">
        <f>VLOOKUP(Table3[[#This Row],[Reference]],metron,24,FALSE)</f>
        <v>1.9410193634542621</v>
      </c>
      <c r="CG423">
        <f>VLOOKUP(Table3[[#This Row],[Reference]],metron,25,FALSE)</f>
        <v>8.4130870242599604E-2</v>
      </c>
      <c r="CH423">
        <f>VLOOKUP(Table3[[#This Row],[Reference]],metron,26,FALSE)</f>
        <v>0.1275317160026708</v>
      </c>
    </row>
    <row r="424" spans="1:86" hidden="1" x14ac:dyDescent="0.45">
      <c r="A424">
        <v>1572559800</v>
      </c>
      <c r="B424" t="s">
        <v>2537</v>
      </c>
      <c r="C424" t="s">
        <v>64</v>
      </c>
      <c r="D424" t="s">
        <v>65</v>
      </c>
      <c r="E424" t="s">
        <v>2311</v>
      </c>
      <c r="F424" t="s">
        <v>2321</v>
      </c>
      <c r="G424" t="s">
        <v>2332</v>
      </c>
      <c r="H424">
        <v>11</v>
      </c>
      <c r="I424">
        <v>2</v>
      </c>
      <c r="J424">
        <v>1</v>
      </c>
      <c r="K424">
        <v>1.73</v>
      </c>
      <c r="L424">
        <v>0.75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U424">
        <v>7</v>
      </c>
      <c r="V424">
        <v>2</v>
      </c>
      <c r="W424">
        <v>3</v>
      </c>
      <c r="X424">
        <v>0</v>
      </c>
      <c r="Y424">
        <v>5</v>
      </c>
      <c r="Z424">
        <v>0</v>
      </c>
      <c r="AA424">
        <v>1</v>
      </c>
      <c r="AB424">
        <v>2</v>
      </c>
      <c r="AC424">
        <v>3</v>
      </c>
      <c r="AD424">
        <v>2</v>
      </c>
      <c r="AE424">
        <v>10</v>
      </c>
      <c r="AF424">
        <v>2</v>
      </c>
      <c r="AG424">
        <v>3</v>
      </c>
      <c r="AH424">
        <v>0</v>
      </c>
      <c r="AI424">
        <v>7</v>
      </c>
      <c r="AJ424">
        <v>2</v>
      </c>
      <c r="AK424">
        <v>14</v>
      </c>
      <c r="AL424">
        <v>18</v>
      </c>
      <c r="AM424">
        <v>74</v>
      </c>
      <c r="AN424">
        <v>26</v>
      </c>
      <c r="AO424">
        <v>1.5</v>
      </c>
      <c r="AP424">
        <v>0.47</v>
      </c>
      <c r="AQ424">
        <v>2.1</v>
      </c>
      <c r="AR424">
        <v>40</v>
      </c>
      <c r="AS424">
        <v>50</v>
      </c>
      <c r="AT424">
        <v>40</v>
      </c>
      <c r="AU424">
        <v>30</v>
      </c>
      <c r="AV424">
        <v>10</v>
      </c>
      <c r="AW424">
        <v>30</v>
      </c>
      <c r="AX424">
        <v>60</v>
      </c>
      <c r="AY424">
        <v>40</v>
      </c>
      <c r="AZ424">
        <v>70</v>
      </c>
      <c r="BA424">
        <v>8.6</v>
      </c>
      <c r="BB424">
        <v>4.2</v>
      </c>
      <c r="BC424">
        <v>1.8</v>
      </c>
      <c r="BD424">
        <v>3.2</v>
      </c>
      <c r="BE424">
        <v>5.15</v>
      </c>
      <c r="BF424">
        <f t="shared" si="6"/>
        <v>2.0743437612369631E-2</v>
      </c>
      <c r="BG424">
        <f>1/Table3[[#This Row],[odds_ft_home_team_win]]-Table3[[#This Row],[Margin/3]]</f>
        <v>0.53481211794318595</v>
      </c>
      <c r="BH424">
        <f>1/Table3[[#This Row],[odds_ft_draw]]-Table3[[#This Row],[Margin/3]]</f>
        <v>0.29175656238763037</v>
      </c>
      <c r="BI424">
        <f>1/Table3[[#This Row],[odds_ft_away_team_win]]-Table3[[#This Row],[Margin/3]]</f>
        <v>0.17343131966918376</v>
      </c>
      <c r="BJ424">
        <f>MROUND(Table3[[#This Row],[ProbH]]*100,2)/100</f>
        <v>0.54</v>
      </c>
      <c r="BK424">
        <v>1.48</v>
      </c>
      <c r="BL424">
        <v>2.4500000000000002</v>
      </c>
      <c r="BM424">
        <v>4.8</v>
      </c>
      <c r="BN424">
        <v>9.75</v>
      </c>
      <c r="BO424">
        <v>2.2000000000000002</v>
      </c>
      <c r="BP424">
        <v>1.61</v>
      </c>
      <c r="BQ424" t="s">
        <v>2348</v>
      </c>
      <c r="BR424">
        <f>VLOOKUP(Table3[[#This Row],[Reference]],metron,10,FALSE)</f>
        <v>2.6359702267612941</v>
      </c>
      <c r="BS424">
        <f>VLOOKUP(Table3[[#This Row],[Reference]],metron,11,FALSE)</f>
        <v>1.684957590444867</v>
      </c>
      <c r="BT424">
        <f>VLOOKUP(Table3[[#This Row],[Reference]],metron,12,FALSE)</f>
        <v>0.95101263631642718</v>
      </c>
      <c r="BU424">
        <f>VLOOKUP(Table3[[#This Row],[Reference]],metron,13,FALSE)</f>
        <v>0.72650164445213783</v>
      </c>
      <c r="BV424">
        <f>VLOOKUP(Table3[[#This Row],[Reference]],metron,14,FALSE)</f>
        <v>0.42097974727367138</v>
      </c>
      <c r="BW424">
        <f>VLOOKUP(Table3[[#This Row],[Reference]],metron,15,FALSE)</f>
        <v>13.338806970509379</v>
      </c>
      <c r="BX424">
        <f>VLOOKUP(Table3[[#This Row],[Reference]],metron,16,FALSE)</f>
        <v>9.2530160857908843</v>
      </c>
      <c r="BY424">
        <f>VLOOKUP(Table3[[#This Row],[Reference]],metron,17,FALSE)</f>
        <v>5.9915081521739131</v>
      </c>
      <c r="BZ424">
        <f>VLOOKUP(Table3[[#This Row],[Reference]],metron,18,FALSE)</f>
        <v>3.9772418478260869</v>
      </c>
      <c r="CA424">
        <f>VLOOKUP(Table3[[#This Row],[Reference]],metron,19,FALSE)</f>
        <v>7.3472988183354664</v>
      </c>
      <c r="CB424">
        <f>VLOOKUP(Table3[[#This Row],[Reference]],metron,20,FALSE)</f>
        <v>5.2757742379647974</v>
      </c>
      <c r="CC424">
        <f>VLOOKUP(Table3[[#This Row],[Reference]],metron,21,FALSE)</f>
        <v>12.59428182437032</v>
      </c>
      <c r="CD424">
        <f>VLOOKUP(Table3[[#This Row],[Reference]],metron,22,FALSE)</f>
        <v>13.577944179714089</v>
      </c>
      <c r="CE424">
        <f>VLOOKUP(Table3[[#This Row],[Reference]],metron,23,FALSE)</f>
        <v>1.4276913099870301</v>
      </c>
      <c r="CF424">
        <f>VLOOKUP(Table3[[#This Row],[Reference]],metron,24,FALSE)</f>
        <v>1.940985732814527</v>
      </c>
      <c r="CG424">
        <f>VLOOKUP(Table3[[#This Row],[Reference]],metron,25,FALSE)</f>
        <v>8.0739299610894946E-2</v>
      </c>
      <c r="CH424">
        <f>VLOOKUP(Table3[[#This Row],[Reference]],metron,26,FALSE)</f>
        <v>0.12743190661478601</v>
      </c>
    </row>
    <row r="425" spans="1:86" hidden="1" x14ac:dyDescent="0.45">
      <c r="A425">
        <v>1572567600</v>
      </c>
      <c r="B425" t="s">
        <v>2538</v>
      </c>
      <c r="C425" t="s">
        <v>64</v>
      </c>
      <c r="D425" t="s">
        <v>65</v>
      </c>
      <c r="E425" t="s">
        <v>2290</v>
      </c>
      <c r="F425" t="s">
        <v>2320</v>
      </c>
      <c r="G425" t="s">
        <v>2296</v>
      </c>
      <c r="H425">
        <v>11</v>
      </c>
      <c r="I425">
        <v>2.2000000000000002</v>
      </c>
      <c r="J425">
        <v>2.6</v>
      </c>
      <c r="K425">
        <v>2</v>
      </c>
      <c r="L425">
        <v>2.09</v>
      </c>
      <c r="M425">
        <v>2</v>
      </c>
      <c r="N425">
        <v>1</v>
      </c>
      <c r="O425">
        <v>3</v>
      </c>
      <c r="P425">
        <v>2</v>
      </c>
      <c r="Q425">
        <v>1</v>
      </c>
      <c r="R425">
        <v>1</v>
      </c>
      <c r="S425" t="s">
        <v>2539</v>
      </c>
      <c r="T425">
        <v>34</v>
      </c>
      <c r="U425">
        <v>8</v>
      </c>
      <c r="V425">
        <v>12</v>
      </c>
      <c r="W425">
        <v>7</v>
      </c>
      <c r="X425">
        <v>0</v>
      </c>
      <c r="Y425">
        <v>6</v>
      </c>
      <c r="Z425">
        <v>1</v>
      </c>
      <c r="AA425">
        <v>2</v>
      </c>
      <c r="AB425">
        <v>5</v>
      </c>
      <c r="AC425">
        <v>3</v>
      </c>
      <c r="AD425">
        <v>4</v>
      </c>
      <c r="AE425">
        <v>9</v>
      </c>
      <c r="AF425">
        <v>16</v>
      </c>
      <c r="AG425">
        <v>5</v>
      </c>
      <c r="AH425">
        <v>10</v>
      </c>
      <c r="AI425">
        <v>4</v>
      </c>
      <c r="AJ425">
        <v>6</v>
      </c>
      <c r="AK425">
        <v>13</v>
      </c>
      <c r="AL425">
        <v>17</v>
      </c>
      <c r="AM425">
        <v>42</v>
      </c>
      <c r="AN425">
        <v>58</v>
      </c>
      <c r="AO425">
        <v>1.4</v>
      </c>
      <c r="AP425">
        <v>2.37</v>
      </c>
      <c r="AQ425">
        <v>2</v>
      </c>
      <c r="AR425">
        <v>40</v>
      </c>
      <c r="AS425">
        <v>60</v>
      </c>
      <c r="AT425">
        <v>20</v>
      </c>
      <c r="AU425">
        <v>20</v>
      </c>
      <c r="AV425">
        <v>10</v>
      </c>
      <c r="AW425">
        <v>20</v>
      </c>
      <c r="AX425">
        <v>70</v>
      </c>
      <c r="AY425">
        <v>30</v>
      </c>
      <c r="AZ425">
        <v>50</v>
      </c>
      <c r="BA425">
        <v>11.6</v>
      </c>
      <c r="BB425">
        <v>6.4</v>
      </c>
      <c r="BC425">
        <v>3.16</v>
      </c>
      <c r="BD425">
        <v>3.06</v>
      </c>
      <c r="BE425">
        <v>2.34</v>
      </c>
      <c r="BF425">
        <f t="shared" si="6"/>
        <v>2.3534503057957974E-2</v>
      </c>
      <c r="BG425">
        <f>1/Table3[[#This Row],[odds_ft_home_team_win]]-Table3[[#This Row],[Margin/3]]</f>
        <v>0.29292119314457365</v>
      </c>
      <c r="BH425">
        <f>1/Table3[[#This Row],[odds_ft_draw]]-Table3[[#This Row],[Margin/3]]</f>
        <v>0.30326288256295708</v>
      </c>
      <c r="BI425">
        <f>1/Table3[[#This Row],[odds_ft_away_team_win]]-Table3[[#This Row],[Margin/3]]</f>
        <v>0.40381592429246943</v>
      </c>
      <c r="BJ425">
        <f>MROUND(Table3[[#This Row],[ProbH]]*100,2)/100</f>
        <v>0.3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 t="s">
        <v>2293</v>
      </c>
      <c r="BR425">
        <f>VLOOKUP(Table3[[#This Row],[Reference]],metron,10,FALSE)</f>
        <v>2.5726407816919519</v>
      </c>
      <c r="BS425">
        <f>VLOOKUP(Table3[[#This Row],[Reference]],metron,11,FALSE)</f>
        <v>1.1805091283106199</v>
      </c>
      <c r="BT425">
        <f>VLOOKUP(Table3[[#This Row],[Reference]],metron,12,FALSE)</f>
        <v>1.3921316533813319</v>
      </c>
      <c r="BU425">
        <f>VLOOKUP(Table3[[#This Row],[Reference]],metron,13,FALSE)</f>
        <v>0.5209673269873939</v>
      </c>
      <c r="BV425">
        <f>VLOOKUP(Table3[[#This Row],[Reference]],metron,14,FALSE)</f>
        <v>0.61847182917417032</v>
      </c>
      <c r="BW425">
        <f>VLOOKUP(Table3[[#This Row],[Reference]],metron,15,FALSE)</f>
        <v>11.149200710479571</v>
      </c>
      <c r="BX425">
        <f>VLOOKUP(Table3[[#This Row],[Reference]],metron,16,FALSE)</f>
        <v>11.444049733570161</v>
      </c>
      <c r="BY425">
        <f>VLOOKUP(Table3[[#This Row],[Reference]],metron,17,FALSE)</f>
        <v>4.5257270693512304</v>
      </c>
      <c r="BZ425">
        <f>VLOOKUP(Table3[[#This Row],[Reference]],metron,18,FALSE)</f>
        <v>4.8465324384787474</v>
      </c>
      <c r="CA425">
        <f>VLOOKUP(Table3[[#This Row],[Reference]],metron,19,FALSE)</f>
        <v>6.6234736411283404</v>
      </c>
      <c r="CB425">
        <f>VLOOKUP(Table3[[#This Row],[Reference]],metron,20,FALSE)</f>
        <v>6.5975172950914134</v>
      </c>
      <c r="CC425">
        <f>VLOOKUP(Table3[[#This Row],[Reference]],metron,21,FALSE)</f>
        <v>12.90081154192967</v>
      </c>
      <c r="CD425">
        <f>VLOOKUP(Table3[[#This Row],[Reference]],metron,22,FALSE)</f>
        <v>13.00360685302074</v>
      </c>
      <c r="CE425">
        <f>VLOOKUP(Table3[[#This Row],[Reference]],metron,23,FALSE)</f>
        <v>1.7502145922746779</v>
      </c>
      <c r="CF425">
        <f>VLOOKUP(Table3[[#This Row],[Reference]],metron,24,FALSE)</f>
        <v>1.831402831402831</v>
      </c>
      <c r="CG425">
        <f>VLOOKUP(Table3[[#This Row],[Reference]],metron,25,FALSE)</f>
        <v>9.6525096525096526E-2</v>
      </c>
      <c r="CH425">
        <f>VLOOKUP(Table3[[#This Row],[Reference]],metron,26,FALSE)</f>
        <v>0.1244101244101244</v>
      </c>
    </row>
    <row r="426" spans="1:86" hidden="1" x14ac:dyDescent="0.45">
      <c r="A426">
        <v>1572711300</v>
      </c>
      <c r="B426" t="s">
        <v>2540</v>
      </c>
      <c r="C426" t="s">
        <v>64</v>
      </c>
      <c r="D426" t="s">
        <v>65</v>
      </c>
      <c r="E426" t="s">
        <v>2278</v>
      </c>
      <c r="F426" t="s">
        <v>2330</v>
      </c>
      <c r="G426" t="s">
        <v>2388</v>
      </c>
      <c r="H426">
        <v>12</v>
      </c>
      <c r="I426">
        <v>2.17</v>
      </c>
      <c r="J426">
        <v>0.8</v>
      </c>
      <c r="K426">
        <v>1.42</v>
      </c>
      <c r="L426">
        <v>1.0900000000000001</v>
      </c>
      <c r="M426">
        <v>0</v>
      </c>
      <c r="N426">
        <v>2</v>
      </c>
      <c r="O426">
        <v>2</v>
      </c>
      <c r="P426">
        <v>1</v>
      </c>
      <c r="Q426">
        <v>0</v>
      </c>
      <c r="R426">
        <v>1</v>
      </c>
      <c r="T426" t="s">
        <v>2541</v>
      </c>
      <c r="U426">
        <v>4</v>
      </c>
      <c r="V426">
        <v>4</v>
      </c>
      <c r="W426">
        <v>1</v>
      </c>
      <c r="X426">
        <v>0</v>
      </c>
      <c r="Y426">
        <v>3</v>
      </c>
      <c r="Z426">
        <v>0</v>
      </c>
      <c r="AA426">
        <v>0</v>
      </c>
      <c r="AB426">
        <v>1</v>
      </c>
      <c r="AC426">
        <v>1</v>
      </c>
      <c r="AD426">
        <v>2</v>
      </c>
      <c r="AE426">
        <v>11</v>
      </c>
      <c r="AF426">
        <v>12</v>
      </c>
      <c r="AG426">
        <v>4</v>
      </c>
      <c r="AH426">
        <v>5</v>
      </c>
      <c r="AI426">
        <v>7</v>
      </c>
      <c r="AJ426">
        <v>7</v>
      </c>
      <c r="AK426">
        <v>9</v>
      </c>
      <c r="AL426">
        <v>15</v>
      </c>
      <c r="AM426">
        <v>49</v>
      </c>
      <c r="AN426">
        <v>51</v>
      </c>
      <c r="AO426">
        <v>1.51</v>
      </c>
      <c r="AP426">
        <v>1.59</v>
      </c>
      <c r="AQ426">
        <v>1.89</v>
      </c>
      <c r="AR426">
        <v>44</v>
      </c>
      <c r="AS426">
        <v>54</v>
      </c>
      <c r="AT426">
        <v>45</v>
      </c>
      <c r="AU426">
        <v>0</v>
      </c>
      <c r="AV426">
        <v>0</v>
      </c>
      <c r="AW426">
        <v>27</v>
      </c>
      <c r="AX426">
        <v>80</v>
      </c>
      <c r="AY426">
        <v>27</v>
      </c>
      <c r="AZ426">
        <v>37</v>
      </c>
      <c r="BA426">
        <v>9.5</v>
      </c>
      <c r="BB426">
        <v>4.7699999999999996</v>
      </c>
      <c r="BC426">
        <v>3.7</v>
      </c>
      <c r="BD426">
        <v>3.05</v>
      </c>
      <c r="BE426">
        <v>2.15</v>
      </c>
      <c r="BF426">
        <f t="shared" si="6"/>
        <v>2.108513393301803E-2</v>
      </c>
      <c r="BG426">
        <f>1/Table3[[#This Row],[odds_ft_home_team_win]]-Table3[[#This Row],[Margin/3]]</f>
        <v>0.2491851363372522</v>
      </c>
      <c r="BH426">
        <f>1/Table3[[#This Row],[odds_ft_draw]]-Table3[[#This Row],[Margin/3]]</f>
        <v>0.30678371852599839</v>
      </c>
      <c r="BI426">
        <f>1/Table3[[#This Row],[odds_ft_away_team_win]]-Table3[[#This Row],[Margin/3]]</f>
        <v>0.44403114513674941</v>
      </c>
      <c r="BJ426">
        <f>MROUND(Table3[[#This Row],[ProbH]]*100,2)/100</f>
        <v>0.24</v>
      </c>
      <c r="BK426">
        <v>1.5</v>
      </c>
      <c r="BL426">
        <v>2.5499999999999998</v>
      </c>
      <c r="BM426">
        <v>5.05</v>
      </c>
      <c r="BN426">
        <v>10.25</v>
      </c>
      <c r="BO426">
        <v>2.15</v>
      </c>
      <c r="BP426">
        <v>1.62</v>
      </c>
      <c r="BQ426" t="s">
        <v>2281</v>
      </c>
      <c r="BR426">
        <f>VLOOKUP(Table3[[#This Row],[Reference]],metron,10,FALSE)</f>
        <v>2.6014437689969609</v>
      </c>
      <c r="BS426">
        <f>VLOOKUP(Table3[[#This Row],[Reference]],metron,11,FALSE)</f>
        <v>1.067249240121581</v>
      </c>
      <c r="BT426">
        <f>VLOOKUP(Table3[[#This Row],[Reference]],metron,12,FALSE)</f>
        <v>1.53419452887538</v>
      </c>
      <c r="BU426">
        <f>VLOOKUP(Table3[[#This Row],[Reference]],metron,13,FALSE)</f>
        <v>0.45589353612167299</v>
      </c>
      <c r="BV426">
        <f>VLOOKUP(Table3[[#This Row],[Reference]],metron,14,FALSE)</f>
        <v>0.65133079847908748</v>
      </c>
      <c r="BW426">
        <f>VLOOKUP(Table3[[#This Row],[Reference]],metron,15,FALSE)</f>
        <v>10.75886524822695</v>
      </c>
      <c r="BX426">
        <f>VLOOKUP(Table3[[#This Row],[Reference]],metron,16,FALSE)</f>
        <v>12.46679561573179</v>
      </c>
      <c r="BY426">
        <f>VLOOKUP(Table3[[#This Row],[Reference]],metron,17,FALSE)</f>
        <v>4.1157347204161248</v>
      </c>
      <c r="BZ426">
        <f>VLOOKUP(Table3[[#This Row],[Reference]],metron,18,FALSE)</f>
        <v>5.1072821846553964</v>
      </c>
      <c r="CA426">
        <f>VLOOKUP(Table3[[#This Row],[Reference]],metron,19,FALSE)</f>
        <v>6.6431305278108255</v>
      </c>
      <c r="CB426">
        <f>VLOOKUP(Table3[[#This Row],[Reference]],metron,20,FALSE)</f>
        <v>7.3595134310763939</v>
      </c>
      <c r="CC426">
        <f>VLOOKUP(Table3[[#This Row],[Reference]],metron,21,FALSE)</f>
        <v>13.11140235910878</v>
      </c>
      <c r="CD426">
        <f>VLOOKUP(Table3[[#This Row],[Reference]],metron,22,FALSE)</f>
        <v>12.93184796854522</v>
      </c>
      <c r="CE426">
        <f>VLOOKUP(Table3[[#This Row],[Reference]],metron,23,FALSE)</f>
        <v>1.8341677096370459</v>
      </c>
      <c r="CF426">
        <f>VLOOKUP(Table3[[#This Row],[Reference]],metron,24,FALSE)</f>
        <v>1.7903629536921151</v>
      </c>
      <c r="CG426">
        <f>VLOOKUP(Table3[[#This Row],[Reference]],metron,25,FALSE)</f>
        <v>0.1095118898623279</v>
      </c>
      <c r="CH426">
        <f>VLOOKUP(Table3[[#This Row],[Reference]],metron,26,FALSE)</f>
        <v>9.3241551939924908E-2</v>
      </c>
    </row>
    <row r="427" spans="1:86" hidden="1" x14ac:dyDescent="0.45">
      <c r="A427">
        <v>1572719400</v>
      </c>
      <c r="B427" t="s">
        <v>2542</v>
      </c>
      <c r="C427" t="s">
        <v>64</v>
      </c>
      <c r="D427" t="s">
        <v>65</v>
      </c>
      <c r="E427" t="s">
        <v>2291</v>
      </c>
      <c r="F427" t="s">
        <v>2299</v>
      </c>
      <c r="G427" t="s">
        <v>2332</v>
      </c>
      <c r="H427">
        <v>12</v>
      </c>
      <c r="I427">
        <v>0</v>
      </c>
      <c r="J427">
        <v>0.6</v>
      </c>
      <c r="K427">
        <v>0.73</v>
      </c>
      <c r="L427">
        <v>0.91</v>
      </c>
      <c r="M427">
        <v>0</v>
      </c>
      <c r="N427">
        <v>1</v>
      </c>
      <c r="O427">
        <v>1</v>
      </c>
      <c r="P427">
        <v>0</v>
      </c>
      <c r="Q427">
        <v>0</v>
      </c>
      <c r="R427">
        <v>0</v>
      </c>
      <c r="T427">
        <v>57</v>
      </c>
      <c r="U427">
        <v>5</v>
      </c>
      <c r="V427">
        <v>2</v>
      </c>
      <c r="W427">
        <v>1</v>
      </c>
      <c r="X427">
        <v>0</v>
      </c>
      <c r="Y427">
        <v>2</v>
      </c>
      <c r="Z427">
        <v>0</v>
      </c>
      <c r="AA427">
        <v>1</v>
      </c>
      <c r="AB427">
        <v>0</v>
      </c>
      <c r="AC427">
        <v>1</v>
      </c>
      <c r="AD427">
        <v>1</v>
      </c>
      <c r="AE427">
        <v>11</v>
      </c>
      <c r="AF427">
        <v>6</v>
      </c>
      <c r="AG427">
        <v>2</v>
      </c>
      <c r="AH427">
        <v>3</v>
      </c>
      <c r="AI427">
        <v>9</v>
      </c>
      <c r="AJ427">
        <v>3</v>
      </c>
      <c r="AK427">
        <v>12</v>
      </c>
      <c r="AL427">
        <v>16</v>
      </c>
      <c r="AM427">
        <v>56</v>
      </c>
      <c r="AN427">
        <v>44</v>
      </c>
      <c r="AO427">
        <v>1.25</v>
      </c>
      <c r="AP427">
        <v>0.92</v>
      </c>
      <c r="AQ427">
        <v>1.7</v>
      </c>
      <c r="AR427">
        <v>20</v>
      </c>
      <c r="AS427">
        <v>40</v>
      </c>
      <c r="AT427">
        <v>30</v>
      </c>
      <c r="AU427">
        <v>0</v>
      </c>
      <c r="AV427">
        <v>0</v>
      </c>
      <c r="AW427">
        <v>10</v>
      </c>
      <c r="AX427">
        <v>60</v>
      </c>
      <c r="AY427">
        <v>20</v>
      </c>
      <c r="AZ427">
        <v>80</v>
      </c>
      <c r="BA427">
        <v>12.6</v>
      </c>
      <c r="BB427">
        <v>5.4</v>
      </c>
      <c r="BC427">
        <v>3</v>
      </c>
      <c r="BD427">
        <v>2.85</v>
      </c>
      <c r="BE427">
        <v>2.65</v>
      </c>
      <c r="BF427">
        <f t="shared" si="6"/>
        <v>2.0523005627275676E-2</v>
      </c>
      <c r="BG427">
        <f>1/Table3[[#This Row],[odds_ft_home_team_win]]-Table3[[#This Row],[Margin/3]]</f>
        <v>0.31281032770605766</v>
      </c>
      <c r="BH427">
        <f>1/Table3[[#This Row],[odds_ft_draw]]-Table3[[#This Row],[Margin/3]]</f>
        <v>0.33035418735518046</v>
      </c>
      <c r="BI427">
        <f>1/Table3[[#This Row],[odds_ft_away_team_win]]-Table3[[#This Row],[Margin/3]]</f>
        <v>0.3568354849387621</v>
      </c>
      <c r="BJ427">
        <f>MROUND(Table3[[#This Row],[ProbH]]*100,2)/100</f>
        <v>0.32</v>
      </c>
      <c r="BK427">
        <v>1.53</v>
      </c>
      <c r="BL427">
        <v>2.65</v>
      </c>
      <c r="BM427">
        <v>5.25</v>
      </c>
      <c r="BN427">
        <v>10.75</v>
      </c>
      <c r="BO427">
        <v>2.15</v>
      </c>
      <c r="BP427">
        <v>1.65</v>
      </c>
      <c r="BQ427" t="s">
        <v>2353</v>
      </c>
      <c r="BR427">
        <f>VLOOKUP(Table3[[#This Row],[Reference]],metron,10,FALSE)</f>
        <v>2.5313454284174597</v>
      </c>
      <c r="BS427">
        <f>VLOOKUP(Table3[[#This Row],[Reference]],metron,11,FALSE)</f>
        <v>1.210167055864918</v>
      </c>
      <c r="BT427">
        <f>VLOOKUP(Table3[[#This Row],[Reference]],metron,12,FALSE)</f>
        <v>1.3211783725525419</v>
      </c>
      <c r="BU427">
        <f>VLOOKUP(Table3[[#This Row],[Reference]],metron,13,FALSE)</f>
        <v>0.53135669362084459</v>
      </c>
      <c r="BV427">
        <f>VLOOKUP(Table3[[#This Row],[Reference]],metron,14,FALSE)</f>
        <v>0.55633423180592989</v>
      </c>
      <c r="BW427">
        <f>VLOOKUP(Table3[[#This Row],[Reference]],metron,15,FALSE)</f>
        <v>11.21109010712035</v>
      </c>
      <c r="BX427">
        <f>VLOOKUP(Table3[[#This Row],[Reference]],metron,16,FALSE)</f>
        <v>11.01700787401575</v>
      </c>
      <c r="BY427">
        <f>VLOOKUP(Table3[[#This Row],[Reference]],metron,17,FALSE)</f>
        <v>4.6792332268370611</v>
      </c>
      <c r="BZ427">
        <f>VLOOKUP(Table3[[#This Row],[Reference]],metron,18,FALSE)</f>
        <v>4.7080804854679013</v>
      </c>
      <c r="CA427">
        <f>VLOOKUP(Table3[[#This Row],[Reference]],metron,19,FALSE)</f>
        <v>6.5318568802832893</v>
      </c>
      <c r="CB427">
        <f>VLOOKUP(Table3[[#This Row],[Reference]],metron,20,FALSE)</f>
        <v>6.3089273885478487</v>
      </c>
      <c r="CC427">
        <f>VLOOKUP(Table3[[#This Row],[Reference]],metron,21,FALSE)</f>
        <v>12.72547770700637</v>
      </c>
      <c r="CD427">
        <f>VLOOKUP(Table3[[#This Row],[Reference]],metron,22,FALSE)</f>
        <v>13.06847133757962</v>
      </c>
      <c r="CE427">
        <f>VLOOKUP(Table3[[#This Row],[Reference]],metron,23,FALSE)</f>
        <v>1.6902356902356901</v>
      </c>
      <c r="CF427">
        <f>VLOOKUP(Table3[[#This Row],[Reference]],metron,24,FALSE)</f>
        <v>1.8050198959289869</v>
      </c>
      <c r="CG427">
        <f>VLOOKUP(Table3[[#This Row],[Reference]],metron,25,FALSE)</f>
        <v>0.105907560453015</v>
      </c>
      <c r="CH427">
        <f>VLOOKUP(Table3[[#This Row],[Reference]],metron,26,FALSE)</f>
        <v>0.1141720232629324</v>
      </c>
    </row>
    <row r="428" spans="1:86" hidden="1" x14ac:dyDescent="0.45">
      <c r="A428">
        <v>1572727500</v>
      </c>
      <c r="B428" t="s">
        <v>2543</v>
      </c>
      <c r="C428" t="s">
        <v>64</v>
      </c>
      <c r="D428" t="s">
        <v>65</v>
      </c>
      <c r="E428" t="s">
        <v>2331</v>
      </c>
      <c r="F428" t="s">
        <v>2284</v>
      </c>
      <c r="G428" t="s">
        <v>2327</v>
      </c>
      <c r="H428">
        <v>12</v>
      </c>
      <c r="I428">
        <v>1.2</v>
      </c>
      <c r="J428">
        <v>0</v>
      </c>
      <c r="K428">
        <v>2.1800000000000002</v>
      </c>
      <c r="L428">
        <v>0.75</v>
      </c>
      <c r="M428">
        <v>5</v>
      </c>
      <c r="N428">
        <v>2</v>
      </c>
      <c r="O428">
        <v>7</v>
      </c>
      <c r="P428">
        <v>4</v>
      </c>
      <c r="Q428">
        <v>3</v>
      </c>
      <c r="R428">
        <v>1</v>
      </c>
      <c r="S428" t="s">
        <v>2544</v>
      </c>
      <c r="T428" t="s">
        <v>2545</v>
      </c>
      <c r="U428">
        <v>7</v>
      </c>
      <c r="V428">
        <v>4</v>
      </c>
      <c r="W428">
        <v>1</v>
      </c>
      <c r="X428">
        <v>0</v>
      </c>
      <c r="Y428">
        <v>3</v>
      </c>
      <c r="Z428">
        <v>1</v>
      </c>
      <c r="AA428">
        <v>0</v>
      </c>
      <c r="AB428">
        <v>1</v>
      </c>
      <c r="AC428">
        <v>2</v>
      </c>
      <c r="AD428">
        <v>2</v>
      </c>
      <c r="AE428">
        <v>17</v>
      </c>
      <c r="AF428">
        <v>16</v>
      </c>
      <c r="AG428">
        <v>7</v>
      </c>
      <c r="AH428">
        <v>7</v>
      </c>
      <c r="AI428">
        <v>10</v>
      </c>
      <c r="AJ428">
        <v>9</v>
      </c>
      <c r="AK428">
        <v>9</v>
      </c>
      <c r="AL428">
        <v>15</v>
      </c>
      <c r="AM428">
        <v>51</v>
      </c>
      <c r="AN428">
        <v>49</v>
      </c>
      <c r="AO428">
        <v>2.15</v>
      </c>
      <c r="AP428">
        <v>1.91</v>
      </c>
      <c r="AQ428">
        <v>2.2000000000000002</v>
      </c>
      <c r="AR428">
        <v>60</v>
      </c>
      <c r="AS428">
        <v>60</v>
      </c>
      <c r="AT428">
        <v>30</v>
      </c>
      <c r="AU428">
        <v>20</v>
      </c>
      <c r="AV428">
        <v>10</v>
      </c>
      <c r="AW428">
        <v>30</v>
      </c>
      <c r="AX428">
        <v>50</v>
      </c>
      <c r="AY428">
        <v>20</v>
      </c>
      <c r="AZ428">
        <v>70</v>
      </c>
      <c r="BA428">
        <v>7.4</v>
      </c>
      <c r="BB428">
        <v>5.6</v>
      </c>
      <c r="BC428">
        <v>2.5</v>
      </c>
      <c r="BD428">
        <v>3.15</v>
      </c>
      <c r="BE428">
        <v>2.5499999999999998</v>
      </c>
      <c r="BF428">
        <f t="shared" si="6"/>
        <v>3.6539060068471851E-2</v>
      </c>
      <c r="BG428">
        <f>1/Table3[[#This Row],[odds_ft_home_team_win]]-Table3[[#This Row],[Margin/3]]</f>
        <v>0.36346093993152817</v>
      </c>
      <c r="BH428">
        <f>1/Table3[[#This Row],[odds_ft_draw]]-Table3[[#This Row],[Margin/3]]</f>
        <v>0.28092125739184559</v>
      </c>
      <c r="BI428">
        <f>1/Table3[[#This Row],[odds_ft_away_team_win]]-Table3[[#This Row],[Margin/3]]</f>
        <v>0.35561780267662624</v>
      </c>
      <c r="BJ428">
        <f>MROUND(Table3[[#This Row],[ProbH]]*100,2)/100</f>
        <v>0.36</v>
      </c>
      <c r="BK428">
        <v>1.26</v>
      </c>
      <c r="BL428">
        <v>1.83</v>
      </c>
      <c r="BM428">
        <v>3.1</v>
      </c>
      <c r="BN428">
        <v>5.75</v>
      </c>
      <c r="BO428">
        <v>1.67</v>
      </c>
      <c r="BP428">
        <v>2.0499999999999998</v>
      </c>
      <c r="BQ428" t="s">
        <v>2341</v>
      </c>
      <c r="BR428">
        <f>VLOOKUP(Table3[[#This Row],[Reference]],metron,10,FALSE)</f>
        <v>2.5110350525197691</v>
      </c>
      <c r="BS428">
        <f>VLOOKUP(Table3[[#This Row],[Reference]],metron,11,FALSE)</f>
        <v>1.269326094653606</v>
      </c>
      <c r="BT428">
        <f>VLOOKUP(Table3[[#This Row],[Reference]],metron,12,FALSE)</f>
        <v>1.2417089578661631</v>
      </c>
      <c r="BU428">
        <f>VLOOKUP(Table3[[#This Row],[Reference]],metron,13,FALSE)</f>
        <v>0.56586402266288949</v>
      </c>
      <c r="BV428">
        <f>VLOOKUP(Table3[[#This Row],[Reference]],metron,14,FALSE)</f>
        <v>0.55158168083097259</v>
      </c>
      <c r="BW428">
        <f>VLOOKUP(Table3[[#This Row],[Reference]],metron,15,FALSE)</f>
        <v>11.49400826446281</v>
      </c>
      <c r="BX428">
        <f>VLOOKUP(Table3[[#This Row],[Reference]],metron,16,FALSE)</f>
        <v>10.507231404958681</v>
      </c>
      <c r="BY428">
        <f>VLOOKUP(Table3[[#This Row],[Reference]],metron,17,FALSE)</f>
        <v>4.9238790406673623</v>
      </c>
      <c r="BZ428">
        <f>VLOOKUP(Table3[[#This Row],[Reference]],metron,18,FALSE)</f>
        <v>4.6296141814389991</v>
      </c>
      <c r="CA428">
        <f>VLOOKUP(Table3[[#This Row],[Reference]],metron,19,FALSE)</f>
        <v>6.5701292237954476</v>
      </c>
      <c r="CB428">
        <f>VLOOKUP(Table3[[#This Row],[Reference]],metron,20,FALSE)</f>
        <v>5.8776172235196817</v>
      </c>
      <c r="CC428">
        <f>VLOOKUP(Table3[[#This Row],[Reference]],metron,21,FALSE)</f>
        <v>12.798739495798319</v>
      </c>
      <c r="CD428">
        <f>VLOOKUP(Table3[[#This Row],[Reference]],metron,22,FALSE)</f>
        <v>12.98844537815126</v>
      </c>
      <c r="CE428">
        <f>VLOOKUP(Table3[[#This Row],[Reference]],metron,23,FALSE)</f>
        <v>1.604928297313674</v>
      </c>
      <c r="CF428">
        <f>VLOOKUP(Table3[[#This Row],[Reference]],metron,24,FALSE)</f>
        <v>1.791961219955565</v>
      </c>
      <c r="CG428">
        <f>VLOOKUP(Table3[[#This Row],[Reference]],metron,25,FALSE)</f>
        <v>8.887093516461321E-2</v>
      </c>
      <c r="CH428">
        <f>VLOOKUP(Table3[[#This Row],[Reference]],metron,26,FALSE)</f>
        <v>0.11694607150070691</v>
      </c>
    </row>
    <row r="429" spans="1:86" hidden="1" x14ac:dyDescent="0.45">
      <c r="A429">
        <v>1572735600</v>
      </c>
      <c r="B429" t="s">
        <v>2546</v>
      </c>
      <c r="C429" t="s">
        <v>64</v>
      </c>
      <c r="D429" t="s">
        <v>65</v>
      </c>
      <c r="E429" t="s">
        <v>2300</v>
      </c>
      <c r="F429" t="s">
        <v>66</v>
      </c>
      <c r="G429" t="s">
        <v>2296</v>
      </c>
      <c r="H429">
        <v>12</v>
      </c>
      <c r="I429">
        <v>1.6</v>
      </c>
      <c r="J429">
        <v>2.2000000000000002</v>
      </c>
      <c r="K429">
        <v>1.0900000000000001</v>
      </c>
      <c r="L429">
        <v>2.5</v>
      </c>
      <c r="M429">
        <v>1</v>
      </c>
      <c r="N429">
        <v>2</v>
      </c>
      <c r="O429">
        <v>3</v>
      </c>
      <c r="P429">
        <v>1</v>
      </c>
      <c r="Q429">
        <v>0</v>
      </c>
      <c r="R429">
        <v>1</v>
      </c>
      <c r="S429">
        <v>61</v>
      </c>
      <c r="T429" t="s">
        <v>2547</v>
      </c>
      <c r="U429">
        <v>2</v>
      </c>
      <c r="V429">
        <v>8</v>
      </c>
      <c r="W429">
        <v>2</v>
      </c>
      <c r="X429">
        <v>0</v>
      </c>
      <c r="Y429">
        <v>2</v>
      </c>
      <c r="Z429">
        <v>0</v>
      </c>
      <c r="AA429">
        <v>1</v>
      </c>
      <c r="AB429">
        <v>1</v>
      </c>
      <c r="AC429">
        <v>0</v>
      </c>
      <c r="AD429">
        <v>2</v>
      </c>
      <c r="AE429">
        <v>6</v>
      </c>
      <c r="AF429">
        <v>16</v>
      </c>
      <c r="AG429">
        <v>3</v>
      </c>
      <c r="AH429">
        <v>5</v>
      </c>
      <c r="AI429">
        <v>3</v>
      </c>
      <c r="AJ429">
        <v>11</v>
      </c>
      <c r="AK429">
        <v>19</v>
      </c>
      <c r="AL429">
        <v>12</v>
      </c>
      <c r="AM429">
        <v>42</v>
      </c>
      <c r="AN429">
        <v>58</v>
      </c>
      <c r="AO429">
        <v>1.04</v>
      </c>
      <c r="AP429">
        <v>1.89</v>
      </c>
      <c r="AQ429">
        <v>3</v>
      </c>
      <c r="AR429">
        <v>50</v>
      </c>
      <c r="AS429">
        <v>80</v>
      </c>
      <c r="AT429">
        <v>50</v>
      </c>
      <c r="AU429">
        <v>30</v>
      </c>
      <c r="AV429">
        <v>20</v>
      </c>
      <c r="AW429">
        <v>30</v>
      </c>
      <c r="AX429">
        <v>70</v>
      </c>
      <c r="AY429">
        <v>50</v>
      </c>
      <c r="AZ429">
        <v>80</v>
      </c>
      <c r="BA429">
        <v>11.8</v>
      </c>
      <c r="BB429">
        <v>5.8</v>
      </c>
      <c r="BC429">
        <v>7.75</v>
      </c>
      <c r="BD429">
        <v>4.25</v>
      </c>
      <c r="BE429">
        <v>1.42</v>
      </c>
      <c r="BF429">
        <f t="shared" si="6"/>
        <v>2.285057594141704E-2</v>
      </c>
      <c r="BG429">
        <f>1/Table3[[#This Row],[odds_ft_home_team_win]]-Table3[[#This Row],[Margin/3]]</f>
        <v>0.10618168212309909</v>
      </c>
      <c r="BH429">
        <f>1/Table3[[#This Row],[odds_ft_draw]]-Table3[[#This Row],[Margin/3]]</f>
        <v>0.21244354170564178</v>
      </c>
      <c r="BI429">
        <f>1/Table3[[#This Row],[odds_ft_away_team_win]]-Table3[[#This Row],[Margin/3]]</f>
        <v>0.68137477617125908</v>
      </c>
      <c r="BJ429">
        <f>MROUND(Table3[[#This Row],[ProbH]]*100,2)/100</f>
        <v>0.1</v>
      </c>
      <c r="BK429">
        <v>1.33</v>
      </c>
      <c r="BL429">
        <v>2.0499999999999998</v>
      </c>
      <c r="BM429">
        <v>3.65</v>
      </c>
      <c r="BN429">
        <v>7</v>
      </c>
      <c r="BO429">
        <v>2.2999999999999998</v>
      </c>
      <c r="BP429">
        <v>1.57</v>
      </c>
      <c r="BQ429" t="s">
        <v>2339</v>
      </c>
      <c r="BR429">
        <f>VLOOKUP(Table3[[#This Row],[Reference]],metron,10,FALSE)</f>
        <v>2.9335887611749683</v>
      </c>
      <c r="BS429">
        <f>VLOOKUP(Table3[[#This Row],[Reference]],metron,11,FALSE)</f>
        <v>0.86717752234993617</v>
      </c>
      <c r="BT429">
        <f>VLOOKUP(Table3[[#This Row],[Reference]],metron,12,FALSE)</f>
        <v>2.0664112388250322</v>
      </c>
      <c r="BU429">
        <f>VLOOKUP(Table3[[#This Row],[Reference]],metron,13,FALSE)</f>
        <v>0.39974457215836529</v>
      </c>
      <c r="BV429">
        <f>VLOOKUP(Table3[[#This Row],[Reference]],metron,14,FALSE)</f>
        <v>0.90804597701149425</v>
      </c>
      <c r="BW429">
        <f>VLOOKUP(Table3[[#This Row],[Reference]],metron,15,FALSE)</f>
        <v>9.2666666666666675</v>
      </c>
      <c r="BX429">
        <f>VLOOKUP(Table3[[#This Row],[Reference]],metron,16,FALSE)</f>
        <v>14.422222222222221</v>
      </c>
      <c r="BY429">
        <f>VLOOKUP(Table3[[#This Row],[Reference]],metron,17,FALSE)</f>
        <v>3.5964125560538118</v>
      </c>
      <c r="BZ429">
        <f>VLOOKUP(Table3[[#This Row],[Reference]],metron,18,FALSE)</f>
        <v>6.2152466367713002</v>
      </c>
      <c r="CA429">
        <f>VLOOKUP(Table3[[#This Row],[Reference]],metron,19,FALSE)</f>
        <v>5.6702541106128557</v>
      </c>
      <c r="CB429">
        <f>VLOOKUP(Table3[[#This Row],[Reference]],metron,20,FALSE)</f>
        <v>8.2069755854509197</v>
      </c>
      <c r="CC429">
        <f>VLOOKUP(Table3[[#This Row],[Reference]],metron,21,FALSE)</f>
        <v>13.77551020408163</v>
      </c>
      <c r="CD429">
        <f>VLOOKUP(Table3[[#This Row],[Reference]],metron,22,FALSE)</f>
        <v>12.102040816326531</v>
      </c>
      <c r="CE429">
        <f>VLOOKUP(Table3[[#This Row],[Reference]],metron,23,FALSE)</f>
        <v>1.971238938053097</v>
      </c>
      <c r="CF429">
        <f>VLOOKUP(Table3[[#This Row],[Reference]],metron,24,FALSE)</f>
        <v>1.696902654867257</v>
      </c>
      <c r="CG429">
        <f>VLOOKUP(Table3[[#This Row],[Reference]],metron,25,FALSE)</f>
        <v>0.13938053097345129</v>
      </c>
      <c r="CH429">
        <f>VLOOKUP(Table3[[#This Row],[Reference]],metron,26,FALSE)</f>
        <v>9.0707964601769914E-2</v>
      </c>
    </row>
    <row r="430" spans="1:86" hidden="1" x14ac:dyDescent="0.45">
      <c r="A430">
        <v>1572789600</v>
      </c>
      <c r="B430" t="s">
        <v>2548</v>
      </c>
      <c r="C430" t="s">
        <v>64</v>
      </c>
      <c r="D430" t="s">
        <v>65</v>
      </c>
      <c r="E430" t="s">
        <v>2320</v>
      </c>
      <c r="F430" t="s">
        <v>2325</v>
      </c>
      <c r="G430" t="s">
        <v>2343</v>
      </c>
      <c r="H430">
        <v>12</v>
      </c>
      <c r="I430">
        <v>1.6</v>
      </c>
      <c r="J430">
        <v>1.2</v>
      </c>
      <c r="K430">
        <v>2.08</v>
      </c>
      <c r="L430">
        <v>1.27</v>
      </c>
      <c r="M430">
        <v>5</v>
      </c>
      <c r="N430">
        <v>1</v>
      </c>
      <c r="O430">
        <v>6</v>
      </c>
      <c r="P430">
        <v>2</v>
      </c>
      <c r="Q430">
        <v>2</v>
      </c>
      <c r="R430">
        <v>0</v>
      </c>
      <c r="S430" t="s">
        <v>2549</v>
      </c>
      <c r="T430">
        <v>87</v>
      </c>
      <c r="U430">
        <v>9</v>
      </c>
      <c r="V430">
        <v>4</v>
      </c>
      <c r="W430">
        <v>2</v>
      </c>
      <c r="X430">
        <v>0</v>
      </c>
      <c r="Y430">
        <v>2</v>
      </c>
      <c r="Z430">
        <v>0</v>
      </c>
      <c r="AA430">
        <v>0</v>
      </c>
      <c r="AB430">
        <v>2</v>
      </c>
      <c r="AC430">
        <v>1</v>
      </c>
      <c r="AD430">
        <v>1</v>
      </c>
      <c r="AE430">
        <v>13</v>
      </c>
      <c r="AF430">
        <v>9</v>
      </c>
      <c r="AG430">
        <v>8</v>
      </c>
      <c r="AH430">
        <v>4</v>
      </c>
      <c r="AI430">
        <v>5</v>
      </c>
      <c r="AJ430">
        <v>5</v>
      </c>
      <c r="AK430">
        <v>12</v>
      </c>
      <c r="AL430">
        <v>17</v>
      </c>
      <c r="AM430">
        <v>49</v>
      </c>
      <c r="AN430">
        <v>51</v>
      </c>
      <c r="AO430">
        <v>1.91</v>
      </c>
      <c r="AP430">
        <v>1.42</v>
      </c>
      <c r="AQ430">
        <v>1.8</v>
      </c>
      <c r="AR430">
        <v>30</v>
      </c>
      <c r="AS430">
        <v>60</v>
      </c>
      <c r="AT430">
        <v>30</v>
      </c>
      <c r="AU430">
        <v>0</v>
      </c>
      <c r="AV430">
        <v>0</v>
      </c>
      <c r="AW430">
        <v>20</v>
      </c>
      <c r="AX430">
        <v>90</v>
      </c>
      <c r="AY430">
        <v>10</v>
      </c>
      <c r="AZ430">
        <v>60</v>
      </c>
      <c r="BA430">
        <v>12</v>
      </c>
      <c r="BB430">
        <v>4.8</v>
      </c>
      <c r="BC430">
        <v>1.56</v>
      </c>
      <c r="BD430">
        <v>3.85</v>
      </c>
      <c r="BE430">
        <v>6.25</v>
      </c>
      <c r="BF430">
        <f t="shared" si="6"/>
        <v>2.025530025530024E-2</v>
      </c>
      <c r="BG430">
        <f>1/Table3[[#This Row],[odds_ft_home_team_win]]-Table3[[#This Row],[Margin/3]]</f>
        <v>0.62077034077034077</v>
      </c>
      <c r="BH430">
        <f>1/Table3[[#This Row],[odds_ft_draw]]-Table3[[#This Row],[Margin/3]]</f>
        <v>0.23948495948495949</v>
      </c>
      <c r="BI430">
        <f>1/Table3[[#This Row],[odds_ft_away_team_win]]-Table3[[#This Row],[Margin/3]]</f>
        <v>0.13974469974469977</v>
      </c>
      <c r="BJ430">
        <f>MROUND(Table3[[#This Row],[ProbH]]*100,2)/100</f>
        <v>0.62</v>
      </c>
      <c r="BK430">
        <v>1.33</v>
      </c>
      <c r="BL430">
        <v>2.0499999999999998</v>
      </c>
      <c r="BM430">
        <v>3.7</v>
      </c>
      <c r="BN430">
        <v>7</v>
      </c>
      <c r="BO430">
        <v>2.0499999999999998</v>
      </c>
      <c r="BP430">
        <v>1.71</v>
      </c>
      <c r="BQ430" t="s">
        <v>2323</v>
      </c>
      <c r="BR430">
        <f>VLOOKUP(Table3[[#This Row],[Reference]],metron,10,FALSE)</f>
        <v>2.7366666666666664</v>
      </c>
      <c r="BS430">
        <f>VLOOKUP(Table3[[#This Row],[Reference]],metron,11,FALSE)</f>
        <v>1.8681481481481479</v>
      </c>
      <c r="BT430">
        <f>VLOOKUP(Table3[[#This Row],[Reference]],metron,12,FALSE)</f>
        <v>0.86851851851851847</v>
      </c>
      <c r="BU430">
        <f>VLOOKUP(Table3[[#This Row],[Reference]],metron,13,FALSE)</f>
        <v>0.81333333333333335</v>
      </c>
      <c r="BV430">
        <f>VLOOKUP(Table3[[#This Row],[Reference]],metron,14,FALSE)</f>
        <v>0.38925925925925919</v>
      </c>
      <c r="BW430">
        <f>VLOOKUP(Table3[[#This Row],[Reference]],metron,15,FALSE)</f>
        <v>14.53422724064926</v>
      </c>
      <c r="BX430">
        <f>VLOOKUP(Table3[[#This Row],[Reference]],metron,16,FALSE)</f>
        <v>8.7882851093860275</v>
      </c>
      <c r="BY430">
        <f>VLOOKUP(Table3[[#This Row],[Reference]],metron,17,FALSE)</f>
        <v>6.3007953723788868</v>
      </c>
      <c r="BZ430">
        <f>VLOOKUP(Table3[[#This Row],[Reference]],metron,18,FALSE)</f>
        <v>3.681851048445409</v>
      </c>
      <c r="CA430">
        <f>VLOOKUP(Table3[[#This Row],[Reference]],metron,19,FALSE)</f>
        <v>8.2334318682703724</v>
      </c>
      <c r="CB430">
        <f>VLOOKUP(Table3[[#This Row],[Reference]],metron,20,FALSE)</f>
        <v>5.106434060940618</v>
      </c>
      <c r="CC430">
        <f>VLOOKUP(Table3[[#This Row],[Reference]],metron,21,FALSE)</f>
        <v>12.32150615496017</v>
      </c>
      <c r="CD430">
        <f>VLOOKUP(Table3[[#This Row],[Reference]],metron,22,FALSE)</f>
        <v>13.337436640115859</v>
      </c>
      <c r="CE430">
        <f>VLOOKUP(Table3[[#This Row],[Reference]],metron,23,FALSE)</f>
        <v>1.346101231190151</v>
      </c>
      <c r="CF430">
        <f>VLOOKUP(Table3[[#This Row],[Reference]],metron,24,FALSE)</f>
        <v>1.995212038303694</v>
      </c>
      <c r="CG430">
        <f>VLOOKUP(Table3[[#This Row],[Reference]],metron,25,FALSE)</f>
        <v>6.1559507523939808E-2</v>
      </c>
      <c r="CH430">
        <f>VLOOKUP(Table3[[#This Row],[Reference]],metron,26,FALSE)</f>
        <v>0.13201094391244869</v>
      </c>
    </row>
    <row r="431" spans="1:86" hidden="1" x14ac:dyDescent="0.45">
      <c r="A431">
        <v>1572797700</v>
      </c>
      <c r="B431" t="s">
        <v>2550</v>
      </c>
      <c r="C431" t="s">
        <v>64</v>
      </c>
      <c r="D431" t="s">
        <v>65</v>
      </c>
      <c r="E431" t="s">
        <v>2326</v>
      </c>
      <c r="F431" t="s">
        <v>2274</v>
      </c>
      <c r="G431" t="s">
        <v>2292</v>
      </c>
      <c r="H431">
        <v>12</v>
      </c>
      <c r="I431">
        <v>0.6</v>
      </c>
      <c r="J431">
        <v>1.17</v>
      </c>
      <c r="K431">
        <v>0.83</v>
      </c>
      <c r="L431">
        <v>1</v>
      </c>
      <c r="M431">
        <v>3</v>
      </c>
      <c r="N431">
        <v>3</v>
      </c>
      <c r="O431">
        <v>6</v>
      </c>
      <c r="P431">
        <v>2</v>
      </c>
      <c r="Q431">
        <v>1</v>
      </c>
      <c r="R431">
        <v>1</v>
      </c>
      <c r="S431" t="s">
        <v>2551</v>
      </c>
      <c r="T431" t="s">
        <v>2552</v>
      </c>
      <c r="U431">
        <v>4</v>
      </c>
      <c r="V431">
        <v>4</v>
      </c>
      <c r="W431">
        <v>2</v>
      </c>
      <c r="X431">
        <v>0</v>
      </c>
      <c r="Y431">
        <v>2</v>
      </c>
      <c r="Z431">
        <v>0</v>
      </c>
      <c r="AA431">
        <v>1</v>
      </c>
      <c r="AB431">
        <v>1</v>
      </c>
      <c r="AC431">
        <v>1</v>
      </c>
      <c r="AD431">
        <v>1</v>
      </c>
      <c r="AE431">
        <v>12</v>
      </c>
      <c r="AF431">
        <v>15</v>
      </c>
      <c r="AG431">
        <v>7</v>
      </c>
      <c r="AH431">
        <v>9</v>
      </c>
      <c r="AI431">
        <v>5</v>
      </c>
      <c r="AJ431">
        <v>6</v>
      </c>
      <c r="AK431">
        <v>17</v>
      </c>
      <c r="AL431">
        <v>15</v>
      </c>
      <c r="AM431">
        <v>51</v>
      </c>
      <c r="AN431">
        <v>49</v>
      </c>
      <c r="AO431">
        <v>1.9</v>
      </c>
      <c r="AP431">
        <v>2.02</v>
      </c>
      <c r="AQ431">
        <v>1.87</v>
      </c>
      <c r="AR431">
        <v>35</v>
      </c>
      <c r="AS431">
        <v>44</v>
      </c>
      <c r="AT431">
        <v>35</v>
      </c>
      <c r="AU431">
        <v>9</v>
      </c>
      <c r="AV431">
        <v>9</v>
      </c>
      <c r="AW431">
        <v>27</v>
      </c>
      <c r="AX431">
        <v>75</v>
      </c>
      <c r="AY431">
        <v>25</v>
      </c>
      <c r="AZ431">
        <v>44</v>
      </c>
      <c r="BA431">
        <v>11.27</v>
      </c>
      <c r="BB431">
        <v>6.93</v>
      </c>
      <c r="BC431">
        <v>2.2999999999999998</v>
      </c>
      <c r="BD431">
        <v>2.95</v>
      </c>
      <c r="BE431">
        <v>3.4</v>
      </c>
      <c r="BF431">
        <f t="shared" si="6"/>
        <v>2.2627768867311104E-2</v>
      </c>
      <c r="BG431">
        <f>1/Table3[[#This Row],[odds_ft_home_team_win]]-Table3[[#This Row],[Margin/3]]</f>
        <v>0.41215483982834111</v>
      </c>
      <c r="BH431">
        <f>1/Table3[[#This Row],[odds_ft_draw]]-Table3[[#This Row],[Margin/3]]</f>
        <v>0.31635528198014651</v>
      </c>
      <c r="BI431">
        <f>1/Table3[[#This Row],[odds_ft_away_team_win]]-Table3[[#This Row],[Margin/3]]</f>
        <v>0.27148987819151243</v>
      </c>
      <c r="BJ431">
        <f>MROUND(Table3[[#This Row],[ProbH]]*100,2)/100</f>
        <v>0.42</v>
      </c>
      <c r="BK431">
        <v>1.5</v>
      </c>
      <c r="BL431">
        <v>2.5499999999999998</v>
      </c>
      <c r="BM431">
        <v>5.05</v>
      </c>
      <c r="BN431">
        <v>10.25</v>
      </c>
      <c r="BO431">
        <v>2.1</v>
      </c>
      <c r="BP431">
        <v>1.67</v>
      </c>
      <c r="BQ431" t="s">
        <v>2356</v>
      </c>
      <c r="BR431">
        <f>VLOOKUP(Table3[[#This Row],[Reference]],metron,10,FALSE)</f>
        <v>2.4884649511978703</v>
      </c>
      <c r="BS431">
        <f>VLOOKUP(Table3[[#This Row],[Reference]],metron,11,FALSE)</f>
        <v>1.396960958296362</v>
      </c>
      <c r="BT431">
        <f>VLOOKUP(Table3[[#This Row],[Reference]],metron,12,FALSE)</f>
        <v>1.091503992901508</v>
      </c>
      <c r="BU431">
        <f>VLOOKUP(Table3[[#This Row],[Reference]],metron,13,FALSE)</f>
        <v>0.60765391014975045</v>
      </c>
      <c r="BV431">
        <f>VLOOKUP(Table3[[#This Row],[Reference]],metron,14,FALSE)</f>
        <v>0.47276760953965608</v>
      </c>
      <c r="BW431">
        <f>VLOOKUP(Table3[[#This Row],[Reference]],metron,15,FALSE)</f>
        <v>12.29504785684561</v>
      </c>
      <c r="BX431">
        <f>VLOOKUP(Table3[[#This Row],[Reference]],metron,16,FALSE)</f>
        <v>10.047232625884311</v>
      </c>
      <c r="BY431">
        <f>VLOOKUP(Table3[[#This Row],[Reference]],metron,17,FALSE)</f>
        <v>5.2917192097519967</v>
      </c>
      <c r="BZ431">
        <f>VLOOKUP(Table3[[#This Row],[Reference]],metron,18,FALSE)</f>
        <v>4.2580916351408158</v>
      </c>
      <c r="CA431">
        <f>VLOOKUP(Table3[[#This Row],[Reference]],metron,19,FALSE)</f>
        <v>7.0033286470936131</v>
      </c>
      <c r="CB431">
        <f>VLOOKUP(Table3[[#This Row],[Reference]],metron,20,FALSE)</f>
        <v>5.789140990743495</v>
      </c>
      <c r="CC431">
        <f>VLOOKUP(Table3[[#This Row],[Reference]],metron,21,FALSE)</f>
        <v>12.77041895895049</v>
      </c>
      <c r="CD431">
        <f>VLOOKUP(Table3[[#This Row],[Reference]],metron,22,FALSE)</f>
        <v>13.411129919593741</v>
      </c>
      <c r="CE431">
        <f>VLOOKUP(Table3[[#This Row],[Reference]],metron,23,FALSE)</f>
        <v>1.556141062018646</v>
      </c>
      <c r="CF431">
        <f>VLOOKUP(Table3[[#This Row],[Reference]],metron,24,FALSE)</f>
        <v>1.9114308877178761</v>
      </c>
      <c r="CG431">
        <f>VLOOKUP(Table3[[#This Row],[Reference]],metron,25,FALSE)</f>
        <v>8.4920956627482766E-2</v>
      </c>
      <c r="CH431">
        <f>VLOOKUP(Table3[[#This Row],[Reference]],metron,26,FALSE)</f>
        <v>0.1323469801378192</v>
      </c>
    </row>
    <row r="432" spans="1:86" hidden="1" x14ac:dyDescent="0.45">
      <c r="A432">
        <v>1572805800</v>
      </c>
      <c r="B432" t="s">
        <v>2553</v>
      </c>
      <c r="C432" t="s">
        <v>64</v>
      </c>
      <c r="D432" t="s">
        <v>65</v>
      </c>
      <c r="E432" t="s">
        <v>2310</v>
      </c>
      <c r="F432" t="s">
        <v>2304</v>
      </c>
      <c r="G432" t="s">
        <v>2312</v>
      </c>
      <c r="H432">
        <v>12</v>
      </c>
      <c r="I432">
        <v>2</v>
      </c>
      <c r="J432">
        <v>1.25</v>
      </c>
      <c r="K432">
        <v>2</v>
      </c>
      <c r="L432">
        <v>1.0900000000000001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  <c r="S432">
        <v>65</v>
      </c>
      <c r="U432">
        <v>1</v>
      </c>
      <c r="V432">
        <v>2</v>
      </c>
      <c r="W432">
        <v>2</v>
      </c>
      <c r="X432">
        <v>0</v>
      </c>
      <c r="Y432">
        <v>2</v>
      </c>
      <c r="Z432">
        <v>0</v>
      </c>
      <c r="AA432">
        <v>0</v>
      </c>
      <c r="AB432">
        <v>2</v>
      </c>
      <c r="AC432">
        <v>1</v>
      </c>
      <c r="AD432">
        <v>1</v>
      </c>
      <c r="AE432">
        <v>10</v>
      </c>
      <c r="AF432">
        <v>8</v>
      </c>
      <c r="AG432">
        <v>5</v>
      </c>
      <c r="AH432">
        <v>3</v>
      </c>
      <c r="AI432">
        <v>5</v>
      </c>
      <c r="AJ432">
        <v>5</v>
      </c>
      <c r="AK432">
        <v>13</v>
      </c>
      <c r="AL432">
        <v>15</v>
      </c>
      <c r="AM432">
        <v>50</v>
      </c>
      <c r="AN432">
        <v>50</v>
      </c>
      <c r="AO432">
        <v>1.38</v>
      </c>
      <c r="AP432">
        <v>1.18</v>
      </c>
      <c r="AQ432">
        <v>3</v>
      </c>
      <c r="AR432">
        <v>90</v>
      </c>
      <c r="AS432">
        <v>90</v>
      </c>
      <c r="AT432">
        <v>55</v>
      </c>
      <c r="AU432">
        <v>35</v>
      </c>
      <c r="AV432">
        <v>10</v>
      </c>
      <c r="AW432">
        <v>33</v>
      </c>
      <c r="AX432">
        <v>78</v>
      </c>
      <c r="AY432">
        <v>58</v>
      </c>
      <c r="AZ432">
        <v>90</v>
      </c>
      <c r="BA432">
        <v>9.75</v>
      </c>
      <c r="BB432">
        <v>5.65</v>
      </c>
      <c r="BC432">
        <v>2.5499999999999998</v>
      </c>
      <c r="BD432">
        <v>2.85</v>
      </c>
      <c r="BE432">
        <v>3.1</v>
      </c>
      <c r="BF432">
        <f t="shared" si="6"/>
        <v>2.1871566962948192E-2</v>
      </c>
      <c r="BG432">
        <f>1/Table3[[#This Row],[odds_ft_home_team_win]]-Table3[[#This Row],[Margin/3]]</f>
        <v>0.37028529578214991</v>
      </c>
      <c r="BH432">
        <f>1/Table3[[#This Row],[odds_ft_draw]]-Table3[[#This Row],[Margin/3]]</f>
        <v>0.32900562601950795</v>
      </c>
      <c r="BI432">
        <f>1/Table3[[#This Row],[odds_ft_away_team_win]]-Table3[[#This Row],[Margin/3]]</f>
        <v>0.30070907819834214</v>
      </c>
      <c r="BJ432">
        <f>MROUND(Table3[[#This Row],[ProbH]]*100,2)/100</f>
        <v>0.38</v>
      </c>
      <c r="BK432">
        <v>1.51</v>
      </c>
      <c r="BL432">
        <v>2.6</v>
      </c>
      <c r="BM432">
        <v>5.15</v>
      </c>
      <c r="BN432">
        <v>10.5</v>
      </c>
      <c r="BO432">
        <v>2.1</v>
      </c>
      <c r="BP432">
        <v>1.67</v>
      </c>
      <c r="BQ432" t="s">
        <v>2313</v>
      </c>
      <c r="BR432">
        <f>VLOOKUP(Table3[[#This Row],[Reference]],metron,10,FALSE)</f>
        <v>2.4900895140664963</v>
      </c>
      <c r="BS432">
        <f>VLOOKUP(Table3[[#This Row],[Reference]],metron,11,FALSE)</f>
        <v>1.330562659846547</v>
      </c>
      <c r="BT432">
        <f>VLOOKUP(Table3[[#This Row],[Reference]],metron,12,FALSE)</f>
        <v>1.1595268542199491</v>
      </c>
      <c r="BU432">
        <f>VLOOKUP(Table3[[#This Row],[Reference]],metron,13,FALSE)</f>
        <v>0.59053607588191415</v>
      </c>
      <c r="BV432">
        <f>VLOOKUP(Table3[[#This Row],[Reference]],metron,14,FALSE)</f>
        <v>0.50069274219332838</v>
      </c>
      <c r="BW432">
        <f>VLOOKUP(Table3[[#This Row],[Reference]],metron,15,FALSE)</f>
        <v>11.79715236686391</v>
      </c>
      <c r="BX432">
        <f>VLOOKUP(Table3[[#This Row],[Reference]],metron,16,FALSE)</f>
        <v>10.317122781065089</v>
      </c>
      <c r="BY432">
        <f>VLOOKUP(Table3[[#This Row],[Reference]],metron,17,FALSE)</f>
        <v>5.0637025966747622</v>
      </c>
      <c r="BZ432">
        <f>VLOOKUP(Table3[[#This Row],[Reference]],metron,18,FALSE)</f>
        <v>4.4674014571268454</v>
      </c>
      <c r="CA432">
        <f>VLOOKUP(Table3[[#This Row],[Reference]],metron,19,FALSE)</f>
        <v>6.7334497701891483</v>
      </c>
      <c r="CB432">
        <f>VLOOKUP(Table3[[#This Row],[Reference]],metron,20,FALSE)</f>
        <v>5.849721323938244</v>
      </c>
      <c r="CC432">
        <f>VLOOKUP(Table3[[#This Row],[Reference]],metron,21,FALSE)</f>
        <v>12.89644194756554</v>
      </c>
      <c r="CD432">
        <f>VLOOKUP(Table3[[#This Row],[Reference]],metron,22,FALSE)</f>
        <v>13.3434456928839</v>
      </c>
      <c r="CE432">
        <f>VLOOKUP(Table3[[#This Row],[Reference]],metron,23,FALSE)</f>
        <v>1.6144382124117971</v>
      </c>
      <c r="CF432">
        <f>VLOOKUP(Table3[[#This Row],[Reference]],metron,24,FALSE)</f>
        <v>1.9032024606477289</v>
      </c>
      <c r="CG432">
        <f>VLOOKUP(Table3[[#This Row],[Reference]],metron,25,FALSE)</f>
        <v>9.372172969060974E-2</v>
      </c>
      <c r="CH432">
        <f>VLOOKUP(Table3[[#This Row],[Reference]],metron,26,FALSE)</f>
        <v>0.11669983716301791</v>
      </c>
    </row>
    <row r="433" spans="1:86" hidden="1" x14ac:dyDescent="0.45">
      <c r="A433">
        <v>1572813900</v>
      </c>
      <c r="B433" t="s">
        <v>2554</v>
      </c>
      <c r="C433" t="s">
        <v>64</v>
      </c>
      <c r="D433" t="s">
        <v>65</v>
      </c>
      <c r="E433" t="s">
        <v>2279</v>
      </c>
      <c r="F433" t="s">
        <v>2273</v>
      </c>
      <c r="G433" t="s">
        <v>2306</v>
      </c>
      <c r="H433">
        <v>12</v>
      </c>
      <c r="I433">
        <v>1.4</v>
      </c>
      <c r="J433">
        <v>1.8</v>
      </c>
      <c r="K433">
        <v>1.36</v>
      </c>
      <c r="L433">
        <v>1.58</v>
      </c>
      <c r="M433">
        <v>1</v>
      </c>
      <c r="N433">
        <v>1</v>
      </c>
      <c r="O433">
        <v>2</v>
      </c>
      <c r="P433">
        <v>1</v>
      </c>
      <c r="Q433">
        <v>0</v>
      </c>
      <c r="R433">
        <v>1</v>
      </c>
      <c r="S433">
        <v>72</v>
      </c>
      <c r="T433">
        <v>40</v>
      </c>
      <c r="U433">
        <v>6</v>
      </c>
      <c r="V433">
        <v>3</v>
      </c>
      <c r="W433">
        <v>5</v>
      </c>
      <c r="X433">
        <v>0</v>
      </c>
      <c r="Y433">
        <v>2</v>
      </c>
      <c r="Z433">
        <v>0</v>
      </c>
      <c r="AA433">
        <v>1</v>
      </c>
      <c r="AB433">
        <v>4</v>
      </c>
      <c r="AC433">
        <v>0</v>
      </c>
      <c r="AD433">
        <v>2</v>
      </c>
      <c r="AE433">
        <v>8</v>
      </c>
      <c r="AF433">
        <v>19</v>
      </c>
      <c r="AG433">
        <v>3</v>
      </c>
      <c r="AH433">
        <v>7</v>
      </c>
      <c r="AI433">
        <v>5</v>
      </c>
      <c r="AJ433">
        <v>12</v>
      </c>
      <c r="AK433">
        <v>25</v>
      </c>
      <c r="AL433">
        <v>9</v>
      </c>
      <c r="AM433">
        <v>31</v>
      </c>
      <c r="AN433">
        <v>69</v>
      </c>
      <c r="AO433">
        <v>1.02</v>
      </c>
      <c r="AP433">
        <v>2.16</v>
      </c>
      <c r="AQ433">
        <v>2.2000000000000002</v>
      </c>
      <c r="AR433">
        <v>60</v>
      </c>
      <c r="AS433">
        <v>70</v>
      </c>
      <c r="AT433">
        <v>40</v>
      </c>
      <c r="AU433">
        <v>20</v>
      </c>
      <c r="AV433">
        <v>0</v>
      </c>
      <c r="AW433">
        <v>30</v>
      </c>
      <c r="AX433">
        <v>90</v>
      </c>
      <c r="AY433">
        <v>40</v>
      </c>
      <c r="AZ433">
        <v>50</v>
      </c>
      <c r="BA433">
        <v>7.6</v>
      </c>
      <c r="BB433">
        <v>5.6</v>
      </c>
      <c r="BC433">
        <v>3.2</v>
      </c>
      <c r="BD433">
        <v>2.95</v>
      </c>
      <c r="BE433">
        <v>2.4500000000000002</v>
      </c>
      <c r="BF433">
        <f t="shared" si="6"/>
        <v>1.9882105384526689E-2</v>
      </c>
      <c r="BG433">
        <f>1/Table3[[#This Row],[odds_ft_home_team_win]]-Table3[[#This Row],[Margin/3]]</f>
        <v>0.29261789461547333</v>
      </c>
      <c r="BH433">
        <f>1/Table3[[#This Row],[odds_ft_draw]]-Table3[[#This Row],[Margin/3]]</f>
        <v>0.31910094546293094</v>
      </c>
      <c r="BI433">
        <f>1/Table3[[#This Row],[odds_ft_away_team_win]]-Table3[[#This Row],[Margin/3]]</f>
        <v>0.38828115992159573</v>
      </c>
      <c r="BJ433">
        <f>MROUND(Table3[[#This Row],[ProbH]]*100,2)/100</f>
        <v>0.3</v>
      </c>
      <c r="BK433">
        <v>1.5</v>
      </c>
      <c r="BL433">
        <v>2.5499999999999998</v>
      </c>
      <c r="BM433">
        <v>5.05</v>
      </c>
      <c r="BN433">
        <v>10.25</v>
      </c>
      <c r="BO433">
        <v>2.1</v>
      </c>
      <c r="BP433">
        <v>1.67</v>
      </c>
      <c r="BQ433" t="s">
        <v>2363</v>
      </c>
      <c r="BR433">
        <f>VLOOKUP(Table3[[#This Row],[Reference]],metron,10,FALSE)</f>
        <v>2.5726407816919519</v>
      </c>
      <c r="BS433">
        <f>VLOOKUP(Table3[[#This Row],[Reference]],metron,11,FALSE)</f>
        <v>1.1805091283106199</v>
      </c>
      <c r="BT433">
        <f>VLOOKUP(Table3[[#This Row],[Reference]],metron,12,FALSE)</f>
        <v>1.3921316533813319</v>
      </c>
      <c r="BU433">
        <f>VLOOKUP(Table3[[#This Row],[Reference]],metron,13,FALSE)</f>
        <v>0.5209673269873939</v>
      </c>
      <c r="BV433">
        <f>VLOOKUP(Table3[[#This Row],[Reference]],metron,14,FALSE)</f>
        <v>0.61847182917417032</v>
      </c>
      <c r="BW433">
        <f>VLOOKUP(Table3[[#This Row],[Reference]],metron,15,FALSE)</f>
        <v>11.149200710479571</v>
      </c>
      <c r="BX433">
        <f>VLOOKUP(Table3[[#This Row],[Reference]],metron,16,FALSE)</f>
        <v>11.444049733570161</v>
      </c>
      <c r="BY433">
        <f>VLOOKUP(Table3[[#This Row],[Reference]],metron,17,FALSE)</f>
        <v>4.5257270693512304</v>
      </c>
      <c r="BZ433">
        <f>VLOOKUP(Table3[[#This Row],[Reference]],metron,18,FALSE)</f>
        <v>4.8465324384787474</v>
      </c>
      <c r="CA433">
        <f>VLOOKUP(Table3[[#This Row],[Reference]],metron,19,FALSE)</f>
        <v>6.6234736411283404</v>
      </c>
      <c r="CB433">
        <f>VLOOKUP(Table3[[#This Row],[Reference]],metron,20,FALSE)</f>
        <v>6.5975172950914134</v>
      </c>
      <c r="CC433">
        <f>VLOOKUP(Table3[[#This Row],[Reference]],metron,21,FALSE)</f>
        <v>12.90081154192967</v>
      </c>
      <c r="CD433">
        <f>VLOOKUP(Table3[[#This Row],[Reference]],metron,22,FALSE)</f>
        <v>13.00360685302074</v>
      </c>
      <c r="CE433">
        <f>VLOOKUP(Table3[[#This Row],[Reference]],metron,23,FALSE)</f>
        <v>1.7502145922746779</v>
      </c>
      <c r="CF433">
        <f>VLOOKUP(Table3[[#This Row],[Reference]],metron,24,FALSE)</f>
        <v>1.831402831402831</v>
      </c>
      <c r="CG433">
        <f>VLOOKUP(Table3[[#This Row],[Reference]],metron,25,FALSE)</f>
        <v>9.6525096525096526E-2</v>
      </c>
      <c r="CH433">
        <f>VLOOKUP(Table3[[#This Row],[Reference]],metron,26,FALSE)</f>
        <v>0.1244101244101244</v>
      </c>
    </row>
    <row r="434" spans="1:86" hidden="1" x14ac:dyDescent="0.45">
      <c r="A434">
        <v>1572822000</v>
      </c>
      <c r="B434" t="s">
        <v>2555</v>
      </c>
      <c r="C434" t="s">
        <v>64</v>
      </c>
      <c r="D434" t="s">
        <v>65</v>
      </c>
      <c r="E434" t="s">
        <v>2316</v>
      </c>
      <c r="F434" t="s">
        <v>2283</v>
      </c>
      <c r="G434" t="s">
        <v>2317</v>
      </c>
      <c r="H434">
        <v>12</v>
      </c>
      <c r="I434">
        <v>1.75</v>
      </c>
      <c r="J434">
        <v>1.8</v>
      </c>
      <c r="K434">
        <v>1.42</v>
      </c>
      <c r="L434">
        <v>1.45</v>
      </c>
      <c r="M434">
        <v>2</v>
      </c>
      <c r="N434">
        <v>1</v>
      </c>
      <c r="O434">
        <v>3</v>
      </c>
      <c r="P434">
        <v>1</v>
      </c>
      <c r="Q434">
        <v>1</v>
      </c>
      <c r="R434">
        <v>0</v>
      </c>
      <c r="S434" t="s">
        <v>2556</v>
      </c>
      <c r="T434">
        <v>51</v>
      </c>
      <c r="U434">
        <v>5</v>
      </c>
      <c r="V434">
        <v>6</v>
      </c>
      <c r="W434">
        <v>5</v>
      </c>
      <c r="X434">
        <v>1</v>
      </c>
      <c r="Y434">
        <v>4</v>
      </c>
      <c r="Z434">
        <v>1</v>
      </c>
      <c r="AA434">
        <v>1</v>
      </c>
      <c r="AB434">
        <v>5</v>
      </c>
      <c r="AC434">
        <v>1</v>
      </c>
      <c r="AD434">
        <v>4</v>
      </c>
      <c r="AE434">
        <v>17</v>
      </c>
      <c r="AF434">
        <v>11</v>
      </c>
      <c r="AG434">
        <v>9</v>
      </c>
      <c r="AH434">
        <v>4</v>
      </c>
      <c r="AI434">
        <v>8</v>
      </c>
      <c r="AJ434">
        <v>7</v>
      </c>
      <c r="AK434">
        <v>13</v>
      </c>
      <c r="AL434">
        <v>15</v>
      </c>
      <c r="AM434">
        <v>45</v>
      </c>
      <c r="AN434">
        <v>55</v>
      </c>
      <c r="AO434">
        <v>2.0499999999999998</v>
      </c>
      <c r="AP434">
        <v>1.35</v>
      </c>
      <c r="AQ434">
        <v>2.4</v>
      </c>
      <c r="AR434">
        <v>35</v>
      </c>
      <c r="AS434">
        <v>68</v>
      </c>
      <c r="AT434">
        <v>35</v>
      </c>
      <c r="AU434">
        <v>25</v>
      </c>
      <c r="AV434">
        <v>13</v>
      </c>
      <c r="AW434">
        <v>23</v>
      </c>
      <c r="AX434">
        <v>78</v>
      </c>
      <c r="AY434">
        <v>35</v>
      </c>
      <c r="AZ434">
        <v>80</v>
      </c>
      <c r="BA434">
        <v>9.5</v>
      </c>
      <c r="BB434">
        <v>6.85</v>
      </c>
      <c r="BC434">
        <v>1.87</v>
      </c>
      <c r="BD434">
        <v>3.3</v>
      </c>
      <c r="BE434">
        <v>4.45</v>
      </c>
      <c r="BF434">
        <f t="shared" si="6"/>
        <v>2.0836254147556115E-2</v>
      </c>
      <c r="BG434">
        <f>1/Table3[[#This Row],[odds_ft_home_team_win]]-Table3[[#This Row],[Margin/3]]</f>
        <v>0.51392310414121389</v>
      </c>
      <c r="BH434">
        <f>1/Table3[[#This Row],[odds_ft_draw]]-Table3[[#This Row],[Margin/3]]</f>
        <v>0.28219404888274691</v>
      </c>
      <c r="BI434">
        <f>1/Table3[[#This Row],[odds_ft_away_team_win]]-Table3[[#This Row],[Margin/3]]</f>
        <v>0.20388284697603939</v>
      </c>
      <c r="BJ434">
        <f>MROUND(Table3[[#This Row],[ProbH]]*100,2)/100</f>
        <v>0.52</v>
      </c>
      <c r="BK434">
        <v>1.45</v>
      </c>
      <c r="BL434">
        <v>2.4</v>
      </c>
      <c r="BM434">
        <v>4.5999999999999996</v>
      </c>
      <c r="BN434">
        <v>9.25</v>
      </c>
      <c r="BO434">
        <v>2.15</v>
      </c>
      <c r="BP434">
        <v>1.65</v>
      </c>
      <c r="BQ434" t="s">
        <v>2400</v>
      </c>
      <c r="BR434">
        <f>VLOOKUP(Table3[[#This Row],[Reference]],metron,10,FALSE)</f>
        <v>2.5967403582378576</v>
      </c>
      <c r="BS434">
        <f>VLOOKUP(Table3[[#This Row],[Reference]],metron,11,FALSE)</f>
        <v>1.625948039373891</v>
      </c>
      <c r="BT434">
        <f>VLOOKUP(Table3[[#This Row],[Reference]],metron,12,FALSE)</f>
        <v>0.97079231886396644</v>
      </c>
      <c r="BU434">
        <f>VLOOKUP(Table3[[#This Row],[Reference]],metron,13,FALSE)</f>
        <v>0.71433182698515174</v>
      </c>
      <c r="BV434">
        <f>VLOOKUP(Table3[[#This Row],[Reference]],metron,14,FALSE)</f>
        <v>0.43011620400258233</v>
      </c>
      <c r="BW434">
        <f>VLOOKUP(Table3[[#This Row],[Reference]],metron,15,FALSE)</f>
        <v>13.39951055368614</v>
      </c>
      <c r="BX434">
        <f>VLOOKUP(Table3[[#This Row],[Reference]],metron,16,FALSE)</f>
        <v>9.4252064851636579</v>
      </c>
      <c r="BY434">
        <f>VLOOKUP(Table3[[#This Row],[Reference]],metron,17,FALSE)</f>
        <v>5.7628422023992618</v>
      </c>
      <c r="BZ434">
        <f>VLOOKUP(Table3[[#This Row],[Reference]],metron,18,FALSE)</f>
        <v>3.9375576745616732</v>
      </c>
      <c r="CA434">
        <f>VLOOKUP(Table3[[#This Row],[Reference]],metron,19,FALSE)</f>
        <v>7.636668351286878</v>
      </c>
      <c r="CB434">
        <f>VLOOKUP(Table3[[#This Row],[Reference]],metron,20,FALSE)</f>
        <v>5.4876488106019847</v>
      </c>
      <c r="CC434">
        <f>VLOOKUP(Table3[[#This Row],[Reference]],metron,21,FALSE)</f>
        <v>12.460420531849101</v>
      </c>
      <c r="CD434">
        <f>VLOOKUP(Table3[[#This Row],[Reference]],metron,22,FALSE)</f>
        <v>13.44897959183673</v>
      </c>
      <c r="CE434">
        <f>VLOOKUP(Table3[[#This Row],[Reference]],metron,23,FALSE)</f>
        <v>1.462202380952381</v>
      </c>
      <c r="CF434">
        <f>VLOOKUP(Table3[[#This Row],[Reference]],metron,24,FALSE)</f>
        <v>2.01547619047619</v>
      </c>
      <c r="CG434">
        <f>VLOOKUP(Table3[[#This Row],[Reference]],metron,25,FALSE)</f>
        <v>7.7380952380952384E-2</v>
      </c>
      <c r="CH434">
        <f>VLOOKUP(Table3[[#This Row],[Reference]],metron,26,FALSE)</f>
        <v>0.13754093480202439</v>
      </c>
    </row>
    <row r="435" spans="1:86" hidden="1" x14ac:dyDescent="0.45">
      <c r="A435">
        <v>1572904800</v>
      </c>
      <c r="B435" t="s">
        <v>2557</v>
      </c>
      <c r="C435" t="s">
        <v>64</v>
      </c>
      <c r="D435" t="s">
        <v>65</v>
      </c>
      <c r="E435" t="s">
        <v>2315</v>
      </c>
      <c r="F435" t="s">
        <v>2295</v>
      </c>
      <c r="G435" t="s">
        <v>2384</v>
      </c>
      <c r="H435">
        <v>12</v>
      </c>
      <c r="I435">
        <v>0.2</v>
      </c>
      <c r="J435">
        <v>1.6</v>
      </c>
      <c r="K435">
        <v>1.5</v>
      </c>
      <c r="L435">
        <v>1.18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U435">
        <v>4</v>
      </c>
      <c r="V435">
        <v>7</v>
      </c>
      <c r="W435">
        <v>3</v>
      </c>
      <c r="X435">
        <v>0</v>
      </c>
      <c r="Y435">
        <v>1</v>
      </c>
      <c r="Z435">
        <v>0</v>
      </c>
      <c r="AA435">
        <v>3</v>
      </c>
      <c r="AB435">
        <v>0</v>
      </c>
      <c r="AC435">
        <v>1</v>
      </c>
      <c r="AD435">
        <v>0</v>
      </c>
      <c r="AE435">
        <v>7</v>
      </c>
      <c r="AF435">
        <v>9</v>
      </c>
      <c r="AG435">
        <v>3</v>
      </c>
      <c r="AH435">
        <v>0</v>
      </c>
      <c r="AI435">
        <v>4</v>
      </c>
      <c r="AJ435">
        <v>9</v>
      </c>
      <c r="AK435">
        <v>10</v>
      </c>
      <c r="AL435">
        <v>12</v>
      </c>
      <c r="AM435">
        <v>55</v>
      </c>
      <c r="AN435">
        <v>45</v>
      </c>
      <c r="AO435">
        <v>1.04</v>
      </c>
      <c r="AP435">
        <v>1</v>
      </c>
      <c r="AQ435">
        <v>0.9</v>
      </c>
      <c r="AR435">
        <v>0</v>
      </c>
      <c r="AS435">
        <v>10</v>
      </c>
      <c r="AT435">
        <v>10</v>
      </c>
      <c r="AU435">
        <v>0</v>
      </c>
      <c r="AV435">
        <v>0</v>
      </c>
      <c r="AW435">
        <v>10</v>
      </c>
      <c r="AX435">
        <v>50</v>
      </c>
      <c r="AY435">
        <v>0</v>
      </c>
      <c r="AZ435">
        <v>30</v>
      </c>
      <c r="BA435">
        <v>7.8</v>
      </c>
      <c r="BB435">
        <v>6.2</v>
      </c>
      <c r="BC435">
        <v>2.35</v>
      </c>
      <c r="BD435">
        <v>2.85</v>
      </c>
      <c r="BE435">
        <v>3.5</v>
      </c>
      <c r="BF435">
        <f t="shared" si="6"/>
        <v>2.0707797863452893E-2</v>
      </c>
      <c r="BG435">
        <f>1/Table3[[#This Row],[odds_ft_home_team_win]]-Table3[[#This Row],[Margin/3]]</f>
        <v>0.40482411703016413</v>
      </c>
      <c r="BH435">
        <f>1/Table3[[#This Row],[odds_ft_draw]]-Table3[[#This Row],[Margin/3]]</f>
        <v>0.33016939511900323</v>
      </c>
      <c r="BI435">
        <f>1/Table3[[#This Row],[odds_ft_away_team_win]]-Table3[[#This Row],[Margin/3]]</f>
        <v>0.26500648785083281</v>
      </c>
      <c r="BJ435">
        <f>MROUND(Table3[[#This Row],[ProbH]]*100,2)/100</f>
        <v>0.4</v>
      </c>
      <c r="BK435">
        <v>1.62</v>
      </c>
      <c r="BL435">
        <v>2.9</v>
      </c>
      <c r="BM435">
        <v>6.05</v>
      </c>
      <c r="BN435">
        <v>12.5</v>
      </c>
      <c r="BO435">
        <v>2.35</v>
      </c>
      <c r="BP435">
        <v>1.54</v>
      </c>
      <c r="BQ435" t="s">
        <v>2318</v>
      </c>
      <c r="BR435">
        <f>VLOOKUP(Table3[[#This Row],[Reference]],metron,10,FALSE)</f>
        <v>2.4956155335383219</v>
      </c>
      <c r="BS435">
        <f>VLOOKUP(Table3[[#This Row],[Reference]],metron,11,FALSE)</f>
        <v>1.344038264434575</v>
      </c>
      <c r="BT435">
        <f>VLOOKUP(Table3[[#This Row],[Reference]],metron,12,FALSE)</f>
        <v>1.1515772691037469</v>
      </c>
      <c r="BU435">
        <f>VLOOKUP(Table3[[#This Row],[Reference]],metron,13,FALSE)</f>
        <v>0.59936225942375587</v>
      </c>
      <c r="BV435">
        <f>VLOOKUP(Table3[[#This Row],[Reference]],metron,14,FALSE)</f>
        <v>0.50723152260562576</v>
      </c>
      <c r="BW435">
        <f>VLOOKUP(Table3[[#This Row],[Reference]],metron,15,FALSE)</f>
        <v>11.99278846153846</v>
      </c>
      <c r="BX435">
        <f>VLOOKUP(Table3[[#This Row],[Reference]],metron,16,FALSE)</f>
        <v>10.0277534965035</v>
      </c>
      <c r="BY435">
        <f>VLOOKUP(Table3[[#This Row],[Reference]],metron,17,FALSE)</f>
        <v>5.2857459543338514</v>
      </c>
      <c r="BZ435">
        <f>VLOOKUP(Table3[[#This Row],[Reference]],metron,18,FALSE)</f>
        <v>4.4067834183107957</v>
      </c>
      <c r="CA435">
        <f>VLOOKUP(Table3[[#This Row],[Reference]],metron,19,FALSE)</f>
        <v>6.7070425072046085</v>
      </c>
      <c r="CB435">
        <f>VLOOKUP(Table3[[#This Row],[Reference]],metron,20,FALSE)</f>
        <v>5.6209700781927046</v>
      </c>
      <c r="CC435">
        <f>VLOOKUP(Table3[[#This Row],[Reference]],metron,21,FALSE)</f>
        <v>13.04463690872752</v>
      </c>
      <c r="CD435">
        <f>VLOOKUP(Table3[[#This Row],[Reference]],metron,22,FALSE)</f>
        <v>13.49811236953142</v>
      </c>
      <c r="CE435">
        <f>VLOOKUP(Table3[[#This Row],[Reference]],metron,23,FALSE)</f>
        <v>1.5836526181353769</v>
      </c>
      <c r="CF435">
        <f>VLOOKUP(Table3[[#This Row],[Reference]],metron,24,FALSE)</f>
        <v>1.8744146445295871</v>
      </c>
      <c r="CG435">
        <f>VLOOKUP(Table3[[#This Row],[Reference]],metron,25,FALSE)</f>
        <v>8.5994040017028525E-2</v>
      </c>
      <c r="CH435">
        <f>VLOOKUP(Table3[[#This Row],[Reference]],metron,26,FALSE)</f>
        <v>0.13452532992762881</v>
      </c>
    </row>
    <row r="436" spans="1:86" hidden="1" x14ac:dyDescent="0.45">
      <c r="A436">
        <v>1572912600</v>
      </c>
      <c r="B436" t="s">
        <v>2558</v>
      </c>
      <c r="C436" t="s">
        <v>64</v>
      </c>
      <c r="D436" t="s">
        <v>65</v>
      </c>
      <c r="E436" t="s">
        <v>2321</v>
      </c>
      <c r="F436" t="s">
        <v>2290</v>
      </c>
      <c r="G436" t="s">
        <v>2275</v>
      </c>
      <c r="H436">
        <v>12</v>
      </c>
      <c r="I436">
        <v>1.6</v>
      </c>
      <c r="J436">
        <v>1.6</v>
      </c>
      <c r="K436">
        <v>1.18</v>
      </c>
      <c r="L436">
        <v>1.17</v>
      </c>
      <c r="M436">
        <v>0</v>
      </c>
      <c r="N436">
        <v>1</v>
      </c>
      <c r="O436">
        <v>1</v>
      </c>
      <c r="P436">
        <v>0</v>
      </c>
      <c r="Q436">
        <v>0</v>
      </c>
      <c r="R436">
        <v>0</v>
      </c>
      <c r="T436">
        <v>87</v>
      </c>
      <c r="U436">
        <v>5</v>
      </c>
      <c r="V436">
        <v>7</v>
      </c>
      <c r="W436">
        <v>2</v>
      </c>
      <c r="X436">
        <v>0</v>
      </c>
      <c r="Y436">
        <v>2</v>
      </c>
      <c r="Z436">
        <v>0</v>
      </c>
      <c r="AA436">
        <v>0</v>
      </c>
      <c r="AB436">
        <v>2</v>
      </c>
      <c r="AC436">
        <v>1</v>
      </c>
      <c r="AD436">
        <v>1</v>
      </c>
      <c r="AE436">
        <v>8</v>
      </c>
      <c r="AF436">
        <v>7</v>
      </c>
      <c r="AG436">
        <v>2</v>
      </c>
      <c r="AH436">
        <v>5</v>
      </c>
      <c r="AI436">
        <v>6</v>
      </c>
      <c r="AJ436">
        <v>2</v>
      </c>
      <c r="AK436">
        <v>13</v>
      </c>
      <c r="AL436">
        <v>12</v>
      </c>
      <c r="AM436">
        <v>38</v>
      </c>
      <c r="AN436">
        <v>62</v>
      </c>
      <c r="AO436">
        <v>0.96</v>
      </c>
      <c r="AP436">
        <v>1.34</v>
      </c>
      <c r="AQ436">
        <v>2.6</v>
      </c>
      <c r="AR436">
        <v>40</v>
      </c>
      <c r="AS436">
        <v>80</v>
      </c>
      <c r="AT436">
        <v>50</v>
      </c>
      <c r="AU436">
        <v>30</v>
      </c>
      <c r="AV436">
        <v>10</v>
      </c>
      <c r="AW436">
        <v>30</v>
      </c>
      <c r="AX436">
        <v>70</v>
      </c>
      <c r="AY436">
        <v>40</v>
      </c>
      <c r="AZ436">
        <v>80</v>
      </c>
      <c r="BA436">
        <v>7.2</v>
      </c>
      <c r="BB436">
        <v>5.8</v>
      </c>
      <c r="BC436">
        <v>3.45</v>
      </c>
      <c r="BD436">
        <v>2.9</v>
      </c>
      <c r="BE436">
        <v>2.2999999999999998</v>
      </c>
      <c r="BF436">
        <f t="shared" si="6"/>
        <v>2.3155089122105583E-2</v>
      </c>
      <c r="BG436">
        <f>1/Table3[[#This Row],[odds_ft_home_team_win]]-Table3[[#This Row],[Margin/3]]</f>
        <v>0.26669998334166256</v>
      </c>
      <c r="BH436">
        <f>1/Table3[[#This Row],[odds_ft_draw]]-Table3[[#This Row],[Margin/3]]</f>
        <v>0.32167249708479101</v>
      </c>
      <c r="BI436">
        <f>1/Table3[[#This Row],[odds_ft_away_team_win]]-Table3[[#This Row],[Margin/3]]</f>
        <v>0.41162751957354665</v>
      </c>
      <c r="BJ436">
        <f>MROUND(Table3[[#This Row],[ProbH]]*100,2)/100</f>
        <v>0.26</v>
      </c>
      <c r="BK436">
        <v>1.53</v>
      </c>
      <c r="BL436">
        <v>2.65</v>
      </c>
      <c r="BM436">
        <v>5.25</v>
      </c>
      <c r="BN436">
        <v>10.75</v>
      </c>
      <c r="BO436">
        <v>2.15</v>
      </c>
      <c r="BP436">
        <v>1.62</v>
      </c>
      <c r="BQ436" t="s">
        <v>2337</v>
      </c>
      <c r="BR436">
        <f>VLOOKUP(Table3[[#This Row],[Reference]],metron,10,FALSE)</f>
        <v>2.569449507838133</v>
      </c>
      <c r="BS436">
        <f>VLOOKUP(Table3[[#This Row],[Reference]],metron,11,FALSE)</f>
        <v>1.0936930368209989</v>
      </c>
      <c r="BT436">
        <f>VLOOKUP(Table3[[#This Row],[Reference]],metron,12,FALSE)</f>
        <v>1.475756471017134</v>
      </c>
      <c r="BU436">
        <f>VLOOKUP(Table3[[#This Row],[Reference]],metron,13,FALSE)</f>
        <v>0.50018228217280347</v>
      </c>
      <c r="BV436">
        <f>VLOOKUP(Table3[[#This Row],[Reference]],metron,14,FALSE)</f>
        <v>0.65220561429092239</v>
      </c>
      <c r="BW436">
        <f>VLOOKUP(Table3[[#This Row],[Reference]],metron,15,FALSE)</f>
        <v>10.905576679340941</v>
      </c>
      <c r="BX436">
        <f>VLOOKUP(Table3[[#This Row],[Reference]],metron,16,FALSE)</f>
        <v>12.06463878326996</v>
      </c>
      <c r="BY436">
        <f>VLOOKUP(Table3[[#This Row],[Reference]],metron,17,FALSE)</f>
        <v>4.2920127795527154</v>
      </c>
      <c r="BZ436">
        <f>VLOOKUP(Table3[[#This Row],[Reference]],metron,18,FALSE)</f>
        <v>5.0095846645367406</v>
      </c>
      <c r="CA436">
        <f>VLOOKUP(Table3[[#This Row],[Reference]],metron,19,FALSE)</f>
        <v>6.6135638997882253</v>
      </c>
      <c r="CB436">
        <f>VLOOKUP(Table3[[#This Row],[Reference]],metron,20,FALSE)</f>
        <v>7.055054118733219</v>
      </c>
      <c r="CC436">
        <f>VLOOKUP(Table3[[#This Row],[Reference]],metron,21,FALSE)</f>
        <v>12.94865211810013</v>
      </c>
      <c r="CD436">
        <f>VLOOKUP(Table3[[#This Row],[Reference]],metron,22,FALSE)</f>
        <v>13.189345314505781</v>
      </c>
      <c r="CE436">
        <f>VLOOKUP(Table3[[#This Row],[Reference]],metron,23,FALSE)</f>
        <v>1.771446078431373</v>
      </c>
      <c r="CF436">
        <f>VLOOKUP(Table3[[#This Row],[Reference]],metron,24,FALSE)</f>
        <v>1.809436274509804</v>
      </c>
      <c r="CG436">
        <f>VLOOKUP(Table3[[#This Row],[Reference]],metron,25,FALSE)</f>
        <v>0.1060049019607843</v>
      </c>
      <c r="CH436">
        <f>VLOOKUP(Table3[[#This Row],[Reference]],metron,26,FALSE)</f>
        <v>9.6813725490196081E-2</v>
      </c>
    </row>
    <row r="437" spans="1:86" hidden="1" x14ac:dyDescent="0.45">
      <c r="A437">
        <v>1572912600</v>
      </c>
      <c r="B437" t="s">
        <v>2558</v>
      </c>
      <c r="C437" t="s">
        <v>64</v>
      </c>
      <c r="D437" t="s">
        <v>65</v>
      </c>
      <c r="E437" t="s">
        <v>2305</v>
      </c>
      <c r="F437" t="s">
        <v>2311</v>
      </c>
      <c r="G437" t="s">
        <v>2280</v>
      </c>
      <c r="H437">
        <v>12</v>
      </c>
      <c r="I437">
        <v>1.4</v>
      </c>
      <c r="J437">
        <v>1.8</v>
      </c>
      <c r="K437">
        <v>1.45</v>
      </c>
      <c r="L437">
        <v>1.67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U437">
        <v>6</v>
      </c>
      <c r="V437">
        <v>5</v>
      </c>
      <c r="W437">
        <v>3</v>
      </c>
      <c r="X437">
        <v>0</v>
      </c>
      <c r="Y437">
        <v>1</v>
      </c>
      <c r="Z437">
        <v>0</v>
      </c>
      <c r="AA437">
        <v>1</v>
      </c>
      <c r="AB437">
        <v>2</v>
      </c>
      <c r="AC437">
        <v>1</v>
      </c>
      <c r="AD437">
        <v>0</v>
      </c>
      <c r="AE437">
        <v>9</v>
      </c>
      <c r="AF437">
        <v>11</v>
      </c>
      <c r="AG437">
        <v>4</v>
      </c>
      <c r="AH437">
        <v>2</v>
      </c>
      <c r="AI437">
        <v>5</v>
      </c>
      <c r="AJ437">
        <v>9</v>
      </c>
      <c r="AK437">
        <v>6</v>
      </c>
      <c r="AL437">
        <v>9</v>
      </c>
      <c r="AM437">
        <v>32</v>
      </c>
      <c r="AN437">
        <v>68</v>
      </c>
      <c r="AO437">
        <v>1.52</v>
      </c>
      <c r="AP437">
        <v>1.61</v>
      </c>
      <c r="AQ437">
        <v>1.6</v>
      </c>
      <c r="AR437">
        <v>30</v>
      </c>
      <c r="AS437">
        <v>30</v>
      </c>
      <c r="AT437">
        <v>30</v>
      </c>
      <c r="AU437">
        <v>10</v>
      </c>
      <c r="AV437">
        <v>0</v>
      </c>
      <c r="AW437">
        <v>0</v>
      </c>
      <c r="AX437">
        <v>30</v>
      </c>
      <c r="AY437">
        <v>30</v>
      </c>
      <c r="AZ437">
        <v>70</v>
      </c>
      <c r="BA437">
        <v>9</v>
      </c>
      <c r="BB437">
        <v>4.5999999999999996</v>
      </c>
      <c r="BC437">
        <v>3.35</v>
      </c>
      <c r="BD437">
        <v>3.15</v>
      </c>
      <c r="BE437">
        <v>2.2000000000000002</v>
      </c>
      <c r="BF437">
        <f t="shared" si="6"/>
        <v>2.3504411564113054E-2</v>
      </c>
      <c r="BG437">
        <f>1/Table3[[#This Row],[odds_ft_home_team_win]]-Table3[[#This Row],[Margin/3]]</f>
        <v>0.2750030511224541</v>
      </c>
      <c r="BH437">
        <f>1/Table3[[#This Row],[odds_ft_draw]]-Table3[[#This Row],[Margin/3]]</f>
        <v>0.29395590589620441</v>
      </c>
      <c r="BI437">
        <f>1/Table3[[#This Row],[odds_ft_away_team_win]]-Table3[[#This Row],[Margin/3]]</f>
        <v>0.43104104298134149</v>
      </c>
      <c r="BJ437">
        <f>MROUND(Table3[[#This Row],[ProbH]]*100,2)/100</f>
        <v>0.28000000000000003</v>
      </c>
      <c r="BK437">
        <v>1.47</v>
      </c>
      <c r="BL437">
        <v>2.4</v>
      </c>
      <c r="BM437">
        <v>4.7</v>
      </c>
      <c r="BN437">
        <v>9.5</v>
      </c>
      <c r="BO437">
        <v>2.1</v>
      </c>
      <c r="BP437">
        <v>1.69</v>
      </c>
      <c r="BQ437" t="s">
        <v>2344</v>
      </c>
      <c r="BR437">
        <f>VLOOKUP(Table3[[#This Row],[Reference]],metron,10,FALSE)</f>
        <v>2.5445607358071678</v>
      </c>
      <c r="BS437">
        <f>VLOOKUP(Table3[[#This Row],[Reference]],metron,11,FALSE)</f>
        <v>1.128766254360926</v>
      </c>
      <c r="BT437">
        <f>VLOOKUP(Table3[[#This Row],[Reference]],metron,12,FALSE)</f>
        <v>1.415794481446242</v>
      </c>
      <c r="BU437">
        <f>VLOOKUP(Table3[[#This Row],[Reference]],metron,13,FALSE)</f>
        <v>0.49635267998731369</v>
      </c>
      <c r="BV437">
        <f>VLOOKUP(Table3[[#This Row],[Reference]],metron,14,FALSE)</f>
        <v>0.61084681255946716</v>
      </c>
      <c r="BW437">
        <f>VLOOKUP(Table3[[#This Row],[Reference]],metron,15,FALSE)</f>
        <v>11.04442036836403</v>
      </c>
      <c r="BX437">
        <f>VLOOKUP(Table3[[#This Row],[Reference]],metron,16,FALSE)</f>
        <v>11.38840736728061</v>
      </c>
      <c r="BY437">
        <f>VLOOKUP(Table3[[#This Row],[Reference]],metron,17,FALSE)</f>
        <v>4.5379574003276897</v>
      </c>
      <c r="BZ437">
        <f>VLOOKUP(Table3[[#This Row],[Reference]],metron,18,FALSE)</f>
        <v>4.8481703986892413</v>
      </c>
      <c r="CA437">
        <f>VLOOKUP(Table3[[#This Row],[Reference]],metron,19,FALSE)</f>
        <v>6.5064629680363399</v>
      </c>
      <c r="CB437">
        <f>VLOOKUP(Table3[[#This Row],[Reference]],metron,20,FALSE)</f>
        <v>6.540236968591369</v>
      </c>
      <c r="CC437">
        <f>VLOOKUP(Table3[[#This Row],[Reference]],metron,21,FALSE)</f>
        <v>13.117582417582421</v>
      </c>
      <c r="CD437">
        <f>VLOOKUP(Table3[[#This Row],[Reference]],metron,22,FALSE)</f>
        <v>13.28241758241758</v>
      </c>
      <c r="CE437">
        <f>VLOOKUP(Table3[[#This Row],[Reference]],metron,23,FALSE)</f>
        <v>1.792592592592593</v>
      </c>
      <c r="CF437">
        <f>VLOOKUP(Table3[[#This Row],[Reference]],metron,24,FALSE)</f>
        <v>1.806980433632998</v>
      </c>
      <c r="CG437">
        <f>VLOOKUP(Table3[[#This Row],[Reference]],metron,25,FALSE)</f>
        <v>0.1047065044949762</v>
      </c>
      <c r="CH437">
        <f>VLOOKUP(Table3[[#This Row],[Reference]],metron,26,FALSE)</f>
        <v>0.1073506081438392</v>
      </c>
    </row>
    <row r="438" spans="1:86" hidden="1" x14ac:dyDescent="0.45">
      <c r="A438">
        <v>1573250400</v>
      </c>
      <c r="B438" t="s">
        <v>2559</v>
      </c>
      <c r="C438" t="s">
        <v>64</v>
      </c>
      <c r="D438" t="s">
        <v>65</v>
      </c>
      <c r="E438" t="s">
        <v>2299</v>
      </c>
      <c r="F438" t="s">
        <v>2310</v>
      </c>
      <c r="G438" t="s">
        <v>2301</v>
      </c>
      <c r="H438">
        <v>13</v>
      </c>
      <c r="I438">
        <v>2.17</v>
      </c>
      <c r="J438">
        <v>1</v>
      </c>
      <c r="K438">
        <v>1.67</v>
      </c>
      <c r="L438">
        <v>0.91</v>
      </c>
      <c r="M438">
        <v>1</v>
      </c>
      <c r="N438">
        <v>0</v>
      </c>
      <c r="O438">
        <v>1</v>
      </c>
      <c r="P438">
        <v>1</v>
      </c>
      <c r="Q438">
        <v>1</v>
      </c>
      <c r="R438">
        <v>0</v>
      </c>
      <c r="S438">
        <v>2</v>
      </c>
      <c r="U438">
        <v>2</v>
      </c>
      <c r="V438">
        <v>3</v>
      </c>
      <c r="W438">
        <v>4</v>
      </c>
      <c r="X438">
        <v>0</v>
      </c>
      <c r="Y438">
        <v>4</v>
      </c>
      <c r="Z438">
        <v>1</v>
      </c>
      <c r="AA438">
        <v>2</v>
      </c>
      <c r="AB438">
        <v>2</v>
      </c>
      <c r="AC438">
        <v>3</v>
      </c>
      <c r="AD438">
        <v>2</v>
      </c>
      <c r="AE438">
        <v>4</v>
      </c>
      <c r="AF438">
        <v>9</v>
      </c>
      <c r="AG438">
        <v>2</v>
      </c>
      <c r="AH438">
        <v>3</v>
      </c>
      <c r="AI438">
        <v>2</v>
      </c>
      <c r="AJ438">
        <v>6</v>
      </c>
      <c r="AK438">
        <v>12</v>
      </c>
      <c r="AL438">
        <v>18</v>
      </c>
      <c r="AM438">
        <v>37</v>
      </c>
      <c r="AN438">
        <v>63</v>
      </c>
      <c r="AO438">
        <v>0.64</v>
      </c>
      <c r="AP438">
        <v>1.19</v>
      </c>
      <c r="AQ438">
        <v>1.75</v>
      </c>
      <c r="AR438">
        <v>17</v>
      </c>
      <c r="AS438">
        <v>33</v>
      </c>
      <c r="AT438">
        <v>33</v>
      </c>
      <c r="AU438">
        <v>9</v>
      </c>
      <c r="AV438">
        <v>9</v>
      </c>
      <c r="AW438">
        <v>9</v>
      </c>
      <c r="AX438">
        <v>59</v>
      </c>
      <c r="AY438">
        <v>33</v>
      </c>
      <c r="AZ438">
        <v>58</v>
      </c>
      <c r="BA438">
        <v>11.17</v>
      </c>
      <c r="BB438">
        <v>4.66</v>
      </c>
      <c r="BC438">
        <v>2.15</v>
      </c>
      <c r="BD438">
        <v>3.05</v>
      </c>
      <c r="BE438">
        <v>3.65</v>
      </c>
      <c r="BF438">
        <f t="shared" si="6"/>
        <v>2.2319244756169976E-2</v>
      </c>
      <c r="BG438">
        <f>1/Table3[[#This Row],[odds_ft_home_team_win]]-Table3[[#This Row],[Margin/3]]</f>
        <v>0.44279703431359746</v>
      </c>
      <c r="BH438">
        <f>1/Table3[[#This Row],[odds_ft_draw]]-Table3[[#This Row],[Margin/3]]</f>
        <v>0.30554960770284645</v>
      </c>
      <c r="BI438">
        <f>1/Table3[[#This Row],[odds_ft_away_team_win]]-Table3[[#This Row],[Margin/3]]</f>
        <v>0.25165335798355604</v>
      </c>
      <c r="BJ438">
        <f>MROUND(Table3[[#This Row],[ProbH]]*100,2)/100</f>
        <v>0.44</v>
      </c>
      <c r="BK438">
        <v>1.54</v>
      </c>
      <c r="BL438">
        <v>2.65</v>
      </c>
      <c r="BM438">
        <v>5.4</v>
      </c>
      <c r="BN438">
        <v>11</v>
      </c>
      <c r="BO438">
        <v>2.25</v>
      </c>
      <c r="BP438">
        <v>1.57</v>
      </c>
      <c r="BQ438" t="s">
        <v>2302</v>
      </c>
      <c r="BR438">
        <f>VLOOKUP(Table3[[#This Row],[Reference]],metron,10,FALSE)</f>
        <v>2.4807646356033461</v>
      </c>
      <c r="BS438">
        <f>VLOOKUP(Table3[[#This Row],[Reference]],metron,11,FALSE)</f>
        <v>1.4140979689366791</v>
      </c>
      <c r="BT438">
        <f>VLOOKUP(Table3[[#This Row],[Reference]],metron,12,FALSE)</f>
        <v>1.0666666666666671</v>
      </c>
      <c r="BU438">
        <f>VLOOKUP(Table3[[#This Row],[Reference]],metron,13,FALSE)</f>
        <v>0.62712066905615294</v>
      </c>
      <c r="BV438">
        <f>VLOOKUP(Table3[[#This Row],[Reference]],metron,14,FALSE)</f>
        <v>0.46009557945041818</v>
      </c>
      <c r="BW438">
        <f>VLOOKUP(Table3[[#This Row],[Reference]],metron,15,FALSE)</f>
        <v>12.56969280146722</v>
      </c>
      <c r="BX438">
        <f>VLOOKUP(Table3[[#This Row],[Reference]],metron,16,FALSE)</f>
        <v>9.8695552498853729</v>
      </c>
      <c r="BY438">
        <f>VLOOKUP(Table3[[#This Row],[Reference]],metron,17,FALSE)</f>
        <v>5.2754256787850897</v>
      </c>
      <c r="BZ438">
        <f>VLOOKUP(Table3[[#This Row],[Reference]],metron,18,FALSE)</f>
        <v>4.1279337321675103</v>
      </c>
      <c r="CA438">
        <f>VLOOKUP(Table3[[#This Row],[Reference]],metron,19,FALSE)</f>
        <v>7.2942671226821298</v>
      </c>
      <c r="CB438">
        <f>VLOOKUP(Table3[[#This Row],[Reference]],metron,20,FALSE)</f>
        <v>5.7416215177178627</v>
      </c>
      <c r="CC438">
        <f>VLOOKUP(Table3[[#This Row],[Reference]],metron,21,FALSE)</f>
        <v>12.897246007868549</v>
      </c>
      <c r="CD438">
        <f>VLOOKUP(Table3[[#This Row],[Reference]],metron,22,FALSE)</f>
        <v>13.507058551261281</v>
      </c>
      <c r="CE438">
        <f>VLOOKUP(Table3[[#This Row],[Reference]],metron,23,FALSE)</f>
        <v>1.576522702104098</v>
      </c>
      <c r="CF438">
        <f>VLOOKUP(Table3[[#This Row],[Reference]],metron,24,FALSE)</f>
        <v>1.917165005537099</v>
      </c>
      <c r="CG438">
        <f>VLOOKUP(Table3[[#This Row],[Reference]],metron,25,FALSE)</f>
        <v>8.4385382059800659E-2</v>
      </c>
      <c r="CH438">
        <f>VLOOKUP(Table3[[#This Row],[Reference]],metron,26,FALSE)</f>
        <v>0.1233665559246955</v>
      </c>
    </row>
    <row r="439" spans="1:86" hidden="1" x14ac:dyDescent="0.45">
      <c r="A439">
        <v>1573258200</v>
      </c>
      <c r="B439" t="s">
        <v>2560</v>
      </c>
      <c r="C439" t="s">
        <v>64</v>
      </c>
      <c r="D439" t="s">
        <v>65</v>
      </c>
      <c r="E439" t="s">
        <v>2274</v>
      </c>
      <c r="F439" t="s">
        <v>2330</v>
      </c>
      <c r="G439" t="s">
        <v>2332</v>
      </c>
      <c r="H439">
        <v>13</v>
      </c>
      <c r="I439">
        <v>1.6</v>
      </c>
      <c r="J439">
        <v>1.17</v>
      </c>
      <c r="K439">
        <v>1.36</v>
      </c>
      <c r="L439">
        <v>1.0900000000000001</v>
      </c>
      <c r="M439">
        <v>0</v>
      </c>
      <c r="N439">
        <v>1</v>
      </c>
      <c r="O439">
        <v>1</v>
      </c>
      <c r="P439">
        <v>1</v>
      </c>
      <c r="Q439">
        <v>0</v>
      </c>
      <c r="R439">
        <v>1</v>
      </c>
      <c r="T439">
        <v>29</v>
      </c>
      <c r="U439">
        <v>5</v>
      </c>
      <c r="V439">
        <v>1</v>
      </c>
      <c r="W439">
        <v>2</v>
      </c>
      <c r="X439">
        <v>1</v>
      </c>
      <c r="Y439">
        <v>3</v>
      </c>
      <c r="Z439">
        <v>0</v>
      </c>
      <c r="AA439">
        <v>0</v>
      </c>
      <c r="AB439">
        <v>3</v>
      </c>
      <c r="AC439">
        <v>1</v>
      </c>
      <c r="AD439">
        <v>2</v>
      </c>
      <c r="AE439">
        <v>10</v>
      </c>
      <c r="AF439">
        <v>9</v>
      </c>
      <c r="AG439">
        <v>2</v>
      </c>
      <c r="AH439">
        <v>5</v>
      </c>
      <c r="AI439">
        <v>8</v>
      </c>
      <c r="AJ439">
        <v>4</v>
      </c>
      <c r="AK439">
        <v>10</v>
      </c>
      <c r="AL439">
        <v>11</v>
      </c>
      <c r="AM439">
        <v>63</v>
      </c>
      <c r="AN439">
        <v>37</v>
      </c>
      <c r="AO439">
        <v>1.44</v>
      </c>
      <c r="AP439">
        <v>1.3</v>
      </c>
      <c r="AQ439">
        <v>1.94</v>
      </c>
      <c r="AR439">
        <v>39</v>
      </c>
      <c r="AS439">
        <v>55</v>
      </c>
      <c r="AT439">
        <v>47</v>
      </c>
      <c r="AU439">
        <v>10</v>
      </c>
      <c r="AV439">
        <v>0</v>
      </c>
      <c r="AW439">
        <v>19</v>
      </c>
      <c r="AX439">
        <v>64</v>
      </c>
      <c r="AY439">
        <v>39</v>
      </c>
      <c r="AZ439">
        <v>65</v>
      </c>
      <c r="BA439">
        <v>10.6</v>
      </c>
      <c r="BB439">
        <v>4.87</v>
      </c>
      <c r="BC439">
        <v>1.83</v>
      </c>
      <c r="BD439">
        <v>3.35</v>
      </c>
      <c r="BE439">
        <v>4.5</v>
      </c>
      <c r="BF439">
        <f t="shared" si="6"/>
        <v>2.2392590780161054E-2</v>
      </c>
      <c r="BG439">
        <f>1/Table3[[#This Row],[odds_ft_home_team_win]]-Table3[[#This Row],[Margin/3]]</f>
        <v>0.52405549665153284</v>
      </c>
      <c r="BH439">
        <f>1/Table3[[#This Row],[odds_ft_draw]]-Table3[[#This Row],[Margin/3]]</f>
        <v>0.2761148719064061</v>
      </c>
      <c r="BI439">
        <f>1/Table3[[#This Row],[odds_ft_away_team_win]]-Table3[[#This Row],[Margin/3]]</f>
        <v>0.19982963144206115</v>
      </c>
      <c r="BJ439">
        <f>MROUND(Table3[[#This Row],[ProbH]]*100,2)/100</f>
        <v>0.52</v>
      </c>
      <c r="BK439">
        <v>1.45</v>
      </c>
      <c r="BL439">
        <v>2.4</v>
      </c>
      <c r="BM439">
        <v>4.5999999999999996</v>
      </c>
      <c r="BN439">
        <v>9.25</v>
      </c>
      <c r="BO439">
        <v>2.2000000000000002</v>
      </c>
      <c r="BP439">
        <v>1.62</v>
      </c>
      <c r="BQ439" t="s">
        <v>2351</v>
      </c>
      <c r="BR439">
        <f>VLOOKUP(Table3[[#This Row],[Reference]],metron,10,FALSE)</f>
        <v>2.5967403582378576</v>
      </c>
      <c r="BS439">
        <f>VLOOKUP(Table3[[#This Row],[Reference]],metron,11,FALSE)</f>
        <v>1.625948039373891</v>
      </c>
      <c r="BT439">
        <f>VLOOKUP(Table3[[#This Row],[Reference]],metron,12,FALSE)</f>
        <v>0.97079231886396644</v>
      </c>
      <c r="BU439">
        <f>VLOOKUP(Table3[[#This Row],[Reference]],metron,13,FALSE)</f>
        <v>0.71433182698515174</v>
      </c>
      <c r="BV439">
        <f>VLOOKUP(Table3[[#This Row],[Reference]],metron,14,FALSE)</f>
        <v>0.43011620400258233</v>
      </c>
      <c r="BW439">
        <f>VLOOKUP(Table3[[#This Row],[Reference]],metron,15,FALSE)</f>
        <v>13.39951055368614</v>
      </c>
      <c r="BX439">
        <f>VLOOKUP(Table3[[#This Row],[Reference]],metron,16,FALSE)</f>
        <v>9.4252064851636579</v>
      </c>
      <c r="BY439">
        <f>VLOOKUP(Table3[[#This Row],[Reference]],metron,17,FALSE)</f>
        <v>5.7628422023992618</v>
      </c>
      <c r="BZ439">
        <f>VLOOKUP(Table3[[#This Row],[Reference]],metron,18,FALSE)</f>
        <v>3.9375576745616732</v>
      </c>
      <c r="CA439">
        <f>VLOOKUP(Table3[[#This Row],[Reference]],metron,19,FALSE)</f>
        <v>7.636668351286878</v>
      </c>
      <c r="CB439">
        <f>VLOOKUP(Table3[[#This Row],[Reference]],metron,20,FALSE)</f>
        <v>5.4876488106019847</v>
      </c>
      <c r="CC439">
        <f>VLOOKUP(Table3[[#This Row],[Reference]],metron,21,FALSE)</f>
        <v>12.460420531849101</v>
      </c>
      <c r="CD439">
        <f>VLOOKUP(Table3[[#This Row],[Reference]],metron,22,FALSE)</f>
        <v>13.44897959183673</v>
      </c>
      <c r="CE439">
        <f>VLOOKUP(Table3[[#This Row],[Reference]],metron,23,FALSE)</f>
        <v>1.462202380952381</v>
      </c>
      <c r="CF439">
        <f>VLOOKUP(Table3[[#This Row],[Reference]],metron,24,FALSE)</f>
        <v>2.01547619047619</v>
      </c>
      <c r="CG439">
        <f>VLOOKUP(Table3[[#This Row],[Reference]],metron,25,FALSE)</f>
        <v>7.7380952380952384E-2</v>
      </c>
      <c r="CH439">
        <f>VLOOKUP(Table3[[#This Row],[Reference]],metron,26,FALSE)</f>
        <v>0.13754093480202439</v>
      </c>
    </row>
    <row r="440" spans="1:86" hidden="1" x14ac:dyDescent="0.45">
      <c r="A440">
        <v>1573324200</v>
      </c>
      <c r="B440" t="s">
        <v>2561</v>
      </c>
      <c r="C440" t="s">
        <v>64</v>
      </c>
      <c r="D440" t="s">
        <v>65</v>
      </c>
      <c r="E440" t="s">
        <v>2290</v>
      </c>
      <c r="F440" t="s">
        <v>2326</v>
      </c>
      <c r="G440" t="s">
        <v>2306</v>
      </c>
      <c r="H440">
        <v>13</v>
      </c>
      <c r="I440">
        <v>2.33</v>
      </c>
      <c r="J440">
        <v>1</v>
      </c>
      <c r="K440">
        <v>2</v>
      </c>
      <c r="L440">
        <v>1.45</v>
      </c>
      <c r="M440">
        <v>0</v>
      </c>
      <c r="N440">
        <v>1</v>
      </c>
      <c r="O440">
        <v>1</v>
      </c>
      <c r="P440">
        <v>0</v>
      </c>
      <c r="Q440">
        <v>0</v>
      </c>
      <c r="R440">
        <v>0</v>
      </c>
      <c r="T440">
        <v>52</v>
      </c>
      <c r="U440">
        <v>9</v>
      </c>
      <c r="V440">
        <v>2</v>
      </c>
      <c r="W440">
        <v>4</v>
      </c>
      <c r="X440">
        <v>0</v>
      </c>
      <c r="Y440">
        <v>6</v>
      </c>
      <c r="Z440">
        <v>1</v>
      </c>
      <c r="AA440">
        <v>0</v>
      </c>
      <c r="AB440">
        <v>4</v>
      </c>
      <c r="AC440">
        <v>2</v>
      </c>
      <c r="AD440">
        <v>5</v>
      </c>
      <c r="AE440">
        <v>15</v>
      </c>
      <c r="AF440">
        <v>11</v>
      </c>
      <c r="AG440">
        <v>2</v>
      </c>
      <c r="AH440">
        <v>4</v>
      </c>
      <c r="AI440">
        <v>13</v>
      </c>
      <c r="AJ440">
        <v>7</v>
      </c>
      <c r="AK440">
        <v>16</v>
      </c>
      <c r="AL440">
        <v>21</v>
      </c>
      <c r="AM440">
        <v>65</v>
      </c>
      <c r="AN440">
        <v>35</v>
      </c>
      <c r="AO440">
        <v>1.81</v>
      </c>
      <c r="AP440">
        <v>1.32</v>
      </c>
      <c r="AQ440">
        <v>2.08</v>
      </c>
      <c r="AR440">
        <v>50</v>
      </c>
      <c r="AS440">
        <v>58</v>
      </c>
      <c r="AT440">
        <v>34</v>
      </c>
      <c r="AU440">
        <v>25</v>
      </c>
      <c r="AV440">
        <v>17</v>
      </c>
      <c r="AW440">
        <v>25</v>
      </c>
      <c r="AX440">
        <v>59</v>
      </c>
      <c r="AY440">
        <v>34</v>
      </c>
      <c r="AZ440">
        <v>58</v>
      </c>
      <c r="BA440">
        <v>11.67</v>
      </c>
      <c r="BB440">
        <v>6</v>
      </c>
      <c r="BC440">
        <v>2</v>
      </c>
      <c r="BD440">
        <v>3.25</v>
      </c>
      <c r="BE440">
        <v>4</v>
      </c>
      <c r="BF440">
        <f t="shared" si="6"/>
        <v>1.9230769230769235E-2</v>
      </c>
      <c r="BG440">
        <f>1/Table3[[#This Row],[odds_ft_home_team_win]]-Table3[[#This Row],[Margin/3]]</f>
        <v>0.48076923076923078</v>
      </c>
      <c r="BH440">
        <f>1/Table3[[#This Row],[odds_ft_draw]]-Table3[[#This Row],[Margin/3]]</f>
        <v>0.28846153846153849</v>
      </c>
      <c r="BI440">
        <f>1/Table3[[#This Row],[odds_ft_away_team_win]]-Table3[[#This Row],[Margin/3]]</f>
        <v>0.23076923076923075</v>
      </c>
      <c r="BJ440">
        <f>MROUND(Table3[[#This Row],[ProbH]]*100,2)/100</f>
        <v>0.48</v>
      </c>
      <c r="BK440">
        <v>1.42</v>
      </c>
      <c r="BL440">
        <v>2.25</v>
      </c>
      <c r="BM440">
        <v>4.3</v>
      </c>
      <c r="BN440">
        <v>8.5</v>
      </c>
      <c r="BO440">
        <v>2</v>
      </c>
      <c r="BP440">
        <v>1.71</v>
      </c>
      <c r="BQ440" t="s">
        <v>2293</v>
      </c>
      <c r="BR440">
        <f>VLOOKUP(Table3[[#This Row],[Reference]],metron,10,FALSE)</f>
        <v>2.5271929824561399</v>
      </c>
      <c r="BS440">
        <f>VLOOKUP(Table3[[#This Row],[Reference]],metron,11,FALSE)</f>
        <v>1.510877192982456</v>
      </c>
      <c r="BT440">
        <f>VLOOKUP(Table3[[#This Row],[Reference]],metron,12,FALSE)</f>
        <v>1.0163157894736841</v>
      </c>
      <c r="BU440">
        <f>VLOOKUP(Table3[[#This Row],[Reference]],metron,13,FALSE)</f>
        <v>0.67350877192982461</v>
      </c>
      <c r="BV440">
        <f>VLOOKUP(Table3[[#This Row],[Reference]],metron,14,FALSE)</f>
        <v>0.4442105263157895</v>
      </c>
      <c r="BW440">
        <f>VLOOKUP(Table3[[#This Row],[Reference]],metron,15,FALSE)</f>
        <v>12.80980392156863</v>
      </c>
      <c r="BX440">
        <f>VLOOKUP(Table3[[#This Row],[Reference]],metron,16,FALSE)</f>
        <v>9.6872549019607845</v>
      </c>
      <c r="BY440">
        <f>VLOOKUP(Table3[[#This Row],[Reference]],metron,17,FALSE)</f>
        <v>5.6491169610129957</v>
      </c>
      <c r="BZ440">
        <f>VLOOKUP(Table3[[#This Row],[Reference]],metron,18,FALSE)</f>
        <v>4.1379540153282237</v>
      </c>
      <c r="CA440">
        <f>VLOOKUP(Table3[[#This Row],[Reference]],metron,19,FALSE)</f>
        <v>7.1606869605556343</v>
      </c>
      <c r="CB440">
        <f>VLOOKUP(Table3[[#This Row],[Reference]],metron,20,FALSE)</f>
        <v>5.5493008866325608</v>
      </c>
      <c r="CC440">
        <f>VLOOKUP(Table3[[#This Row],[Reference]],metron,21,FALSE)</f>
        <v>12.9029029029029</v>
      </c>
      <c r="CD440">
        <f>VLOOKUP(Table3[[#This Row],[Reference]],metron,22,FALSE)</f>
        <v>13.75508842175509</v>
      </c>
      <c r="CE440">
        <f>VLOOKUP(Table3[[#This Row],[Reference]],metron,23,FALSE)</f>
        <v>1.5287356321839081</v>
      </c>
      <c r="CF440">
        <f>VLOOKUP(Table3[[#This Row],[Reference]],metron,24,FALSE)</f>
        <v>1.9664750957854411</v>
      </c>
      <c r="CG440">
        <f>VLOOKUP(Table3[[#This Row],[Reference]],metron,25,FALSE)</f>
        <v>8.8441890166028103E-2</v>
      </c>
      <c r="CH440">
        <f>VLOOKUP(Table3[[#This Row],[Reference]],metron,26,FALSE)</f>
        <v>0.13409961685823751</v>
      </c>
    </row>
    <row r="441" spans="1:86" hidden="1" x14ac:dyDescent="0.45">
      <c r="A441">
        <v>1573332300</v>
      </c>
      <c r="B441" t="s">
        <v>2562</v>
      </c>
      <c r="C441" t="s">
        <v>64</v>
      </c>
      <c r="D441" t="s">
        <v>65</v>
      </c>
      <c r="E441" t="s">
        <v>2283</v>
      </c>
      <c r="F441" t="s">
        <v>2295</v>
      </c>
      <c r="G441" t="s">
        <v>2275</v>
      </c>
      <c r="H441">
        <v>13</v>
      </c>
      <c r="I441">
        <v>1.17</v>
      </c>
      <c r="J441">
        <v>1.5</v>
      </c>
      <c r="K441">
        <v>1.67</v>
      </c>
      <c r="L441">
        <v>1.18</v>
      </c>
      <c r="M441">
        <v>3</v>
      </c>
      <c r="N441">
        <v>0</v>
      </c>
      <c r="O441">
        <v>3</v>
      </c>
      <c r="P441">
        <v>3</v>
      </c>
      <c r="Q441">
        <v>3</v>
      </c>
      <c r="R441">
        <v>0</v>
      </c>
      <c r="S441" t="s">
        <v>2563</v>
      </c>
      <c r="U441">
        <v>2</v>
      </c>
      <c r="V441">
        <v>4</v>
      </c>
      <c r="W441">
        <v>4</v>
      </c>
      <c r="X441">
        <v>0</v>
      </c>
      <c r="Y441">
        <v>5</v>
      </c>
      <c r="Z441">
        <v>0</v>
      </c>
      <c r="AA441">
        <v>0</v>
      </c>
      <c r="AB441">
        <v>4</v>
      </c>
      <c r="AC441">
        <v>1</v>
      </c>
      <c r="AD441">
        <v>4</v>
      </c>
      <c r="AE441">
        <v>9</v>
      </c>
      <c r="AF441">
        <v>12</v>
      </c>
      <c r="AG441">
        <v>6</v>
      </c>
      <c r="AH441">
        <v>0</v>
      </c>
      <c r="AI441">
        <v>3</v>
      </c>
      <c r="AJ441">
        <v>12</v>
      </c>
      <c r="AK441">
        <v>13</v>
      </c>
      <c r="AL441">
        <v>19</v>
      </c>
      <c r="AM441">
        <v>32</v>
      </c>
      <c r="AN441">
        <v>68</v>
      </c>
      <c r="AO441">
        <v>1.24</v>
      </c>
      <c r="AP441">
        <v>1.45</v>
      </c>
      <c r="AQ441">
        <v>2.17</v>
      </c>
      <c r="AR441">
        <v>42</v>
      </c>
      <c r="AS441">
        <v>50</v>
      </c>
      <c r="AT441">
        <v>42</v>
      </c>
      <c r="AU441">
        <v>34</v>
      </c>
      <c r="AV441">
        <v>17</v>
      </c>
      <c r="AW441">
        <v>25</v>
      </c>
      <c r="AX441">
        <v>67</v>
      </c>
      <c r="AY441">
        <v>17</v>
      </c>
      <c r="AZ441">
        <v>42</v>
      </c>
      <c r="BA441">
        <v>12.5</v>
      </c>
      <c r="BB441">
        <v>5.5</v>
      </c>
      <c r="BC441">
        <v>2.8</v>
      </c>
      <c r="BD441">
        <v>2.9</v>
      </c>
      <c r="BE441">
        <v>2.75</v>
      </c>
      <c r="BF441">
        <f t="shared" si="6"/>
        <v>2.1868935662039107E-2</v>
      </c>
      <c r="BG441">
        <f>1/Table3[[#This Row],[odds_ft_home_team_win]]-Table3[[#This Row],[Margin/3]]</f>
        <v>0.33527392148081803</v>
      </c>
      <c r="BH441">
        <f>1/Table3[[#This Row],[odds_ft_draw]]-Table3[[#This Row],[Margin/3]]</f>
        <v>0.32295865054485745</v>
      </c>
      <c r="BI441">
        <f>1/Table3[[#This Row],[odds_ft_away_team_win]]-Table3[[#This Row],[Margin/3]]</f>
        <v>0.34176742797432452</v>
      </c>
      <c r="BJ441">
        <f>MROUND(Table3[[#This Row],[ProbH]]*100,2)/100</f>
        <v>0.34</v>
      </c>
      <c r="BK441">
        <v>1.54</v>
      </c>
      <c r="BL441">
        <v>2.65</v>
      </c>
      <c r="BM441">
        <v>5.4</v>
      </c>
      <c r="BN441">
        <v>11</v>
      </c>
      <c r="BO441">
        <v>2.15</v>
      </c>
      <c r="BP441">
        <v>1.62</v>
      </c>
      <c r="BQ441" t="s">
        <v>2288</v>
      </c>
      <c r="BR441">
        <f>VLOOKUP(Table3[[#This Row],[Reference]],metron,10,FALSE)</f>
        <v>2.5229727551184897</v>
      </c>
      <c r="BS441">
        <f>VLOOKUP(Table3[[#This Row],[Reference]],metron,11,FALSE)</f>
        <v>1.228921489601805</v>
      </c>
      <c r="BT441">
        <f>VLOOKUP(Table3[[#This Row],[Reference]],metron,12,FALSE)</f>
        <v>1.2940512655166849</v>
      </c>
      <c r="BU441">
        <f>VLOOKUP(Table3[[#This Row],[Reference]],metron,13,FALSE)</f>
        <v>0.53240890035472432</v>
      </c>
      <c r="BV441">
        <f>VLOOKUP(Table3[[#This Row],[Reference]],metron,14,FALSE)</f>
        <v>0.56514027732989358</v>
      </c>
      <c r="BW441">
        <f>VLOOKUP(Table3[[#This Row],[Reference]],metron,15,FALSE)</f>
        <v>11.417888124439131</v>
      </c>
      <c r="BX441">
        <f>VLOOKUP(Table3[[#This Row],[Reference]],metron,16,FALSE)</f>
        <v>10.76308704756207</v>
      </c>
      <c r="BY441">
        <f>VLOOKUP(Table3[[#This Row],[Reference]],metron,17,FALSE)</f>
        <v>4.8317672021824798</v>
      </c>
      <c r="BZ441">
        <f>VLOOKUP(Table3[[#This Row],[Reference]],metron,18,FALSE)</f>
        <v>4.6698999696877843</v>
      </c>
      <c r="CA441">
        <f>VLOOKUP(Table3[[#This Row],[Reference]],metron,19,FALSE)</f>
        <v>6.5861209222566508</v>
      </c>
      <c r="CB441">
        <f>VLOOKUP(Table3[[#This Row],[Reference]],metron,20,FALSE)</f>
        <v>6.093187077874286</v>
      </c>
      <c r="CC441">
        <f>VLOOKUP(Table3[[#This Row],[Reference]],metron,21,FALSE)</f>
        <v>12.685679611650491</v>
      </c>
      <c r="CD441">
        <f>VLOOKUP(Table3[[#This Row],[Reference]],metron,22,FALSE)</f>
        <v>13.02639563106796</v>
      </c>
      <c r="CE441">
        <f>VLOOKUP(Table3[[#This Row],[Reference]],metron,23,FALSE)</f>
        <v>1.6481211768132831</v>
      </c>
      <c r="CF441">
        <f>VLOOKUP(Table3[[#This Row],[Reference]],metron,24,FALSE)</f>
        <v>1.8572676958928049</v>
      </c>
      <c r="CG441">
        <f>VLOOKUP(Table3[[#This Row],[Reference]],metron,25,FALSE)</f>
        <v>9.641712787649287E-2</v>
      </c>
      <c r="CH441">
        <f>VLOOKUP(Table3[[#This Row],[Reference]],metron,26,FALSE)</f>
        <v>0.11302068161957469</v>
      </c>
    </row>
    <row r="442" spans="1:86" hidden="1" x14ac:dyDescent="0.45">
      <c r="A442">
        <v>1573340400</v>
      </c>
      <c r="B442" t="s">
        <v>2564</v>
      </c>
      <c r="C442" t="s">
        <v>64</v>
      </c>
      <c r="D442" t="s">
        <v>65</v>
      </c>
      <c r="E442" t="s">
        <v>2284</v>
      </c>
      <c r="F442" t="s">
        <v>2316</v>
      </c>
      <c r="G442" t="s">
        <v>2312</v>
      </c>
      <c r="H442">
        <v>13</v>
      </c>
      <c r="I442">
        <v>1</v>
      </c>
      <c r="J442">
        <v>1.17</v>
      </c>
      <c r="K442">
        <v>0.82</v>
      </c>
      <c r="L442">
        <v>1.0900000000000001</v>
      </c>
      <c r="M442">
        <v>1</v>
      </c>
      <c r="N442">
        <v>2</v>
      </c>
      <c r="O442">
        <v>3</v>
      </c>
      <c r="P442">
        <v>1</v>
      </c>
      <c r="Q442">
        <v>1</v>
      </c>
      <c r="R442">
        <v>0</v>
      </c>
      <c r="S442">
        <v>12</v>
      </c>
      <c r="T442" t="s">
        <v>2565</v>
      </c>
      <c r="U442">
        <v>3</v>
      </c>
      <c r="V442">
        <v>10</v>
      </c>
      <c r="W442">
        <v>4</v>
      </c>
      <c r="X442">
        <v>1</v>
      </c>
      <c r="Y442">
        <v>0</v>
      </c>
      <c r="Z442">
        <v>0</v>
      </c>
      <c r="AA442">
        <v>2</v>
      </c>
      <c r="AB442">
        <v>3</v>
      </c>
      <c r="AC442">
        <v>0</v>
      </c>
      <c r="AD442">
        <v>0</v>
      </c>
      <c r="AE442">
        <v>8</v>
      </c>
      <c r="AF442">
        <v>18</v>
      </c>
      <c r="AG442">
        <v>3</v>
      </c>
      <c r="AH442">
        <v>11</v>
      </c>
      <c r="AI442">
        <v>5</v>
      </c>
      <c r="AJ442">
        <v>7</v>
      </c>
      <c r="AK442">
        <v>21</v>
      </c>
      <c r="AL442">
        <v>6</v>
      </c>
      <c r="AM442">
        <v>31</v>
      </c>
      <c r="AN442">
        <v>69</v>
      </c>
      <c r="AO442">
        <v>1.06</v>
      </c>
      <c r="AP442">
        <v>2.4500000000000002</v>
      </c>
      <c r="AQ442">
        <v>2.59</v>
      </c>
      <c r="AR442">
        <v>34</v>
      </c>
      <c r="AS442">
        <v>67</v>
      </c>
      <c r="AT442">
        <v>42</v>
      </c>
      <c r="AU442">
        <v>25</v>
      </c>
      <c r="AV442">
        <v>17</v>
      </c>
      <c r="AW442">
        <v>25</v>
      </c>
      <c r="AX442">
        <v>84</v>
      </c>
      <c r="AY442">
        <v>42</v>
      </c>
      <c r="AZ442">
        <v>75</v>
      </c>
      <c r="BA442">
        <v>9.17</v>
      </c>
      <c r="BB442">
        <v>5.66</v>
      </c>
      <c r="BC442">
        <v>3.85</v>
      </c>
      <c r="BD442">
        <v>3.05</v>
      </c>
      <c r="BE442">
        <v>2.1</v>
      </c>
      <c r="BF442">
        <f t="shared" si="6"/>
        <v>2.1266529463250805E-2</v>
      </c>
      <c r="BG442">
        <f>1/Table3[[#This Row],[odds_ft_home_team_win]]-Table3[[#This Row],[Margin/3]]</f>
        <v>0.23847373027700891</v>
      </c>
      <c r="BH442">
        <f>1/Table3[[#This Row],[odds_ft_draw]]-Table3[[#This Row],[Margin/3]]</f>
        <v>0.30660232299576562</v>
      </c>
      <c r="BI442">
        <f>1/Table3[[#This Row],[odds_ft_away_team_win]]-Table3[[#This Row],[Margin/3]]</f>
        <v>0.45492394672722536</v>
      </c>
      <c r="BJ442">
        <f>MROUND(Table3[[#This Row],[ProbH]]*100,2)/100</f>
        <v>0.24</v>
      </c>
      <c r="BK442">
        <v>1.38</v>
      </c>
      <c r="BL442">
        <v>2.2000000000000002</v>
      </c>
      <c r="BM442">
        <v>4.0999999999999996</v>
      </c>
      <c r="BN442">
        <v>8</v>
      </c>
      <c r="BO442">
        <v>1.91</v>
      </c>
      <c r="BP442">
        <v>1.8</v>
      </c>
      <c r="BQ442" t="s">
        <v>2365</v>
      </c>
      <c r="BR442">
        <f>VLOOKUP(Table3[[#This Row],[Reference]],metron,10,FALSE)</f>
        <v>2.6014437689969609</v>
      </c>
      <c r="BS442">
        <f>VLOOKUP(Table3[[#This Row],[Reference]],metron,11,FALSE)</f>
        <v>1.067249240121581</v>
      </c>
      <c r="BT442">
        <f>VLOOKUP(Table3[[#This Row],[Reference]],metron,12,FALSE)</f>
        <v>1.53419452887538</v>
      </c>
      <c r="BU442">
        <f>VLOOKUP(Table3[[#This Row],[Reference]],metron,13,FALSE)</f>
        <v>0.45589353612167299</v>
      </c>
      <c r="BV442">
        <f>VLOOKUP(Table3[[#This Row],[Reference]],metron,14,FALSE)</f>
        <v>0.65133079847908748</v>
      </c>
      <c r="BW442">
        <f>VLOOKUP(Table3[[#This Row],[Reference]],metron,15,FALSE)</f>
        <v>10.75886524822695</v>
      </c>
      <c r="BX442">
        <f>VLOOKUP(Table3[[#This Row],[Reference]],metron,16,FALSE)</f>
        <v>12.46679561573179</v>
      </c>
      <c r="BY442">
        <f>VLOOKUP(Table3[[#This Row],[Reference]],metron,17,FALSE)</f>
        <v>4.1157347204161248</v>
      </c>
      <c r="BZ442">
        <f>VLOOKUP(Table3[[#This Row],[Reference]],metron,18,FALSE)</f>
        <v>5.1072821846553964</v>
      </c>
      <c r="CA442">
        <f>VLOOKUP(Table3[[#This Row],[Reference]],metron,19,FALSE)</f>
        <v>6.6431305278108255</v>
      </c>
      <c r="CB442">
        <f>VLOOKUP(Table3[[#This Row],[Reference]],metron,20,FALSE)</f>
        <v>7.3595134310763939</v>
      </c>
      <c r="CC442">
        <f>VLOOKUP(Table3[[#This Row],[Reference]],metron,21,FALSE)</f>
        <v>13.11140235910878</v>
      </c>
      <c r="CD442">
        <f>VLOOKUP(Table3[[#This Row],[Reference]],metron,22,FALSE)</f>
        <v>12.93184796854522</v>
      </c>
      <c r="CE442">
        <f>VLOOKUP(Table3[[#This Row],[Reference]],metron,23,FALSE)</f>
        <v>1.8341677096370459</v>
      </c>
      <c r="CF442">
        <f>VLOOKUP(Table3[[#This Row],[Reference]],metron,24,FALSE)</f>
        <v>1.7903629536921151</v>
      </c>
      <c r="CG442">
        <f>VLOOKUP(Table3[[#This Row],[Reference]],metron,25,FALSE)</f>
        <v>0.1095118898623279</v>
      </c>
      <c r="CH442">
        <f>VLOOKUP(Table3[[#This Row],[Reference]],metron,26,FALSE)</f>
        <v>9.3241551939924908E-2</v>
      </c>
    </row>
    <row r="443" spans="1:86" hidden="1" x14ac:dyDescent="0.45">
      <c r="A443">
        <v>1573344600</v>
      </c>
      <c r="B443" t="s">
        <v>2566</v>
      </c>
      <c r="C443" t="s">
        <v>64</v>
      </c>
      <c r="D443" t="s">
        <v>65</v>
      </c>
      <c r="E443" t="s">
        <v>2305</v>
      </c>
      <c r="F443" t="s">
        <v>2279</v>
      </c>
      <c r="G443" t="s">
        <v>2285</v>
      </c>
      <c r="H443">
        <v>13</v>
      </c>
      <c r="I443">
        <v>1.33</v>
      </c>
      <c r="J443">
        <v>0.83</v>
      </c>
      <c r="K443">
        <v>1.45</v>
      </c>
      <c r="L443">
        <v>0.67</v>
      </c>
      <c r="M443">
        <v>3</v>
      </c>
      <c r="N443">
        <v>2</v>
      </c>
      <c r="O443">
        <v>5</v>
      </c>
      <c r="P443">
        <v>1</v>
      </c>
      <c r="Q443">
        <v>0</v>
      </c>
      <c r="R443">
        <v>1</v>
      </c>
      <c r="S443" t="s">
        <v>2567</v>
      </c>
      <c r="T443" t="s">
        <v>2568</v>
      </c>
      <c r="U443">
        <v>4</v>
      </c>
      <c r="V443">
        <v>4</v>
      </c>
      <c r="W443">
        <v>2</v>
      </c>
      <c r="X443">
        <v>0</v>
      </c>
      <c r="Y443">
        <v>3</v>
      </c>
      <c r="Z443">
        <v>2</v>
      </c>
      <c r="AA443">
        <v>0</v>
      </c>
      <c r="AB443">
        <v>2</v>
      </c>
      <c r="AC443">
        <v>1</v>
      </c>
      <c r="AD443">
        <v>4</v>
      </c>
      <c r="AE443">
        <v>14</v>
      </c>
      <c r="AF443">
        <v>9</v>
      </c>
      <c r="AG443">
        <v>6</v>
      </c>
      <c r="AH443">
        <v>5</v>
      </c>
      <c r="AI443">
        <v>8</v>
      </c>
      <c r="AJ443">
        <v>4</v>
      </c>
      <c r="AK443">
        <v>9</v>
      </c>
      <c r="AL443">
        <v>33</v>
      </c>
      <c r="AM443">
        <v>59</v>
      </c>
      <c r="AN443">
        <v>41</v>
      </c>
      <c r="AO443">
        <v>1.89</v>
      </c>
      <c r="AP443">
        <v>1.37</v>
      </c>
      <c r="AQ443">
        <v>1.34</v>
      </c>
      <c r="AR443">
        <v>25</v>
      </c>
      <c r="AS443">
        <v>42</v>
      </c>
      <c r="AT443">
        <v>9</v>
      </c>
      <c r="AU443">
        <v>0</v>
      </c>
      <c r="AV443">
        <v>0</v>
      </c>
      <c r="AW443">
        <v>0</v>
      </c>
      <c r="AX443">
        <v>42</v>
      </c>
      <c r="AY443">
        <v>25</v>
      </c>
      <c r="AZ443">
        <v>59</v>
      </c>
      <c r="BA443">
        <v>12</v>
      </c>
      <c r="BB443">
        <v>5.84</v>
      </c>
      <c r="BC443">
        <v>2.2999999999999998</v>
      </c>
      <c r="BD443">
        <v>3</v>
      </c>
      <c r="BE443">
        <v>3.45</v>
      </c>
      <c r="BF443">
        <f t="shared" si="6"/>
        <v>1.9323671497584554E-2</v>
      </c>
      <c r="BG443">
        <f>1/Table3[[#This Row],[odds_ft_home_team_win]]-Table3[[#This Row],[Margin/3]]</f>
        <v>0.41545893719806765</v>
      </c>
      <c r="BH443">
        <f>1/Table3[[#This Row],[odds_ft_draw]]-Table3[[#This Row],[Margin/3]]</f>
        <v>0.31400966183574874</v>
      </c>
      <c r="BI443">
        <f>1/Table3[[#This Row],[odds_ft_away_team_win]]-Table3[[#This Row],[Margin/3]]</f>
        <v>0.27053140096618356</v>
      </c>
      <c r="BJ443">
        <f>MROUND(Table3[[#This Row],[ProbH]]*100,2)/100</f>
        <v>0.42</v>
      </c>
      <c r="BK443">
        <v>1.56</v>
      </c>
      <c r="BL443">
        <v>2.7</v>
      </c>
      <c r="BM443">
        <v>5.45</v>
      </c>
      <c r="BN443">
        <v>11.25</v>
      </c>
      <c r="BO443">
        <v>2.2000000000000002</v>
      </c>
      <c r="BP443">
        <v>1.61</v>
      </c>
      <c r="BQ443" t="s">
        <v>2344</v>
      </c>
      <c r="BR443">
        <f>VLOOKUP(Table3[[#This Row],[Reference]],metron,10,FALSE)</f>
        <v>2.4884649511978703</v>
      </c>
      <c r="BS443">
        <f>VLOOKUP(Table3[[#This Row],[Reference]],metron,11,FALSE)</f>
        <v>1.396960958296362</v>
      </c>
      <c r="BT443">
        <f>VLOOKUP(Table3[[#This Row],[Reference]],metron,12,FALSE)</f>
        <v>1.091503992901508</v>
      </c>
      <c r="BU443">
        <f>VLOOKUP(Table3[[#This Row],[Reference]],metron,13,FALSE)</f>
        <v>0.60765391014975045</v>
      </c>
      <c r="BV443">
        <f>VLOOKUP(Table3[[#This Row],[Reference]],metron,14,FALSE)</f>
        <v>0.47276760953965608</v>
      </c>
      <c r="BW443">
        <f>VLOOKUP(Table3[[#This Row],[Reference]],metron,15,FALSE)</f>
        <v>12.29504785684561</v>
      </c>
      <c r="BX443">
        <f>VLOOKUP(Table3[[#This Row],[Reference]],metron,16,FALSE)</f>
        <v>10.047232625884311</v>
      </c>
      <c r="BY443">
        <f>VLOOKUP(Table3[[#This Row],[Reference]],metron,17,FALSE)</f>
        <v>5.2917192097519967</v>
      </c>
      <c r="BZ443">
        <f>VLOOKUP(Table3[[#This Row],[Reference]],metron,18,FALSE)</f>
        <v>4.2580916351408158</v>
      </c>
      <c r="CA443">
        <f>VLOOKUP(Table3[[#This Row],[Reference]],metron,19,FALSE)</f>
        <v>7.0033286470936131</v>
      </c>
      <c r="CB443">
        <f>VLOOKUP(Table3[[#This Row],[Reference]],metron,20,FALSE)</f>
        <v>5.789140990743495</v>
      </c>
      <c r="CC443">
        <f>VLOOKUP(Table3[[#This Row],[Reference]],metron,21,FALSE)</f>
        <v>12.77041895895049</v>
      </c>
      <c r="CD443">
        <f>VLOOKUP(Table3[[#This Row],[Reference]],metron,22,FALSE)</f>
        <v>13.411129919593741</v>
      </c>
      <c r="CE443">
        <f>VLOOKUP(Table3[[#This Row],[Reference]],metron,23,FALSE)</f>
        <v>1.556141062018646</v>
      </c>
      <c r="CF443">
        <f>VLOOKUP(Table3[[#This Row],[Reference]],metron,24,FALSE)</f>
        <v>1.9114308877178761</v>
      </c>
      <c r="CG443">
        <f>VLOOKUP(Table3[[#This Row],[Reference]],metron,25,FALSE)</f>
        <v>8.4920956627482766E-2</v>
      </c>
      <c r="CH443">
        <f>VLOOKUP(Table3[[#This Row],[Reference]],metron,26,FALSE)</f>
        <v>0.1323469801378192</v>
      </c>
    </row>
    <row r="444" spans="1:86" hidden="1" x14ac:dyDescent="0.45">
      <c r="A444">
        <v>1573394400</v>
      </c>
      <c r="B444" t="s">
        <v>2569</v>
      </c>
      <c r="C444" t="s">
        <v>64</v>
      </c>
      <c r="D444" t="s">
        <v>65</v>
      </c>
      <c r="E444" t="s">
        <v>66</v>
      </c>
      <c r="F444" t="s">
        <v>2331</v>
      </c>
      <c r="G444" t="s">
        <v>2408</v>
      </c>
      <c r="H444">
        <v>13</v>
      </c>
      <c r="I444">
        <v>1.67</v>
      </c>
      <c r="J444">
        <v>1.17</v>
      </c>
      <c r="K444">
        <v>1.55</v>
      </c>
      <c r="L444">
        <v>1</v>
      </c>
      <c r="M444">
        <v>0</v>
      </c>
      <c r="N444">
        <v>1</v>
      </c>
      <c r="O444">
        <v>1</v>
      </c>
      <c r="P444">
        <v>0</v>
      </c>
      <c r="Q444">
        <v>0</v>
      </c>
      <c r="R444">
        <v>0</v>
      </c>
      <c r="T444">
        <v>46</v>
      </c>
      <c r="U444">
        <v>9</v>
      </c>
      <c r="V444">
        <v>0</v>
      </c>
      <c r="W444">
        <v>2</v>
      </c>
      <c r="X444">
        <v>0</v>
      </c>
      <c r="Y444">
        <v>3</v>
      </c>
      <c r="Z444">
        <v>0</v>
      </c>
      <c r="AA444">
        <v>0</v>
      </c>
      <c r="AB444">
        <v>2</v>
      </c>
      <c r="AC444">
        <v>1</v>
      </c>
      <c r="AD444">
        <v>2</v>
      </c>
      <c r="AE444">
        <v>11</v>
      </c>
      <c r="AF444">
        <v>7</v>
      </c>
      <c r="AG444">
        <v>3</v>
      </c>
      <c r="AH444">
        <v>4</v>
      </c>
      <c r="AI444">
        <v>8</v>
      </c>
      <c r="AJ444">
        <v>3</v>
      </c>
      <c r="AK444">
        <v>14</v>
      </c>
      <c r="AL444">
        <v>20</v>
      </c>
      <c r="AM444">
        <v>69</v>
      </c>
      <c r="AN444">
        <v>31</v>
      </c>
      <c r="AO444">
        <v>1.7</v>
      </c>
      <c r="AP444">
        <v>1.02</v>
      </c>
      <c r="AQ444">
        <v>2.17</v>
      </c>
      <c r="AR444">
        <v>50</v>
      </c>
      <c r="AS444">
        <v>75</v>
      </c>
      <c r="AT444">
        <v>50</v>
      </c>
      <c r="AU444">
        <v>9</v>
      </c>
      <c r="AV444">
        <v>0</v>
      </c>
      <c r="AW444">
        <v>25</v>
      </c>
      <c r="AX444">
        <v>50</v>
      </c>
      <c r="AY444">
        <v>50</v>
      </c>
      <c r="AZ444">
        <v>67</v>
      </c>
      <c r="BA444">
        <v>12.83</v>
      </c>
      <c r="BB444">
        <v>4.83</v>
      </c>
      <c r="BC444">
        <v>1.35</v>
      </c>
      <c r="BD444">
        <v>4.6500000000000004</v>
      </c>
      <c r="BE444">
        <v>9</v>
      </c>
      <c r="BF444">
        <f t="shared" si="6"/>
        <v>2.2301871764237369E-2</v>
      </c>
      <c r="BG444">
        <f>1/Table3[[#This Row],[odds_ft_home_team_win]]-Table3[[#This Row],[Margin/3]]</f>
        <v>0.71843886897650333</v>
      </c>
      <c r="BH444">
        <f>1/Table3[[#This Row],[odds_ft_draw]]-Table3[[#This Row],[Margin/3]]</f>
        <v>0.19275189167662282</v>
      </c>
      <c r="BI444">
        <f>1/Table3[[#This Row],[odds_ft_away_team_win]]-Table3[[#This Row],[Margin/3]]</f>
        <v>8.8809239346873736E-2</v>
      </c>
      <c r="BJ444">
        <f>MROUND(Table3[[#This Row],[ProbH]]*100,2)/100</f>
        <v>0.72</v>
      </c>
      <c r="BK444">
        <v>1.26</v>
      </c>
      <c r="BL444">
        <v>1.83</v>
      </c>
      <c r="BM444">
        <v>3.1</v>
      </c>
      <c r="BN444">
        <v>5.8</v>
      </c>
      <c r="BO444">
        <v>2.15</v>
      </c>
      <c r="BP444">
        <v>1.65</v>
      </c>
      <c r="BQ444" t="s">
        <v>2360</v>
      </c>
      <c r="BR444">
        <f>VLOOKUP(Table3[[#This Row],[Reference]],metron,10,FALSE)</f>
        <v>2.9969924812030078</v>
      </c>
      <c r="BS444">
        <f>VLOOKUP(Table3[[#This Row],[Reference]],metron,11,FALSE)</f>
        <v>2.2436090225563912</v>
      </c>
      <c r="BT444">
        <f>VLOOKUP(Table3[[#This Row],[Reference]],metron,12,FALSE)</f>
        <v>0.75338345864661649</v>
      </c>
      <c r="BU444">
        <f>VLOOKUP(Table3[[#This Row],[Reference]],metron,13,FALSE)</f>
        <v>1.018796992481203</v>
      </c>
      <c r="BV444">
        <f>VLOOKUP(Table3[[#This Row],[Reference]],metron,14,FALSE)</f>
        <v>0.35112781954887218</v>
      </c>
      <c r="BW444">
        <f>VLOOKUP(Table3[[#This Row],[Reference]],metron,15,FALSE)</f>
        <v>16.67069486404834</v>
      </c>
      <c r="BX444">
        <f>VLOOKUP(Table3[[#This Row],[Reference]],metron,16,FALSE)</f>
        <v>8.2024169184290034</v>
      </c>
      <c r="BY444">
        <f>VLOOKUP(Table3[[#This Row],[Reference]],metron,17,FALSE)</f>
        <v>7.274390243902439</v>
      </c>
      <c r="BZ444">
        <f>VLOOKUP(Table3[[#This Row],[Reference]],metron,18,FALSE)</f>
        <v>3.282012195121951</v>
      </c>
      <c r="CA444">
        <f>VLOOKUP(Table3[[#This Row],[Reference]],metron,19,FALSE)</f>
        <v>9.3963046201459015</v>
      </c>
      <c r="CB444">
        <f>VLOOKUP(Table3[[#This Row],[Reference]],metron,20,FALSE)</f>
        <v>4.9204047233070529</v>
      </c>
      <c r="CC444">
        <f>VLOOKUP(Table3[[#This Row],[Reference]],metron,21,FALSE)</f>
        <v>11.79352850539291</v>
      </c>
      <c r="CD444">
        <f>VLOOKUP(Table3[[#This Row],[Reference]],metron,22,FALSE)</f>
        <v>13.348228043143299</v>
      </c>
      <c r="CE444">
        <f>VLOOKUP(Table3[[#This Row],[Reference]],metron,23,FALSE)</f>
        <v>1.2705530642750369</v>
      </c>
      <c r="CF444">
        <f>VLOOKUP(Table3[[#This Row],[Reference]],metron,24,FALSE)</f>
        <v>2.0822122571001489</v>
      </c>
      <c r="CG444">
        <f>VLOOKUP(Table3[[#This Row],[Reference]],metron,25,FALSE)</f>
        <v>5.6801195814648729E-2</v>
      </c>
      <c r="CH444">
        <f>VLOOKUP(Table3[[#This Row],[Reference]],metron,26,FALSE)</f>
        <v>0.12257100149476829</v>
      </c>
    </row>
    <row r="445" spans="1:86" hidden="1" x14ac:dyDescent="0.45">
      <c r="A445">
        <v>1573402500</v>
      </c>
      <c r="B445" t="s">
        <v>2570</v>
      </c>
      <c r="C445" t="s">
        <v>64</v>
      </c>
      <c r="D445" t="s">
        <v>65</v>
      </c>
      <c r="E445" t="s">
        <v>2300</v>
      </c>
      <c r="F445" t="s">
        <v>2291</v>
      </c>
      <c r="G445" t="s">
        <v>2292</v>
      </c>
      <c r="H445">
        <v>13</v>
      </c>
      <c r="I445">
        <v>1.33</v>
      </c>
      <c r="J445">
        <v>1.17</v>
      </c>
      <c r="K445">
        <v>1.0900000000000001</v>
      </c>
      <c r="L445">
        <v>1.25</v>
      </c>
      <c r="M445">
        <v>0</v>
      </c>
      <c r="N445">
        <v>3</v>
      </c>
      <c r="O445">
        <v>3</v>
      </c>
      <c r="P445">
        <v>2</v>
      </c>
      <c r="Q445">
        <v>0</v>
      </c>
      <c r="R445">
        <v>2</v>
      </c>
      <c r="T445" t="s">
        <v>2571</v>
      </c>
      <c r="U445">
        <v>8</v>
      </c>
      <c r="V445">
        <v>3</v>
      </c>
      <c r="W445">
        <v>5</v>
      </c>
      <c r="X445">
        <v>0</v>
      </c>
      <c r="Y445">
        <v>4</v>
      </c>
      <c r="Z445">
        <v>0</v>
      </c>
      <c r="AA445">
        <v>2</v>
      </c>
      <c r="AB445">
        <v>3</v>
      </c>
      <c r="AC445">
        <v>1</v>
      </c>
      <c r="AD445">
        <v>3</v>
      </c>
      <c r="AE445">
        <v>3</v>
      </c>
      <c r="AF445">
        <v>12</v>
      </c>
      <c r="AG445">
        <v>0</v>
      </c>
      <c r="AH445">
        <v>7</v>
      </c>
      <c r="AI445">
        <v>3</v>
      </c>
      <c r="AJ445">
        <v>5</v>
      </c>
      <c r="AK445">
        <v>13</v>
      </c>
      <c r="AL445">
        <v>25</v>
      </c>
      <c r="AM445">
        <v>60</v>
      </c>
      <c r="AN445">
        <v>40</v>
      </c>
      <c r="AO445">
        <v>0.85</v>
      </c>
      <c r="AP445">
        <v>1.67</v>
      </c>
      <c r="AQ445">
        <v>2.59</v>
      </c>
      <c r="AR445">
        <v>59</v>
      </c>
      <c r="AS445">
        <v>75</v>
      </c>
      <c r="AT445">
        <v>59</v>
      </c>
      <c r="AU445">
        <v>17</v>
      </c>
      <c r="AV445">
        <v>9</v>
      </c>
      <c r="AW445">
        <v>9</v>
      </c>
      <c r="AX445">
        <v>75</v>
      </c>
      <c r="AY445">
        <v>67</v>
      </c>
      <c r="AZ445">
        <v>75</v>
      </c>
      <c r="BA445">
        <v>9</v>
      </c>
      <c r="BB445">
        <v>7.5</v>
      </c>
      <c r="BC445">
        <v>2.95</v>
      </c>
      <c r="BD445">
        <v>2.95</v>
      </c>
      <c r="BE445">
        <v>2.6</v>
      </c>
      <c r="BF445">
        <f t="shared" si="6"/>
        <v>2.0860495436766602E-2</v>
      </c>
      <c r="BG445">
        <f>1/Table3[[#This Row],[odds_ft_home_team_win]]-Table3[[#This Row],[Margin/3]]</f>
        <v>0.31812255541069101</v>
      </c>
      <c r="BH445">
        <f>1/Table3[[#This Row],[odds_ft_draw]]-Table3[[#This Row],[Margin/3]]</f>
        <v>0.31812255541069101</v>
      </c>
      <c r="BI445">
        <f>1/Table3[[#This Row],[odds_ft_away_team_win]]-Table3[[#This Row],[Margin/3]]</f>
        <v>0.36375488917861798</v>
      </c>
      <c r="BJ445">
        <f>MROUND(Table3[[#This Row],[ProbH]]*100,2)/100</f>
        <v>0.32</v>
      </c>
      <c r="BK445">
        <v>1.5</v>
      </c>
      <c r="BL445">
        <v>2.5</v>
      </c>
      <c r="BM445">
        <v>4.95</v>
      </c>
      <c r="BN445">
        <v>10</v>
      </c>
      <c r="BO445">
        <v>2.1</v>
      </c>
      <c r="BP445">
        <v>1.67</v>
      </c>
      <c r="BQ445" t="s">
        <v>2339</v>
      </c>
      <c r="BR445">
        <f>VLOOKUP(Table3[[#This Row],[Reference]],metron,10,FALSE)</f>
        <v>2.5313454284174597</v>
      </c>
      <c r="BS445">
        <f>VLOOKUP(Table3[[#This Row],[Reference]],metron,11,FALSE)</f>
        <v>1.210167055864918</v>
      </c>
      <c r="BT445">
        <f>VLOOKUP(Table3[[#This Row],[Reference]],metron,12,FALSE)</f>
        <v>1.3211783725525419</v>
      </c>
      <c r="BU445">
        <f>VLOOKUP(Table3[[#This Row],[Reference]],metron,13,FALSE)</f>
        <v>0.53135669362084459</v>
      </c>
      <c r="BV445">
        <f>VLOOKUP(Table3[[#This Row],[Reference]],metron,14,FALSE)</f>
        <v>0.55633423180592989</v>
      </c>
      <c r="BW445">
        <f>VLOOKUP(Table3[[#This Row],[Reference]],metron,15,FALSE)</f>
        <v>11.21109010712035</v>
      </c>
      <c r="BX445">
        <f>VLOOKUP(Table3[[#This Row],[Reference]],metron,16,FALSE)</f>
        <v>11.01700787401575</v>
      </c>
      <c r="BY445">
        <f>VLOOKUP(Table3[[#This Row],[Reference]],metron,17,FALSE)</f>
        <v>4.6792332268370611</v>
      </c>
      <c r="BZ445">
        <f>VLOOKUP(Table3[[#This Row],[Reference]],metron,18,FALSE)</f>
        <v>4.7080804854679013</v>
      </c>
      <c r="CA445">
        <f>VLOOKUP(Table3[[#This Row],[Reference]],metron,19,FALSE)</f>
        <v>6.5318568802832893</v>
      </c>
      <c r="CB445">
        <f>VLOOKUP(Table3[[#This Row],[Reference]],metron,20,FALSE)</f>
        <v>6.3089273885478487</v>
      </c>
      <c r="CC445">
        <f>VLOOKUP(Table3[[#This Row],[Reference]],metron,21,FALSE)</f>
        <v>12.72547770700637</v>
      </c>
      <c r="CD445">
        <f>VLOOKUP(Table3[[#This Row],[Reference]],metron,22,FALSE)</f>
        <v>13.06847133757962</v>
      </c>
      <c r="CE445">
        <f>VLOOKUP(Table3[[#This Row],[Reference]],metron,23,FALSE)</f>
        <v>1.6902356902356901</v>
      </c>
      <c r="CF445">
        <f>VLOOKUP(Table3[[#This Row],[Reference]],metron,24,FALSE)</f>
        <v>1.8050198959289869</v>
      </c>
      <c r="CG445">
        <f>VLOOKUP(Table3[[#This Row],[Reference]],metron,25,FALSE)</f>
        <v>0.105907560453015</v>
      </c>
      <c r="CH445">
        <f>VLOOKUP(Table3[[#This Row],[Reference]],metron,26,FALSE)</f>
        <v>0.1141720232629324</v>
      </c>
    </row>
    <row r="446" spans="1:86" hidden="1" x14ac:dyDescent="0.45">
      <c r="A446">
        <v>1573410600</v>
      </c>
      <c r="B446" t="s">
        <v>2572</v>
      </c>
      <c r="C446" t="s">
        <v>64</v>
      </c>
      <c r="D446" t="s">
        <v>65</v>
      </c>
      <c r="E446" t="s">
        <v>2304</v>
      </c>
      <c r="F446" t="s">
        <v>2315</v>
      </c>
      <c r="G446" t="s">
        <v>2322</v>
      </c>
      <c r="H446">
        <v>13</v>
      </c>
      <c r="I446">
        <v>2.17</v>
      </c>
      <c r="J446">
        <v>2</v>
      </c>
      <c r="K446">
        <v>1.92</v>
      </c>
      <c r="L446">
        <v>1.64</v>
      </c>
      <c r="M446">
        <v>2</v>
      </c>
      <c r="N446">
        <v>0</v>
      </c>
      <c r="O446">
        <v>2</v>
      </c>
      <c r="P446">
        <v>2</v>
      </c>
      <c r="Q446">
        <v>2</v>
      </c>
      <c r="R446">
        <v>0</v>
      </c>
      <c r="S446" t="s">
        <v>2573</v>
      </c>
      <c r="U446">
        <v>2</v>
      </c>
      <c r="V446">
        <v>7</v>
      </c>
      <c r="W446">
        <v>2</v>
      </c>
      <c r="X446">
        <v>0</v>
      </c>
      <c r="Y446">
        <v>1</v>
      </c>
      <c r="Z446">
        <v>0</v>
      </c>
      <c r="AA446">
        <v>1</v>
      </c>
      <c r="AB446">
        <v>1</v>
      </c>
      <c r="AC446">
        <v>0</v>
      </c>
      <c r="AD446">
        <v>1</v>
      </c>
      <c r="AE446">
        <v>10</v>
      </c>
      <c r="AF446">
        <v>8</v>
      </c>
      <c r="AG446">
        <v>4</v>
      </c>
      <c r="AH446">
        <v>4</v>
      </c>
      <c r="AI446">
        <v>6</v>
      </c>
      <c r="AJ446">
        <v>4</v>
      </c>
      <c r="AK446">
        <v>9</v>
      </c>
      <c r="AL446">
        <v>10</v>
      </c>
      <c r="AM446">
        <v>34</v>
      </c>
      <c r="AN446">
        <v>66</v>
      </c>
      <c r="AO446">
        <v>1.4</v>
      </c>
      <c r="AP446">
        <v>1.61</v>
      </c>
      <c r="AQ446">
        <v>2.34</v>
      </c>
      <c r="AR446">
        <v>34</v>
      </c>
      <c r="AS446">
        <v>67</v>
      </c>
      <c r="AT446">
        <v>42</v>
      </c>
      <c r="AU446">
        <v>25</v>
      </c>
      <c r="AV446">
        <v>9</v>
      </c>
      <c r="AW446">
        <v>17</v>
      </c>
      <c r="AX446">
        <v>59</v>
      </c>
      <c r="AY446">
        <v>42</v>
      </c>
      <c r="AZ446">
        <v>83</v>
      </c>
      <c r="BA446">
        <v>14</v>
      </c>
      <c r="BB446">
        <v>4.83</v>
      </c>
      <c r="BC446">
        <v>2.2000000000000002</v>
      </c>
      <c r="BD446">
        <v>3</v>
      </c>
      <c r="BE446">
        <v>3.65</v>
      </c>
      <c r="BF446">
        <f t="shared" si="6"/>
        <v>2.0617130206171286E-2</v>
      </c>
      <c r="BG446">
        <f>1/Table3[[#This Row],[odds_ft_home_team_win]]-Table3[[#This Row],[Margin/3]]</f>
        <v>0.43392832433928324</v>
      </c>
      <c r="BH446">
        <f>1/Table3[[#This Row],[odds_ft_draw]]-Table3[[#This Row],[Margin/3]]</f>
        <v>0.31271620312716203</v>
      </c>
      <c r="BI446">
        <f>1/Table3[[#This Row],[odds_ft_away_team_win]]-Table3[[#This Row],[Margin/3]]</f>
        <v>0.25335547253355473</v>
      </c>
      <c r="BJ446">
        <f>MROUND(Table3[[#This Row],[ProbH]]*100,2)/100</f>
        <v>0.44</v>
      </c>
      <c r="BK446">
        <v>1.57</v>
      </c>
      <c r="BL446">
        <v>2.75</v>
      </c>
      <c r="BM446">
        <v>5.6</v>
      </c>
      <c r="BN446">
        <v>11.5</v>
      </c>
      <c r="BO446">
        <v>2.2999999999999998</v>
      </c>
      <c r="BP446">
        <v>1.57</v>
      </c>
      <c r="BQ446" t="s">
        <v>2308</v>
      </c>
      <c r="BR446">
        <f>VLOOKUP(Table3[[#This Row],[Reference]],metron,10,FALSE)</f>
        <v>2.4807646356033461</v>
      </c>
      <c r="BS446">
        <f>VLOOKUP(Table3[[#This Row],[Reference]],metron,11,FALSE)</f>
        <v>1.4140979689366791</v>
      </c>
      <c r="BT446">
        <f>VLOOKUP(Table3[[#This Row],[Reference]],metron,12,FALSE)</f>
        <v>1.0666666666666671</v>
      </c>
      <c r="BU446">
        <f>VLOOKUP(Table3[[#This Row],[Reference]],metron,13,FALSE)</f>
        <v>0.62712066905615294</v>
      </c>
      <c r="BV446">
        <f>VLOOKUP(Table3[[#This Row],[Reference]],metron,14,FALSE)</f>
        <v>0.46009557945041818</v>
      </c>
      <c r="BW446">
        <f>VLOOKUP(Table3[[#This Row],[Reference]],metron,15,FALSE)</f>
        <v>12.56969280146722</v>
      </c>
      <c r="BX446">
        <f>VLOOKUP(Table3[[#This Row],[Reference]],metron,16,FALSE)</f>
        <v>9.8695552498853729</v>
      </c>
      <c r="BY446">
        <f>VLOOKUP(Table3[[#This Row],[Reference]],metron,17,FALSE)</f>
        <v>5.2754256787850897</v>
      </c>
      <c r="BZ446">
        <f>VLOOKUP(Table3[[#This Row],[Reference]],metron,18,FALSE)</f>
        <v>4.1279337321675103</v>
      </c>
      <c r="CA446">
        <f>VLOOKUP(Table3[[#This Row],[Reference]],metron,19,FALSE)</f>
        <v>7.2942671226821298</v>
      </c>
      <c r="CB446">
        <f>VLOOKUP(Table3[[#This Row],[Reference]],metron,20,FALSE)</f>
        <v>5.7416215177178627</v>
      </c>
      <c r="CC446">
        <f>VLOOKUP(Table3[[#This Row],[Reference]],metron,21,FALSE)</f>
        <v>12.897246007868549</v>
      </c>
      <c r="CD446">
        <f>VLOOKUP(Table3[[#This Row],[Reference]],metron,22,FALSE)</f>
        <v>13.507058551261281</v>
      </c>
      <c r="CE446">
        <f>VLOOKUP(Table3[[#This Row],[Reference]],metron,23,FALSE)</f>
        <v>1.576522702104098</v>
      </c>
      <c r="CF446">
        <f>VLOOKUP(Table3[[#This Row],[Reference]],metron,24,FALSE)</f>
        <v>1.917165005537099</v>
      </c>
      <c r="CG446">
        <f>VLOOKUP(Table3[[#This Row],[Reference]],metron,25,FALSE)</f>
        <v>8.4385382059800659E-2</v>
      </c>
      <c r="CH446">
        <f>VLOOKUP(Table3[[#This Row],[Reference]],metron,26,FALSE)</f>
        <v>0.1233665559246955</v>
      </c>
    </row>
    <row r="447" spans="1:86" hidden="1" x14ac:dyDescent="0.45">
      <c r="A447">
        <v>1573418700</v>
      </c>
      <c r="B447" t="s">
        <v>2574</v>
      </c>
      <c r="C447" t="s">
        <v>64</v>
      </c>
      <c r="D447" t="s">
        <v>65</v>
      </c>
      <c r="E447" t="s">
        <v>2273</v>
      </c>
      <c r="F447" t="s">
        <v>2321</v>
      </c>
      <c r="G447" t="s">
        <v>2296</v>
      </c>
      <c r="H447">
        <v>13</v>
      </c>
      <c r="I447">
        <v>1.83</v>
      </c>
      <c r="J447">
        <v>1</v>
      </c>
      <c r="K447">
        <v>1.82</v>
      </c>
      <c r="L447">
        <v>0.75</v>
      </c>
      <c r="M447">
        <v>1</v>
      </c>
      <c r="N447">
        <v>0</v>
      </c>
      <c r="O447">
        <v>1</v>
      </c>
      <c r="P447">
        <v>0</v>
      </c>
      <c r="Q447">
        <v>0</v>
      </c>
      <c r="R447">
        <v>0</v>
      </c>
      <c r="S447">
        <v>76</v>
      </c>
      <c r="U447">
        <v>8</v>
      </c>
      <c r="V447">
        <v>3</v>
      </c>
      <c r="W447">
        <v>4</v>
      </c>
      <c r="X447">
        <v>0</v>
      </c>
      <c r="Y447">
        <v>5</v>
      </c>
      <c r="Z447">
        <v>2</v>
      </c>
      <c r="AA447">
        <v>2</v>
      </c>
      <c r="AB447">
        <v>2</v>
      </c>
      <c r="AC447">
        <v>2</v>
      </c>
      <c r="AD447">
        <v>5</v>
      </c>
      <c r="AE447">
        <v>14</v>
      </c>
      <c r="AF447">
        <v>7</v>
      </c>
      <c r="AG447">
        <v>4</v>
      </c>
      <c r="AH447">
        <v>5</v>
      </c>
      <c r="AI447">
        <v>10</v>
      </c>
      <c r="AJ447">
        <v>2</v>
      </c>
      <c r="AK447">
        <v>13</v>
      </c>
      <c r="AL447">
        <v>15</v>
      </c>
      <c r="AM447">
        <v>73</v>
      </c>
      <c r="AN447">
        <v>27</v>
      </c>
      <c r="AO447">
        <v>1.88</v>
      </c>
      <c r="AP447">
        <v>1.1499999999999999</v>
      </c>
      <c r="AQ447">
        <v>2.09</v>
      </c>
      <c r="AR447">
        <v>42</v>
      </c>
      <c r="AS447">
        <v>50</v>
      </c>
      <c r="AT447">
        <v>42</v>
      </c>
      <c r="AU447">
        <v>25</v>
      </c>
      <c r="AV447">
        <v>17</v>
      </c>
      <c r="AW447">
        <v>25</v>
      </c>
      <c r="AX447">
        <v>50</v>
      </c>
      <c r="AY447">
        <v>33</v>
      </c>
      <c r="AZ447">
        <v>50</v>
      </c>
      <c r="BA447">
        <v>9.16</v>
      </c>
      <c r="BB447">
        <v>5.84</v>
      </c>
      <c r="BC447">
        <v>1.61</v>
      </c>
      <c r="BD447">
        <v>3.45</v>
      </c>
      <c r="BE447">
        <v>6.45</v>
      </c>
      <c r="BF447">
        <f t="shared" si="6"/>
        <v>2.2003948192016971E-2</v>
      </c>
      <c r="BG447">
        <f>1/Table3[[#This Row],[odds_ft_home_team_win]]-Table3[[#This Row],[Margin/3]]</f>
        <v>0.59911406423034319</v>
      </c>
      <c r="BH447">
        <f>1/Table3[[#This Row],[odds_ft_draw]]-Table3[[#This Row],[Margin/3]]</f>
        <v>0.26785112427175117</v>
      </c>
      <c r="BI447">
        <f>1/Table3[[#This Row],[odds_ft_away_team_win]]-Table3[[#This Row],[Margin/3]]</f>
        <v>0.1330348114979055</v>
      </c>
      <c r="BJ447">
        <f>MROUND(Table3[[#This Row],[ProbH]]*100,2)/100</f>
        <v>0.6</v>
      </c>
      <c r="BK447">
        <v>1.43</v>
      </c>
      <c r="BL447">
        <v>2.2999999999999998</v>
      </c>
      <c r="BM447">
        <v>4.4000000000000004</v>
      </c>
      <c r="BN447">
        <v>8.75</v>
      </c>
      <c r="BO447">
        <v>2.25</v>
      </c>
      <c r="BP447">
        <v>1.59</v>
      </c>
      <c r="BQ447" t="s">
        <v>2276</v>
      </c>
      <c r="BR447">
        <f>VLOOKUP(Table3[[#This Row],[Reference]],metron,10,FALSE)</f>
        <v>2.7310090702947849</v>
      </c>
      <c r="BS447">
        <f>VLOOKUP(Table3[[#This Row],[Reference]],metron,11,FALSE)</f>
        <v>1.841836734693878</v>
      </c>
      <c r="BT447">
        <f>VLOOKUP(Table3[[#This Row],[Reference]],metron,12,FALSE)</f>
        <v>0.88917233560090703</v>
      </c>
      <c r="BU447">
        <f>VLOOKUP(Table3[[#This Row],[Reference]],metron,13,FALSE)</f>
        <v>0.804822695035461</v>
      </c>
      <c r="BV447">
        <f>VLOOKUP(Table3[[#This Row],[Reference]],metron,14,FALSE)</f>
        <v>0.38099290780141842</v>
      </c>
      <c r="BW447">
        <f>VLOOKUP(Table3[[#This Row],[Reference]],metron,15,FALSE)</f>
        <v>14.25174825174825</v>
      </c>
      <c r="BX447">
        <f>VLOOKUP(Table3[[#This Row],[Reference]],metron,16,FALSE)</f>
        <v>8.8316683316683324</v>
      </c>
      <c r="BY447">
        <f>VLOOKUP(Table3[[#This Row],[Reference]],metron,17,FALSE)</f>
        <v>6.2901265822784813</v>
      </c>
      <c r="BZ447">
        <f>VLOOKUP(Table3[[#This Row],[Reference]],metron,18,FALSE)</f>
        <v>3.6162025316455702</v>
      </c>
      <c r="CA447">
        <f>VLOOKUP(Table3[[#This Row],[Reference]],metron,19,FALSE)</f>
        <v>7.9616216694697686</v>
      </c>
      <c r="CB447">
        <f>VLOOKUP(Table3[[#This Row],[Reference]],metron,20,FALSE)</f>
        <v>5.2154658000227627</v>
      </c>
      <c r="CC447">
        <f>VLOOKUP(Table3[[#This Row],[Reference]],metron,21,FALSE)</f>
        <v>12.444895886236671</v>
      </c>
      <c r="CD447">
        <f>VLOOKUP(Table3[[#This Row],[Reference]],metron,22,FALSE)</f>
        <v>13.620619603859829</v>
      </c>
      <c r="CE447">
        <f>VLOOKUP(Table3[[#This Row],[Reference]],metron,23,FALSE)</f>
        <v>1.406084017382907</v>
      </c>
      <c r="CF447">
        <f>VLOOKUP(Table3[[#This Row],[Reference]],metron,24,FALSE)</f>
        <v>2.070980202800579</v>
      </c>
      <c r="CG447">
        <f>VLOOKUP(Table3[[#This Row],[Reference]],metron,25,FALSE)</f>
        <v>6.1323032351521013E-2</v>
      </c>
      <c r="CH447">
        <f>VLOOKUP(Table3[[#This Row],[Reference]],metron,26,FALSE)</f>
        <v>0.1313375181071946</v>
      </c>
    </row>
    <row r="448" spans="1:86" hidden="1" x14ac:dyDescent="0.45">
      <c r="A448">
        <v>1573426800</v>
      </c>
      <c r="B448" t="s">
        <v>2575</v>
      </c>
      <c r="C448" t="s">
        <v>64</v>
      </c>
      <c r="D448" t="s">
        <v>65</v>
      </c>
      <c r="E448" t="s">
        <v>2311</v>
      </c>
      <c r="F448" t="s">
        <v>2320</v>
      </c>
      <c r="G448" t="s">
        <v>2317</v>
      </c>
      <c r="H448">
        <v>13</v>
      </c>
      <c r="I448">
        <v>1.83</v>
      </c>
      <c r="J448">
        <v>2.17</v>
      </c>
      <c r="K448">
        <v>1.73</v>
      </c>
      <c r="L448">
        <v>2.09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U448">
        <v>4</v>
      </c>
      <c r="V448">
        <v>4</v>
      </c>
      <c r="W448">
        <v>4</v>
      </c>
      <c r="X448">
        <v>0</v>
      </c>
      <c r="Y448">
        <v>5</v>
      </c>
      <c r="Z448">
        <v>1</v>
      </c>
      <c r="AA448">
        <v>3</v>
      </c>
      <c r="AB448">
        <v>1</v>
      </c>
      <c r="AC448">
        <v>1</v>
      </c>
      <c r="AD448">
        <v>5</v>
      </c>
      <c r="AE448">
        <v>12</v>
      </c>
      <c r="AF448">
        <v>13</v>
      </c>
      <c r="AG448">
        <v>7</v>
      </c>
      <c r="AH448">
        <v>9</v>
      </c>
      <c r="AI448">
        <v>5</v>
      </c>
      <c r="AJ448">
        <v>4</v>
      </c>
      <c r="AK448">
        <v>21</v>
      </c>
      <c r="AL448">
        <v>14</v>
      </c>
      <c r="AM448">
        <v>62</v>
      </c>
      <c r="AN448">
        <v>38</v>
      </c>
      <c r="AO448">
        <v>1.89</v>
      </c>
      <c r="AP448">
        <v>1.93</v>
      </c>
      <c r="AQ448">
        <v>1.75</v>
      </c>
      <c r="AR448">
        <v>25</v>
      </c>
      <c r="AS448">
        <v>50</v>
      </c>
      <c r="AT448">
        <v>25</v>
      </c>
      <c r="AU448">
        <v>17</v>
      </c>
      <c r="AV448">
        <v>0</v>
      </c>
      <c r="AW448">
        <v>33</v>
      </c>
      <c r="AX448">
        <v>75</v>
      </c>
      <c r="AY448">
        <v>17</v>
      </c>
      <c r="AZ448">
        <v>50</v>
      </c>
      <c r="BA448">
        <v>10.83</v>
      </c>
      <c r="BB448">
        <v>6.84</v>
      </c>
      <c r="BC448">
        <v>2.8</v>
      </c>
      <c r="BD448">
        <v>2.95</v>
      </c>
      <c r="BE448">
        <v>2.7</v>
      </c>
      <c r="BF448">
        <f t="shared" si="6"/>
        <v>2.2165426120228354E-2</v>
      </c>
      <c r="BG448">
        <f>1/Table3[[#This Row],[odds_ft_home_team_win]]-Table3[[#This Row],[Margin/3]]</f>
        <v>0.33497743102262878</v>
      </c>
      <c r="BH448">
        <f>1/Table3[[#This Row],[odds_ft_draw]]-Table3[[#This Row],[Margin/3]]</f>
        <v>0.31681762472722924</v>
      </c>
      <c r="BI448">
        <f>1/Table3[[#This Row],[odds_ft_away_team_win]]-Table3[[#This Row],[Margin/3]]</f>
        <v>0.34820494425014198</v>
      </c>
      <c r="BJ448">
        <f>MROUND(Table3[[#This Row],[ProbH]]*100,2)/100</f>
        <v>0.34</v>
      </c>
      <c r="BK448">
        <v>1.54</v>
      </c>
      <c r="BL448">
        <v>2.65</v>
      </c>
      <c r="BM448">
        <v>5.4</v>
      </c>
      <c r="BN448">
        <v>11</v>
      </c>
      <c r="BO448">
        <v>2.15</v>
      </c>
      <c r="BP448">
        <v>1.65</v>
      </c>
      <c r="BQ448" t="s">
        <v>2348</v>
      </c>
      <c r="BR448">
        <f>VLOOKUP(Table3[[#This Row],[Reference]],metron,10,FALSE)</f>
        <v>2.5229727551184897</v>
      </c>
      <c r="BS448">
        <f>VLOOKUP(Table3[[#This Row],[Reference]],metron,11,FALSE)</f>
        <v>1.228921489601805</v>
      </c>
      <c r="BT448">
        <f>VLOOKUP(Table3[[#This Row],[Reference]],metron,12,FALSE)</f>
        <v>1.2940512655166849</v>
      </c>
      <c r="BU448">
        <f>VLOOKUP(Table3[[#This Row],[Reference]],metron,13,FALSE)</f>
        <v>0.53240890035472432</v>
      </c>
      <c r="BV448">
        <f>VLOOKUP(Table3[[#This Row],[Reference]],metron,14,FALSE)</f>
        <v>0.56514027732989358</v>
      </c>
      <c r="BW448">
        <f>VLOOKUP(Table3[[#This Row],[Reference]],metron,15,FALSE)</f>
        <v>11.417888124439131</v>
      </c>
      <c r="BX448">
        <f>VLOOKUP(Table3[[#This Row],[Reference]],metron,16,FALSE)</f>
        <v>10.76308704756207</v>
      </c>
      <c r="BY448">
        <f>VLOOKUP(Table3[[#This Row],[Reference]],metron,17,FALSE)</f>
        <v>4.8317672021824798</v>
      </c>
      <c r="BZ448">
        <f>VLOOKUP(Table3[[#This Row],[Reference]],metron,18,FALSE)</f>
        <v>4.6698999696877843</v>
      </c>
      <c r="CA448">
        <f>VLOOKUP(Table3[[#This Row],[Reference]],metron,19,FALSE)</f>
        <v>6.5861209222566508</v>
      </c>
      <c r="CB448">
        <f>VLOOKUP(Table3[[#This Row],[Reference]],metron,20,FALSE)</f>
        <v>6.093187077874286</v>
      </c>
      <c r="CC448">
        <f>VLOOKUP(Table3[[#This Row],[Reference]],metron,21,FALSE)</f>
        <v>12.685679611650491</v>
      </c>
      <c r="CD448">
        <f>VLOOKUP(Table3[[#This Row],[Reference]],metron,22,FALSE)</f>
        <v>13.02639563106796</v>
      </c>
      <c r="CE448">
        <f>VLOOKUP(Table3[[#This Row],[Reference]],metron,23,FALSE)</f>
        <v>1.6481211768132831</v>
      </c>
      <c r="CF448">
        <f>VLOOKUP(Table3[[#This Row],[Reference]],metron,24,FALSE)</f>
        <v>1.8572676958928049</v>
      </c>
      <c r="CG448">
        <f>VLOOKUP(Table3[[#This Row],[Reference]],metron,25,FALSE)</f>
        <v>9.641712787649287E-2</v>
      </c>
      <c r="CH448">
        <f>VLOOKUP(Table3[[#This Row],[Reference]],metron,26,FALSE)</f>
        <v>0.11302068161957469</v>
      </c>
    </row>
    <row r="449" spans="1:86" hidden="1" x14ac:dyDescent="0.45">
      <c r="A449">
        <v>1574548800</v>
      </c>
      <c r="B449" t="s">
        <v>2576</v>
      </c>
      <c r="C449" t="s">
        <v>64</v>
      </c>
      <c r="D449" t="s">
        <v>65</v>
      </c>
      <c r="E449" t="s">
        <v>2321</v>
      </c>
      <c r="F449" t="s">
        <v>2305</v>
      </c>
      <c r="G449" t="s">
        <v>2292</v>
      </c>
      <c r="H449">
        <v>14</v>
      </c>
      <c r="I449">
        <v>1.33</v>
      </c>
      <c r="J449">
        <v>0.83</v>
      </c>
      <c r="K449">
        <v>1.18</v>
      </c>
      <c r="L449">
        <v>0.83</v>
      </c>
      <c r="M449">
        <v>1</v>
      </c>
      <c r="N449">
        <v>1</v>
      </c>
      <c r="O449">
        <v>2</v>
      </c>
      <c r="P449">
        <v>0</v>
      </c>
      <c r="Q449">
        <v>0</v>
      </c>
      <c r="R449">
        <v>0</v>
      </c>
      <c r="S449">
        <v>81</v>
      </c>
      <c r="T449">
        <v>72</v>
      </c>
      <c r="U449">
        <v>2</v>
      </c>
      <c r="V449">
        <v>6</v>
      </c>
      <c r="W449">
        <v>2</v>
      </c>
      <c r="X449">
        <v>0</v>
      </c>
      <c r="Y449">
        <v>2</v>
      </c>
      <c r="Z449">
        <v>0</v>
      </c>
      <c r="AA449">
        <v>0</v>
      </c>
      <c r="AB449">
        <v>2</v>
      </c>
      <c r="AC449">
        <v>1</v>
      </c>
      <c r="AD449">
        <v>1</v>
      </c>
      <c r="AE449">
        <v>9</v>
      </c>
      <c r="AF449">
        <v>8</v>
      </c>
      <c r="AG449">
        <v>6</v>
      </c>
      <c r="AH449">
        <v>2</v>
      </c>
      <c r="AI449">
        <v>3</v>
      </c>
      <c r="AJ449">
        <v>6</v>
      </c>
      <c r="AK449">
        <v>17</v>
      </c>
      <c r="AL449">
        <v>17</v>
      </c>
      <c r="AM449">
        <v>59</v>
      </c>
      <c r="AN449">
        <v>41</v>
      </c>
      <c r="AO449">
        <v>1.46</v>
      </c>
      <c r="AP449">
        <v>0.99</v>
      </c>
      <c r="AQ449">
        <v>2.25</v>
      </c>
      <c r="AR449">
        <v>34</v>
      </c>
      <c r="AS449">
        <v>67</v>
      </c>
      <c r="AT449">
        <v>34</v>
      </c>
      <c r="AU449">
        <v>34</v>
      </c>
      <c r="AV449">
        <v>9</v>
      </c>
      <c r="AW449">
        <v>17</v>
      </c>
      <c r="AX449">
        <v>58</v>
      </c>
      <c r="AY449">
        <v>34</v>
      </c>
      <c r="AZ449">
        <v>75</v>
      </c>
      <c r="BA449">
        <v>6.66</v>
      </c>
      <c r="BB449">
        <v>7.17</v>
      </c>
      <c r="BC449">
        <v>2.6</v>
      </c>
      <c r="BD449">
        <v>3</v>
      </c>
      <c r="BE449">
        <v>2.9</v>
      </c>
      <c r="BF449">
        <f t="shared" si="6"/>
        <v>2.0925434718538138E-2</v>
      </c>
      <c r="BG449">
        <f>1/Table3[[#This Row],[odds_ft_home_team_win]]-Table3[[#This Row],[Margin/3]]</f>
        <v>0.36368994989684644</v>
      </c>
      <c r="BH449">
        <f>1/Table3[[#This Row],[odds_ft_draw]]-Table3[[#This Row],[Margin/3]]</f>
        <v>0.31240789861479518</v>
      </c>
      <c r="BI449">
        <f>1/Table3[[#This Row],[odds_ft_away_team_win]]-Table3[[#This Row],[Margin/3]]</f>
        <v>0.32390215148835844</v>
      </c>
      <c r="BJ449">
        <f>MROUND(Table3[[#This Row],[ProbH]]*100,2)/100</f>
        <v>0.36</v>
      </c>
      <c r="BK449">
        <v>1.5</v>
      </c>
      <c r="BL449">
        <v>2.5499999999999998</v>
      </c>
      <c r="BM449">
        <v>5.05</v>
      </c>
      <c r="BN449">
        <v>10.25</v>
      </c>
      <c r="BO449">
        <v>2.1</v>
      </c>
      <c r="BP449">
        <v>1.67</v>
      </c>
      <c r="BQ449" t="s">
        <v>2337</v>
      </c>
      <c r="BR449">
        <f>VLOOKUP(Table3[[#This Row],[Reference]],metron,10,FALSE)</f>
        <v>2.5110350525197691</v>
      </c>
      <c r="BS449">
        <f>VLOOKUP(Table3[[#This Row],[Reference]],metron,11,FALSE)</f>
        <v>1.269326094653606</v>
      </c>
      <c r="BT449">
        <f>VLOOKUP(Table3[[#This Row],[Reference]],metron,12,FALSE)</f>
        <v>1.2417089578661631</v>
      </c>
      <c r="BU449">
        <f>VLOOKUP(Table3[[#This Row],[Reference]],metron,13,FALSE)</f>
        <v>0.56586402266288949</v>
      </c>
      <c r="BV449">
        <f>VLOOKUP(Table3[[#This Row],[Reference]],metron,14,FALSE)</f>
        <v>0.55158168083097259</v>
      </c>
      <c r="BW449">
        <f>VLOOKUP(Table3[[#This Row],[Reference]],metron,15,FALSE)</f>
        <v>11.49400826446281</v>
      </c>
      <c r="BX449">
        <f>VLOOKUP(Table3[[#This Row],[Reference]],metron,16,FALSE)</f>
        <v>10.507231404958681</v>
      </c>
      <c r="BY449">
        <f>VLOOKUP(Table3[[#This Row],[Reference]],metron,17,FALSE)</f>
        <v>4.9238790406673623</v>
      </c>
      <c r="BZ449">
        <f>VLOOKUP(Table3[[#This Row],[Reference]],metron,18,FALSE)</f>
        <v>4.6296141814389991</v>
      </c>
      <c r="CA449">
        <f>VLOOKUP(Table3[[#This Row],[Reference]],metron,19,FALSE)</f>
        <v>6.5701292237954476</v>
      </c>
      <c r="CB449">
        <f>VLOOKUP(Table3[[#This Row],[Reference]],metron,20,FALSE)</f>
        <v>5.8776172235196817</v>
      </c>
      <c r="CC449">
        <f>VLOOKUP(Table3[[#This Row],[Reference]],metron,21,FALSE)</f>
        <v>12.798739495798319</v>
      </c>
      <c r="CD449">
        <f>VLOOKUP(Table3[[#This Row],[Reference]],metron,22,FALSE)</f>
        <v>12.98844537815126</v>
      </c>
      <c r="CE449">
        <f>VLOOKUP(Table3[[#This Row],[Reference]],metron,23,FALSE)</f>
        <v>1.604928297313674</v>
      </c>
      <c r="CF449">
        <f>VLOOKUP(Table3[[#This Row],[Reference]],metron,24,FALSE)</f>
        <v>1.791961219955565</v>
      </c>
      <c r="CG449">
        <f>VLOOKUP(Table3[[#This Row],[Reference]],metron,25,FALSE)</f>
        <v>8.887093516461321E-2</v>
      </c>
      <c r="CH449">
        <f>VLOOKUP(Table3[[#This Row],[Reference]],metron,26,FALSE)</f>
        <v>0.11694607150070691</v>
      </c>
    </row>
    <row r="450" spans="1:86" hidden="1" x14ac:dyDescent="0.45">
      <c r="A450">
        <v>1574548800</v>
      </c>
      <c r="B450" t="s">
        <v>2576</v>
      </c>
      <c r="C450" t="s">
        <v>64</v>
      </c>
      <c r="D450" t="s">
        <v>65</v>
      </c>
      <c r="E450" t="s">
        <v>2315</v>
      </c>
      <c r="F450" t="s">
        <v>2290</v>
      </c>
      <c r="G450" t="s">
        <v>2301</v>
      </c>
      <c r="H450">
        <v>14</v>
      </c>
      <c r="I450">
        <v>0.33</v>
      </c>
      <c r="J450">
        <v>1.83</v>
      </c>
      <c r="K450">
        <v>1.5</v>
      </c>
      <c r="L450">
        <v>1.17</v>
      </c>
      <c r="M450">
        <v>2</v>
      </c>
      <c r="N450">
        <v>0</v>
      </c>
      <c r="O450">
        <v>2</v>
      </c>
      <c r="P450">
        <v>1</v>
      </c>
      <c r="Q450">
        <v>1</v>
      </c>
      <c r="R450">
        <v>0</v>
      </c>
      <c r="S450" t="s">
        <v>153</v>
      </c>
      <c r="U450">
        <v>6</v>
      </c>
      <c r="V450">
        <v>11</v>
      </c>
      <c r="W450">
        <v>1</v>
      </c>
      <c r="X450">
        <v>0</v>
      </c>
      <c r="Y450">
        <v>2</v>
      </c>
      <c r="Z450">
        <v>0</v>
      </c>
      <c r="AA450">
        <v>1</v>
      </c>
      <c r="AB450">
        <v>0</v>
      </c>
      <c r="AC450">
        <v>1</v>
      </c>
      <c r="AD450">
        <v>1</v>
      </c>
      <c r="AE450">
        <v>22</v>
      </c>
      <c r="AF450">
        <v>20</v>
      </c>
      <c r="AG450">
        <v>12</v>
      </c>
      <c r="AH450">
        <v>8</v>
      </c>
      <c r="AI450">
        <v>10</v>
      </c>
      <c r="AJ450">
        <v>12</v>
      </c>
      <c r="AK450">
        <v>10</v>
      </c>
      <c r="AL450">
        <v>7</v>
      </c>
      <c r="AM450">
        <v>45</v>
      </c>
      <c r="AN450">
        <v>55</v>
      </c>
      <c r="AO450">
        <v>2.69</v>
      </c>
      <c r="AP450">
        <v>2.6</v>
      </c>
      <c r="AQ450">
        <v>2.09</v>
      </c>
      <c r="AR450">
        <v>34</v>
      </c>
      <c r="AS450">
        <v>50</v>
      </c>
      <c r="AT450">
        <v>42</v>
      </c>
      <c r="AU450">
        <v>17</v>
      </c>
      <c r="AV450">
        <v>9</v>
      </c>
      <c r="AW450">
        <v>25</v>
      </c>
      <c r="AX450">
        <v>67</v>
      </c>
      <c r="AY450">
        <v>25</v>
      </c>
      <c r="AZ450">
        <v>67</v>
      </c>
      <c r="BA450">
        <v>7.34</v>
      </c>
      <c r="BB450">
        <v>4.66</v>
      </c>
      <c r="BC450">
        <v>2.65</v>
      </c>
      <c r="BD450">
        <v>2.95</v>
      </c>
      <c r="BE450">
        <v>2.9</v>
      </c>
      <c r="BF450">
        <f t="shared" si="6"/>
        <v>2.0389709206797352E-2</v>
      </c>
      <c r="BG450">
        <f>1/Table3[[#This Row],[odds_ft_home_team_win]]-Table3[[#This Row],[Margin/3]]</f>
        <v>0.35696878135924043</v>
      </c>
      <c r="BH450">
        <f>1/Table3[[#This Row],[odds_ft_draw]]-Table3[[#This Row],[Margin/3]]</f>
        <v>0.31859334164066028</v>
      </c>
      <c r="BI450">
        <f>1/Table3[[#This Row],[odds_ft_away_team_win]]-Table3[[#This Row],[Margin/3]]</f>
        <v>0.32443787700009924</v>
      </c>
      <c r="BJ450">
        <f>MROUND(Table3[[#This Row],[ProbH]]*100,2)/100</f>
        <v>0.36</v>
      </c>
      <c r="BK450">
        <v>1.5</v>
      </c>
      <c r="BL450">
        <v>2.5</v>
      </c>
      <c r="BM450">
        <v>4.95</v>
      </c>
      <c r="BN450">
        <v>10</v>
      </c>
      <c r="BO450">
        <v>2.0499999999999998</v>
      </c>
      <c r="BP450">
        <v>1.69</v>
      </c>
      <c r="BQ450" t="s">
        <v>2318</v>
      </c>
      <c r="BR450">
        <f>VLOOKUP(Table3[[#This Row],[Reference]],metron,10,FALSE)</f>
        <v>2.5110350525197691</v>
      </c>
      <c r="BS450">
        <f>VLOOKUP(Table3[[#This Row],[Reference]],metron,11,FALSE)</f>
        <v>1.269326094653606</v>
      </c>
      <c r="BT450">
        <f>VLOOKUP(Table3[[#This Row],[Reference]],metron,12,FALSE)</f>
        <v>1.2417089578661631</v>
      </c>
      <c r="BU450">
        <f>VLOOKUP(Table3[[#This Row],[Reference]],metron,13,FALSE)</f>
        <v>0.56586402266288949</v>
      </c>
      <c r="BV450">
        <f>VLOOKUP(Table3[[#This Row],[Reference]],metron,14,FALSE)</f>
        <v>0.55158168083097259</v>
      </c>
      <c r="BW450">
        <f>VLOOKUP(Table3[[#This Row],[Reference]],metron,15,FALSE)</f>
        <v>11.49400826446281</v>
      </c>
      <c r="BX450">
        <f>VLOOKUP(Table3[[#This Row],[Reference]],metron,16,FALSE)</f>
        <v>10.507231404958681</v>
      </c>
      <c r="BY450">
        <f>VLOOKUP(Table3[[#This Row],[Reference]],metron,17,FALSE)</f>
        <v>4.9238790406673623</v>
      </c>
      <c r="BZ450">
        <f>VLOOKUP(Table3[[#This Row],[Reference]],metron,18,FALSE)</f>
        <v>4.6296141814389991</v>
      </c>
      <c r="CA450">
        <f>VLOOKUP(Table3[[#This Row],[Reference]],metron,19,FALSE)</f>
        <v>6.5701292237954476</v>
      </c>
      <c r="CB450">
        <f>VLOOKUP(Table3[[#This Row],[Reference]],metron,20,FALSE)</f>
        <v>5.8776172235196817</v>
      </c>
      <c r="CC450">
        <f>VLOOKUP(Table3[[#This Row],[Reference]],metron,21,FALSE)</f>
        <v>12.798739495798319</v>
      </c>
      <c r="CD450">
        <f>VLOOKUP(Table3[[#This Row],[Reference]],metron,22,FALSE)</f>
        <v>12.98844537815126</v>
      </c>
      <c r="CE450">
        <f>VLOOKUP(Table3[[#This Row],[Reference]],metron,23,FALSE)</f>
        <v>1.604928297313674</v>
      </c>
      <c r="CF450">
        <f>VLOOKUP(Table3[[#This Row],[Reference]],metron,24,FALSE)</f>
        <v>1.791961219955565</v>
      </c>
      <c r="CG450">
        <f>VLOOKUP(Table3[[#This Row],[Reference]],metron,25,FALSE)</f>
        <v>8.887093516461321E-2</v>
      </c>
      <c r="CH450">
        <f>VLOOKUP(Table3[[#This Row],[Reference]],metron,26,FALSE)</f>
        <v>0.11694607150070691</v>
      </c>
    </row>
    <row r="451" spans="1:86" hidden="1" x14ac:dyDescent="0.45">
      <c r="A451">
        <v>1574556300</v>
      </c>
      <c r="B451" t="s">
        <v>2577</v>
      </c>
      <c r="C451" t="s">
        <v>64</v>
      </c>
      <c r="D451" t="s">
        <v>65</v>
      </c>
      <c r="E451" t="s">
        <v>2330</v>
      </c>
      <c r="F451" t="s">
        <v>2283</v>
      </c>
      <c r="G451" t="s">
        <v>2480</v>
      </c>
      <c r="H451">
        <v>14</v>
      </c>
      <c r="I451">
        <v>2</v>
      </c>
      <c r="J451">
        <v>1.5</v>
      </c>
      <c r="K451">
        <v>1.42</v>
      </c>
      <c r="L451">
        <v>1.45</v>
      </c>
      <c r="M451">
        <v>2</v>
      </c>
      <c r="N451">
        <v>2</v>
      </c>
      <c r="O451">
        <v>4</v>
      </c>
      <c r="P451">
        <v>1</v>
      </c>
      <c r="Q451">
        <v>1</v>
      </c>
      <c r="R451">
        <v>0</v>
      </c>
      <c r="S451" t="s">
        <v>2578</v>
      </c>
      <c r="T451" t="s">
        <v>2579</v>
      </c>
      <c r="U451">
        <v>5</v>
      </c>
      <c r="V451">
        <v>3</v>
      </c>
      <c r="W451">
        <v>5</v>
      </c>
      <c r="X451">
        <v>1</v>
      </c>
      <c r="Y451">
        <v>3</v>
      </c>
      <c r="Z451">
        <v>0</v>
      </c>
      <c r="AA451">
        <v>2</v>
      </c>
      <c r="AB451">
        <v>4</v>
      </c>
      <c r="AC451">
        <v>2</v>
      </c>
      <c r="AD451">
        <v>1</v>
      </c>
      <c r="AE451">
        <v>13</v>
      </c>
      <c r="AF451">
        <v>7</v>
      </c>
      <c r="AG451">
        <v>5</v>
      </c>
      <c r="AH451">
        <v>6</v>
      </c>
      <c r="AI451">
        <v>8</v>
      </c>
      <c r="AJ451">
        <v>1</v>
      </c>
      <c r="AK451">
        <v>21</v>
      </c>
      <c r="AL451">
        <v>7</v>
      </c>
      <c r="AM451">
        <v>46</v>
      </c>
      <c r="AN451">
        <v>54</v>
      </c>
      <c r="AO451">
        <v>1.69</v>
      </c>
      <c r="AP451">
        <v>1.26</v>
      </c>
      <c r="AQ451">
        <v>1.92</v>
      </c>
      <c r="AR451">
        <v>33</v>
      </c>
      <c r="AS451">
        <v>59</v>
      </c>
      <c r="AT451">
        <v>33</v>
      </c>
      <c r="AU451">
        <v>0</v>
      </c>
      <c r="AV451">
        <v>0</v>
      </c>
      <c r="AW451">
        <v>9</v>
      </c>
      <c r="AX451">
        <v>75</v>
      </c>
      <c r="AY451">
        <v>33</v>
      </c>
      <c r="AZ451">
        <v>75</v>
      </c>
      <c r="BA451">
        <v>8.83</v>
      </c>
      <c r="BB451">
        <v>7.5</v>
      </c>
      <c r="BC451">
        <v>2.4500000000000002</v>
      </c>
      <c r="BD451">
        <v>2.95</v>
      </c>
      <c r="BE451">
        <v>3.1</v>
      </c>
      <c r="BF451">
        <f t="shared" ref="BF451:BF514" si="7">(1/BC451+1/BD451+1/BE451-1)/3</f>
        <v>2.3242320438290109E-2</v>
      </c>
      <c r="BG451">
        <f>1/Table3[[#This Row],[odds_ft_home_team_win]]-Table3[[#This Row],[Margin/3]]</f>
        <v>0.38492094486783229</v>
      </c>
      <c r="BH451">
        <f>1/Table3[[#This Row],[odds_ft_draw]]-Table3[[#This Row],[Margin/3]]</f>
        <v>0.3157407304091675</v>
      </c>
      <c r="BI451">
        <f>1/Table3[[#This Row],[odds_ft_away_team_win]]-Table3[[#This Row],[Margin/3]]</f>
        <v>0.2993383247230002</v>
      </c>
      <c r="BJ451">
        <f>MROUND(Table3[[#This Row],[ProbH]]*100,2)/100</f>
        <v>0.38</v>
      </c>
      <c r="BK451">
        <v>1.5</v>
      </c>
      <c r="BL451">
        <v>2.5</v>
      </c>
      <c r="BM451">
        <v>4.95</v>
      </c>
      <c r="BN451">
        <v>10</v>
      </c>
      <c r="BO451">
        <v>2.1</v>
      </c>
      <c r="BP451">
        <v>1.67</v>
      </c>
      <c r="BQ451" t="s">
        <v>2334</v>
      </c>
      <c r="BR451">
        <f>VLOOKUP(Table3[[#This Row],[Reference]],metron,10,FALSE)</f>
        <v>2.4900895140664963</v>
      </c>
      <c r="BS451">
        <f>VLOOKUP(Table3[[#This Row],[Reference]],metron,11,FALSE)</f>
        <v>1.330562659846547</v>
      </c>
      <c r="BT451">
        <f>VLOOKUP(Table3[[#This Row],[Reference]],metron,12,FALSE)</f>
        <v>1.1595268542199491</v>
      </c>
      <c r="BU451">
        <f>VLOOKUP(Table3[[#This Row],[Reference]],metron,13,FALSE)</f>
        <v>0.59053607588191415</v>
      </c>
      <c r="BV451">
        <f>VLOOKUP(Table3[[#This Row],[Reference]],metron,14,FALSE)</f>
        <v>0.50069274219332838</v>
      </c>
      <c r="BW451">
        <f>VLOOKUP(Table3[[#This Row],[Reference]],metron,15,FALSE)</f>
        <v>11.79715236686391</v>
      </c>
      <c r="BX451">
        <f>VLOOKUP(Table3[[#This Row],[Reference]],metron,16,FALSE)</f>
        <v>10.317122781065089</v>
      </c>
      <c r="BY451">
        <f>VLOOKUP(Table3[[#This Row],[Reference]],metron,17,FALSE)</f>
        <v>5.0637025966747622</v>
      </c>
      <c r="BZ451">
        <f>VLOOKUP(Table3[[#This Row],[Reference]],metron,18,FALSE)</f>
        <v>4.4674014571268454</v>
      </c>
      <c r="CA451">
        <f>VLOOKUP(Table3[[#This Row],[Reference]],metron,19,FALSE)</f>
        <v>6.7334497701891483</v>
      </c>
      <c r="CB451">
        <f>VLOOKUP(Table3[[#This Row],[Reference]],metron,20,FALSE)</f>
        <v>5.849721323938244</v>
      </c>
      <c r="CC451">
        <f>VLOOKUP(Table3[[#This Row],[Reference]],metron,21,FALSE)</f>
        <v>12.89644194756554</v>
      </c>
      <c r="CD451">
        <f>VLOOKUP(Table3[[#This Row],[Reference]],metron,22,FALSE)</f>
        <v>13.3434456928839</v>
      </c>
      <c r="CE451">
        <f>VLOOKUP(Table3[[#This Row],[Reference]],metron,23,FALSE)</f>
        <v>1.6144382124117971</v>
      </c>
      <c r="CF451">
        <f>VLOOKUP(Table3[[#This Row],[Reference]],metron,24,FALSE)</f>
        <v>1.9032024606477289</v>
      </c>
      <c r="CG451">
        <f>VLOOKUP(Table3[[#This Row],[Reference]],metron,25,FALSE)</f>
        <v>9.372172969060974E-2</v>
      </c>
      <c r="CH451">
        <f>VLOOKUP(Table3[[#This Row],[Reference]],metron,26,FALSE)</f>
        <v>0.11669983716301791</v>
      </c>
    </row>
    <row r="452" spans="1:86" hidden="1" x14ac:dyDescent="0.45">
      <c r="A452">
        <v>1574626200</v>
      </c>
      <c r="B452" t="s">
        <v>2580</v>
      </c>
      <c r="C452" t="s">
        <v>64</v>
      </c>
      <c r="D452" t="s">
        <v>65</v>
      </c>
      <c r="E452" t="s">
        <v>2320</v>
      </c>
      <c r="F452" t="s">
        <v>2274</v>
      </c>
      <c r="G452" t="s">
        <v>2306</v>
      </c>
      <c r="H452">
        <v>14</v>
      </c>
      <c r="I452">
        <v>1.83</v>
      </c>
      <c r="J452">
        <v>1.1399999999999999</v>
      </c>
      <c r="K452">
        <v>2.08</v>
      </c>
      <c r="L452">
        <v>1</v>
      </c>
      <c r="M452">
        <v>2</v>
      </c>
      <c r="N452">
        <v>0</v>
      </c>
      <c r="O452">
        <v>2</v>
      </c>
      <c r="P452">
        <v>1</v>
      </c>
      <c r="Q452">
        <v>1</v>
      </c>
      <c r="R452">
        <v>0</v>
      </c>
      <c r="S452" t="s">
        <v>2581</v>
      </c>
      <c r="U452">
        <v>7</v>
      </c>
      <c r="V452">
        <v>0</v>
      </c>
      <c r="W452">
        <v>2</v>
      </c>
      <c r="X452">
        <v>0</v>
      </c>
      <c r="Y452">
        <v>1</v>
      </c>
      <c r="Z452">
        <v>0</v>
      </c>
      <c r="AA452">
        <v>0</v>
      </c>
      <c r="AB452">
        <v>2</v>
      </c>
      <c r="AC452">
        <v>0</v>
      </c>
      <c r="AD452">
        <v>1</v>
      </c>
      <c r="AE452">
        <v>20</v>
      </c>
      <c r="AF452">
        <v>4</v>
      </c>
      <c r="AG452">
        <v>11</v>
      </c>
      <c r="AH452">
        <v>4</v>
      </c>
      <c r="AI452">
        <v>9</v>
      </c>
      <c r="AJ452">
        <v>0</v>
      </c>
      <c r="AK452">
        <v>15</v>
      </c>
      <c r="AL452">
        <v>13</v>
      </c>
      <c r="AM452">
        <v>59</v>
      </c>
      <c r="AN452">
        <v>41</v>
      </c>
      <c r="AO452">
        <v>2.56</v>
      </c>
      <c r="AP452">
        <v>0.78</v>
      </c>
      <c r="AQ452">
        <v>2.4300000000000002</v>
      </c>
      <c r="AR452">
        <v>45</v>
      </c>
      <c r="AS452">
        <v>61</v>
      </c>
      <c r="AT452">
        <v>37</v>
      </c>
      <c r="AU452">
        <v>23</v>
      </c>
      <c r="AV452">
        <v>23</v>
      </c>
      <c r="AW452">
        <v>30</v>
      </c>
      <c r="AX452">
        <v>70</v>
      </c>
      <c r="AY452">
        <v>37</v>
      </c>
      <c r="AZ452">
        <v>61</v>
      </c>
      <c r="BA452">
        <v>10.029999999999999</v>
      </c>
      <c r="BB452">
        <v>5.64</v>
      </c>
      <c r="BC452">
        <v>1.57</v>
      </c>
      <c r="BD452">
        <v>3.75</v>
      </c>
      <c r="BE452">
        <v>6.25</v>
      </c>
      <c r="BF452">
        <f t="shared" si="7"/>
        <v>2.1203113941967427E-2</v>
      </c>
      <c r="BG452">
        <f>1/Table3[[#This Row],[odds_ft_home_team_win]]-Table3[[#This Row],[Margin/3]]</f>
        <v>0.61573956121726825</v>
      </c>
      <c r="BH452">
        <f>1/Table3[[#This Row],[odds_ft_draw]]-Table3[[#This Row],[Margin/3]]</f>
        <v>0.24546355272469925</v>
      </c>
      <c r="BI452">
        <f>1/Table3[[#This Row],[odds_ft_away_team_win]]-Table3[[#This Row],[Margin/3]]</f>
        <v>0.13879688605803259</v>
      </c>
      <c r="BJ452">
        <f>MROUND(Table3[[#This Row],[ProbH]]*100,2)/100</f>
        <v>0.62</v>
      </c>
      <c r="BK452">
        <v>1.38</v>
      </c>
      <c r="BL452">
        <v>2.2000000000000002</v>
      </c>
      <c r="BM452">
        <v>4.0999999999999996</v>
      </c>
      <c r="BN452">
        <v>8</v>
      </c>
      <c r="BO452">
        <v>2.25</v>
      </c>
      <c r="BP452">
        <v>1.59</v>
      </c>
      <c r="BQ452" t="s">
        <v>2323</v>
      </c>
      <c r="BR452">
        <f>VLOOKUP(Table3[[#This Row],[Reference]],metron,10,FALSE)</f>
        <v>2.7366666666666664</v>
      </c>
      <c r="BS452">
        <f>VLOOKUP(Table3[[#This Row],[Reference]],metron,11,FALSE)</f>
        <v>1.8681481481481479</v>
      </c>
      <c r="BT452">
        <f>VLOOKUP(Table3[[#This Row],[Reference]],metron,12,FALSE)</f>
        <v>0.86851851851851847</v>
      </c>
      <c r="BU452">
        <f>VLOOKUP(Table3[[#This Row],[Reference]],metron,13,FALSE)</f>
        <v>0.81333333333333335</v>
      </c>
      <c r="BV452">
        <f>VLOOKUP(Table3[[#This Row],[Reference]],metron,14,FALSE)</f>
        <v>0.38925925925925919</v>
      </c>
      <c r="BW452">
        <f>VLOOKUP(Table3[[#This Row],[Reference]],metron,15,FALSE)</f>
        <v>14.53422724064926</v>
      </c>
      <c r="BX452">
        <f>VLOOKUP(Table3[[#This Row],[Reference]],metron,16,FALSE)</f>
        <v>8.7882851093860275</v>
      </c>
      <c r="BY452">
        <f>VLOOKUP(Table3[[#This Row],[Reference]],metron,17,FALSE)</f>
        <v>6.3007953723788868</v>
      </c>
      <c r="BZ452">
        <f>VLOOKUP(Table3[[#This Row],[Reference]],metron,18,FALSE)</f>
        <v>3.681851048445409</v>
      </c>
      <c r="CA452">
        <f>VLOOKUP(Table3[[#This Row],[Reference]],metron,19,FALSE)</f>
        <v>8.2334318682703724</v>
      </c>
      <c r="CB452">
        <f>VLOOKUP(Table3[[#This Row],[Reference]],metron,20,FALSE)</f>
        <v>5.106434060940618</v>
      </c>
      <c r="CC452">
        <f>VLOOKUP(Table3[[#This Row],[Reference]],metron,21,FALSE)</f>
        <v>12.32150615496017</v>
      </c>
      <c r="CD452">
        <f>VLOOKUP(Table3[[#This Row],[Reference]],metron,22,FALSE)</f>
        <v>13.337436640115859</v>
      </c>
      <c r="CE452">
        <f>VLOOKUP(Table3[[#This Row],[Reference]],metron,23,FALSE)</f>
        <v>1.346101231190151</v>
      </c>
      <c r="CF452">
        <f>VLOOKUP(Table3[[#This Row],[Reference]],metron,24,FALSE)</f>
        <v>1.995212038303694</v>
      </c>
      <c r="CG452">
        <f>VLOOKUP(Table3[[#This Row],[Reference]],metron,25,FALSE)</f>
        <v>6.1559507523939808E-2</v>
      </c>
      <c r="CH452">
        <f>VLOOKUP(Table3[[#This Row],[Reference]],metron,26,FALSE)</f>
        <v>0.13201094391244869</v>
      </c>
    </row>
    <row r="453" spans="1:86" hidden="1" x14ac:dyDescent="0.45">
      <c r="A453">
        <v>1574635200</v>
      </c>
      <c r="B453" t="s">
        <v>2582</v>
      </c>
      <c r="C453" t="s">
        <v>64</v>
      </c>
      <c r="D453" t="s">
        <v>65</v>
      </c>
      <c r="E453" t="s">
        <v>2291</v>
      </c>
      <c r="F453" t="s">
        <v>2325</v>
      </c>
      <c r="G453" t="s">
        <v>2408</v>
      </c>
      <c r="H453">
        <v>14</v>
      </c>
      <c r="I453">
        <v>0</v>
      </c>
      <c r="J453">
        <v>1</v>
      </c>
      <c r="K453">
        <v>0.73</v>
      </c>
      <c r="L453">
        <v>1.27</v>
      </c>
      <c r="M453">
        <v>0</v>
      </c>
      <c r="N453">
        <v>1</v>
      </c>
      <c r="O453">
        <v>1</v>
      </c>
      <c r="P453">
        <v>1</v>
      </c>
      <c r="Q453">
        <v>0</v>
      </c>
      <c r="R453">
        <v>1</v>
      </c>
      <c r="T453">
        <v>4</v>
      </c>
      <c r="U453">
        <v>3</v>
      </c>
      <c r="V453">
        <v>4</v>
      </c>
      <c r="W453">
        <v>1</v>
      </c>
      <c r="X453">
        <v>0</v>
      </c>
      <c r="Y453">
        <v>3</v>
      </c>
      <c r="Z453">
        <v>0</v>
      </c>
      <c r="AA453">
        <v>1</v>
      </c>
      <c r="AB453">
        <v>0</v>
      </c>
      <c r="AC453">
        <v>0</v>
      </c>
      <c r="AD453">
        <v>3</v>
      </c>
      <c r="AE453">
        <v>10</v>
      </c>
      <c r="AF453">
        <v>9</v>
      </c>
      <c r="AG453">
        <v>0</v>
      </c>
      <c r="AH453">
        <v>3</v>
      </c>
      <c r="AI453">
        <v>10</v>
      </c>
      <c r="AJ453">
        <v>6</v>
      </c>
      <c r="AK453">
        <v>17</v>
      </c>
      <c r="AL453">
        <v>23</v>
      </c>
      <c r="AM453">
        <v>62</v>
      </c>
      <c r="AN453">
        <v>38</v>
      </c>
      <c r="AO453">
        <v>1.26</v>
      </c>
      <c r="AP453">
        <v>1.0900000000000001</v>
      </c>
      <c r="AQ453">
        <v>2.25</v>
      </c>
      <c r="AR453">
        <v>34</v>
      </c>
      <c r="AS453">
        <v>58</v>
      </c>
      <c r="AT453">
        <v>42</v>
      </c>
      <c r="AU453">
        <v>9</v>
      </c>
      <c r="AV453">
        <v>9</v>
      </c>
      <c r="AW453">
        <v>25</v>
      </c>
      <c r="AX453">
        <v>67</v>
      </c>
      <c r="AY453">
        <v>25</v>
      </c>
      <c r="AZ453">
        <v>92</v>
      </c>
      <c r="BA453">
        <v>11.67</v>
      </c>
      <c r="BB453">
        <v>4.5</v>
      </c>
      <c r="BC453">
        <v>2.15</v>
      </c>
      <c r="BD453">
        <v>3.35</v>
      </c>
      <c r="BE453">
        <v>3.35</v>
      </c>
      <c r="BF453">
        <f t="shared" si="7"/>
        <v>2.0710401480967217E-2</v>
      </c>
      <c r="BG453">
        <f>1/Table3[[#This Row],[odds_ft_home_team_win]]-Table3[[#This Row],[Margin/3]]</f>
        <v>0.44440587758880024</v>
      </c>
      <c r="BH453">
        <f>1/Table3[[#This Row],[odds_ft_draw]]-Table3[[#This Row],[Margin/3]]</f>
        <v>0.27779706120559994</v>
      </c>
      <c r="BI453">
        <f>1/Table3[[#This Row],[odds_ft_away_team_win]]-Table3[[#This Row],[Margin/3]]</f>
        <v>0.27779706120559994</v>
      </c>
      <c r="BJ453">
        <f>MROUND(Table3[[#This Row],[ProbH]]*100,2)/100</f>
        <v>0.44</v>
      </c>
      <c r="BK453">
        <v>1.31</v>
      </c>
      <c r="BL453">
        <v>1.95</v>
      </c>
      <c r="BM453">
        <v>3.45</v>
      </c>
      <c r="BN453">
        <v>6.7</v>
      </c>
      <c r="BO453">
        <v>1.8</v>
      </c>
      <c r="BP453">
        <v>1.95</v>
      </c>
      <c r="BQ453" t="s">
        <v>2353</v>
      </c>
      <c r="BR453">
        <f>VLOOKUP(Table3[[#This Row],[Reference]],metron,10,FALSE)</f>
        <v>2.4807646356033461</v>
      </c>
      <c r="BS453">
        <f>VLOOKUP(Table3[[#This Row],[Reference]],metron,11,FALSE)</f>
        <v>1.4140979689366791</v>
      </c>
      <c r="BT453">
        <f>VLOOKUP(Table3[[#This Row],[Reference]],metron,12,FALSE)</f>
        <v>1.0666666666666671</v>
      </c>
      <c r="BU453">
        <f>VLOOKUP(Table3[[#This Row],[Reference]],metron,13,FALSE)</f>
        <v>0.62712066905615294</v>
      </c>
      <c r="BV453">
        <f>VLOOKUP(Table3[[#This Row],[Reference]],metron,14,FALSE)</f>
        <v>0.46009557945041818</v>
      </c>
      <c r="BW453">
        <f>VLOOKUP(Table3[[#This Row],[Reference]],metron,15,FALSE)</f>
        <v>12.56969280146722</v>
      </c>
      <c r="BX453">
        <f>VLOOKUP(Table3[[#This Row],[Reference]],metron,16,FALSE)</f>
        <v>9.8695552498853729</v>
      </c>
      <c r="BY453">
        <f>VLOOKUP(Table3[[#This Row],[Reference]],metron,17,FALSE)</f>
        <v>5.2754256787850897</v>
      </c>
      <c r="BZ453">
        <f>VLOOKUP(Table3[[#This Row],[Reference]],metron,18,FALSE)</f>
        <v>4.1279337321675103</v>
      </c>
      <c r="CA453">
        <f>VLOOKUP(Table3[[#This Row],[Reference]],metron,19,FALSE)</f>
        <v>7.2942671226821298</v>
      </c>
      <c r="CB453">
        <f>VLOOKUP(Table3[[#This Row],[Reference]],metron,20,FALSE)</f>
        <v>5.7416215177178627</v>
      </c>
      <c r="CC453">
        <f>VLOOKUP(Table3[[#This Row],[Reference]],metron,21,FALSE)</f>
        <v>12.897246007868549</v>
      </c>
      <c r="CD453">
        <f>VLOOKUP(Table3[[#This Row],[Reference]],metron,22,FALSE)</f>
        <v>13.507058551261281</v>
      </c>
      <c r="CE453">
        <f>VLOOKUP(Table3[[#This Row],[Reference]],metron,23,FALSE)</f>
        <v>1.576522702104098</v>
      </c>
      <c r="CF453">
        <f>VLOOKUP(Table3[[#This Row],[Reference]],metron,24,FALSE)</f>
        <v>1.917165005537099</v>
      </c>
      <c r="CG453">
        <f>VLOOKUP(Table3[[#This Row],[Reference]],metron,25,FALSE)</f>
        <v>8.4385382059800659E-2</v>
      </c>
      <c r="CH453">
        <f>VLOOKUP(Table3[[#This Row],[Reference]],metron,26,FALSE)</f>
        <v>0.1233665559246955</v>
      </c>
    </row>
    <row r="454" spans="1:86" hidden="1" x14ac:dyDescent="0.45">
      <c r="A454">
        <v>1574635200</v>
      </c>
      <c r="B454" t="s">
        <v>2582</v>
      </c>
      <c r="C454" t="s">
        <v>64</v>
      </c>
      <c r="D454" t="s">
        <v>65</v>
      </c>
      <c r="E454" t="s">
        <v>2326</v>
      </c>
      <c r="F454" t="s">
        <v>2311</v>
      </c>
      <c r="G454" t="s">
        <v>2327</v>
      </c>
      <c r="H454">
        <v>14</v>
      </c>
      <c r="I454">
        <v>0.67</v>
      </c>
      <c r="J454">
        <v>1.67</v>
      </c>
      <c r="K454">
        <v>0.83</v>
      </c>
      <c r="L454">
        <v>1.67</v>
      </c>
      <c r="M454">
        <v>1</v>
      </c>
      <c r="N454">
        <v>0</v>
      </c>
      <c r="O454">
        <v>1</v>
      </c>
      <c r="P454">
        <v>0</v>
      </c>
      <c r="Q454">
        <v>0</v>
      </c>
      <c r="R454">
        <v>0</v>
      </c>
      <c r="S454">
        <v>66</v>
      </c>
      <c r="U454">
        <v>4</v>
      </c>
      <c r="V454">
        <v>4</v>
      </c>
      <c r="W454">
        <v>1</v>
      </c>
      <c r="X454">
        <v>0</v>
      </c>
      <c r="Y454">
        <v>2</v>
      </c>
      <c r="Z454">
        <v>0</v>
      </c>
      <c r="AA454">
        <v>0</v>
      </c>
      <c r="AB454">
        <v>1</v>
      </c>
      <c r="AC454">
        <v>1</v>
      </c>
      <c r="AD454">
        <v>1</v>
      </c>
      <c r="AE454">
        <v>14</v>
      </c>
      <c r="AF454">
        <v>11</v>
      </c>
      <c r="AG454">
        <v>7</v>
      </c>
      <c r="AH454">
        <v>3</v>
      </c>
      <c r="AI454">
        <v>7</v>
      </c>
      <c r="AJ454">
        <v>8</v>
      </c>
      <c r="AK454">
        <v>14</v>
      </c>
      <c r="AL454">
        <v>14</v>
      </c>
      <c r="AM454">
        <v>25</v>
      </c>
      <c r="AN454">
        <v>75</v>
      </c>
      <c r="AO454">
        <v>1.87</v>
      </c>
      <c r="AP454">
        <v>1.39</v>
      </c>
      <c r="AQ454">
        <v>1.92</v>
      </c>
      <c r="AR454">
        <v>33</v>
      </c>
      <c r="AS454">
        <v>33</v>
      </c>
      <c r="AT454">
        <v>33</v>
      </c>
      <c r="AU454">
        <v>17</v>
      </c>
      <c r="AV454">
        <v>9</v>
      </c>
      <c r="AW454">
        <v>17</v>
      </c>
      <c r="AX454">
        <v>67</v>
      </c>
      <c r="AY454">
        <v>25</v>
      </c>
      <c r="AZ454">
        <v>50</v>
      </c>
      <c r="BA454">
        <v>11</v>
      </c>
      <c r="BB454">
        <v>5.66</v>
      </c>
      <c r="BC454">
        <v>2.9</v>
      </c>
      <c r="BD454">
        <v>3</v>
      </c>
      <c r="BE454">
        <v>2.5499999999999998</v>
      </c>
      <c r="BF454">
        <f t="shared" si="7"/>
        <v>2.3439260761775937E-2</v>
      </c>
      <c r="BG454">
        <f>1/Table3[[#This Row],[odds_ft_home_team_win]]-Table3[[#This Row],[Margin/3]]</f>
        <v>0.32138832544512064</v>
      </c>
      <c r="BH454">
        <f>1/Table3[[#This Row],[odds_ft_draw]]-Table3[[#This Row],[Margin/3]]</f>
        <v>0.30989407257155738</v>
      </c>
      <c r="BI454">
        <f>1/Table3[[#This Row],[odds_ft_away_team_win]]-Table3[[#This Row],[Margin/3]]</f>
        <v>0.36871760198332215</v>
      </c>
      <c r="BJ454">
        <f>MROUND(Table3[[#This Row],[ProbH]]*100,2)/100</f>
        <v>0.32</v>
      </c>
      <c r="BK454">
        <v>1.56</v>
      </c>
      <c r="BL454">
        <v>2.7</v>
      </c>
      <c r="BM454">
        <v>5.5</v>
      </c>
      <c r="BN454">
        <v>11.25</v>
      </c>
      <c r="BO454">
        <v>2.2000000000000002</v>
      </c>
      <c r="BP454">
        <v>1.61</v>
      </c>
      <c r="BQ454" t="s">
        <v>2356</v>
      </c>
      <c r="BR454">
        <f>VLOOKUP(Table3[[#This Row],[Reference]],metron,10,FALSE)</f>
        <v>2.5313454284174597</v>
      </c>
      <c r="BS454">
        <f>VLOOKUP(Table3[[#This Row],[Reference]],metron,11,FALSE)</f>
        <v>1.210167055864918</v>
      </c>
      <c r="BT454">
        <f>VLOOKUP(Table3[[#This Row],[Reference]],metron,12,FALSE)</f>
        <v>1.3211783725525419</v>
      </c>
      <c r="BU454">
        <f>VLOOKUP(Table3[[#This Row],[Reference]],metron,13,FALSE)</f>
        <v>0.53135669362084459</v>
      </c>
      <c r="BV454">
        <f>VLOOKUP(Table3[[#This Row],[Reference]],metron,14,FALSE)</f>
        <v>0.55633423180592989</v>
      </c>
      <c r="BW454">
        <f>VLOOKUP(Table3[[#This Row],[Reference]],metron,15,FALSE)</f>
        <v>11.21109010712035</v>
      </c>
      <c r="BX454">
        <f>VLOOKUP(Table3[[#This Row],[Reference]],metron,16,FALSE)</f>
        <v>11.01700787401575</v>
      </c>
      <c r="BY454">
        <f>VLOOKUP(Table3[[#This Row],[Reference]],metron,17,FALSE)</f>
        <v>4.6792332268370611</v>
      </c>
      <c r="BZ454">
        <f>VLOOKUP(Table3[[#This Row],[Reference]],metron,18,FALSE)</f>
        <v>4.7080804854679013</v>
      </c>
      <c r="CA454">
        <f>VLOOKUP(Table3[[#This Row],[Reference]],metron,19,FALSE)</f>
        <v>6.5318568802832893</v>
      </c>
      <c r="CB454">
        <f>VLOOKUP(Table3[[#This Row],[Reference]],metron,20,FALSE)</f>
        <v>6.3089273885478487</v>
      </c>
      <c r="CC454">
        <f>VLOOKUP(Table3[[#This Row],[Reference]],metron,21,FALSE)</f>
        <v>12.72547770700637</v>
      </c>
      <c r="CD454">
        <f>VLOOKUP(Table3[[#This Row],[Reference]],metron,22,FALSE)</f>
        <v>13.06847133757962</v>
      </c>
      <c r="CE454">
        <f>VLOOKUP(Table3[[#This Row],[Reference]],metron,23,FALSE)</f>
        <v>1.6902356902356901</v>
      </c>
      <c r="CF454">
        <f>VLOOKUP(Table3[[#This Row],[Reference]],metron,24,FALSE)</f>
        <v>1.8050198959289869</v>
      </c>
      <c r="CG454">
        <f>VLOOKUP(Table3[[#This Row],[Reference]],metron,25,FALSE)</f>
        <v>0.105907560453015</v>
      </c>
      <c r="CH454">
        <f>VLOOKUP(Table3[[#This Row],[Reference]],metron,26,FALSE)</f>
        <v>0.1141720232629324</v>
      </c>
    </row>
    <row r="455" spans="1:86" hidden="1" x14ac:dyDescent="0.45">
      <c r="A455">
        <v>1574642700</v>
      </c>
      <c r="B455" t="s">
        <v>2583</v>
      </c>
      <c r="C455" t="s">
        <v>64</v>
      </c>
      <c r="D455" t="s">
        <v>65</v>
      </c>
      <c r="E455" t="s">
        <v>2310</v>
      </c>
      <c r="F455" t="s">
        <v>2273</v>
      </c>
      <c r="G455" t="s">
        <v>2332</v>
      </c>
      <c r="H455">
        <v>14</v>
      </c>
      <c r="I455">
        <v>2.17</v>
      </c>
      <c r="J455">
        <v>1.67</v>
      </c>
      <c r="K455">
        <v>2</v>
      </c>
      <c r="L455">
        <v>1.58</v>
      </c>
      <c r="M455">
        <v>3</v>
      </c>
      <c r="N455">
        <v>3</v>
      </c>
      <c r="O455">
        <v>6</v>
      </c>
      <c r="P455">
        <v>4</v>
      </c>
      <c r="Q455">
        <v>2</v>
      </c>
      <c r="R455">
        <v>2</v>
      </c>
      <c r="S455" t="s">
        <v>2584</v>
      </c>
      <c r="T455" t="s">
        <v>2585</v>
      </c>
      <c r="U455">
        <v>7</v>
      </c>
      <c r="V455">
        <v>8</v>
      </c>
      <c r="W455">
        <v>1</v>
      </c>
      <c r="X455">
        <v>0</v>
      </c>
      <c r="Y455">
        <v>1</v>
      </c>
      <c r="Z455">
        <v>0</v>
      </c>
      <c r="AA455">
        <v>0</v>
      </c>
      <c r="AB455">
        <v>1</v>
      </c>
      <c r="AC455">
        <v>1</v>
      </c>
      <c r="AD455">
        <v>0</v>
      </c>
      <c r="AE455">
        <v>16</v>
      </c>
      <c r="AF455">
        <v>13</v>
      </c>
      <c r="AG455">
        <v>6</v>
      </c>
      <c r="AH455">
        <v>7</v>
      </c>
      <c r="AI455">
        <v>10</v>
      </c>
      <c r="AJ455">
        <v>6</v>
      </c>
      <c r="AK455">
        <v>11</v>
      </c>
      <c r="AL455">
        <v>11</v>
      </c>
      <c r="AM455">
        <v>45</v>
      </c>
      <c r="AN455">
        <v>55</v>
      </c>
      <c r="AO455">
        <v>1.84</v>
      </c>
      <c r="AP455">
        <v>1.78</v>
      </c>
      <c r="AQ455">
        <v>2.34</v>
      </c>
      <c r="AR455">
        <v>67</v>
      </c>
      <c r="AS455">
        <v>67</v>
      </c>
      <c r="AT455">
        <v>42</v>
      </c>
      <c r="AU455">
        <v>17</v>
      </c>
      <c r="AV455">
        <v>9</v>
      </c>
      <c r="AW455">
        <v>33</v>
      </c>
      <c r="AX455">
        <v>75</v>
      </c>
      <c r="AY455">
        <v>33</v>
      </c>
      <c r="AZ455">
        <v>67</v>
      </c>
      <c r="BA455">
        <v>7.67</v>
      </c>
      <c r="BB455">
        <v>4.83</v>
      </c>
      <c r="BC455">
        <v>2.75</v>
      </c>
      <c r="BD455">
        <v>2.9</v>
      </c>
      <c r="BE455">
        <v>2.75</v>
      </c>
      <c r="BF455">
        <f t="shared" si="7"/>
        <v>2.4033437826541288E-2</v>
      </c>
      <c r="BG455">
        <f>1/Table3[[#This Row],[odds_ft_home_team_win]]-Table3[[#This Row],[Margin/3]]</f>
        <v>0.33960292580982238</v>
      </c>
      <c r="BH455">
        <f>1/Table3[[#This Row],[odds_ft_draw]]-Table3[[#This Row],[Margin/3]]</f>
        <v>0.3207941483803553</v>
      </c>
      <c r="BI455">
        <f>1/Table3[[#This Row],[odds_ft_away_team_win]]-Table3[[#This Row],[Margin/3]]</f>
        <v>0.33960292580982238</v>
      </c>
      <c r="BJ455">
        <f>MROUND(Table3[[#This Row],[ProbH]]*100,2)/100</f>
        <v>0.34</v>
      </c>
      <c r="BK455">
        <v>1.51</v>
      </c>
      <c r="BL455">
        <v>2.6</v>
      </c>
      <c r="BM455">
        <v>5.15</v>
      </c>
      <c r="BN455">
        <v>10.5</v>
      </c>
      <c r="BO455">
        <v>2.1</v>
      </c>
      <c r="BP455">
        <v>1.67</v>
      </c>
      <c r="BQ455" t="s">
        <v>2313</v>
      </c>
      <c r="BR455">
        <f>VLOOKUP(Table3[[#This Row],[Reference]],metron,10,FALSE)</f>
        <v>2.5229727551184897</v>
      </c>
      <c r="BS455">
        <f>VLOOKUP(Table3[[#This Row],[Reference]],metron,11,FALSE)</f>
        <v>1.228921489601805</v>
      </c>
      <c r="BT455">
        <f>VLOOKUP(Table3[[#This Row],[Reference]],metron,12,FALSE)</f>
        <v>1.2940512655166849</v>
      </c>
      <c r="BU455">
        <f>VLOOKUP(Table3[[#This Row],[Reference]],metron,13,FALSE)</f>
        <v>0.53240890035472432</v>
      </c>
      <c r="BV455">
        <f>VLOOKUP(Table3[[#This Row],[Reference]],metron,14,FALSE)</f>
        <v>0.56514027732989358</v>
      </c>
      <c r="BW455">
        <f>VLOOKUP(Table3[[#This Row],[Reference]],metron,15,FALSE)</f>
        <v>11.417888124439131</v>
      </c>
      <c r="BX455">
        <f>VLOOKUP(Table3[[#This Row],[Reference]],metron,16,FALSE)</f>
        <v>10.76308704756207</v>
      </c>
      <c r="BY455">
        <f>VLOOKUP(Table3[[#This Row],[Reference]],metron,17,FALSE)</f>
        <v>4.8317672021824798</v>
      </c>
      <c r="BZ455">
        <f>VLOOKUP(Table3[[#This Row],[Reference]],metron,18,FALSE)</f>
        <v>4.6698999696877843</v>
      </c>
      <c r="CA455">
        <f>VLOOKUP(Table3[[#This Row],[Reference]],metron,19,FALSE)</f>
        <v>6.5861209222566508</v>
      </c>
      <c r="CB455">
        <f>VLOOKUP(Table3[[#This Row],[Reference]],metron,20,FALSE)</f>
        <v>6.093187077874286</v>
      </c>
      <c r="CC455">
        <f>VLOOKUP(Table3[[#This Row],[Reference]],metron,21,FALSE)</f>
        <v>12.685679611650491</v>
      </c>
      <c r="CD455">
        <f>VLOOKUP(Table3[[#This Row],[Reference]],metron,22,FALSE)</f>
        <v>13.02639563106796</v>
      </c>
      <c r="CE455">
        <f>VLOOKUP(Table3[[#This Row],[Reference]],metron,23,FALSE)</f>
        <v>1.6481211768132831</v>
      </c>
      <c r="CF455">
        <f>VLOOKUP(Table3[[#This Row],[Reference]],metron,24,FALSE)</f>
        <v>1.8572676958928049</v>
      </c>
      <c r="CG455">
        <f>VLOOKUP(Table3[[#This Row],[Reference]],metron,25,FALSE)</f>
        <v>9.641712787649287E-2</v>
      </c>
      <c r="CH455">
        <f>VLOOKUP(Table3[[#This Row],[Reference]],metron,26,FALSE)</f>
        <v>0.11302068161957469</v>
      </c>
    </row>
    <row r="456" spans="1:86" hidden="1" x14ac:dyDescent="0.45">
      <c r="A456">
        <v>1574719200</v>
      </c>
      <c r="B456" t="s">
        <v>2586</v>
      </c>
      <c r="C456" t="s">
        <v>64</v>
      </c>
      <c r="D456" t="s">
        <v>65</v>
      </c>
      <c r="E456" t="s">
        <v>2278</v>
      </c>
      <c r="F456" t="s">
        <v>2299</v>
      </c>
      <c r="G456" t="s">
        <v>2358</v>
      </c>
      <c r="H456">
        <v>14</v>
      </c>
      <c r="I456">
        <v>1.86</v>
      </c>
      <c r="J456">
        <v>1</v>
      </c>
      <c r="K456">
        <v>1.42</v>
      </c>
      <c r="L456">
        <v>0.91</v>
      </c>
      <c r="M456">
        <v>3</v>
      </c>
      <c r="N456">
        <v>2</v>
      </c>
      <c r="O456">
        <v>5</v>
      </c>
      <c r="P456">
        <v>3</v>
      </c>
      <c r="Q456">
        <v>1</v>
      </c>
      <c r="R456">
        <v>2</v>
      </c>
      <c r="S456" t="s">
        <v>2587</v>
      </c>
      <c r="T456" t="s">
        <v>2588</v>
      </c>
      <c r="U456">
        <v>3</v>
      </c>
      <c r="V456">
        <v>2</v>
      </c>
      <c r="W456">
        <v>5</v>
      </c>
      <c r="X456">
        <v>0</v>
      </c>
      <c r="Y456">
        <v>4</v>
      </c>
      <c r="Z456">
        <v>1</v>
      </c>
      <c r="AA456">
        <v>0</v>
      </c>
      <c r="AB456">
        <v>5</v>
      </c>
      <c r="AC456">
        <v>0</v>
      </c>
      <c r="AD456">
        <v>5</v>
      </c>
      <c r="AE456">
        <v>10</v>
      </c>
      <c r="AF456">
        <v>10</v>
      </c>
      <c r="AG456">
        <v>8</v>
      </c>
      <c r="AH456">
        <v>4</v>
      </c>
      <c r="AI456">
        <v>2</v>
      </c>
      <c r="AJ456">
        <v>6</v>
      </c>
      <c r="AK456">
        <v>16</v>
      </c>
      <c r="AL456">
        <v>17</v>
      </c>
      <c r="AM456">
        <v>34</v>
      </c>
      <c r="AN456">
        <v>66</v>
      </c>
      <c r="AO456">
        <v>1.62</v>
      </c>
      <c r="AP456">
        <v>1.47</v>
      </c>
      <c r="AQ456">
        <v>1.91</v>
      </c>
      <c r="AR456">
        <v>37</v>
      </c>
      <c r="AS456">
        <v>52</v>
      </c>
      <c r="AT456">
        <v>38</v>
      </c>
      <c r="AU456">
        <v>0</v>
      </c>
      <c r="AV456">
        <v>0</v>
      </c>
      <c r="AW456">
        <v>23</v>
      </c>
      <c r="AX456">
        <v>84</v>
      </c>
      <c r="AY456">
        <v>23</v>
      </c>
      <c r="AZ456">
        <v>55</v>
      </c>
      <c r="BA456">
        <v>10.29</v>
      </c>
      <c r="BB456">
        <v>4.67</v>
      </c>
      <c r="BC456">
        <v>2.75</v>
      </c>
      <c r="BD456">
        <v>2.85</v>
      </c>
      <c r="BE456">
        <v>2.8</v>
      </c>
      <c r="BF456">
        <f t="shared" si="7"/>
        <v>2.3885471253892288E-2</v>
      </c>
      <c r="BG456">
        <f>1/Table3[[#This Row],[odds_ft_home_team_win]]-Table3[[#This Row],[Margin/3]]</f>
        <v>0.33975089238247136</v>
      </c>
      <c r="BH456">
        <f>1/Table3[[#This Row],[odds_ft_draw]]-Table3[[#This Row],[Margin/3]]</f>
        <v>0.32699172172856383</v>
      </c>
      <c r="BI456">
        <f>1/Table3[[#This Row],[odds_ft_away_team_win]]-Table3[[#This Row],[Margin/3]]</f>
        <v>0.33325738588896486</v>
      </c>
      <c r="BJ456">
        <f>MROUND(Table3[[#This Row],[ProbH]]*100,2)/100</f>
        <v>0.34</v>
      </c>
      <c r="BK456">
        <v>1.59</v>
      </c>
      <c r="BL456">
        <v>2.85</v>
      </c>
      <c r="BM456">
        <v>5.8</v>
      </c>
      <c r="BN456">
        <v>12</v>
      </c>
      <c r="BO456">
        <v>2.25</v>
      </c>
      <c r="BP456">
        <v>1.57</v>
      </c>
      <c r="BQ456" t="s">
        <v>2281</v>
      </c>
      <c r="BR456">
        <f>VLOOKUP(Table3[[#This Row],[Reference]],metron,10,FALSE)</f>
        <v>2.5229727551184897</v>
      </c>
      <c r="BS456">
        <f>VLOOKUP(Table3[[#This Row],[Reference]],metron,11,FALSE)</f>
        <v>1.228921489601805</v>
      </c>
      <c r="BT456">
        <f>VLOOKUP(Table3[[#This Row],[Reference]],metron,12,FALSE)</f>
        <v>1.2940512655166849</v>
      </c>
      <c r="BU456">
        <f>VLOOKUP(Table3[[#This Row],[Reference]],metron,13,FALSE)</f>
        <v>0.53240890035472432</v>
      </c>
      <c r="BV456">
        <f>VLOOKUP(Table3[[#This Row],[Reference]],metron,14,FALSE)</f>
        <v>0.56514027732989358</v>
      </c>
      <c r="BW456">
        <f>VLOOKUP(Table3[[#This Row],[Reference]],metron,15,FALSE)</f>
        <v>11.417888124439131</v>
      </c>
      <c r="BX456">
        <f>VLOOKUP(Table3[[#This Row],[Reference]],metron,16,FALSE)</f>
        <v>10.76308704756207</v>
      </c>
      <c r="BY456">
        <f>VLOOKUP(Table3[[#This Row],[Reference]],metron,17,FALSE)</f>
        <v>4.8317672021824798</v>
      </c>
      <c r="BZ456">
        <f>VLOOKUP(Table3[[#This Row],[Reference]],metron,18,FALSE)</f>
        <v>4.6698999696877843</v>
      </c>
      <c r="CA456">
        <f>VLOOKUP(Table3[[#This Row],[Reference]],metron,19,FALSE)</f>
        <v>6.5861209222566508</v>
      </c>
      <c r="CB456">
        <f>VLOOKUP(Table3[[#This Row],[Reference]],metron,20,FALSE)</f>
        <v>6.093187077874286</v>
      </c>
      <c r="CC456">
        <f>VLOOKUP(Table3[[#This Row],[Reference]],metron,21,FALSE)</f>
        <v>12.685679611650491</v>
      </c>
      <c r="CD456">
        <f>VLOOKUP(Table3[[#This Row],[Reference]],metron,22,FALSE)</f>
        <v>13.02639563106796</v>
      </c>
      <c r="CE456">
        <f>VLOOKUP(Table3[[#This Row],[Reference]],metron,23,FALSE)</f>
        <v>1.6481211768132831</v>
      </c>
      <c r="CF456">
        <f>VLOOKUP(Table3[[#This Row],[Reference]],metron,24,FALSE)</f>
        <v>1.8572676958928049</v>
      </c>
      <c r="CG456">
        <f>VLOOKUP(Table3[[#This Row],[Reference]],metron,25,FALSE)</f>
        <v>9.641712787649287E-2</v>
      </c>
      <c r="CH456">
        <f>VLOOKUP(Table3[[#This Row],[Reference]],metron,26,FALSE)</f>
        <v>0.11302068161957469</v>
      </c>
    </row>
    <row r="457" spans="1:86" hidden="1" x14ac:dyDescent="0.45">
      <c r="A457">
        <v>1574719200</v>
      </c>
      <c r="B457" t="s">
        <v>2586</v>
      </c>
      <c r="C457" t="s">
        <v>64</v>
      </c>
      <c r="D457" t="s">
        <v>65</v>
      </c>
      <c r="E457" t="s">
        <v>2279</v>
      </c>
      <c r="F457" t="s">
        <v>2284</v>
      </c>
      <c r="G457" t="s">
        <v>2296</v>
      </c>
      <c r="H457">
        <v>14</v>
      </c>
      <c r="I457">
        <v>1.33</v>
      </c>
      <c r="J457">
        <v>0</v>
      </c>
      <c r="K457">
        <v>1.36</v>
      </c>
      <c r="L457">
        <v>0.75</v>
      </c>
      <c r="M457">
        <v>0</v>
      </c>
      <c r="N457">
        <v>2</v>
      </c>
      <c r="O457">
        <v>2</v>
      </c>
      <c r="P457">
        <v>0</v>
      </c>
      <c r="Q457">
        <v>0</v>
      </c>
      <c r="R457">
        <v>0</v>
      </c>
      <c r="T457" t="s">
        <v>2589</v>
      </c>
      <c r="U457">
        <v>11</v>
      </c>
      <c r="V457">
        <v>6</v>
      </c>
      <c r="W457">
        <v>3</v>
      </c>
      <c r="X457">
        <v>1</v>
      </c>
      <c r="Y457">
        <v>2</v>
      </c>
      <c r="Z457">
        <v>0</v>
      </c>
      <c r="AA457">
        <v>0</v>
      </c>
      <c r="AB457">
        <v>4</v>
      </c>
      <c r="AC457">
        <v>1</v>
      </c>
      <c r="AD457">
        <v>1</v>
      </c>
      <c r="AE457">
        <v>21</v>
      </c>
      <c r="AF457">
        <v>16</v>
      </c>
      <c r="AG457">
        <v>7</v>
      </c>
      <c r="AH457">
        <v>6</v>
      </c>
      <c r="AI457">
        <v>14</v>
      </c>
      <c r="AJ457">
        <v>10</v>
      </c>
      <c r="AK457">
        <v>16</v>
      </c>
      <c r="AL457">
        <v>12</v>
      </c>
      <c r="AM457">
        <v>53</v>
      </c>
      <c r="AN457">
        <v>47</v>
      </c>
      <c r="AO457">
        <v>2.5099999999999998</v>
      </c>
      <c r="AP457">
        <v>1.99</v>
      </c>
      <c r="AQ457">
        <v>2.92</v>
      </c>
      <c r="AR457">
        <v>67</v>
      </c>
      <c r="AS457">
        <v>75</v>
      </c>
      <c r="AT457">
        <v>50</v>
      </c>
      <c r="AU457">
        <v>34</v>
      </c>
      <c r="AV457">
        <v>17</v>
      </c>
      <c r="AW457">
        <v>34</v>
      </c>
      <c r="AX457">
        <v>84</v>
      </c>
      <c r="AY457">
        <v>33</v>
      </c>
      <c r="AZ457">
        <v>67</v>
      </c>
      <c r="BA457">
        <v>7.66</v>
      </c>
      <c r="BB457">
        <v>7</v>
      </c>
      <c r="BC457">
        <v>1.65</v>
      </c>
      <c r="BD457">
        <v>3.65</v>
      </c>
      <c r="BE457">
        <v>5.4</v>
      </c>
      <c r="BF457">
        <f t="shared" si="7"/>
        <v>2.1739464661839108E-2</v>
      </c>
      <c r="BG457">
        <f>1/Table3[[#This Row],[odds_ft_home_team_win]]-Table3[[#This Row],[Margin/3]]</f>
        <v>0.58432114139876701</v>
      </c>
      <c r="BH457">
        <f>1/Table3[[#This Row],[odds_ft_draw]]-Table3[[#This Row],[Margin/3]]</f>
        <v>0.25223313807788689</v>
      </c>
      <c r="BI457">
        <f>1/Table3[[#This Row],[odds_ft_away_team_win]]-Table3[[#This Row],[Margin/3]]</f>
        <v>0.16344572052334608</v>
      </c>
      <c r="BJ457">
        <f>MROUND(Table3[[#This Row],[ProbH]]*100,2)/100</f>
        <v>0.57999999999999996</v>
      </c>
      <c r="BK457">
        <v>1.32</v>
      </c>
      <c r="BL457">
        <v>2</v>
      </c>
      <c r="BM457">
        <v>3.55</v>
      </c>
      <c r="BN457">
        <v>6.9</v>
      </c>
      <c r="BO457">
        <v>2</v>
      </c>
      <c r="BP457">
        <v>1.74</v>
      </c>
      <c r="BQ457" t="s">
        <v>2363</v>
      </c>
      <c r="BR457">
        <f>VLOOKUP(Table3[[#This Row],[Reference]],metron,10,FALSE)</f>
        <v>2.6362999299229148</v>
      </c>
      <c r="BS457">
        <f>VLOOKUP(Table3[[#This Row],[Reference]],metron,11,FALSE)</f>
        <v>1.7619715019855171</v>
      </c>
      <c r="BT457">
        <f>VLOOKUP(Table3[[#This Row],[Reference]],metron,12,FALSE)</f>
        <v>0.87432842793739785</v>
      </c>
      <c r="BU457">
        <f>VLOOKUP(Table3[[#This Row],[Reference]],metron,13,FALSE)</f>
        <v>0.78411214953271025</v>
      </c>
      <c r="BV457">
        <f>VLOOKUP(Table3[[#This Row],[Reference]],metron,14,FALSE)</f>
        <v>0.38060747663551397</v>
      </c>
      <c r="BW457">
        <f>VLOOKUP(Table3[[#This Row],[Reference]],metron,15,FALSE)</f>
        <v>14.215499378367181</v>
      </c>
      <c r="BX457">
        <f>VLOOKUP(Table3[[#This Row],[Reference]],metron,16,FALSE)</f>
        <v>8.9523612261806136</v>
      </c>
      <c r="BY457">
        <f>VLOOKUP(Table3[[#This Row],[Reference]],metron,17,FALSE)</f>
        <v>6.3083121289228163</v>
      </c>
      <c r="BZ457">
        <f>VLOOKUP(Table3[[#This Row],[Reference]],metron,18,FALSE)</f>
        <v>3.7757524374735061</v>
      </c>
      <c r="CA457">
        <f>VLOOKUP(Table3[[#This Row],[Reference]],metron,19,FALSE)</f>
        <v>7.9071872494443642</v>
      </c>
      <c r="CB457">
        <f>VLOOKUP(Table3[[#This Row],[Reference]],metron,20,FALSE)</f>
        <v>5.1766087887071075</v>
      </c>
      <c r="CC457">
        <f>VLOOKUP(Table3[[#This Row],[Reference]],metron,21,FALSE)</f>
        <v>12.634239592183521</v>
      </c>
      <c r="CD457">
        <f>VLOOKUP(Table3[[#This Row],[Reference]],metron,22,FALSE)</f>
        <v>13.597706032285471</v>
      </c>
      <c r="CE457">
        <f>VLOOKUP(Table3[[#This Row],[Reference]],metron,23,FALSE)</f>
        <v>1.365400161681487</v>
      </c>
      <c r="CF457">
        <f>VLOOKUP(Table3[[#This Row],[Reference]],metron,24,FALSE)</f>
        <v>1.963621665319321</v>
      </c>
      <c r="CG457">
        <f>VLOOKUP(Table3[[#This Row],[Reference]],metron,25,FALSE)</f>
        <v>7.1544058205335492E-2</v>
      </c>
      <c r="CH457">
        <f>VLOOKUP(Table3[[#This Row],[Reference]],metron,26,FALSE)</f>
        <v>0.1216653193209378</v>
      </c>
    </row>
    <row r="458" spans="1:86" hidden="1" x14ac:dyDescent="0.45">
      <c r="A458">
        <v>1574727000</v>
      </c>
      <c r="B458" t="s">
        <v>2590</v>
      </c>
      <c r="C458" t="s">
        <v>64</v>
      </c>
      <c r="D458" t="s">
        <v>65</v>
      </c>
      <c r="E458" t="s">
        <v>2295</v>
      </c>
      <c r="F458" t="s">
        <v>2304</v>
      </c>
      <c r="G458" t="s">
        <v>2280</v>
      </c>
      <c r="H458">
        <v>14</v>
      </c>
      <c r="I458">
        <v>2.67</v>
      </c>
      <c r="J458">
        <v>1</v>
      </c>
      <c r="K458">
        <v>2.17</v>
      </c>
      <c r="L458">
        <v>1.0900000000000001</v>
      </c>
      <c r="M458">
        <v>1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50</v>
      </c>
      <c r="U458">
        <v>5</v>
      </c>
      <c r="V458">
        <v>7</v>
      </c>
      <c r="W458">
        <v>2</v>
      </c>
      <c r="X458">
        <v>0</v>
      </c>
      <c r="Y458">
        <v>5</v>
      </c>
      <c r="Z458">
        <v>0</v>
      </c>
      <c r="AA458">
        <v>1</v>
      </c>
      <c r="AB458">
        <v>1</v>
      </c>
      <c r="AC458">
        <v>2</v>
      </c>
      <c r="AD458">
        <v>3</v>
      </c>
      <c r="AE458">
        <v>12</v>
      </c>
      <c r="AF458">
        <v>14</v>
      </c>
      <c r="AG458">
        <v>5</v>
      </c>
      <c r="AH458">
        <v>4</v>
      </c>
      <c r="AI458">
        <v>7</v>
      </c>
      <c r="AJ458">
        <v>10</v>
      </c>
      <c r="AK458">
        <v>9</v>
      </c>
      <c r="AL458">
        <v>13</v>
      </c>
      <c r="AM458">
        <v>42</v>
      </c>
      <c r="AN458">
        <v>58</v>
      </c>
      <c r="AO458">
        <v>1.54</v>
      </c>
      <c r="AP458">
        <v>1.71</v>
      </c>
      <c r="AQ458">
        <v>2.64</v>
      </c>
      <c r="AR458">
        <v>74</v>
      </c>
      <c r="AS458">
        <v>74</v>
      </c>
      <c r="AT458">
        <v>45</v>
      </c>
      <c r="AU458">
        <v>37</v>
      </c>
      <c r="AV458">
        <v>9</v>
      </c>
      <c r="AW458">
        <v>27</v>
      </c>
      <c r="AX458">
        <v>64</v>
      </c>
      <c r="AY458">
        <v>47</v>
      </c>
      <c r="AZ458">
        <v>92</v>
      </c>
      <c r="BA458">
        <v>8.73</v>
      </c>
      <c r="BB458">
        <v>4.67</v>
      </c>
      <c r="BC458">
        <v>2.35</v>
      </c>
      <c r="BD458">
        <v>2.9</v>
      </c>
      <c r="BE458">
        <v>3.4</v>
      </c>
      <c r="BF458">
        <f t="shared" si="7"/>
        <v>2.1492382719779046E-2</v>
      </c>
      <c r="BG458">
        <f>1/Table3[[#This Row],[odds_ft_home_team_win]]-Table3[[#This Row],[Margin/3]]</f>
        <v>0.40403953217383798</v>
      </c>
      <c r="BH458">
        <f>1/Table3[[#This Row],[odds_ft_draw]]-Table3[[#This Row],[Margin/3]]</f>
        <v>0.32333520348711753</v>
      </c>
      <c r="BI458">
        <f>1/Table3[[#This Row],[odds_ft_away_team_win]]-Table3[[#This Row],[Margin/3]]</f>
        <v>0.27262526433904449</v>
      </c>
      <c r="BJ458">
        <f>MROUND(Table3[[#This Row],[ProbH]]*100,2)/100</f>
        <v>0.4</v>
      </c>
      <c r="BK458">
        <v>1.57</v>
      </c>
      <c r="BL458">
        <v>2.75</v>
      </c>
      <c r="BM458">
        <v>5.55</v>
      </c>
      <c r="BN458">
        <v>11.5</v>
      </c>
      <c r="BO458">
        <v>2.25</v>
      </c>
      <c r="BP458">
        <v>1.59</v>
      </c>
      <c r="BQ458" t="s">
        <v>2297</v>
      </c>
      <c r="BR458">
        <f>VLOOKUP(Table3[[#This Row],[Reference]],metron,10,FALSE)</f>
        <v>2.4956155335383219</v>
      </c>
      <c r="BS458">
        <f>VLOOKUP(Table3[[#This Row],[Reference]],metron,11,FALSE)</f>
        <v>1.344038264434575</v>
      </c>
      <c r="BT458">
        <f>VLOOKUP(Table3[[#This Row],[Reference]],metron,12,FALSE)</f>
        <v>1.1515772691037469</v>
      </c>
      <c r="BU458">
        <f>VLOOKUP(Table3[[#This Row],[Reference]],metron,13,FALSE)</f>
        <v>0.59936225942375587</v>
      </c>
      <c r="BV458">
        <f>VLOOKUP(Table3[[#This Row],[Reference]],metron,14,FALSE)</f>
        <v>0.50723152260562576</v>
      </c>
      <c r="BW458">
        <f>VLOOKUP(Table3[[#This Row],[Reference]],metron,15,FALSE)</f>
        <v>11.99278846153846</v>
      </c>
      <c r="BX458">
        <f>VLOOKUP(Table3[[#This Row],[Reference]],metron,16,FALSE)</f>
        <v>10.0277534965035</v>
      </c>
      <c r="BY458">
        <f>VLOOKUP(Table3[[#This Row],[Reference]],metron,17,FALSE)</f>
        <v>5.2857459543338514</v>
      </c>
      <c r="BZ458">
        <f>VLOOKUP(Table3[[#This Row],[Reference]],metron,18,FALSE)</f>
        <v>4.4067834183107957</v>
      </c>
      <c r="CA458">
        <f>VLOOKUP(Table3[[#This Row],[Reference]],metron,19,FALSE)</f>
        <v>6.7070425072046085</v>
      </c>
      <c r="CB458">
        <f>VLOOKUP(Table3[[#This Row],[Reference]],metron,20,FALSE)</f>
        <v>5.6209700781927046</v>
      </c>
      <c r="CC458">
        <f>VLOOKUP(Table3[[#This Row],[Reference]],metron,21,FALSE)</f>
        <v>13.04463690872752</v>
      </c>
      <c r="CD458">
        <f>VLOOKUP(Table3[[#This Row],[Reference]],metron,22,FALSE)</f>
        <v>13.49811236953142</v>
      </c>
      <c r="CE458">
        <f>VLOOKUP(Table3[[#This Row],[Reference]],metron,23,FALSE)</f>
        <v>1.5836526181353769</v>
      </c>
      <c r="CF458">
        <f>VLOOKUP(Table3[[#This Row],[Reference]],metron,24,FALSE)</f>
        <v>1.8744146445295871</v>
      </c>
      <c r="CG458">
        <f>VLOOKUP(Table3[[#This Row],[Reference]],metron,25,FALSE)</f>
        <v>8.5994040017028525E-2</v>
      </c>
      <c r="CH458">
        <f>VLOOKUP(Table3[[#This Row],[Reference]],metron,26,FALSE)</f>
        <v>0.13452532992762881</v>
      </c>
    </row>
    <row r="459" spans="1:86" hidden="1" x14ac:dyDescent="0.45">
      <c r="A459">
        <v>1574727000</v>
      </c>
      <c r="B459" t="s">
        <v>2590</v>
      </c>
      <c r="C459" t="s">
        <v>64</v>
      </c>
      <c r="D459" t="s">
        <v>65</v>
      </c>
      <c r="E459" t="s">
        <v>2331</v>
      </c>
      <c r="F459" t="s">
        <v>2300</v>
      </c>
      <c r="G459" t="s">
        <v>2317</v>
      </c>
      <c r="H459">
        <v>14</v>
      </c>
      <c r="I459">
        <v>1.5</v>
      </c>
      <c r="J459">
        <v>0</v>
      </c>
      <c r="K459">
        <v>2.1800000000000002</v>
      </c>
      <c r="L459">
        <v>0.83</v>
      </c>
      <c r="M459">
        <v>5</v>
      </c>
      <c r="N459">
        <v>1</v>
      </c>
      <c r="O459">
        <v>6</v>
      </c>
      <c r="P459">
        <v>2</v>
      </c>
      <c r="Q459">
        <v>1</v>
      </c>
      <c r="R459">
        <v>1</v>
      </c>
      <c r="S459" t="s">
        <v>2591</v>
      </c>
      <c r="T459">
        <v>36</v>
      </c>
      <c r="U459">
        <v>2</v>
      </c>
      <c r="V459">
        <v>3</v>
      </c>
      <c r="W459">
        <v>2</v>
      </c>
      <c r="X459">
        <v>0</v>
      </c>
      <c r="Y459">
        <v>3</v>
      </c>
      <c r="Z459">
        <v>0</v>
      </c>
      <c r="AA459">
        <v>1</v>
      </c>
      <c r="AB459">
        <v>1</v>
      </c>
      <c r="AC459">
        <v>2</v>
      </c>
      <c r="AD459">
        <v>1</v>
      </c>
      <c r="AE459">
        <v>17</v>
      </c>
      <c r="AF459">
        <v>13</v>
      </c>
      <c r="AG459">
        <v>9</v>
      </c>
      <c r="AH459">
        <v>3</v>
      </c>
      <c r="AI459">
        <v>8</v>
      </c>
      <c r="AJ459">
        <v>10</v>
      </c>
      <c r="AK459">
        <v>17</v>
      </c>
      <c r="AL459">
        <v>18</v>
      </c>
      <c r="AM459">
        <v>43</v>
      </c>
      <c r="AN459">
        <v>57</v>
      </c>
      <c r="AO459">
        <v>2.09</v>
      </c>
      <c r="AP459">
        <v>1.5</v>
      </c>
      <c r="AQ459">
        <v>2.5</v>
      </c>
      <c r="AR459">
        <v>50</v>
      </c>
      <c r="AS459">
        <v>75</v>
      </c>
      <c r="AT459">
        <v>25</v>
      </c>
      <c r="AU459">
        <v>17</v>
      </c>
      <c r="AV459">
        <v>17</v>
      </c>
      <c r="AW459">
        <v>33</v>
      </c>
      <c r="AX459">
        <v>75</v>
      </c>
      <c r="AY459">
        <v>25</v>
      </c>
      <c r="AZ459">
        <v>75</v>
      </c>
      <c r="BA459">
        <v>10.5</v>
      </c>
      <c r="BB459">
        <v>4.33</v>
      </c>
      <c r="BC459">
        <v>1.53</v>
      </c>
      <c r="BD459">
        <v>3.75</v>
      </c>
      <c r="BE459">
        <v>6.8</v>
      </c>
      <c r="BF459">
        <f t="shared" si="7"/>
        <v>2.2440087145969494E-2</v>
      </c>
      <c r="BG459">
        <f>1/Table3[[#This Row],[odds_ft_home_team_win]]-Table3[[#This Row],[Margin/3]]</f>
        <v>0.63115468409586062</v>
      </c>
      <c r="BH459">
        <f>1/Table3[[#This Row],[odds_ft_draw]]-Table3[[#This Row],[Margin/3]]</f>
        <v>0.24422657952069718</v>
      </c>
      <c r="BI459">
        <f>1/Table3[[#This Row],[odds_ft_away_team_win]]-Table3[[#This Row],[Margin/3]]</f>
        <v>0.12461873638344227</v>
      </c>
      <c r="BJ459">
        <f>MROUND(Table3[[#This Row],[ProbH]]*100,2)/100</f>
        <v>0.64</v>
      </c>
      <c r="BK459">
        <v>1.36</v>
      </c>
      <c r="BL459">
        <v>2.15</v>
      </c>
      <c r="BM459">
        <v>3.9</v>
      </c>
      <c r="BN459">
        <v>7.5</v>
      </c>
      <c r="BO459">
        <v>2.2000000000000002</v>
      </c>
      <c r="BP459">
        <v>1.62</v>
      </c>
      <c r="BQ459" t="s">
        <v>2341</v>
      </c>
      <c r="BR459">
        <f>VLOOKUP(Table3[[#This Row],[Reference]],metron,10,FALSE)</f>
        <v>2.8343749999999996</v>
      </c>
      <c r="BS459">
        <f>VLOOKUP(Table3[[#This Row],[Reference]],metron,11,FALSE)</f>
        <v>1.980803571428571</v>
      </c>
      <c r="BT459">
        <f>VLOOKUP(Table3[[#This Row],[Reference]],metron,12,FALSE)</f>
        <v>0.85357142857142854</v>
      </c>
      <c r="BU459">
        <f>VLOOKUP(Table3[[#This Row],[Reference]],metron,13,FALSE)</f>
        <v>0.8683035714285714</v>
      </c>
      <c r="BV459">
        <f>VLOOKUP(Table3[[#This Row],[Reference]],metron,14,FALSE)</f>
        <v>0.36607142857142849</v>
      </c>
      <c r="BW459">
        <f>VLOOKUP(Table3[[#This Row],[Reference]],metron,15,FALSE)</f>
        <v>15.03980099502488</v>
      </c>
      <c r="BX459">
        <f>VLOOKUP(Table3[[#This Row],[Reference]],metron,16,FALSE)</f>
        <v>8.6326699834162515</v>
      </c>
      <c r="BY459">
        <f>VLOOKUP(Table3[[#This Row],[Reference]],metron,17,FALSE)</f>
        <v>6.5189234650967203</v>
      </c>
      <c r="BZ459">
        <f>VLOOKUP(Table3[[#This Row],[Reference]],metron,18,FALSE)</f>
        <v>3.4507989907485279</v>
      </c>
      <c r="CA459">
        <f>VLOOKUP(Table3[[#This Row],[Reference]],metron,19,FALSE)</f>
        <v>8.5208775299281605</v>
      </c>
      <c r="CB459">
        <f>VLOOKUP(Table3[[#This Row],[Reference]],metron,20,FALSE)</f>
        <v>5.181870992667724</v>
      </c>
      <c r="CC459">
        <f>VLOOKUP(Table3[[#This Row],[Reference]],metron,21,FALSE)</f>
        <v>12.48566610455312</v>
      </c>
      <c r="CD459">
        <f>VLOOKUP(Table3[[#This Row],[Reference]],metron,22,FALSE)</f>
        <v>13.573355817875211</v>
      </c>
      <c r="CE459">
        <f>VLOOKUP(Table3[[#This Row],[Reference]],metron,23,FALSE)</f>
        <v>1.395273023634882</v>
      </c>
      <c r="CF459">
        <f>VLOOKUP(Table3[[#This Row],[Reference]],metron,24,FALSE)</f>
        <v>2.0586797066014668</v>
      </c>
      <c r="CG459">
        <f>VLOOKUP(Table3[[#This Row],[Reference]],metron,25,FALSE)</f>
        <v>6.8459657701711488E-2</v>
      </c>
      <c r="CH459">
        <f>VLOOKUP(Table3[[#This Row],[Reference]],metron,26,FALSE)</f>
        <v>0.12713936430317849</v>
      </c>
    </row>
    <row r="460" spans="1:86" hidden="1" x14ac:dyDescent="0.45">
      <c r="A460">
        <v>1575064800</v>
      </c>
      <c r="B460" t="s">
        <v>2592</v>
      </c>
      <c r="C460" t="s">
        <v>64</v>
      </c>
      <c r="D460" t="s">
        <v>65</v>
      </c>
      <c r="E460" t="s">
        <v>2326</v>
      </c>
      <c r="F460" t="s">
        <v>2291</v>
      </c>
      <c r="G460" t="s">
        <v>2301</v>
      </c>
      <c r="H460">
        <v>15</v>
      </c>
      <c r="I460">
        <v>1</v>
      </c>
      <c r="J460">
        <v>1.43</v>
      </c>
      <c r="K460">
        <v>0.83</v>
      </c>
      <c r="L460">
        <v>1.25</v>
      </c>
      <c r="M460">
        <v>1</v>
      </c>
      <c r="N460">
        <v>1</v>
      </c>
      <c r="O460">
        <v>2</v>
      </c>
      <c r="P460">
        <v>2</v>
      </c>
      <c r="Q460">
        <v>1</v>
      </c>
      <c r="R460">
        <v>1</v>
      </c>
      <c r="S460">
        <v>33</v>
      </c>
      <c r="T460">
        <v>13</v>
      </c>
      <c r="U460">
        <v>5</v>
      </c>
      <c r="V460">
        <v>3</v>
      </c>
      <c r="W460">
        <v>2</v>
      </c>
      <c r="X460">
        <v>0</v>
      </c>
      <c r="Y460">
        <v>1</v>
      </c>
      <c r="Z460">
        <v>1</v>
      </c>
      <c r="AA460">
        <v>0</v>
      </c>
      <c r="AB460">
        <v>2</v>
      </c>
      <c r="AC460">
        <v>2</v>
      </c>
      <c r="AD460">
        <v>0</v>
      </c>
      <c r="AE460">
        <v>7</v>
      </c>
      <c r="AF460">
        <v>11</v>
      </c>
      <c r="AG460">
        <v>4</v>
      </c>
      <c r="AH460">
        <v>6</v>
      </c>
      <c r="AI460">
        <v>3</v>
      </c>
      <c r="AJ460">
        <v>5</v>
      </c>
      <c r="AK460">
        <v>19</v>
      </c>
      <c r="AL460">
        <v>15</v>
      </c>
      <c r="AM460">
        <v>63</v>
      </c>
      <c r="AN460">
        <v>37</v>
      </c>
      <c r="AO460">
        <v>1.19</v>
      </c>
      <c r="AP460">
        <v>1.46</v>
      </c>
      <c r="AQ460">
        <v>2.57</v>
      </c>
      <c r="AR460">
        <v>43</v>
      </c>
      <c r="AS460">
        <v>58</v>
      </c>
      <c r="AT460">
        <v>50</v>
      </c>
      <c r="AU460">
        <v>22</v>
      </c>
      <c r="AV460">
        <v>14</v>
      </c>
      <c r="AW460">
        <v>29</v>
      </c>
      <c r="AX460">
        <v>93</v>
      </c>
      <c r="AY460">
        <v>36</v>
      </c>
      <c r="AZ460">
        <v>65</v>
      </c>
      <c r="BA460">
        <v>11.72</v>
      </c>
      <c r="BB460">
        <v>7.86</v>
      </c>
      <c r="BC460">
        <v>1.95</v>
      </c>
      <c r="BD460">
        <v>3.2</v>
      </c>
      <c r="BE460">
        <v>4.3</v>
      </c>
      <c r="BF460">
        <f t="shared" si="7"/>
        <v>1.9292884118465563E-2</v>
      </c>
      <c r="BG460">
        <f>1/Table3[[#This Row],[odds_ft_home_team_win]]-Table3[[#This Row],[Margin/3]]</f>
        <v>0.49352762870204731</v>
      </c>
      <c r="BH460">
        <f>1/Table3[[#This Row],[odds_ft_draw]]-Table3[[#This Row],[Margin/3]]</f>
        <v>0.29320711588153442</v>
      </c>
      <c r="BI460">
        <f>1/Table3[[#This Row],[odds_ft_away_team_win]]-Table3[[#This Row],[Margin/3]]</f>
        <v>0.21326525541641816</v>
      </c>
      <c r="BJ460">
        <f>MROUND(Table3[[#This Row],[ProbH]]*100,2)/100</f>
        <v>0.5</v>
      </c>
      <c r="BK460">
        <v>1.47</v>
      </c>
      <c r="BL460">
        <v>2.4</v>
      </c>
      <c r="BM460">
        <v>4.7</v>
      </c>
      <c r="BN460">
        <v>9.5</v>
      </c>
      <c r="BO460">
        <v>2.1</v>
      </c>
      <c r="BP460">
        <v>1.65</v>
      </c>
      <c r="BQ460" t="s">
        <v>2356</v>
      </c>
      <c r="BR460">
        <f>VLOOKUP(Table3[[#This Row],[Reference]],metron,10,FALSE)</f>
        <v>2.5202079886551649</v>
      </c>
      <c r="BS460">
        <f>VLOOKUP(Table3[[#This Row],[Reference]],metron,11,FALSE)</f>
        <v>1.5342708579532029</v>
      </c>
      <c r="BT460">
        <f>VLOOKUP(Table3[[#This Row],[Reference]],metron,12,FALSE)</f>
        <v>0.98593713070196176</v>
      </c>
      <c r="BU460">
        <f>VLOOKUP(Table3[[#This Row],[Reference]],metron,13,FALSE)</f>
        <v>0.67513590167809023</v>
      </c>
      <c r="BV460">
        <f>VLOOKUP(Table3[[#This Row],[Reference]],metron,14,FALSE)</f>
        <v>0.4286727337194185</v>
      </c>
      <c r="BW460">
        <f>VLOOKUP(Table3[[#This Row],[Reference]],metron,15,FALSE)</f>
        <v>12.98669114272602</v>
      </c>
      <c r="BX460">
        <f>VLOOKUP(Table3[[#This Row],[Reference]],metron,16,FALSE)</f>
        <v>9.4167049105094076</v>
      </c>
      <c r="BY460">
        <f>VLOOKUP(Table3[[#This Row],[Reference]],metron,17,FALSE)</f>
        <v>5.6645716945996272</v>
      </c>
      <c r="BZ460">
        <f>VLOOKUP(Table3[[#This Row],[Reference]],metron,18,FALSE)</f>
        <v>4.0242085661080074</v>
      </c>
      <c r="CA460">
        <f>VLOOKUP(Table3[[#This Row],[Reference]],metron,19,FALSE)</f>
        <v>7.3221194481263927</v>
      </c>
      <c r="CB460">
        <f>VLOOKUP(Table3[[#This Row],[Reference]],metron,20,FALSE)</f>
        <v>5.3924963444014002</v>
      </c>
      <c r="CC460">
        <f>VLOOKUP(Table3[[#This Row],[Reference]],metron,21,FALSE)</f>
        <v>12.508162313432839</v>
      </c>
      <c r="CD460">
        <f>VLOOKUP(Table3[[#This Row],[Reference]],metron,22,FALSE)</f>
        <v>13.36963619402985</v>
      </c>
      <c r="CE460">
        <f>VLOOKUP(Table3[[#This Row],[Reference]],metron,23,FALSE)</f>
        <v>1.4438014689517029</v>
      </c>
      <c r="CF460">
        <f>VLOOKUP(Table3[[#This Row],[Reference]],metron,24,FALSE)</f>
        <v>1.9410193634542621</v>
      </c>
      <c r="CG460">
        <f>VLOOKUP(Table3[[#This Row],[Reference]],metron,25,FALSE)</f>
        <v>8.4130870242599604E-2</v>
      </c>
      <c r="CH460">
        <f>VLOOKUP(Table3[[#This Row],[Reference]],metron,26,FALSE)</f>
        <v>0.1275317160026708</v>
      </c>
    </row>
    <row r="461" spans="1:86" hidden="1" x14ac:dyDescent="0.45">
      <c r="A461">
        <v>1575072600</v>
      </c>
      <c r="B461" t="s">
        <v>2593</v>
      </c>
      <c r="C461" t="s">
        <v>64</v>
      </c>
      <c r="D461" t="s">
        <v>65</v>
      </c>
      <c r="E461" t="s">
        <v>2273</v>
      </c>
      <c r="F461" t="s">
        <v>2315</v>
      </c>
      <c r="G461" t="s">
        <v>2317</v>
      </c>
      <c r="H461">
        <v>15</v>
      </c>
      <c r="I461">
        <v>2</v>
      </c>
      <c r="J461">
        <v>1.71</v>
      </c>
      <c r="K461">
        <v>1.82</v>
      </c>
      <c r="L461">
        <v>1.64</v>
      </c>
      <c r="M461">
        <v>1</v>
      </c>
      <c r="N461">
        <v>1</v>
      </c>
      <c r="O461">
        <v>2</v>
      </c>
      <c r="P461">
        <v>2</v>
      </c>
      <c r="Q461">
        <v>1</v>
      </c>
      <c r="R461">
        <v>1</v>
      </c>
      <c r="S461">
        <v>12</v>
      </c>
      <c r="T461">
        <v>3</v>
      </c>
      <c r="U461">
        <v>0</v>
      </c>
      <c r="V461">
        <v>6</v>
      </c>
      <c r="W461">
        <v>1</v>
      </c>
      <c r="X461">
        <v>0</v>
      </c>
      <c r="Y461">
        <v>2</v>
      </c>
      <c r="Z461">
        <v>0</v>
      </c>
      <c r="AA461">
        <v>0</v>
      </c>
      <c r="AB461">
        <v>1</v>
      </c>
      <c r="AC461">
        <v>1</v>
      </c>
      <c r="AD461">
        <v>1</v>
      </c>
      <c r="AE461">
        <v>13</v>
      </c>
      <c r="AF461">
        <v>11</v>
      </c>
      <c r="AG461">
        <v>5</v>
      </c>
      <c r="AH461">
        <v>7</v>
      </c>
      <c r="AI461">
        <v>8</v>
      </c>
      <c r="AJ461">
        <v>4</v>
      </c>
      <c r="AK461">
        <v>12</v>
      </c>
      <c r="AL461">
        <v>14</v>
      </c>
      <c r="AM461">
        <v>51</v>
      </c>
      <c r="AN461">
        <v>49</v>
      </c>
      <c r="AO461">
        <v>1.76</v>
      </c>
      <c r="AP461">
        <v>1.61</v>
      </c>
      <c r="AQ461">
        <v>2.29</v>
      </c>
      <c r="AR461">
        <v>43</v>
      </c>
      <c r="AS461">
        <v>57</v>
      </c>
      <c r="AT461">
        <v>43</v>
      </c>
      <c r="AU461">
        <v>22</v>
      </c>
      <c r="AV461">
        <v>7</v>
      </c>
      <c r="AW461">
        <v>29</v>
      </c>
      <c r="AX461">
        <v>57</v>
      </c>
      <c r="AY461">
        <v>29</v>
      </c>
      <c r="AZ461">
        <v>64</v>
      </c>
      <c r="BA461">
        <v>12.14</v>
      </c>
      <c r="BB461">
        <v>5.58</v>
      </c>
      <c r="BC461">
        <v>2</v>
      </c>
      <c r="BD461">
        <v>3.25</v>
      </c>
      <c r="BE461">
        <v>3.95</v>
      </c>
      <c r="BF461">
        <f t="shared" si="7"/>
        <v>2.0285621551444349E-2</v>
      </c>
      <c r="BG461">
        <f>1/Table3[[#This Row],[odds_ft_home_team_win]]-Table3[[#This Row],[Margin/3]]</f>
        <v>0.47971437844855563</v>
      </c>
      <c r="BH461">
        <f>1/Table3[[#This Row],[odds_ft_draw]]-Table3[[#This Row],[Margin/3]]</f>
        <v>0.28740668614086334</v>
      </c>
      <c r="BI461">
        <f>1/Table3[[#This Row],[odds_ft_away_team_win]]-Table3[[#This Row],[Margin/3]]</f>
        <v>0.23287893541058094</v>
      </c>
      <c r="BJ461">
        <f>MROUND(Table3[[#This Row],[ProbH]]*100,2)/100</f>
        <v>0.48</v>
      </c>
      <c r="BK461">
        <v>1.45</v>
      </c>
      <c r="BL461">
        <v>2.4</v>
      </c>
      <c r="BM461">
        <v>4.5999999999999996</v>
      </c>
      <c r="BN461">
        <v>9.25</v>
      </c>
      <c r="BO461">
        <v>2.0499999999999998</v>
      </c>
      <c r="BP461">
        <v>1.69</v>
      </c>
      <c r="BQ461" t="s">
        <v>2276</v>
      </c>
      <c r="BR461">
        <f>VLOOKUP(Table3[[#This Row],[Reference]],metron,10,FALSE)</f>
        <v>2.5271929824561399</v>
      </c>
      <c r="BS461">
        <f>VLOOKUP(Table3[[#This Row],[Reference]],metron,11,FALSE)</f>
        <v>1.510877192982456</v>
      </c>
      <c r="BT461">
        <f>VLOOKUP(Table3[[#This Row],[Reference]],metron,12,FALSE)</f>
        <v>1.0163157894736841</v>
      </c>
      <c r="BU461">
        <f>VLOOKUP(Table3[[#This Row],[Reference]],metron,13,FALSE)</f>
        <v>0.67350877192982461</v>
      </c>
      <c r="BV461">
        <f>VLOOKUP(Table3[[#This Row],[Reference]],metron,14,FALSE)</f>
        <v>0.4442105263157895</v>
      </c>
      <c r="BW461">
        <f>VLOOKUP(Table3[[#This Row],[Reference]],metron,15,FALSE)</f>
        <v>12.80980392156863</v>
      </c>
      <c r="BX461">
        <f>VLOOKUP(Table3[[#This Row],[Reference]],metron,16,FALSE)</f>
        <v>9.6872549019607845</v>
      </c>
      <c r="BY461">
        <f>VLOOKUP(Table3[[#This Row],[Reference]],metron,17,FALSE)</f>
        <v>5.6491169610129957</v>
      </c>
      <c r="BZ461">
        <f>VLOOKUP(Table3[[#This Row],[Reference]],metron,18,FALSE)</f>
        <v>4.1379540153282237</v>
      </c>
      <c r="CA461">
        <f>VLOOKUP(Table3[[#This Row],[Reference]],metron,19,FALSE)</f>
        <v>7.1606869605556343</v>
      </c>
      <c r="CB461">
        <f>VLOOKUP(Table3[[#This Row],[Reference]],metron,20,FALSE)</f>
        <v>5.5493008866325608</v>
      </c>
      <c r="CC461">
        <f>VLOOKUP(Table3[[#This Row],[Reference]],metron,21,FALSE)</f>
        <v>12.9029029029029</v>
      </c>
      <c r="CD461">
        <f>VLOOKUP(Table3[[#This Row],[Reference]],metron,22,FALSE)</f>
        <v>13.75508842175509</v>
      </c>
      <c r="CE461">
        <f>VLOOKUP(Table3[[#This Row],[Reference]],metron,23,FALSE)</f>
        <v>1.5287356321839081</v>
      </c>
      <c r="CF461">
        <f>VLOOKUP(Table3[[#This Row],[Reference]],metron,24,FALSE)</f>
        <v>1.9664750957854411</v>
      </c>
      <c r="CG461">
        <f>VLOOKUP(Table3[[#This Row],[Reference]],metron,25,FALSE)</f>
        <v>8.8441890166028103E-2</v>
      </c>
      <c r="CH461">
        <f>VLOOKUP(Table3[[#This Row],[Reference]],metron,26,FALSE)</f>
        <v>0.13409961685823751</v>
      </c>
    </row>
    <row r="462" spans="1:86" hidden="1" x14ac:dyDescent="0.45">
      <c r="A462">
        <v>1575146100</v>
      </c>
      <c r="B462" t="s">
        <v>2594</v>
      </c>
      <c r="C462" t="s">
        <v>64</v>
      </c>
      <c r="D462" t="s">
        <v>65</v>
      </c>
      <c r="E462" t="s">
        <v>2299</v>
      </c>
      <c r="F462" t="s">
        <v>2330</v>
      </c>
      <c r="G462" t="s">
        <v>2322</v>
      </c>
      <c r="H462">
        <v>15</v>
      </c>
      <c r="I462">
        <v>2.29</v>
      </c>
      <c r="J462">
        <v>1.43</v>
      </c>
      <c r="K462">
        <v>1.67</v>
      </c>
      <c r="L462">
        <v>1.0900000000000001</v>
      </c>
      <c r="M462">
        <v>1</v>
      </c>
      <c r="N462">
        <v>1</v>
      </c>
      <c r="O462">
        <v>2</v>
      </c>
      <c r="P462">
        <v>0</v>
      </c>
      <c r="Q462">
        <v>0</v>
      </c>
      <c r="R462">
        <v>0</v>
      </c>
      <c r="S462">
        <v>61</v>
      </c>
      <c r="T462">
        <v>75</v>
      </c>
      <c r="U462">
        <v>8</v>
      </c>
      <c r="V462">
        <v>4</v>
      </c>
      <c r="W462">
        <v>5</v>
      </c>
      <c r="X462">
        <v>0</v>
      </c>
      <c r="Y462">
        <v>2</v>
      </c>
      <c r="Z462">
        <v>0</v>
      </c>
      <c r="AA462">
        <v>0</v>
      </c>
      <c r="AB462">
        <v>5</v>
      </c>
      <c r="AC462">
        <v>0</v>
      </c>
      <c r="AD462">
        <v>2</v>
      </c>
      <c r="AE462">
        <v>10</v>
      </c>
      <c r="AF462">
        <v>11</v>
      </c>
      <c r="AG462">
        <v>6</v>
      </c>
      <c r="AH462">
        <v>4</v>
      </c>
      <c r="AI462">
        <v>4</v>
      </c>
      <c r="AJ462">
        <v>7</v>
      </c>
      <c r="AK462">
        <v>13</v>
      </c>
      <c r="AL462">
        <v>14</v>
      </c>
      <c r="AM462">
        <v>61</v>
      </c>
      <c r="AN462">
        <v>39</v>
      </c>
      <c r="AO462">
        <v>1.51</v>
      </c>
      <c r="AP462">
        <v>1.32</v>
      </c>
      <c r="AQ462">
        <v>1.5</v>
      </c>
      <c r="AR462">
        <v>7</v>
      </c>
      <c r="AS462">
        <v>36</v>
      </c>
      <c r="AT462">
        <v>29</v>
      </c>
      <c r="AU462">
        <v>0</v>
      </c>
      <c r="AV462">
        <v>0</v>
      </c>
      <c r="AW462">
        <v>7</v>
      </c>
      <c r="AX462">
        <v>71</v>
      </c>
      <c r="AY462">
        <v>22</v>
      </c>
      <c r="AZ462">
        <v>36</v>
      </c>
      <c r="BA462">
        <v>9.57</v>
      </c>
      <c r="BB462">
        <v>5.28</v>
      </c>
      <c r="BC462">
        <v>1.87</v>
      </c>
      <c r="BD462">
        <v>3.25</v>
      </c>
      <c r="BE462">
        <v>4.55</v>
      </c>
      <c r="BF462">
        <f t="shared" si="7"/>
        <v>2.0743961920432447E-2</v>
      </c>
      <c r="BG462">
        <f>1/Table3[[#This Row],[odds_ft_home_team_win]]-Table3[[#This Row],[Margin/3]]</f>
        <v>0.51401539636833748</v>
      </c>
      <c r="BH462">
        <f>1/Table3[[#This Row],[odds_ft_draw]]-Table3[[#This Row],[Margin/3]]</f>
        <v>0.28694834577187528</v>
      </c>
      <c r="BI462">
        <f>1/Table3[[#This Row],[odds_ft_away_team_win]]-Table3[[#This Row],[Margin/3]]</f>
        <v>0.19903625785978732</v>
      </c>
      <c r="BJ462">
        <f>MROUND(Table3[[#This Row],[ProbH]]*100,2)/100</f>
        <v>0.52</v>
      </c>
      <c r="BK462">
        <v>1.48</v>
      </c>
      <c r="BL462">
        <v>2.4500000000000002</v>
      </c>
      <c r="BM462">
        <v>4.8</v>
      </c>
      <c r="BN462">
        <v>9.75</v>
      </c>
      <c r="BO462">
        <v>2.2000000000000002</v>
      </c>
      <c r="BP462">
        <v>1.61</v>
      </c>
      <c r="BQ462" t="s">
        <v>2595</v>
      </c>
      <c r="BR462">
        <f>VLOOKUP(Table3[[#This Row],[Reference]],metron,10,FALSE)</f>
        <v>2.5967403582378576</v>
      </c>
      <c r="BS462">
        <f>VLOOKUP(Table3[[#This Row],[Reference]],metron,11,FALSE)</f>
        <v>1.625948039373891</v>
      </c>
      <c r="BT462">
        <f>VLOOKUP(Table3[[#This Row],[Reference]],metron,12,FALSE)</f>
        <v>0.97079231886396644</v>
      </c>
      <c r="BU462">
        <f>VLOOKUP(Table3[[#This Row],[Reference]],metron,13,FALSE)</f>
        <v>0.71433182698515174</v>
      </c>
      <c r="BV462">
        <f>VLOOKUP(Table3[[#This Row],[Reference]],metron,14,FALSE)</f>
        <v>0.43011620400258233</v>
      </c>
      <c r="BW462">
        <f>VLOOKUP(Table3[[#This Row],[Reference]],metron,15,FALSE)</f>
        <v>13.39951055368614</v>
      </c>
      <c r="BX462">
        <f>VLOOKUP(Table3[[#This Row],[Reference]],metron,16,FALSE)</f>
        <v>9.4252064851636579</v>
      </c>
      <c r="BY462">
        <f>VLOOKUP(Table3[[#This Row],[Reference]],metron,17,FALSE)</f>
        <v>5.7628422023992618</v>
      </c>
      <c r="BZ462">
        <f>VLOOKUP(Table3[[#This Row],[Reference]],metron,18,FALSE)</f>
        <v>3.9375576745616732</v>
      </c>
      <c r="CA462">
        <f>VLOOKUP(Table3[[#This Row],[Reference]],metron,19,FALSE)</f>
        <v>7.636668351286878</v>
      </c>
      <c r="CB462">
        <f>VLOOKUP(Table3[[#This Row],[Reference]],metron,20,FALSE)</f>
        <v>5.4876488106019847</v>
      </c>
      <c r="CC462">
        <f>VLOOKUP(Table3[[#This Row],[Reference]],metron,21,FALSE)</f>
        <v>12.460420531849101</v>
      </c>
      <c r="CD462">
        <f>VLOOKUP(Table3[[#This Row],[Reference]],metron,22,FALSE)</f>
        <v>13.44897959183673</v>
      </c>
      <c r="CE462">
        <f>VLOOKUP(Table3[[#This Row],[Reference]],metron,23,FALSE)</f>
        <v>1.462202380952381</v>
      </c>
      <c r="CF462">
        <f>VLOOKUP(Table3[[#This Row],[Reference]],metron,24,FALSE)</f>
        <v>2.01547619047619</v>
      </c>
      <c r="CG462">
        <f>VLOOKUP(Table3[[#This Row],[Reference]],metron,25,FALSE)</f>
        <v>7.7380952380952384E-2</v>
      </c>
      <c r="CH462">
        <f>VLOOKUP(Table3[[#This Row],[Reference]],metron,26,FALSE)</f>
        <v>0.13754093480202439</v>
      </c>
    </row>
    <row r="463" spans="1:86" hidden="1" x14ac:dyDescent="0.45">
      <c r="A463">
        <v>1575153600</v>
      </c>
      <c r="B463" t="s">
        <v>2596</v>
      </c>
      <c r="C463" t="s">
        <v>64</v>
      </c>
      <c r="D463" t="s">
        <v>65</v>
      </c>
      <c r="E463" t="s">
        <v>2320</v>
      </c>
      <c r="F463" t="s">
        <v>2295</v>
      </c>
      <c r="G463" t="s">
        <v>2285</v>
      </c>
      <c r="H463">
        <v>15</v>
      </c>
      <c r="I463">
        <v>2</v>
      </c>
      <c r="J463">
        <v>1.29</v>
      </c>
      <c r="K463">
        <v>2.08</v>
      </c>
      <c r="L463">
        <v>1.18</v>
      </c>
      <c r="M463">
        <v>1</v>
      </c>
      <c r="N463">
        <v>1</v>
      </c>
      <c r="O463">
        <v>2</v>
      </c>
      <c r="P463">
        <v>1</v>
      </c>
      <c r="Q463">
        <v>1</v>
      </c>
      <c r="R463">
        <v>0</v>
      </c>
      <c r="S463">
        <v>29</v>
      </c>
      <c r="T463">
        <v>54</v>
      </c>
      <c r="U463">
        <v>6</v>
      </c>
      <c r="V463">
        <v>6</v>
      </c>
      <c r="W463">
        <v>1</v>
      </c>
      <c r="X463">
        <v>1</v>
      </c>
      <c r="Y463">
        <v>3</v>
      </c>
      <c r="Z463">
        <v>0</v>
      </c>
      <c r="AA463">
        <v>0</v>
      </c>
      <c r="AB463">
        <v>2</v>
      </c>
      <c r="AC463">
        <v>2</v>
      </c>
      <c r="AD463">
        <v>1</v>
      </c>
      <c r="AE463">
        <v>6</v>
      </c>
      <c r="AF463">
        <v>10</v>
      </c>
      <c r="AG463">
        <v>4</v>
      </c>
      <c r="AH463">
        <v>3</v>
      </c>
      <c r="AI463">
        <v>2</v>
      </c>
      <c r="AJ463">
        <v>7</v>
      </c>
      <c r="AK463">
        <v>13</v>
      </c>
      <c r="AL463">
        <v>21</v>
      </c>
      <c r="AM463">
        <v>54</v>
      </c>
      <c r="AN463">
        <v>46</v>
      </c>
      <c r="AO463">
        <v>1.1599999999999999</v>
      </c>
      <c r="AP463">
        <v>1.44</v>
      </c>
      <c r="AQ463">
        <v>1.43</v>
      </c>
      <c r="AR463">
        <v>15</v>
      </c>
      <c r="AS463">
        <v>36</v>
      </c>
      <c r="AT463">
        <v>14</v>
      </c>
      <c r="AU463">
        <v>7</v>
      </c>
      <c r="AV463">
        <v>7</v>
      </c>
      <c r="AW463">
        <v>14</v>
      </c>
      <c r="AX463">
        <v>65</v>
      </c>
      <c r="AY463">
        <v>7</v>
      </c>
      <c r="AZ463">
        <v>36</v>
      </c>
      <c r="BA463">
        <v>12.14</v>
      </c>
      <c r="BB463">
        <v>5.72</v>
      </c>
      <c r="BC463">
        <v>1.65</v>
      </c>
      <c r="BD463">
        <v>3.6</v>
      </c>
      <c r="BE463">
        <v>5.7</v>
      </c>
      <c r="BF463">
        <f t="shared" si="7"/>
        <v>1.9758993443203938E-2</v>
      </c>
      <c r="BG463">
        <f>1/Table3[[#This Row],[odds_ft_home_team_win]]-Table3[[#This Row],[Margin/3]]</f>
        <v>0.5863016126174021</v>
      </c>
      <c r="BH463">
        <f>1/Table3[[#This Row],[odds_ft_draw]]-Table3[[#This Row],[Margin/3]]</f>
        <v>0.25801878433457387</v>
      </c>
      <c r="BI463">
        <f>1/Table3[[#This Row],[odds_ft_away_team_win]]-Table3[[#This Row],[Margin/3]]</f>
        <v>0.15567960304802411</v>
      </c>
      <c r="BJ463">
        <f>MROUND(Table3[[#This Row],[ProbH]]*100,2)/100</f>
        <v>0.57999999999999996</v>
      </c>
      <c r="BK463">
        <v>1.38</v>
      </c>
      <c r="BL463">
        <v>2.2000000000000002</v>
      </c>
      <c r="BM463">
        <v>4.0999999999999996</v>
      </c>
      <c r="BN463">
        <v>8</v>
      </c>
      <c r="BO463">
        <v>2.15</v>
      </c>
      <c r="BP463">
        <v>1.65</v>
      </c>
      <c r="BQ463" t="s">
        <v>2323</v>
      </c>
      <c r="BR463">
        <f>VLOOKUP(Table3[[#This Row],[Reference]],metron,10,FALSE)</f>
        <v>2.6362999299229148</v>
      </c>
      <c r="BS463">
        <f>VLOOKUP(Table3[[#This Row],[Reference]],metron,11,FALSE)</f>
        <v>1.7619715019855171</v>
      </c>
      <c r="BT463">
        <f>VLOOKUP(Table3[[#This Row],[Reference]],metron,12,FALSE)</f>
        <v>0.87432842793739785</v>
      </c>
      <c r="BU463">
        <f>VLOOKUP(Table3[[#This Row],[Reference]],metron,13,FALSE)</f>
        <v>0.78411214953271025</v>
      </c>
      <c r="BV463">
        <f>VLOOKUP(Table3[[#This Row],[Reference]],metron,14,FALSE)</f>
        <v>0.38060747663551397</v>
      </c>
      <c r="BW463">
        <f>VLOOKUP(Table3[[#This Row],[Reference]],metron,15,FALSE)</f>
        <v>14.215499378367181</v>
      </c>
      <c r="BX463">
        <f>VLOOKUP(Table3[[#This Row],[Reference]],metron,16,FALSE)</f>
        <v>8.9523612261806136</v>
      </c>
      <c r="BY463">
        <f>VLOOKUP(Table3[[#This Row],[Reference]],metron,17,FALSE)</f>
        <v>6.3083121289228163</v>
      </c>
      <c r="BZ463">
        <f>VLOOKUP(Table3[[#This Row],[Reference]],metron,18,FALSE)</f>
        <v>3.7757524374735061</v>
      </c>
      <c r="CA463">
        <f>VLOOKUP(Table3[[#This Row],[Reference]],metron,19,FALSE)</f>
        <v>7.9071872494443642</v>
      </c>
      <c r="CB463">
        <f>VLOOKUP(Table3[[#This Row],[Reference]],metron,20,FALSE)</f>
        <v>5.1766087887071075</v>
      </c>
      <c r="CC463">
        <f>VLOOKUP(Table3[[#This Row],[Reference]],metron,21,FALSE)</f>
        <v>12.634239592183521</v>
      </c>
      <c r="CD463">
        <f>VLOOKUP(Table3[[#This Row],[Reference]],metron,22,FALSE)</f>
        <v>13.597706032285471</v>
      </c>
      <c r="CE463">
        <f>VLOOKUP(Table3[[#This Row],[Reference]],metron,23,FALSE)</f>
        <v>1.365400161681487</v>
      </c>
      <c r="CF463">
        <f>VLOOKUP(Table3[[#This Row],[Reference]],metron,24,FALSE)</f>
        <v>1.963621665319321</v>
      </c>
      <c r="CG463">
        <f>VLOOKUP(Table3[[#This Row],[Reference]],metron,25,FALSE)</f>
        <v>7.1544058205335492E-2</v>
      </c>
      <c r="CH463">
        <f>VLOOKUP(Table3[[#This Row],[Reference]],metron,26,FALSE)</f>
        <v>0.1216653193209378</v>
      </c>
    </row>
    <row r="464" spans="1:86" hidden="1" x14ac:dyDescent="0.45">
      <c r="A464">
        <v>1575161100</v>
      </c>
      <c r="B464" t="s">
        <v>2597</v>
      </c>
      <c r="C464" t="s">
        <v>64</v>
      </c>
      <c r="D464" t="s">
        <v>65</v>
      </c>
      <c r="E464" t="s">
        <v>2304</v>
      </c>
      <c r="F464" t="s">
        <v>66</v>
      </c>
      <c r="G464" t="s">
        <v>2332</v>
      </c>
      <c r="H464">
        <v>15</v>
      </c>
      <c r="I464">
        <v>2.29</v>
      </c>
      <c r="J464">
        <v>2.33</v>
      </c>
      <c r="K464">
        <v>1.92</v>
      </c>
      <c r="L464">
        <v>2.5</v>
      </c>
      <c r="M464">
        <v>2</v>
      </c>
      <c r="N464">
        <v>3</v>
      </c>
      <c r="O464">
        <v>5</v>
      </c>
      <c r="P464">
        <v>3</v>
      </c>
      <c r="Q464">
        <v>2</v>
      </c>
      <c r="R464">
        <v>1</v>
      </c>
      <c r="S464" t="s">
        <v>2598</v>
      </c>
      <c r="T464" t="s">
        <v>2599</v>
      </c>
      <c r="U464">
        <v>6</v>
      </c>
      <c r="V464">
        <v>9</v>
      </c>
      <c r="W464">
        <v>4</v>
      </c>
      <c r="X464">
        <v>0</v>
      </c>
      <c r="Y464">
        <v>3</v>
      </c>
      <c r="Z464">
        <v>0</v>
      </c>
      <c r="AA464">
        <v>0</v>
      </c>
      <c r="AB464">
        <v>4</v>
      </c>
      <c r="AC464">
        <v>0</v>
      </c>
      <c r="AD464">
        <v>3</v>
      </c>
      <c r="AE464">
        <v>16</v>
      </c>
      <c r="AF464">
        <v>16</v>
      </c>
      <c r="AG464">
        <v>4</v>
      </c>
      <c r="AH464">
        <v>6</v>
      </c>
      <c r="AI464">
        <v>12</v>
      </c>
      <c r="AJ464">
        <v>10</v>
      </c>
      <c r="AK464">
        <v>15</v>
      </c>
      <c r="AL464">
        <v>12</v>
      </c>
      <c r="AM464">
        <v>39</v>
      </c>
      <c r="AN464">
        <v>61</v>
      </c>
      <c r="AO464">
        <v>1.8</v>
      </c>
      <c r="AP464">
        <v>2.0099999999999998</v>
      </c>
      <c r="AQ464">
        <v>3.22</v>
      </c>
      <c r="AR464">
        <v>41</v>
      </c>
      <c r="AS464">
        <v>93</v>
      </c>
      <c r="AT464">
        <v>48</v>
      </c>
      <c r="AU464">
        <v>40</v>
      </c>
      <c r="AV464">
        <v>24</v>
      </c>
      <c r="AW464">
        <v>40</v>
      </c>
      <c r="AX464">
        <v>86</v>
      </c>
      <c r="AY464">
        <v>47</v>
      </c>
      <c r="AZ464">
        <v>86</v>
      </c>
      <c r="BA464">
        <v>14.46</v>
      </c>
      <c r="BB464">
        <v>5.29</v>
      </c>
      <c r="BC464">
        <v>4.1500000000000004</v>
      </c>
      <c r="BD464">
        <v>3.2</v>
      </c>
      <c r="BE464">
        <v>1.95</v>
      </c>
      <c r="BF464">
        <f t="shared" si="7"/>
        <v>2.2094789414066545E-2</v>
      </c>
      <c r="BG464">
        <f>1/Table3[[#This Row],[odds_ft_home_team_win]]-Table3[[#This Row],[Margin/3]]</f>
        <v>0.21886906600762018</v>
      </c>
      <c r="BH464">
        <f>1/Table3[[#This Row],[odds_ft_draw]]-Table3[[#This Row],[Margin/3]]</f>
        <v>0.29040521058593344</v>
      </c>
      <c r="BI464">
        <f>1/Table3[[#This Row],[odds_ft_away_team_win]]-Table3[[#This Row],[Margin/3]]</f>
        <v>0.49072572340644632</v>
      </c>
      <c r="BJ464">
        <f>MROUND(Table3[[#This Row],[ProbH]]*100,2)/100</f>
        <v>0.22</v>
      </c>
      <c r="BK464">
        <v>1.38</v>
      </c>
      <c r="BL464">
        <v>2.2000000000000002</v>
      </c>
      <c r="BM464">
        <v>4.0999999999999996</v>
      </c>
      <c r="BN464">
        <v>8</v>
      </c>
      <c r="BO464">
        <v>1.95</v>
      </c>
      <c r="BP464">
        <v>1.77</v>
      </c>
      <c r="BQ464" t="s">
        <v>2308</v>
      </c>
      <c r="BR464">
        <f>VLOOKUP(Table3[[#This Row],[Reference]],metron,10,FALSE)</f>
        <v>2.7115135834411381</v>
      </c>
      <c r="BS464">
        <f>VLOOKUP(Table3[[#This Row],[Reference]],metron,11,FALSE)</f>
        <v>1.0633893919793009</v>
      </c>
      <c r="BT464">
        <f>VLOOKUP(Table3[[#This Row],[Reference]],metron,12,FALSE)</f>
        <v>1.648124191461837</v>
      </c>
      <c r="BU464">
        <f>VLOOKUP(Table3[[#This Row],[Reference]],metron,13,FALSE)</f>
        <v>0.47218628719275552</v>
      </c>
      <c r="BV464">
        <f>VLOOKUP(Table3[[#This Row],[Reference]],metron,14,FALSE)</f>
        <v>0.70181112548512292</v>
      </c>
      <c r="BW464">
        <f>VLOOKUP(Table3[[#This Row],[Reference]],metron,15,FALSE)</f>
        <v>10.38488783943329</v>
      </c>
      <c r="BX464">
        <f>VLOOKUP(Table3[[#This Row],[Reference]],metron,16,FALSE)</f>
        <v>12.349468713105081</v>
      </c>
      <c r="BY464">
        <f>VLOOKUP(Table3[[#This Row],[Reference]],metron,17,FALSE)</f>
        <v>4.0990453460620522</v>
      </c>
      <c r="BZ464">
        <f>VLOOKUP(Table3[[#This Row],[Reference]],metron,18,FALSE)</f>
        <v>5.2720763723150359</v>
      </c>
      <c r="CA464">
        <f>VLOOKUP(Table3[[#This Row],[Reference]],metron,19,FALSE)</f>
        <v>6.2858424933712378</v>
      </c>
      <c r="CB464">
        <f>VLOOKUP(Table3[[#This Row],[Reference]],metron,20,FALSE)</f>
        <v>7.0773923407900448</v>
      </c>
      <c r="CC464">
        <f>VLOOKUP(Table3[[#This Row],[Reference]],metron,21,FALSE)</f>
        <v>13.235083532219569</v>
      </c>
      <c r="CD464">
        <f>VLOOKUP(Table3[[#This Row],[Reference]],metron,22,FALSE)</f>
        <v>13.05131264916468</v>
      </c>
      <c r="CE464">
        <f>VLOOKUP(Table3[[#This Row],[Reference]],metron,23,FALSE)</f>
        <v>1.834292289988493</v>
      </c>
      <c r="CF464">
        <f>VLOOKUP(Table3[[#This Row],[Reference]],metron,24,FALSE)</f>
        <v>1.806674338319908</v>
      </c>
      <c r="CG464">
        <f>VLOOKUP(Table3[[#This Row],[Reference]],metron,25,FALSE)</f>
        <v>0.1196777905638665</v>
      </c>
      <c r="CH464">
        <f>VLOOKUP(Table3[[#This Row],[Reference]],metron,26,FALSE)</f>
        <v>0.1185270425776755</v>
      </c>
    </row>
    <row r="465" spans="1:86" hidden="1" x14ac:dyDescent="0.45">
      <c r="A465">
        <v>1575231000</v>
      </c>
      <c r="B465" t="s">
        <v>2600</v>
      </c>
      <c r="C465" t="s">
        <v>64</v>
      </c>
      <c r="D465" t="s">
        <v>65</v>
      </c>
      <c r="E465" t="s">
        <v>2283</v>
      </c>
      <c r="F465" t="s">
        <v>2279</v>
      </c>
      <c r="G465" t="s">
        <v>2343</v>
      </c>
      <c r="H465">
        <v>15</v>
      </c>
      <c r="I465">
        <v>1.43</v>
      </c>
      <c r="J465">
        <v>0.71</v>
      </c>
      <c r="K465">
        <v>1.67</v>
      </c>
      <c r="L465">
        <v>0.67</v>
      </c>
      <c r="M465">
        <v>2</v>
      </c>
      <c r="N465">
        <v>0</v>
      </c>
      <c r="O465">
        <v>2</v>
      </c>
      <c r="P465">
        <v>2</v>
      </c>
      <c r="Q465">
        <v>2</v>
      </c>
      <c r="R465">
        <v>0</v>
      </c>
      <c r="S465" t="s">
        <v>2601</v>
      </c>
      <c r="U465">
        <v>5</v>
      </c>
      <c r="V465">
        <v>10</v>
      </c>
      <c r="W465">
        <v>1</v>
      </c>
      <c r="X465">
        <v>0</v>
      </c>
      <c r="Y465">
        <v>4</v>
      </c>
      <c r="Z465">
        <v>0</v>
      </c>
      <c r="AA465">
        <v>0</v>
      </c>
      <c r="AB465">
        <v>1</v>
      </c>
      <c r="AC465">
        <v>1</v>
      </c>
      <c r="AD465">
        <v>3</v>
      </c>
      <c r="AE465">
        <v>12</v>
      </c>
      <c r="AF465">
        <v>21</v>
      </c>
      <c r="AG465">
        <v>7</v>
      </c>
      <c r="AH465">
        <v>9</v>
      </c>
      <c r="AI465">
        <v>5</v>
      </c>
      <c r="AJ465">
        <v>12</v>
      </c>
      <c r="AK465">
        <v>10</v>
      </c>
      <c r="AL465">
        <v>19</v>
      </c>
      <c r="AM465">
        <v>53</v>
      </c>
      <c r="AN465">
        <v>47</v>
      </c>
      <c r="AO465">
        <v>1.6</v>
      </c>
      <c r="AP465">
        <v>2.6</v>
      </c>
      <c r="AQ465">
        <v>2.93</v>
      </c>
      <c r="AR465">
        <v>57</v>
      </c>
      <c r="AS465">
        <v>86</v>
      </c>
      <c r="AT465">
        <v>50</v>
      </c>
      <c r="AU465">
        <v>36</v>
      </c>
      <c r="AV465">
        <v>22</v>
      </c>
      <c r="AW465">
        <v>29</v>
      </c>
      <c r="AX465">
        <v>86</v>
      </c>
      <c r="AY465">
        <v>36</v>
      </c>
      <c r="AZ465">
        <v>64</v>
      </c>
      <c r="BA465">
        <v>12.14</v>
      </c>
      <c r="BB465">
        <v>6.57</v>
      </c>
      <c r="BC465">
        <v>1.83</v>
      </c>
      <c r="BD465">
        <v>3.5</v>
      </c>
      <c r="BE465">
        <v>4.3</v>
      </c>
      <c r="BF465">
        <f t="shared" si="7"/>
        <v>2.1573504226954476E-2</v>
      </c>
      <c r="BG465">
        <f>1/Table3[[#This Row],[odds_ft_home_team_win]]-Table3[[#This Row],[Margin/3]]</f>
        <v>0.52487458320473945</v>
      </c>
      <c r="BH465">
        <f>1/Table3[[#This Row],[odds_ft_draw]]-Table3[[#This Row],[Margin/3]]</f>
        <v>0.26414078148733122</v>
      </c>
      <c r="BI465">
        <f>1/Table3[[#This Row],[odds_ft_away_team_win]]-Table3[[#This Row],[Margin/3]]</f>
        <v>0.21098463530792924</v>
      </c>
      <c r="BJ465">
        <f>MROUND(Table3[[#This Row],[ProbH]]*100,2)/100</f>
        <v>0.52</v>
      </c>
      <c r="BK465">
        <v>1.43</v>
      </c>
      <c r="BL465">
        <v>2.2999999999999998</v>
      </c>
      <c r="BM465">
        <v>4.4000000000000004</v>
      </c>
      <c r="BN465">
        <v>8.75</v>
      </c>
      <c r="BO465">
        <v>2.15</v>
      </c>
      <c r="BP465">
        <v>1.65</v>
      </c>
      <c r="BQ465" t="s">
        <v>2288</v>
      </c>
      <c r="BR465">
        <f>VLOOKUP(Table3[[#This Row],[Reference]],metron,10,FALSE)</f>
        <v>2.5967403582378576</v>
      </c>
      <c r="BS465">
        <f>VLOOKUP(Table3[[#This Row],[Reference]],metron,11,FALSE)</f>
        <v>1.625948039373891</v>
      </c>
      <c r="BT465">
        <f>VLOOKUP(Table3[[#This Row],[Reference]],metron,12,FALSE)</f>
        <v>0.97079231886396644</v>
      </c>
      <c r="BU465">
        <f>VLOOKUP(Table3[[#This Row],[Reference]],metron,13,FALSE)</f>
        <v>0.71433182698515174</v>
      </c>
      <c r="BV465">
        <f>VLOOKUP(Table3[[#This Row],[Reference]],metron,14,FALSE)</f>
        <v>0.43011620400258233</v>
      </c>
      <c r="BW465">
        <f>VLOOKUP(Table3[[#This Row],[Reference]],metron,15,FALSE)</f>
        <v>13.39951055368614</v>
      </c>
      <c r="BX465">
        <f>VLOOKUP(Table3[[#This Row],[Reference]],metron,16,FALSE)</f>
        <v>9.4252064851636579</v>
      </c>
      <c r="BY465">
        <f>VLOOKUP(Table3[[#This Row],[Reference]],metron,17,FALSE)</f>
        <v>5.7628422023992618</v>
      </c>
      <c r="BZ465">
        <f>VLOOKUP(Table3[[#This Row],[Reference]],metron,18,FALSE)</f>
        <v>3.9375576745616732</v>
      </c>
      <c r="CA465">
        <f>VLOOKUP(Table3[[#This Row],[Reference]],metron,19,FALSE)</f>
        <v>7.636668351286878</v>
      </c>
      <c r="CB465">
        <f>VLOOKUP(Table3[[#This Row],[Reference]],metron,20,FALSE)</f>
        <v>5.4876488106019847</v>
      </c>
      <c r="CC465">
        <f>VLOOKUP(Table3[[#This Row],[Reference]],metron,21,FALSE)</f>
        <v>12.460420531849101</v>
      </c>
      <c r="CD465">
        <f>VLOOKUP(Table3[[#This Row],[Reference]],metron,22,FALSE)</f>
        <v>13.44897959183673</v>
      </c>
      <c r="CE465">
        <f>VLOOKUP(Table3[[#This Row],[Reference]],metron,23,FALSE)</f>
        <v>1.462202380952381</v>
      </c>
      <c r="CF465">
        <f>VLOOKUP(Table3[[#This Row],[Reference]],metron,24,FALSE)</f>
        <v>2.01547619047619</v>
      </c>
      <c r="CG465">
        <f>VLOOKUP(Table3[[#This Row],[Reference]],metron,25,FALSE)</f>
        <v>7.7380952380952384E-2</v>
      </c>
      <c r="CH465">
        <f>VLOOKUP(Table3[[#This Row],[Reference]],metron,26,FALSE)</f>
        <v>0.13754093480202439</v>
      </c>
    </row>
    <row r="466" spans="1:86" hidden="1" x14ac:dyDescent="0.45">
      <c r="A466">
        <v>1575240000</v>
      </c>
      <c r="B466" t="s">
        <v>2602</v>
      </c>
      <c r="C466" t="s">
        <v>64</v>
      </c>
      <c r="D466" t="s">
        <v>65</v>
      </c>
      <c r="E466" t="s">
        <v>2311</v>
      </c>
      <c r="F466" t="s">
        <v>2278</v>
      </c>
      <c r="G466" t="s">
        <v>2312</v>
      </c>
      <c r="H466">
        <v>15</v>
      </c>
      <c r="I466">
        <v>1.71</v>
      </c>
      <c r="J466">
        <v>0</v>
      </c>
      <c r="K466">
        <v>1.73</v>
      </c>
      <c r="L466">
        <v>0.09</v>
      </c>
      <c r="M466">
        <v>3</v>
      </c>
      <c r="N466">
        <v>1</v>
      </c>
      <c r="O466">
        <v>4</v>
      </c>
      <c r="P466">
        <v>3</v>
      </c>
      <c r="Q466">
        <v>2</v>
      </c>
      <c r="R466">
        <v>1</v>
      </c>
      <c r="S466" t="s">
        <v>2603</v>
      </c>
      <c r="T466">
        <v>39</v>
      </c>
      <c r="U466">
        <v>5</v>
      </c>
      <c r="V466">
        <v>0</v>
      </c>
      <c r="W466">
        <v>0</v>
      </c>
      <c r="X466">
        <v>0</v>
      </c>
      <c r="Y466">
        <v>1</v>
      </c>
      <c r="Z466">
        <v>0</v>
      </c>
      <c r="AA466">
        <v>0</v>
      </c>
      <c r="AB466">
        <v>0</v>
      </c>
      <c r="AC466">
        <v>1</v>
      </c>
      <c r="AD466">
        <v>0</v>
      </c>
      <c r="AE466">
        <v>19</v>
      </c>
      <c r="AF466">
        <v>6</v>
      </c>
      <c r="AG466">
        <v>10</v>
      </c>
      <c r="AH466">
        <v>3</v>
      </c>
      <c r="AI466">
        <v>9</v>
      </c>
      <c r="AJ466">
        <v>3</v>
      </c>
      <c r="AK466">
        <v>7</v>
      </c>
      <c r="AL466">
        <v>12</v>
      </c>
      <c r="AM466">
        <v>61</v>
      </c>
      <c r="AN466">
        <v>39</v>
      </c>
      <c r="AO466">
        <v>2.52</v>
      </c>
      <c r="AP466">
        <v>0.94</v>
      </c>
      <c r="AQ466">
        <v>2.16</v>
      </c>
      <c r="AR466">
        <v>35</v>
      </c>
      <c r="AS466">
        <v>62</v>
      </c>
      <c r="AT466">
        <v>35</v>
      </c>
      <c r="AU466">
        <v>25</v>
      </c>
      <c r="AV466">
        <v>10</v>
      </c>
      <c r="AW466">
        <v>25</v>
      </c>
      <c r="AX466">
        <v>49</v>
      </c>
      <c r="AY466">
        <v>45</v>
      </c>
      <c r="AZ466">
        <v>79</v>
      </c>
      <c r="BA466">
        <v>8.14</v>
      </c>
      <c r="BB466">
        <v>5.43</v>
      </c>
      <c r="BC466">
        <v>1.67</v>
      </c>
      <c r="BD466">
        <v>3.55</v>
      </c>
      <c r="BE466">
        <v>5.55</v>
      </c>
      <c r="BF466">
        <f t="shared" si="7"/>
        <v>2.0224238744943834E-2</v>
      </c>
      <c r="BG466">
        <f>1/Table3[[#This Row],[odds_ft_home_team_win]]-Table3[[#This Row],[Margin/3]]</f>
        <v>0.57857815646463706</v>
      </c>
      <c r="BH466">
        <f>1/Table3[[#This Row],[odds_ft_draw]]-Table3[[#This Row],[Margin/3]]</f>
        <v>0.2614659021001266</v>
      </c>
      <c r="BI466">
        <f>1/Table3[[#This Row],[odds_ft_away_team_win]]-Table3[[#This Row],[Margin/3]]</f>
        <v>0.15995594143523637</v>
      </c>
      <c r="BJ466">
        <f>MROUND(Table3[[#This Row],[ProbH]]*100,2)/100</f>
        <v>0.57999999999999996</v>
      </c>
      <c r="BK466">
        <v>1.44</v>
      </c>
      <c r="BL466">
        <v>2.35</v>
      </c>
      <c r="BM466">
        <v>4.5</v>
      </c>
      <c r="BN466">
        <v>9</v>
      </c>
      <c r="BO466">
        <v>2.2999999999999998</v>
      </c>
      <c r="BP466">
        <v>1.56</v>
      </c>
      <c r="BQ466" t="s">
        <v>2348</v>
      </c>
      <c r="BR466">
        <f>VLOOKUP(Table3[[#This Row],[Reference]],metron,10,FALSE)</f>
        <v>2.6362999299229148</v>
      </c>
      <c r="BS466">
        <f>VLOOKUP(Table3[[#This Row],[Reference]],metron,11,FALSE)</f>
        <v>1.7619715019855171</v>
      </c>
      <c r="BT466">
        <f>VLOOKUP(Table3[[#This Row],[Reference]],metron,12,FALSE)</f>
        <v>0.87432842793739785</v>
      </c>
      <c r="BU466">
        <f>VLOOKUP(Table3[[#This Row],[Reference]],metron,13,FALSE)</f>
        <v>0.78411214953271025</v>
      </c>
      <c r="BV466">
        <f>VLOOKUP(Table3[[#This Row],[Reference]],metron,14,FALSE)</f>
        <v>0.38060747663551397</v>
      </c>
      <c r="BW466">
        <f>VLOOKUP(Table3[[#This Row],[Reference]],metron,15,FALSE)</f>
        <v>14.215499378367181</v>
      </c>
      <c r="BX466">
        <f>VLOOKUP(Table3[[#This Row],[Reference]],metron,16,FALSE)</f>
        <v>8.9523612261806136</v>
      </c>
      <c r="BY466">
        <f>VLOOKUP(Table3[[#This Row],[Reference]],metron,17,FALSE)</f>
        <v>6.3083121289228163</v>
      </c>
      <c r="BZ466">
        <f>VLOOKUP(Table3[[#This Row],[Reference]],metron,18,FALSE)</f>
        <v>3.7757524374735061</v>
      </c>
      <c r="CA466">
        <f>VLOOKUP(Table3[[#This Row],[Reference]],metron,19,FALSE)</f>
        <v>7.9071872494443642</v>
      </c>
      <c r="CB466">
        <f>VLOOKUP(Table3[[#This Row],[Reference]],metron,20,FALSE)</f>
        <v>5.1766087887071075</v>
      </c>
      <c r="CC466">
        <f>VLOOKUP(Table3[[#This Row],[Reference]],metron,21,FALSE)</f>
        <v>12.634239592183521</v>
      </c>
      <c r="CD466">
        <f>VLOOKUP(Table3[[#This Row],[Reference]],metron,22,FALSE)</f>
        <v>13.597706032285471</v>
      </c>
      <c r="CE466">
        <f>VLOOKUP(Table3[[#This Row],[Reference]],metron,23,FALSE)</f>
        <v>1.365400161681487</v>
      </c>
      <c r="CF466">
        <f>VLOOKUP(Table3[[#This Row],[Reference]],metron,24,FALSE)</f>
        <v>1.963621665319321</v>
      </c>
      <c r="CG466">
        <f>VLOOKUP(Table3[[#This Row],[Reference]],metron,25,FALSE)</f>
        <v>7.1544058205335492E-2</v>
      </c>
      <c r="CH466">
        <f>VLOOKUP(Table3[[#This Row],[Reference]],metron,26,FALSE)</f>
        <v>0.1216653193209378</v>
      </c>
    </row>
    <row r="467" spans="1:86" hidden="1" x14ac:dyDescent="0.45">
      <c r="A467">
        <v>1575240000</v>
      </c>
      <c r="B467" t="s">
        <v>2602</v>
      </c>
      <c r="C467" t="s">
        <v>64</v>
      </c>
      <c r="D467" t="s">
        <v>65</v>
      </c>
      <c r="E467" t="s">
        <v>2284</v>
      </c>
      <c r="F467" t="s">
        <v>2310</v>
      </c>
      <c r="G467" t="s">
        <v>2292</v>
      </c>
      <c r="H467">
        <v>15</v>
      </c>
      <c r="I467">
        <v>0.86</v>
      </c>
      <c r="J467">
        <v>0.86</v>
      </c>
      <c r="K467">
        <v>0.82</v>
      </c>
      <c r="L467">
        <v>0.91</v>
      </c>
      <c r="M467">
        <v>0</v>
      </c>
      <c r="N467">
        <v>5</v>
      </c>
      <c r="O467">
        <v>5</v>
      </c>
      <c r="P467">
        <v>2</v>
      </c>
      <c r="Q467">
        <v>0</v>
      </c>
      <c r="R467">
        <v>2</v>
      </c>
      <c r="T467" t="s">
        <v>2604</v>
      </c>
      <c r="U467">
        <v>5</v>
      </c>
      <c r="V467">
        <v>10</v>
      </c>
      <c r="W467">
        <v>0</v>
      </c>
      <c r="X467">
        <v>0</v>
      </c>
      <c r="Y467">
        <v>2</v>
      </c>
      <c r="Z467">
        <v>0</v>
      </c>
      <c r="AA467">
        <v>0</v>
      </c>
      <c r="AB467">
        <v>0</v>
      </c>
      <c r="AC467">
        <v>1</v>
      </c>
      <c r="AD467">
        <v>1</v>
      </c>
      <c r="AE467">
        <v>8</v>
      </c>
      <c r="AF467">
        <v>18</v>
      </c>
      <c r="AG467">
        <v>3</v>
      </c>
      <c r="AH467">
        <v>13</v>
      </c>
      <c r="AI467">
        <v>5</v>
      </c>
      <c r="AJ467">
        <v>5</v>
      </c>
      <c r="AK467">
        <v>5</v>
      </c>
      <c r="AL467">
        <v>12</v>
      </c>
      <c r="AM467">
        <v>40</v>
      </c>
      <c r="AN467">
        <v>60</v>
      </c>
      <c r="AO467">
        <v>1.24</v>
      </c>
      <c r="AP467">
        <v>2.56</v>
      </c>
      <c r="AQ467">
        <v>2.5</v>
      </c>
      <c r="AR467">
        <v>43</v>
      </c>
      <c r="AS467">
        <v>58</v>
      </c>
      <c r="AT467">
        <v>43</v>
      </c>
      <c r="AU467">
        <v>22</v>
      </c>
      <c r="AV467">
        <v>22</v>
      </c>
      <c r="AW467">
        <v>22</v>
      </c>
      <c r="AX467">
        <v>79</v>
      </c>
      <c r="AY467">
        <v>43</v>
      </c>
      <c r="AZ467">
        <v>79</v>
      </c>
      <c r="BA467">
        <v>7.72</v>
      </c>
      <c r="BB467">
        <v>6</v>
      </c>
      <c r="BC467">
        <v>3.45</v>
      </c>
      <c r="BD467">
        <v>3.25</v>
      </c>
      <c r="BE467">
        <v>2.15</v>
      </c>
      <c r="BF467">
        <f t="shared" si="7"/>
        <v>2.0887886408614387E-2</v>
      </c>
      <c r="BG467">
        <f>1/Table3[[#This Row],[odds_ft_home_team_win]]-Table3[[#This Row],[Margin/3]]</f>
        <v>0.26896718605515374</v>
      </c>
      <c r="BH467">
        <f>1/Table3[[#This Row],[odds_ft_draw]]-Table3[[#This Row],[Margin/3]]</f>
        <v>0.28680442128369332</v>
      </c>
      <c r="BI467">
        <f>1/Table3[[#This Row],[odds_ft_away_team_win]]-Table3[[#This Row],[Margin/3]]</f>
        <v>0.44422839266115305</v>
      </c>
      <c r="BJ467">
        <f>MROUND(Table3[[#This Row],[ProbH]]*100,2)/100</f>
        <v>0.26</v>
      </c>
      <c r="BK467">
        <v>1.35</v>
      </c>
      <c r="BL467">
        <v>2.1</v>
      </c>
      <c r="BM467">
        <v>3.8</v>
      </c>
      <c r="BN467">
        <v>7.25</v>
      </c>
      <c r="BO467">
        <v>1.87</v>
      </c>
      <c r="BP467">
        <v>1.83</v>
      </c>
      <c r="BQ467" t="s">
        <v>2365</v>
      </c>
      <c r="BR467">
        <f>VLOOKUP(Table3[[#This Row],[Reference]],metron,10,FALSE)</f>
        <v>2.569449507838133</v>
      </c>
      <c r="BS467">
        <f>VLOOKUP(Table3[[#This Row],[Reference]],metron,11,FALSE)</f>
        <v>1.0936930368209989</v>
      </c>
      <c r="BT467">
        <f>VLOOKUP(Table3[[#This Row],[Reference]],metron,12,FALSE)</f>
        <v>1.475756471017134</v>
      </c>
      <c r="BU467">
        <f>VLOOKUP(Table3[[#This Row],[Reference]],metron,13,FALSE)</f>
        <v>0.50018228217280347</v>
      </c>
      <c r="BV467">
        <f>VLOOKUP(Table3[[#This Row],[Reference]],metron,14,FALSE)</f>
        <v>0.65220561429092239</v>
      </c>
      <c r="BW467">
        <f>VLOOKUP(Table3[[#This Row],[Reference]],metron,15,FALSE)</f>
        <v>10.905576679340941</v>
      </c>
      <c r="BX467">
        <f>VLOOKUP(Table3[[#This Row],[Reference]],metron,16,FALSE)</f>
        <v>12.06463878326996</v>
      </c>
      <c r="BY467">
        <f>VLOOKUP(Table3[[#This Row],[Reference]],metron,17,FALSE)</f>
        <v>4.2920127795527154</v>
      </c>
      <c r="BZ467">
        <f>VLOOKUP(Table3[[#This Row],[Reference]],metron,18,FALSE)</f>
        <v>5.0095846645367406</v>
      </c>
      <c r="CA467">
        <f>VLOOKUP(Table3[[#This Row],[Reference]],metron,19,FALSE)</f>
        <v>6.6135638997882253</v>
      </c>
      <c r="CB467">
        <f>VLOOKUP(Table3[[#This Row],[Reference]],metron,20,FALSE)</f>
        <v>7.055054118733219</v>
      </c>
      <c r="CC467">
        <f>VLOOKUP(Table3[[#This Row],[Reference]],metron,21,FALSE)</f>
        <v>12.94865211810013</v>
      </c>
      <c r="CD467">
        <f>VLOOKUP(Table3[[#This Row],[Reference]],metron,22,FALSE)</f>
        <v>13.189345314505781</v>
      </c>
      <c r="CE467">
        <f>VLOOKUP(Table3[[#This Row],[Reference]],metron,23,FALSE)</f>
        <v>1.771446078431373</v>
      </c>
      <c r="CF467">
        <f>VLOOKUP(Table3[[#This Row],[Reference]],metron,24,FALSE)</f>
        <v>1.809436274509804</v>
      </c>
      <c r="CG467">
        <f>VLOOKUP(Table3[[#This Row],[Reference]],metron,25,FALSE)</f>
        <v>0.1060049019607843</v>
      </c>
      <c r="CH467">
        <f>VLOOKUP(Table3[[#This Row],[Reference]],metron,26,FALSE)</f>
        <v>9.6813725490196081E-2</v>
      </c>
    </row>
    <row r="468" spans="1:86" hidden="1" x14ac:dyDescent="0.45">
      <c r="A468">
        <v>1575247500</v>
      </c>
      <c r="B468" t="s">
        <v>2605</v>
      </c>
      <c r="C468" t="s">
        <v>64</v>
      </c>
      <c r="D468" t="s">
        <v>65</v>
      </c>
      <c r="E468" t="s">
        <v>2300</v>
      </c>
      <c r="F468" t="s">
        <v>2316</v>
      </c>
      <c r="G468" t="s">
        <v>2408</v>
      </c>
      <c r="H468">
        <v>15</v>
      </c>
      <c r="I468">
        <v>1.1399999999999999</v>
      </c>
      <c r="J468">
        <v>1.43</v>
      </c>
      <c r="K468">
        <v>1.0900000000000001</v>
      </c>
      <c r="L468">
        <v>1.0900000000000001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U468">
        <v>6</v>
      </c>
      <c r="V468">
        <v>5</v>
      </c>
      <c r="W468">
        <v>3</v>
      </c>
      <c r="X468">
        <v>1</v>
      </c>
      <c r="Y468">
        <v>4</v>
      </c>
      <c r="Z468">
        <v>0</v>
      </c>
      <c r="AA468">
        <v>3</v>
      </c>
      <c r="AB468">
        <v>1</v>
      </c>
      <c r="AC468">
        <v>2</v>
      </c>
      <c r="AD468">
        <v>2</v>
      </c>
      <c r="AE468">
        <v>5</v>
      </c>
      <c r="AF468">
        <v>10</v>
      </c>
      <c r="AG468">
        <v>2</v>
      </c>
      <c r="AH468">
        <v>4</v>
      </c>
      <c r="AI468">
        <v>3</v>
      </c>
      <c r="AJ468">
        <v>6</v>
      </c>
      <c r="AK468">
        <v>22</v>
      </c>
      <c r="AL468">
        <v>16</v>
      </c>
      <c r="AM468">
        <v>34</v>
      </c>
      <c r="AN468">
        <v>66</v>
      </c>
      <c r="AO468">
        <v>0.82</v>
      </c>
      <c r="AP468">
        <v>1.47</v>
      </c>
      <c r="AQ468">
        <v>2.14</v>
      </c>
      <c r="AR468">
        <v>36</v>
      </c>
      <c r="AS468">
        <v>64</v>
      </c>
      <c r="AT468">
        <v>50</v>
      </c>
      <c r="AU468">
        <v>7</v>
      </c>
      <c r="AV468">
        <v>0</v>
      </c>
      <c r="AW468">
        <v>14</v>
      </c>
      <c r="AX468">
        <v>64</v>
      </c>
      <c r="AY468">
        <v>50</v>
      </c>
      <c r="AZ468">
        <v>71</v>
      </c>
      <c r="BA468">
        <v>11.15</v>
      </c>
      <c r="BB468">
        <v>5.29</v>
      </c>
      <c r="BC468">
        <v>5.35</v>
      </c>
      <c r="BD468">
        <v>3.5</v>
      </c>
      <c r="BE468">
        <v>1.67</v>
      </c>
      <c r="BF468">
        <f t="shared" si="7"/>
        <v>2.381085625811134E-2</v>
      </c>
      <c r="BG468">
        <f>1/Table3[[#This Row],[odds_ft_home_team_win]]-Table3[[#This Row],[Margin/3]]</f>
        <v>0.16310503159235598</v>
      </c>
      <c r="BH468">
        <f>1/Table3[[#This Row],[odds_ft_draw]]-Table3[[#This Row],[Margin/3]]</f>
        <v>0.26190342945617434</v>
      </c>
      <c r="BI468">
        <f>1/Table3[[#This Row],[odds_ft_away_team_win]]-Table3[[#This Row],[Margin/3]]</f>
        <v>0.57499153895146959</v>
      </c>
      <c r="BJ468">
        <f>MROUND(Table3[[#This Row],[ProbH]]*100,2)/100</f>
        <v>0.16</v>
      </c>
      <c r="BK468">
        <v>1.43</v>
      </c>
      <c r="BL468">
        <v>2.35</v>
      </c>
      <c r="BM468">
        <v>4.45</v>
      </c>
      <c r="BN468">
        <v>8.75</v>
      </c>
      <c r="BO468">
        <v>2.15</v>
      </c>
      <c r="BP468">
        <v>1.65</v>
      </c>
      <c r="BQ468" t="s">
        <v>2339</v>
      </c>
      <c r="BR468">
        <f>VLOOKUP(Table3[[#This Row],[Reference]],metron,10,FALSE)</f>
        <v>2.7005076142131976</v>
      </c>
      <c r="BS468">
        <f>VLOOKUP(Table3[[#This Row],[Reference]],metron,11,FALSE)</f>
        <v>0.94500846023688667</v>
      </c>
      <c r="BT468">
        <f>VLOOKUP(Table3[[#This Row],[Reference]],metron,12,FALSE)</f>
        <v>1.755499153976311</v>
      </c>
      <c r="BU468">
        <f>VLOOKUP(Table3[[#This Row],[Reference]],metron,13,FALSE)</f>
        <v>0.39086294416243661</v>
      </c>
      <c r="BV468">
        <f>VLOOKUP(Table3[[#This Row],[Reference]],metron,14,FALSE)</f>
        <v>0.73434856175972929</v>
      </c>
      <c r="BW468">
        <f>VLOOKUP(Table3[[#This Row],[Reference]],metron,15,FALSE)</f>
        <v>9.7729393468118193</v>
      </c>
      <c r="BX468">
        <f>VLOOKUP(Table3[[#This Row],[Reference]],metron,16,FALSE)</f>
        <v>13.65163297045101</v>
      </c>
      <c r="BY468">
        <f>VLOOKUP(Table3[[#This Row],[Reference]],metron,17,FALSE)</f>
        <v>3.6898734177215191</v>
      </c>
      <c r="BZ468">
        <f>VLOOKUP(Table3[[#This Row],[Reference]],metron,18,FALSE)</f>
        <v>5.8623417721518987</v>
      </c>
      <c r="CA468">
        <f>VLOOKUP(Table3[[#This Row],[Reference]],metron,19,FALSE)</f>
        <v>6.0830659290903002</v>
      </c>
      <c r="CB468">
        <f>VLOOKUP(Table3[[#This Row],[Reference]],metron,20,FALSE)</f>
        <v>7.7892911982991109</v>
      </c>
      <c r="CC468">
        <f>VLOOKUP(Table3[[#This Row],[Reference]],metron,21,FALSE)</f>
        <v>13.45945945945946</v>
      </c>
      <c r="CD468">
        <f>VLOOKUP(Table3[[#This Row],[Reference]],metron,22,FALSE)</f>
        <v>12.694753577106519</v>
      </c>
      <c r="CE468">
        <f>VLOOKUP(Table3[[#This Row],[Reference]],metron,23,FALSE)</f>
        <v>2.026073619631902</v>
      </c>
      <c r="CF468">
        <f>VLOOKUP(Table3[[#This Row],[Reference]],metron,24,FALSE)</f>
        <v>1.8282208588957061</v>
      </c>
      <c r="CG468">
        <f>VLOOKUP(Table3[[#This Row],[Reference]],metron,25,FALSE)</f>
        <v>0.1088957055214724</v>
      </c>
      <c r="CH468">
        <f>VLOOKUP(Table3[[#This Row],[Reference]],metron,26,FALSE)</f>
        <v>0.1073619631901841</v>
      </c>
    </row>
    <row r="469" spans="1:86" hidden="1" x14ac:dyDescent="0.45">
      <c r="A469">
        <v>1575247500</v>
      </c>
      <c r="B469" t="s">
        <v>2605</v>
      </c>
      <c r="C469" t="s">
        <v>64</v>
      </c>
      <c r="D469" t="s">
        <v>65</v>
      </c>
      <c r="E469" t="s">
        <v>2305</v>
      </c>
      <c r="F469" t="s">
        <v>2331</v>
      </c>
      <c r="G469" t="s">
        <v>2296</v>
      </c>
      <c r="H469">
        <v>15</v>
      </c>
      <c r="I469">
        <v>1.57</v>
      </c>
      <c r="J469">
        <v>1.43</v>
      </c>
      <c r="K469">
        <v>1.45</v>
      </c>
      <c r="L469">
        <v>1</v>
      </c>
      <c r="M469">
        <v>1</v>
      </c>
      <c r="N469">
        <v>1</v>
      </c>
      <c r="O469">
        <v>2</v>
      </c>
      <c r="P469">
        <v>0</v>
      </c>
      <c r="Q469">
        <v>0</v>
      </c>
      <c r="R469">
        <v>0</v>
      </c>
      <c r="S469">
        <v>82</v>
      </c>
      <c r="T469">
        <v>61</v>
      </c>
      <c r="U469">
        <v>5</v>
      </c>
      <c r="V469">
        <v>3</v>
      </c>
      <c r="W469">
        <v>3</v>
      </c>
      <c r="X469">
        <v>0</v>
      </c>
      <c r="Y469">
        <v>3</v>
      </c>
      <c r="Z469">
        <v>0</v>
      </c>
      <c r="AA469">
        <v>1</v>
      </c>
      <c r="AB469">
        <v>2</v>
      </c>
      <c r="AC469">
        <v>1</v>
      </c>
      <c r="AD469">
        <v>2</v>
      </c>
      <c r="AE469">
        <v>13</v>
      </c>
      <c r="AF469">
        <v>9</v>
      </c>
      <c r="AG469">
        <v>8</v>
      </c>
      <c r="AH469">
        <v>6</v>
      </c>
      <c r="AI469">
        <v>5</v>
      </c>
      <c r="AJ469">
        <v>3</v>
      </c>
      <c r="AK469">
        <v>13</v>
      </c>
      <c r="AL469">
        <v>12</v>
      </c>
      <c r="AM469">
        <v>47</v>
      </c>
      <c r="AN469">
        <v>53</v>
      </c>
      <c r="AO469">
        <v>2.04</v>
      </c>
      <c r="AP469">
        <v>1.49</v>
      </c>
      <c r="AQ469">
        <v>1.86</v>
      </c>
      <c r="AR469">
        <v>43</v>
      </c>
      <c r="AS469">
        <v>50</v>
      </c>
      <c r="AT469">
        <v>36</v>
      </c>
      <c r="AU469">
        <v>14</v>
      </c>
      <c r="AV469">
        <v>7</v>
      </c>
      <c r="AW469">
        <v>15</v>
      </c>
      <c r="AX469">
        <v>43</v>
      </c>
      <c r="AY469">
        <v>36</v>
      </c>
      <c r="AZ469">
        <v>57</v>
      </c>
      <c r="BA469">
        <v>10.57</v>
      </c>
      <c r="BB469">
        <v>4.1399999999999997</v>
      </c>
      <c r="BC469">
        <v>2.85</v>
      </c>
      <c r="BD469">
        <v>3</v>
      </c>
      <c r="BE469">
        <v>2.6</v>
      </c>
      <c r="BF469">
        <f t="shared" si="7"/>
        <v>2.2941970310391319E-2</v>
      </c>
      <c r="BG469">
        <f>1/Table3[[#This Row],[odds_ft_home_team_win]]-Table3[[#This Row],[Margin/3]]</f>
        <v>0.32793522267206482</v>
      </c>
      <c r="BH469">
        <f>1/Table3[[#This Row],[odds_ft_draw]]-Table3[[#This Row],[Margin/3]]</f>
        <v>0.31039136302294201</v>
      </c>
      <c r="BI469">
        <f>1/Table3[[#This Row],[odds_ft_away_team_win]]-Table3[[#This Row],[Margin/3]]</f>
        <v>0.36167341430499328</v>
      </c>
      <c r="BJ469">
        <f>MROUND(Table3[[#This Row],[ProbH]]*100,2)/100</f>
        <v>0.32</v>
      </c>
      <c r="BK469">
        <v>1.48</v>
      </c>
      <c r="BL469">
        <v>2.4500000000000002</v>
      </c>
      <c r="BM469">
        <v>4.8</v>
      </c>
      <c r="BN469">
        <v>9.75</v>
      </c>
      <c r="BO469">
        <v>2.0499999999999998</v>
      </c>
      <c r="BP469">
        <v>1.69</v>
      </c>
      <c r="BQ469" t="s">
        <v>2344</v>
      </c>
      <c r="BR469">
        <f>VLOOKUP(Table3[[#This Row],[Reference]],metron,10,FALSE)</f>
        <v>2.5313454284174597</v>
      </c>
      <c r="BS469">
        <f>VLOOKUP(Table3[[#This Row],[Reference]],metron,11,FALSE)</f>
        <v>1.210167055864918</v>
      </c>
      <c r="BT469">
        <f>VLOOKUP(Table3[[#This Row],[Reference]],metron,12,FALSE)</f>
        <v>1.3211783725525419</v>
      </c>
      <c r="BU469">
        <f>VLOOKUP(Table3[[#This Row],[Reference]],metron,13,FALSE)</f>
        <v>0.53135669362084459</v>
      </c>
      <c r="BV469">
        <f>VLOOKUP(Table3[[#This Row],[Reference]],metron,14,FALSE)</f>
        <v>0.55633423180592989</v>
      </c>
      <c r="BW469">
        <f>VLOOKUP(Table3[[#This Row],[Reference]],metron,15,FALSE)</f>
        <v>11.21109010712035</v>
      </c>
      <c r="BX469">
        <f>VLOOKUP(Table3[[#This Row],[Reference]],metron,16,FALSE)</f>
        <v>11.01700787401575</v>
      </c>
      <c r="BY469">
        <f>VLOOKUP(Table3[[#This Row],[Reference]],metron,17,FALSE)</f>
        <v>4.6792332268370611</v>
      </c>
      <c r="BZ469">
        <f>VLOOKUP(Table3[[#This Row],[Reference]],metron,18,FALSE)</f>
        <v>4.7080804854679013</v>
      </c>
      <c r="CA469">
        <f>VLOOKUP(Table3[[#This Row],[Reference]],metron,19,FALSE)</f>
        <v>6.5318568802832893</v>
      </c>
      <c r="CB469">
        <f>VLOOKUP(Table3[[#This Row],[Reference]],metron,20,FALSE)</f>
        <v>6.3089273885478487</v>
      </c>
      <c r="CC469">
        <f>VLOOKUP(Table3[[#This Row],[Reference]],metron,21,FALSE)</f>
        <v>12.72547770700637</v>
      </c>
      <c r="CD469">
        <f>VLOOKUP(Table3[[#This Row],[Reference]],metron,22,FALSE)</f>
        <v>13.06847133757962</v>
      </c>
      <c r="CE469">
        <f>VLOOKUP(Table3[[#This Row],[Reference]],metron,23,FALSE)</f>
        <v>1.6902356902356901</v>
      </c>
      <c r="CF469">
        <f>VLOOKUP(Table3[[#This Row],[Reference]],metron,24,FALSE)</f>
        <v>1.8050198959289869</v>
      </c>
      <c r="CG469">
        <f>VLOOKUP(Table3[[#This Row],[Reference]],metron,25,FALSE)</f>
        <v>0.105907560453015</v>
      </c>
      <c r="CH469">
        <f>VLOOKUP(Table3[[#This Row],[Reference]],metron,26,FALSE)</f>
        <v>0.1141720232629324</v>
      </c>
    </row>
    <row r="470" spans="1:86" hidden="1" x14ac:dyDescent="0.45">
      <c r="A470">
        <v>1575324000</v>
      </c>
      <c r="B470" t="s">
        <v>2606</v>
      </c>
      <c r="C470" t="s">
        <v>64</v>
      </c>
      <c r="D470" t="s">
        <v>65</v>
      </c>
      <c r="E470" t="s">
        <v>2325</v>
      </c>
      <c r="F470" t="s">
        <v>2290</v>
      </c>
      <c r="G470" t="s">
        <v>2388</v>
      </c>
      <c r="H470">
        <v>15</v>
      </c>
      <c r="I470">
        <v>1.83</v>
      </c>
      <c r="J470">
        <v>1.57</v>
      </c>
      <c r="K470">
        <v>1.67</v>
      </c>
      <c r="L470">
        <v>1.17</v>
      </c>
      <c r="M470">
        <v>1</v>
      </c>
      <c r="N470">
        <v>1</v>
      </c>
      <c r="O470">
        <v>2</v>
      </c>
      <c r="P470">
        <v>0</v>
      </c>
      <c r="Q470">
        <v>0</v>
      </c>
      <c r="R470">
        <v>0</v>
      </c>
      <c r="S470">
        <v>57</v>
      </c>
      <c r="T470">
        <v>81</v>
      </c>
      <c r="U470">
        <v>4</v>
      </c>
      <c r="V470">
        <v>1</v>
      </c>
      <c r="W470">
        <v>1</v>
      </c>
      <c r="X470">
        <v>0</v>
      </c>
      <c r="Y470">
        <v>2</v>
      </c>
      <c r="Z470">
        <v>0</v>
      </c>
      <c r="AA470">
        <v>0</v>
      </c>
      <c r="AB470">
        <v>1</v>
      </c>
      <c r="AC470">
        <v>1</v>
      </c>
      <c r="AD470">
        <v>1</v>
      </c>
      <c r="AE470">
        <v>22</v>
      </c>
      <c r="AF470">
        <v>9</v>
      </c>
      <c r="AG470">
        <v>8</v>
      </c>
      <c r="AH470">
        <v>3</v>
      </c>
      <c r="AI470">
        <v>14</v>
      </c>
      <c r="AJ470">
        <v>6</v>
      </c>
      <c r="AK470">
        <v>6</v>
      </c>
      <c r="AL470">
        <v>15</v>
      </c>
      <c r="AM470">
        <v>52</v>
      </c>
      <c r="AN470">
        <v>48</v>
      </c>
      <c r="AO470">
        <v>2.5</v>
      </c>
      <c r="AP470">
        <v>1.2</v>
      </c>
      <c r="AQ470">
        <v>3.25</v>
      </c>
      <c r="AR470">
        <v>54</v>
      </c>
      <c r="AS470">
        <v>85</v>
      </c>
      <c r="AT470">
        <v>62</v>
      </c>
      <c r="AU470">
        <v>40</v>
      </c>
      <c r="AV470">
        <v>24</v>
      </c>
      <c r="AW470">
        <v>56</v>
      </c>
      <c r="AX470">
        <v>93</v>
      </c>
      <c r="AY470">
        <v>47</v>
      </c>
      <c r="AZ470">
        <v>84</v>
      </c>
      <c r="BA470">
        <v>10.47</v>
      </c>
      <c r="BB470">
        <v>4.1900000000000004</v>
      </c>
      <c r="BC470">
        <v>2.7</v>
      </c>
      <c r="BD470">
        <v>3.3</v>
      </c>
      <c r="BE470">
        <v>2.5499999999999998</v>
      </c>
      <c r="BF470">
        <f t="shared" si="7"/>
        <v>2.1852512048590473E-2</v>
      </c>
      <c r="BG470">
        <f>1/Table3[[#This Row],[odds_ft_home_team_win]]-Table3[[#This Row],[Margin/3]]</f>
        <v>0.34851785832177989</v>
      </c>
      <c r="BH470">
        <f>1/Table3[[#This Row],[odds_ft_draw]]-Table3[[#This Row],[Margin/3]]</f>
        <v>0.28117779098171258</v>
      </c>
      <c r="BI470">
        <f>1/Table3[[#This Row],[odds_ft_away_team_win]]-Table3[[#This Row],[Margin/3]]</f>
        <v>0.37030435069650763</v>
      </c>
      <c r="BJ470">
        <f>MROUND(Table3[[#This Row],[ProbH]]*100,2)/100</f>
        <v>0.34</v>
      </c>
      <c r="BK470">
        <v>1.28</v>
      </c>
      <c r="BL470">
        <v>1.91</v>
      </c>
      <c r="BM470">
        <v>3.25</v>
      </c>
      <c r="BN470">
        <v>6.25</v>
      </c>
      <c r="BO470">
        <v>1.71</v>
      </c>
      <c r="BP470">
        <v>2</v>
      </c>
      <c r="BQ470" t="s">
        <v>2328</v>
      </c>
      <c r="BR470">
        <f>VLOOKUP(Table3[[#This Row],[Reference]],metron,10,FALSE)</f>
        <v>2.5229727551184897</v>
      </c>
      <c r="BS470">
        <f>VLOOKUP(Table3[[#This Row],[Reference]],metron,11,FALSE)</f>
        <v>1.228921489601805</v>
      </c>
      <c r="BT470">
        <f>VLOOKUP(Table3[[#This Row],[Reference]],metron,12,FALSE)</f>
        <v>1.2940512655166849</v>
      </c>
      <c r="BU470">
        <f>VLOOKUP(Table3[[#This Row],[Reference]],metron,13,FALSE)</f>
        <v>0.53240890035472432</v>
      </c>
      <c r="BV470">
        <f>VLOOKUP(Table3[[#This Row],[Reference]],metron,14,FALSE)</f>
        <v>0.56514027732989358</v>
      </c>
      <c r="BW470">
        <f>VLOOKUP(Table3[[#This Row],[Reference]],metron,15,FALSE)</f>
        <v>11.417888124439131</v>
      </c>
      <c r="BX470">
        <f>VLOOKUP(Table3[[#This Row],[Reference]],metron,16,FALSE)</f>
        <v>10.76308704756207</v>
      </c>
      <c r="BY470">
        <f>VLOOKUP(Table3[[#This Row],[Reference]],metron,17,FALSE)</f>
        <v>4.8317672021824798</v>
      </c>
      <c r="BZ470">
        <f>VLOOKUP(Table3[[#This Row],[Reference]],metron,18,FALSE)</f>
        <v>4.6698999696877843</v>
      </c>
      <c r="CA470">
        <f>VLOOKUP(Table3[[#This Row],[Reference]],metron,19,FALSE)</f>
        <v>6.5861209222566508</v>
      </c>
      <c r="CB470">
        <f>VLOOKUP(Table3[[#This Row],[Reference]],metron,20,FALSE)</f>
        <v>6.093187077874286</v>
      </c>
      <c r="CC470">
        <f>VLOOKUP(Table3[[#This Row],[Reference]],metron,21,FALSE)</f>
        <v>12.685679611650491</v>
      </c>
      <c r="CD470">
        <f>VLOOKUP(Table3[[#This Row],[Reference]],metron,22,FALSE)</f>
        <v>13.02639563106796</v>
      </c>
      <c r="CE470">
        <f>VLOOKUP(Table3[[#This Row],[Reference]],metron,23,FALSE)</f>
        <v>1.6481211768132831</v>
      </c>
      <c r="CF470">
        <f>VLOOKUP(Table3[[#This Row],[Reference]],metron,24,FALSE)</f>
        <v>1.8572676958928049</v>
      </c>
      <c r="CG470">
        <f>VLOOKUP(Table3[[#This Row],[Reference]],metron,25,FALSE)</f>
        <v>9.641712787649287E-2</v>
      </c>
      <c r="CH470">
        <f>VLOOKUP(Table3[[#This Row],[Reference]],metron,26,FALSE)</f>
        <v>0.11302068161957469</v>
      </c>
    </row>
    <row r="471" spans="1:86" hidden="1" x14ac:dyDescent="0.45">
      <c r="A471">
        <v>1575331800</v>
      </c>
      <c r="B471" t="s">
        <v>2607</v>
      </c>
      <c r="C471" t="s">
        <v>64</v>
      </c>
      <c r="D471" t="s">
        <v>65</v>
      </c>
      <c r="E471" t="s">
        <v>2274</v>
      </c>
      <c r="F471" t="s">
        <v>2321</v>
      </c>
      <c r="G471" t="s">
        <v>2384</v>
      </c>
      <c r="H471">
        <v>15</v>
      </c>
      <c r="I471">
        <v>1.33</v>
      </c>
      <c r="J471">
        <v>0.86</v>
      </c>
      <c r="K471">
        <v>1.36</v>
      </c>
      <c r="L471">
        <v>0.75</v>
      </c>
      <c r="M471">
        <v>1</v>
      </c>
      <c r="N471">
        <v>0</v>
      </c>
      <c r="O471">
        <v>1</v>
      </c>
      <c r="P471">
        <v>1</v>
      </c>
      <c r="Q471">
        <v>1</v>
      </c>
      <c r="R471">
        <v>0</v>
      </c>
      <c r="S471">
        <v>5</v>
      </c>
      <c r="U471">
        <v>4</v>
      </c>
      <c r="V471">
        <v>3</v>
      </c>
      <c r="W471">
        <v>3</v>
      </c>
      <c r="X471">
        <v>0</v>
      </c>
      <c r="Y471">
        <v>3</v>
      </c>
      <c r="Z471">
        <v>0</v>
      </c>
      <c r="AA471">
        <v>1</v>
      </c>
      <c r="AB471">
        <v>2</v>
      </c>
      <c r="AC471">
        <v>1</v>
      </c>
      <c r="AD471">
        <v>2</v>
      </c>
      <c r="AE471">
        <v>13</v>
      </c>
      <c r="AF471">
        <v>16</v>
      </c>
      <c r="AG471">
        <v>8</v>
      </c>
      <c r="AH471">
        <v>5</v>
      </c>
      <c r="AI471">
        <v>5</v>
      </c>
      <c r="AJ471">
        <v>11</v>
      </c>
      <c r="AK471">
        <v>20</v>
      </c>
      <c r="AL471">
        <v>13</v>
      </c>
      <c r="AM471">
        <v>41</v>
      </c>
      <c r="AN471">
        <v>59</v>
      </c>
      <c r="AO471">
        <v>1.89</v>
      </c>
      <c r="AP471">
        <v>1.94</v>
      </c>
      <c r="AQ471">
        <v>1.72</v>
      </c>
      <c r="AR471">
        <v>40</v>
      </c>
      <c r="AS471">
        <v>40</v>
      </c>
      <c r="AT471">
        <v>40</v>
      </c>
      <c r="AU471">
        <v>16</v>
      </c>
      <c r="AV471">
        <v>7</v>
      </c>
      <c r="AW471">
        <v>16</v>
      </c>
      <c r="AX471">
        <v>48</v>
      </c>
      <c r="AY471">
        <v>40</v>
      </c>
      <c r="AZ471">
        <v>62</v>
      </c>
      <c r="BA471">
        <v>9.6199999999999992</v>
      </c>
      <c r="BB471">
        <v>5.9</v>
      </c>
      <c r="BC471">
        <v>1.87</v>
      </c>
      <c r="BD471">
        <v>3.3</v>
      </c>
      <c r="BE471">
        <v>4.45</v>
      </c>
      <c r="BF471">
        <f t="shared" si="7"/>
        <v>2.0836254147556115E-2</v>
      </c>
      <c r="BG471">
        <f>1/Table3[[#This Row],[odds_ft_home_team_win]]-Table3[[#This Row],[Margin/3]]</f>
        <v>0.51392310414121389</v>
      </c>
      <c r="BH471">
        <f>1/Table3[[#This Row],[odds_ft_draw]]-Table3[[#This Row],[Margin/3]]</f>
        <v>0.28219404888274691</v>
      </c>
      <c r="BI471">
        <f>1/Table3[[#This Row],[odds_ft_away_team_win]]-Table3[[#This Row],[Margin/3]]</f>
        <v>0.20388284697603939</v>
      </c>
      <c r="BJ471">
        <f>MROUND(Table3[[#This Row],[ProbH]]*100,2)/100</f>
        <v>0.52</v>
      </c>
      <c r="BK471">
        <v>1.49</v>
      </c>
      <c r="BL471">
        <v>2.5</v>
      </c>
      <c r="BM471">
        <v>4.8499999999999996</v>
      </c>
      <c r="BN471">
        <v>9.75</v>
      </c>
      <c r="BO471">
        <v>2.2000000000000002</v>
      </c>
      <c r="BP471">
        <v>1.61</v>
      </c>
      <c r="BQ471" t="s">
        <v>2351</v>
      </c>
      <c r="BR471">
        <f>VLOOKUP(Table3[[#This Row],[Reference]],metron,10,FALSE)</f>
        <v>2.5967403582378576</v>
      </c>
      <c r="BS471">
        <f>VLOOKUP(Table3[[#This Row],[Reference]],metron,11,FALSE)</f>
        <v>1.625948039373891</v>
      </c>
      <c r="BT471">
        <f>VLOOKUP(Table3[[#This Row],[Reference]],metron,12,FALSE)</f>
        <v>0.97079231886396644</v>
      </c>
      <c r="BU471">
        <f>VLOOKUP(Table3[[#This Row],[Reference]],metron,13,FALSE)</f>
        <v>0.71433182698515174</v>
      </c>
      <c r="BV471">
        <f>VLOOKUP(Table3[[#This Row],[Reference]],metron,14,FALSE)</f>
        <v>0.43011620400258233</v>
      </c>
      <c r="BW471">
        <f>VLOOKUP(Table3[[#This Row],[Reference]],metron,15,FALSE)</f>
        <v>13.39951055368614</v>
      </c>
      <c r="BX471">
        <f>VLOOKUP(Table3[[#This Row],[Reference]],metron,16,FALSE)</f>
        <v>9.4252064851636579</v>
      </c>
      <c r="BY471">
        <f>VLOOKUP(Table3[[#This Row],[Reference]],metron,17,FALSE)</f>
        <v>5.7628422023992618</v>
      </c>
      <c r="BZ471">
        <f>VLOOKUP(Table3[[#This Row],[Reference]],metron,18,FALSE)</f>
        <v>3.9375576745616732</v>
      </c>
      <c r="CA471">
        <f>VLOOKUP(Table3[[#This Row],[Reference]],metron,19,FALSE)</f>
        <v>7.636668351286878</v>
      </c>
      <c r="CB471">
        <f>VLOOKUP(Table3[[#This Row],[Reference]],metron,20,FALSE)</f>
        <v>5.4876488106019847</v>
      </c>
      <c r="CC471">
        <f>VLOOKUP(Table3[[#This Row],[Reference]],metron,21,FALSE)</f>
        <v>12.460420531849101</v>
      </c>
      <c r="CD471">
        <f>VLOOKUP(Table3[[#This Row],[Reference]],metron,22,FALSE)</f>
        <v>13.44897959183673</v>
      </c>
      <c r="CE471">
        <f>VLOOKUP(Table3[[#This Row],[Reference]],metron,23,FALSE)</f>
        <v>1.462202380952381</v>
      </c>
      <c r="CF471">
        <f>VLOOKUP(Table3[[#This Row],[Reference]],metron,24,FALSE)</f>
        <v>2.01547619047619</v>
      </c>
      <c r="CG471">
        <f>VLOOKUP(Table3[[#This Row],[Reference]],metron,25,FALSE)</f>
        <v>7.7380952380952384E-2</v>
      </c>
      <c r="CH471">
        <f>VLOOKUP(Table3[[#This Row],[Reference]],metron,26,FALSE)</f>
        <v>0.13754093480202439</v>
      </c>
    </row>
    <row r="472" spans="1:86" hidden="1" x14ac:dyDescent="0.45">
      <c r="A472">
        <v>1575669600</v>
      </c>
      <c r="B472" t="s">
        <v>2608</v>
      </c>
      <c r="C472" t="s">
        <v>64</v>
      </c>
      <c r="D472" t="s">
        <v>65</v>
      </c>
      <c r="E472" t="s">
        <v>2278</v>
      </c>
      <c r="F472" t="s">
        <v>2300</v>
      </c>
      <c r="G472" t="s">
        <v>2384</v>
      </c>
      <c r="H472">
        <v>16</v>
      </c>
      <c r="I472">
        <v>2</v>
      </c>
      <c r="J472">
        <v>0</v>
      </c>
      <c r="K472">
        <v>1.42</v>
      </c>
      <c r="L472">
        <v>0.83</v>
      </c>
      <c r="M472">
        <v>0</v>
      </c>
      <c r="N472">
        <v>2</v>
      </c>
      <c r="O472">
        <v>2</v>
      </c>
      <c r="P472">
        <v>1</v>
      </c>
      <c r="Q472">
        <v>0</v>
      </c>
      <c r="R472">
        <v>1</v>
      </c>
      <c r="T472" t="s">
        <v>2609</v>
      </c>
      <c r="U472">
        <v>3</v>
      </c>
      <c r="V472">
        <v>7</v>
      </c>
      <c r="W472">
        <v>4</v>
      </c>
      <c r="X472">
        <v>0</v>
      </c>
      <c r="Y472">
        <v>4</v>
      </c>
      <c r="Z472">
        <v>0</v>
      </c>
      <c r="AA472">
        <v>1</v>
      </c>
      <c r="AB472">
        <v>3</v>
      </c>
      <c r="AC472">
        <v>1</v>
      </c>
      <c r="AD472">
        <v>3</v>
      </c>
      <c r="AE472">
        <v>7</v>
      </c>
      <c r="AF472">
        <v>18</v>
      </c>
      <c r="AG472">
        <v>2</v>
      </c>
      <c r="AH472">
        <v>8</v>
      </c>
      <c r="AI472">
        <v>5</v>
      </c>
      <c r="AJ472">
        <v>10</v>
      </c>
      <c r="AK472">
        <v>13</v>
      </c>
      <c r="AL472">
        <v>16</v>
      </c>
      <c r="AM472">
        <v>57</v>
      </c>
      <c r="AN472">
        <v>43</v>
      </c>
      <c r="AO472">
        <v>1.02</v>
      </c>
      <c r="AP472">
        <v>2.16</v>
      </c>
      <c r="AQ472">
        <v>2.75</v>
      </c>
      <c r="AR472">
        <v>53</v>
      </c>
      <c r="AS472">
        <v>81</v>
      </c>
      <c r="AT472">
        <v>47</v>
      </c>
      <c r="AU472">
        <v>21</v>
      </c>
      <c r="AV472">
        <v>21</v>
      </c>
      <c r="AW472">
        <v>41</v>
      </c>
      <c r="AX472">
        <v>100</v>
      </c>
      <c r="AY472">
        <v>34</v>
      </c>
      <c r="AZ472">
        <v>61</v>
      </c>
      <c r="BA472">
        <v>9.57</v>
      </c>
      <c r="BB472">
        <v>4.95</v>
      </c>
      <c r="BC472">
        <v>1.71</v>
      </c>
      <c r="BD472">
        <v>3.4</v>
      </c>
      <c r="BE472">
        <v>5.4</v>
      </c>
      <c r="BF472">
        <f t="shared" si="7"/>
        <v>2.1366051293811861E-2</v>
      </c>
      <c r="BG472">
        <f>1/Table3[[#This Row],[odds_ft_home_team_win]]-Table3[[#This Row],[Margin/3]]</f>
        <v>0.56342927034361501</v>
      </c>
      <c r="BH472">
        <f>1/Table3[[#This Row],[odds_ft_draw]]-Table3[[#This Row],[Margin/3]]</f>
        <v>0.27275159576501168</v>
      </c>
      <c r="BI472">
        <f>1/Table3[[#This Row],[odds_ft_away_team_win]]-Table3[[#This Row],[Margin/3]]</f>
        <v>0.16381913389137331</v>
      </c>
      <c r="BJ472">
        <f>MROUND(Table3[[#This Row],[ProbH]]*100,2)/100</f>
        <v>0.56000000000000005</v>
      </c>
      <c r="BK472">
        <v>1.48</v>
      </c>
      <c r="BL472">
        <v>2.4500000000000002</v>
      </c>
      <c r="BM472">
        <v>4.8</v>
      </c>
      <c r="BN472">
        <v>9.75</v>
      </c>
      <c r="BO472">
        <v>2.25</v>
      </c>
      <c r="BP472">
        <v>1.57</v>
      </c>
      <c r="BQ472" t="s">
        <v>2281</v>
      </c>
      <c r="BR472">
        <f>VLOOKUP(Table3[[#This Row],[Reference]],metron,10,FALSE)</f>
        <v>2.6892488954344627</v>
      </c>
      <c r="BS472">
        <f>VLOOKUP(Table3[[#This Row],[Reference]],metron,11,FALSE)</f>
        <v>1.7546812539448771</v>
      </c>
      <c r="BT472">
        <f>VLOOKUP(Table3[[#This Row],[Reference]],metron,12,FALSE)</f>
        <v>0.93456764148958549</v>
      </c>
      <c r="BU472">
        <f>VLOOKUP(Table3[[#This Row],[Reference]],metron,13,FALSE)</f>
        <v>0.77824531874605507</v>
      </c>
      <c r="BV472">
        <f>VLOOKUP(Table3[[#This Row],[Reference]],metron,14,FALSE)</f>
        <v>0.41237113402061848</v>
      </c>
      <c r="BW472">
        <f>VLOOKUP(Table3[[#This Row],[Reference]],metron,15,FALSE)</f>
        <v>13.77153558052435</v>
      </c>
      <c r="BX472">
        <f>VLOOKUP(Table3[[#This Row],[Reference]],metron,16,FALSE)</f>
        <v>9.0445692883895124</v>
      </c>
      <c r="BY472">
        <f>VLOOKUP(Table3[[#This Row],[Reference]],metron,17,FALSE)</f>
        <v>6.0821292775665396</v>
      </c>
      <c r="BZ472">
        <f>VLOOKUP(Table3[[#This Row],[Reference]],metron,18,FALSE)</f>
        <v>3.8201520912547529</v>
      </c>
      <c r="CA472">
        <f>VLOOKUP(Table3[[#This Row],[Reference]],metron,19,FALSE)</f>
        <v>7.6894063029578108</v>
      </c>
      <c r="CB472">
        <f>VLOOKUP(Table3[[#This Row],[Reference]],metron,20,FALSE)</f>
        <v>5.224417197134759</v>
      </c>
      <c r="CC472">
        <f>VLOOKUP(Table3[[#This Row],[Reference]],metron,21,FALSE)</f>
        <v>12.297605473204101</v>
      </c>
      <c r="CD472">
        <f>VLOOKUP(Table3[[#This Row],[Reference]],metron,22,FALSE)</f>
        <v>13.310908399847969</v>
      </c>
      <c r="CE472">
        <f>VLOOKUP(Table3[[#This Row],[Reference]],metron,23,FALSE)</f>
        <v>1.3713126843657819</v>
      </c>
      <c r="CF472">
        <f>VLOOKUP(Table3[[#This Row],[Reference]],metron,24,FALSE)</f>
        <v>1.9516961651917399</v>
      </c>
      <c r="CG472">
        <f>VLOOKUP(Table3[[#This Row],[Reference]],metron,25,FALSE)</f>
        <v>6.6002949852507375E-2</v>
      </c>
      <c r="CH472">
        <f>VLOOKUP(Table3[[#This Row],[Reference]],metron,26,FALSE)</f>
        <v>0.1297935103244838</v>
      </c>
    </row>
    <row r="473" spans="1:86" hidden="1" x14ac:dyDescent="0.45">
      <c r="A473">
        <v>1575677400</v>
      </c>
      <c r="B473" t="s">
        <v>2610</v>
      </c>
      <c r="C473" t="s">
        <v>64</v>
      </c>
      <c r="D473" t="s">
        <v>65</v>
      </c>
      <c r="E473" t="s">
        <v>2316</v>
      </c>
      <c r="F473" t="s">
        <v>2326</v>
      </c>
      <c r="G473" t="s">
        <v>2452</v>
      </c>
      <c r="H473">
        <v>16</v>
      </c>
      <c r="I473">
        <v>2</v>
      </c>
      <c r="J473">
        <v>1.29</v>
      </c>
      <c r="K473">
        <v>1.42</v>
      </c>
      <c r="L473">
        <v>1.45</v>
      </c>
      <c r="M473">
        <v>0</v>
      </c>
      <c r="N473">
        <v>1</v>
      </c>
      <c r="O473">
        <v>1</v>
      </c>
      <c r="P473">
        <v>0</v>
      </c>
      <c r="Q473">
        <v>0</v>
      </c>
      <c r="R473">
        <v>0</v>
      </c>
      <c r="T473">
        <v>68</v>
      </c>
      <c r="U473">
        <v>15</v>
      </c>
      <c r="V473">
        <v>9</v>
      </c>
      <c r="W473">
        <v>5</v>
      </c>
      <c r="X473">
        <v>0</v>
      </c>
      <c r="Y473">
        <v>3</v>
      </c>
      <c r="Z473">
        <v>0</v>
      </c>
      <c r="AA473">
        <v>2</v>
      </c>
      <c r="AB473">
        <v>3</v>
      </c>
      <c r="AC473">
        <v>2</v>
      </c>
      <c r="AD473">
        <v>1</v>
      </c>
      <c r="AE473">
        <v>10</v>
      </c>
      <c r="AF473">
        <v>15</v>
      </c>
      <c r="AG473">
        <v>2</v>
      </c>
      <c r="AH473">
        <v>5</v>
      </c>
      <c r="AI473">
        <v>8</v>
      </c>
      <c r="AJ473">
        <v>10</v>
      </c>
      <c r="AK473">
        <v>15</v>
      </c>
      <c r="AL473">
        <v>19</v>
      </c>
      <c r="AM473">
        <v>68</v>
      </c>
      <c r="AN473">
        <v>32</v>
      </c>
      <c r="AO473">
        <v>1.57</v>
      </c>
      <c r="AP473">
        <v>1.83</v>
      </c>
      <c r="AQ473">
        <v>2.15</v>
      </c>
      <c r="AR473">
        <v>37</v>
      </c>
      <c r="AS473">
        <v>55</v>
      </c>
      <c r="AT473">
        <v>37</v>
      </c>
      <c r="AU473">
        <v>27</v>
      </c>
      <c r="AV473">
        <v>17</v>
      </c>
      <c r="AW473">
        <v>17</v>
      </c>
      <c r="AX473">
        <v>62</v>
      </c>
      <c r="AY473">
        <v>37</v>
      </c>
      <c r="AZ473">
        <v>72</v>
      </c>
      <c r="BA473">
        <v>9.26</v>
      </c>
      <c r="BB473">
        <v>7.71</v>
      </c>
      <c r="BC473">
        <v>2.25</v>
      </c>
      <c r="BD473">
        <v>2.9</v>
      </c>
      <c r="BE473">
        <v>3.65</v>
      </c>
      <c r="BF473">
        <f t="shared" si="7"/>
        <v>2.1081544463689001E-2</v>
      </c>
      <c r="BG473">
        <f>1/Table3[[#This Row],[odds_ft_home_team_win]]-Table3[[#This Row],[Margin/3]]</f>
        <v>0.42336289998075544</v>
      </c>
      <c r="BH473">
        <f>1/Table3[[#This Row],[odds_ft_draw]]-Table3[[#This Row],[Margin/3]]</f>
        <v>0.32374604174320759</v>
      </c>
      <c r="BI473">
        <f>1/Table3[[#This Row],[odds_ft_away_team_win]]-Table3[[#This Row],[Margin/3]]</f>
        <v>0.25289105827603703</v>
      </c>
      <c r="BJ473">
        <f>MROUND(Table3[[#This Row],[ProbH]]*100,2)/100</f>
        <v>0.42</v>
      </c>
      <c r="BK473">
        <v>1.5</v>
      </c>
      <c r="BL473">
        <v>2.5499999999999998</v>
      </c>
      <c r="BM473">
        <v>5.05</v>
      </c>
      <c r="BN473">
        <v>10.25</v>
      </c>
      <c r="BO473">
        <v>2.1</v>
      </c>
      <c r="BP473">
        <v>1.67</v>
      </c>
      <c r="BQ473" t="s">
        <v>2400</v>
      </c>
      <c r="BR473">
        <f>VLOOKUP(Table3[[#This Row],[Reference]],metron,10,FALSE)</f>
        <v>2.4884649511978703</v>
      </c>
      <c r="BS473">
        <f>VLOOKUP(Table3[[#This Row],[Reference]],metron,11,FALSE)</f>
        <v>1.396960958296362</v>
      </c>
      <c r="BT473">
        <f>VLOOKUP(Table3[[#This Row],[Reference]],metron,12,FALSE)</f>
        <v>1.091503992901508</v>
      </c>
      <c r="BU473">
        <f>VLOOKUP(Table3[[#This Row],[Reference]],metron,13,FALSE)</f>
        <v>0.60765391014975045</v>
      </c>
      <c r="BV473">
        <f>VLOOKUP(Table3[[#This Row],[Reference]],metron,14,FALSE)</f>
        <v>0.47276760953965608</v>
      </c>
      <c r="BW473">
        <f>VLOOKUP(Table3[[#This Row],[Reference]],metron,15,FALSE)</f>
        <v>12.29504785684561</v>
      </c>
      <c r="BX473">
        <f>VLOOKUP(Table3[[#This Row],[Reference]],metron,16,FALSE)</f>
        <v>10.047232625884311</v>
      </c>
      <c r="BY473">
        <f>VLOOKUP(Table3[[#This Row],[Reference]],metron,17,FALSE)</f>
        <v>5.2917192097519967</v>
      </c>
      <c r="BZ473">
        <f>VLOOKUP(Table3[[#This Row],[Reference]],metron,18,FALSE)</f>
        <v>4.2580916351408158</v>
      </c>
      <c r="CA473">
        <f>VLOOKUP(Table3[[#This Row],[Reference]],metron,19,FALSE)</f>
        <v>7.0033286470936131</v>
      </c>
      <c r="CB473">
        <f>VLOOKUP(Table3[[#This Row],[Reference]],metron,20,FALSE)</f>
        <v>5.789140990743495</v>
      </c>
      <c r="CC473">
        <f>VLOOKUP(Table3[[#This Row],[Reference]],metron,21,FALSE)</f>
        <v>12.77041895895049</v>
      </c>
      <c r="CD473">
        <f>VLOOKUP(Table3[[#This Row],[Reference]],metron,22,FALSE)</f>
        <v>13.411129919593741</v>
      </c>
      <c r="CE473">
        <f>VLOOKUP(Table3[[#This Row],[Reference]],metron,23,FALSE)</f>
        <v>1.556141062018646</v>
      </c>
      <c r="CF473">
        <f>VLOOKUP(Table3[[#This Row],[Reference]],metron,24,FALSE)</f>
        <v>1.9114308877178761</v>
      </c>
      <c r="CG473">
        <f>VLOOKUP(Table3[[#This Row],[Reference]],metron,25,FALSE)</f>
        <v>8.4920956627482766E-2</v>
      </c>
      <c r="CH473">
        <f>VLOOKUP(Table3[[#This Row],[Reference]],metron,26,FALSE)</f>
        <v>0.1323469801378192</v>
      </c>
    </row>
    <row r="474" spans="1:86" hidden="1" x14ac:dyDescent="0.45">
      <c r="A474">
        <v>1575750900</v>
      </c>
      <c r="B474" t="s">
        <v>2611</v>
      </c>
      <c r="C474" t="s">
        <v>64</v>
      </c>
      <c r="D474" t="s">
        <v>65</v>
      </c>
      <c r="E474" t="s">
        <v>2321</v>
      </c>
      <c r="F474" t="s">
        <v>2325</v>
      </c>
      <c r="G474" t="s">
        <v>2332</v>
      </c>
      <c r="H474">
        <v>16</v>
      </c>
      <c r="I474">
        <v>1.29</v>
      </c>
      <c r="J474">
        <v>1.29</v>
      </c>
      <c r="K474">
        <v>1.18</v>
      </c>
      <c r="L474">
        <v>1.27</v>
      </c>
      <c r="M474">
        <v>0</v>
      </c>
      <c r="N474">
        <v>2</v>
      </c>
      <c r="O474">
        <v>2</v>
      </c>
      <c r="P474">
        <v>0</v>
      </c>
      <c r="Q474">
        <v>0</v>
      </c>
      <c r="R474">
        <v>0</v>
      </c>
      <c r="T474" t="s">
        <v>2612</v>
      </c>
      <c r="U474">
        <v>6</v>
      </c>
      <c r="V474">
        <v>2</v>
      </c>
      <c r="W474">
        <v>2</v>
      </c>
      <c r="X474">
        <v>0</v>
      </c>
      <c r="Y474">
        <v>1</v>
      </c>
      <c r="Z474">
        <v>0</v>
      </c>
      <c r="AA474">
        <v>0</v>
      </c>
      <c r="AB474">
        <v>2</v>
      </c>
      <c r="AC474">
        <v>0</v>
      </c>
      <c r="AD474">
        <v>1</v>
      </c>
      <c r="AE474">
        <v>15</v>
      </c>
      <c r="AF474">
        <v>15</v>
      </c>
      <c r="AG474">
        <v>5</v>
      </c>
      <c r="AH474">
        <v>5</v>
      </c>
      <c r="AI474">
        <v>10</v>
      </c>
      <c r="AJ474">
        <v>10</v>
      </c>
      <c r="AK474">
        <v>5</v>
      </c>
      <c r="AL474">
        <v>10</v>
      </c>
      <c r="AM474">
        <v>50</v>
      </c>
      <c r="AN474">
        <v>50</v>
      </c>
      <c r="AO474">
        <v>1.93</v>
      </c>
      <c r="AP474">
        <v>1.79</v>
      </c>
      <c r="AQ474">
        <v>2.14</v>
      </c>
      <c r="AR474">
        <v>29</v>
      </c>
      <c r="AS474">
        <v>64</v>
      </c>
      <c r="AT474">
        <v>36</v>
      </c>
      <c r="AU474">
        <v>14</v>
      </c>
      <c r="AV474">
        <v>7</v>
      </c>
      <c r="AW474">
        <v>29</v>
      </c>
      <c r="AX474">
        <v>65</v>
      </c>
      <c r="AY474">
        <v>29</v>
      </c>
      <c r="AZ474">
        <v>71</v>
      </c>
      <c r="BA474">
        <v>8.43</v>
      </c>
      <c r="BB474">
        <v>5.72</v>
      </c>
      <c r="BC474">
        <v>2.95</v>
      </c>
      <c r="BD474">
        <v>3</v>
      </c>
      <c r="BE474">
        <v>2.5499999999999998</v>
      </c>
      <c r="BF474">
        <f t="shared" si="7"/>
        <v>2.1491082308629689E-2</v>
      </c>
      <c r="BG474">
        <f>1/Table3[[#This Row],[odds_ft_home_team_win]]-Table3[[#This Row],[Margin/3]]</f>
        <v>0.31749196853882794</v>
      </c>
      <c r="BH474">
        <f>1/Table3[[#This Row],[odds_ft_draw]]-Table3[[#This Row],[Margin/3]]</f>
        <v>0.31184225102470364</v>
      </c>
      <c r="BI474">
        <f>1/Table3[[#This Row],[odds_ft_away_team_win]]-Table3[[#This Row],[Margin/3]]</f>
        <v>0.37066578043646842</v>
      </c>
      <c r="BJ474">
        <f>MROUND(Table3[[#This Row],[ProbH]]*100,2)/100</f>
        <v>0.32</v>
      </c>
      <c r="BK474">
        <v>1.43</v>
      </c>
      <c r="BL474">
        <v>2.2999999999999998</v>
      </c>
      <c r="BM474">
        <v>4.4000000000000004</v>
      </c>
      <c r="BN474">
        <v>8.75</v>
      </c>
      <c r="BO474">
        <v>1.95</v>
      </c>
      <c r="BP474">
        <v>1.77</v>
      </c>
      <c r="BQ474" t="s">
        <v>2337</v>
      </c>
      <c r="BR474">
        <f>VLOOKUP(Table3[[#This Row],[Reference]],metron,10,FALSE)</f>
        <v>2.5313454284174597</v>
      </c>
      <c r="BS474">
        <f>VLOOKUP(Table3[[#This Row],[Reference]],metron,11,FALSE)</f>
        <v>1.210167055864918</v>
      </c>
      <c r="BT474">
        <f>VLOOKUP(Table3[[#This Row],[Reference]],metron,12,FALSE)</f>
        <v>1.3211783725525419</v>
      </c>
      <c r="BU474">
        <f>VLOOKUP(Table3[[#This Row],[Reference]],metron,13,FALSE)</f>
        <v>0.53135669362084459</v>
      </c>
      <c r="BV474">
        <f>VLOOKUP(Table3[[#This Row],[Reference]],metron,14,FALSE)</f>
        <v>0.55633423180592989</v>
      </c>
      <c r="BW474">
        <f>VLOOKUP(Table3[[#This Row],[Reference]],metron,15,FALSE)</f>
        <v>11.21109010712035</v>
      </c>
      <c r="BX474">
        <f>VLOOKUP(Table3[[#This Row],[Reference]],metron,16,FALSE)</f>
        <v>11.01700787401575</v>
      </c>
      <c r="BY474">
        <f>VLOOKUP(Table3[[#This Row],[Reference]],metron,17,FALSE)</f>
        <v>4.6792332268370611</v>
      </c>
      <c r="BZ474">
        <f>VLOOKUP(Table3[[#This Row],[Reference]],metron,18,FALSE)</f>
        <v>4.7080804854679013</v>
      </c>
      <c r="CA474">
        <f>VLOOKUP(Table3[[#This Row],[Reference]],metron,19,FALSE)</f>
        <v>6.5318568802832893</v>
      </c>
      <c r="CB474">
        <f>VLOOKUP(Table3[[#This Row],[Reference]],metron,20,FALSE)</f>
        <v>6.3089273885478487</v>
      </c>
      <c r="CC474">
        <f>VLOOKUP(Table3[[#This Row],[Reference]],metron,21,FALSE)</f>
        <v>12.72547770700637</v>
      </c>
      <c r="CD474">
        <f>VLOOKUP(Table3[[#This Row],[Reference]],metron,22,FALSE)</f>
        <v>13.06847133757962</v>
      </c>
      <c r="CE474">
        <f>VLOOKUP(Table3[[#This Row],[Reference]],metron,23,FALSE)</f>
        <v>1.6902356902356901</v>
      </c>
      <c r="CF474">
        <f>VLOOKUP(Table3[[#This Row],[Reference]],metron,24,FALSE)</f>
        <v>1.8050198959289869</v>
      </c>
      <c r="CG474">
        <f>VLOOKUP(Table3[[#This Row],[Reference]],metron,25,FALSE)</f>
        <v>0.105907560453015</v>
      </c>
      <c r="CH474">
        <f>VLOOKUP(Table3[[#This Row],[Reference]],metron,26,FALSE)</f>
        <v>0.1141720232629324</v>
      </c>
    </row>
    <row r="475" spans="1:86" hidden="1" x14ac:dyDescent="0.45">
      <c r="A475">
        <v>1575758400</v>
      </c>
      <c r="B475" t="s">
        <v>2613</v>
      </c>
      <c r="C475" t="s">
        <v>64</v>
      </c>
      <c r="D475" t="s">
        <v>65</v>
      </c>
      <c r="E475" t="s">
        <v>2310</v>
      </c>
      <c r="F475" t="s">
        <v>2274</v>
      </c>
      <c r="G475" t="s">
        <v>2355</v>
      </c>
      <c r="H475">
        <v>16</v>
      </c>
      <c r="I475">
        <v>2</v>
      </c>
      <c r="J475">
        <v>1</v>
      </c>
      <c r="K475">
        <v>2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U475">
        <v>6</v>
      </c>
      <c r="V475">
        <v>3</v>
      </c>
      <c r="W475">
        <v>4</v>
      </c>
      <c r="X475">
        <v>0</v>
      </c>
      <c r="Y475">
        <v>1</v>
      </c>
      <c r="Z475">
        <v>0</v>
      </c>
      <c r="AA475">
        <v>1</v>
      </c>
      <c r="AB475">
        <v>3</v>
      </c>
      <c r="AC475">
        <v>0</v>
      </c>
      <c r="AD475">
        <v>1</v>
      </c>
      <c r="AE475">
        <v>11</v>
      </c>
      <c r="AF475">
        <v>7</v>
      </c>
      <c r="AG475">
        <v>3</v>
      </c>
      <c r="AH475">
        <v>3</v>
      </c>
      <c r="AI475">
        <v>8</v>
      </c>
      <c r="AJ475">
        <v>4</v>
      </c>
      <c r="AK475">
        <v>19</v>
      </c>
      <c r="AL475">
        <v>12</v>
      </c>
      <c r="AM475">
        <v>64</v>
      </c>
      <c r="AN475">
        <v>36</v>
      </c>
      <c r="AO475">
        <v>1.44</v>
      </c>
      <c r="AP475">
        <v>1.1000000000000001</v>
      </c>
      <c r="AQ475">
        <v>2.95</v>
      </c>
      <c r="AR475">
        <v>61</v>
      </c>
      <c r="AS475">
        <v>73</v>
      </c>
      <c r="AT475">
        <v>54</v>
      </c>
      <c r="AU475">
        <v>27</v>
      </c>
      <c r="AV475">
        <v>27</v>
      </c>
      <c r="AW475">
        <v>41</v>
      </c>
      <c r="AX475">
        <v>67</v>
      </c>
      <c r="AY475">
        <v>47</v>
      </c>
      <c r="AZ475">
        <v>81</v>
      </c>
      <c r="BA475">
        <v>7.93</v>
      </c>
      <c r="BB475">
        <v>5.0199999999999996</v>
      </c>
      <c r="BC475">
        <v>2.0499999999999998</v>
      </c>
      <c r="BD475">
        <v>3.15</v>
      </c>
      <c r="BE475">
        <v>3.8</v>
      </c>
      <c r="BF475">
        <f t="shared" si="7"/>
        <v>2.280769674864665E-2</v>
      </c>
      <c r="BG475">
        <f>1/Table3[[#This Row],[odds_ft_home_team_win]]-Table3[[#This Row],[Margin/3]]</f>
        <v>0.4649971813001339</v>
      </c>
      <c r="BH475">
        <f>1/Table3[[#This Row],[odds_ft_draw]]-Table3[[#This Row],[Margin/3]]</f>
        <v>0.29465262071167081</v>
      </c>
      <c r="BI475">
        <f>1/Table3[[#This Row],[odds_ft_away_team_win]]-Table3[[#This Row],[Margin/3]]</f>
        <v>0.24035019798819543</v>
      </c>
      <c r="BJ475">
        <f>MROUND(Table3[[#This Row],[ProbH]]*100,2)/100</f>
        <v>0.46</v>
      </c>
      <c r="BK475">
        <v>1.48</v>
      </c>
      <c r="BL475">
        <v>2.4500000000000002</v>
      </c>
      <c r="BM475">
        <v>4.8</v>
      </c>
      <c r="BN475">
        <v>9.75</v>
      </c>
      <c r="BO475">
        <v>2.1</v>
      </c>
      <c r="BP475">
        <v>1.67</v>
      </c>
      <c r="BQ475" t="s">
        <v>2313</v>
      </c>
      <c r="BR475">
        <f>VLOOKUP(Table3[[#This Row],[Reference]],metron,10,FALSE)</f>
        <v>2.5405629139072849</v>
      </c>
      <c r="BS475">
        <f>VLOOKUP(Table3[[#This Row],[Reference]],metron,11,FALSE)</f>
        <v>1.4888836329233679</v>
      </c>
      <c r="BT475">
        <f>VLOOKUP(Table3[[#This Row],[Reference]],metron,12,FALSE)</f>
        <v>1.0516792809839171</v>
      </c>
      <c r="BU475">
        <f>VLOOKUP(Table3[[#This Row],[Reference]],metron,13,FALSE)</f>
        <v>0.64581362346263005</v>
      </c>
      <c r="BV475">
        <f>VLOOKUP(Table3[[#This Row],[Reference]],metron,14,FALSE)</f>
        <v>0.45364238410596031</v>
      </c>
      <c r="BW475">
        <f>VLOOKUP(Table3[[#This Row],[Reference]],metron,15,FALSE)</f>
        <v>12.686892177589851</v>
      </c>
      <c r="BX475">
        <f>VLOOKUP(Table3[[#This Row],[Reference]],metron,16,FALSE)</f>
        <v>9.8059196617336148</v>
      </c>
      <c r="BY475">
        <f>VLOOKUP(Table3[[#This Row],[Reference]],metron,17,FALSE)</f>
        <v>5.3198121263877027</v>
      </c>
      <c r="BZ475">
        <f>VLOOKUP(Table3[[#This Row],[Reference]],metron,18,FALSE)</f>
        <v>4.0954312553373189</v>
      </c>
      <c r="CA475">
        <f>VLOOKUP(Table3[[#This Row],[Reference]],metron,19,FALSE)</f>
        <v>7.3670800512021479</v>
      </c>
      <c r="CB475">
        <f>VLOOKUP(Table3[[#This Row],[Reference]],metron,20,FALSE)</f>
        <v>5.710488406396296</v>
      </c>
      <c r="CC475">
        <f>VLOOKUP(Table3[[#This Row],[Reference]],metron,21,FALSE)</f>
        <v>13.0488908033599</v>
      </c>
      <c r="CD475">
        <f>VLOOKUP(Table3[[#This Row],[Reference]],metron,22,FALSE)</f>
        <v>13.714839543398661</v>
      </c>
      <c r="CE475">
        <f>VLOOKUP(Table3[[#This Row],[Reference]],metron,23,FALSE)</f>
        <v>1.567523459812322</v>
      </c>
      <c r="CF475">
        <f>VLOOKUP(Table3[[#This Row],[Reference]],metron,24,FALSE)</f>
        <v>1.951040391676867</v>
      </c>
      <c r="CG475">
        <f>VLOOKUP(Table3[[#This Row],[Reference]],metron,25,FALSE)</f>
        <v>8.3027335781313744E-2</v>
      </c>
      <c r="CH475">
        <f>VLOOKUP(Table3[[#This Row],[Reference]],metron,26,FALSE)</f>
        <v>0.13117095063239501</v>
      </c>
    </row>
    <row r="476" spans="1:86" hidden="1" x14ac:dyDescent="0.45">
      <c r="A476">
        <v>1575758400</v>
      </c>
      <c r="B476" t="s">
        <v>2613</v>
      </c>
      <c r="C476" t="s">
        <v>64</v>
      </c>
      <c r="D476" t="s">
        <v>65</v>
      </c>
      <c r="E476" t="s">
        <v>2330</v>
      </c>
      <c r="F476" t="s">
        <v>2304</v>
      </c>
      <c r="G476" t="s">
        <v>2343</v>
      </c>
      <c r="H476">
        <v>16</v>
      </c>
      <c r="I476">
        <v>1.86</v>
      </c>
      <c r="J476">
        <v>0.83</v>
      </c>
      <c r="K476">
        <v>1.42</v>
      </c>
      <c r="L476">
        <v>1.0900000000000001</v>
      </c>
      <c r="M476">
        <v>2</v>
      </c>
      <c r="N476">
        <v>2</v>
      </c>
      <c r="O476">
        <v>4</v>
      </c>
      <c r="P476">
        <v>2</v>
      </c>
      <c r="Q476">
        <v>1</v>
      </c>
      <c r="R476">
        <v>1</v>
      </c>
      <c r="S476" t="s">
        <v>2614</v>
      </c>
      <c r="T476" t="s">
        <v>2615</v>
      </c>
      <c r="U476">
        <v>6</v>
      </c>
      <c r="V476">
        <v>2</v>
      </c>
      <c r="W476">
        <v>3</v>
      </c>
      <c r="X476">
        <v>1</v>
      </c>
      <c r="Y476">
        <v>2</v>
      </c>
      <c r="Z476">
        <v>1</v>
      </c>
      <c r="AA476">
        <v>2</v>
      </c>
      <c r="AB476">
        <v>2</v>
      </c>
      <c r="AC476">
        <v>1</v>
      </c>
      <c r="AD476">
        <v>2</v>
      </c>
      <c r="AE476">
        <v>11</v>
      </c>
      <c r="AF476">
        <v>10</v>
      </c>
      <c r="AG476">
        <v>4</v>
      </c>
      <c r="AH476">
        <v>4</v>
      </c>
      <c r="AI476">
        <v>7</v>
      </c>
      <c r="AJ476">
        <v>6</v>
      </c>
      <c r="AK476">
        <v>18</v>
      </c>
      <c r="AL476">
        <v>13</v>
      </c>
      <c r="AM476">
        <v>51</v>
      </c>
      <c r="AN476">
        <v>49</v>
      </c>
      <c r="AO476">
        <v>1.43</v>
      </c>
      <c r="AP476">
        <v>1.44</v>
      </c>
      <c r="AQ476">
        <v>2.2400000000000002</v>
      </c>
      <c r="AR476">
        <v>55</v>
      </c>
      <c r="AS476">
        <v>62</v>
      </c>
      <c r="AT476">
        <v>38</v>
      </c>
      <c r="AU476">
        <v>24</v>
      </c>
      <c r="AV476">
        <v>0</v>
      </c>
      <c r="AW476">
        <v>9</v>
      </c>
      <c r="AX476">
        <v>61</v>
      </c>
      <c r="AY476">
        <v>47</v>
      </c>
      <c r="AZ476">
        <v>93</v>
      </c>
      <c r="BA476">
        <v>8.57</v>
      </c>
      <c r="BB476">
        <v>7.19</v>
      </c>
      <c r="BC476">
        <v>2.6</v>
      </c>
      <c r="BD476">
        <v>2.95</v>
      </c>
      <c r="BE476">
        <v>2.9</v>
      </c>
      <c r="BF476">
        <f t="shared" si="7"/>
        <v>2.2808673889912923E-2</v>
      </c>
      <c r="BG476">
        <f>1/Table3[[#This Row],[odds_ft_home_team_win]]-Table3[[#This Row],[Margin/3]]</f>
        <v>0.36180671072547166</v>
      </c>
      <c r="BH476">
        <f>1/Table3[[#This Row],[odds_ft_draw]]-Table3[[#This Row],[Margin/3]]</f>
        <v>0.31617437695754469</v>
      </c>
      <c r="BI476">
        <f>1/Table3[[#This Row],[odds_ft_away_team_win]]-Table3[[#This Row],[Margin/3]]</f>
        <v>0.32201891231698365</v>
      </c>
      <c r="BJ476">
        <f>MROUND(Table3[[#This Row],[ProbH]]*100,2)/100</f>
        <v>0.36</v>
      </c>
      <c r="BK476">
        <v>1.48</v>
      </c>
      <c r="BL476">
        <v>2.4500000000000002</v>
      </c>
      <c r="BM476">
        <v>4.8</v>
      </c>
      <c r="BN476">
        <v>9.75</v>
      </c>
      <c r="BO476">
        <v>2.0499999999999998</v>
      </c>
      <c r="BP476">
        <v>1.71</v>
      </c>
      <c r="BQ476" t="s">
        <v>2334</v>
      </c>
      <c r="BR476">
        <f>VLOOKUP(Table3[[#This Row],[Reference]],metron,10,FALSE)</f>
        <v>2.5110350525197691</v>
      </c>
      <c r="BS476">
        <f>VLOOKUP(Table3[[#This Row],[Reference]],metron,11,FALSE)</f>
        <v>1.269326094653606</v>
      </c>
      <c r="BT476">
        <f>VLOOKUP(Table3[[#This Row],[Reference]],metron,12,FALSE)</f>
        <v>1.2417089578661631</v>
      </c>
      <c r="BU476">
        <f>VLOOKUP(Table3[[#This Row],[Reference]],metron,13,FALSE)</f>
        <v>0.56586402266288949</v>
      </c>
      <c r="BV476">
        <f>VLOOKUP(Table3[[#This Row],[Reference]],metron,14,FALSE)</f>
        <v>0.55158168083097259</v>
      </c>
      <c r="BW476">
        <f>VLOOKUP(Table3[[#This Row],[Reference]],metron,15,FALSE)</f>
        <v>11.49400826446281</v>
      </c>
      <c r="BX476">
        <f>VLOOKUP(Table3[[#This Row],[Reference]],metron,16,FALSE)</f>
        <v>10.507231404958681</v>
      </c>
      <c r="BY476">
        <f>VLOOKUP(Table3[[#This Row],[Reference]],metron,17,FALSE)</f>
        <v>4.9238790406673623</v>
      </c>
      <c r="BZ476">
        <f>VLOOKUP(Table3[[#This Row],[Reference]],metron,18,FALSE)</f>
        <v>4.6296141814389991</v>
      </c>
      <c r="CA476">
        <f>VLOOKUP(Table3[[#This Row],[Reference]],metron,19,FALSE)</f>
        <v>6.5701292237954476</v>
      </c>
      <c r="CB476">
        <f>VLOOKUP(Table3[[#This Row],[Reference]],metron,20,FALSE)</f>
        <v>5.8776172235196817</v>
      </c>
      <c r="CC476">
        <f>VLOOKUP(Table3[[#This Row],[Reference]],metron,21,FALSE)</f>
        <v>12.798739495798319</v>
      </c>
      <c r="CD476">
        <f>VLOOKUP(Table3[[#This Row],[Reference]],metron,22,FALSE)</f>
        <v>12.98844537815126</v>
      </c>
      <c r="CE476">
        <f>VLOOKUP(Table3[[#This Row],[Reference]],metron,23,FALSE)</f>
        <v>1.604928297313674</v>
      </c>
      <c r="CF476">
        <f>VLOOKUP(Table3[[#This Row],[Reference]],metron,24,FALSE)</f>
        <v>1.791961219955565</v>
      </c>
      <c r="CG476">
        <f>VLOOKUP(Table3[[#This Row],[Reference]],metron,25,FALSE)</f>
        <v>8.887093516461321E-2</v>
      </c>
      <c r="CH476">
        <f>VLOOKUP(Table3[[#This Row],[Reference]],metron,26,FALSE)</f>
        <v>0.11694607150070691</v>
      </c>
    </row>
    <row r="477" spans="1:86" hidden="1" x14ac:dyDescent="0.45">
      <c r="A477">
        <v>1575765900</v>
      </c>
      <c r="B477" t="s">
        <v>2616</v>
      </c>
      <c r="C477" t="s">
        <v>64</v>
      </c>
      <c r="D477" t="s">
        <v>65</v>
      </c>
      <c r="E477" t="s">
        <v>2290</v>
      </c>
      <c r="F477" t="s">
        <v>2273</v>
      </c>
      <c r="G477" t="s">
        <v>2292</v>
      </c>
      <c r="H477">
        <v>16</v>
      </c>
      <c r="I477">
        <v>2</v>
      </c>
      <c r="J477">
        <v>1.57</v>
      </c>
      <c r="K477">
        <v>2</v>
      </c>
      <c r="L477">
        <v>1.58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77</v>
      </c>
      <c r="U477">
        <v>7</v>
      </c>
      <c r="V477">
        <v>3</v>
      </c>
      <c r="W477">
        <v>2</v>
      </c>
      <c r="X477">
        <v>0</v>
      </c>
      <c r="Y477">
        <v>3</v>
      </c>
      <c r="Z477">
        <v>0</v>
      </c>
      <c r="AA477">
        <v>1</v>
      </c>
      <c r="AB477">
        <v>1</v>
      </c>
      <c r="AC477">
        <v>2</v>
      </c>
      <c r="AD477">
        <v>1</v>
      </c>
      <c r="AE477">
        <v>12</v>
      </c>
      <c r="AF477">
        <v>4</v>
      </c>
      <c r="AG477">
        <v>3</v>
      </c>
      <c r="AH477">
        <v>3</v>
      </c>
      <c r="AI477">
        <v>9</v>
      </c>
      <c r="AJ477">
        <v>1</v>
      </c>
      <c r="AK477">
        <v>17</v>
      </c>
      <c r="AL477">
        <v>20</v>
      </c>
      <c r="AM477">
        <v>44</v>
      </c>
      <c r="AN477">
        <v>56</v>
      </c>
      <c r="AO477">
        <v>1.58</v>
      </c>
      <c r="AP477">
        <v>0.85</v>
      </c>
      <c r="AQ477">
        <v>2.57</v>
      </c>
      <c r="AR477">
        <v>71</v>
      </c>
      <c r="AS477">
        <v>71</v>
      </c>
      <c r="AT477">
        <v>43</v>
      </c>
      <c r="AU477">
        <v>29</v>
      </c>
      <c r="AV477">
        <v>14</v>
      </c>
      <c r="AW477">
        <v>36</v>
      </c>
      <c r="AX477">
        <v>72</v>
      </c>
      <c r="AY477">
        <v>43</v>
      </c>
      <c r="AZ477">
        <v>72</v>
      </c>
      <c r="BA477">
        <v>11</v>
      </c>
      <c r="BB477">
        <v>5.43</v>
      </c>
      <c r="BC477">
        <v>2.2999999999999998</v>
      </c>
      <c r="BD477">
        <v>3.15</v>
      </c>
      <c r="BE477">
        <v>3.2</v>
      </c>
      <c r="BF477">
        <f t="shared" si="7"/>
        <v>2.1580975385323182E-2</v>
      </c>
      <c r="BG477">
        <f>1/Table3[[#This Row],[odds_ft_home_team_win]]-Table3[[#This Row],[Margin/3]]</f>
        <v>0.41320163331032905</v>
      </c>
      <c r="BH477">
        <f>1/Table3[[#This Row],[odds_ft_draw]]-Table3[[#This Row],[Margin/3]]</f>
        <v>0.29587934207499428</v>
      </c>
      <c r="BI477">
        <f>1/Table3[[#This Row],[odds_ft_away_team_win]]-Table3[[#This Row],[Margin/3]]</f>
        <v>0.29091902461467684</v>
      </c>
      <c r="BJ477">
        <f>MROUND(Table3[[#This Row],[ProbH]]*100,2)/100</f>
        <v>0.42</v>
      </c>
      <c r="BK477">
        <v>1.38</v>
      </c>
      <c r="BL477">
        <v>2.2000000000000002</v>
      </c>
      <c r="BM477">
        <v>4.0999999999999996</v>
      </c>
      <c r="BN477">
        <v>8</v>
      </c>
      <c r="BO477">
        <v>1.91</v>
      </c>
      <c r="BP477">
        <v>1.83</v>
      </c>
      <c r="BQ477" t="s">
        <v>2293</v>
      </c>
      <c r="BR477">
        <f>VLOOKUP(Table3[[#This Row],[Reference]],metron,10,FALSE)</f>
        <v>2.4884649511978703</v>
      </c>
      <c r="BS477">
        <f>VLOOKUP(Table3[[#This Row],[Reference]],metron,11,FALSE)</f>
        <v>1.396960958296362</v>
      </c>
      <c r="BT477">
        <f>VLOOKUP(Table3[[#This Row],[Reference]],metron,12,FALSE)</f>
        <v>1.091503992901508</v>
      </c>
      <c r="BU477">
        <f>VLOOKUP(Table3[[#This Row],[Reference]],metron,13,FALSE)</f>
        <v>0.60765391014975045</v>
      </c>
      <c r="BV477">
        <f>VLOOKUP(Table3[[#This Row],[Reference]],metron,14,FALSE)</f>
        <v>0.47276760953965608</v>
      </c>
      <c r="BW477">
        <f>VLOOKUP(Table3[[#This Row],[Reference]],metron,15,FALSE)</f>
        <v>12.29504785684561</v>
      </c>
      <c r="BX477">
        <f>VLOOKUP(Table3[[#This Row],[Reference]],metron,16,FALSE)</f>
        <v>10.047232625884311</v>
      </c>
      <c r="BY477">
        <f>VLOOKUP(Table3[[#This Row],[Reference]],metron,17,FALSE)</f>
        <v>5.2917192097519967</v>
      </c>
      <c r="BZ477">
        <f>VLOOKUP(Table3[[#This Row],[Reference]],metron,18,FALSE)</f>
        <v>4.2580916351408158</v>
      </c>
      <c r="CA477">
        <f>VLOOKUP(Table3[[#This Row],[Reference]],metron,19,FALSE)</f>
        <v>7.0033286470936131</v>
      </c>
      <c r="CB477">
        <f>VLOOKUP(Table3[[#This Row],[Reference]],metron,20,FALSE)</f>
        <v>5.789140990743495</v>
      </c>
      <c r="CC477">
        <f>VLOOKUP(Table3[[#This Row],[Reference]],metron,21,FALSE)</f>
        <v>12.77041895895049</v>
      </c>
      <c r="CD477">
        <f>VLOOKUP(Table3[[#This Row],[Reference]],metron,22,FALSE)</f>
        <v>13.411129919593741</v>
      </c>
      <c r="CE477">
        <f>VLOOKUP(Table3[[#This Row],[Reference]],metron,23,FALSE)</f>
        <v>1.556141062018646</v>
      </c>
      <c r="CF477">
        <f>VLOOKUP(Table3[[#This Row],[Reference]],metron,24,FALSE)</f>
        <v>1.9114308877178761</v>
      </c>
      <c r="CG477">
        <f>VLOOKUP(Table3[[#This Row],[Reference]],metron,25,FALSE)</f>
        <v>8.4920956627482766E-2</v>
      </c>
      <c r="CH477">
        <f>VLOOKUP(Table3[[#This Row],[Reference]],metron,26,FALSE)</f>
        <v>0.1323469801378192</v>
      </c>
    </row>
    <row r="478" spans="1:86" hidden="1" x14ac:dyDescent="0.45">
      <c r="A478">
        <v>1575837300</v>
      </c>
      <c r="B478" t="s">
        <v>2617</v>
      </c>
      <c r="C478" t="s">
        <v>64</v>
      </c>
      <c r="D478" t="s">
        <v>65</v>
      </c>
      <c r="E478" t="s">
        <v>2291</v>
      </c>
      <c r="F478" t="s">
        <v>2305</v>
      </c>
      <c r="G478" t="s">
        <v>2312</v>
      </c>
      <c r="H478">
        <v>16</v>
      </c>
      <c r="I478">
        <v>0</v>
      </c>
      <c r="J478">
        <v>0.86</v>
      </c>
      <c r="K478">
        <v>0.73</v>
      </c>
      <c r="L478">
        <v>0.83</v>
      </c>
      <c r="M478">
        <v>2</v>
      </c>
      <c r="N478">
        <v>1</v>
      </c>
      <c r="O478">
        <v>3</v>
      </c>
      <c r="P478">
        <v>1</v>
      </c>
      <c r="Q478">
        <v>0</v>
      </c>
      <c r="R478">
        <v>1</v>
      </c>
      <c r="S478" t="s">
        <v>2618</v>
      </c>
      <c r="T478">
        <v>13</v>
      </c>
      <c r="U478">
        <v>3</v>
      </c>
      <c r="V478">
        <v>1</v>
      </c>
      <c r="W478">
        <v>4</v>
      </c>
      <c r="X478">
        <v>0</v>
      </c>
      <c r="Y478">
        <v>4</v>
      </c>
      <c r="Z478">
        <v>0</v>
      </c>
      <c r="AA478">
        <v>2</v>
      </c>
      <c r="AB478">
        <v>2</v>
      </c>
      <c r="AC478">
        <v>1</v>
      </c>
      <c r="AD478">
        <v>3</v>
      </c>
      <c r="AE478">
        <v>20</v>
      </c>
      <c r="AF478">
        <v>10</v>
      </c>
      <c r="AG478">
        <v>11</v>
      </c>
      <c r="AH478">
        <v>3</v>
      </c>
      <c r="AI478">
        <v>9</v>
      </c>
      <c r="AJ478">
        <v>7</v>
      </c>
      <c r="AK478">
        <v>13</v>
      </c>
      <c r="AL478">
        <v>15</v>
      </c>
      <c r="AM478">
        <v>61</v>
      </c>
      <c r="AN478">
        <v>39</v>
      </c>
      <c r="AO478">
        <v>2.58</v>
      </c>
      <c r="AP478">
        <v>1.1399999999999999</v>
      </c>
      <c r="AQ478">
        <v>2.15</v>
      </c>
      <c r="AR478">
        <v>43</v>
      </c>
      <c r="AS478">
        <v>58</v>
      </c>
      <c r="AT478">
        <v>29</v>
      </c>
      <c r="AU478">
        <v>22</v>
      </c>
      <c r="AV478">
        <v>7</v>
      </c>
      <c r="AW478">
        <v>7</v>
      </c>
      <c r="AX478">
        <v>57</v>
      </c>
      <c r="AY478">
        <v>36</v>
      </c>
      <c r="AZ478">
        <v>86</v>
      </c>
      <c r="BA478">
        <v>9.43</v>
      </c>
      <c r="BB478">
        <v>5.43</v>
      </c>
      <c r="BC478">
        <v>1.87</v>
      </c>
      <c r="BD478">
        <v>3.3</v>
      </c>
      <c r="BE478">
        <v>4.5999999999999996</v>
      </c>
      <c r="BF478">
        <f t="shared" si="7"/>
        <v>1.8393655222299705E-2</v>
      </c>
      <c r="BG478">
        <f>1/Table3[[#This Row],[odds_ft_home_team_win]]-Table3[[#This Row],[Margin/3]]</f>
        <v>0.51636570306647023</v>
      </c>
      <c r="BH478">
        <f>1/Table3[[#This Row],[odds_ft_draw]]-Table3[[#This Row],[Margin/3]]</f>
        <v>0.28463664780800335</v>
      </c>
      <c r="BI478">
        <f>1/Table3[[#This Row],[odds_ft_away_team_win]]-Table3[[#This Row],[Margin/3]]</f>
        <v>0.19899764912552639</v>
      </c>
      <c r="BJ478">
        <f>MROUND(Table3[[#This Row],[ProbH]]*100,2)/100</f>
        <v>0.52</v>
      </c>
      <c r="BK478">
        <v>1.42</v>
      </c>
      <c r="BL478">
        <v>2.25</v>
      </c>
      <c r="BM478">
        <v>4.3</v>
      </c>
      <c r="BN478">
        <v>8.5</v>
      </c>
      <c r="BO478">
        <v>2.0499999999999998</v>
      </c>
      <c r="BP478">
        <v>1.71</v>
      </c>
      <c r="BQ478" t="s">
        <v>2353</v>
      </c>
      <c r="BR478">
        <f>VLOOKUP(Table3[[#This Row],[Reference]],metron,10,FALSE)</f>
        <v>2.5967403582378576</v>
      </c>
      <c r="BS478">
        <f>VLOOKUP(Table3[[#This Row],[Reference]],metron,11,FALSE)</f>
        <v>1.625948039373891</v>
      </c>
      <c r="BT478">
        <f>VLOOKUP(Table3[[#This Row],[Reference]],metron,12,FALSE)</f>
        <v>0.97079231886396644</v>
      </c>
      <c r="BU478">
        <f>VLOOKUP(Table3[[#This Row],[Reference]],metron,13,FALSE)</f>
        <v>0.71433182698515174</v>
      </c>
      <c r="BV478">
        <f>VLOOKUP(Table3[[#This Row],[Reference]],metron,14,FALSE)</f>
        <v>0.43011620400258233</v>
      </c>
      <c r="BW478">
        <f>VLOOKUP(Table3[[#This Row],[Reference]],metron,15,FALSE)</f>
        <v>13.39951055368614</v>
      </c>
      <c r="BX478">
        <f>VLOOKUP(Table3[[#This Row],[Reference]],metron,16,FALSE)</f>
        <v>9.4252064851636579</v>
      </c>
      <c r="BY478">
        <f>VLOOKUP(Table3[[#This Row],[Reference]],metron,17,FALSE)</f>
        <v>5.7628422023992618</v>
      </c>
      <c r="BZ478">
        <f>VLOOKUP(Table3[[#This Row],[Reference]],metron,18,FALSE)</f>
        <v>3.9375576745616732</v>
      </c>
      <c r="CA478">
        <f>VLOOKUP(Table3[[#This Row],[Reference]],metron,19,FALSE)</f>
        <v>7.636668351286878</v>
      </c>
      <c r="CB478">
        <f>VLOOKUP(Table3[[#This Row],[Reference]],metron,20,FALSE)</f>
        <v>5.4876488106019847</v>
      </c>
      <c r="CC478">
        <f>VLOOKUP(Table3[[#This Row],[Reference]],metron,21,FALSE)</f>
        <v>12.460420531849101</v>
      </c>
      <c r="CD478">
        <f>VLOOKUP(Table3[[#This Row],[Reference]],metron,22,FALSE)</f>
        <v>13.44897959183673</v>
      </c>
      <c r="CE478">
        <f>VLOOKUP(Table3[[#This Row],[Reference]],metron,23,FALSE)</f>
        <v>1.462202380952381</v>
      </c>
      <c r="CF478">
        <f>VLOOKUP(Table3[[#This Row],[Reference]],metron,24,FALSE)</f>
        <v>2.01547619047619</v>
      </c>
      <c r="CG478">
        <f>VLOOKUP(Table3[[#This Row],[Reference]],metron,25,FALSE)</f>
        <v>7.7380952380952384E-2</v>
      </c>
      <c r="CH478">
        <f>VLOOKUP(Table3[[#This Row],[Reference]],metron,26,FALSE)</f>
        <v>0.13754093480202439</v>
      </c>
    </row>
    <row r="479" spans="1:86" hidden="1" x14ac:dyDescent="0.45">
      <c r="A479">
        <v>1575837300</v>
      </c>
      <c r="B479" t="s">
        <v>2617</v>
      </c>
      <c r="C479" t="s">
        <v>64</v>
      </c>
      <c r="D479" t="s">
        <v>65</v>
      </c>
      <c r="E479" t="s">
        <v>2315</v>
      </c>
      <c r="F479" t="s">
        <v>2284</v>
      </c>
      <c r="G479" t="s">
        <v>2518</v>
      </c>
      <c r="H479">
        <v>16</v>
      </c>
      <c r="I479">
        <v>0.71</v>
      </c>
      <c r="J479">
        <v>0.43</v>
      </c>
      <c r="K479">
        <v>1.5</v>
      </c>
      <c r="L479">
        <v>0.75</v>
      </c>
      <c r="M479">
        <v>2</v>
      </c>
      <c r="N479">
        <v>0</v>
      </c>
      <c r="O479">
        <v>2</v>
      </c>
      <c r="P479">
        <v>1</v>
      </c>
      <c r="Q479">
        <v>1</v>
      </c>
      <c r="R479">
        <v>0</v>
      </c>
      <c r="S479" t="s">
        <v>2619</v>
      </c>
      <c r="U479">
        <v>3</v>
      </c>
      <c r="V479">
        <v>5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12</v>
      </c>
      <c r="AF479">
        <v>6</v>
      </c>
      <c r="AG479">
        <v>6</v>
      </c>
      <c r="AH479">
        <v>3</v>
      </c>
      <c r="AI479">
        <v>6</v>
      </c>
      <c r="AJ479">
        <v>3</v>
      </c>
      <c r="AK479">
        <v>9</v>
      </c>
      <c r="AL479">
        <v>9</v>
      </c>
      <c r="AM479">
        <v>63</v>
      </c>
      <c r="AN479">
        <v>37</v>
      </c>
      <c r="AO479">
        <v>1.7</v>
      </c>
      <c r="AP479">
        <v>0.98</v>
      </c>
      <c r="AQ479">
        <v>2.2200000000000002</v>
      </c>
      <c r="AR479">
        <v>29</v>
      </c>
      <c r="AS479">
        <v>50</v>
      </c>
      <c r="AT479">
        <v>36</v>
      </c>
      <c r="AU479">
        <v>22</v>
      </c>
      <c r="AV479">
        <v>15</v>
      </c>
      <c r="AW479">
        <v>29</v>
      </c>
      <c r="AX479">
        <v>57</v>
      </c>
      <c r="AY479">
        <v>22</v>
      </c>
      <c r="AZ479">
        <v>57</v>
      </c>
      <c r="BA479">
        <v>6.43</v>
      </c>
      <c r="BB479">
        <v>6</v>
      </c>
      <c r="BC479">
        <v>1.34</v>
      </c>
      <c r="BD479">
        <v>4.7</v>
      </c>
      <c r="BE479">
        <v>9.25</v>
      </c>
      <c r="BF479">
        <f t="shared" si="7"/>
        <v>2.2380907423778112E-2</v>
      </c>
      <c r="BG479">
        <f>1/Table3[[#This Row],[odds_ft_home_team_win]]-Table3[[#This Row],[Margin/3]]</f>
        <v>0.72388774929263977</v>
      </c>
      <c r="BH479">
        <f>1/Table3[[#This Row],[odds_ft_draw]]-Table3[[#This Row],[Margin/3]]</f>
        <v>0.19038505002303041</v>
      </c>
      <c r="BI479">
        <f>1/Table3[[#This Row],[odds_ft_away_team_win]]-Table3[[#This Row],[Margin/3]]</f>
        <v>8.5727200684329999E-2</v>
      </c>
      <c r="BJ479">
        <f>MROUND(Table3[[#This Row],[ProbH]]*100,2)/100</f>
        <v>0.72</v>
      </c>
      <c r="BK479">
        <v>1.24</v>
      </c>
      <c r="BL479">
        <v>1.77</v>
      </c>
      <c r="BM479">
        <v>2.9</v>
      </c>
      <c r="BN479">
        <v>5.45</v>
      </c>
      <c r="BO479">
        <v>2.1</v>
      </c>
      <c r="BP479">
        <v>1.67</v>
      </c>
      <c r="BQ479" t="s">
        <v>2318</v>
      </c>
      <c r="BR479">
        <f>VLOOKUP(Table3[[#This Row],[Reference]],metron,10,FALSE)</f>
        <v>2.9969924812030078</v>
      </c>
      <c r="BS479">
        <f>VLOOKUP(Table3[[#This Row],[Reference]],metron,11,FALSE)</f>
        <v>2.2436090225563912</v>
      </c>
      <c r="BT479">
        <f>VLOOKUP(Table3[[#This Row],[Reference]],metron,12,FALSE)</f>
        <v>0.75338345864661649</v>
      </c>
      <c r="BU479">
        <f>VLOOKUP(Table3[[#This Row],[Reference]],metron,13,FALSE)</f>
        <v>1.018796992481203</v>
      </c>
      <c r="BV479">
        <f>VLOOKUP(Table3[[#This Row],[Reference]],metron,14,FALSE)</f>
        <v>0.35112781954887218</v>
      </c>
      <c r="BW479">
        <f>VLOOKUP(Table3[[#This Row],[Reference]],metron,15,FALSE)</f>
        <v>16.67069486404834</v>
      </c>
      <c r="BX479">
        <f>VLOOKUP(Table3[[#This Row],[Reference]],metron,16,FALSE)</f>
        <v>8.2024169184290034</v>
      </c>
      <c r="BY479">
        <f>VLOOKUP(Table3[[#This Row],[Reference]],metron,17,FALSE)</f>
        <v>7.274390243902439</v>
      </c>
      <c r="BZ479">
        <f>VLOOKUP(Table3[[#This Row],[Reference]],metron,18,FALSE)</f>
        <v>3.282012195121951</v>
      </c>
      <c r="CA479">
        <f>VLOOKUP(Table3[[#This Row],[Reference]],metron,19,FALSE)</f>
        <v>9.3963046201459015</v>
      </c>
      <c r="CB479">
        <f>VLOOKUP(Table3[[#This Row],[Reference]],metron,20,FALSE)</f>
        <v>4.9204047233070529</v>
      </c>
      <c r="CC479">
        <f>VLOOKUP(Table3[[#This Row],[Reference]],metron,21,FALSE)</f>
        <v>11.79352850539291</v>
      </c>
      <c r="CD479">
        <f>VLOOKUP(Table3[[#This Row],[Reference]],metron,22,FALSE)</f>
        <v>13.348228043143299</v>
      </c>
      <c r="CE479">
        <f>VLOOKUP(Table3[[#This Row],[Reference]],metron,23,FALSE)</f>
        <v>1.2705530642750369</v>
      </c>
      <c r="CF479">
        <f>VLOOKUP(Table3[[#This Row],[Reference]],metron,24,FALSE)</f>
        <v>2.0822122571001489</v>
      </c>
      <c r="CG479">
        <f>VLOOKUP(Table3[[#This Row],[Reference]],metron,25,FALSE)</f>
        <v>5.6801195814648729E-2</v>
      </c>
      <c r="CH479">
        <f>VLOOKUP(Table3[[#This Row],[Reference]],metron,26,FALSE)</f>
        <v>0.12257100149476829</v>
      </c>
    </row>
    <row r="480" spans="1:86" hidden="1" x14ac:dyDescent="0.45">
      <c r="A480">
        <v>1575844800</v>
      </c>
      <c r="B480" t="s">
        <v>2620</v>
      </c>
      <c r="C480" t="s">
        <v>64</v>
      </c>
      <c r="D480" t="s">
        <v>65</v>
      </c>
      <c r="E480" t="s">
        <v>2331</v>
      </c>
      <c r="F480" t="s">
        <v>2320</v>
      </c>
      <c r="G480" t="s">
        <v>2322</v>
      </c>
      <c r="H480">
        <v>16</v>
      </c>
      <c r="I480">
        <v>1.71</v>
      </c>
      <c r="J480">
        <v>2</v>
      </c>
      <c r="K480">
        <v>2.1800000000000002</v>
      </c>
      <c r="L480">
        <v>2.09</v>
      </c>
      <c r="M480">
        <v>1</v>
      </c>
      <c r="N480">
        <v>0</v>
      </c>
      <c r="O480">
        <v>1</v>
      </c>
      <c r="P480">
        <v>1</v>
      </c>
      <c r="Q480">
        <v>1</v>
      </c>
      <c r="R480">
        <v>0</v>
      </c>
      <c r="S480">
        <v>17</v>
      </c>
      <c r="U480">
        <v>2</v>
      </c>
      <c r="V480">
        <v>7</v>
      </c>
      <c r="W480">
        <v>2</v>
      </c>
      <c r="X480">
        <v>0</v>
      </c>
      <c r="Y480">
        <v>4</v>
      </c>
      <c r="Z480">
        <v>1</v>
      </c>
      <c r="AA480">
        <v>0</v>
      </c>
      <c r="AB480">
        <v>2</v>
      </c>
      <c r="AC480">
        <v>3</v>
      </c>
      <c r="AD480">
        <v>2</v>
      </c>
      <c r="AE480">
        <v>20</v>
      </c>
      <c r="AF480">
        <v>17</v>
      </c>
      <c r="AG480">
        <v>9</v>
      </c>
      <c r="AH480">
        <v>7</v>
      </c>
      <c r="AI480">
        <v>11</v>
      </c>
      <c r="AJ480">
        <v>10</v>
      </c>
      <c r="AK480">
        <v>10</v>
      </c>
      <c r="AL480">
        <v>16</v>
      </c>
      <c r="AM480">
        <v>40</v>
      </c>
      <c r="AN480">
        <v>60</v>
      </c>
      <c r="AO480">
        <v>2.37</v>
      </c>
      <c r="AP480">
        <v>2.08</v>
      </c>
      <c r="AQ480">
        <v>2.15</v>
      </c>
      <c r="AR480">
        <v>43</v>
      </c>
      <c r="AS480">
        <v>57</v>
      </c>
      <c r="AT480">
        <v>22</v>
      </c>
      <c r="AU480">
        <v>15</v>
      </c>
      <c r="AV480">
        <v>15</v>
      </c>
      <c r="AW480">
        <v>36</v>
      </c>
      <c r="AX480">
        <v>64</v>
      </c>
      <c r="AY480">
        <v>22</v>
      </c>
      <c r="AZ480">
        <v>58</v>
      </c>
      <c r="BA480">
        <v>10.43</v>
      </c>
      <c r="BB480">
        <v>6.72</v>
      </c>
      <c r="BC480">
        <v>3.4</v>
      </c>
      <c r="BD480">
        <v>3</v>
      </c>
      <c r="BE480">
        <v>2.2999999999999998</v>
      </c>
      <c r="BF480">
        <f t="shared" si="7"/>
        <v>2.0744529695936393E-2</v>
      </c>
      <c r="BG480">
        <f>1/Table3[[#This Row],[odds_ft_home_team_win]]-Table3[[#This Row],[Margin/3]]</f>
        <v>0.27337311736288716</v>
      </c>
      <c r="BH480">
        <f>1/Table3[[#This Row],[odds_ft_draw]]-Table3[[#This Row],[Margin/3]]</f>
        <v>0.31258880363739694</v>
      </c>
      <c r="BI480">
        <f>1/Table3[[#This Row],[odds_ft_away_team_win]]-Table3[[#This Row],[Margin/3]]</f>
        <v>0.41403807899971584</v>
      </c>
      <c r="BJ480">
        <f>MROUND(Table3[[#This Row],[ProbH]]*100,2)/100</f>
        <v>0.28000000000000003</v>
      </c>
      <c r="BK480">
        <v>1.45</v>
      </c>
      <c r="BL480">
        <v>2.4</v>
      </c>
      <c r="BM480">
        <v>4.5999999999999996</v>
      </c>
      <c r="BN480">
        <v>9.25</v>
      </c>
      <c r="BO480">
        <v>2</v>
      </c>
      <c r="BP480">
        <v>1.74</v>
      </c>
      <c r="BQ480" t="s">
        <v>2341</v>
      </c>
      <c r="BR480">
        <f>VLOOKUP(Table3[[#This Row],[Reference]],metron,10,FALSE)</f>
        <v>2.5445607358071678</v>
      </c>
      <c r="BS480">
        <f>VLOOKUP(Table3[[#This Row],[Reference]],metron,11,FALSE)</f>
        <v>1.128766254360926</v>
      </c>
      <c r="BT480">
        <f>VLOOKUP(Table3[[#This Row],[Reference]],metron,12,FALSE)</f>
        <v>1.415794481446242</v>
      </c>
      <c r="BU480">
        <f>VLOOKUP(Table3[[#This Row],[Reference]],metron,13,FALSE)</f>
        <v>0.49635267998731369</v>
      </c>
      <c r="BV480">
        <f>VLOOKUP(Table3[[#This Row],[Reference]],metron,14,FALSE)</f>
        <v>0.61084681255946716</v>
      </c>
      <c r="BW480">
        <f>VLOOKUP(Table3[[#This Row],[Reference]],metron,15,FALSE)</f>
        <v>11.04442036836403</v>
      </c>
      <c r="BX480">
        <f>VLOOKUP(Table3[[#This Row],[Reference]],metron,16,FALSE)</f>
        <v>11.38840736728061</v>
      </c>
      <c r="BY480">
        <f>VLOOKUP(Table3[[#This Row],[Reference]],metron,17,FALSE)</f>
        <v>4.5379574003276897</v>
      </c>
      <c r="BZ480">
        <f>VLOOKUP(Table3[[#This Row],[Reference]],metron,18,FALSE)</f>
        <v>4.8481703986892413</v>
      </c>
      <c r="CA480">
        <f>VLOOKUP(Table3[[#This Row],[Reference]],metron,19,FALSE)</f>
        <v>6.5064629680363399</v>
      </c>
      <c r="CB480">
        <f>VLOOKUP(Table3[[#This Row],[Reference]],metron,20,FALSE)</f>
        <v>6.540236968591369</v>
      </c>
      <c r="CC480">
        <f>VLOOKUP(Table3[[#This Row],[Reference]],metron,21,FALSE)</f>
        <v>13.117582417582421</v>
      </c>
      <c r="CD480">
        <f>VLOOKUP(Table3[[#This Row],[Reference]],metron,22,FALSE)</f>
        <v>13.28241758241758</v>
      </c>
      <c r="CE480">
        <f>VLOOKUP(Table3[[#This Row],[Reference]],metron,23,FALSE)</f>
        <v>1.792592592592593</v>
      </c>
      <c r="CF480">
        <f>VLOOKUP(Table3[[#This Row],[Reference]],metron,24,FALSE)</f>
        <v>1.806980433632998</v>
      </c>
      <c r="CG480">
        <f>VLOOKUP(Table3[[#This Row],[Reference]],metron,25,FALSE)</f>
        <v>0.1047065044949762</v>
      </c>
      <c r="CH480">
        <f>VLOOKUP(Table3[[#This Row],[Reference]],metron,26,FALSE)</f>
        <v>0.1073506081438392</v>
      </c>
    </row>
    <row r="481" spans="1:86" hidden="1" x14ac:dyDescent="0.45">
      <c r="A481">
        <v>1575852300</v>
      </c>
      <c r="B481" t="s">
        <v>2621</v>
      </c>
      <c r="C481" t="s">
        <v>64</v>
      </c>
      <c r="D481" t="s">
        <v>65</v>
      </c>
      <c r="E481" t="s">
        <v>66</v>
      </c>
      <c r="F481" t="s">
        <v>2283</v>
      </c>
      <c r="G481" t="s">
        <v>2317</v>
      </c>
      <c r="H481">
        <v>16</v>
      </c>
      <c r="I481">
        <v>1.43</v>
      </c>
      <c r="J481">
        <v>1.43</v>
      </c>
      <c r="K481">
        <v>1.55</v>
      </c>
      <c r="L481">
        <v>1.45</v>
      </c>
      <c r="M481">
        <v>0</v>
      </c>
      <c r="N481">
        <v>1</v>
      </c>
      <c r="O481">
        <v>1</v>
      </c>
      <c r="P481">
        <v>1</v>
      </c>
      <c r="Q481">
        <v>0</v>
      </c>
      <c r="R481">
        <v>1</v>
      </c>
      <c r="T481">
        <v>16</v>
      </c>
      <c r="U481">
        <v>5</v>
      </c>
      <c r="V481">
        <v>5</v>
      </c>
      <c r="W481">
        <v>4</v>
      </c>
      <c r="X481">
        <v>2</v>
      </c>
      <c r="Y481">
        <v>7</v>
      </c>
      <c r="Z481">
        <v>0</v>
      </c>
      <c r="AA481">
        <v>1</v>
      </c>
      <c r="AB481">
        <v>5</v>
      </c>
      <c r="AC481">
        <v>2</v>
      </c>
      <c r="AD481">
        <v>5</v>
      </c>
      <c r="AE481">
        <v>15</v>
      </c>
      <c r="AF481">
        <v>9</v>
      </c>
      <c r="AG481">
        <v>6</v>
      </c>
      <c r="AH481">
        <v>5</v>
      </c>
      <c r="AI481">
        <v>9</v>
      </c>
      <c r="AJ481">
        <v>4</v>
      </c>
      <c r="AK481">
        <v>21</v>
      </c>
      <c r="AL481">
        <v>16</v>
      </c>
      <c r="AM481">
        <v>76</v>
      </c>
      <c r="AN481">
        <v>24</v>
      </c>
      <c r="AO481">
        <v>2.2999999999999998</v>
      </c>
      <c r="AP481">
        <v>1.21</v>
      </c>
      <c r="AQ481">
        <v>2.08</v>
      </c>
      <c r="AR481">
        <v>36</v>
      </c>
      <c r="AS481">
        <v>64</v>
      </c>
      <c r="AT481">
        <v>43</v>
      </c>
      <c r="AU481">
        <v>7</v>
      </c>
      <c r="AV481">
        <v>0</v>
      </c>
      <c r="AW481">
        <v>14</v>
      </c>
      <c r="AX481">
        <v>58</v>
      </c>
      <c r="AY481">
        <v>43</v>
      </c>
      <c r="AZ481">
        <v>79</v>
      </c>
      <c r="BA481">
        <v>11.71</v>
      </c>
      <c r="BB481">
        <v>6.72</v>
      </c>
      <c r="BC481">
        <v>1.3</v>
      </c>
      <c r="BD481">
        <v>5.0999999999999996</v>
      </c>
      <c r="BE481">
        <v>10.25</v>
      </c>
      <c r="BF481">
        <f t="shared" si="7"/>
        <v>2.0956725404358112E-2</v>
      </c>
      <c r="BG481">
        <f>1/Table3[[#This Row],[odds_ft_home_team_win]]-Table3[[#This Row],[Margin/3]]</f>
        <v>0.74827404382641105</v>
      </c>
      <c r="BH481">
        <f>1/Table3[[#This Row],[odds_ft_draw]]-Table3[[#This Row],[Margin/3]]</f>
        <v>0.17512170596819093</v>
      </c>
      <c r="BI481">
        <f>1/Table3[[#This Row],[odds_ft_away_team_win]]-Table3[[#This Row],[Margin/3]]</f>
        <v>7.6604250205397989E-2</v>
      </c>
      <c r="BJ481">
        <f>MROUND(Table3[[#This Row],[ProbH]]*100,2)/100</f>
        <v>0.74</v>
      </c>
      <c r="BK481">
        <v>1.2</v>
      </c>
      <c r="BL481">
        <v>1.67</v>
      </c>
      <c r="BM481">
        <v>2.65</v>
      </c>
      <c r="BN481">
        <v>4.8499999999999996</v>
      </c>
      <c r="BO481">
        <v>2</v>
      </c>
      <c r="BP481">
        <v>1.74</v>
      </c>
      <c r="BQ481" t="s">
        <v>2360</v>
      </c>
      <c r="BR481">
        <f>VLOOKUP(Table3[[#This Row],[Reference]],metron,10,FALSE)</f>
        <v>3.0158856235107225</v>
      </c>
      <c r="BS481">
        <f>VLOOKUP(Table3[[#This Row],[Reference]],metron,11,FALSE)</f>
        <v>2.330420969023034</v>
      </c>
      <c r="BT481">
        <f>VLOOKUP(Table3[[#This Row],[Reference]],metron,12,FALSE)</f>
        <v>0.68546465448768867</v>
      </c>
      <c r="BU481">
        <f>VLOOKUP(Table3[[#This Row],[Reference]],metron,13,FALSE)</f>
        <v>1.0381254964257349</v>
      </c>
      <c r="BV481">
        <f>VLOOKUP(Table3[[#This Row],[Reference]],metron,14,FALSE)</f>
        <v>0.28594122319301041</v>
      </c>
      <c r="BW481">
        <f>VLOOKUP(Table3[[#This Row],[Reference]],metron,15,FALSE)</f>
        <v>17.085483870967739</v>
      </c>
      <c r="BX481">
        <f>VLOOKUP(Table3[[#This Row],[Reference]],metron,16,FALSE)</f>
        <v>7.9661290322580642</v>
      </c>
      <c r="BY481">
        <f>VLOOKUP(Table3[[#This Row],[Reference]],metron,17,FALSE)</f>
        <v>7.6496710526315788</v>
      </c>
      <c r="BZ481">
        <f>VLOOKUP(Table3[[#This Row],[Reference]],metron,18,FALSE)</f>
        <v>3.0904605263157889</v>
      </c>
      <c r="CA481">
        <f>VLOOKUP(Table3[[#This Row],[Reference]],metron,19,FALSE)</f>
        <v>9.43581281833616</v>
      </c>
      <c r="CB481">
        <f>VLOOKUP(Table3[[#This Row],[Reference]],metron,20,FALSE)</f>
        <v>4.8756685059422757</v>
      </c>
      <c r="CC481">
        <f>VLOOKUP(Table3[[#This Row],[Reference]],metron,21,FALSE)</f>
        <v>11.915309446254071</v>
      </c>
      <c r="CD481">
        <f>VLOOKUP(Table3[[#This Row],[Reference]],metron,22,FALSE)</f>
        <v>13.643322475570031</v>
      </c>
      <c r="CE481">
        <f>VLOOKUP(Table3[[#This Row],[Reference]],metron,23,FALSE)</f>
        <v>1.2971246006389781</v>
      </c>
      <c r="CF481">
        <f>VLOOKUP(Table3[[#This Row],[Reference]],metron,24,FALSE)</f>
        <v>2.0255591054313098</v>
      </c>
      <c r="CG481">
        <f>VLOOKUP(Table3[[#This Row],[Reference]],metron,25,FALSE)</f>
        <v>5.5910543130990413E-2</v>
      </c>
      <c r="CH481">
        <f>VLOOKUP(Table3[[#This Row],[Reference]],metron,26,FALSE)</f>
        <v>0.11501597444089461</v>
      </c>
    </row>
    <row r="482" spans="1:86" hidden="1" x14ac:dyDescent="0.45">
      <c r="A482">
        <v>1575928800</v>
      </c>
      <c r="B482" t="s">
        <v>2622</v>
      </c>
      <c r="C482" t="s">
        <v>64</v>
      </c>
      <c r="D482" t="s">
        <v>65</v>
      </c>
      <c r="E482" t="s">
        <v>2279</v>
      </c>
      <c r="F482" t="s">
        <v>2311</v>
      </c>
      <c r="G482" t="s">
        <v>2358</v>
      </c>
      <c r="H482">
        <v>16</v>
      </c>
      <c r="I482">
        <v>1.1399999999999999</v>
      </c>
      <c r="J482">
        <v>1.43</v>
      </c>
      <c r="K482">
        <v>1.36</v>
      </c>
      <c r="L482">
        <v>1.67</v>
      </c>
      <c r="M482">
        <v>0</v>
      </c>
      <c r="N482">
        <v>1</v>
      </c>
      <c r="O482">
        <v>1</v>
      </c>
      <c r="P482">
        <v>1</v>
      </c>
      <c r="Q482">
        <v>0</v>
      </c>
      <c r="R482">
        <v>1</v>
      </c>
      <c r="T482">
        <v>22</v>
      </c>
      <c r="U482">
        <v>4</v>
      </c>
      <c r="V482">
        <v>4</v>
      </c>
      <c r="W482">
        <v>5</v>
      </c>
      <c r="X482">
        <v>1</v>
      </c>
      <c r="Y482">
        <v>2</v>
      </c>
      <c r="Z482">
        <v>0</v>
      </c>
      <c r="AA482">
        <v>3</v>
      </c>
      <c r="AB482">
        <v>3</v>
      </c>
      <c r="AC482">
        <v>1</v>
      </c>
      <c r="AD482">
        <v>1</v>
      </c>
      <c r="AE482">
        <v>7</v>
      </c>
      <c r="AF482">
        <v>15</v>
      </c>
      <c r="AG482">
        <v>0</v>
      </c>
      <c r="AH482">
        <v>4</v>
      </c>
      <c r="AI482">
        <v>7</v>
      </c>
      <c r="AJ482">
        <v>11</v>
      </c>
      <c r="AK482">
        <v>18</v>
      </c>
      <c r="AL482">
        <v>9</v>
      </c>
      <c r="AM482">
        <v>44</v>
      </c>
      <c r="AN482">
        <v>56</v>
      </c>
      <c r="AO482">
        <v>0.94</v>
      </c>
      <c r="AP482">
        <v>1.59</v>
      </c>
      <c r="AQ482">
        <v>1.93</v>
      </c>
      <c r="AR482">
        <v>43</v>
      </c>
      <c r="AS482">
        <v>58</v>
      </c>
      <c r="AT482">
        <v>29</v>
      </c>
      <c r="AU482">
        <v>14</v>
      </c>
      <c r="AV482">
        <v>0</v>
      </c>
      <c r="AW482">
        <v>7</v>
      </c>
      <c r="AX482">
        <v>58</v>
      </c>
      <c r="AY482">
        <v>36</v>
      </c>
      <c r="AZ482">
        <v>71</v>
      </c>
      <c r="BA482">
        <v>9.43</v>
      </c>
      <c r="BB482">
        <v>5.72</v>
      </c>
      <c r="BC482">
        <v>4.0999999999999996</v>
      </c>
      <c r="BD482">
        <v>3.15</v>
      </c>
      <c r="BE482">
        <v>2</v>
      </c>
      <c r="BF482">
        <f t="shared" si="7"/>
        <v>2.0454252161569226E-2</v>
      </c>
      <c r="BG482">
        <f>1/Table3[[#This Row],[odds_ft_home_team_win]]-Table3[[#This Row],[Margin/3]]</f>
        <v>0.22344818686282103</v>
      </c>
      <c r="BH482">
        <f>1/Table3[[#This Row],[odds_ft_draw]]-Table3[[#This Row],[Margin/3]]</f>
        <v>0.29700606529874823</v>
      </c>
      <c r="BI482">
        <f>1/Table3[[#This Row],[odds_ft_away_team_win]]-Table3[[#This Row],[Margin/3]]</f>
        <v>0.47954574783843079</v>
      </c>
      <c r="BJ482">
        <f>MROUND(Table3[[#This Row],[ProbH]]*100,2)/100</f>
        <v>0.22</v>
      </c>
      <c r="BK482">
        <v>1.49</v>
      </c>
      <c r="BL482">
        <v>2.5</v>
      </c>
      <c r="BM482">
        <v>4.8499999999999996</v>
      </c>
      <c r="BN482">
        <v>9.75</v>
      </c>
      <c r="BO482">
        <v>2.15</v>
      </c>
      <c r="BP482">
        <v>1.65</v>
      </c>
      <c r="BQ482" t="s">
        <v>2363</v>
      </c>
      <c r="BR482">
        <f>VLOOKUP(Table3[[#This Row],[Reference]],metron,10,FALSE)</f>
        <v>2.7115135834411381</v>
      </c>
      <c r="BS482">
        <f>VLOOKUP(Table3[[#This Row],[Reference]],metron,11,FALSE)</f>
        <v>1.0633893919793009</v>
      </c>
      <c r="BT482">
        <f>VLOOKUP(Table3[[#This Row],[Reference]],metron,12,FALSE)</f>
        <v>1.648124191461837</v>
      </c>
      <c r="BU482">
        <f>VLOOKUP(Table3[[#This Row],[Reference]],metron,13,FALSE)</f>
        <v>0.47218628719275552</v>
      </c>
      <c r="BV482">
        <f>VLOOKUP(Table3[[#This Row],[Reference]],metron,14,FALSE)</f>
        <v>0.70181112548512292</v>
      </c>
      <c r="BW482">
        <f>VLOOKUP(Table3[[#This Row],[Reference]],metron,15,FALSE)</f>
        <v>10.38488783943329</v>
      </c>
      <c r="BX482">
        <f>VLOOKUP(Table3[[#This Row],[Reference]],metron,16,FALSE)</f>
        <v>12.349468713105081</v>
      </c>
      <c r="BY482">
        <f>VLOOKUP(Table3[[#This Row],[Reference]],metron,17,FALSE)</f>
        <v>4.0990453460620522</v>
      </c>
      <c r="BZ482">
        <f>VLOOKUP(Table3[[#This Row],[Reference]],metron,18,FALSE)</f>
        <v>5.2720763723150359</v>
      </c>
      <c r="CA482">
        <f>VLOOKUP(Table3[[#This Row],[Reference]],metron,19,FALSE)</f>
        <v>6.2858424933712378</v>
      </c>
      <c r="CB482">
        <f>VLOOKUP(Table3[[#This Row],[Reference]],metron,20,FALSE)</f>
        <v>7.0773923407900448</v>
      </c>
      <c r="CC482">
        <f>VLOOKUP(Table3[[#This Row],[Reference]],metron,21,FALSE)</f>
        <v>13.235083532219569</v>
      </c>
      <c r="CD482">
        <f>VLOOKUP(Table3[[#This Row],[Reference]],metron,22,FALSE)</f>
        <v>13.05131264916468</v>
      </c>
      <c r="CE482">
        <f>VLOOKUP(Table3[[#This Row],[Reference]],metron,23,FALSE)</f>
        <v>1.834292289988493</v>
      </c>
      <c r="CF482">
        <f>VLOOKUP(Table3[[#This Row],[Reference]],metron,24,FALSE)</f>
        <v>1.806674338319908</v>
      </c>
      <c r="CG482">
        <f>VLOOKUP(Table3[[#This Row],[Reference]],metron,25,FALSE)</f>
        <v>0.1196777905638665</v>
      </c>
      <c r="CH482">
        <f>VLOOKUP(Table3[[#This Row],[Reference]],metron,26,FALSE)</f>
        <v>0.1185270425776755</v>
      </c>
    </row>
    <row r="483" spans="1:86" hidden="1" x14ac:dyDescent="0.45">
      <c r="A483">
        <v>1575936600</v>
      </c>
      <c r="B483" t="s">
        <v>2623</v>
      </c>
      <c r="C483" t="s">
        <v>64</v>
      </c>
      <c r="D483" t="s">
        <v>65</v>
      </c>
      <c r="E483" t="s">
        <v>2295</v>
      </c>
      <c r="F483" t="s">
        <v>2299</v>
      </c>
      <c r="G483" t="s">
        <v>2306</v>
      </c>
      <c r="H483">
        <v>16</v>
      </c>
      <c r="I483">
        <v>2.71</v>
      </c>
      <c r="J483">
        <v>0.86</v>
      </c>
      <c r="K483">
        <v>2.17</v>
      </c>
      <c r="L483">
        <v>0.91</v>
      </c>
      <c r="M483">
        <v>1</v>
      </c>
      <c r="N483">
        <v>1</v>
      </c>
      <c r="O483">
        <v>2</v>
      </c>
      <c r="P483">
        <v>1</v>
      </c>
      <c r="Q483">
        <v>1</v>
      </c>
      <c r="R483">
        <v>0</v>
      </c>
      <c r="S483" t="s">
        <v>142</v>
      </c>
      <c r="T483">
        <v>78</v>
      </c>
      <c r="U483">
        <v>2</v>
      </c>
      <c r="V483">
        <v>4</v>
      </c>
      <c r="W483">
        <v>4</v>
      </c>
      <c r="X483">
        <v>0</v>
      </c>
      <c r="Y483">
        <v>1</v>
      </c>
      <c r="Z483">
        <v>0</v>
      </c>
      <c r="AA483">
        <v>2</v>
      </c>
      <c r="AB483">
        <v>2</v>
      </c>
      <c r="AC483">
        <v>1</v>
      </c>
      <c r="AD483">
        <v>0</v>
      </c>
      <c r="AE483">
        <v>13</v>
      </c>
      <c r="AF483">
        <v>12</v>
      </c>
      <c r="AG483">
        <v>4</v>
      </c>
      <c r="AH483">
        <v>6</v>
      </c>
      <c r="AI483">
        <v>9</v>
      </c>
      <c r="AJ483">
        <v>6</v>
      </c>
      <c r="AK483">
        <v>20</v>
      </c>
      <c r="AL483">
        <v>17</v>
      </c>
      <c r="AM483">
        <v>44</v>
      </c>
      <c r="AN483">
        <v>56</v>
      </c>
      <c r="AO483">
        <v>1.52</v>
      </c>
      <c r="AP483">
        <v>1.73</v>
      </c>
      <c r="AQ483">
        <v>2.29</v>
      </c>
      <c r="AR483">
        <v>43</v>
      </c>
      <c r="AS483">
        <v>50</v>
      </c>
      <c r="AT483">
        <v>43</v>
      </c>
      <c r="AU483">
        <v>22</v>
      </c>
      <c r="AV483">
        <v>14</v>
      </c>
      <c r="AW483">
        <v>29</v>
      </c>
      <c r="AX483">
        <v>64</v>
      </c>
      <c r="AY483">
        <v>29</v>
      </c>
      <c r="AZ483">
        <v>79</v>
      </c>
      <c r="BA483">
        <v>9.86</v>
      </c>
      <c r="BB483">
        <v>4.71</v>
      </c>
      <c r="BC483">
        <v>2.2999999999999998</v>
      </c>
      <c r="BD483">
        <v>2.9</v>
      </c>
      <c r="BE483">
        <v>3.5</v>
      </c>
      <c r="BF483">
        <f t="shared" si="7"/>
        <v>2.1774826872278163E-2</v>
      </c>
      <c r="BG483">
        <f>1/Table3[[#This Row],[odds_ft_home_team_win]]-Table3[[#This Row],[Margin/3]]</f>
        <v>0.41300778182337405</v>
      </c>
      <c r="BH483">
        <f>1/Table3[[#This Row],[odds_ft_draw]]-Table3[[#This Row],[Margin/3]]</f>
        <v>0.32305275933461841</v>
      </c>
      <c r="BI483">
        <f>1/Table3[[#This Row],[odds_ft_away_team_win]]-Table3[[#This Row],[Margin/3]]</f>
        <v>0.26393945884200753</v>
      </c>
      <c r="BJ483">
        <f>MROUND(Table3[[#This Row],[ProbH]]*100,2)/100</f>
        <v>0.42</v>
      </c>
      <c r="BK483">
        <v>1.61</v>
      </c>
      <c r="BL483">
        <v>2.9</v>
      </c>
      <c r="BM483">
        <v>5.95</v>
      </c>
      <c r="BN483">
        <v>12.25</v>
      </c>
      <c r="BO483">
        <v>2.35</v>
      </c>
      <c r="BP483">
        <v>1.54</v>
      </c>
      <c r="BQ483" t="s">
        <v>2297</v>
      </c>
      <c r="BR483">
        <f>VLOOKUP(Table3[[#This Row],[Reference]],metron,10,FALSE)</f>
        <v>2.4884649511978703</v>
      </c>
      <c r="BS483">
        <f>VLOOKUP(Table3[[#This Row],[Reference]],metron,11,FALSE)</f>
        <v>1.396960958296362</v>
      </c>
      <c r="BT483">
        <f>VLOOKUP(Table3[[#This Row],[Reference]],metron,12,FALSE)</f>
        <v>1.091503992901508</v>
      </c>
      <c r="BU483">
        <f>VLOOKUP(Table3[[#This Row],[Reference]],metron,13,FALSE)</f>
        <v>0.60765391014975045</v>
      </c>
      <c r="BV483">
        <f>VLOOKUP(Table3[[#This Row],[Reference]],metron,14,FALSE)</f>
        <v>0.47276760953965608</v>
      </c>
      <c r="BW483">
        <f>VLOOKUP(Table3[[#This Row],[Reference]],metron,15,FALSE)</f>
        <v>12.29504785684561</v>
      </c>
      <c r="BX483">
        <f>VLOOKUP(Table3[[#This Row],[Reference]],metron,16,FALSE)</f>
        <v>10.047232625884311</v>
      </c>
      <c r="BY483">
        <f>VLOOKUP(Table3[[#This Row],[Reference]],metron,17,FALSE)</f>
        <v>5.2917192097519967</v>
      </c>
      <c r="BZ483">
        <f>VLOOKUP(Table3[[#This Row],[Reference]],metron,18,FALSE)</f>
        <v>4.2580916351408158</v>
      </c>
      <c r="CA483">
        <f>VLOOKUP(Table3[[#This Row],[Reference]],metron,19,FALSE)</f>
        <v>7.0033286470936131</v>
      </c>
      <c r="CB483">
        <f>VLOOKUP(Table3[[#This Row],[Reference]],metron,20,FALSE)</f>
        <v>5.789140990743495</v>
      </c>
      <c r="CC483">
        <f>VLOOKUP(Table3[[#This Row],[Reference]],metron,21,FALSE)</f>
        <v>12.77041895895049</v>
      </c>
      <c r="CD483">
        <f>VLOOKUP(Table3[[#This Row],[Reference]],metron,22,FALSE)</f>
        <v>13.411129919593741</v>
      </c>
      <c r="CE483">
        <f>VLOOKUP(Table3[[#This Row],[Reference]],metron,23,FALSE)</f>
        <v>1.556141062018646</v>
      </c>
      <c r="CF483">
        <f>VLOOKUP(Table3[[#This Row],[Reference]],metron,24,FALSE)</f>
        <v>1.9114308877178761</v>
      </c>
      <c r="CG483">
        <f>VLOOKUP(Table3[[#This Row],[Reference]],metron,25,FALSE)</f>
        <v>8.4920956627482766E-2</v>
      </c>
      <c r="CH483">
        <f>VLOOKUP(Table3[[#This Row],[Reference]],metron,26,FALSE)</f>
        <v>0.1323469801378192</v>
      </c>
    </row>
    <row r="484" spans="1:86" hidden="1" x14ac:dyDescent="0.45">
      <c r="A484">
        <v>1576195200</v>
      </c>
      <c r="B484" t="s">
        <v>2624</v>
      </c>
      <c r="C484" t="s">
        <v>64</v>
      </c>
      <c r="D484" t="s">
        <v>65</v>
      </c>
      <c r="E484" t="s">
        <v>2325</v>
      </c>
      <c r="F484" t="s">
        <v>2278</v>
      </c>
      <c r="G484" t="s">
        <v>2285</v>
      </c>
      <c r="H484">
        <v>13</v>
      </c>
      <c r="I484">
        <v>1.71</v>
      </c>
      <c r="J484">
        <v>0</v>
      </c>
      <c r="K484">
        <v>1.67</v>
      </c>
      <c r="L484">
        <v>0.09</v>
      </c>
      <c r="M484">
        <v>2</v>
      </c>
      <c r="N484">
        <v>1</v>
      </c>
      <c r="O484">
        <v>3</v>
      </c>
      <c r="P484">
        <v>0</v>
      </c>
      <c r="Q484">
        <v>0</v>
      </c>
      <c r="R484">
        <v>0</v>
      </c>
      <c r="S484" t="s">
        <v>2625</v>
      </c>
      <c r="T484">
        <v>60</v>
      </c>
      <c r="U484">
        <v>4</v>
      </c>
      <c r="V484">
        <v>3</v>
      </c>
      <c r="W484">
        <v>4</v>
      </c>
      <c r="X484">
        <v>0</v>
      </c>
      <c r="Y484">
        <v>2</v>
      </c>
      <c r="Z484">
        <v>0</v>
      </c>
      <c r="AA484">
        <v>3</v>
      </c>
      <c r="AB484">
        <v>1</v>
      </c>
      <c r="AC484">
        <v>0</v>
      </c>
      <c r="AD484">
        <v>2</v>
      </c>
      <c r="AE484">
        <v>13</v>
      </c>
      <c r="AF484">
        <v>13</v>
      </c>
      <c r="AG484">
        <v>6</v>
      </c>
      <c r="AH484">
        <v>6</v>
      </c>
      <c r="AI484">
        <v>7</v>
      </c>
      <c r="AJ484">
        <v>7</v>
      </c>
      <c r="AK484">
        <v>16</v>
      </c>
      <c r="AL484">
        <v>10</v>
      </c>
      <c r="AM484">
        <v>62</v>
      </c>
      <c r="AN484">
        <v>38</v>
      </c>
      <c r="AO484">
        <v>1.67</v>
      </c>
      <c r="AP484">
        <v>1.54</v>
      </c>
      <c r="AQ484">
        <v>3.06</v>
      </c>
      <c r="AR484">
        <v>54</v>
      </c>
      <c r="AS484">
        <v>85</v>
      </c>
      <c r="AT484">
        <v>54</v>
      </c>
      <c r="AU484">
        <v>38</v>
      </c>
      <c r="AV484">
        <v>23</v>
      </c>
      <c r="AW484">
        <v>52</v>
      </c>
      <c r="AX484">
        <v>68</v>
      </c>
      <c r="AY484">
        <v>54</v>
      </c>
      <c r="AZ484">
        <v>86</v>
      </c>
      <c r="BA484">
        <v>7.64</v>
      </c>
      <c r="BB484">
        <v>4.8099999999999996</v>
      </c>
      <c r="BC484">
        <v>1.61</v>
      </c>
      <c r="BD484">
        <v>3.9</v>
      </c>
      <c r="BE484">
        <v>5.4</v>
      </c>
      <c r="BF484">
        <f t="shared" si="7"/>
        <v>2.0904484672600605E-2</v>
      </c>
      <c r="BG484">
        <f>1/Table3[[#This Row],[odds_ft_home_team_win]]-Table3[[#This Row],[Margin/3]]</f>
        <v>0.60021352774975956</v>
      </c>
      <c r="BH484">
        <f>1/Table3[[#This Row],[odds_ft_draw]]-Table3[[#This Row],[Margin/3]]</f>
        <v>0.23550577173765583</v>
      </c>
      <c r="BI484">
        <f>1/Table3[[#This Row],[odds_ft_away_team_win]]-Table3[[#This Row],[Margin/3]]</f>
        <v>0.16428070051258456</v>
      </c>
      <c r="BJ484">
        <f>MROUND(Table3[[#This Row],[ProbH]]*100,2)/100</f>
        <v>0.6</v>
      </c>
      <c r="BK484">
        <v>1.28</v>
      </c>
      <c r="BL484">
        <v>1.91</v>
      </c>
      <c r="BM484">
        <v>3.25</v>
      </c>
      <c r="BN484">
        <v>6.25</v>
      </c>
      <c r="BO484">
        <v>1.91</v>
      </c>
      <c r="BP484">
        <v>1.83</v>
      </c>
      <c r="BQ484" t="s">
        <v>2328</v>
      </c>
      <c r="BR484">
        <f>VLOOKUP(Table3[[#This Row],[Reference]],metron,10,FALSE)</f>
        <v>2.7310090702947849</v>
      </c>
      <c r="BS484">
        <f>VLOOKUP(Table3[[#This Row],[Reference]],metron,11,FALSE)</f>
        <v>1.841836734693878</v>
      </c>
      <c r="BT484">
        <f>VLOOKUP(Table3[[#This Row],[Reference]],metron,12,FALSE)</f>
        <v>0.88917233560090703</v>
      </c>
      <c r="BU484">
        <f>VLOOKUP(Table3[[#This Row],[Reference]],metron,13,FALSE)</f>
        <v>0.804822695035461</v>
      </c>
      <c r="BV484">
        <f>VLOOKUP(Table3[[#This Row],[Reference]],metron,14,FALSE)</f>
        <v>0.38099290780141842</v>
      </c>
      <c r="BW484">
        <f>VLOOKUP(Table3[[#This Row],[Reference]],metron,15,FALSE)</f>
        <v>14.25174825174825</v>
      </c>
      <c r="BX484">
        <f>VLOOKUP(Table3[[#This Row],[Reference]],metron,16,FALSE)</f>
        <v>8.8316683316683324</v>
      </c>
      <c r="BY484">
        <f>VLOOKUP(Table3[[#This Row],[Reference]],metron,17,FALSE)</f>
        <v>6.2901265822784813</v>
      </c>
      <c r="BZ484">
        <f>VLOOKUP(Table3[[#This Row],[Reference]],metron,18,FALSE)</f>
        <v>3.6162025316455702</v>
      </c>
      <c r="CA484">
        <f>VLOOKUP(Table3[[#This Row],[Reference]],metron,19,FALSE)</f>
        <v>7.9616216694697686</v>
      </c>
      <c r="CB484">
        <f>VLOOKUP(Table3[[#This Row],[Reference]],metron,20,FALSE)</f>
        <v>5.2154658000227627</v>
      </c>
      <c r="CC484">
        <f>VLOOKUP(Table3[[#This Row],[Reference]],metron,21,FALSE)</f>
        <v>12.444895886236671</v>
      </c>
      <c r="CD484">
        <f>VLOOKUP(Table3[[#This Row],[Reference]],metron,22,FALSE)</f>
        <v>13.620619603859829</v>
      </c>
      <c r="CE484">
        <f>VLOOKUP(Table3[[#This Row],[Reference]],metron,23,FALSE)</f>
        <v>1.406084017382907</v>
      </c>
      <c r="CF484">
        <f>VLOOKUP(Table3[[#This Row],[Reference]],metron,24,FALSE)</f>
        <v>2.070980202800579</v>
      </c>
      <c r="CG484">
        <f>VLOOKUP(Table3[[#This Row],[Reference]],metron,25,FALSE)</f>
        <v>6.1323032351521013E-2</v>
      </c>
      <c r="CH484">
        <f>VLOOKUP(Table3[[#This Row],[Reference]],metron,26,FALSE)</f>
        <v>0.1313375181071946</v>
      </c>
    </row>
    <row r="485" spans="1:86" hidden="1" x14ac:dyDescent="0.45">
      <c r="A485">
        <v>1576267800</v>
      </c>
      <c r="B485" t="s">
        <v>2626</v>
      </c>
      <c r="C485" t="s">
        <v>64</v>
      </c>
      <c r="D485" t="s">
        <v>65</v>
      </c>
      <c r="E485" t="s">
        <v>2316</v>
      </c>
      <c r="F485" t="s">
        <v>2304</v>
      </c>
      <c r="G485" t="s">
        <v>2384</v>
      </c>
      <c r="H485">
        <v>2</v>
      </c>
      <c r="I485">
        <v>1.67</v>
      </c>
      <c r="J485">
        <v>0.86</v>
      </c>
      <c r="K485">
        <v>1.42</v>
      </c>
      <c r="L485">
        <v>1.0900000000000001</v>
      </c>
      <c r="M485">
        <v>2</v>
      </c>
      <c r="N485">
        <v>3</v>
      </c>
      <c r="O485">
        <v>5</v>
      </c>
      <c r="P485">
        <v>3</v>
      </c>
      <c r="Q485">
        <v>2</v>
      </c>
      <c r="R485">
        <v>1</v>
      </c>
      <c r="S485" t="s">
        <v>2627</v>
      </c>
      <c r="T485" t="s">
        <v>2628</v>
      </c>
      <c r="U485">
        <v>5</v>
      </c>
      <c r="V485">
        <v>4</v>
      </c>
      <c r="W485">
        <v>4</v>
      </c>
      <c r="X485">
        <v>0</v>
      </c>
      <c r="Y485">
        <v>3</v>
      </c>
      <c r="Z485">
        <v>0</v>
      </c>
      <c r="AA485">
        <v>0</v>
      </c>
      <c r="AB485">
        <v>4</v>
      </c>
      <c r="AC485">
        <v>1</v>
      </c>
      <c r="AD485">
        <v>2</v>
      </c>
      <c r="AE485">
        <v>14</v>
      </c>
      <c r="AF485">
        <v>12</v>
      </c>
      <c r="AG485">
        <v>11</v>
      </c>
      <c r="AH485">
        <v>7</v>
      </c>
      <c r="AI485">
        <v>3</v>
      </c>
      <c r="AJ485">
        <v>5</v>
      </c>
      <c r="AK485">
        <v>7</v>
      </c>
      <c r="AL485">
        <v>13</v>
      </c>
      <c r="AM485">
        <v>49</v>
      </c>
      <c r="AN485">
        <v>51</v>
      </c>
      <c r="AO485">
        <v>2.12</v>
      </c>
      <c r="AP485">
        <v>1.71</v>
      </c>
      <c r="AQ485">
        <v>2.62</v>
      </c>
      <c r="AR485">
        <v>61</v>
      </c>
      <c r="AS485">
        <v>69</v>
      </c>
      <c r="AT485">
        <v>47</v>
      </c>
      <c r="AU485">
        <v>38</v>
      </c>
      <c r="AV485">
        <v>9</v>
      </c>
      <c r="AW485">
        <v>23</v>
      </c>
      <c r="AX485">
        <v>62</v>
      </c>
      <c r="AY485">
        <v>54</v>
      </c>
      <c r="AZ485">
        <v>100</v>
      </c>
      <c r="BA485">
        <v>10.71</v>
      </c>
      <c r="BB485">
        <v>7.6</v>
      </c>
      <c r="BC485">
        <v>2.15</v>
      </c>
      <c r="BD485">
        <v>2.95</v>
      </c>
      <c r="BE485">
        <v>3.9</v>
      </c>
      <c r="BF485">
        <f t="shared" si="7"/>
        <v>2.0169862109160459E-2</v>
      </c>
      <c r="BG485">
        <f>1/Table3[[#This Row],[odds_ft_home_team_win]]-Table3[[#This Row],[Margin/3]]</f>
        <v>0.44494641696060699</v>
      </c>
      <c r="BH485">
        <f>1/Table3[[#This Row],[odds_ft_draw]]-Table3[[#This Row],[Margin/3]]</f>
        <v>0.31881318873829717</v>
      </c>
      <c r="BI485">
        <f>1/Table3[[#This Row],[odds_ft_away_team_win]]-Table3[[#This Row],[Margin/3]]</f>
        <v>0.23624039430109597</v>
      </c>
      <c r="BJ485">
        <f>MROUND(Table3[[#This Row],[ProbH]]*100,2)/100</f>
        <v>0.44</v>
      </c>
      <c r="BK485">
        <v>1.49</v>
      </c>
      <c r="BL485">
        <v>2.5</v>
      </c>
      <c r="BM485">
        <v>4.8499999999999996</v>
      </c>
      <c r="BN485">
        <v>9.75</v>
      </c>
      <c r="BO485">
        <v>2.0499999999999998</v>
      </c>
      <c r="BP485">
        <v>1.69</v>
      </c>
      <c r="BQ485" t="s">
        <v>2400</v>
      </c>
      <c r="BR485">
        <f>VLOOKUP(Table3[[#This Row],[Reference]],metron,10,FALSE)</f>
        <v>2.4807646356033461</v>
      </c>
      <c r="BS485">
        <f>VLOOKUP(Table3[[#This Row],[Reference]],metron,11,FALSE)</f>
        <v>1.4140979689366791</v>
      </c>
      <c r="BT485">
        <f>VLOOKUP(Table3[[#This Row],[Reference]],metron,12,FALSE)</f>
        <v>1.0666666666666671</v>
      </c>
      <c r="BU485">
        <f>VLOOKUP(Table3[[#This Row],[Reference]],metron,13,FALSE)</f>
        <v>0.62712066905615294</v>
      </c>
      <c r="BV485">
        <f>VLOOKUP(Table3[[#This Row],[Reference]],metron,14,FALSE)</f>
        <v>0.46009557945041818</v>
      </c>
      <c r="BW485">
        <f>VLOOKUP(Table3[[#This Row],[Reference]],metron,15,FALSE)</f>
        <v>12.56969280146722</v>
      </c>
      <c r="BX485">
        <f>VLOOKUP(Table3[[#This Row],[Reference]],metron,16,FALSE)</f>
        <v>9.8695552498853729</v>
      </c>
      <c r="BY485">
        <f>VLOOKUP(Table3[[#This Row],[Reference]],metron,17,FALSE)</f>
        <v>5.2754256787850897</v>
      </c>
      <c r="BZ485">
        <f>VLOOKUP(Table3[[#This Row],[Reference]],metron,18,FALSE)</f>
        <v>4.1279337321675103</v>
      </c>
      <c r="CA485">
        <f>VLOOKUP(Table3[[#This Row],[Reference]],metron,19,FALSE)</f>
        <v>7.2942671226821298</v>
      </c>
      <c r="CB485">
        <f>VLOOKUP(Table3[[#This Row],[Reference]],metron,20,FALSE)</f>
        <v>5.7416215177178627</v>
      </c>
      <c r="CC485">
        <f>VLOOKUP(Table3[[#This Row],[Reference]],metron,21,FALSE)</f>
        <v>12.897246007868549</v>
      </c>
      <c r="CD485">
        <f>VLOOKUP(Table3[[#This Row],[Reference]],metron,22,FALSE)</f>
        <v>13.507058551261281</v>
      </c>
      <c r="CE485">
        <f>VLOOKUP(Table3[[#This Row],[Reference]],metron,23,FALSE)</f>
        <v>1.576522702104098</v>
      </c>
      <c r="CF485">
        <f>VLOOKUP(Table3[[#This Row],[Reference]],metron,24,FALSE)</f>
        <v>1.917165005537099</v>
      </c>
      <c r="CG485">
        <f>VLOOKUP(Table3[[#This Row],[Reference]],metron,25,FALSE)</f>
        <v>8.4385382059800659E-2</v>
      </c>
      <c r="CH485">
        <f>VLOOKUP(Table3[[#This Row],[Reference]],metron,26,FALSE)</f>
        <v>0.1233665559246955</v>
      </c>
    </row>
    <row r="486" spans="1:86" hidden="1" x14ac:dyDescent="0.45">
      <c r="A486">
        <v>1579471800</v>
      </c>
      <c r="B486" t="s">
        <v>2629</v>
      </c>
      <c r="C486" t="s">
        <v>64</v>
      </c>
      <c r="D486" t="s">
        <v>65</v>
      </c>
      <c r="E486" t="s">
        <v>2316</v>
      </c>
      <c r="F486" t="s">
        <v>66</v>
      </c>
      <c r="G486" t="s">
        <v>2296</v>
      </c>
      <c r="H486">
        <v>14</v>
      </c>
      <c r="I486">
        <v>1.43</v>
      </c>
      <c r="J486">
        <v>2.4300000000000002</v>
      </c>
      <c r="K486">
        <v>1.42</v>
      </c>
      <c r="L486">
        <v>2.5</v>
      </c>
      <c r="M486">
        <v>1</v>
      </c>
      <c r="N486">
        <v>2</v>
      </c>
      <c r="O486">
        <v>3</v>
      </c>
      <c r="P486">
        <v>1</v>
      </c>
      <c r="Q486">
        <v>0</v>
      </c>
      <c r="R486">
        <v>1</v>
      </c>
      <c r="S486">
        <v>46</v>
      </c>
      <c r="T486" t="s">
        <v>2630</v>
      </c>
      <c r="U486">
        <v>4</v>
      </c>
      <c r="V486">
        <v>2</v>
      </c>
      <c r="W486">
        <v>3</v>
      </c>
      <c r="X486">
        <v>1</v>
      </c>
      <c r="Y486">
        <v>6</v>
      </c>
      <c r="Z486">
        <v>0</v>
      </c>
      <c r="AA486">
        <v>1</v>
      </c>
      <c r="AB486">
        <v>3</v>
      </c>
      <c r="AC486">
        <v>1</v>
      </c>
      <c r="AD486">
        <v>5</v>
      </c>
      <c r="AE486">
        <v>12</v>
      </c>
      <c r="AF486">
        <v>10</v>
      </c>
      <c r="AG486">
        <v>7</v>
      </c>
      <c r="AH486">
        <v>5</v>
      </c>
      <c r="AI486">
        <v>5</v>
      </c>
      <c r="AJ486">
        <v>5</v>
      </c>
      <c r="AK486">
        <v>17</v>
      </c>
      <c r="AL486">
        <v>17</v>
      </c>
      <c r="AM486">
        <v>51</v>
      </c>
      <c r="AN486">
        <v>49</v>
      </c>
      <c r="AO486">
        <v>1.73</v>
      </c>
      <c r="AP486">
        <v>1.4</v>
      </c>
      <c r="AQ486">
        <v>3.57</v>
      </c>
      <c r="AR486">
        <v>64</v>
      </c>
      <c r="AS486">
        <v>86</v>
      </c>
      <c r="AT486">
        <v>64</v>
      </c>
      <c r="AU486">
        <v>50</v>
      </c>
      <c r="AV486">
        <v>36</v>
      </c>
      <c r="AW486">
        <v>43</v>
      </c>
      <c r="AX486">
        <v>86</v>
      </c>
      <c r="AY486">
        <v>57</v>
      </c>
      <c r="AZ486">
        <v>100</v>
      </c>
      <c r="BA486">
        <v>14.14</v>
      </c>
      <c r="BB486">
        <v>7.14</v>
      </c>
      <c r="BC486">
        <v>3.8</v>
      </c>
      <c r="BD486">
        <v>3.55</v>
      </c>
      <c r="BE486">
        <v>1.95</v>
      </c>
      <c r="BF486">
        <f t="shared" si="7"/>
        <v>1.92228494674751E-2</v>
      </c>
      <c r="BG486">
        <f>1/Table3[[#This Row],[odds_ft_home_team_win]]-Table3[[#This Row],[Margin/3]]</f>
        <v>0.24393504526936699</v>
      </c>
      <c r="BH486">
        <f>1/Table3[[#This Row],[odds_ft_draw]]-Table3[[#This Row],[Margin/3]]</f>
        <v>0.26246729137759534</v>
      </c>
      <c r="BI486">
        <f>1/Table3[[#This Row],[odds_ft_away_team_win]]-Table3[[#This Row],[Margin/3]]</f>
        <v>0.49359766335303779</v>
      </c>
      <c r="BJ486">
        <f>MROUND(Table3[[#This Row],[ProbH]]*100,2)/100</f>
        <v>0.24</v>
      </c>
      <c r="BK486">
        <v>1.3</v>
      </c>
      <c r="BL486">
        <v>1.95</v>
      </c>
      <c r="BM486">
        <v>3.4</v>
      </c>
      <c r="BN486">
        <v>6.55</v>
      </c>
      <c r="BO486">
        <v>1.8</v>
      </c>
      <c r="BP486">
        <v>1.91</v>
      </c>
      <c r="BQ486" t="s">
        <v>2400</v>
      </c>
      <c r="BR486">
        <f>VLOOKUP(Table3[[#This Row],[Reference]],metron,10,FALSE)</f>
        <v>2.6014437689969609</v>
      </c>
      <c r="BS486">
        <f>VLOOKUP(Table3[[#This Row],[Reference]],metron,11,FALSE)</f>
        <v>1.067249240121581</v>
      </c>
      <c r="BT486">
        <f>VLOOKUP(Table3[[#This Row],[Reference]],metron,12,FALSE)</f>
        <v>1.53419452887538</v>
      </c>
      <c r="BU486">
        <f>VLOOKUP(Table3[[#This Row],[Reference]],metron,13,FALSE)</f>
        <v>0.45589353612167299</v>
      </c>
      <c r="BV486">
        <f>VLOOKUP(Table3[[#This Row],[Reference]],metron,14,FALSE)</f>
        <v>0.65133079847908748</v>
      </c>
      <c r="BW486">
        <f>VLOOKUP(Table3[[#This Row],[Reference]],metron,15,FALSE)</f>
        <v>10.75886524822695</v>
      </c>
      <c r="BX486">
        <f>VLOOKUP(Table3[[#This Row],[Reference]],metron,16,FALSE)</f>
        <v>12.46679561573179</v>
      </c>
      <c r="BY486">
        <f>VLOOKUP(Table3[[#This Row],[Reference]],metron,17,FALSE)</f>
        <v>4.1157347204161248</v>
      </c>
      <c r="BZ486">
        <f>VLOOKUP(Table3[[#This Row],[Reference]],metron,18,FALSE)</f>
        <v>5.1072821846553964</v>
      </c>
      <c r="CA486">
        <f>VLOOKUP(Table3[[#This Row],[Reference]],metron,19,FALSE)</f>
        <v>6.6431305278108255</v>
      </c>
      <c r="CB486">
        <f>VLOOKUP(Table3[[#This Row],[Reference]],metron,20,FALSE)</f>
        <v>7.3595134310763939</v>
      </c>
      <c r="CC486">
        <f>VLOOKUP(Table3[[#This Row],[Reference]],metron,21,FALSE)</f>
        <v>13.11140235910878</v>
      </c>
      <c r="CD486">
        <f>VLOOKUP(Table3[[#This Row],[Reference]],metron,22,FALSE)</f>
        <v>12.93184796854522</v>
      </c>
      <c r="CE486">
        <f>VLOOKUP(Table3[[#This Row],[Reference]],metron,23,FALSE)</f>
        <v>1.8341677096370459</v>
      </c>
      <c r="CF486">
        <f>VLOOKUP(Table3[[#This Row],[Reference]],metron,24,FALSE)</f>
        <v>1.7903629536921151</v>
      </c>
      <c r="CG486">
        <f>VLOOKUP(Table3[[#This Row],[Reference]],metron,25,FALSE)</f>
        <v>0.1095118898623279</v>
      </c>
      <c r="CH486">
        <f>VLOOKUP(Table3[[#This Row],[Reference]],metron,26,FALSE)</f>
        <v>9.3241551939924908E-2</v>
      </c>
    </row>
    <row r="487" spans="1:86" hidden="1" x14ac:dyDescent="0.45">
      <c r="A487">
        <v>1579898100</v>
      </c>
      <c r="B487" t="s">
        <v>2631</v>
      </c>
      <c r="C487" t="s">
        <v>64</v>
      </c>
      <c r="D487" t="s">
        <v>65</v>
      </c>
      <c r="E487" t="s">
        <v>2300</v>
      </c>
      <c r="F487" t="s">
        <v>2290</v>
      </c>
      <c r="G487" t="s">
        <v>2343</v>
      </c>
      <c r="H487">
        <v>17</v>
      </c>
      <c r="I487">
        <v>1.1299999999999999</v>
      </c>
      <c r="J487">
        <v>1.5</v>
      </c>
      <c r="K487">
        <v>1.0900000000000001</v>
      </c>
      <c r="L487">
        <v>1.17</v>
      </c>
      <c r="M487">
        <v>2</v>
      </c>
      <c r="N487">
        <v>0</v>
      </c>
      <c r="O487">
        <v>2</v>
      </c>
      <c r="P487">
        <v>1</v>
      </c>
      <c r="Q487">
        <v>1</v>
      </c>
      <c r="R487">
        <v>0</v>
      </c>
      <c r="S487" t="s">
        <v>2632</v>
      </c>
      <c r="U487">
        <v>0</v>
      </c>
      <c r="V487">
        <v>4</v>
      </c>
      <c r="W487">
        <v>5</v>
      </c>
      <c r="X487">
        <v>0</v>
      </c>
      <c r="Y487">
        <v>2</v>
      </c>
      <c r="Z487">
        <v>0</v>
      </c>
      <c r="AA487">
        <v>3</v>
      </c>
      <c r="AB487">
        <v>2</v>
      </c>
      <c r="AC487">
        <v>1</v>
      </c>
      <c r="AD487">
        <v>1</v>
      </c>
      <c r="AE487">
        <v>7</v>
      </c>
      <c r="AF487">
        <v>7</v>
      </c>
      <c r="AG487">
        <v>5</v>
      </c>
      <c r="AH487">
        <v>3</v>
      </c>
      <c r="AI487">
        <v>2</v>
      </c>
      <c r="AJ487">
        <v>4</v>
      </c>
      <c r="AK487">
        <v>22</v>
      </c>
      <c r="AL487">
        <v>3</v>
      </c>
      <c r="AM487">
        <v>46</v>
      </c>
      <c r="AN487">
        <v>54</v>
      </c>
      <c r="AO487">
        <v>1.1499999999999999</v>
      </c>
      <c r="AP487">
        <v>1.1499999999999999</v>
      </c>
      <c r="AQ487">
        <v>2.38</v>
      </c>
      <c r="AR487">
        <v>51</v>
      </c>
      <c r="AS487">
        <v>76</v>
      </c>
      <c r="AT487">
        <v>50</v>
      </c>
      <c r="AU487">
        <v>13</v>
      </c>
      <c r="AV487">
        <v>7</v>
      </c>
      <c r="AW487">
        <v>19</v>
      </c>
      <c r="AX487">
        <v>63</v>
      </c>
      <c r="AY487">
        <v>50</v>
      </c>
      <c r="AZ487">
        <v>82</v>
      </c>
      <c r="BA487">
        <v>9.6300000000000008</v>
      </c>
      <c r="BB487">
        <v>4.88</v>
      </c>
      <c r="BC487">
        <v>3.95</v>
      </c>
      <c r="BD487">
        <v>3.15</v>
      </c>
      <c r="BE487">
        <v>2</v>
      </c>
      <c r="BF487">
        <f t="shared" si="7"/>
        <v>2.3541624807447592E-2</v>
      </c>
      <c r="BG487">
        <f>1/Table3[[#This Row],[odds_ft_home_team_win]]-Table3[[#This Row],[Margin/3]]</f>
        <v>0.22962293215457769</v>
      </c>
      <c r="BH487">
        <f>1/Table3[[#This Row],[odds_ft_draw]]-Table3[[#This Row],[Margin/3]]</f>
        <v>0.29391869265286985</v>
      </c>
      <c r="BI487">
        <f>1/Table3[[#This Row],[odds_ft_away_team_win]]-Table3[[#This Row],[Margin/3]]</f>
        <v>0.47645837519255241</v>
      </c>
      <c r="BJ487">
        <f>MROUND(Table3[[#This Row],[ProbH]]*100,2)/100</f>
        <v>0.22</v>
      </c>
      <c r="BK487">
        <v>1.43</v>
      </c>
      <c r="BL487">
        <v>2.35</v>
      </c>
      <c r="BM487">
        <v>4.45</v>
      </c>
      <c r="BN487">
        <v>9</v>
      </c>
      <c r="BO487">
        <v>2</v>
      </c>
      <c r="BP487">
        <v>1.74</v>
      </c>
      <c r="BQ487" t="s">
        <v>2339</v>
      </c>
      <c r="BR487">
        <f>VLOOKUP(Table3[[#This Row],[Reference]],metron,10,FALSE)</f>
        <v>2.7115135834411381</v>
      </c>
      <c r="BS487">
        <f>VLOOKUP(Table3[[#This Row],[Reference]],metron,11,FALSE)</f>
        <v>1.0633893919793009</v>
      </c>
      <c r="BT487">
        <f>VLOOKUP(Table3[[#This Row],[Reference]],metron,12,FALSE)</f>
        <v>1.648124191461837</v>
      </c>
      <c r="BU487">
        <f>VLOOKUP(Table3[[#This Row],[Reference]],metron,13,FALSE)</f>
        <v>0.47218628719275552</v>
      </c>
      <c r="BV487">
        <f>VLOOKUP(Table3[[#This Row],[Reference]],metron,14,FALSE)</f>
        <v>0.70181112548512292</v>
      </c>
      <c r="BW487">
        <f>VLOOKUP(Table3[[#This Row],[Reference]],metron,15,FALSE)</f>
        <v>10.38488783943329</v>
      </c>
      <c r="BX487">
        <f>VLOOKUP(Table3[[#This Row],[Reference]],metron,16,FALSE)</f>
        <v>12.349468713105081</v>
      </c>
      <c r="BY487">
        <f>VLOOKUP(Table3[[#This Row],[Reference]],metron,17,FALSE)</f>
        <v>4.0990453460620522</v>
      </c>
      <c r="BZ487">
        <f>VLOOKUP(Table3[[#This Row],[Reference]],metron,18,FALSE)</f>
        <v>5.2720763723150359</v>
      </c>
      <c r="CA487">
        <f>VLOOKUP(Table3[[#This Row],[Reference]],metron,19,FALSE)</f>
        <v>6.2858424933712378</v>
      </c>
      <c r="CB487">
        <f>VLOOKUP(Table3[[#This Row],[Reference]],metron,20,FALSE)</f>
        <v>7.0773923407900448</v>
      </c>
      <c r="CC487">
        <f>VLOOKUP(Table3[[#This Row],[Reference]],metron,21,FALSE)</f>
        <v>13.235083532219569</v>
      </c>
      <c r="CD487">
        <f>VLOOKUP(Table3[[#This Row],[Reference]],metron,22,FALSE)</f>
        <v>13.05131264916468</v>
      </c>
      <c r="CE487">
        <f>VLOOKUP(Table3[[#This Row],[Reference]],metron,23,FALSE)</f>
        <v>1.834292289988493</v>
      </c>
      <c r="CF487">
        <f>VLOOKUP(Table3[[#This Row],[Reference]],metron,24,FALSE)</f>
        <v>1.806674338319908</v>
      </c>
      <c r="CG487">
        <f>VLOOKUP(Table3[[#This Row],[Reference]],metron,25,FALSE)</f>
        <v>0.1196777905638665</v>
      </c>
      <c r="CH487">
        <f>VLOOKUP(Table3[[#This Row],[Reference]],metron,26,FALSE)</f>
        <v>0.1185270425776755</v>
      </c>
    </row>
    <row r="488" spans="1:86" hidden="1" x14ac:dyDescent="0.45">
      <c r="A488">
        <v>1579905600</v>
      </c>
      <c r="B488" t="s">
        <v>2633</v>
      </c>
      <c r="C488" t="s">
        <v>64</v>
      </c>
      <c r="D488" t="s">
        <v>65</v>
      </c>
      <c r="E488" t="s">
        <v>2291</v>
      </c>
      <c r="F488" t="s">
        <v>2311</v>
      </c>
      <c r="G488" t="s">
        <v>2317</v>
      </c>
      <c r="H488">
        <v>17</v>
      </c>
      <c r="I488">
        <v>0.38</v>
      </c>
      <c r="J488">
        <v>1.63</v>
      </c>
      <c r="K488">
        <v>0.73</v>
      </c>
      <c r="L488">
        <v>1.67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U488">
        <v>6</v>
      </c>
      <c r="V488">
        <v>3</v>
      </c>
      <c r="W488">
        <v>3</v>
      </c>
      <c r="X488">
        <v>0</v>
      </c>
      <c r="Y488">
        <v>2</v>
      </c>
      <c r="Z488">
        <v>0</v>
      </c>
      <c r="AA488">
        <v>1</v>
      </c>
      <c r="AB488">
        <v>2</v>
      </c>
      <c r="AC488">
        <v>0</v>
      </c>
      <c r="AD488">
        <v>2</v>
      </c>
      <c r="AE488">
        <v>10</v>
      </c>
      <c r="AF488">
        <v>7</v>
      </c>
      <c r="AG488">
        <v>0</v>
      </c>
      <c r="AH488">
        <v>4</v>
      </c>
      <c r="AI488">
        <v>10</v>
      </c>
      <c r="AJ488">
        <v>3</v>
      </c>
      <c r="AK488">
        <v>15</v>
      </c>
      <c r="AL488">
        <v>11</v>
      </c>
      <c r="AM488">
        <v>39</v>
      </c>
      <c r="AN488">
        <v>61</v>
      </c>
      <c r="AO488">
        <v>1.24</v>
      </c>
      <c r="AP488">
        <v>1.1399999999999999</v>
      </c>
      <c r="AQ488">
        <v>1.57</v>
      </c>
      <c r="AR488">
        <v>25</v>
      </c>
      <c r="AS488">
        <v>32</v>
      </c>
      <c r="AT488">
        <v>25</v>
      </c>
      <c r="AU488">
        <v>7</v>
      </c>
      <c r="AV488">
        <v>0</v>
      </c>
      <c r="AW488">
        <v>0</v>
      </c>
      <c r="AX488">
        <v>44</v>
      </c>
      <c r="AY488">
        <v>25</v>
      </c>
      <c r="AZ488">
        <v>76</v>
      </c>
      <c r="BA488">
        <v>9.1300000000000008</v>
      </c>
      <c r="BB488">
        <v>4.63</v>
      </c>
      <c r="BC488">
        <v>3.15</v>
      </c>
      <c r="BD488">
        <v>3</v>
      </c>
      <c r="BE488">
        <v>2.4500000000000002</v>
      </c>
      <c r="BF488">
        <f t="shared" si="7"/>
        <v>1.9652305366591055E-2</v>
      </c>
      <c r="BG488">
        <f>1/Table3[[#This Row],[odds_ft_home_team_win]]-Table3[[#This Row],[Margin/3]]</f>
        <v>0.29780801209372637</v>
      </c>
      <c r="BH488">
        <f>1/Table3[[#This Row],[odds_ft_draw]]-Table3[[#This Row],[Margin/3]]</f>
        <v>0.31368102796674224</v>
      </c>
      <c r="BI488">
        <f>1/Table3[[#This Row],[odds_ft_away_team_win]]-Table3[[#This Row],[Margin/3]]</f>
        <v>0.38851095993953133</v>
      </c>
      <c r="BJ488">
        <f>MROUND(Table3[[#This Row],[ProbH]]*100,2)/100</f>
        <v>0.3</v>
      </c>
      <c r="BK488">
        <v>1.5</v>
      </c>
      <c r="BL488">
        <v>2.5499999999999998</v>
      </c>
      <c r="BM488">
        <v>5.05</v>
      </c>
      <c r="BN488">
        <v>10.25</v>
      </c>
      <c r="BO488">
        <v>2.1</v>
      </c>
      <c r="BP488">
        <v>1.67</v>
      </c>
      <c r="BQ488" t="s">
        <v>2353</v>
      </c>
      <c r="BR488">
        <f>VLOOKUP(Table3[[#This Row],[Reference]],metron,10,FALSE)</f>
        <v>2.5726407816919519</v>
      </c>
      <c r="BS488">
        <f>VLOOKUP(Table3[[#This Row],[Reference]],metron,11,FALSE)</f>
        <v>1.1805091283106199</v>
      </c>
      <c r="BT488">
        <f>VLOOKUP(Table3[[#This Row],[Reference]],metron,12,FALSE)</f>
        <v>1.3921316533813319</v>
      </c>
      <c r="BU488">
        <f>VLOOKUP(Table3[[#This Row],[Reference]],metron,13,FALSE)</f>
        <v>0.5209673269873939</v>
      </c>
      <c r="BV488">
        <f>VLOOKUP(Table3[[#This Row],[Reference]],metron,14,FALSE)</f>
        <v>0.61847182917417032</v>
      </c>
      <c r="BW488">
        <f>VLOOKUP(Table3[[#This Row],[Reference]],metron,15,FALSE)</f>
        <v>11.149200710479571</v>
      </c>
      <c r="BX488">
        <f>VLOOKUP(Table3[[#This Row],[Reference]],metron,16,FALSE)</f>
        <v>11.444049733570161</v>
      </c>
      <c r="BY488">
        <f>VLOOKUP(Table3[[#This Row],[Reference]],metron,17,FALSE)</f>
        <v>4.5257270693512304</v>
      </c>
      <c r="BZ488">
        <f>VLOOKUP(Table3[[#This Row],[Reference]],metron,18,FALSE)</f>
        <v>4.8465324384787474</v>
      </c>
      <c r="CA488">
        <f>VLOOKUP(Table3[[#This Row],[Reference]],metron,19,FALSE)</f>
        <v>6.6234736411283404</v>
      </c>
      <c r="CB488">
        <f>VLOOKUP(Table3[[#This Row],[Reference]],metron,20,FALSE)</f>
        <v>6.5975172950914134</v>
      </c>
      <c r="CC488">
        <f>VLOOKUP(Table3[[#This Row],[Reference]],metron,21,FALSE)</f>
        <v>12.90081154192967</v>
      </c>
      <c r="CD488">
        <f>VLOOKUP(Table3[[#This Row],[Reference]],metron,22,FALSE)</f>
        <v>13.00360685302074</v>
      </c>
      <c r="CE488">
        <f>VLOOKUP(Table3[[#This Row],[Reference]],metron,23,FALSE)</f>
        <v>1.7502145922746779</v>
      </c>
      <c r="CF488">
        <f>VLOOKUP(Table3[[#This Row],[Reference]],metron,24,FALSE)</f>
        <v>1.831402831402831</v>
      </c>
      <c r="CG488">
        <f>VLOOKUP(Table3[[#This Row],[Reference]],metron,25,FALSE)</f>
        <v>9.6525096525096526E-2</v>
      </c>
      <c r="CH488">
        <f>VLOOKUP(Table3[[#This Row],[Reference]],metron,26,FALSE)</f>
        <v>0.1244101244101244</v>
      </c>
    </row>
    <row r="489" spans="1:86" hidden="1" x14ac:dyDescent="0.45">
      <c r="A489">
        <v>1579913100</v>
      </c>
      <c r="B489" t="s">
        <v>2634</v>
      </c>
      <c r="C489" t="s">
        <v>64</v>
      </c>
      <c r="D489" t="s">
        <v>65</v>
      </c>
      <c r="E489" t="s">
        <v>2331</v>
      </c>
      <c r="F489" t="s">
        <v>2321</v>
      </c>
      <c r="G489" t="s">
        <v>2275</v>
      </c>
      <c r="H489">
        <v>17</v>
      </c>
      <c r="I489">
        <v>1.88</v>
      </c>
      <c r="J489">
        <v>0.75</v>
      </c>
      <c r="K489">
        <v>2.1800000000000002</v>
      </c>
      <c r="L489">
        <v>0.75</v>
      </c>
      <c r="M489">
        <v>2</v>
      </c>
      <c r="N489">
        <v>1</v>
      </c>
      <c r="O489">
        <v>3</v>
      </c>
      <c r="P489">
        <v>0</v>
      </c>
      <c r="Q489">
        <v>0</v>
      </c>
      <c r="R489">
        <v>0</v>
      </c>
      <c r="S489" t="s">
        <v>2635</v>
      </c>
      <c r="T489">
        <v>62</v>
      </c>
      <c r="U489">
        <v>4</v>
      </c>
      <c r="V489">
        <v>1</v>
      </c>
      <c r="W489">
        <v>3</v>
      </c>
      <c r="X489">
        <v>0</v>
      </c>
      <c r="Y489">
        <v>4</v>
      </c>
      <c r="Z489">
        <v>0</v>
      </c>
      <c r="AA489">
        <v>2</v>
      </c>
      <c r="AB489">
        <v>1</v>
      </c>
      <c r="AC489">
        <v>1</v>
      </c>
      <c r="AD489">
        <v>3</v>
      </c>
      <c r="AE489">
        <v>11</v>
      </c>
      <c r="AF489">
        <v>13</v>
      </c>
      <c r="AG489">
        <v>2</v>
      </c>
      <c r="AH489">
        <v>6</v>
      </c>
      <c r="AI489">
        <v>9</v>
      </c>
      <c r="AJ489">
        <v>7</v>
      </c>
      <c r="AK489">
        <v>24</v>
      </c>
      <c r="AL489">
        <v>21</v>
      </c>
      <c r="AM489">
        <v>59</v>
      </c>
      <c r="AN489">
        <v>41</v>
      </c>
      <c r="AO489">
        <v>1.38</v>
      </c>
      <c r="AP489">
        <v>1.6</v>
      </c>
      <c r="AQ489">
        <v>2.0699999999999998</v>
      </c>
      <c r="AR489">
        <v>44</v>
      </c>
      <c r="AS489">
        <v>44</v>
      </c>
      <c r="AT489">
        <v>25</v>
      </c>
      <c r="AU489">
        <v>19</v>
      </c>
      <c r="AV489">
        <v>19</v>
      </c>
      <c r="AW489">
        <v>26</v>
      </c>
      <c r="AX489">
        <v>51</v>
      </c>
      <c r="AY489">
        <v>32</v>
      </c>
      <c r="AZ489">
        <v>63</v>
      </c>
      <c r="BA489">
        <v>8</v>
      </c>
      <c r="BB489">
        <v>5.38</v>
      </c>
      <c r="BC489">
        <v>1.65</v>
      </c>
      <c r="BD489">
        <v>3.45</v>
      </c>
      <c r="BE489">
        <v>5.95</v>
      </c>
      <c r="BF489">
        <f t="shared" si="7"/>
        <v>2.1327635138376877E-2</v>
      </c>
      <c r="BG489">
        <f>1/Table3[[#This Row],[odds_ft_home_team_win]]-Table3[[#This Row],[Margin/3]]</f>
        <v>0.5847329709222292</v>
      </c>
      <c r="BH489">
        <f>1/Table3[[#This Row],[odds_ft_draw]]-Table3[[#This Row],[Margin/3]]</f>
        <v>0.26852743732539125</v>
      </c>
      <c r="BI489">
        <f>1/Table3[[#This Row],[odds_ft_away_team_win]]-Table3[[#This Row],[Margin/3]]</f>
        <v>0.14673959175237941</v>
      </c>
      <c r="BJ489">
        <f>MROUND(Table3[[#This Row],[ProbH]]*100,2)/100</f>
        <v>0.57999999999999996</v>
      </c>
      <c r="BK489">
        <v>1.45</v>
      </c>
      <c r="BL489">
        <v>2.4</v>
      </c>
      <c r="BM489">
        <v>4.5999999999999996</v>
      </c>
      <c r="BN489">
        <v>9.25</v>
      </c>
      <c r="BO489">
        <v>2.2999999999999998</v>
      </c>
      <c r="BP489">
        <v>1.56</v>
      </c>
      <c r="BQ489" t="s">
        <v>2341</v>
      </c>
      <c r="BR489">
        <f>VLOOKUP(Table3[[#This Row],[Reference]],metron,10,FALSE)</f>
        <v>2.6362999299229148</v>
      </c>
      <c r="BS489">
        <f>VLOOKUP(Table3[[#This Row],[Reference]],metron,11,FALSE)</f>
        <v>1.7619715019855171</v>
      </c>
      <c r="BT489">
        <f>VLOOKUP(Table3[[#This Row],[Reference]],metron,12,FALSE)</f>
        <v>0.87432842793739785</v>
      </c>
      <c r="BU489">
        <f>VLOOKUP(Table3[[#This Row],[Reference]],metron,13,FALSE)</f>
        <v>0.78411214953271025</v>
      </c>
      <c r="BV489">
        <f>VLOOKUP(Table3[[#This Row],[Reference]],metron,14,FALSE)</f>
        <v>0.38060747663551397</v>
      </c>
      <c r="BW489">
        <f>VLOOKUP(Table3[[#This Row],[Reference]],metron,15,FALSE)</f>
        <v>14.215499378367181</v>
      </c>
      <c r="BX489">
        <f>VLOOKUP(Table3[[#This Row],[Reference]],metron,16,FALSE)</f>
        <v>8.9523612261806136</v>
      </c>
      <c r="BY489">
        <f>VLOOKUP(Table3[[#This Row],[Reference]],metron,17,FALSE)</f>
        <v>6.3083121289228163</v>
      </c>
      <c r="BZ489">
        <f>VLOOKUP(Table3[[#This Row],[Reference]],metron,18,FALSE)</f>
        <v>3.7757524374735061</v>
      </c>
      <c r="CA489">
        <f>VLOOKUP(Table3[[#This Row],[Reference]],metron,19,FALSE)</f>
        <v>7.9071872494443642</v>
      </c>
      <c r="CB489">
        <f>VLOOKUP(Table3[[#This Row],[Reference]],metron,20,FALSE)</f>
        <v>5.1766087887071075</v>
      </c>
      <c r="CC489">
        <f>VLOOKUP(Table3[[#This Row],[Reference]],metron,21,FALSE)</f>
        <v>12.634239592183521</v>
      </c>
      <c r="CD489">
        <f>VLOOKUP(Table3[[#This Row],[Reference]],metron,22,FALSE)</f>
        <v>13.597706032285471</v>
      </c>
      <c r="CE489">
        <f>VLOOKUP(Table3[[#This Row],[Reference]],metron,23,FALSE)</f>
        <v>1.365400161681487</v>
      </c>
      <c r="CF489">
        <f>VLOOKUP(Table3[[#This Row],[Reference]],metron,24,FALSE)</f>
        <v>1.963621665319321</v>
      </c>
      <c r="CG489">
        <f>VLOOKUP(Table3[[#This Row],[Reference]],metron,25,FALSE)</f>
        <v>7.1544058205335492E-2</v>
      </c>
      <c r="CH489">
        <f>VLOOKUP(Table3[[#This Row],[Reference]],metron,26,FALSE)</f>
        <v>0.1216653193209378</v>
      </c>
    </row>
    <row r="490" spans="1:86" hidden="1" x14ac:dyDescent="0.45">
      <c r="A490">
        <v>1579913100</v>
      </c>
      <c r="B490" t="s">
        <v>2634</v>
      </c>
      <c r="C490" t="s">
        <v>64</v>
      </c>
      <c r="D490" t="s">
        <v>65</v>
      </c>
      <c r="E490" t="s">
        <v>2274</v>
      </c>
      <c r="F490" t="s">
        <v>2295</v>
      </c>
      <c r="G490" t="s">
        <v>2285</v>
      </c>
      <c r="H490">
        <v>17</v>
      </c>
      <c r="I490">
        <v>1.57</v>
      </c>
      <c r="J490">
        <v>1.25</v>
      </c>
      <c r="K490">
        <v>1.36</v>
      </c>
      <c r="L490">
        <v>1.18</v>
      </c>
      <c r="M490">
        <v>1</v>
      </c>
      <c r="N490">
        <v>0</v>
      </c>
      <c r="O490">
        <v>1</v>
      </c>
      <c r="P490">
        <v>1</v>
      </c>
      <c r="Q490">
        <v>1</v>
      </c>
      <c r="R490">
        <v>0</v>
      </c>
      <c r="S490">
        <v>12</v>
      </c>
      <c r="U490">
        <v>2</v>
      </c>
      <c r="V490">
        <v>6</v>
      </c>
      <c r="W490">
        <v>1</v>
      </c>
      <c r="X490">
        <v>0</v>
      </c>
      <c r="Y490">
        <v>4</v>
      </c>
      <c r="Z490">
        <v>2</v>
      </c>
      <c r="AA490">
        <v>1</v>
      </c>
      <c r="AB490">
        <v>0</v>
      </c>
      <c r="AC490">
        <v>2</v>
      </c>
      <c r="AD490">
        <v>4</v>
      </c>
      <c r="AE490">
        <v>6</v>
      </c>
      <c r="AF490">
        <v>9</v>
      </c>
      <c r="AG490">
        <v>3</v>
      </c>
      <c r="AH490">
        <v>5</v>
      </c>
      <c r="AI490">
        <v>3</v>
      </c>
      <c r="AJ490">
        <v>4</v>
      </c>
      <c r="AK490">
        <v>11</v>
      </c>
      <c r="AL490">
        <v>12</v>
      </c>
      <c r="AM490">
        <v>42</v>
      </c>
      <c r="AN490">
        <v>58</v>
      </c>
      <c r="AO490">
        <v>1.05</v>
      </c>
      <c r="AP490">
        <v>1.59</v>
      </c>
      <c r="AQ490">
        <v>1.43</v>
      </c>
      <c r="AR490">
        <v>28</v>
      </c>
      <c r="AS490">
        <v>34</v>
      </c>
      <c r="AT490">
        <v>28</v>
      </c>
      <c r="AU490">
        <v>7</v>
      </c>
      <c r="AV490">
        <v>0</v>
      </c>
      <c r="AW490">
        <v>14</v>
      </c>
      <c r="AX490">
        <v>61</v>
      </c>
      <c r="AY490">
        <v>22</v>
      </c>
      <c r="AZ490">
        <v>41</v>
      </c>
      <c r="BA490">
        <v>11.13</v>
      </c>
      <c r="BB490">
        <v>5.68</v>
      </c>
      <c r="BC490">
        <v>2.5499999999999998</v>
      </c>
      <c r="BD490">
        <v>2.8</v>
      </c>
      <c r="BE490">
        <v>3.15</v>
      </c>
      <c r="BF490">
        <f t="shared" si="7"/>
        <v>2.2253345782757544E-2</v>
      </c>
      <c r="BG490">
        <f>1/Table3[[#This Row],[odds_ft_home_team_win]]-Table3[[#This Row],[Margin/3]]</f>
        <v>0.36990351696234053</v>
      </c>
      <c r="BH490">
        <f>1/Table3[[#This Row],[odds_ft_draw]]-Table3[[#This Row],[Margin/3]]</f>
        <v>0.33488951136009959</v>
      </c>
      <c r="BI490">
        <f>1/Table3[[#This Row],[odds_ft_away_team_win]]-Table3[[#This Row],[Margin/3]]</f>
        <v>0.29520697167755988</v>
      </c>
      <c r="BJ490">
        <f>MROUND(Table3[[#This Row],[ProbH]]*100,2)/100</f>
        <v>0.36</v>
      </c>
      <c r="BK490">
        <v>1.57</v>
      </c>
      <c r="BL490">
        <v>2.8</v>
      </c>
      <c r="BM490">
        <v>5.65</v>
      </c>
      <c r="BN490">
        <v>11.75</v>
      </c>
      <c r="BO490">
        <v>2.25</v>
      </c>
      <c r="BP490">
        <v>1.59</v>
      </c>
      <c r="BQ490" t="s">
        <v>2351</v>
      </c>
      <c r="BR490">
        <f>VLOOKUP(Table3[[#This Row],[Reference]],metron,10,FALSE)</f>
        <v>2.5110350525197691</v>
      </c>
      <c r="BS490">
        <f>VLOOKUP(Table3[[#This Row],[Reference]],metron,11,FALSE)</f>
        <v>1.269326094653606</v>
      </c>
      <c r="BT490">
        <f>VLOOKUP(Table3[[#This Row],[Reference]],metron,12,FALSE)</f>
        <v>1.2417089578661631</v>
      </c>
      <c r="BU490">
        <f>VLOOKUP(Table3[[#This Row],[Reference]],metron,13,FALSE)</f>
        <v>0.56586402266288949</v>
      </c>
      <c r="BV490">
        <f>VLOOKUP(Table3[[#This Row],[Reference]],metron,14,FALSE)</f>
        <v>0.55158168083097259</v>
      </c>
      <c r="BW490">
        <f>VLOOKUP(Table3[[#This Row],[Reference]],metron,15,FALSE)</f>
        <v>11.49400826446281</v>
      </c>
      <c r="BX490">
        <f>VLOOKUP(Table3[[#This Row],[Reference]],metron,16,FALSE)</f>
        <v>10.507231404958681</v>
      </c>
      <c r="BY490">
        <f>VLOOKUP(Table3[[#This Row],[Reference]],metron,17,FALSE)</f>
        <v>4.9238790406673623</v>
      </c>
      <c r="BZ490">
        <f>VLOOKUP(Table3[[#This Row],[Reference]],metron,18,FALSE)</f>
        <v>4.6296141814389991</v>
      </c>
      <c r="CA490">
        <f>VLOOKUP(Table3[[#This Row],[Reference]],metron,19,FALSE)</f>
        <v>6.5701292237954476</v>
      </c>
      <c r="CB490">
        <f>VLOOKUP(Table3[[#This Row],[Reference]],metron,20,FALSE)</f>
        <v>5.8776172235196817</v>
      </c>
      <c r="CC490">
        <f>VLOOKUP(Table3[[#This Row],[Reference]],metron,21,FALSE)</f>
        <v>12.798739495798319</v>
      </c>
      <c r="CD490">
        <f>VLOOKUP(Table3[[#This Row],[Reference]],metron,22,FALSE)</f>
        <v>12.98844537815126</v>
      </c>
      <c r="CE490">
        <f>VLOOKUP(Table3[[#This Row],[Reference]],metron,23,FALSE)</f>
        <v>1.604928297313674</v>
      </c>
      <c r="CF490">
        <f>VLOOKUP(Table3[[#This Row],[Reference]],metron,24,FALSE)</f>
        <v>1.791961219955565</v>
      </c>
      <c r="CG490">
        <f>VLOOKUP(Table3[[#This Row],[Reference]],metron,25,FALSE)</f>
        <v>8.887093516461321E-2</v>
      </c>
      <c r="CH490">
        <f>VLOOKUP(Table3[[#This Row],[Reference]],metron,26,FALSE)</f>
        <v>0.11694607150070691</v>
      </c>
    </row>
    <row r="491" spans="1:86" hidden="1" x14ac:dyDescent="0.45">
      <c r="A491">
        <v>1579984500</v>
      </c>
      <c r="B491" t="s">
        <v>2636</v>
      </c>
      <c r="C491" t="s">
        <v>64</v>
      </c>
      <c r="D491" t="s">
        <v>65</v>
      </c>
      <c r="E491" t="s">
        <v>2325</v>
      </c>
      <c r="F491" t="s">
        <v>2304</v>
      </c>
      <c r="G491" t="s">
        <v>2312</v>
      </c>
      <c r="H491">
        <v>17</v>
      </c>
      <c r="I491">
        <v>1.88</v>
      </c>
      <c r="J491">
        <v>1.1299999999999999</v>
      </c>
      <c r="K491">
        <v>1.67</v>
      </c>
      <c r="L491">
        <v>1.0900000000000001</v>
      </c>
      <c r="M491">
        <v>1</v>
      </c>
      <c r="N491">
        <v>1</v>
      </c>
      <c r="O491">
        <v>2</v>
      </c>
      <c r="P491">
        <v>2</v>
      </c>
      <c r="Q491">
        <v>1</v>
      </c>
      <c r="R491">
        <v>1</v>
      </c>
      <c r="S491">
        <v>25</v>
      </c>
      <c r="T491">
        <v>44</v>
      </c>
      <c r="U491">
        <v>6</v>
      </c>
      <c r="V491">
        <v>10</v>
      </c>
      <c r="W491">
        <v>1</v>
      </c>
      <c r="X491">
        <v>0</v>
      </c>
      <c r="Y491">
        <v>1</v>
      </c>
      <c r="Z491">
        <v>0</v>
      </c>
      <c r="AA491">
        <v>0</v>
      </c>
      <c r="AB491">
        <v>1</v>
      </c>
      <c r="AC491">
        <v>0</v>
      </c>
      <c r="AD491">
        <v>1</v>
      </c>
      <c r="AE491">
        <v>8</v>
      </c>
      <c r="AF491">
        <v>10</v>
      </c>
      <c r="AG491">
        <v>3</v>
      </c>
      <c r="AH491">
        <v>4</v>
      </c>
      <c r="AI491">
        <v>5</v>
      </c>
      <c r="AJ491">
        <v>6</v>
      </c>
      <c r="AK491">
        <v>5</v>
      </c>
      <c r="AL491">
        <v>9</v>
      </c>
      <c r="AM491">
        <v>53</v>
      </c>
      <c r="AN491">
        <v>47</v>
      </c>
      <c r="AO491">
        <v>1.17</v>
      </c>
      <c r="AP491">
        <v>1.38</v>
      </c>
      <c r="AQ491">
        <v>3.07</v>
      </c>
      <c r="AR491">
        <v>69</v>
      </c>
      <c r="AS491">
        <v>82</v>
      </c>
      <c r="AT491">
        <v>57</v>
      </c>
      <c r="AU491">
        <v>44</v>
      </c>
      <c r="AV491">
        <v>19</v>
      </c>
      <c r="AW491">
        <v>51</v>
      </c>
      <c r="AX491">
        <v>69</v>
      </c>
      <c r="AY491">
        <v>63</v>
      </c>
      <c r="AZ491">
        <v>88</v>
      </c>
      <c r="BA491">
        <v>8.75</v>
      </c>
      <c r="BB491">
        <v>5.76</v>
      </c>
      <c r="BC491">
        <v>2.6</v>
      </c>
      <c r="BD491">
        <v>3.2</v>
      </c>
      <c r="BE491">
        <v>2.75</v>
      </c>
      <c r="BF491">
        <f t="shared" si="7"/>
        <v>2.025058275058278E-2</v>
      </c>
      <c r="BG491">
        <f>1/Table3[[#This Row],[odds_ft_home_team_win]]-Table3[[#This Row],[Margin/3]]</f>
        <v>0.3643648018648018</v>
      </c>
      <c r="BH491">
        <f>1/Table3[[#This Row],[odds_ft_draw]]-Table3[[#This Row],[Margin/3]]</f>
        <v>0.29224941724941722</v>
      </c>
      <c r="BI491">
        <f>1/Table3[[#This Row],[odds_ft_away_team_win]]-Table3[[#This Row],[Margin/3]]</f>
        <v>0.34338578088578087</v>
      </c>
      <c r="BJ491">
        <f>MROUND(Table3[[#This Row],[ProbH]]*100,2)/100</f>
        <v>0.36</v>
      </c>
      <c r="BK491">
        <v>1.31</v>
      </c>
      <c r="BL491">
        <v>1.95</v>
      </c>
      <c r="BM491">
        <v>3.45</v>
      </c>
      <c r="BN491">
        <v>6.7</v>
      </c>
      <c r="BO491">
        <v>1.74</v>
      </c>
      <c r="BP491">
        <v>2</v>
      </c>
      <c r="BQ491" t="s">
        <v>2328</v>
      </c>
      <c r="BR491">
        <f>VLOOKUP(Table3[[#This Row],[Reference]],metron,10,FALSE)</f>
        <v>2.5110350525197691</v>
      </c>
      <c r="BS491">
        <f>VLOOKUP(Table3[[#This Row],[Reference]],metron,11,FALSE)</f>
        <v>1.269326094653606</v>
      </c>
      <c r="BT491">
        <f>VLOOKUP(Table3[[#This Row],[Reference]],metron,12,FALSE)</f>
        <v>1.2417089578661631</v>
      </c>
      <c r="BU491">
        <f>VLOOKUP(Table3[[#This Row],[Reference]],metron,13,FALSE)</f>
        <v>0.56586402266288949</v>
      </c>
      <c r="BV491">
        <f>VLOOKUP(Table3[[#This Row],[Reference]],metron,14,FALSE)</f>
        <v>0.55158168083097259</v>
      </c>
      <c r="BW491">
        <f>VLOOKUP(Table3[[#This Row],[Reference]],metron,15,FALSE)</f>
        <v>11.49400826446281</v>
      </c>
      <c r="BX491">
        <f>VLOOKUP(Table3[[#This Row],[Reference]],metron,16,FALSE)</f>
        <v>10.507231404958681</v>
      </c>
      <c r="BY491">
        <f>VLOOKUP(Table3[[#This Row],[Reference]],metron,17,FALSE)</f>
        <v>4.9238790406673623</v>
      </c>
      <c r="BZ491">
        <f>VLOOKUP(Table3[[#This Row],[Reference]],metron,18,FALSE)</f>
        <v>4.6296141814389991</v>
      </c>
      <c r="CA491">
        <f>VLOOKUP(Table3[[#This Row],[Reference]],metron,19,FALSE)</f>
        <v>6.5701292237954476</v>
      </c>
      <c r="CB491">
        <f>VLOOKUP(Table3[[#This Row],[Reference]],metron,20,FALSE)</f>
        <v>5.8776172235196817</v>
      </c>
      <c r="CC491">
        <f>VLOOKUP(Table3[[#This Row],[Reference]],metron,21,FALSE)</f>
        <v>12.798739495798319</v>
      </c>
      <c r="CD491">
        <f>VLOOKUP(Table3[[#This Row],[Reference]],metron,22,FALSE)</f>
        <v>12.98844537815126</v>
      </c>
      <c r="CE491">
        <f>VLOOKUP(Table3[[#This Row],[Reference]],metron,23,FALSE)</f>
        <v>1.604928297313674</v>
      </c>
      <c r="CF491">
        <f>VLOOKUP(Table3[[#This Row],[Reference]],metron,24,FALSE)</f>
        <v>1.791961219955565</v>
      </c>
      <c r="CG491">
        <f>VLOOKUP(Table3[[#This Row],[Reference]],metron,25,FALSE)</f>
        <v>8.887093516461321E-2</v>
      </c>
      <c r="CH491">
        <f>VLOOKUP(Table3[[#This Row],[Reference]],metron,26,FALSE)</f>
        <v>0.11694607150070691</v>
      </c>
    </row>
    <row r="492" spans="1:86" hidden="1" x14ac:dyDescent="0.45">
      <c r="A492">
        <v>1579992000</v>
      </c>
      <c r="B492" t="s">
        <v>2637</v>
      </c>
      <c r="C492" t="s">
        <v>64</v>
      </c>
      <c r="D492" t="s">
        <v>65</v>
      </c>
      <c r="E492" t="s">
        <v>2283</v>
      </c>
      <c r="F492" t="s">
        <v>2299</v>
      </c>
      <c r="G492" t="s">
        <v>2452</v>
      </c>
      <c r="H492">
        <v>17</v>
      </c>
      <c r="I492">
        <v>1.63</v>
      </c>
      <c r="J492">
        <v>0.88</v>
      </c>
      <c r="K492">
        <v>1.67</v>
      </c>
      <c r="L492">
        <v>0.91</v>
      </c>
      <c r="M492">
        <v>1</v>
      </c>
      <c r="N492">
        <v>1</v>
      </c>
      <c r="O492">
        <v>2</v>
      </c>
      <c r="P492">
        <v>0</v>
      </c>
      <c r="Q492">
        <v>0</v>
      </c>
      <c r="R492">
        <v>0</v>
      </c>
      <c r="S492">
        <v>63</v>
      </c>
      <c r="T492">
        <v>69</v>
      </c>
      <c r="U492">
        <v>5</v>
      </c>
      <c r="V492">
        <v>2</v>
      </c>
      <c r="W492">
        <v>4</v>
      </c>
      <c r="X492">
        <v>0</v>
      </c>
      <c r="Y492">
        <v>4</v>
      </c>
      <c r="Z492">
        <v>0</v>
      </c>
      <c r="AA492">
        <v>2</v>
      </c>
      <c r="AB492">
        <v>2</v>
      </c>
      <c r="AC492">
        <v>2</v>
      </c>
      <c r="AD492">
        <v>2</v>
      </c>
      <c r="AE492">
        <v>8</v>
      </c>
      <c r="AF492">
        <v>4</v>
      </c>
      <c r="AG492">
        <v>4</v>
      </c>
      <c r="AH492">
        <v>2</v>
      </c>
      <c r="AI492">
        <v>4</v>
      </c>
      <c r="AJ492">
        <v>2</v>
      </c>
      <c r="AK492">
        <v>14</v>
      </c>
      <c r="AL492">
        <v>16</v>
      </c>
      <c r="AM492">
        <v>54</v>
      </c>
      <c r="AN492">
        <v>46</v>
      </c>
      <c r="AO492">
        <v>1.17</v>
      </c>
      <c r="AP492">
        <v>0.71</v>
      </c>
      <c r="AQ492">
        <v>2.82</v>
      </c>
      <c r="AR492">
        <v>51</v>
      </c>
      <c r="AS492">
        <v>75</v>
      </c>
      <c r="AT492">
        <v>57</v>
      </c>
      <c r="AU492">
        <v>32</v>
      </c>
      <c r="AV492">
        <v>19</v>
      </c>
      <c r="AW492">
        <v>44</v>
      </c>
      <c r="AX492">
        <v>88</v>
      </c>
      <c r="AY492">
        <v>25</v>
      </c>
      <c r="AZ492">
        <v>63</v>
      </c>
      <c r="BA492">
        <v>10.88</v>
      </c>
      <c r="BB492">
        <v>5.25</v>
      </c>
      <c r="BC492">
        <v>2.8</v>
      </c>
      <c r="BD492">
        <v>2.7</v>
      </c>
      <c r="BE492">
        <v>2.95</v>
      </c>
      <c r="BF492">
        <f t="shared" si="7"/>
        <v>2.2165426120228354E-2</v>
      </c>
      <c r="BG492">
        <f>1/Table3[[#This Row],[odds_ft_home_team_win]]-Table3[[#This Row],[Margin/3]]</f>
        <v>0.33497743102262878</v>
      </c>
      <c r="BH492">
        <f>1/Table3[[#This Row],[odds_ft_draw]]-Table3[[#This Row],[Margin/3]]</f>
        <v>0.34820494425014198</v>
      </c>
      <c r="BI492">
        <f>1/Table3[[#This Row],[odds_ft_away_team_win]]-Table3[[#This Row],[Margin/3]]</f>
        <v>0.31681762472722924</v>
      </c>
      <c r="BJ492">
        <f>MROUND(Table3[[#This Row],[ProbH]]*100,2)/100</f>
        <v>0.34</v>
      </c>
      <c r="BK492">
        <v>1.51</v>
      </c>
      <c r="BL492">
        <v>2.6</v>
      </c>
      <c r="BM492">
        <v>5.15</v>
      </c>
      <c r="BN492">
        <v>10.5</v>
      </c>
      <c r="BO492">
        <v>2.1</v>
      </c>
      <c r="BP492">
        <v>1.69</v>
      </c>
      <c r="BQ492" t="s">
        <v>2288</v>
      </c>
      <c r="BR492">
        <f>VLOOKUP(Table3[[#This Row],[Reference]],metron,10,FALSE)</f>
        <v>2.5229727551184897</v>
      </c>
      <c r="BS492">
        <f>VLOOKUP(Table3[[#This Row],[Reference]],metron,11,FALSE)</f>
        <v>1.228921489601805</v>
      </c>
      <c r="BT492">
        <f>VLOOKUP(Table3[[#This Row],[Reference]],metron,12,FALSE)</f>
        <v>1.2940512655166849</v>
      </c>
      <c r="BU492">
        <f>VLOOKUP(Table3[[#This Row],[Reference]],metron,13,FALSE)</f>
        <v>0.53240890035472432</v>
      </c>
      <c r="BV492">
        <f>VLOOKUP(Table3[[#This Row],[Reference]],metron,14,FALSE)</f>
        <v>0.56514027732989358</v>
      </c>
      <c r="BW492">
        <f>VLOOKUP(Table3[[#This Row],[Reference]],metron,15,FALSE)</f>
        <v>11.417888124439131</v>
      </c>
      <c r="BX492">
        <f>VLOOKUP(Table3[[#This Row],[Reference]],metron,16,FALSE)</f>
        <v>10.76308704756207</v>
      </c>
      <c r="BY492">
        <f>VLOOKUP(Table3[[#This Row],[Reference]],metron,17,FALSE)</f>
        <v>4.8317672021824798</v>
      </c>
      <c r="BZ492">
        <f>VLOOKUP(Table3[[#This Row],[Reference]],metron,18,FALSE)</f>
        <v>4.6698999696877843</v>
      </c>
      <c r="CA492">
        <f>VLOOKUP(Table3[[#This Row],[Reference]],metron,19,FALSE)</f>
        <v>6.5861209222566508</v>
      </c>
      <c r="CB492">
        <f>VLOOKUP(Table3[[#This Row],[Reference]],metron,20,FALSE)</f>
        <v>6.093187077874286</v>
      </c>
      <c r="CC492">
        <f>VLOOKUP(Table3[[#This Row],[Reference]],metron,21,FALSE)</f>
        <v>12.685679611650491</v>
      </c>
      <c r="CD492">
        <f>VLOOKUP(Table3[[#This Row],[Reference]],metron,22,FALSE)</f>
        <v>13.02639563106796</v>
      </c>
      <c r="CE492">
        <f>VLOOKUP(Table3[[#This Row],[Reference]],metron,23,FALSE)</f>
        <v>1.6481211768132831</v>
      </c>
      <c r="CF492">
        <f>VLOOKUP(Table3[[#This Row],[Reference]],metron,24,FALSE)</f>
        <v>1.8572676958928049</v>
      </c>
      <c r="CG492">
        <f>VLOOKUP(Table3[[#This Row],[Reference]],metron,25,FALSE)</f>
        <v>9.641712787649287E-2</v>
      </c>
      <c r="CH492">
        <f>VLOOKUP(Table3[[#This Row],[Reference]],metron,26,FALSE)</f>
        <v>0.11302068161957469</v>
      </c>
    </row>
    <row r="493" spans="1:86" hidden="1" x14ac:dyDescent="0.45">
      <c r="A493">
        <v>1579992000</v>
      </c>
      <c r="B493" t="s">
        <v>2637</v>
      </c>
      <c r="C493" t="s">
        <v>64</v>
      </c>
      <c r="D493" t="s">
        <v>65</v>
      </c>
      <c r="E493" t="s">
        <v>2305</v>
      </c>
      <c r="F493" t="s">
        <v>2278</v>
      </c>
      <c r="G493" t="s">
        <v>2280</v>
      </c>
      <c r="H493">
        <v>17</v>
      </c>
      <c r="I493">
        <v>1.5</v>
      </c>
      <c r="J493">
        <v>0</v>
      </c>
      <c r="K493">
        <v>1.45</v>
      </c>
      <c r="L493">
        <v>0.09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0</v>
      </c>
      <c r="S493" t="s">
        <v>77</v>
      </c>
      <c r="U493">
        <v>4</v>
      </c>
      <c r="V493">
        <v>4</v>
      </c>
      <c r="W493">
        <v>3</v>
      </c>
      <c r="X493">
        <v>0</v>
      </c>
      <c r="Y493">
        <v>3</v>
      </c>
      <c r="Z493">
        <v>0</v>
      </c>
      <c r="AA493">
        <v>1</v>
      </c>
      <c r="AB493">
        <v>2</v>
      </c>
      <c r="AC493">
        <v>0</v>
      </c>
      <c r="AD493">
        <v>3</v>
      </c>
      <c r="AE493">
        <v>18</v>
      </c>
      <c r="AF493">
        <v>3</v>
      </c>
      <c r="AG493">
        <v>7</v>
      </c>
      <c r="AH493">
        <v>2</v>
      </c>
      <c r="AI493">
        <v>11</v>
      </c>
      <c r="AJ493">
        <v>1</v>
      </c>
      <c r="AK493">
        <v>13</v>
      </c>
      <c r="AL493">
        <v>13</v>
      </c>
      <c r="AM493">
        <v>61</v>
      </c>
      <c r="AN493">
        <v>39</v>
      </c>
      <c r="AO493">
        <v>2.21</v>
      </c>
      <c r="AP493">
        <v>0.67</v>
      </c>
      <c r="AQ493">
        <v>2.25</v>
      </c>
      <c r="AR493">
        <v>48</v>
      </c>
      <c r="AS493">
        <v>62</v>
      </c>
      <c r="AT493">
        <v>41</v>
      </c>
      <c r="AU493">
        <v>21</v>
      </c>
      <c r="AV493">
        <v>14</v>
      </c>
      <c r="AW493">
        <v>15</v>
      </c>
      <c r="AX493">
        <v>34</v>
      </c>
      <c r="AY493">
        <v>48</v>
      </c>
      <c r="AZ493">
        <v>82</v>
      </c>
      <c r="BA493">
        <v>8.32</v>
      </c>
      <c r="BB493">
        <v>4.82</v>
      </c>
      <c r="BC493">
        <v>2.15</v>
      </c>
      <c r="BD493">
        <v>2.8</v>
      </c>
      <c r="BE493">
        <v>4.05</v>
      </c>
      <c r="BF493">
        <f t="shared" si="7"/>
        <v>2.3057572153179384E-2</v>
      </c>
      <c r="BG493">
        <f>1/Table3[[#This Row],[odds_ft_home_team_win]]-Table3[[#This Row],[Margin/3]]</f>
        <v>0.44205870691658805</v>
      </c>
      <c r="BH493">
        <f>1/Table3[[#This Row],[odds_ft_draw]]-Table3[[#This Row],[Margin/3]]</f>
        <v>0.33408528498967777</v>
      </c>
      <c r="BI493">
        <f>1/Table3[[#This Row],[odds_ft_away_team_win]]-Table3[[#This Row],[Margin/3]]</f>
        <v>0.22385600809373421</v>
      </c>
      <c r="BJ493">
        <f>MROUND(Table3[[#This Row],[ProbH]]*100,2)/100</f>
        <v>0.44</v>
      </c>
      <c r="BK493">
        <v>1.5</v>
      </c>
      <c r="BL493">
        <v>2.5499999999999998</v>
      </c>
      <c r="BM493">
        <v>5.05</v>
      </c>
      <c r="BN493">
        <v>10.25</v>
      </c>
      <c r="BO493">
        <v>2.1</v>
      </c>
      <c r="BP493">
        <v>1.67</v>
      </c>
      <c r="BQ493" t="s">
        <v>2344</v>
      </c>
      <c r="BR493">
        <f>VLOOKUP(Table3[[#This Row],[Reference]],metron,10,FALSE)</f>
        <v>2.4807646356033461</v>
      </c>
      <c r="BS493">
        <f>VLOOKUP(Table3[[#This Row],[Reference]],metron,11,FALSE)</f>
        <v>1.4140979689366791</v>
      </c>
      <c r="BT493">
        <f>VLOOKUP(Table3[[#This Row],[Reference]],metron,12,FALSE)</f>
        <v>1.0666666666666671</v>
      </c>
      <c r="BU493">
        <f>VLOOKUP(Table3[[#This Row],[Reference]],metron,13,FALSE)</f>
        <v>0.62712066905615294</v>
      </c>
      <c r="BV493">
        <f>VLOOKUP(Table3[[#This Row],[Reference]],metron,14,FALSE)</f>
        <v>0.46009557945041818</v>
      </c>
      <c r="BW493">
        <f>VLOOKUP(Table3[[#This Row],[Reference]],metron,15,FALSE)</f>
        <v>12.56969280146722</v>
      </c>
      <c r="BX493">
        <f>VLOOKUP(Table3[[#This Row],[Reference]],metron,16,FALSE)</f>
        <v>9.8695552498853729</v>
      </c>
      <c r="BY493">
        <f>VLOOKUP(Table3[[#This Row],[Reference]],metron,17,FALSE)</f>
        <v>5.2754256787850897</v>
      </c>
      <c r="BZ493">
        <f>VLOOKUP(Table3[[#This Row],[Reference]],metron,18,FALSE)</f>
        <v>4.1279337321675103</v>
      </c>
      <c r="CA493">
        <f>VLOOKUP(Table3[[#This Row],[Reference]],metron,19,FALSE)</f>
        <v>7.2942671226821298</v>
      </c>
      <c r="CB493">
        <f>VLOOKUP(Table3[[#This Row],[Reference]],metron,20,FALSE)</f>
        <v>5.7416215177178627</v>
      </c>
      <c r="CC493">
        <f>VLOOKUP(Table3[[#This Row],[Reference]],metron,21,FALSE)</f>
        <v>12.897246007868549</v>
      </c>
      <c r="CD493">
        <f>VLOOKUP(Table3[[#This Row],[Reference]],metron,22,FALSE)</f>
        <v>13.507058551261281</v>
      </c>
      <c r="CE493">
        <f>VLOOKUP(Table3[[#This Row],[Reference]],metron,23,FALSE)</f>
        <v>1.576522702104098</v>
      </c>
      <c r="CF493">
        <f>VLOOKUP(Table3[[#This Row],[Reference]],metron,24,FALSE)</f>
        <v>1.917165005537099</v>
      </c>
      <c r="CG493">
        <f>VLOOKUP(Table3[[#This Row],[Reference]],metron,25,FALSE)</f>
        <v>8.4385382059800659E-2</v>
      </c>
      <c r="CH493">
        <f>VLOOKUP(Table3[[#This Row],[Reference]],metron,26,FALSE)</f>
        <v>0.1233665559246955</v>
      </c>
    </row>
    <row r="494" spans="1:86" hidden="1" x14ac:dyDescent="0.45">
      <c r="A494">
        <v>1579999500</v>
      </c>
      <c r="B494" t="s">
        <v>2638</v>
      </c>
      <c r="C494" t="s">
        <v>64</v>
      </c>
      <c r="D494" t="s">
        <v>65</v>
      </c>
      <c r="E494" t="s">
        <v>2284</v>
      </c>
      <c r="F494" t="s">
        <v>66</v>
      </c>
      <c r="G494" t="s">
        <v>2384</v>
      </c>
      <c r="H494">
        <v>17</v>
      </c>
      <c r="I494">
        <v>0.75</v>
      </c>
      <c r="J494">
        <v>2.5</v>
      </c>
      <c r="K494">
        <v>0.82</v>
      </c>
      <c r="L494">
        <v>2.5</v>
      </c>
      <c r="M494">
        <v>0</v>
      </c>
      <c r="N494">
        <v>1</v>
      </c>
      <c r="O494">
        <v>1</v>
      </c>
      <c r="P494">
        <v>1</v>
      </c>
      <c r="Q494">
        <v>0</v>
      </c>
      <c r="R494">
        <v>1</v>
      </c>
      <c r="T494">
        <v>16</v>
      </c>
      <c r="U494">
        <v>4</v>
      </c>
      <c r="V494">
        <v>10</v>
      </c>
      <c r="W494">
        <v>3</v>
      </c>
      <c r="X494">
        <v>0</v>
      </c>
      <c r="Y494">
        <v>0</v>
      </c>
      <c r="Z494">
        <v>0</v>
      </c>
      <c r="AA494">
        <v>2</v>
      </c>
      <c r="AB494">
        <v>1</v>
      </c>
      <c r="AC494">
        <v>0</v>
      </c>
      <c r="AD494">
        <v>0</v>
      </c>
      <c r="AE494">
        <v>8</v>
      </c>
      <c r="AF494">
        <v>16</v>
      </c>
      <c r="AG494">
        <v>4</v>
      </c>
      <c r="AH494">
        <v>4</v>
      </c>
      <c r="AI494">
        <v>4</v>
      </c>
      <c r="AJ494">
        <v>12</v>
      </c>
      <c r="AK494">
        <v>15</v>
      </c>
      <c r="AL494">
        <v>8</v>
      </c>
      <c r="AM494">
        <v>33</v>
      </c>
      <c r="AN494">
        <v>67</v>
      </c>
      <c r="AO494">
        <v>1.1599999999999999</v>
      </c>
      <c r="AP494">
        <v>1.98</v>
      </c>
      <c r="AQ494">
        <v>3.69</v>
      </c>
      <c r="AR494">
        <v>63</v>
      </c>
      <c r="AS494">
        <v>94</v>
      </c>
      <c r="AT494">
        <v>69</v>
      </c>
      <c r="AU494">
        <v>44</v>
      </c>
      <c r="AV494">
        <v>38</v>
      </c>
      <c r="AW494">
        <v>44</v>
      </c>
      <c r="AX494">
        <v>100</v>
      </c>
      <c r="AY494">
        <v>63</v>
      </c>
      <c r="AZ494">
        <v>94</v>
      </c>
      <c r="BA494">
        <v>10.38</v>
      </c>
      <c r="BB494">
        <v>6.26</v>
      </c>
      <c r="BC494">
        <v>10.75</v>
      </c>
      <c r="BD494">
        <v>5.75</v>
      </c>
      <c r="BE494">
        <v>1.26</v>
      </c>
      <c r="BF494">
        <f t="shared" si="7"/>
        <v>2.0195697647669302E-2</v>
      </c>
      <c r="BG494">
        <f>1/Table3[[#This Row],[odds_ft_home_team_win]]-Table3[[#This Row],[Margin/3]]</f>
        <v>7.2827558166284181E-2</v>
      </c>
      <c r="BH494">
        <f>1/Table3[[#This Row],[odds_ft_draw]]-Table3[[#This Row],[Margin/3]]</f>
        <v>0.15371734583059157</v>
      </c>
      <c r="BI494">
        <f>1/Table3[[#This Row],[odds_ft_away_team_win]]-Table3[[#This Row],[Margin/3]]</f>
        <v>0.77345509600312434</v>
      </c>
      <c r="BJ494">
        <f>MROUND(Table3[[#This Row],[ProbH]]*100,2)/100</f>
        <v>0.08</v>
      </c>
      <c r="BK494">
        <v>1.19</v>
      </c>
      <c r="BL494">
        <v>1.62</v>
      </c>
      <c r="BM494">
        <v>2.5499999999999998</v>
      </c>
      <c r="BN494">
        <v>4.55</v>
      </c>
      <c r="BO494">
        <v>2.15</v>
      </c>
      <c r="BP494">
        <v>1.65</v>
      </c>
      <c r="BQ494" t="s">
        <v>2365</v>
      </c>
      <c r="BR494">
        <f>VLOOKUP(Table3[[#This Row],[Reference]],metron,10,FALSE)</f>
        <v>2.9953488372093027</v>
      </c>
      <c r="BS494">
        <f>VLOOKUP(Table3[[#This Row],[Reference]],metron,11,FALSE)</f>
        <v>0.72868217054263562</v>
      </c>
      <c r="BT494">
        <f>VLOOKUP(Table3[[#This Row],[Reference]],metron,12,FALSE)</f>
        <v>2.2666666666666671</v>
      </c>
      <c r="BU494">
        <f>VLOOKUP(Table3[[#This Row],[Reference]],metron,13,FALSE)</f>
        <v>0.31987577639751552</v>
      </c>
      <c r="BV494">
        <f>VLOOKUP(Table3[[#This Row],[Reference]],metron,14,FALSE)</f>
        <v>0.98913043478260865</v>
      </c>
      <c r="BW494">
        <f>VLOOKUP(Table3[[#This Row],[Reference]],metron,15,FALSE)</f>
        <v>8.866323907455012</v>
      </c>
      <c r="BX494">
        <f>VLOOKUP(Table3[[#This Row],[Reference]],metron,16,FALSE)</f>
        <v>14.655526992287919</v>
      </c>
      <c r="BY494">
        <f>VLOOKUP(Table3[[#This Row],[Reference]],metron,17,FALSE)</f>
        <v>3.467866323907455</v>
      </c>
      <c r="BZ494">
        <f>VLOOKUP(Table3[[#This Row],[Reference]],metron,18,FALSE)</f>
        <v>6.5861182519280206</v>
      </c>
      <c r="CA494">
        <f>VLOOKUP(Table3[[#This Row],[Reference]],metron,19,FALSE)</f>
        <v>5.3984575835475574</v>
      </c>
      <c r="CB494">
        <f>VLOOKUP(Table3[[#This Row],[Reference]],metron,20,FALSE)</f>
        <v>8.0694087403598989</v>
      </c>
      <c r="CC494">
        <f>VLOOKUP(Table3[[#This Row],[Reference]],metron,21,FALSE)</f>
        <v>13.49081364829396</v>
      </c>
      <c r="CD494">
        <f>VLOOKUP(Table3[[#This Row],[Reference]],metron,22,FALSE)</f>
        <v>11.619422572178481</v>
      </c>
      <c r="CE494">
        <f>VLOOKUP(Table3[[#This Row],[Reference]],metron,23,FALSE)</f>
        <v>2.1246819338422389</v>
      </c>
      <c r="CF494">
        <f>VLOOKUP(Table3[[#This Row],[Reference]],metron,24,FALSE)</f>
        <v>1.7022900763358779</v>
      </c>
      <c r="CG494">
        <f>VLOOKUP(Table3[[#This Row],[Reference]],metron,25,FALSE)</f>
        <v>9.9236641221374045E-2</v>
      </c>
      <c r="CH494">
        <f>VLOOKUP(Table3[[#This Row],[Reference]],metron,26,FALSE)</f>
        <v>7.8880407124681931E-2</v>
      </c>
    </row>
    <row r="495" spans="1:86" hidden="1" x14ac:dyDescent="0.45">
      <c r="A495">
        <v>1580070900</v>
      </c>
      <c r="B495" t="s">
        <v>2639</v>
      </c>
      <c r="C495" t="s">
        <v>64</v>
      </c>
      <c r="D495" t="s">
        <v>65</v>
      </c>
      <c r="E495" t="s">
        <v>2326</v>
      </c>
      <c r="F495" t="s">
        <v>2279</v>
      </c>
      <c r="G495" t="s">
        <v>2296</v>
      </c>
      <c r="H495">
        <v>17</v>
      </c>
      <c r="I495">
        <v>1</v>
      </c>
      <c r="J495">
        <v>0.63</v>
      </c>
      <c r="K495">
        <v>0.83</v>
      </c>
      <c r="L495">
        <v>0.67</v>
      </c>
      <c r="M495">
        <v>3</v>
      </c>
      <c r="N495">
        <v>3</v>
      </c>
      <c r="O495">
        <v>6</v>
      </c>
      <c r="P495">
        <v>1</v>
      </c>
      <c r="Q495">
        <v>0</v>
      </c>
      <c r="R495">
        <v>1</v>
      </c>
      <c r="S495" t="s">
        <v>2640</v>
      </c>
      <c r="T495" t="s">
        <v>2641</v>
      </c>
      <c r="U495">
        <v>4</v>
      </c>
      <c r="V495">
        <v>4</v>
      </c>
      <c r="W495">
        <v>2</v>
      </c>
      <c r="X495">
        <v>0</v>
      </c>
      <c r="Y495">
        <v>1</v>
      </c>
      <c r="Z495">
        <v>0</v>
      </c>
      <c r="AA495">
        <v>0</v>
      </c>
      <c r="AB495">
        <v>2</v>
      </c>
      <c r="AC495">
        <v>1</v>
      </c>
      <c r="AD495">
        <v>0</v>
      </c>
      <c r="AE495">
        <v>8</v>
      </c>
      <c r="AF495">
        <v>8</v>
      </c>
      <c r="AG495">
        <v>6</v>
      </c>
      <c r="AH495">
        <v>6</v>
      </c>
      <c r="AI495">
        <v>2</v>
      </c>
      <c r="AJ495">
        <v>2</v>
      </c>
      <c r="AK495">
        <v>15</v>
      </c>
      <c r="AL495">
        <v>8</v>
      </c>
      <c r="AM495">
        <v>44</v>
      </c>
      <c r="AN495">
        <v>56</v>
      </c>
      <c r="AO495">
        <v>1.41</v>
      </c>
      <c r="AP495">
        <v>1.44</v>
      </c>
      <c r="AQ495">
        <v>2.0699999999999998</v>
      </c>
      <c r="AR495">
        <v>38</v>
      </c>
      <c r="AS495">
        <v>57</v>
      </c>
      <c r="AT495">
        <v>19</v>
      </c>
      <c r="AU495">
        <v>13</v>
      </c>
      <c r="AV495">
        <v>13</v>
      </c>
      <c r="AW495">
        <v>26</v>
      </c>
      <c r="AX495">
        <v>82</v>
      </c>
      <c r="AY495">
        <v>26</v>
      </c>
      <c r="AZ495">
        <v>51</v>
      </c>
      <c r="BA495">
        <v>13.13</v>
      </c>
      <c r="BB495">
        <v>6.76</v>
      </c>
      <c r="BC495">
        <v>1.74</v>
      </c>
      <c r="BD495">
        <v>3.4</v>
      </c>
      <c r="BE495">
        <v>5.05</v>
      </c>
      <c r="BF495">
        <f t="shared" si="7"/>
        <v>2.2283364239060816E-2</v>
      </c>
      <c r="BG495">
        <f>1/Table3[[#This Row],[odds_ft_home_team_win]]-Table3[[#This Row],[Margin/3]]</f>
        <v>0.55242927943910003</v>
      </c>
      <c r="BH495">
        <f>1/Table3[[#This Row],[odds_ft_draw]]-Table3[[#This Row],[Margin/3]]</f>
        <v>0.27183428281976274</v>
      </c>
      <c r="BI495">
        <f>1/Table3[[#This Row],[odds_ft_away_team_win]]-Table3[[#This Row],[Margin/3]]</f>
        <v>0.1757364377411372</v>
      </c>
      <c r="BJ495">
        <f>MROUND(Table3[[#This Row],[ProbH]]*100,2)/100</f>
        <v>0.56000000000000005</v>
      </c>
      <c r="BK495">
        <v>1.42</v>
      </c>
      <c r="BL495">
        <v>2.25</v>
      </c>
      <c r="BM495">
        <v>4.3</v>
      </c>
      <c r="BN495">
        <v>8.5</v>
      </c>
      <c r="BO495">
        <v>2.1</v>
      </c>
      <c r="BP495">
        <v>1.67</v>
      </c>
      <c r="BQ495" t="s">
        <v>2356</v>
      </c>
      <c r="BR495">
        <f>VLOOKUP(Table3[[#This Row],[Reference]],metron,10,FALSE)</f>
        <v>2.6892488954344627</v>
      </c>
      <c r="BS495">
        <f>VLOOKUP(Table3[[#This Row],[Reference]],metron,11,FALSE)</f>
        <v>1.7546812539448771</v>
      </c>
      <c r="BT495">
        <f>VLOOKUP(Table3[[#This Row],[Reference]],metron,12,FALSE)</f>
        <v>0.93456764148958549</v>
      </c>
      <c r="BU495">
        <f>VLOOKUP(Table3[[#This Row],[Reference]],metron,13,FALSE)</f>
        <v>0.77824531874605507</v>
      </c>
      <c r="BV495">
        <f>VLOOKUP(Table3[[#This Row],[Reference]],metron,14,FALSE)</f>
        <v>0.41237113402061848</v>
      </c>
      <c r="BW495">
        <f>VLOOKUP(Table3[[#This Row],[Reference]],metron,15,FALSE)</f>
        <v>13.77153558052435</v>
      </c>
      <c r="BX495">
        <f>VLOOKUP(Table3[[#This Row],[Reference]],metron,16,FALSE)</f>
        <v>9.0445692883895124</v>
      </c>
      <c r="BY495">
        <f>VLOOKUP(Table3[[#This Row],[Reference]],metron,17,FALSE)</f>
        <v>6.0821292775665396</v>
      </c>
      <c r="BZ495">
        <f>VLOOKUP(Table3[[#This Row],[Reference]],metron,18,FALSE)</f>
        <v>3.8201520912547529</v>
      </c>
      <c r="CA495">
        <f>VLOOKUP(Table3[[#This Row],[Reference]],metron,19,FALSE)</f>
        <v>7.6894063029578108</v>
      </c>
      <c r="CB495">
        <f>VLOOKUP(Table3[[#This Row],[Reference]],metron,20,FALSE)</f>
        <v>5.224417197134759</v>
      </c>
      <c r="CC495">
        <f>VLOOKUP(Table3[[#This Row],[Reference]],metron,21,FALSE)</f>
        <v>12.297605473204101</v>
      </c>
      <c r="CD495">
        <f>VLOOKUP(Table3[[#This Row],[Reference]],metron,22,FALSE)</f>
        <v>13.310908399847969</v>
      </c>
      <c r="CE495">
        <f>VLOOKUP(Table3[[#This Row],[Reference]],metron,23,FALSE)</f>
        <v>1.3713126843657819</v>
      </c>
      <c r="CF495">
        <f>VLOOKUP(Table3[[#This Row],[Reference]],metron,24,FALSE)</f>
        <v>1.9516961651917399</v>
      </c>
      <c r="CG495">
        <f>VLOOKUP(Table3[[#This Row],[Reference]],metron,25,FALSE)</f>
        <v>6.6002949852507375E-2</v>
      </c>
      <c r="CH495">
        <f>VLOOKUP(Table3[[#This Row],[Reference]],metron,26,FALSE)</f>
        <v>0.1297935103244838</v>
      </c>
    </row>
    <row r="496" spans="1:86" hidden="1" x14ac:dyDescent="0.45">
      <c r="A496">
        <v>1580070900</v>
      </c>
      <c r="B496" t="s">
        <v>2639</v>
      </c>
      <c r="C496" t="s">
        <v>64</v>
      </c>
      <c r="D496" t="s">
        <v>65</v>
      </c>
      <c r="E496" t="s">
        <v>2315</v>
      </c>
      <c r="F496" t="s">
        <v>2310</v>
      </c>
      <c r="G496" t="s">
        <v>2355</v>
      </c>
      <c r="H496">
        <v>17</v>
      </c>
      <c r="I496">
        <v>1</v>
      </c>
      <c r="J496">
        <v>1.1299999999999999</v>
      </c>
      <c r="K496">
        <v>1.5</v>
      </c>
      <c r="L496">
        <v>0.91</v>
      </c>
      <c r="M496">
        <v>4</v>
      </c>
      <c r="N496">
        <v>1</v>
      </c>
      <c r="O496">
        <v>5</v>
      </c>
      <c r="P496">
        <v>1</v>
      </c>
      <c r="Q496">
        <v>1</v>
      </c>
      <c r="R496">
        <v>0</v>
      </c>
      <c r="S496" t="s">
        <v>2642</v>
      </c>
      <c r="T496">
        <v>73</v>
      </c>
      <c r="U496">
        <v>4</v>
      </c>
      <c r="V496">
        <v>7</v>
      </c>
      <c r="W496">
        <v>3</v>
      </c>
      <c r="X496">
        <v>0</v>
      </c>
      <c r="Y496">
        <v>2</v>
      </c>
      <c r="Z496">
        <v>0</v>
      </c>
      <c r="AA496">
        <v>1</v>
      </c>
      <c r="AB496">
        <v>2</v>
      </c>
      <c r="AC496">
        <v>1</v>
      </c>
      <c r="AD496">
        <v>1</v>
      </c>
      <c r="AE496">
        <v>10</v>
      </c>
      <c r="AF496">
        <v>12</v>
      </c>
      <c r="AG496">
        <v>7</v>
      </c>
      <c r="AH496">
        <v>2</v>
      </c>
      <c r="AI496">
        <v>3</v>
      </c>
      <c r="AJ496">
        <v>10</v>
      </c>
      <c r="AK496">
        <v>14</v>
      </c>
      <c r="AL496">
        <v>11</v>
      </c>
      <c r="AM496">
        <v>52</v>
      </c>
      <c r="AN496">
        <v>48</v>
      </c>
      <c r="AO496">
        <v>1.57</v>
      </c>
      <c r="AP496">
        <v>1.48</v>
      </c>
      <c r="AQ496">
        <v>1.75</v>
      </c>
      <c r="AR496">
        <v>13</v>
      </c>
      <c r="AS496">
        <v>38</v>
      </c>
      <c r="AT496">
        <v>26</v>
      </c>
      <c r="AU496">
        <v>13</v>
      </c>
      <c r="AV496">
        <v>13</v>
      </c>
      <c r="AW496">
        <v>19</v>
      </c>
      <c r="AX496">
        <v>63</v>
      </c>
      <c r="AY496">
        <v>19</v>
      </c>
      <c r="AZ496">
        <v>63</v>
      </c>
      <c r="BA496">
        <v>8.5</v>
      </c>
      <c r="BB496">
        <v>4.88</v>
      </c>
      <c r="BC496">
        <v>2.4500000000000002</v>
      </c>
      <c r="BD496">
        <v>2.8</v>
      </c>
      <c r="BE496">
        <v>3.35</v>
      </c>
      <c r="BF496">
        <f t="shared" si="7"/>
        <v>2.1271195045182267E-2</v>
      </c>
      <c r="BG496">
        <f>1/Table3[[#This Row],[odds_ft_home_team_win]]-Table3[[#This Row],[Margin/3]]</f>
        <v>0.38689207026094014</v>
      </c>
      <c r="BH496">
        <f>1/Table3[[#This Row],[odds_ft_draw]]-Table3[[#This Row],[Margin/3]]</f>
        <v>0.33587166209767488</v>
      </c>
      <c r="BI496">
        <f>1/Table3[[#This Row],[odds_ft_away_team_win]]-Table3[[#This Row],[Margin/3]]</f>
        <v>0.27723626764138487</v>
      </c>
      <c r="BJ496">
        <f>MROUND(Table3[[#This Row],[ProbH]]*100,2)/100</f>
        <v>0.38</v>
      </c>
      <c r="BK496">
        <v>1.57</v>
      </c>
      <c r="BL496">
        <v>2.8</v>
      </c>
      <c r="BM496">
        <v>5.65</v>
      </c>
      <c r="BN496">
        <v>11.75</v>
      </c>
      <c r="BO496">
        <v>2.2000000000000002</v>
      </c>
      <c r="BP496">
        <v>1.61</v>
      </c>
      <c r="BQ496" t="s">
        <v>2318</v>
      </c>
      <c r="BR496">
        <f>VLOOKUP(Table3[[#This Row],[Reference]],metron,10,FALSE)</f>
        <v>2.4900895140664963</v>
      </c>
      <c r="BS496">
        <f>VLOOKUP(Table3[[#This Row],[Reference]],metron,11,FALSE)</f>
        <v>1.330562659846547</v>
      </c>
      <c r="BT496">
        <f>VLOOKUP(Table3[[#This Row],[Reference]],metron,12,FALSE)</f>
        <v>1.1595268542199491</v>
      </c>
      <c r="BU496">
        <f>VLOOKUP(Table3[[#This Row],[Reference]],metron,13,FALSE)</f>
        <v>0.59053607588191415</v>
      </c>
      <c r="BV496">
        <f>VLOOKUP(Table3[[#This Row],[Reference]],metron,14,FALSE)</f>
        <v>0.50069274219332838</v>
      </c>
      <c r="BW496">
        <f>VLOOKUP(Table3[[#This Row],[Reference]],metron,15,FALSE)</f>
        <v>11.79715236686391</v>
      </c>
      <c r="BX496">
        <f>VLOOKUP(Table3[[#This Row],[Reference]],metron,16,FALSE)</f>
        <v>10.317122781065089</v>
      </c>
      <c r="BY496">
        <f>VLOOKUP(Table3[[#This Row],[Reference]],metron,17,FALSE)</f>
        <v>5.0637025966747622</v>
      </c>
      <c r="BZ496">
        <f>VLOOKUP(Table3[[#This Row],[Reference]],metron,18,FALSE)</f>
        <v>4.4674014571268454</v>
      </c>
      <c r="CA496">
        <f>VLOOKUP(Table3[[#This Row],[Reference]],metron,19,FALSE)</f>
        <v>6.7334497701891483</v>
      </c>
      <c r="CB496">
        <f>VLOOKUP(Table3[[#This Row],[Reference]],metron,20,FALSE)</f>
        <v>5.849721323938244</v>
      </c>
      <c r="CC496">
        <f>VLOOKUP(Table3[[#This Row],[Reference]],metron,21,FALSE)</f>
        <v>12.89644194756554</v>
      </c>
      <c r="CD496">
        <f>VLOOKUP(Table3[[#This Row],[Reference]],metron,22,FALSE)</f>
        <v>13.3434456928839</v>
      </c>
      <c r="CE496">
        <f>VLOOKUP(Table3[[#This Row],[Reference]],metron,23,FALSE)</f>
        <v>1.6144382124117971</v>
      </c>
      <c r="CF496">
        <f>VLOOKUP(Table3[[#This Row],[Reference]],metron,24,FALSE)</f>
        <v>1.9032024606477289</v>
      </c>
      <c r="CG496">
        <f>VLOOKUP(Table3[[#This Row],[Reference]],metron,25,FALSE)</f>
        <v>9.372172969060974E-2</v>
      </c>
      <c r="CH496">
        <f>VLOOKUP(Table3[[#This Row],[Reference]],metron,26,FALSE)</f>
        <v>0.11669983716301791</v>
      </c>
    </row>
    <row r="497" spans="1:86" hidden="1" x14ac:dyDescent="0.45">
      <c r="A497">
        <v>1580078400</v>
      </c>
      <c r="B497" t="s">
        <v>2643</v>
      </c>
      <c r="C497" t="s">
        <v>64</v>
      </c>
      <c r="D497" t="s">
        <v>65</v>
      </c>
      <c r="E497" t="s">
        <v>2273</v>
      </c>
      <c r="F497" t="s">
        <v>2330</v>
      </c>
      <c r="G497" t="s">
        <v>2332</v>
      </c>
      <c r="H497">
        <v>17</v>
      </c>
      <c r="I497">
        <v>1.88</v>
      </c>
      <c r="J497">
        <v>1.38</v>
      </c>
      <c r="K497">
        <v>1.82</v>
      </c>
      <c r="L497">
        <v>1.0900000000000001</v>
      </c>
      <c r="M497">
        <v>1</v>
      </c>
      <c r="N497">
        <v>1</v>
      </c>
      <c r="O497">
        <v>2</v>
      </c>
      <c r="P497">
        <v>1</v>
      </c>
      <c r="Q497">
        <v>1</v>
      </c>
      <c r="R497">
        <v>0</v>
      </c>
      <c r="S497">
        <v>40</v>
      </c>
      <c r="T497">
        <v>61</v>
      </c>
      <c r="U497">
        <v>4</v>
      </c>
      <c r="V497">
        <v>4</v>
      </c>
      <c r="W497">
        <v>2</v>
      </c>
      <c r="X497">
        <v>0</v>
      </c>
      <c r="Y497">
        <v>2</v>
      </c>
      <c r="Z497">
        <v>0</v>
      </c>
      <c r="AA497">
        <v>1</v>
      </c>
      <c r="AB497">
        <v>1</v>
      </c>
      <c r="AC497">
        <v>2</v>
      </c>
      <c r="AD497">
        <v>0</v>
      </c>
      <c r="AE497">
        <v>6</v>
      </c>
      <c r="AF497">
        <v>11</v>
      </c>
      <c r="AG497">
        <v>2</v>
      </c>
      <c r="AH497">
        <v>4</v>
      </c>
      <c r="AI497">
        <v>4</v>
      </c>
      <c r="AJ497">
        <v>7</v>
      </c>
      <c r="AK497">
        <v>6</v>
      </c>
      <c r="AL497">
        <v>13</v>
      </c>
      <c r="AM497">
        <v>68</v>
      </c>
      <c r="AN497">
        <v>32</v>
      </c>
      <c r="AO497">
        <v>1.06</v>
      </c>
      <c r="AP497">
        <v>1.45</v>
      </c>
      <c r="AQ497">
        <v>2.0099999999999998</v>
      </c>
      <c r="AR497">
        <v>38</v>
      </c>
      <c r="AS497">
        <v>57</v>
      </c>
      <c r="AT497">
        <v>32</v>
      </c>
      <c r="AU497">
        <v>13</v>
      </c>
      <c r="AV497">
        <v>7</v>
      </c>
      <c r="AW497">
        <v>26</v>
      </c>
      <c r="AX497">
        <v>63</v>
      </c>
      <c r="AY497">
        <v>25</v>
      </c>
      <c r="AZ497">
        <v>50</v>
      </c>
      <c r="BA497">
        <v>9.01</v>
      </c>
      <c r="BB497">
        <v>5.63</v>
      </c>
      <c r="BC497">
        <v>1.77</v>
      </c>
      <c r="BD497">
        <v>3.2</v>
      </c>
      <c r="BE497">
        <v>5.45</v>
      </c>
      <c r="BF497">
        <f t="shared" si="7"/>
        <v>2.0319329981513128E-2</v>
      </c>
      <c r="BG497">
        <f>1/Table3[[#This Row],[odds_ft_home_team_win]]-Table3[[#This Row],[Margin/3]]</f>
        <v>0.5446524214309163</v>
      </c>
      <c r="BH497">
        <f>1/Table3[[#This Row],[odds_ft_draw]]-Table3[[#This Row],[Margin/3]]</f>
        <v>0.29218067001848685</v>
      </c>
      <c r="BI497">
        <f>1/Table3[[#This Row],[odds_ft_away_team_win]]-Table3[[#This Row],[Margin/3]]</f>
        <v>0.16316690855059696</v>
      </c>
      <c r="BJ497">
        <f>MROUND(Table3[[#This Row],[ProbH]]*100,2)/100</f>
        <v>0.54</v>
      </c>
      <c r="BK497">
        <v>1.37</v>
      </c>
      <c r="BL497">
        <v>2.15</v>
      </c>
      <c r="BM497">
        <v>3.95</v>
      </c>
      <c r="BN497">
        <v>7.75</v>
      </c>
      <c r="BO497">
        <v>1.95</v>
      </c>
      <c r="BP497">
        <v>1.77</v>
      </c>
      <c r="BQ497" t="s">
        <v>2276</v>
      </c>
      <c r="BR497">
        <f>VLOOKUP(Table3[[#This Row],[Reference]],metron,10,FALSE)</f>
        <v>2.6359702267612941</v>
      </c>
      <c r="BS497">
        <f>VLOOKUP(Table3[[#This Row],[Reference]],metron,11,FALSE)</f>
        <v>1.684957590444867</v>
      </c>
      <c r="BT497">
        <f>VLOOKUP(Table3[[#This Row],[Reference]],metron,12,FALSE)</f>
        <v>0.95101263631642718</v>
      </c>
      <c r="BU497">
        <f>VLOOKUP(Table3[[#This Row],[Reference]],metron,13,FALSE)</f>
        <v>0.72650164445213783</v>
      </c>
      <c r="BV497">
        <f>VLOOKUP(Table3[[#This Row],[Reference]],metron,14,FALSE)</f>
        <v>0.42097974727367138</v>
      </c>
      <c r="BW497">
        <f>VLOOKUP(Table3[[#This Row],[Reference]],metron,15,FALSE)</f>
        <v>13.338806970509379</v>
      </c>
      <c r="BX497">
        <f>VLOOKUP(Table3[[#This Row],[Reference]],metron,16,FALSE)</f>
        <v>9.2530160857908843</v>
      </c>
      <c r="BY497">
        <f>VLOOKUP(Table3[[#This Row],[Reference]],metron,17,FALSE)</f>
        <v>5.9915081521739131</v>
      </c>
      <c r="BZ497">
        <f>VLOOKUP(Table3[[#This Row],[Reference]],metron,18,FALSE)</f>
        <v>3.9772418478260869</v>
      </c>
      <c r="CA497">
        <f>VLOOKUP(Table3[[#This Row],[Reference]],metron,19,FALSE)</f>
        <v>7.3472988183354664</v>
      </c>
      <c r="CB497">
        <f>VLOOKUP(Table3[[#This Row],[Reference]],metron,20,FALSE)</f>
        <v>5.2757742379647974</v>
      </c>
      <c r="CC497">
        <f>VLOOKUP(Table3[[#This Row],[Reference]],metron,21,FALSE)</f>
        <v>12.59428182437032</v>
      </c>
      <c r="CD497">
        <f>VLOOKUP(Table3[[#This Row],[Reference]],metron,22,FALSE)</f>
        <v>13.577944179714089</v>
      </c>
      <c r="CE497">
        <f>VLOOKUP(Table3[[#This Row],[Reference]],metron,23,FALSE)</f>
        <v>1.4276913099870301</v>
      </c>
      <c r="CF497">
        <f>VLOOKUP(Table3[[#This Row],[Reference]],metron,24,FALSE)</f>
        <v>1.940985732814527</v>
      </c>
      <c r="CG497">
        <f>VLOOKUP(Table3[[#This Row],[Reference]],metron,25,FALSE)</f>
        <v>8.0739299610894946E-2</v>
      </c>
      <c r="CH497">
        <f>VLOOKUP(Table3[[#This Row],[Reference]],metron,26,FALSE)</f>
        <v>0.12743190661478601</v>
      </c>
    </row>
    <row r="498" spans="1:86" hidden="1" x14ac:dyDescent="0.45">
      <c r="A498">
        <v>1580085900</v>
      </c>
      <c r="B498" t="s">
        <v>2644</v>
      </c>
      <c r="C498" t="s">
        <v>64</v>
      </c>
      <c r="D498" t="s">
        <v>65</v>
      </c>
      <c r="E498" t="s">
        <v>2320</v>
      </c>
      <c r="F498" t="s">
        <v>2316</v>
      </c>
      <c r="G498" t="s">
        <v>2408</v>
      </c>
      <c r="H498">
        <v>17</v>
      </c>
      <c r="I498">
        <v>1.88</v>
      </c>
      <c r="J498">
        <v>1.38</v>
      </c>
      <c r="K498">
        <v>2.08</v>
      </c>
      <c r="L498">
        <v>1.0900000000000001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U498">
        <v>7</v>
      </c>
      <c r="V498">
        <v>4</v>
      </c>
      <c r="W498">
        <v>2</v>
      </c>
      <c r="X498">
        <v>1</v>
      </c>
      <c r="Y498">
        <v>4</v>
      </c>
      <c r="Z498">
        <v>1</v>
      </c>
      <c r="AA498">
        <v>2</v>
      </c>
      <c r="AB498">
        <v>1</v>
      </c>
      <c r="AC498">
        <v>2</v>
      </c>
      <c r="AD498">
        <v>3</v>
      </c>
      <c r="AE498">
        <v>4</v>
      </c>
      <c r="AF498">
        <v>12</v>
      </c>
      <c r="AG498">
        <v>2</v>
      </c>
      <c r="AH498">
        <v>7</v>
      </c>
      <c r="AI498">
        <v>2</v>
      </c>
      <c r="AJ498">
        <v>5</v>
      </c>
      <c r="AK498">
        <v>7</v>
      </c>
      <c r="AL498">
        <v>14</v>
      </c>
      <c r="AM498">
        <v>49</v>
      </c>
      <c r="AN498">
        <v>51</v>
      </c>
      <c r="AO498">
        <v>0.86</v>
      </c>
      <c r="AP498">
        <v>1.84</v>
      </c>
      <c r="AQ498">
        <v>1.94</v>
      </c>
      <c r="AR498">
        <v>32</v>
      </c>
      <c r="AS498">
        <v>57</v>
      </c>
      <c r="AT498">
        <v>26</v>
      </c>
      <c r="AU498">
        <v>13</v>
      </c>
      <c r="AV498">
        <v>7</v>
      </c>
      <c r="AW498">
        <v>13</v>
      </c>
      <c r="AX498">
        <v>76</v>
      </c>
      <c r="AY498">
        <v>26</v>
      </c>
      <c r="AZ498">
        <v>63</v>
      </c>
      <c r="BA498">
        <v>13.13</v>
      </c>
      <c r="BB498">
        <v>5.13</v>
      </c>
      <c r="BC498">
        <v>1.95</v>
      </c>
      <c r="BD498">
        <v>3.1</v>
      </c>
      <c r="BE498">
        <v>4.3499999999999996</v>
      </c>
      <c r="BF498">
        <f t="shared" si="7"/>
        <v>2.1762071817689188E-2</v>
      </c>
      <c r="BG498">
        <f>1/Table3[[#This Row],[odds_ft_home_team_win]]-Table3[[#This Row],[Margin/3]]</f>
        <v>0.4910584410028237</v>
      </c>
      <c r="BH498">
        <f>1/Table3[[#This Row],[odds_ft_draw]]-Table3[[#This Row],[Margin/3]]</f>
        <v>0.30081857334360113</v>
      </c>
      <c r="BI498">
        <f>1/Table3[[#This Row],[odds_ft_away_team_win]]-Table3[[#This Row],[Margin/3]]</f>
        <v>0.2081229856535752</v>
      </c>
      <c r="BJ498">
        <f>MROUND(Table3[[#This Row],[ProbH]]*100,2)/100</f>
        <v>0.5</v>
      </c>
      <c r="BK498">
        <v>1.45</v>
      </c>
      <c r="BL498">
        <v>2.4</v>
      </c>
      <c r="BM498">
        <v>4.5999999999999996</v>
      </c>
      <c r="BN498">
        <v>9.25</v>
      </c>
      <c r="BO498">
        <v>2.0499999999999998</v>
      </c>
      <c r="BP498">
        <v>1.69</v>
      </c>
      <c r="BQ498" t="s">
        <v>2323</v>
      </c>
      <c r="BR498">
        <f>VLOOKUP(Table3[[#This Row],[Reference]],metron,10,FALSE)</f>
        <v>2.5202079886551649</v>
      </c>
      <c r="BS498">
        <f>VLOOKUP(Table3[[#This Row],[Reference]],metron,11,FALSE)</f>
        <v>1.5342708579532029</v>
      </c>
      <c r="BT498">
        <f>VLOOKUP(Table3[[#This Row],[Reference]],metron,12,FALSE)</f>
        <v>0.98593713070196176</v>
      </c>
      <c r="BU498">
        <f>VLOOKUP(Table3[[#This Row],[Reference]],metron,13,FALSE)</f>
        <v>0.67513590167809023</v>
      </c>
      <c r="BV498">
        <f>VLOOKUP(Table3[[#This Row],[Reference]],metron,14,FALSE)</f>
        <v>0.4286727337194185</v>
      </c>
      <c r="BW498">
        <f>VLOOKUP(Table3[[#This Row],[Reference]],metron,15,FALSE)</f>
        <v>12.98669114272602</v>
      </c>
      <c r="BX498">
        <f>VLOOKUP(Table3[[#This Row],[Reference]],metron,16,FALSE)</f>
        <v>9.4167049105094076</v>
      </c>
      <c r="BY498">
        <f>VLOOKUP(Table3[[#This Row],[Reference]],metron,17,FALSE)</f>
        <v>5.6645716945996272</v>
      </c>
      <c r="BZ498">
        <f>VLOOKUP(Table3[[#This Row],[Reference]],metron,18,FALSE)</f>
        <v>4.0242085661080074</v>
      </c>
      <c r="CA498">
        <f>VLOOKUP(Table3[[#This Row],[Reference]],metron,19,FALSE)</f>
        <v>7.3221194481263927</v>
      </c>
      <c r="CB498">
        <f>VLOOKUP(Table3[[#This Row],[Reference]],metron,20,FALSE)</f>
        <v>5.3924963444014002</v>
      </c>
      <c r="CC498">
        <f>VLOOKUP(Table3[[#This Row],[Reference]],metron,21,FALSE)</f>
        <v>12.508162313432839</v>
      </c>
      <c r="CD498">
        <f>VLOOKUP(Table3[[#This Row],[Reference]],metron,22,FALSE)</f>
        <v>13.36963619402985</v>
      </c>
      <c r="CE498">
        <f>VLOOKUP(Table3[[#This Row],[Reference]],metron,23,FALSE)</f>
        <v>1.4438014689517029</v>
      </c>
      <c r="CF498">
        <f>VLOOKUP(Table3[[#This Row],[Reference]],metron,24,FALSE)</f>
        <v>1.9410193634542621</v>
      </c>
      <c r="CG498">
        <f>VLOOKUP(Table3[[#This Row],[Reference]],metron,25,FALSE)</f>
        <v>8.4130870242599604E-2</v>
      </c>
      <c r="CH498">
        <f>VLOOKUP(Table3[[#This Row],[Reference]],metron,26,FALSE)</f>
        <v>0.1275317160026708</v>
      </c>
    </row>
    <row r="499" spans="1:86" hidden="1" x14ac:dyDescent="0.45">
      <c r="A499">
        <v>1580429400</v>
      </c>
      <c r="B499" t="s">
        <v>2645</v>
      </c>
      <c r="C499" t="s">
        <v>64</v>
      </c>
      <c r="D499" t="s">
        <v>65</v>
      </c>
      <c r="E499" t="s">
        <v>2311</v>
      </c>
      <c r="F499" t="s">
        <v>2300</v>
      </c>
      <c r="G499" t="s">
        <v>2327</v>
      </c>
      <c r="H499">
        <v>18</v>
      </c>
      <c r="I499">
        <v>1.88</v>
      </c>
      <c r="J499">
        <v>0.38</v>
      </c>
      <c r="K499">
        <v>1.73</v>
      </c>
      <c r="L499">
        <v>0.83</v>
      </c>
      <c r="M499">
        <v>1</v>
      </c>
      <c r="N499">
        <v>1</v>
      </c>
      <c r="O499">
        <v>2</v>
      </c>
      <c r="P499">
        <v>1</v>
      </c>
      <c r="Q499">
        <v>1</v>
      </c>
      <c r="R499">
        <v>0</v>
      </c>
      <c r="S499">
        <v>30</v>
      </c>
      <c r="T499">
        <v>55</v>
      </c>
      <c r="U499">
        <v>1</v>
      </c>
      <c r="V499">
        <v>1</v>
      </c>
      <c r="W499">
        <v>2</v>
      </c>
      <c r="X499">
        <v>1</v>
      </c>
      <c r="Y499">
        <v>5</v>
      </c>
      <c r="Z499">
        <v>0</v>
      </c>
      <c r="AA499">
        <v>1</v>
      </c>
      <c r="AB499">
        <v>2</v>
      </c>
      <c r="AC499">
        <v>2</v>
      </c>
      <c r="AD499">
        <v>3</v>
      </c>
      <c r="AE499">
        <v>11</v>
      </c>
      <c r="AF499">
        <v>6</v>
      </c>
      <c r="AG499">
        <v>6</v>
      </c>
      <c r="AH499">
        <v>2</v>
      </c>
      <c r="AI499">
        <v>5</v>
      </c>
      <c r="AJ499">
        <v>4</v>
      </c>
      <c r="AK499">
        <v>11</v>
      </c>
      <c r="AL499">
        <v>25</v>
      </c>
      <c r="AM499">
        <v>50</v>
      </c>
      <c r="AN499">
        <v>50</v>
      </c>
      <c r="AO499">
        <v>1.64</v>
      </c>
      <c r="AP499">
        <v>0.98</v>
      </c>
      <c r="AQ499">
        <v>2.44</v>
      </c>
      <c r="AR499">
        <v>38</v>
      </c>
      <c r="AS499">
        <v>69</v>
      </c>
      <c r="AT499">
        <v>38</v>
      </c>
      <c r="AU499">
        <v>32</v>
      </c>
      <c r="AV499">
        <v>13</v>
      </c>
      <c r="AW499">
        <v>38</v>
      </c>
      <c r="AX499">
        <v>82</v>
      </c>
      <c r="AY499">
        <v>25</v>
      </c>
      <c r="AZ499">
        <v>69</v>
      </c>
      <c r="BA499">
        <v>10.01</v>
      </c>
      <c r="BB499">
        <v>4.88</v>
      </c>
      <c r="BC499">
        <v>1.43</v>
      </c>
      <c r="BD499">
        <v>4</v>
      </c>
      <c r="BE499">
        <v>8.25</v>
      </c>
      <c r="BF499">
        <f t="shared" si="7"/>
        <v>2.350427350427357E-2</v>
      </c>
      <c r="BG499">
        <f>1/Table3[[#This Row],[odds_ft_home_team_win]]-Table3[[#This Row],[Margin/3]]</f>
        <v>0.67579642579642585</v>
      </c>
      <c r="BH499">
        <f>1/Table3[[#This Row],[odds_ft_draw]]-Table3[[#This Row],[Margin/3]]</f>
        <v>0.22649572649572644</v>
      </c>
      <c r="BI499">
        <f>1/Table3[[#This Row],[odds_ft_away_team_win]]-Table3[[#This Row],[Margin/3]]</f>
        <v>9.7707847707847642E-2</v>
      </c>
      <c r="BJ499">
        <f>MROUND(Table3[[#This Row],[ProbH]]*100,2)/100</f>
        <v>0.68</v>
      </c>
      <c r="BK499">
        <v>1.43</v>
      </c>
      <c r="BL499">
        <v>2.2999999999999998</v>
      </c>
      <c r="BM499">
        <v>4.4000000000000004</v>
      </c>
      <c r="BN499">
        <v>8.75</v>
      </c>
      <c r="BO499">
        <v>2.5</v>
      </c>
      <c r="BP499">
        <v>1.48</v>
      </c>
      <c r="BQ499" t="s">
        <v>2348</v>
      </c>
      <c r="BR499">
        <f>VLOOKUP(Table3[[#This Row],[Reference]],metron,10,FALSE)</f>
        <v>2.9107565011820329</v>
      </c>
      <c r="BS499">
        <f>VLOOKUP(Table3[[#This Row],[Reference]],metron,11,FALSE)</f>
        <v>2.1359338061465718</v>
      </c>
      <c r="BT499">
        <f>VLOOKUP(Table3[[#This Row],[Reference]],metron,12,FALSE)</f>
        <v>0.77482269503546097</v>
      </c>
      <c r="BU499">
        <f>VLOOKUP(Table3[[#This Row],[Reference]],metron,13,FALSE)</f>
        <v>0.93380614657210403</v>
      </c>
      <c r="BV499">
        <f>VLOOKUP(Table3[[#This Row],[Reference]],metron,14,FALSE)</f>
        <v>0.33747044917257679</v>
      </c>
      <c r="BW499">
        <f>VLOOKUP(Table3[[#This Row],[Reference]],metron,15,FALSE)</f>
        <v>15.783723522853959</v>
      </c>
      <c r="BX499">
        <f>VLOOKUP(Table3[[#This Row],[Reference]],metron,16,FALSE)</f>
        <v>8.5830546265328866</v>
      </c>
      <c r="BY499">
        <f>VLOOKUP(Table3[[#This Row],[Reference]],metron,17,FALSE)</f>
        <v>6.7338618346545864</v>
      </c>
      <c r="BZ499">
        <f>VLOOKUP(Table3[[#This Row],[Reference]],metron,18,FALSE)</f>
        <v>3.2842582106455271</v>
      </c>
      <c r="CA499">
        <f>VLOOKUP(Table3[[#This Row],[Reference]],metron,19,FALSE)</f>
        <v>9.049861688199373</v>
      </c>
      <c r="CB499">
        <f>VLOOKUP(Table3[[#This Row],[Reference]],metron,20,FALSE)</f>
        <v>5.2987964158873595</v>
      </c>
      <c r="CC499">
        <f>VLOOKUP(Table3[[#This Row],[Reference]],metron,21,FALSE)</f>
        <v>12.362500000000001</v>
      </c>
      <c r="CD499">
        <f>VLOOKUP(Table3[[#This Row],[Reference]],metron,22,FALSE)</f>
        <v>13.904545454545451</v>
      </c>
      <c r="CE499">
        <f>VLOOKUP(Table3[[#This Row],[Reference]],metron,23,FALSE)</f>
        <v>1.353005464480874</v>
      </c>
      <c r="CF499">
        <f>VLOOKUP(Table3[[#This Row],[Reference]],metron,24,FALSE)</f>
        <v>2.0185792349726781</v>
      </c>
      <c r="CG499">
        <f>VLOOKUP(Table3[[#This Row],[Reference]],metron,25,FALSE)</f>
        <v>6.6666666666666666E-2</v>
      </c>
      <c r="CH499">
        <f>VLOOKUP(Table3[[#This Row],[Reference]],metron,26,FALSE)</f>
        <v>0.1213114754098361</v>
      </c>
    </row>
    <row r="500" spans="1:86" hidden="1" x14ac:dyDescent="0.45">
      <c r="A500">
        <v>1580515800</v>
      </c>
      <c r="B500" t="s">
        <v>2646</v>
      </c>
      <c r="C500" t="s">
        <v>64</v>
      </c>
      <c r="D500" t="s">
        <v>65</v>
      </c>
      <c r="E500" t="s">
        <v>2321</v>
      </c>
      <c r="F500" t="s">
        <v>2291</v>
      </c>
      <c r="G500" t="s">
        <v>2280</v>
      </c>
      <c r="H500">
        <v>18</v>
      </c>
      <c r="I500">
        <v>1.1299999999999999</v>
      </c>
      <c r="J500">
        <v>1.38</v>
      </c>
      <c r="K500">
        <v>1.18</v>
      </c>
      <c r="L500">
        <v>1.25</v>
      </c>
      <c r="M500">
        <v>1</v>
      </c>
      <c r="N500">
        <v>1</v>
      </c>
      <c r="O500">
        <v>2</v>
      </c>
      <c r="P500">
        <v>2</v>
      </c>
      <c r="Q500">
        <v>1</v>
      </c>
      <c r="R500">
        <v>1</v>
      </c>
      <c r="S500">
        <v>2</v>
      </c>
      <c r="T500">
        <v>11</v>
      </c>
      <c r="U500">
        <v>8</v>
      </c>
      <c r="V500">
        <v>3</v>
      </c>
      <c r="W500">
        <v>3</v>
      </c>
      <c r="X500">
        <v>0</v>
      </c>
      <c r="Y500">
        <v>7</v>
      </c>
      <c r="Z500">
        <v>0</v>
      </c>
      <c r="AA500">
        <v>1</v>
      </c>
      <c r="AB500">
        <v>2</v>
      </c>
      <c r="AC500">
        <v>2</v>
      </c>
      <c r="AD500">
        <v>5</v>
      </c>
      <c r="AE500">
        <v>13</v>
      </c>
      <c r="AF500">
        <v>5</v>
      </c>
      <c r="AG500">
        <v>4</v>
      </c>
      <c r="AH500">
        <v>2</v>
      </c>
      <c r="AI500">
        <v>9</v>
      </c>
      <c r="AJ500">
        <v>3</v>
      </c>
      <c r="AK500">
        <v>16</v>
      </c>
      <c r="AL500">
        <v>19</v>
      </c>
      <c r="AM500">
        <v>52</v>
      </c>
      <c r="AN500">
        <v>48</v>
      </c>
      <c r="AO500">
        <v>1.78</v>
      </c>
      <c r="AP500">
        <v>0.82</v>
      </c>
      <c r="AQ500">
        <v>2.3199999999999998</v>
      </c>
      <c r="AR500">
        <v>38</v>
      </c>
      <c r="AS500">
        <v>76</v>
      </c>
      <c r="AT500">
        <v>38</v>
      </c>
      <c r="AU500">
        <v>19</v>
      </c>
      <c r="AV500">
        <v>7</v>
      </c>
      <c r="AW500">
        <v>26</v>
      </c>
      <c r="AX500">
        <v>63</v>
      </c>
      <c r="AY500">
        <v>44</v>
      </c>
      <c r="AZ500">
        <v>75</v>
      </c>
      <c r="BA500">
        <v>8.1300000000000008</v>
      </c>
      <c r="BB500">
        <v>7.75</v>
      </c>
      <c r="BC500">
        <v>3.25</v>
      </c>
      <c r="BD500">
        <v>2.85</v>
      </c>
      <c r="BE500">
        <v>2.4500000000000002</v>
      </c>
      <c r="BF500">
        <f t="shared" si="7"/>
        <v>2.2244255326962097E-2</v>
      </c>
      <c r="BG500">
        <f>1/Table3[[#This Row],[odds_ft_home_team_win]]-Table3[[#This Row],[Margin/3]]</f>
        <v>0.28544805236534559</v>
      </c>
      <c r="BH500">
        <f>1/Table3[[#This Row],[odds_ft_draw]]-Table3[[#This Row],[Margin/3]]</f>
        <v>0.32863293765549401</v>
      </c>
      <c r="BI500">
        <f>1/Table3[[#This Row],[odds_ft_away_team_win]]-Table3[[#This Row],[Margin/3]]</f>
        <v>0.38591900997916029</v>
      </c>
      <c r="BJ500">
        <f>MROUND(Table3[[#This Row],[ProbH]]*100,2)/100</f>
        <v>0.28000000000000003</v>
      </c>
      <c r="BK500">
        <v>1.57</v>
      </c>
      <c r="BL500">
        <v>2.75</v>
      </c>
      <c r="BM500">
        <v>5.6</v>
      </c>
      <c r="BN500">
        <v>11.5</v>
      </c>
      <c r="BO500">
        <v>2.2000000000000002</v>
      </c>
      <c r="BP500">
        <v>1.61</v>
      </c>
      <c r="BQ500" t="s">
        <v>2337</v>
      </c>
      <c r="BR500">
        <f>VLOOKUP(Table3[[#This Row],[Reference]],metron,10,FALSE)</f>
        <v>2.5445607358071678</v>
      </c>
      <c r="BS500">
        <f>VLOOKUP(Table3[[#This Row],[Reference]],metron,11,FALSE)</f>
        <v>1.128766254360926</v>
      </c>
      <c r="BT500">
        <f>VLOOKUP(Table3[[#This Row],[Reference]],metron,12,FALSE)</f>
        <v>1.415794481446242</v>
      </c>
      <c r="BU500">
        <f>VLOOKUP(Table3[[#This Row],[Reference]],metron,13,FALSE)</f>
        <v>0.49635267998731369</v>
      </c>
      <c r="BV500">
        <f>VLOOKUP(Table3[[#This Row],[Reference]],metron,14,FALSE)</f>
        <v>0.61084681255946716</v>
      </c>
      <c r="BW500">
        <f>VLOOKUP(Table3[[#This Row],[Reference]],metron,15,FALSE)</f>
        <v>11.04442036836403</v>
      </c>
      <c r="BX500">
        <f>VLOOKUP(Table3[[#This Row],[Reference]],metron,16,FALSE)</f>
        <v>11.38840736728061</v>
      </c>
      <c r="BY500">
        <f>VLOOKUP(Table3[[#This Row],[Reference]],metron,17,FALSE)</f>
        <v>4.5379574003276897</v>
      </c>
      <c r="BZ500">
        <f>VLOOKUP(Table3[[#This Row],[Reference]],metron,18,FALSE)</f>
        <v>4.8481703986892413</v>
      </c>
      <c r="CA500">
        <f>VLOOKUP(Table3[[#This Row],[Reference]],metron,19,FALSE)</f>
        <v>6.5064629680363399</v>
      </c>
      <c r="CB500">
        <f>VLOOKUP(Table3[[#This Row],[Reference]],metron,20,FALSE)</f>
        <v>6.540236968591369</v>
      </c>
      <c r="CC500">
        <f>VLOOKUP(Table3[[#This Row],[Reference]],metron,21,FALSE)</f>
        <v>13.117582417582421</v>
      </c>
      <c r="CD500">
        <f>VLOOKUP(Table3[[#This Row],[Reference]],metron,22,FALSE)</f>
        <v>13.28241758241758</v>
      </c>
      <c r="CE500">
        <f>VLOOKUP(Table3[[#This Row],[Reference]],metron,23,FALSE)</f>
        <v>1.792592592592593</v>
      </c>
      <c r="CF500">
        <f>VLOOKUP(Table3[[#This Row],[Reference]],metron,24,FALSE)</f>
        <v>1.806980433632998</v>
      </c>
      <c r="CG500">
        <f>VLOOKUP(Table3[[#This Row],[Reference]],metron,25,FALSE)</f>
        <v>0.1047065044949762</v>
      </c>
      <c r="CH500">
        <f>VLOOKUP(Table3[[#This Row],[Reference]],metron,26,FALSE)</f>
        <v>0.1073506081438392</v>
      </c>
    </row>
    <row r="501" spans="1:86" hidden="1" x14ac:dyDescent="0.45">
      <c r="A501">
        <v>1580589300</v>
      </c>
      <c r="B501" t="s">
        <v>2647</v>
      </c>
      <c r="C501" t="s">
        <v>64</v>
      </c>
      <c r="D501" t="s">
        <v>65</v>
      </c>
      <c r="E501" t="s">
        <v>2316</v>
      </c>
      <c r="F501" t="s">
        <v>2331</v>
      </c>
      <c r="G501" t="s">
        <v>2384</v>
      </c>
      <c r="H501">
        <v>18</v>
      </c>
      <c r="I501">
        <v>1.25</v>
      </c>
      <c r="J501">
        <v>1.38</v>
      </c>
      <c r="K501">
        <v>1.42</v>
      </c>
      <c r="L501">
        <v>1</v>
      </c>
      <c r="M501">
        <v>5</v>
      </c>
      <c r="N501">
        <v>0</v>
      </c>
      <c r="O501">
        <v>5</v>
      </c>
      <c r="P501">
        <v>3</v>
      </c>
      <c r="Q501">
        <v>3</v>
      </c>
      <c r="R501">
        <v>0</v>
      </c>
      <c r="S501" t="s">
        <v>2648</v>
      </c>
      <c r="U501">
        <v>4</v>
      </c>
      <c r="V501">
        <v>7</v>
      </c>
      <c r="W501">
        <v>1</v>
      </c>
      <c r="X501">
        <v>0</v>
      </c>
      <c r="Y501">
        <v>1</v>
      </c>
      <c r="Z501">
        <v>0</v>
      </c>
      <c r="AA501">
        <v>0</v>
      </c>
      <c r="AB501">
        <v>1</v>
      </c>
      <c r="AC501">
        <v>1</v>
      </c>
      <c r="AD501">
        <v>0</v>
      </c>
      <c r="AE501">
        <v>15</v>
      </c>
      <c r="AF501">
        <v>15</v>
      </c>
      <c r="AG501">
        <v>11</v>
      </c>
      <c r="AH501">
        <v>4</v>
      </c>
      <c r="AI501">
        <v>4</v>
      </c>
      <c r="AJ501">
        <v>11</v>
      </c>
      <c r="AK501">
        <v>12</v>
      </c>
      <c r="AL501">
        <v>7</v>
      </c>
      <c r="AM501">
        <v>51</v>
      </c>
      <c r="AN501">
        <v>49</v>
      </c>
      <c r="AO501">
        <v>2.09</v>
      </c>
      <c r="AP501">
        <v>1.81</v>
      </c>
      <c r="AQ501">
        <v>2.57</v>
      </c>
      <c r="AR501">
        <v>63</v>
      </c>
      <c r="AS501">
        <v>75</v>
      </c>
      <c r="AT501">
        <v>51</v>
      </c>
      <c r="AU501">
        <v>26</v>
      </c>
      <c r="AV501">
        <v>13</v>
      </c>
      <c r="AW501">
        <v>25</v>
      </c>
      <c r="AX501">
        <v>63</v>
      </c>
      <c r="AY501">
        <v>57</v>
      </c>
      <c r="AZ501">
        <v>82</v>
      </c>
      <c r="BA501">
        <v>10.88</v>
      </c>
      <c r="BB501">
        <v>6.26</v>
      </c>
      <c r="BC501">
        <v>2.1</v>
      </c>
      <c r="BD501">
        <v>2.95</v>
      </c>
      <c r="BE501">
        <v>4.05</v>
      </c>
      <c r="BF501">
        <f t="shared" si="7"/>
        <v>2.0695702428282486E-2</v>
      </c>
      <c r="BG501">
        <f>1/Table3[[#This Row],[odds_ft_home_team_win]]-Table3[[#This Row],[Margin/3]]</f>
        <v>0.45549477376219366</v>
      </c>
      <c r="BH501">
        <f>1/Table3[[#This Row],[odds_ft_draw]]-Table3[[#This Row],[Margin/3]]</f>
        <v>0.31828734841917511</v>
      </c>
      <c r="BI501">
        <f>1/Table3[[#This Row],[odds_ft_away_team_win]]-Table3[[#This Row],[Margin/3]]</f>
        <v>0.22621787781863112</v>
      </c>
      <c r="BJ501">
        <f>MROUND(Table3[[#This Row],[ProbH]]*100,2)/100</f>
        <v>0.46</v>
      </c>
      <c r="BK501">
        <v>1.44</v>
      </c>
      <c r="BL501">
        <v>2.35</v>
      </c>
      <c r="BM501">
        <v>4.5</v>
      </c>
      <c r="BN501">
        <v>9</v>
      </c>
      <c r="BO501">
        <v>2</v>
      </c>
      <c r="BP501">
        <v>1.74</v>
      </c>
      <c r="BQ501" t="s">
        <v>2400</v>
      </c>
      <c r="BR501">
        <f>VLOOKUP(Table3[[#This Row],[Reference]],metron,10,FALSE)</f>
        <v>2.5405629139072849</v>
      </c>
      <c r="BS501">
        <f>VLOOKUP(Table3[[#This Row],[Reference]],metron,11,FALSE)</f>
        <v>1.4888836329233679</v>
      </c>
      <c r="BT501">
        <f>VLOOKUP(Table3[[#This Row],[Reference]],metron,12,FALSE)</f>
        <v>1.0516792809839171</v>
      </c>
      <c r="BU501">
        <f>VLOOKUP(Table3[[#This Row],[Reference]],metron,13,FALSE)</f>
        <v>0.64581362346263005</v>
      </c>
      <c r="BV501">
        <f>VLOOKUP(Table3[[#This Row],[Reference]],metron,14,FALSE)</f>
        <v>0.45364238410596031</v>
      </c>
      <c r="BW501">
        <f>VLOOKUP(Table3[[#This Row],[Reference]],metron,15,FALSE)</f>
        <v>12.686892177589851</v>
      </c>
      <c r="BX501">
        <f>VLOOKUP(Table3[[#This Row],[Reference]],metron,16,FALSE)</f>
        <v>9.8059196617336148</v>
      </c>
      <c r="BY501">
        <f>VLOOKUP(Table3[[#This Row],[Reference]],metron,17,FALSE)</f>
        <v>5.3198121263877027</v>
      </c>
      <c r="BZ501">
        <f>VLOOKUP(Table3[[#This Row],[Reference]],metron,18,FALSE)</f>
        <v>4.0954312553373189</v>
      </c>
      <c r="CA501">
        <f>VLOOKUP(Table3[[#This Row],[Reference]],metron,19,FALSE)</f>
        <v>7.3670800512021479</v>
      </c>
      <c r="CB501">
        <f>VLOOKUP(Table3[[#This Row],[Reference]],metron,20,FALSE)</f>
        <v>5.710488406396296</v>
      </c>
      <c r="CC501">
        <f>VLOOKUP(Table3[[#This Row],[Reference]],metron,21,FALSE)</f>
        <v>13.0488908033599</v>
      </c>
      <c r="CD501">
        <f>VLOOKUP(Table3[[#This Row],[Reference]],metron,22,FALSE)</f>
        <v>13.714839543398661</v>
      </c>
      <c r="CE501">
        <f>VLOOKUP(Table3[[#This Row],[Reference]],metron,23,FALSE)</f>
        <v>1.567523459812322</v>
      </c>
      <c r="CF501">
        <f>VLOOKUP(Table3[[#This Row],[Reference]],metron,24,FALSE)</f>
        <v>1.951040391676867</v>
      </c>
      <c r="CG501">
        <f>VLOOKUP(Table3[[#This Row],[Reference]],metron,25,FALSE)</f>
        <v>8.3027335781313744E-2</v>
      </c>
      <c r="CH501">
        <f>VLOOKUP(Table3[[#This Row],[Reference]],metron,26,FALSE)</f>
        <v>0.13117095063239501</v>
      </c>
    </row>
    <row r="502" spans="1:86" hidden="1" x14ac:dyDescent="0.45">
      <c r="A502">
        <v>1580596800</v>
      </c>
      <c r="B502" t="s">
        <v>2649</v>
      </c>
      <c r="C502" t="s">
        <v>64</v>
      </c>
      <c r="D502" t="s">
        <v>65</v>
      </c>
      <c r="E502" t="s">
        <v>2299</v>
      </c>
      <c r="F502" t="s">
        <v>2274</v>
      </c>
      <c r="G502" t="s">
        <v>2358</v>
      </c>
      <c r="H502">
        <v>18</v>
      </c>
      <c r="I502">
        <v>2.13</v>
      </c>
      <c r="J502">
        <v>1</v>
      </c>
      <c r="K502">
        <v>1.67</v>
      </c>
      <c r="L502">
        <v>1</v>
      </c>
      <c r="M502">
        <v>3</v>
      </c>
      <c r="N502">
        <v>1</v>
      </c>
      <c r="O502">
        <v>4</v>
      </c>
      <c r="P502">
        <v>1</v>
      </c>
      <c r="Q502">
        <v>1</v>
      </c>
      <c r="R502">
        <v>0</v>
      </c>
      <c r="S502" t="s">
        <v>2650</v>
      </c>
      <c r="T502">
        <v>78</v>
      </c>
      <c r="U502">
        <v>2</v>
      </c>
      <c r="V502">
        <v>1</v>
      </c>
      <c r="W502">
        <v>0</v>
      </c>
      <c r="X502">
        <v>0</v>
      </c>
      <c r="Y502">
        <v>4</v>
      </c>
      <c r="Z502">
        <v>1</v>
      </c>
      <c r="AA502">
        <v>0</v>
      </c>
      <c r="AB502">
        <v>0</v>
      </c>
      <c r="AC502">
        <v>1</v>
      </c>
      <c r="AD502">
        <v>4</v>
      </c>
      <c r="AE502">
        <v>9</v>
      </c>
      <c r="AF502">
        <v>7</v>
      </c>
      <c r="AG502">
        <v>7</v>
      </c>
      <c r="AH502">
        <v>3</v>
      </c>
      <c r="AI502">
        <v>2</v>
      </c>
      <c r="AJ502">
        <v>4</v>
      </c>
      <c r="AK502">
        <v>14</v>
      </c>
      <c r="AL502">
        <v>17</v>
      </c>
      <c r="AM502">
        <v>60</v>
      </c>
      <c r="AN502">
        <v>40</v>
      </c>
      <c r="AO502">
        <v>1.43</v>
      </c>
      <c r="AP502">
        <v>1.03</v>
      </c>
      <c r="AQ502">
        <v>1.97</v>
      </c>
      <c r="AR502">
        <v>29</v>
      </c>
      <c r="AS502">
        <v>53</v>
      </c>
      <c r="AT502">
        <v>35</v>
      </c>
      <c r="AU502">
        <v>11</v>
      </c>
      <c r="AV502">
        <v>11</v>
      </c>
      <c r="AW502">
        <v>17</v>
      </c>
      <c r="AX502">
        <v>60</v>
      </c>
      <c r="AY502">
        <v>41</v>
      </c>
      <c r="AZ502">
        <v>53</v>
      </c>
      <c r="BA502">
        <v>8.81</v>
      </c>
      <c r="BB502">
        <v>5.55</v>
      </c>
      <c r="BC502">
        <v>1.91</v>
      </c>
      <c r="BD502">
        <v>3.05</v>
      </c>
      <c r="BE502">
        <v>4.8</v>
      </c>
      <c r="BF502">
        <f t="shared" si="7"/>
        <v>1.9920798405477818E-2</v>
      </c>
      <c r="BG502">
        <f>1/Table3[[#This Row],[odds_ft_home_team_win]]-Table3[[#This Row],[Margin/3]]</f>
        <v>0.50363941101860599</v>
      </c>
      <c r="BH502">
        <f>1/Table3[[#This Row],[odds_ft_draw]]-Table3[[#This Row],[Margin/3]]</f>
        <v>0.30794805405353859</v>
      </c>
      <c r="BI502">
        <f>1/Table3[[#This Row],[odds_ft_away_team_win]]-Table3[[#This Row],[Margin/3]]</f>
        <v>0.18841253492785554</v>
      </c>
      <c r="BJ502">
        <f>MROUND(Table3[[#This Row],[ProbH]]*100,2)/100</f>
        <v>0.5</v>
      </c>
      <c r="BK502">
        <v>1.53</v>
      </c>
      <c r="BL502">
        <v>2.65</v>
      </c>
      <c r="BM502">
        <v>5.25</v>
      </c>
      <c r="BN502">
        <v>10.75</v>
      </c>
      <c r="BO502">
        <v>2.25</v>
      </c>
      <c r="BP502">
        <v>1.59</v>
      </c>
      <c r="BQ502" t="s">
        <v>2595</v>
      </c>
      <c r="BR502">
        <f>VLOOKUP(Table3[[#This Row],[Reference]],metron,10,FALSE)</f>
        <v>2.5202079886551649</v>
      </c>
      <c r="BS502">
        <f>VLOOKUP(Table3[[#This Row],[Reference]],metron,11,FALSE)</f>
        <v>1.5342708579532029</v>
      </c>
      <c r="BT502">
        <f>VLOOKUP(Table3[[#This Row],[Reference]],metron,12,FALSE)</f>
        <v>0.98593713070196176</v>
      </c>
      <c r="BU502">
        <f>VLOOKUP(Table3[[#This Row],[Reference]],metron,13,FALSE)</f>
        <v>0.67513590167809023</v>
      </c>
      <c r="BV502">
        <f>VLOOKUP(Table3[[#This Row],[Reference]],metron,14,FALSE)</f>
        <v>0.4286727337194185</v>
      </c>
      <c r="BW502">
        <f>VLOOKUP(Table3[[#This Row],[Reference]],metron,15,FALSE)</f>
        <v>12.98669114272602</v>
      </c>
      <c r="BX502">
        <f>VLOOKUP(Table3[[#This Row],[Reference]],metron,16,FALSE)</f>
        <v>9.4167049105094076</v>
      </c>
      <c r="BY502">
        <f>VLOOKUP(Table3[[#This Row],[Reference]],metron,17,FALSE)</f>
        <v>5.6645716945996272</v>
      </c>
      <c r="BZ502">
        <f>VLOOKUP(Table3[[#This Row],[Reference]],metron,18,FALSE)</f>
        <v>4.0242085661080074</v>
      </c>
      <c r="CA502">
        <f>VLOOKUP(Table3[[#This Row],[Reference]],metron,19,FALSE)</f>
        <v>7.3221194481263927</v>
      </c>
      <c r="CB502">
        <f>VLOOKUP(Table3[[#This Row],[Reference]],metron,20,FALSE)</f>
        <v>5.3924963444014002</v>
      </c>
      <c r="CC502">
        <f>VLOOKUP(Table3[[#This Row],[Reference]],metron,21,FALSE)</f>
        <v>12.508162313432839</v>
      </c>
      <c r="CD502">
        <f>VLOOKUP(Table3[[#This Row],[Reference]],metron,22,FALSE)</f>
        <v>13.36963619402985</v>
      </c>
      <c r="CE502">
        <f>VLOOKUP(Table3[[#This Row],[Reference]],metron,23,FALSE)</f>
        <v>1.4438014689517029</v>
      </c>
      <c r="CF502">
        <f>VLOOKUP(Table3[[#This Row],[Reference]],metron,24,FALSE)</f>
        <v>1.9410193634542621</v>
      </c>
      <c r="CG502">
        <f>VLOOKUP(Table3[[#This Row],[Reference]],metron,25,FALSE)</f>
        <v>8.4130870242599604E-2</v>
      </c>
      <c r="CH502">
        <f>VLOOKUP(Table3[[#This Row],[Reference]],metron,26,FALSE)</f>
        <v>0.1275317160026708</v>
      </c>
    </row>
    <row r="503" spans="1:86" hidden="1" x14ac:dyDescent="0.45">
      <c r="A503">
        <v>1580596800</v>
      </c>
      <c r="B503" t="s">
        <v>2649</v>
      </c>
      <c r="C503" t="s">
        <v>64</v>
      </c>
      <c r="D503" t="s">
        <v>65</v>
      </c>
      <c r="E503" t="s">
        <v>2330</v>
      </c>
      <c r="F503" t="s">
        <v>2315</v>
      </c>
      <c r="G503" t="s">
        <v>2388</v>
      </c>
      <c r="H503">
        <v>18</v>
      </c>
      <c r="I503">
        <v>1.75</v>
      </c>
      <c r="J503">
        <v>1.63</v>
      </c>
      <c r="K503">
        <v>1.42</v>
      </c>
      <c r="L503">
        <v>1.64</v>
      </c>
      <c r="M503">
        <v>1</v>
      </c>
      <c r="N503">
        <v>1</v>
      </c>
      <c r="O503">
        <v>2</v>
      </c>
      <c r="P503">
        <v>1</v>
      </c>
      <c r="Q503">
        <v>1</v>
      </c>
      <c r="R503">
        <v>0</v>
      </c>
      <c r="S503">
        <v>7</v>
      </c>
      <c r="T503">
        <v>83</v>
      </c>
      <c r="U503">
        <v>3</v>
      </c>
      <c r="V503">
        <v>3</v>
      </c>
      <c r="W503">
        <v>1</v>
      </c>
      <c r="X503">
        <v>0</v>
      </c>
      <c r="Y503">
        <v>1</v>
      </c>
      <c r="Z503">
        <v>0</v>
      </c>
      <c r="AA503">
        <v>0</v>
      </c>
      <c r="AB503">
        <v>1</v>
      </c>
      <c r="AC503">
        <v>0</v>
      </c>
      <c r="AD503">
        <v>1</v>
      </c>
      <c r="AE503">
        <v>8</v>
      </c>
      <c r="AF503">
        <v>7</v>
      </c>
      <c r="AG503">
        <v>3</v>
      </c>
      <c r="AH503">
        <v>4</v>
      </c>
      <c r="AI503">
        <v>5</v>
      </c>
      <c r="AJ503">
        <v>3</v>
      </c>
      <c r="AK503">
        <v>9</v>
      </c>
      <c r="AL503">
        <v>12</v>
      </c>
      <c r="AM503">
        <v>30</v>
      </c>
      <c r="AN503">
        <v>70</v>
      </c>
      <c r="AO503">
        <v>1.33</v>
      </c>
      <c r="AP503">
        <v>1.37</v>
      </c>
      <c r="AQ503">
        <v>2.2599999999999998</v>
      </c>
      <c r="AR503">
        <v>50</v>
      </c>
      <c r="AS503">
        <v>63</v>
      </c>
      <c r="AT503">
        <v>44</v>
      </c>
      <c r="AU503">
        <v>19</v>
      </c>
      <c r="AV503">
        <v>0</v>
      </c>
      <c r="AW503">
        <v>26</v>
      </c>
      <c r="AX503">
        <v>69</v>
      </c>
      <c r="AY503">
        <v>38</v>
      </c>
      <c r="AZ503">
        <v>76</v>
      </c>
      <c r="BA503">
        <v>10.75</v>
      </c>
      <c r="BB503">
        <v>6.25</v>
      </c>
      <c r="BC503">
        <v>2.5499999999999998</v>
      </c>
      <c r="BD503">
        <v>2.95</v>
      </c>
      <c r="BE503">
        <v>3</v>
      </c>
      <c r="BF503">
        <f t="shared" si="7"/>
        <v>2.1491082308629689E-2</v>
      </c>
      <c r="BG503">
        <f>1/Table3[[#This Row],[odds_ft_home_team_win]]-Table3[[#This Row],[Margin/3]]</f>
        <v>0.37066578043646842</v>
      </c>
      <c r="BH503">
        <f>1/Table3[[#This Row],[odds_ft_draw]]-Table3[[#This Row],[Margin/3]]</f>
        <v>0.31749196853882794</v>
      </c>
      <c r="BI503">
        <f>1/Table3[[#This Row],[odds_ft_away_team_win]]-Table3[[#This Row],[Margin/3]]</f>
        <v>0.31184225102470364</v>
      </c>
      <c r="BJ503">
        <f>MROUND(Table3[[#This Row],[ProbH]]*100,2)/100</f>
        <v>0.38</v>
      </c>
      <c r="BK503">
        <v>1.45</v>
      </c>
      <c r="BL503">
        <v>2.4</v>
      </c>
      <c r="BM503">
        <v>4.5999999999999996</v>
      </c>
      <c r="BN503">
        <v>9.25</v>
      </c>
      <c r="BO503">
        <v>2</v>
      </c>
      <c r="BP503">
        <v>1.74</v>
      </c>
      <c r="BQ503" t="s">
        <v>2334</v>
      </c>
      <c r="BR503">
        <f>VLOOKUP(Table3[[#This Row],[Reference]],metron,10,FALSE)</f>
        <v>2.4900895140664963</v>
      </c>
      <c r="BS503">
        <f>VLOOKUP(Table3[[#This Row],[Reference]],metron,11,FALSE)</f>
        <v>1.330562659846547</v>
      </c>
      <c r="BT503">
        <f>VLOOKUP(Table3[[#This Row],[Reference]],metron,12,FALSE)</f>
        <v>1.1595268542199491</v>
      </c>
      <c r="BU503">
        <f>VLOOKUP(Table3[[#This Row],[Reference]],metron,13,FALSE)</f>
        <v>0.59053607588191415</v>
      </c>
      <c r="BV503">
        <f>VLOOKUP(Table3[[#This Row],[Reference]],metron,14,FALSE)</f>
        <v>0.50069274219332838</v>
      </c>
      <c r="BW503">
        <f>VLOOKUP(Table3[[#This Row],[Reference]],metron,15,FALSE)</f>
        <v>11.79715236686391</v>
      </c>
      <c r="BX503">
        <f>VLOOKUP(Table3[[#This Row],[Reference]],metron,16,FALSE)</f>
        <v>10.317122781065089</v>
      </c>
      <c r="BY503">
        <f>VLOOKUP(Table3[[#This Row],[Reference]],metron,17,FALSE)</f>
        <v>5.0637025966747622</v>
      </c>
      <c r="BZ503">
        <f>VLOOKUP(Table3[[#This Row],[Reference]],metron,18,FALSE)</f>
        <v>4.4674014571268454</v>
      </c>
      <c r="CA503">
        <f>VLOOKUP(Table3[[#This Row],[Reference]],metron,19,FALSE)</f>
        <v>6.7334497701891483</v>
      </c>
      <c r="CB503">
        <f>VLOOKUP(Table3[[#This Row],[Reference]],metron,20,FALSE)</f>
        <v>5.849721323938244</v>
      </c>
      <c r="CC503">
        <f>VLOOKUP(Table3[[#This Row],[Reference]],metron,21,FALSE)</f>
        <v>12.89644194756554</v>
      </c>
      <c r="CD503">
        <f>VLOOKUP(Table3[[#This Row],[Reference]],metron,22,FALSE)</f>
        <v>13.3434456928839</v>
      </c>
      <c r="CE503">
        <f>VLOOKUP(Table3[[#This Row],[Reference]],metron,23,FALSE)</f>
        <v>1.6144382124117971</v>
      </c>
      <c r="CF503">
        <f>VLOOKUP(Table3[[#This Row],[Reference]],metron,24,FALSE)</f>
        <v>1.9032024606477289</v>
      </c>
      <c r="CG503">
        <f>VLOOKUP(Table3[[#This Row],[Reference]],metron,25,FALSE)</f>
        <v>9.372172969060974E-2</v>
      </c>
      <c r="CH503">
        <f>VLOOKUP(Table3[[#This Row],[Reference]],metron,26,FALSE)</f>
        <v>0.11669983716301791</v>
      </c>
    </row>
    <row r="504" spans="1:86" hidden="1" x14ac:dyDescent="0.45">
      <c r="A504">
        <v>1580604300</v>
      </c>
      <c r="B504" t="s">
        <v>2651</v>
      </c>
      <c r="C504" t="s">
        <v>64</v>
      </c>
      <c r="D504" t="s">
        <v>65</v>
      </c>
      <c r="E504" t="s">
        <v>2295</v>
      </c>
      <c r="F504" t="s">
        <v>2273</v>
      </c>
      <c r="G504" t="s">
        <v>2408</v>
      </c>
      <c r="H504">
        <v>18</v>
      </c>
      <c r="I504">
        <v>2.5</v>
      </c>
      <c r="J504">
        <v>1.38</v>
      </c>
      <c r="K504">
        <v>2.17</v>
      </c>
      <c r="L504">
        <v>1.58</v>
      </c>
      <c r="M504">
        <v>1</v>
      </c>
      <c r="N504">
        <v>1</v>
      </c>
      <c r="O504">
        <v>2</v>
      </c>
      <c r="P504">
        <v>1</v>
      </c>
      <c r="Q504">
        <v>1</v>
      </c>
      <c r="R504">
        <v>0</v>
      </c>
      <c r="S504">
        <v>6</v>
      </c>
      <c r="T504">
        <v>69</v>
      </c>
      <c r="U504">
        <v>3</v>
      </c>
      <c r="V504">
        <v>3</v>
      </c>
      <c r="W504">
        <v>0</v>
      </c>
      <c r="X504">
        <v>0</v>
      </c>
      <c r="Y504">
        <v>4</v>
      </c>
      <c r="Z504">
        <v>0</v>
      </c>
      <c r="AA504">
        <v>0</v>
      </c>
      <c r="AB504">
        <v>0</v>
      </c>
      <c r="AC504">
        <v>3</v>
      </c>
      <c r="AD504">
        <v>1</v>
      </c>
      <c r="AE504">
        <v>9</v>
      </c>
      <c r="AF504">
        <v>8</v>
      </c>
      <c r="AG504">
        <v>4</v>
      </c>
      <c r="AH504">
        <v>4</v>
      </c>
      <c r="AI504">
        <v>5</v>
      </c>
      <c r="AJ504">
        <v>4</v>
      </c>
      <c r="AK504">
        <v>14</v>
      </c>
      <c r="AL504">
        <v>11</v>
      </c>
      <c r="AM504">
        <v>34</v>
      </c>
      <c r="AN504">
        <v>66</v>
      </c>
      <c r="AO504">
        <v>1.39</v>
      </c>
      <c r="AP504">
        <v>1.22</v>
      </c>
      <c r="AQ504">
        <v>2.38</v>
      </c>
      <c r="AR504">
        <v>63</v>
      </c>
      <c r="AS504">
        <v>63</v>
      </c>
      <c r="AT504">
        <v>38</v>
      </c>
      <c r="AU504">
        <v>25</v>
      </c>
      <c r="AV504">
        <v>13</v>
      </c>
      <c r="AW504">
        <v>32</v>
      </c>
      <c r="AX504">
        <v>69</v>
      </c>
      <c r="AY504">
        <v>32</v>
      </c>
      <c r="AZ504">
        <v>76</v>
      </c>
      <c r="BA504">
        <v>8.1300000000000008</v>
      </c>
      <c r="BB504">
        <v>4.38</v>
      </c>
      <c r="BC504">
        <v>2.85</v>
      </c>
      <c r="BD504">
        <v>2.75</v>
      </c>
      <c r="BE504">
        <v>2.85</v>
      </c>
      <c r="BF504">
        <f t="shared" si="7"/>
        <v>2.1796916533758665E-2</v>
      </c>
      <c r="BG504">
        <f>1/Table3[[#This Row],[odds_ft_home_team_win]]-Table3[[#This Row],[Margin/3]]</f>
        <v>0.32908027644869747</v>
      </c>
      <c r="BH504">
        <f>1/Table3[[#This Row],[odds_ft_draw]]-Table3[[#This Row],[Margin/3]]</f>
        <v>0.341839447102605</v>
      </c>
      <c r="BI504">
        <f>1/Table3[[#This Row],[odds_ft_away_team_win]]-Table3[[#This Row],[Margin/3]]</f>
        <v>0.32908027644869747</v>
      </c>
      <c r="BJ504">
        <f>MROUND(Table3[[#This Row],[ProbH]]*100,2)/100</f>
        <v>0.32</v>
      </c>
      <c r="BK504">
        <v>1.5</v>
      </c>
      <c r="BL504">
        <v>2.5499999999999998</v>
      </c>
      <c r="BM504">
        <v>5.05</v>
      </c>
      <c r="BN504">
        <v>10.25</v>
      </c>
      <c r="BO504">
        <v>2.0499999999999998</v>
      </c>
      <c r="BP504">
        <v>1.69</v>
      </c>
      <c r="BQ504" t="s">
        <v>2297</v>
      </c>
      <c r="BR504">
        <f>VLOOKUP(Table3[[#This Row],[Reference]],metron,10,FALSE)</f>
        <v>2.5313454284174597</v>
      </c>
      <c r="BS504">
        <f>VLOOKUP(Table3[[#This Row],[Reference]],metron,11,FALSE)</f>
        <v>1.210167055864918</v>
      </c>
      <c r="BT504">
        <f>VLOOKUP(Table3[[#This Row],[Reference]],metron,12,FALSE)</f>
        <v>1.3211783725525419</v>
      </c>
      <c r="BU504">
        <f>VLOOKUP(Table3[[#This Row],[Reference]],metron,13,FALSE)</f>
        <v>0.53135669362084459</v>
      </c>
      <c r="BV504">
        <f>VLOOKUP(Table3[[#This Row],[Reference]],metron,14,FALSE)</f>
        <v>0.55633423180592989</v>
      </c>
      <c r="BW504">
        <f>VLOOKUP(Table3[[#This Row],[Reference]],metron,15,FALSE)</f>
        <v>11.21109010712035</v>
      </c>
      <c r="BX504">
        <f>VLOOKUP(Table3[[#This Row],[Reference]],metron,16,FALSE)</f>
        <v>11.01700787401575</v>
      </c>
      <c r="BY504">
        <f>VLOOKUP(Table3[[#This Row],[Reference]],metron,17,FALSE)</f>
        <v>4.6792332268370611</v>
      </c>
      <c r="BZ504">
        <f>VLOOKUP(Table3[[#This Row],[Reference]],metron,18,FALSE)</f>
        <v>4.7080804854679013</v>
      </c>
      <c r="CA504">
        <f>VLOOKUP(Table3[[#This Row],[Reference]],metron,19,FALSE)</f>
        <v>6.5318568802832893</v>
      </c>
      <c r="CB504">
        <f>VLOOKUP(Table3[[#This Row],[Reference]],metron,20,FALSE)</f>
        <v>6.3089273885478487</v>
      </c>
      <c r="CC504">
        <f>VLOOKUP(Table3[[#This Row],[Reference]],metron,21,FALSE)</f>
        <v>12.72547770700637</v>
      </c>
      <c r="CD504">
        <f>VLOOKUP(Table3[[#This Row],[Reference]],metron,22,FALSE)</f>
        <v>13.06847133757962</v>
      </c>
      <c r="CE504">
        <f>VLOOKUP(Table3[[#This Row],[Reference]],metron,23,FALSE)</f>
        <v>1.6902356902356901</v>
      </c>
      <c r="CF504">
        <f>VLOOKUP(Table3[[#This Row],[Reference]],metron,24,FALSE)</f>
        <v>1.8050198959289869</v>
      </c>
      <c r="CG504">
        <f>VLOOKUP(Table3[[#This Row],[Reference]],metron,25,FALSE)</f>
        <v>0.105907560453015</v>
      </c>
      <c r="CH504">
        <f>VLOOKUP(Table3[[#This Row],[Reference]],metron,26,FALSE)</f>
        <v>0.1141720232629324</v>
      </c>
    </row>
    <row r="505" spans="1:86" hidden="1" x14ac:dyDescent="0.45">
      <c r="A505">
        <v>1580675700</v>
      </c>
      <c r="B505" t="s">
        <v>2652</v>
      </c>
      <c r="C505" t="s">
        <v>64</v>
      </c>
      <c r="D505" t="s">
        <v>65</v>
      </c>
      <c r="E505" t="s">
        <v>66</v>
      </c>
      <c r="F505" t="s">
        <v>2305</v>
      </c>
      <c r="G505" t="s">
        <v>2332</v>
      </c>
      <c r="H505">
        <v>18</v>
      </c>
      <c r="I505">
        <v>1.25</v>
      </c>
      <c r="J505">
        <v>0.75</v>
      </c>
      <c r="K505">
        <v>1.55</v>
      </c>
      <c r="L505">
        <v>0.83</v>
      </c>
      <c r="M505">
        <v>2</v>
      </c>
      <c r="N505">
        <v>0</v>
      </c>
      <c r="O505">
        <v>2</v>
      </c>
      <c r="P505">
        <v>1</v>
      </c>
      <c r="Q505">
        <v>1</v>
      </c>
      <c r="R505">
        <v>0</v>
      </c>
      <c r="S505" t="s">
        <v>2653</v>
      </c>
      <c r="U505">
        <v>6</v>
      </c>
      <c r="V505">
        <v>5</v>
      </c>
      <c r="W505">
        <v>3</v>
      </c>
      <c r="X505">
        <v>1</v>
      </c>
      <c r="Y505">
        <v>4</v>
      </c>
      <c r="Z505">
        <v>0</v>
      </c>
      <c r="AA505">
        <v>2</v>
      </c>
      <c r="AB505">
        <v>2</v>
      </c>
      <c r="AC505">
        <v>1</v>
      </c>
      <c r="AD505">
        <v>3</v>
      </c>
      <c r="AE505">
        <v>14</v>
      </c>
      <c r="AF505">
        <v>11</v>
      </c>
      <c r="AG505">
        <v>4</v>
      </c>
      <c r="AH505">
        <v>2</v>
      </c>
      <c r="AI505">
        <v>10</v>
      </c>
      <c r="AJ505">
        <v>9</v>
      </c>
      <c r="AK505">
        <v>14</v>
      </c>
      <c r="AL505">
        <v>12</v>
      </c>
      <c r="AM505">
        <v>46</v>
      </c>
      <c r="AN505">
        <v>54</v>
      </c>
      <c r="AO505">
        <v>1.7</v>
      </c>
      <c r="AP505">
        <v>1.39</v>
      </c>
      <c r="AQ505">
        <v>2.3199999999999998</v>
      </c>
      <c r="AR505">
        <v>50</v>
      </c>
      <c r="AS505">
        <v>69</v>
      </c>
      <c r="AT505">
        <v>44</v>
      </c>
      <c r="AU505">
        <v>19</v>
      </c>
      <c r="AV505">
        <v>7</v>
      </c>
      <c r="AW505">
        <v>13</v>
      </c>
      <c r="AX505">
        <v>57</v>
      </c>
      <c r="AY505">
        <v>51</v>
      </c>
      <c r="AZ505">
        <v>82</v>
      </c>
      <c r="BA505">
        <v>10.25</v>
      </c>
      <c r="BB505">
        <v>6.88</v>
      </c>
      <c r="BC505">
        <v>1.21</v>
      </c>
      <c r="BD505">
        <v>6</v>
      </c>
      <c r="BE505">
        <v>14.75</v>
      </c>
      <c r="BF505">
        <f t="shared" si="7"/>
        <v>2.0303185942631252E-2</v>
      </c>
      <c r="BG505">
        <f>1/Table3[[#This Row],[odds_ft_home_team_win]]-Table3[[#This Row],[Margin/3]]</f>
        <v>0.80614309504910431</v>
      </c>
      <c r="BH505">
        <f>1/Table3[[#This Row],[odds_ft_draw]]-Table3[[#This Row],[Margin/3]]</f>
        <v>0.14636348072403541</v>
      </c>
      <c r="BI505">
        <f>1/Table3[[#This Row],[odds_ft_away_team_win]]-Table3[[#This Row],[Margin/3]]</f>
        <v>4.7493424226860273E-2</v>
      </c>
      <c r="BJ505">
        <f>MROUND(Table3[[#This Row],[ProbH]]*100,2)/100</f>
        <v>0.8</v>
      </c>
      <c r="BK505">
        <v>1.21</v>
      </c>
      <c r="BL505">
        <v>1.69</v>
      </c>
      <c r="BM505">
        <v>2.7</v>
      </c>
      <c r="BN505">
        <v>4.9000000000000004</v>
      </c>
      <c r="BO505">
        <v>2.35</v>
      </c>
      <c r="BP505">
        <v>1.54</v>
      </c>
      <c r="BQ505" t="s">
        <v>2360</v>
      </c>
      <c r="BR505">
        <f>VLOOKUP(Table3[[#This Row],[Reference]],metron,10,FALSE)</f>
        <v>3.2937336814621405</v>
      </c>
      <c r="BS505">
        <f>VLOOKUP(Table3[[#This Row],[Reference]],metron,11,FALSE)</f>
        <v>2.6631853785900779</v>
      </c>
      <c r="BT505">
        <f>VLOOKUP(Table3[[#This Row],[Reference]],metron,12,FALSE)</f>
        <v>0.63054830287206265</v>
      </c>
      <c r="BU505">
        <f>VLOOKUP(Table3[[#This Row],[Reference]],metron,13,FALSE)</f>
        <v>1.2219321148825071</v>
      </c>
      <c r="BV505">
        <f>VLOOKUP(Table3[[#This Row],[Reference]],metron,14,FALSE)</f>
        <v>0.28328981723237601</v>
      </c>
      <c r="BW505">
        <f>VLOOKUP(Table3[[#This Row],[Reference]],metron,15,FALSE)</f>
        <v>17.784037558685451</v>
      </c>
      <c r="BX505">
        <f>VLOOKUP(Table3[[#This Row],[Reference]],metron,16,FALSE)</f>
        <v>7.288732394366197</v>
      </c>
      <c r="BY505">
        <f>VLOOKUP(Table3[[#This Row],[Reference]],metron,17,FALSE)</f>
        <v>8.1981132075471699</v>
      </c>
      <c r="BZ505">
        <f>VLOOKUP(Table3[[#This Row],[Reference]],metron,18,FALSE)</f>
        <v>2.8844339622641511</v>
      </c>
      <c r="CA505">
        <f>VLOOKUP(Table3[[#This Row],[Reference]],metron,19,FALSE)</f>
        <v>9.5859243511382815</v>
      </c>
      <c r="CB505">
        <f>VLOOKUP(Table3[[#This Row],[Reference]],metron,20,FALSE)</f>
        <v>4.4042984321020455</v>
      </c>
      <c r="CC505">
        <f>VLOOKUP(Table3[[#This Row],[Reference]],metron,21,FALSE)</f>
        <v>10.849642004773269</v>
      </c>
      <c r="CD505">
        <f>VLOOKUP(Table3[[#This Row],[Reference]],metron,22,FALSE)</f>
        <v>12.6563245823389</v>
      </c>
      <c r="CE505">
        <f>VLOOKUP(Table3[[#This Row],[Reference]],metron,23,FALSE)</f>
        <v>1.182669789227166</v>
      </c>
      <c r="CF505">
        <f>VLOOKUP(Table3[[#This Row],[Reference]],metron,24,FALSE)</f>
        <v>1.8922716627634659</v>
      </c>
      <c r="CG505">
        <f>VLOOKUP(Table3[[#This Row],[Reference]],metron,25,FALSE)</f>
        <v>3.7470725995316159E-2</v>
      </c>
      <c r="CH505">
        <f>VLOOKUP(Table3[[#This Row],[Reference]],metron,26,FALSE)</f>
        <v>0.1334894613583138</v>
      </c>
    </row>
    <row r="506" spans="1:86" hidden="1" x14ac:dyDescent="0.45">
      <c r="A506">
        <v>1580683200</v>
      </c>
      <c r="B506" t="s">
        <v>2654</v>
      </c>
      <c r="C506" t="s">
        <v>64</v>
      </c>
      <c r="D506" t="s">
        <v>65</v>
      </c>
      <c r="E506" t="s">
        <v>2290</v>
      </c>
      <c r="F506" t="s">
        <v>2284</v>
      </c>
      <c r="G506" t="s">
        <v>2322</v>
      </c>
      <c r="H506">
        <v>18</v>
      </c>
      <c r="I506">
        <v>2.13</v>
      </c>
      <c r="J506">
        <v>0.38</v>
      </c>
      <c r="K506">
        <v>2</v>
      </c>
      <c r="L506">
        <v>0.75</v>
      </c>
      <c r="M506">
        <v>2</v>
      </c>
      <c r="N506">
        <v>0</v>
      </c>
      <c r="O506">
        <v>2</v>
      </c>
      <c r="P506">
        <v>0</v>
      </c>
      <c r="Q506">
        <v>0</v>
      </c>
      <c r="R506">
        <v>0</v>
      </c>
      <c r="S506" t="s">
        <v>2655</v>
      </c>
      <c r="U506">
        <v>9</v>
      </c>
      <c r="V506">
        <v>3</v>
      </c>
      <c r="W506">
        <v>4</v>
      </c>
      <c r="X506">
        <v>0</v>
      </c>
      <c r="Y506">
        <v>3</v>
      </c>
      <c r="Z506">
        <v>0</v>
      </c>
      <c r="AA506">
        <v>1</v>
      </c>
      <c r="AB506">
        <v>3</v>
      </c>
      <c r="AC506">
        <v>0</v>
      </c>
      <c r="AD506">
        <v>3</v>
      </c>
      <c r="AE506">
        <v>21</v>
      </c>
      <c r="AF506">
        <v>6</v>
      </c>
      <c r="AG506">
        <v>6</v>
      </c>
      <c r="AH506">
        <v>2</v>
      </c>
      <c r="AI506">
        <v>15</v>
      </c>
      <c r="AJ506">
        <v>4</v>
      </c>
      <c r="AK506">
        <v>14</v>
      </c>
      <c r="AL506">
        <v>13</v>
      </c>
      <c r="AM506">
        <v>62</v>
      </c>
      <c r="AN506">
        <v>38</v>
      </c>
      <c r="AO506">
        <v>2.3199999999999998</v>
      </c>
      <c r="AP506">
        <v>0.91</v>
      </c>
      <c r="AQ506">
        <v>2.76</v>
      </c>
      <c r="AR506">
        <v>57</v>
      </c>
      <c r="AS506">
        <v>69</v>
      </c>
      <c r="AT506">
        <v>44</v>
      </c>
      <c r="AU506">
        <v>32</v>
      </c>
      <c r="AV506">
        <v>19</v>
      </c>
      <c r="AW506">
        <v>32</v>
      </c>
      <c r="AX506">
        <v>57</v>
      </c>
      <c r="AY506">
        <v>38</v>
      </c>
      <c r="AZ506">
        <v>82</v>
      </c>
      <c r="BA506">
        <v>10.76</v>
      </c>
      <c r="BB506">
        <v>6</v>
      </c>
      <c r="BC506">
        <v>1.38</v>
      </c>
      <c r="BD506">
        <v>4.4000000000000004</v>
      </c>
      <c r="BE506">
        <v>8.25</v>
      </c>
      <c r="BF506">
        <f t="shared" si="7"/>
        <v>2.4374176548089672E-2</v>
      </c>
      <c r="BG506">
        <f>1/Table3[[#This Row],[odds_ft_home_team_win]]-Table3[[#This Row],[Margin/3]]</f>
        <v>0.70026350461133069</v>
      </c>
      <c r="BH506">
        <f>1/Table3[[#This Row],[odds_ft_draw]]-Table3[[#This Row],[Margin/3]]</f>
        <v>0.20289855072463758</v>
      </c>
      <c r="BI506">
        <f>1/Table3[[#This Row],[odds_ft_away_team_win]]-Table3[[#This Row],[Margin/3]]</f>
        <v>9.6837944664031547E-2</v>
      </c>
      <c r="BJ506">
        <f>MROUND(Table3[[#This Row],[ProbH]]*100,2)/100</f>
        <v>0.7</v>
      </c>
      <c r="BK506">
        <v>1.24</v>
      </c>
      <c r="BL506">
        <v>1.77</v>
      </c>
      <c r="BM506">
        <v>2.95</v>
      </c>
      <c r="BN506">
        <v>5.55</v>
      </c>
      <c r="BO506">
        <v>1.95</v>
      </c>
      <c r="BP506">
        <v>1.77</v>
      </c>
      <c r="BQ506" t="s">
        <v>2293</v>
      </c>
      <c r="BR506">
        <f>VLOOKUP(Table3[[#This Row],[Reference]],metron,10,FALSE)</f>
        <v>2.9925826028320968</v>
      </c>
      <c r="BS506">
        <f>VLOOKUP(Table3[[#This Row],[Reference]],metron,11,FALSE)</f>
        <v>2.224544841537424</v>
      </c>
      <c r="BT506">
        <f>VLOOKUP(Table3[[#This Row],[Reference]],metron,12,FALSE)</f>
        <v>0.76803776129467294</v>
      </c>
      <c r="BU506">
        <f>VLOOKUP(Table3[[#This Row],[Reference]],metron,13,FALSE)</f>
        <v>0.96561024949426832</v>
      </c>
      <c r="BV506">
        <f>VLOOKUP(Table3[[#This Row],[Reference]],metron,14,FALSE)</f>
        <v>0.34187457855697911</v>
      </c>
      <c r="BW506">
        <f>VLOOKUP(Table3[[#This Row],[Reference]],metron,15,FALSE)</f>
        <v>16.100000000000001</v>
      </c>
      <c r="BX506">
        <f>VLOOKUP(Table3[[#This Row],[Reference]],metron,16,FALSE)</f>
        <v>8.3493506493506491</v>
      </c>
      <c r="BY506">
        <f>VLOOKUP(Table3[[#This Row],[Reference]],metron,17,FALSE)</f>
        <v>7.2678100263852254</v>
      </c>
      <c r="BZ506">
        <f>VLOOKUP(Table3[[#This Row],[Reference]],metron,18,FALSE)</f>
        <v>3.2770448548812658</v>
      </c>
      <c r="CA506">
        <f>VLOOKUP(Table3[[#This Row],[Reference]],metron,19,FALSE)</f>
        <v>8.832189973614776</v>
      </c>
      <c r="CB506">
        <f>VLOOKUP(Table3[[#This Row],[Reference]],metron,20,FALSE)</f>
        <v>5.0723057944693828</v>
      </c>
      <c r="CC506">
        <f>VLOOKUP(Table3[[#This Row],[Reference]],metron,21,FALSE)</f>
        <v>11.95872170439414</v>
      </c>
      <c r="CD506">
        <f>VLOOKUP(Table3[[#This Row],[Reference]],metron,22,FALSE)</f>
        <v>13.450066577896139</v>
      </c>
      <c r="CE506">
        <f>VLOOKUP(Table3[[#This Row],[Reference]],metron,23,FALSE)</f>
        <v>1.301526717557252</v>
      </c>
      <c r="CF506">
        <f>VLOOKUP(Table3[[#This Row],[Reference]],metron,24,FALSE)</f>
        <v>1.9796437659033079</v>
      </c>
      <c r="CG506">
        <f>VLOOKUP(Table3[[#This Row],[Reference]],metron,25,FALSE)</f>
        <v>5.3435114503816793E-2</v>
      </c>
      <c r="CH506">
        <f>VLOOKUP(Table3[[#This Row],[Reference]],metron,26,FALSE)</f>
        <v>0.1183206106870229</v>
      </c>
    </row>
    <row r="507" spans="1:86" hidden="1" x14ac:dyDescent="0.45">
      <c r="A507">
        <v>1580683200</v>
      </c>
      <c r="B507" t="s">
        <v>2654</v>
      </c>
      <c r="C507" t="s">
        <v>64</v>
      </c>
      <c r="D507" t="s">
        <v>65</v>
      </c>
      <c r="E507" t="s">
        <v>2278</v>
      </c>
      <c r="F507" t="s">
        <v>2326</v>
      </c>
      <c r="G507" t="s">
        <v>2312</v>
      </c>
      <c r="H507">
        <v>18</v>
      </c>
      <c r="I507">
        <v>1.78</v>
      </c>
      <c r="J507">
        <v>1.5</v>
      </c>
      <c r="K507">
        <v>1.42</v>
      </c>
      <c r="L507">
        <v>1.45</v>
      </c>
      <c r="M507">
        <v>0</v>
      </c>
      <c r="N507">
        <v>1</v>
      </c>
      <c r="O507">
        <v>1</v>
      </c>
      <c r="P507">
        <v>0</v>
      </c>
      <c r="Q507">
        <v>0</v>
      </c>
      <c r="R507">
        <v>0</v>
      </c>
      <c r="T507">
        <v>78</v>
      </c>
      <c r="U507">
        <v>3</v>
      </c>
      <c r="V507">
        <v>3</v>
      </c>
      <c r="W507">
        <v>2</v>
      </c>
      <c r="X507">
        <v>0</v>
      </c>
      <c r="Y507">
        <v>3</v>
      </c>
      <c r="Z507">
        <v>0</v>
      </c>
      <c r="AA507">
        <v>1</v>
      </c>
      <c r="AB507">
        <v>1</v>
      </c>
      <c r="AC507">
        <v>1</v>
      </c>
      <c r="AD507">
        <v>2</v>
      </c>
      <c r="AE507">
        <v>19</v>
      </c>
      <c r="AF507">
        <v>6</v>
      </c>
      <c r="AG507">
        <v>6</v>
      </c>
      <c r="AH507">
        <v>4</v>
      </c>
      <c r="AI507">
        <v>13</v>
      </c>
      <c r="AJ507">
        <v>2</v>
      </c>
      <c r="AK507">
        <v>12</v>
      </c>
      <c r="AL507">
        <v>18</v>
      </c>
      <c r="AM507">
        <v>58</v>
      </c>
      <c r="AN507">
        <v>42</v>
      </c>
      <c r="AO507">
        <v>2.37</v>
      </c>
      <c r="AP507">
        <v>1.02</v>
      </c>
      <c r="AQ507">
        <v>1.85</v>
      </c>
      <c r="AR507">
        <v>35</v>
      </c>
      <c r="AS507">
        <v>52</v>
      </c>
      <c r="AT507">
        <v>29</v>
      </c>
      <c r="AU507">
        <v>12</v>
      </c>
      <c r="AV507">
        <v>12</v>
      </c>
      <c r="AW507">
        <v>23</v>
      </c>
      <c r="AX507">
        <v>69</v>
      </c>
      <c r="AY507">
        <v>23</v>
      </c>
      <c r="AZ507">
        <v>53</v>
      </c>
      <c r="BA507">
        <v>9.2799999999999994</v>
      </c>
      <c r="BB507">
        <v>6.19</v>
      </c>
      <c r="BC507">
        <v>3</v>
      </c>
      <c r="BD507">
        <v>2.75</v>
      </c>
      <c r="BE507">
        <v>2.7</v>
      </c>
      <c r="BF507">
        <f t="shared" si="7"/>
        <v>2.2446689113355827E-2</v>
      </c>
      <c r="BG507">
        <f>1/Table3[[#This Row],[odds_ft_home_team_win]]-Table3[[#This Row],[Margin/3]]</f>
        <v>0.31088664421997747</v>
      </c>
      <c r="BH507">
        <f>1/Table3[[#This Row],[odds_ft_draw]]-Table3[[#This Row],[Margin/3]]</f>
        <v>0.3411896745230078</v>
      </c>
      <c r="BI507">
        <f>1/Table3[[#This Row],[odds_ft_away_team_win]]-Table3[[#This Row],[Margin/3]]</f>
        <v>0.34792368125701451</v>
      </c>
      <c r="BJ507">
        <f>MROUND(Table3[[#This Row],[ProbH]]*100,2)/100</f>
        <v>0.32</v>
      </c>
      <c r="BK507">
        <v>1.5</v>
      </c>
      <c r="BL507">
        <v>2.5499999999999998</v>
      </c>
      <c r="BM507">
        <v>5.05</v>
      </c>
      <c r="BN507">
        <v>10.25</v>
      </c>
      <c r="BO507">
        <v>2.0499999999999998</v>
      </c>
      <c r="BP507">
        <v>1.69</v>
      </c>
      <c r="BQ507" t="s">
        <v>2281</v>
      </c>
      <c r="BR507">
        <f>VLOOKUP(Table3[[#This Row],[Reference]],metron,10,FALSE)</f>
        <v>2.5313454284174597</v>
      </c>
      <c r="BS507">
        <f>VLOOKUP(Table3[[#This Row],[Reference]],metron,11,FALSE)</f>
        <v>1.210167055864918</v>
      </c>
      <c r="BT507">
        <f>VLOOKUP(Table3[[#This Row],[Reference]],metron,12,FALSE)</f>
        <v>1.3211783725525419</v>
      </c>
      <c r="BU507">
        <f>VLOOKUP(Table3[[#This Row],[Reference]],metron,13,FALSE)</f>
        <v>0.53135669362084459</v>
      </c>
      <c r="BV507">
        <f>VLOOKUP(Table3[[#This Row],[Reference]],metron,14,FALSE)</f>
        <v>0.55633423180592989</v>
      </c>
      <c r="BW507">
        <f>VLOOKUP(Table3[[#This Row],[Reference]],metron,15,FALSE)</f>
        <v>11.21109010712035</v>
      </c>
      <c r="BX507">
        <f>VLOOKUP(Table3[[#This Row],[Reference]],metron,16,FALSE)</f>
        <v>11.01700787401575</v>
      </c>
      <c r="BY507">
        <f>VLOOKUP(Table3[[#This Row],[Reference]],metron,17,FALSE)</f>
        <v>4.6792332268370611</v>
      </c>
      <c r="BZ507">
        <f>VLOOKUP(Table3[[#This Row],[Reference]],metron,18,FALSE)</f>
        <v>4.7080804854679013</v>
      </c>
      <c r="CA507">
        <f>VLOOKUP(Table3[[#This Row],[Reference]],metron,19,FALSE)</f>
        <v>6.5318568802832893</v>
      </c>
      <c r="CB507">
        <f>VLOOKUP(Table3[[#This Row],[Reference]],metron,20,FALSE)</f>
        <v>6.3089273885478487</v>
      </c>
      <c r="CC507">
        <f>VLOOKUP(Table3[[#This Row],[Reference]],metron,21,FALSE)</f>
        <v>12.72547770700637</v>
      </c>
      <c r="CD507">
        <f>VLOOKUP(Table3[[#This Row],[Reference]],metron,22,FALSE)</f>
        <v>13.06847133757962</v>
      </c>
      <c r="CE507">
        <f>VLOOKUP(Table3[[#This Row],[Reference]],metron,23,FALSE)</f>
        <v>1.6902356902356901</v>
      </c>
      <c r="CF507">
        <f>VLOOKUP(Table3[[#This Row],[Reference]],metron,24,FALSE)</f>
        <v>1.8050198959289869</v>
      </c>
      <c r="CG507">
        <f>VLOOKUP(Table3[[#This Row],[Reference]],metron,25,FALSE)</f>
        <v>0.105907560453015</v>
      </c>
      <c r="CH507">
        <f>VLOOKUP(Table3[[#This Row],[Reference]],metron,26,FALSE)</f>
        <v>0.1141720232629324</v>
      </c>
    </row>
    <row r="508" spans="1:86" hidden="1" x14ac:dyDescent="0.45">
      <c r="A508">
        <v>1580690700</v>
      </c>
      <c r="B508" t="s">
        <v>2656</v>
      </c>
      <c r="C508" t="s">
        <v>64</v>
      </c>
      <c r="D508" t="s">
        <v>65</v>
      </c>
      <c r="E508" t="s">
        <v>2310</v>
      </c>
      <c r="F508" t="s">
        <v>2320</v>
      </c>
      <c r="G508" t="s">
        <v>2296</v>
      </c>
      <c r="H508">
        <v>18</v>
      </c>
      <c r="I508">
        <v>1.88</v>
      </c>
      <c r="J508">
        <v>1.75</v>
      </c>
      <c r="K508">
        <v>2</v>
      </c>
      <c r="L508">
        <v>2.09</v>
      </c>
      <c r="M508">
        <v>1</v>
      </c>
      <c r="N508">
        <v>2</v>
      </c>
      <c r="O508">
        <v>3</v>
      </c>
      <c r="P508">
        <v>1</v>
      </c>
      <c r="Q508">
        <v>0</v>
      </c>
      <c r="R508">
        <v>1</v>
      </c>
      <c r="S508">
        <v>80</v>
      </c>
      <c r="T508" t="s">
        <v>1894</v>
      </c>
      <c r="U508">
        <v>8</v>
      </c>
      <c r="V508">
        <v>4</v>
      </c>
      <c r="W508">
        <v>4</v>
      </c>
      <c r="X508">
        <v>0</v>
      </c>
      <c r="Y508">
        <v>1</v>
      </c>
      <c r="Z508">
        <v>0</v>
      </c>
      <c r="AA508">
        <v>2</v>
      </c>
      <c r="AB508">
        <v>2</v>
      </c>
      <c r="AC508">
        <v>0</v>
      </c>
      <c r="AD508">
        <v>1</v>
      </c>
      <c r="AE508">
        <v>18</v>
      </c>
      <c r="AF508">
        <v>9</v>
      </c>
      <c r="AG508">
        <v>9</v>
      </c>
      <c r="AH508">
        <v>5</v>
      </c>
      <c r="AI508">
        <v>9</v>
      </c>
      <c r="AJ508">
        <v>4</v>
      </c>
      <c r="AK508">
        <v>18</v>
      </c>
      <c r="AL508">
        <v>19</v>
      </c>
      <c r="AM508">
        <v>53</v>
      </c>
      <c r="AN508">
        <v>47</v>
      </c>
      <c r="AO508">
        <v>2.2999999999999998</v>
      </c>
      <c r="AP508">
        <v>1.31</v>
      </c>
      <c r="AQ508">
        <v>2</v>
      </c>
      <c r="AR508">
        <v>38</v>
      </c>
      <c r="AS508">
        <v>51</v>
      </c>
      <c r="AT508">
        <v>32</v>
      </c>
      <c r="AU508">
        <v>13</v>
      </c>
      <c r="AV508">
        <v>13</v>
      </c>
      <c r="AW508">
        <v>32</v>
      </c>
      <c r="AX508">
        <v>69</v>
      </c>
      <c r="AY508">
        <v>19</v>
      </c>
      <c r="AZ508">
        <v>50</v>
      </c>
      <c r="BA508">
        <v>11</v>
      </c>
      <c r="BB508">
        <v>7.26</v>
      </c>
      <c r="BC508">
        <v>3.15</v>
      </c>
      <c r="BD508">
        <v>3.15</v>
      </c>
      <c r="BE508">
        <v>2.35</v>
      </c>
      <c r="BF508">
        <f t="shared" si="7"/>
        <v>2.0150849938083953E-2</v>
      </c>
      <c r="BG508">
        <f>1/Table3[[#This Row],[odds_ft_home_team_win]]-Table3[[#This Row],[Margin/3]]</f>
        <v>0.29730946752223347</v>
      </c>
      <c r="BH508">
        <f>1/Table3[[#This Row],[odds_ft_draw]]-Table3[[#This Row],[Margin/3]]</f>
        <v>0.29730946752223347</v>
      </c>
      <c r="BI508">
        <f>1/Table3[[#This Row],[odds_ft_away_team_win]]-Table3[[#This Row],[Margin/3]]</f>
        <v>0.40538106495553305</v>
      </c>
      <c r="BJ508">
        <f>MROUND(Table3[[#This Row],[ProbH]]*100,2)/100</f>
        <v>0.3</v>
      </c>
      <c r="BK508">
        <v>1.42</v>
      </c>
      <c r="BL508">
        <v>2.2999999999999998</v>
      </c>
      <c r="BM508">
        <v>4.3499999999999996</v>
      </c>
      <c r="BN508">
        <v>8.5</v>
      </c>
      <c r="BO508">
        <v>1.95</v>
      </c>
      <c r="BP508">
        <v>1.8</v>
      </c>
      <c r="BQ508" t="s">
        <v>2313</v>
      </c>
      <c r="BR508">
        <f>VLOOKUP(Table3[[#This Row],[Reference]],metron,10,FALSE)</f>
        <v>2.5726407816919519</v>
      </c>
      <c r="BS508">
        <f>VLOOKUP(Table3[[#This Row],[Reference]],metron,11,FALSE)</f>
        <v>1.1805091283106199</v>
      </c>
      <c r="BT508">
        <f>VLOOKUP(Table3[[#This Row],[Reference]],metron,12,FALSE)</f>
        <v>1.3921316533813319</v>
      </c>
      <c r="BU508">
        <f>VLOOKUP(Table3[[#This Row],[Reference]],metron,13,FALSE)</f>
        <v>0.5209673269873939</v>
      </c>
      <c r="BV508">
        <f>VLOOKUP(Table3[[#This Row],[Reference]],metron,14,FALSE)</f>
        <v>0.61847182917417032</v>
      </c>
      <c r="BW508">
        <f>VLOOKUP(Table3[[#This Row],[Reference]],metron,15,FALSE)</f>
        <v>11.149200710479571</v>
      </c>
      <c r="BX508">
        <f>VLOOKUP(Table3[[#This Row],[Reference]],metron,16,FALSE)</f>
        <v>11.444049733570161</v>
      </c>
      <c r="BY508">
        <f>VLOOKUP(Table3[[#This Row],[Reference]],metron,17,FALSE)</f>
        <v>4.5257270693512304</v>
      </c>
      <c r="BZ508">
        <f>VLOOKUP(Table3[[#This Row],[Reference]],metron,18,FALSE)</f>
        <v>4.8465324384787474</v>
      </c>
      <c r="CA508">
        <f>VLOOKUP(Table3[[#This Row],[Reference]],metron,19,FALSE)</f>
        <v>6.6234736411283404</v>
      </c>
      <c r="CB508">
        <f>VLOOKUP(Table3[[#This Row],[Reference]],metron,20,FALSE)</f>
        <v>6.5975172950914134</v>
      </c>
      <c r="CC508">
        <f>VLOOKUP(Table3[[#This Row],[Reference]],metron,21,FALSE)</f>
        <v>12.90081154192967</v>
      </c>
      <c r="CD508">
        <f>VLOOKUP(Table3[[#This Row],[Reference]],metron,22,FALSE)</f>
        <v>13.00360685302074</v>
      </c>
      <c r="CE508">
        <f>VLOOKUP(Table3[[#This Row],[Reference]],metron,23,FALSE)</f>
        <v>1.7502145922746779</v>
      </c>
      <c r="CF508">
        <f>VLOOKUP(Table3[[#This Row],[Reference]],metron,24,FALSE)</f>
        <v>1.831402831402831</v>
      </c>
      <c r="CG508">
        <f>VLOOKUP(Table3[[#This Row],[Reference]],metron,25,FALSE)</f>
        <v>9.6525096525096526E-2</v>
      </c>
      <c r="CH508">
        <f>VLOOKUP(Table3[[#This Row],[Reference]],metron,26,FALSE)</f>
        <v>0.1244101244101244</v>
      </c>
    </row>
    <row r="509" spans="1:86" hidden="1" x14ac:dyDescent="0.45">
      <c r="A509">
        <v>1580767200</v>
      </c>
      <c r="B509" t="s">
        <v>2657</v>
      </c>
      <c r="C509" t="s">
        <v>64</v>
      </c>
      <c r="D509" t="s">
        <v>65</v>
      </c>
      <c r="E509" t="s">
        <v>2279</v>
      </c>
      <c r="F509" t="s">
        <v>2325</v>
      </c>
      <c r="G509" t="s">
        <v>2301</v>
      </c>
      <c r="H509">
        <v>18</v>
      </c>
      <c r="I509">
        <v>1</v>
      </c>
      <c r="J509">
        <v>1.5</v>
      </c>
      <c r="K509">
        <v>1.36</v>
      </c>
      <c r="L509">
        <v>1.27</v>
      </c>
      <c r="M509">
        <v>2</v>
      </c>
      <c r="N509">
        <v>2</v>
      </c>
      <c r="O509">
        <v>4</v>
      </c>
      <c r="P509">
        <v>2</v>
      </c>
      <c r="Q509">
        <v>0</v>
      </c>
      <c r="R509">
        <v>2</v>
      </c>
      <c r="S509" t="s">
        <v>1425</v>
      </c>
      <c r="T509" t="s">
        <v>2658</v>
      </c>
      <c r="U509">
        <v>3</v>
      </c>
      <c r="V509">
        <v>6</v>
      </c>
      <c r="W509">
        <v>2</v>
      </c>
      <c r="X509">
        <v>0</v>
      </c>
      <c r="Y509">
        <v>3</v>
      </c>
      <c r="Z509">
        <v>0</v>
      </c>
      <c r="AA509">
        <v>1</v>
      </c>
      <c r="AB509">
        <v>1</v>
      </c>
      <c r="AC509">
        <v>0</v>
      </c>
      <c r="AD509">
        <v>3</v>
      </c>
      <c r="AE509">
        <v>15</v>
      </c>
      <c r="AF509">
        <v>15</v>
      </c>
      <c r="AG509">
        <v>7</v>
      </c>
      <c r="AH509">
        <v>7</v>
      </c>
      <c r="AI509">
        <v>8</v>
      </c>
      <c r="AJ509">
        <v>8</v>
      </c>
      <c r="AK509">
        <v>10</v>
      </c>
      <c r="AL509">
        <v>16</v>
      </c>
      <c r="AM509">
        <v>48</v>
      </c>
      <c r="AN509">
        <v>52</v>
      </c>
      <c r="AO509">
        <v>1.98</v>
      </c>
      <c r="AP509">
        <v>1.92</v>
      </c>
      <c r="AQ509">
        <v>2.38</v>
      </c>
      <c r="AR509">
        <v>44</v>
      </c>
      <c r="AS509">
        <v>75</v>
      </c>
      <c r="AT509">
        <v>38</v>
      </c>
      <c r="AU509">
        <v>13</v>
      </c>
      <c r="AV509">
        <v>7</v>
      </c>
      <c r="AW509">
        <v>26</v>
      </c>
      <c r="AX509">
        <v>88</v>
      </c>
      <c r="AY509">
        <v>38</v>
      </c>
      <c r="AZ509">
        <v>69</v>
      </c>
      <c r="BA509">
        <v>10.38</v>
      </c>
      <c r="BB509">
        <v>5.88</v>
      </c>
      <c r="BC509">
        <v>2.4500000000000002</v>
      </c>
      <c r="BD509">
        <v>3.2</v>
      </c>
      <c r="BE509">
        <v>2.95</v>
      </c>
      <c r="BF509">
        <f t="shared" si="7"/>
        <v>1.9882105384526689E-2</v>
      </c>
      <c r="BG509">
        <f>1/Table3[[#This Row],[odds_ft_home_team_win]]-Table3[[#This Row],[Margin/3]]</f>
        <v>0.38828115992159573</v>
      </c>
      <c r="BH509">
        <f>1/Table3[[#This Row],[odds_ft_draw]]-Table3[[#This Row],[Margin/3]]</f>
        <v>0.29261789461547333</v>
      </c>
      <c r="BI509">
        <f>1/Table3[[#This Row],[odds_ft_away_team_win]]-Table3[[#This Row],[Margin/3]]</f>
        <v>0.31910094546293094</v>
      </c>
      <c r="BJ509">
        <f>MROUND(Table3[[#This Row],[ProbH]]*100,2)/100</f>
        <v>0.38</v>
      </c>
      <c r="BK509">
        <v>1.28</v>
      </c>
      <c r="BL509">
        <v>1.91</v>
      </c>
      <c r="BM509">
        <v>3.25</v>
      </c>
      <c r="BN509">
        <v>6.25</v>
      </c>
      <c r="BO509">
        <v>1.69</v>
      </c>
      <c r="BP509">
        <v>2.0499999999999998</v>
      </c>
      <c r="BQ509" t="s">
        <v>2363</v>
      </c>
      <c r="BR509">
        <f>VLOOKUP(Table3[[#This Row],[Reference]],metron,10,FALSE)</f>
        <v>2.4900895140664963</v>
      </c>
      <c r="BS509">
        <f>VLOOKUP(Table3[[#This Row],[Reference]],metron,11,FALSE)</f>
        <v>1.330562659846547</v>
      </c>
      <c r="BT509">
        <f>VLOOKUP(Table3[[#This Row],[Reference]],metron,12,FALSE)</f>
        <v>1.1595268542199491</v>
      </c>
      <c r="BU509">
        <f>VLOOKUP(Table3[[#This Row],[Reference]],metron,13,FALSE)</f>
        <v>0.59053607588191415</v>
      </c>
      <c r="BV509">
        <f>VLOOKUP(Table3[[#This Row],[Reference]],metron,14,FALSE)</f>
        <v>0.50069274219332838</v>
      </c>
      <c r="BW509">
        <f>VLOOKUP(Table3[[#This Row],[Reference]],metron,15,FALSE)</f>
        <v>11.79715236686391</v>
      </c>
      <c r="BX509">
        <f>VLOOKUP(Table3[[#This Row],[Reference]],metron,16,FALSE)</f>
        <v>10.317122781065089</v>
      </c>
      <c r="BY509">
        <f>VLOOKUP(Table3[[#This Row],[Reference]],metron,17,FALSE)</f>
        <v>5.0637025966747622</v>
      </c>
      <c r="BZ509">
        <f>VLOOKUP(Table3[[#This Row],[Reference]],metron,18,FALSE)</f>
        <v>4.4674014571268454</v>
      </c>
      <c r="CA509">
        <f>VLOOKUP(Table3[[#This Row],[Reference]],metron,19,FALSE)</f>
        <v>6.7334497701891483</v>
      </c>
      <c r="CB509">
        <f>VLOOKUP(Table3[[#This Row],[Reference]],metron,20,FALSE)</f>
        <v>5.849721323938244</v>
      </c>
      <c r="CC509">
        <f>VLOOKUP(Table3[[#This Row],[Reference]],metron,21,FALSE)</f>
        <v>12.89644194756554</v>
      </c>
      <c r="CD509">
        <f>VLOOKUP(Table3[[#This Row],[Reference]],metron,22,FALSE)</f>
        <v>13.3434456928839</v>
      </c>
      <c r="CE509">
        <f>VLOOKUP(Table3[[#This Row],[Reference]],metron,23,FALSE)</f>
        <v>1.6144382124117971</v>
      </c>
      <c r="CF509">
        <f>VLOOKUP(Table3[[#This Row],[Reference]],metron,24,FALSE)</f>
        <v>1.9032024606477289</v>
      </c>
      <c r="CG509">
        <f>VLOOKUP(Table3[[#This Row],[Reference]],metron,25,FALSE)</f>
        <v>9.372172969060974E-2</v>
      </c>
      <c r="CH509">
        <f>VLOOKUP(Table3[[#This Row],[Reference]],metron,26,FALSE)</f>
        <v>0.11669983716301791</v>
      </c>
    </row>
    <row r="510" spans="1:86" hidden="1" x14ac:dyDescent="0.45">
      <c r="A510">
        <v>1580775000</v>
      </c>
      <c r="B510" t="s">
        <v>2659</v>
      </c>
      <c r="C510" t="s">
        <v>64</v>
      </c>
      <c r="D510" t="s">
        <v>65</v>
      </c>
      <c r="E510" t="s">
        <v>2304</v>
      </c>
      <c r="F510" t="s">
        <v>2283</v>
      </c>
      <c r="G510" t="s">
        <v>2343</v>
      </c>
      <c r="H510">
        <v>18</v>
      </c>
      <c r="I510">
        <v>2</v>
      </c>
      <c r="J510">
        <v>1.63</v>
      </c>
      <c r="K510">
        <v>1.92</v>
      </c>
      <c r="L510">
        <v>1.45</v>
      </c>
      <c r="M510">
        <v>1</v>
      </c>
      <c r="N510">
        <v>0</v>
      </c>
      <c r="O510">
        <v>1</v>
      </c>
      <c r="P510">
        <v>0</v>
      </c>
      <c r="Q510">
        <v>0</v>
      </c>
      <c r="R510">
        <v>0</v>
      </c>
      <c r="S510">
        <v>71</v>
      </c>
      <c r="U510">
        <v>4</v>
      </c>
      <c r="V510">
        <v>2</v>
      </c>
      <c r="W510">
        <v>3</v>
      </c>
      <c r="X510">
        <v>0</v>
      </c>
      <c r="Y510">
        <v>1</v>
      </c>
      <c r="Z510">
        <v>0</v>
      </c>
      <c r="AA510">
        <v>1</v>
      </c>
      <c r="AB510">
        <v>2</v>
      </c>
      <c r="AC510">
        <v>0</v>
      </c>
      <c r="AD510">
        <v>1</v>
      </c>
      <c r="AE510">
        <v>14</v>
      </c>
      <c r="AF510">
        <v>6</v>
      </c>
      <c r="AG510">
        <v>5</v>
      </c>
      <c r="AH510">
        <v>2</v>
      </c>
      <c r="AI510">
        <v>9</v>
      </c>
      <c r="AJ510">
        <v>4</v>
      </c>
      <c r="AK510">
        <v>21</v>
      </c>
      <c r="AL510">
        <v>10</v>
      </c>
      <c r="AM510">
        <v>41</v>
      </c>
      <c r="AN510">
        <v>59</v>
      </c>
      <c r="AO510">
        <v>1.56</v>
      </c>
      <c r="AP510">
        <v>0.87</v>
      </c>
      <c r="AQ510">
        <v>2.44</v>
      </c>
      <c r="AR510">
        <v>32</v>
      </c>
      <c r="AS510">
        <v>76</v>
      </c>
      <c r="AT510">
        <v>38</v>
      </c>
      <c r="AU510">
        <v>26</v>
      </c>
      <c r="AV510">
        <v>13</v>
      </c>
      <c r="AW510">
        <v>26</v>
      </c>
      <c r="AX510">
        <v>82</v>
      </c>
      <c r="AY510">
        <v>44</v>
      </c>
      <c r="AZ510">
        <v>69</v>
      </c>
      <c r="BA510">
        <v>11.38</v>
      </c>
      <c r="BB510">
        <v>6.75</v>
      </c>
      <c r="BC510">
        <v>1.87</v>
      </c>
      <c r="BD510">
        <v>3.3</v>
      </c>
      <c r="BE510">
        <v>4.45</v>
      </c>
      <c r="BF510">
        <f t="shared" si="7"/>
        <v>2.0836254147556115E-2</v>
      </c>
      <c r="BG510">
        <f>1/Table3[[#This Row],[odds_ft_home_team_win]]-Table3[[#This Row],[Margin/3]]</f>
        <v>0.51392310414121389</v>
      </c>
      <c r="BH510">
        <f>1/Table3[[#This Row],[odds_ft_draw]]-Table3[[#This Row],[Margin/3]]</f>
        <v>0.28219404888274691</v>
      </c>
      <c r="BI510">
        <f>1/Table3[[#This Row],[odds_ft_away_team_win]]-Table3[[#This Row],[Margin/3]]</f>
        <v>0.20388284697603939</v>
      </c>
      <c r="BJ510">
        <f>MROUND(Table3[[#This Row],[ProbH]]*100,2)/100</f>
        <v>0.52</v>
      </c>
      <c r="BK510">
        <v>1.41</v>
      </c>
      <c r="BL510">
        <v>2.25</v>
      </c>
      <c r="BM510">
        <v>4.25</v>
      </c>
      <c r="BN510">
        <v>8.25</v>
      </c>
      <c r="BO510">
        <v>2</v>
      </c>
      <c r="BP510">
        <v>1.71</v>
      </c>
      <c r="BQ510" t="s">
        <v>2308</v>
      </c>
      <c r="BR510">
        <f>VLOOKUP(Table3[[#This Row],[Reference]],metron,10,FALSE)</f>
        <v>2.5967403582378576</v>
      </c>
      <c r="BS510">
        <f>VLOOKUP(Table3[[#This Row],[Reference]],metron,11,FALSE)</f>
        <v>1.625948039373891</v>
      </c>
      <c r="BT510">
        <f>VLOOKUP(Table3[[#This Row],[Reference]],metron,12,FALSE)</f>
        <v>0.97079231886396644</v>
      </c>
      <c r="BU510">
        <f>VLOOKUP(Table3[[#This Row],[Reference]],metron,13,FALSE)</f>
        <v>0.71433182698515174</v>
      </c>
      <c r="BV510">
        <f>VLOOKUP(Table3[[#This Row],[Reference]],metron,14,FALSE)</f>
        <v>0.43011620400258233</v>
      </c>
      <c r="BW510">
        <f>VLOOKUP(Table3[[#This Row],[Reference]],metron,15,FALSE)</f>
        <v>13.39951055368614</v>
      </c>
      <c r="BX510">
        <f>VLOOKUP(Table3[[#This Row],[Reference]],metron,16,FALSE)</f>
        <v>9.4252064851636579</v>
      </c>
      <c r="BY510">
        <f>VLOOKUP(Table3[[#This Row],[Reference]],metron,17,FALSE)</f>
        <v>5.7628422023992618</v>
      </c>
      <c r="BZ510">
        <f>VLOOKUP(Table3[[#This Row],[Reference]],metron,18,FALSE)</f>
        <v>3.9375576745616732</v>
      </c>
      <c r="CA510">
        <f>VLOOKUP(Table3[[#This Row],[Reference]],metron,19,FALSE)</f>
        <v>7.636668351286878</v>
      </c>
      <c r="CB510">
        <f>VLOOKUP(Table3[[#This Row],[Reference]],metron,20,FALSE)</f>
        <v>5.4876488106019847</v>
      </c>
      <c r="CC510">
        <f>VLOOKUP(Table3[[#This Row],[Reference]],metron,21,FALSE)</f>
        <v>12.460420531849101</v>
      </c>
      <c r="CD510">
        <f>VLOOKUP(Table3[[#This Row],[Reference]],metron,22,FALSE)</f>
        <v>13.44897959183673</v>
      </c>
      <c r="CE510">
        <f>VLOOKUP(Table3[[#This Row],[Reference]],metron,23,FALSE)</f>
        <v>1.462202380952381</v>
      </c>
      <c r="CF510">
        <f>VLOOKUP(Table3[[#This Row],[Reference]],metron,24,FALSE)</f>
        <v>2.01547619047619</v>
      </c>
      <c r="CG510">
        <f>VLOOKUP(Table3[[#This Row],[Reference]],metron,25,FALSE)</f>
        <v>7.7380952380952384E-2</v>
      </c>
      <c r="CH510">
        <f>VLOOKUP(Table3[[#This Row],[Reference]],metron,26,FALSE)</f>
        <v>0.13754093480202439</v>
      </c>
    </row>
    <row r="511" spans="1:86" hidden="1" x14ac:dyDescent="0.45">
      <c r="A511">
        <v>1581112800</v>
      </c>
      <c r="B511" t="s">
        <v>2660</v>
      </c>
      <c r="C511" t="s">
        <v>64</v>
      </c>
      <c r="D511" t="s">
        <v>65</v>
      </c>
      <c r="E511" t="s">
        <v>2300</v>
      </c>
      <c r="F511" t="s">
        <v>2305</v>
      </c>
      <c r="G511" t="s">
        <v>2408</v>
      </c>
      <c r="H511">
        <v>19</v>
      </c>
      <c r="I511">
        <v>1.33</v>
      </c>
      <c r="J511">
        <v>0.67</v>
      </c>
      <c r="K511">
        <v>1.0900000000000001</v>
      </c>
      <c r="L511">
        <v>0.83</v>
      </c>
      <c r="M511">
        <v>0</v>
      </c>
      <c r="N511">
        <v>2</v>
      </c>
      <c r="O511">
        <v>2</v>
      </c>
      <c r="P511">
        <v>1</v>
      </c>
      <c r="Q511">
        <v>0</v>
      </c>
      <c r="R511">
        <v>1</v>
      </c>
      <c r="T511" t="s">
        <v>2661</v>
      </c>
      <c r="U511">
        <v>9</v>
      </c>
      <c r="V511">
        <v>3</v>
      </c>
      <c r="W511">
        <v>4</v>
      </c>
      <c r="X511">
        <v>0</v>
      </c>
      <c r="Y511">
        <v>2</v>
      </c>
      <c r="Z511">
        <v>0</v>
      </c>
      <c r="AA511">
        <v>2</v>
      </c>
      <c r="AB511">
        <v>2</v>
      </c>
      <c r="AC511">
        <v>1</v>
      </c>
      <c r="AD511">
        <v>1</v>
      </c>
      <c r="AE511">
        <v>9</v>
      </c>
      <c r="AF511">
        <v>7</v>
      </c>
      <c r="AG511">
        <v>3</v>
      </c>
      <c r="AH511">
        <v>5</v>
      </c>
      <c r="AI511">
        <v>6</v>
      </c>
      <c r="AJ511">
        <v>2</v>
      </c>
      <c r="AK511">
        <v>16</v>
      </c>
      <c r="AL511">
        <v>23</v>
      </c>
      <c r="AM511">
        <v>72</v>
      </c>
      <c r="AN511">
        <v>28</v>
      </c>
      <c r="AO511">
        <v>1.23</v>
      </c>
      <c r="AP511">
        <v>1.1299999999999999</v>
      </c>
      <c r="AQ511">
        <v>2.34</v>
      </c>
      <c r="AR511">
        <v>50</v>
      </c>
      <c r="AS511">
        <v>78</v>
      </c>
      <c r="AT511">
        <v>44</v>
      </c>
      <c r="AU511">
        <v>17</v>
      </c>
      <c r="AV511">
        <v>6</v>
      </c>
      <c r="AW511">
        <v>11</v>
      </c>
      <c r="AX511">
        <v>67</v>
      </c>
      <c r="AY511">
        <v>50</v>
      </c>
      <c r="AZ511">
        <v>78</v>
      </c>
      <c r="BA511">
        <v>7.66</v>
      </c>
      <c r="BB511">
        <v>6.66</v>
      </c>
      <c r="BC511">
        <v>2.5</v>
      </c>
      <c r="BD511">
        <v>2.9</v>
      </c>
      <c r="BE511">
        <v>3.15</v>
      </c>
      <c r="BF511">
        <f t="shared" si="7"/>
        <v>2.0762634555737975E-2</v>
      </c>
      <c r="BG511">
        <f>1/Table3[[#This Row],[odds_ft_home_team_win]]-Table3[[#This Row],[Margin/3]]</f>
        <v>0.37923736544426206</v>
      </c>
      <c r="BH511">
        <f>1/Table3[[#This Row],[odds_ft_draw]]-Table3[[#This Row],[Margin/3]]</f>
        <v>0.32406495165115862</v>
      </c>
      <c r="BI511">
        <f>1/Table3[[#This Row],[odds_ft_away_team_win]]-Table3[[#This Row],[Margin/3]]</f>
        <v>0.29669768290457949</v>
      </c>
      <c r="BJ511">
        <f>MROUND(Table3[[#This Row],[ProbH]]*100,2)/100</f>
        <v>0.38</v>
      </c>
      <c r="BK511">
        <v>1.56</v>
      </c>
      <c r="BL511">
        <v>2.7</v>
      </c>
      <c r="BM511">
        <v>5.45</v>
      </c>
      <c r="BN511">
        <v>11.25</v>
      </c>
      <c r="BO511">
        <v>2.15</v>
      </c>
      <c r="BP511">
        <v>1.65</v>
      </c>
      <c r="BQ511" t="s">
        <v>2339</v>
      </c>
      <c r="BR511">
        <f>VLOOKUP(Table3[[#This Row],[Reference]],metron,10,FALSE)</f>
        <v>2.4900895140664963</v>
      </c>
      <c r="BS511">
        <f>VLOOKUP(Table3[[#This Row],[Reference]],metron,11,FALSE)</f>
        <v>1.330562659846547</v>
      </c>
      <c r="BT511">
        <f>VLOOKUP(Table3[[#This Row],[Reference]],metron,12,FALSE)</f>
        <v>1.1595268542199491</v>
      </c>
      <c r="BU511">
        <f>VLOOKUP(Table3[[#This Row],[Reference]],metron,13,FALSE)</f>
        <v>0.59053607588191415</v>
      </c>
      <c r="BV511">
        <f>VLOOKUP(Table3[[#This Row],[Reference]],metron,14,FALSE)</f>
        <v>0.50069274219332838</v>
      </c>
      <c r="BW511">
        <f>VLOOKUP(Table3[[#This Row],[Reference]],metron,15,FALSE)</f>
        <v>11.79715236686391</v>
      </c>
      <c r="BX511">
        <f>VLOOKUP(Table3[[#This Row],[Reference]],metron,16,FALSE)</f>
        <v>10.317122781065089</v>
      </c>
      <c r="BY511">
        <f>VLOOKUP(Table3[[#This Row],[Reference]],metron,17,FALSE)</f>
        <v>5.0637025966747622</v>
      </c>
      <c r="BZ511">
        <f>VLOOKUP(Table3[[#This Row],[Reference]],metron,18,FALSE)</f>
        <v>4.4674014571268454</v>
      </c>
      <c r="CA511">
        <f>VLOOKUP(Table3[[#This Row],[Reference]],metron,19,FALSE)</f>
        <v>6.7334497701891483</v>
      </c>
      <c r="CB511">
        <f>VLOOKUP(Table3[[#This Row],[Reference]],metron,20,FALSE)</f>
        <v>5.849721323938244</v>
      </c>
      <c r="CC511">
        <f>VLOOKUP(Table3[[#This Row],[Reference]],metron,21,FALSE)</f>
        <v>12.89644194756554</v>
      </c>
      <c r="CD511">
        <f>VLOOKUP(Table3[[#This Row],[Reference]],metron,22,FALSE)</f>
        <v>13.3434456928839</v>
      </c>
      <c r="CE511">
        <f>VLOOKUP(Table3[[#This Row],[Reference]],metron,23,FALSE)</f>
        <v>1.6144382124117971</v>
      </c>
      <c r="CF511">
        <f>VLOOKUP(Table3[[#This Row],[Reference]],metron,24,FALSE)</f>
        <v>1.9032024606477289</v>
      </c>
      <c r="CG511">
        <f>VLOOKUP(Table3[[#This Row],[Reference]],metron,25,FALSE)</f>
        <v>9.372172969060974E-2</v>
      </c>
      <c r="CH511">
        <f>VLOOKUP(Table3[[#This Row],[Reference]],metron,26,FALSE)</f>
        <v>0.11669983716301791</v>
      </c>
    </row>
    <row r="512" spans="1:86" hidden="1" x14ac:dyDescent="0.45">
      <c r="A512">
        <v>1581120600</v>
      </c>
      <c r="B512" t="s">
        <v>2662</v>
      </c>
      <c r="C512" t="s">
        <v>64</v>
      </c>
      <c r="D512" t="s">
        <v>65</v>
      </c>
      <c r="E512" t="s">
        <v>2295</v>
      </c>
      <c r="F512" t="s">
        <v>2290</v>
      </c>
      <c r="G512" t="s">
        <v>2296</v>
      </c>
      <c r="H512">
        <v>19</v>
      </c>
      <c r="I512">
        <v>2.33</v>
      </c>
      <c r="J512">
        <v>1.33</v>
      </c>
      <c r="K512">
        <v>2.17</v>
      </c>
      <c r="L512">
        <v>1.17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U512">
        <v>9</v>
      </c>
      <c r="V512">
        <v>2</v>
      </c>
      <c r="W512">
        <v>5</v>
      </c>
      <c r="X512">
        <v>0</v>
      </c>
      <c r="Y512">
        <v>4</v>
      </c>
      <c r="Z512">
        <v>0</v>
      </c>
      <c r="AA512">
        <v>4</v>
      </c>
      <c r="AB512">
        <v>1</v>
      </c>
      <c r="AC512">
        <v>3</v>
      </c>
      <c r="AD512">
        <v>1</v>
      </c>
      <c r="AE512">
        <v>16</v>
      </c>
      <c r="AF512">
        <v>5</v>
      </c>
      <c r="AG512">
        <v>11</v>
      </c>
      <c r="AH512">
        <v>4</v>
      </c>
      <c r="AI512">
        <v>5</v>
      </c>
      <c r="AJ512">
        <v>1</v>
      </c>
      <c r="AK512">
        <v>0</v>
      </c>
      <c r="AL512">
        <v>1</v>
      </c>
      <c r="AM512">
        <v>49</v>
      </c>
      <c r="AN512">
        <v>51</v>
      </c>
      <c r="AO512">
        <v>2.4900000000000002</v>
      </c>
      <c r="AP512">
        <v>0.88</v>
      </c>
      <c r="AQ512">
        <v>2.56</v>
      </c>
      <c r="AR512">
        <v>62</v>
      </c>
      <c r="AS512">
        <v>78</v>
      </c>
      <c r="AT512">
        <v>39</v>
      </c>
      <c r="AU512">
        <v>22</v>
      </c>
      <c r="AV512">
        <v>11</v>
      </c>
      <c r="AW512">
        <v>22</v>
      </c>
      <c r="AX512">
        <v>73</v>
      </c>
      <c r="AY512">
        <v>33</v>
      </c>
      <c r="AZ512">
        <v>95</v>
      </c>
      <c r="BA512">
        <v>9.23</v>
      </c>
      <c r="BB512">
        <v>3.67</v>
      </c>
      <c r="BC512">
        <v>2.7</v>
      </c>
      <c r="BD512">
        <v>3</v>
      </c>
      <c r="BE512">
        <v>2.75</v>
      </c>
      <c r="BF512">
        <f t="shared" si="7"/>
        <v>2.2446689113355827E-2</v>
      </c>
      <c r="BG512">
        <f>1/Table3[[#This Row],[odds_ft_home_team_win]]-Table3[[#This Row],[Margin/3]]</f>
        <v>0.34792368125701451</v>
      </c>
      <c r="BH512">
        <f>1/Table3[[#This Row],[odds_ft_draw]]-Table3[[#This Row],[Margin/3]]</f>
        <v>0.31088664421997747</v>
      </c>
      <c r="BI512">
        <f>1/Table3[[#This Row],[odds_ft_away_team_win]]-Table3[[#This Row],[Margin/3]]</f>
        <v>0.3411896745230078</v>
      </c>
      <c r="BJ512">
        <f>MROUND(Table3[[#This Row],[ProbH]]*100,2)/100</f>
        <v>0.34</v>
      </c>
      <c r="BK512">
        <v>1.48</v>
      </c>
      <c r="BL512">
        <v>2.4500000000000002</v>
      </c>
      <c r="BM512">
        <v>4.8</v>
      </c>
      <c r="BN512">
        <v>9.75</v>
      </c>
      <c r="BO512">
        <v>2.0499999999999998</v>
      </c>
      <c r="BP512">
        <v>1.71</v>
      </c>
      <c r="BQ512" t="s">
        <v>2297</v>
      </c>
      <c r="BR512">
        <f>VLOOKUP(Table3[[#This Row],[Reference]],metron,10,FALSE)</f>
        <v>2.5229727551184897</v>
      </c>
      <c r="BS512">
        <f>VLOOKUP(Table3[[#This Row],[Reference]],metron,11,FALSE)</f>
        <v>1.228921489601805</v>
      </c>
      <c r="BT512">
        <f>VLOOKUP(Table3[[#This Row],[Reference]],metron,12,FALSE)</f>
        <v>1.2940512655166849</v>
      </c>
      <c r="BU512">
        <f>VLOOKUP(Table3[[#This Row],[Reference]],metron,13,FALSE)</f>
        <v>0.53240890035472432</v>
      </c>
      <c r="BV512">
        <f>VLOOKUP(Table3[[#This Row],[Reference]],metron,14,FALSE)</f>
        <v>0.56514027732989358</v>
      </c>
      <c r="BW512">
        <f>VLOOKUP(Table3[[#This Row],[Reference]],metron,15,FALSE)</f>
        <v>11.417888124439131</v>
      </c>
      <c r="BX512">
        <f>VLOOKUP(Table3[[#This Row],[Reference]],metron,16,FALSE)</f>
        <v>10.76308704756207</v>
      </c>
      <c r="BY512">
        <f>VLOOKUP(Table3[[#This Row],[Reference]],metron,17,FALSE)</f>
        <v>4.8317672021824798</v>
      </c>
      <c r="BZ512">
        <f>VLOOKUP(Table3[[#This Row],[Reference]],metron,18,FALSE)</f>
        <v>4.6698999696877843</v>
      </c>
      <c r="CA512">
        <f>VLOOKUP(Table3[[#This Row],[Reference]],metron,19,FALSE)</f>
        <v>6.5861209222566508</v>
      </c>
      <c r="CB512">
        <f>VLOOKUP(Table3[[#This Row],[Reference]],metron,20,FALSE)</f>
        <v>6.093187077874286</v>
      </c>
      <c r="CC512">
        <f>VLOOKUP(Table3[[#This Row],[Reference]],metron,21,FALSE)</f>
        <v>12.685679611650491</v>
      </c>
      <c r="CD512">
        <f>VLOOKUP(Table3[[#This Row],[Reference]],metron,22,FALSE)</f>
        <v>13.02639563106796</v>
      </c>
      <c r="CE512">
        <f>VLOOKUP(Table3[[#This Row],[Reference]],metron,23,FALSE)</f>
        <v>1.6481211768132831</v>
      </c>
      <c r="CF512">
        <f>VLOOKUP(Table3[[#This Row],[Reference]],metron,24,FALSE)</f>
        <v>1.8572676958928049</v>
      </c>
      <c r="CG512">
        <f>VLOOKUP(Table3[[#This Row],[Reference]],metron,25,FALSE)</f>
        <v>9.641712787649287E-2</v>
      </c>
      <c r="CH512">
        <f>VLOOKUP(Table3[[#This Row],[Reference]],metron,26,FALSE)</f>
        <v>0.11302068161957469</v>
      </c>
    </row>
    <row r="513" spans="1:86" hidden="1" x14ac:dyDescent="0.45">
      <c r="A513">
        <v>1581194100</v>
      </c>
      <c r="B513" t="s">
        <v>2663</v>
      </c>
      <c r="C513" t="s">
        <v>64</v>
      </c>
      <c r="D513" t="s">
        <v>65</v>
      </c>
      <c r="E513" t="s">
        <v>2291</v>
      </c>
      <c r="F513" t="s">
        <v>2279</v>
      </c>
      <c r="G513" t="s">
        <v>2332</v>
      </c>
      <c r="H513">
        <v>19</v>
      </c>
      <c r="I513">
        <v>0.44</v>
      </c>
      <c r="J513">
        <v>0.67</v>
      </c>
      <c r="K513">
        <v>0.73</v>
      </c>
      <c r="L513">
        <v>0.67</v>
      </c>
      <c r="M513">
        <v>1</v>
      </c>
      <c r="N513">
        <v>1</v>
      </c>
      <c r="O513">
        <v>2</v>
      </c>
      <c r="P513">
        <v>1</v>
      </c>
      <c r="Q513">
        <v>1</v>
      </c>
      <c r="R513">
        <v>0</v>
      </c>
      <c r="S513">
        <v>5</v>
      </c>
      <c r="T513">
        <v>85</v>
      </c>
      <c r="U513">
        <v>5</v>
      </c>
      <c r="V513">
        <v>1</v>
      </c>
      <c r="W513">
        <v>4</v>
      </c>
      <c r="X513">
        <v>0</v>
      </c>
      <c r="Y513">
        <v>6</v>
      </c>
      <c r="Z513">
        <v>0</v>
      </c>
      <c r="AA513">
        <v>2</v>
      </c>
      <c r="AB513">
        <v>2</v>
      </c>
      <c r="AC513">
        <v>2</v>
      </c>
      <c r="AD513">
        <v>4</v>
      </c>
      <c r="AE513">
        <v>10</v>
      </c>
      <c r="AF513">
        <v>7</v>
      </c>
      <c r="AG513">
        <v>3</v>
      </c>
      <c r="AH513">
        <v>2</v>
      </c>
      <c r="AI513">
        <v>7</v>
      </c>
      <c r="AJ513">
        <v>5</v>
      </c>
      <c r="AK513">
        <v>21</v>
      </c>
      <c r="AL513">
        <v>19</v>
      </c>
      <c r="AM513">
        <v>43</v>
      </c>
      <c r="AN513">
        <v>57</v>
      </c>
      <c r="AO513">
        <v>1.5</v>
      </c>
      <c r="AP513">
        <v>1.01</v>
      </c>
      <c r="AQ513">
        <v>2</v>
      </c>
      <c r="AR513">
        <v>33</v>
      </c>
      <c r="AS513">
        <v>56</v>
      </c>
      <c r="AT513">
        <v>22</v>
      </c>
      <c r="AU513">
        <v>11</v>
      </c>
      <c r="AV513">
        <v>11</v>
      </c>
      <c r="AW513">
        <v>6</v>
      </c>
      <c r="AX513">
        <v>61</v>
      </c>
      <c r="AY513">
        <v>33</v>
      </c>
      <c r="AZ513">
        <v>73</v>
      </c>
      <c r="BA513">
        <v>11.67</v>
      </c>
      <c r="BB513">
        <v>6</v>
      </c>
      <c r="BC513">
        <v>2</v>
      </c>
      <c r="BD513">
        <v>3</v>
      </c>
      <c r="BE513">
        <v>4.3499999999999996</v>
      </c>
      <c r="BF513">
        <f t="shared" si="7"/>
        <v>2.1072796934865856E-2</v>
      </c>
      <c r="BG513">
        <f>1/Table3[[#This Row],[odds_ft_home_team_win]]-Table3[[#This Row],[Margin/3]]</f>
        <v>0.47892720306513414</v>
      </c>
      <c r="BH513">
        <f>1/Table3[[#This Row],[odds_ft_draw]]-Table3[[#This Row],[Margin/3]]</f>
        <v>0.31226053639846746</v>
      </c>
      <c r="BI513">
        <f>1/Table3[[#This Row],[odds_ft_away_team_win]]-Table3[[#This Row],[Margin/3]]</f>
        <v>0.20881226053639854</v>
      </c>
      <c r="BJ513">
        <f>MROUND(Table3[[#This Row],[ProbH]]*100,2)/100</f>
        <v>0.48</v>
      </c>
      <c r="BK513">
        <v>1.45</v>
      </c>
      <c r="BL513">
        <v>2.4</v>
      </c>
      <c r="BM513">
        <v>4.5999999999999996</v>
      </c>
      <c r="BN513">
        <v>9.25</v>
      </c>
      <c r="BO513">
        <v>2.0499999999999998</v>
      </c>
      <c r="BP513">
        <v>1.71</v>
      </c>
      <c r="BQ513" t="s">
        <v>2353</v>
      </c>
      <c r="BR513">
        <f>VLOOKUP(Table3[[#This Row],[Reference]],metron,10,FALSE)</f>
        <v>2.5271929824561399</v>
      </c>
      <c r="BS513">
        <f>VLOOKUP(Table3[[#This Row],[Reference]],metron,11,FALSE)</f>
        <v>1.510877192982456</v>
      </c>
      <c r="BT513">
        <f>VLOOKUP(Table3[[#This Row],[Reference]],metron,12,FALSE)</f>
        <v>1.0163157894736841</v>
      </c>
      <c r="BU513">
        <f>VLOOKUP(Table3[[#This Row],[Reference]],metron,13,FALSE)</f>
        <v>0.67350877192982461</v>
      </c>
      <c r="BV513">
        <f>VLOOKUP(Table3[[#This Row],[Reference]],metron,14,FALSE)</f>
        <v>0.4442105263157895</v>
      </c>
      <c r="BW513">
        <f>VLOOKUP(Table3[[#This Row],[Reference]],metron,15,FALSE)</f>
        <v>12.80980392156863</v>
      </c>
      <c r="BX513">
        <f>VLOOKUP(Table3[[#This Row],[Reference]],metron,16,FALSE)</f>
        <v>9.6872549019607845</v>
      </c>
      <c r="BY513">
        <f>VLOOKUP(Table3[[#This Row],[Reference]],metron,17,FALSE)</f>
        <v>5.6491169610129957</v>
      </c>
      <c r="BZ513">
        <f>VLOOKUP(Table3[[#This Row],[Reference]],metron,18,FALSE)</f>
        <v>4.1379540153282237</v>
      </c>
      <c r="CA513">
        <f>VLOOKUP(Table3[[#This Row],[Reference]],metron,19,FALSE)</f>
        <v>7.1606869605556343</v>
      </c>
      <c r="CB513">
        <f>VLOOKUP(Table3[[#This Row],[Reference]],metron,20,FALSE)</f>
        <v>5.5493008866325608</v>
      </c>
      <c r="CC513">
        <f>VLOOKUP(Table3[[#This Row],[Reference]],metron,21,FALSE)</f>
        <v>12.9029029029029</v>
      </c>
      <c r="CD513">
        <f>VLOOKUP(Table3[[#This Row],[Reference]],metron,22,FALSE)</f>
        <v>13.75508842175509</v>
      </c>
      <c r="CE513">
        <f>VLOOKUP(Table3[[#This Row],[Reference]],metron,23,FALSE)</f>
        <v>1.5287356321839081</v>
      </c>
      <c r="CF513">
        <f>VLOOKUP(Table3[[#This Row],[Reference]],metron,24,FALSE)</f>
        <v>1.9664750957854411</v>
      </c>
      <c r="CG513">
        <f>VLOOKUP(Table3[[#This Row],[Reference]],metron,25,FALSE)</f>
        <v>8.8441890166028103E-2</v>
      </c>
      <c r="CH513">
        <f>VLOOKUP(Table3[[#This Row],[Reference]],metron,26,FALSE)</f>
        <v>0.13409961685823751</v>
      </c>
    </row>
    <row r="514" spans="1:86" hidden="1" x14ac:dyDescent="0.45">
      <c r="A514">
        <v>1581194100</v>
      </c>
      <c r="B514" t="s">
        <v>2663</v>
      </c>
      <c r="C514" t="s">
        <v>64</v>
      </c>
      <c r="D514" t="s">
        <v>65</v>
      </c>
      <c r="E514" t="s">
        <v>2315</v>
      </c>
      <c r="F514" t="s">
        <v>2278</v>
      </c>
      <c r="G514" t="s">
        <v>2343</v>
      </c>
      <c r="H514">
        <v>19</v>
      </c>
      <c r="I514">
        <v>1.22</v>
      </c>
      <c r="J514">
        <v>0</v>
      </c>
      <c r="K514">
        <v>1.5</v>
      </c>
      <c r="L514">
        <v>0.09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U514">
        <v>8</v>
      </c>
      <c r="V514">
        <v>2</v>
      </c>
      <c r="W514">
        <v>0</v>
      </c>
      <c r="X514">
        <v>0</v>
      </c>
      <c r="Y514">
        <v>3</v>
      </c>
      <c r="Z514">
        <v>0</v>
      </c>
      <c r="AA514">
        <v>0</v>
      </c>
      <c r="AB514">
        <v>0</v>
      </c>
      <c r="AC514">
        <v>1</v>
      </c>
      <c r="AD514">
        <v>2</v>
      </c>
      <c r="AE514">
        <v>12</v>
      </c>
      <c r="AF514">
        <v>6</v>
      </c>
      <c r="AG514">
        <v>4</v>
      </c>
      <c r="AH514">
        <v>4</v>
      </c>
      <c r="AI514">
        <v>8</v>
      </c>
      <c r="AJ514">
        <v>2</v>
      </c>
      <c r="AK514">
        <v>16</v>
      </c>
      <c r="AL514">
        <v>14</v>
      </c>
      <c r="AM514">
        <v>72</v>
      </c>
      <c r="AN514">
        <v>28</v>
      </c>
      <c r="AO514">
        <v>1.79</v>
      </c>
      <c r="AP514">
        <v>1.07</v>
      </c>
      <c r="AQ514">
        <v>2.15</v>
      </c>
      <c r="AR514">
        <v>31</v>
      </c>
      <c r="AS514">
        <v>60</v>
      </c>
      <c r="AT514">
        <v>36</v>
      </c>
      <c r="AU514">
        <v>18</v>
      </c>
      <c r="AV514">
        <v>12</v>
      </c>
      <c r="AW514">
        <v>18</v>
      </c>
      <c r="AX514">
        <v>53</v>
      </c>
      <c r="AY514">
        <v>31</v>
      </c>
      <c r="AZ514">
        <v>78</v>
      </c>
      <c r="BA514">
        <v>6.31</v>
      </c>
      <c r="BB514">
        <v>4.96</v>
      </c>
      <c r="BC514">
        <v>1.61</v>
      </c>
      <c r="BD514">
        <v>3.8</v>
      </c>
      <c r="BE514">
        <v>5.65</v>
      </c>
      <c r="BF514">
        <f t="shared" si="7"/>
        <v>2.0422352533893424E-2</v>
      </c>
      <c r="BG514">
        <f>1/Table3[[#This Row],[odds_ft_home_team_win]]-Table3[[#This Row],[Margin/3]]</f>
        <v>0.60069565988846674</v>
      </c>
      <c r="BH514">
        <f>1/Table3[[#This Row],[odds_ft_draw]]-Table3[[#This Row],[Margin/3]]</f>
        <v>0.24273554220294866</v>
      </c>
      <c r="BI514">
        <f>1/Table3[[#This Row],[odds_ft_away_team_win]]-Table3[[#This Row],[Margin/3]]</f>
        <v>0.15656879790858444</v>
      </c>
      <c r="BJ514">
        <f>MROUND(Table3[[#This Row],[ProbH]]*100,2)/100</f>
        <v>0.6</v>
      </c>
      <c r="BK514">
        <v>1.38</v>
      </c>
      <c r="BL514">
        <v>2.2000000000000002</v>
      </c>
      <c r="BM514">
        <v>4.0999999999999996</v>
      </c>
      <c r="BN514">
        <v>8</v>
      </c>
      <c r="BO514">
        <v>2.15</v>
      </c>
      <c r="BP514">
        <v>1.65</v>
      </c>
      <c r="BQ514" t="s">
        <v>2318</v>
      </c>
      <c r="BR514">
        <f>VLOOKUP(Table3[[#This Row],[Reference]],metron,10,FALSE)</f>
        <v>2.7310090702947849</v>
      </c>
      <c r="BS514">
        <f>VLOOKUP(Table3[[#This Row],[Reference]],metron,11,FALSE)</f>
        <v>1.841836734693878</v>
      </c>
      <c r="BT514">
        <f>VLOOKUP(Table3[[#This Row],[Reference]],metron,12,FALSE)</f>
        <v>0.88917233560090703</v>
      </c>
      <c r="BU514">
        <f>VLOOKUP(Table3[[#This Row],[Reference]],metron,13,FALSE)</f>
        <v>0.804822695035461</v>
      </c>
      <c r="BV514">
        <f>VLOOKUP(Table3[[#This Row],[Reference]],metron,14,FALSE)</f>
        <v>0.38099290780141842</v>
      </c>
      <c r="BW514">
        <f>VLOOKUP(Table3[[#This Row],[Reference]],metron,15,FALSE)</f>
        <v>14.25174825174825</v>
      </c>
      <c r="BX514">
        <f>VLOOKUP(Table3[[#This Row],[Reference]],metron,16,FALSE)</f>
        <v>8.8316683316683324</v>
      </c>
      <c r="BY514">
        <f>VLOOKUP(Table3[[#This Row],[Reference]],metron,17,FALSE)</f>
        <v>6.2901265822784813</v>
      </c>
      <c r="BZ514">
        <f>VLOOKUP(Table3[[#This Row],[Reference]],metron,18,FALSE)</f>
        <v>3.6162025316455702</v>
      </c>
      <c r="CA514">
        <f>VLOOKUP(Table3[[#This Row],[Reference]],metron,19,FALSE)</f>
        <v>7.9616216694697686</v>
      </c>
      <c r="CB514">
        <f>VLOOKUP(Table3[[#This Row],[Reference]],metron,20,FALSE)</f>
        <v>5.2154658000227627</v>
      </c>
      <c r="CC514">
        <f>VLOOKUP(Table3[[#This Row],[Reference]],metron,21,FALSE)</f>
        <v>12.444895886236671</v>
      </c>
      <c r="CD514">
        <f>VLOOKUP(Table3[[#This Row],[Reference]],metron,22,FALSE)</f>
        <v>13.620619603859829</v>
      </c>
      <c r="CE514">
        <f>VLOOKUP(Table3[[#This Row],[Reference]],metron,23,FALSE)</f>
        <v>1.406084017382907</v>
      </c>
      <c r="CF514">
        <f>VLOOKUP(Table3[[#This Row],[Reference]],metron,24,FALSE)</f>
        <v>2.070980202800579</v>
      </c>
      <c r="CG514">
        <f>VLOOKUP(Table3[[#This Row],[Reference]],metron,25,FALSE)</f>
        <v>6.1323032351521013E-2</v>
      </c>
      <c r="CH514">
        <f>VLOOKUP(Table3[[#This Row],[Reference]],metron,26,FALSE)</f>
        <v>0.1313375181071946</v>
      </c>
    </row>
    <row r="515" spans="1:86" hidden="1" x14ac:dyDescent="0.45">
      <c r="A515">
        <v>1581201600</v>
      </c>
      <c r="B515" t="s">
        <v>2664</v>
      </c>
      <c r="C515" t="s">
        <v>64</v>
      </c>
      <c r="D515" t="s">
        <v>65</v>
      </c>
      <c r="E515" t="s">
        <v>2326</v>
      </c>
      <c r="F515" t="s">
        <v>2331</v>
      </c>
      <c r="G515" t="s">
        <v>2285</v>
      </c>
      <c r="H515">
        <v>19</v>
      </c>
      <c r="I515">
        <v>1</v>
      </c>
      <c r="J515">
        <v>1.22</v>
      </c>
      <c r="K515">
        <v>0.83</v>
      </c>
      <c r="L515">
        <v>1</v>
      </c>
      <c r="M515">
        <v>1</v>
      </c>
      <c r="N515">
        <v>1</v>
      </c>
      <c r="O515">
        <v>2</v>
      </c>
      <c r="P515">
        <v>0</v>
      </c>
      <c r="Q515">
        <v>0</v>
      </c>
      <c r="R515">
        <v>0</v>
      </c>
      <c r="S515">
        <v>88</v>
      </c>
      <c r="T515" t="s">
        <v>77</v>
      </c>
      <c r="U515">
        <v>1</v>
      </c>
      <c r="V515">
        <v>3</v>
      </c>
      <c r="W515">
        <v>2</v>
      </c>
      <c r="X515">
        <v>0</v>
      </c>
      <c r="Y515">
        <v>2</v>
      </c>
      <c r="Z515">
        <v>0</v>
      </c>
      <c r="AA515">
        <v>0</v>
      </c>
      <c r="AB515">
        <v>2</v>
      </c>
      <c r="AC515">
        <v>1</v>
      </c>
      <c r="AD515">
        <v>1</v>
      </c>
      <c r="AE515">
        <v>9</v>
      </c>
      <c r="AF515">
        <v>11</v>
      </c>
      <c r="AG515">
        <v>5</v>
      </c>
      <c r="AH515">
        <v>5</v>
      </c>
      <c r="AI515">
        <v>4</v>
      </c>
      <c r="AJ515">
        <v>6</v>
      </c>
      <c r="AK515">
        <v>11</v>
      </c>
      <c r="AL515">
        <v>12</v>
      </c>
      <c r="AM515">
        <v>36</v>
      </c>
      <c r="AN515">
        <v>64</v>
      </c>
      <c r="AO515">
        <v>1.42</v>
      </c>
      <c r="AP515">
        <v>1.68</v>
      </c>
      <c r="AQ515">
        <v>2.44</v>
      </c>
      <c r="AR515">
        <v>50</v>
      </c>
      <c r="AS515">
        <v>61</v>
      </c>
      <c r="AT515">
        <v>39</v>
      </c>
      <c r="AU515">
        <v>22</v>
      </c>
      <c r="AV515">
        <v>17</v>
      </c>
      <c r="AW515">
        <v>33</v>
      </c>
      <c r="AX515">
        <v>73</v>
      </c>
      <c r="AY515">
        <v>39</v>
      </c>
      <c r="AZ515">
        <v>56</v>
      </c>
      <c r="BA515">
        <v>11.45</v>
      </c>
      <c r="BB515">
        <v>4.78</v>
      </c>
      <c r="BC515">
        <v>2.4</v>
      </c>
      <c r="BD515">
        <v>2.85</v>
      </c>
      <c r="BE515">
        <v>3.35</v>
      </c>
      <c r="BF515">
        <f t="shared" ref="BF515:BF570" si="8">(1/BC515+1/BD515+1/BE515-1)/3</f>
        <v>2.201710744523E-2</v>
      </c>
      <c r="BG515">
        <f>1/Table3[[#This Row],[odds_ft_home_team_win]]-Table3[[#This Row],[Margin/3]]</f>
        <v>0.39464955922143669</v>
      </c>
      <c r="BH515">
        <f>1/Table3[[#This Row],[odds_ft_draw]]-Table3[[#This Row],[Margin/3]]</f>
        <v>0.32886008553722612</v>
      </c>
      <c r="BI515">
        <f>1/Table3[[#This Row],[odds_ft_away_team_win]]-Table3[[#This Row],[Margin/3]]</f>
        <v>0.27649035524133714</v>
      </c>
      <c r="BJ515">
        <f>MROUND(Table3[[#This Row],[ProbH]]*100,2)/100</f>
        <v>0.4</v>
      </c>
      <c r="BK515">
        <v>1.49</v>
      </c>
      <c r="BL515">
        <v>2.5</v>
      </c>
      <c r="BM515">
        <v>4.8499999999999996</v>
      </c>
      <c r="BN515">
        <v>9.75</v>
      </c>
      <c r="BO515">
        <v>2.0499999999999998</v>
      </c>
      <c r="BP515">
        <v>1.71</v>
      </c>
      <c r="BQ515" t="s">
        <v>2356</v>
      </c>
      <c r="BR515">
        <f>VLOOKUP(Table3[[#This Row],[Reference]],metron,10,FALSE)</f>
        <v>2.4956155335383219</v>
      </c>
      <c r="BS515">
        <f>VLOOKUP(Table3[[#This Row],[Reference]],metron,11,FALSE)</f>
        <v>1.344038264434575</v>
      </c>
      <c r="BT515">
        <f>VLOOKUP(Table3[[#This Row],[Reference]],metron,12,FALSE)</f>
        <v>1.1515772691037469</v>
      </c>
      <c r="BU515">
        <f>VLOOKUP(Table3[[#This Row],[Reference]],metron,13,FALSE)</f>
        <v>0.59936225942375587</v>
      </c>
      <c r="BV515">
        <f>VLOOKUP(Table3[[#This Row],[Reference]],metron,14,FALSE)</f>
        <v>0.50723152260562576</v>
      </c>
      <c r="BW515">
        <f>VLOOKUP(Table3[[#This Row],[Reference]],metron,15,FALSE)</f>
        <v>11.99278846153846</v>
      </c>
      <c r="BX515">
        <f>VLOOKUP(Table3[[#This Row],[Reference]],metron,16,FALSE)</f>
        <v>10.0277534965035</v>
      </c>
      <c r="BY515">
        <f>VLOOKUP(Table3[[#This Row],[Reference]],metron,17,FALSE)</f>
        <v>5.2857459543338514</v>
      </c>
      <c r="BZ515">
        <f>VLOOKUP(Table3[[#This Row],[Reference]],metron,18,FALSE)</f>
        <v>4.4067834183107957</v>
      </c>
      <c r="CA515">
        <f>VLOOKUP(Table3[[#This Row],[Reference]],metron,19,FALSE)</f>
        <v>6.7070425072046085</v>
      </c>
      <c r="CB515">
        <f>VLOOKUP(Table3[[#This Row],[Reference]],metron,20,FALSE)</f>
        <v>5.6209700781927046</v>
      </c>
      <c r="CC515">
        <f>VLOOKUP(Table3[[#This Row],[Reference]],metron,21,FALSE)</f>
        <v>13.04463690872752</v>
      </c>
      <c r="CD515">
        <f>VLOOKUP(Table3[[#This Row],[Reference]],metron,22,FALSE)</f>
        <v>13.49811236953142</v>
      </c>
      <c r="CE515">
        <f>VLOOKUP(Table3[[#This Row],[Reference]],metron,23,FALSE)</f>
        <v>1.5836526181353769</v>
      </c>
      <c r="CF515">
        <f>VLOOKUP(Table3[[#This Row],[Reference]],metron,24,FALSE)</f>
        <v>1.8744146445295871</v>
      </c>
      <c r="CG515">
        <f>VLOOKUP(Table3[[#This Row],[Reference]],metron,25,FALSE)</f>
        <v>8.5994040017028525E-2</v>
      </c>
      <c r="CH515">
        <f>VLOOKUP(Table3[[#This Row],[Reference]],metron,26,FALSE)</f>
        <v>0.13452532992762881</v>
      </c>
    </row>
    <row r="516" spans="1:86" hidden="1" x14ac:dyDescent="0.45">
      <c r="A516">
        <v>1581201600</v>
      </c>
      <c r="B516" t="s">
        <v>2664</v>
      </c>
      <c r="C516" t="s">
        <v>64</v>
      </c>
      <c r="D516" t="s">
        <v>65</v>
      </c>
      <c r="E516" t="s">
        <v>2304</v>
      </c>
      <c r="F516" t="s">
        <v>2299</v>
      </c>
      <c r="G516" t="s">
        <v>2322</v>
      </c>
      <c r="H516">
        <v>19</v>
      </c>
      <c r="I516">
        <v>2.11</v>
      </c>
      <c r="J516">
        <v>0.89</v>
      </c>
      <c r="K516">
        <v>1.92</v>
      </c>
      <c r="L516">
        <v>0.91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U516">
        <v>6</v>
      </c>
      <c r="V516">
        <v>0</v>
      </c>
      <c r="W516">
        <v>3</v>
      </c>
      <c r="X516">
        <v>0</v>
      </c>
      <c r="Y516">
        <v>2</v>
      </c>
      <c r="Z516">
        <v>0</v>
      </c>
      <c r="AA516">
        <v>1</v>
      </c>
      <c r="AB516">
        <v>2</v>
      </c>
      <c r="AC516">
        <v>1</v>
      </c>
      <c r="AD516">
        <v>1</v>
      </c>
      <c r="AE516">
        <v>7</v>
      </c>
      <c r="AF516">
        <v>6</v>
      </c>
      <c r="AG516">
        <v>0</v>
      </c>
      <c r="AH516">
        <v>3</v>
      </c>
      <c r="AI516">
        <v>7</v>
      </c>
      <c r="AJ516">
        <v>3</v>
      </c>
      <c r="AK516">
        <v>13</v>
      </c>
      <c r="AL516">
        <v>11</v>
      </c>
      <c r="AM516">
        <v>52</v>
      </c>
      <c r="AN516">
        <v>48</v>
      </c>
      <c r="AO516">
        <v>1.07</v>
      </c>
      <c r="AP516">
        <v>0.98</v>
      </c>
      <c r="AQ516">
        <v>2.34</v>
      </c>
      <c r="AR516">
        <v>33</v>
      </c>
      <c r="AS516">
        <v>67</v>
      </c>
      <c r="AT516">
        <v>33</v>
      </c>
      <c r="AU516">
        <v>22</v>
      </c>
      <c r="AV516">
        <v>17</v>
      </c>
      <c r="AW516">
        <v>28</v>
      </c>
      <c r="AX516">
        <v>67</v>
      </c>
      <c r="AY516">
        <v>39</v>
      </c>
      <c r="AZ516">
        <v>78</v>
      </c>
      <c r="BA516">
        <v>11</v>
      </c>
      <c r="BB516">
        <v>5.45</v>
      </c>
      <c r="BC516">
        <v>2.1</v>
      </c>
      <c r="BD516">
        <v>3.05</v>
      </c>
      <c r="BE516">
        <v>3.8</v>
      </c>
      <c r="BF516">
        <f t="shared" si="8"/>
        <v>2.2405741128778207E-2</v>
      </c>
      <c r="BG516">
        <f>1/Table3[[#This Row],[odds_ft_home_team_win]]-Table3[[#This Row],[Margin/3]]</f>
        <v>0.45378473506169797</v>
      </c>
      <c r="BH516">
        <f>1/Table3[[#This Row],[odds_ft_draw]]-Table3[[#This Row],[Margin/3]]</f>
        <v>0.30546311133023824</v>
      </c>
      <c r="BI516">
        <f>1/Table3[[#This Row],[odds_ft_away_team_win]]-Table3[[#This Row],[Margin/3]]</f>
        <v>0.24075215360806387</v>
      </c>
      <c r="BJ516">
        <f>MROUND(Table3[[#This Row],[ProbH]]*100,2)/100</f>
        <v>0.46</v>
      </c>
      <c r="BK516">
        <v>1.48</v>
      </c>
      <c r="BL516">
        <v>2.4500000000000002</v>
      </c>
      <c r="BM516">
        <v>4.8</v>
      </c>
      <c r="BN516">
        <v>9.75</v>
      </c>
      <c r="BO516">
        <v>2.1</v>
      </c>
      <c r="BP516">
        <v>1.69</v>
      </c>
      <c r="BQ516" t="s">
        <v>2308</v>
      </c>
      <c r="BR516">
        <f>VLOOKUP(Table3[[#This Row],[Reference]],metron,10,FALSE)</f>
        <v>2.5405629139072849</v>
      </c>
      <c r="BS516">
        <f>VLOOKUP(Table3[[#This Row],[Reference]],metron,11,FALSE)</f>
        <v>1.4888836329233679</v>
      </c>
      <c r="BT516">
        <f>VLOOKUP(Table3[[#This Row],[Reference]],metron,12,FALSE)</f>
        <v>1.0516792809839171</v>
      </c>
      <c r="BU516">
        <f>VLOOKUP(Table3[[#This Row],[Reference]],metron,13,FALSE)</f>
        <v>0.64581362346263005</v>
      </c>
      <c r="BV516">
        <f>VLOOKUP(Table3[[#This Row],[Reference]],metron,14,FALSE)</f>
        <v>0.45364238410596031</v>
      </c>
      <c r="BW516">
        <f>VLOOKUP(Table3[[#This Row],[Reference]],metron,15,FALSE)</f>
        <v>12.686892177589851</v>
      </c>
      <c r="BX516">
        <f>VLOOKUP(Table3[[#This Row],[Reference]],metron,16,FALSE)</f>
        <v>9.8059196617336148</v>
      </c>
      <c r="BY516">
        <f>VLOOKUP(Table3[[#This Row],[Reference]],metron,17,FALSE)</f>
        <v>5.3198121263877027</v>
      </c>
      <c r="BZ516">
        <f>VLOOKUP(Table3[[#This Row],[Reference]],metron,18,FALSE)</f>
        <v>4.0954312553373189</v>
      </c>
      <c r="CA516">
        <f>VLOOKUP(Table3[[#This Row],[Reference]],metron,19,FALSE)</f>
        <v>7.3670800512021479</v>
      </c>
      <c r="CB516">
        <f>VLOOKUP(Table3[[#This Row],[Reference]],metron,20,FALSE)</f>
        <v>5.710488406396296</v>
      </c>
      <c r="CC516">
        <f>VLOOKUP(Table3[[#This Row],[Reference]],metron,21,FALSE)</f>
        <v>13.0488908033599</v>
      </c>
      <c r="CD516">
        <f>VLOOKUP(Table3[[#This Row],[Reference]],metron,22,FALSE)</f>
        <v>13.714839543398661</v>
      </c>
      <c r="CE516">
        <f>VLOOKUP(Table3[[#This Row],[Reference]],metron,23,FALSE)</f>
        <v>1.567523459812322</v>
      </c>
      <c r="CF516">
        <f>VLOOKUP(Table3[[#This Row],[Reference]],metron,24,FALSE)</f>
        <v>1.951040391676867</v>
      </c>
      <c r="CG516">
        <f>VLOOKUP(Table3[[#This Row],[Reference]],metron,25,FALSE)</f>
        <v>8.3027335781313744E-2</v>
      </c>
      <c r="CH516">
        <f>VLOOKUP(Table3[[#This Row],[Reference]],metron,26,FALSE)</f>
        <v>0.13117095063239501</v>
      </c>
    </row>
    <row r="517" spans="1:86" hidden="1" x14ac:dyDescent="0.45">
      <c r="A517">
        <v>1581209100</v>
      </c>
      <c r="B517" t="s">
        <v>2665</v>
      </c>
      <c r="C517" t="s">
        <v>64</v>
      </c>
      <c r="D517" t="s">
        <v>65</v>
      </c>
      <c r="E517" t="s">
        <v>2320</v>
      </c>
      <c r="F517" t="s">
        <v>2330</v>
      </c>
      <c r="G517" t="s">
        <v>2384</v>
      </c>
      <c r="H517">
        <v>19</v>
      </c>
      <c r="I517">
        <v>1.78</v>
      </c>
      <c r="J517">
        <v>1.33</v>
      </c>
      <c r="K517">
        <v>2.08</v>
      </c>
      <c r="L517">
        <v>1.0900000000000001</v>
      </c>
      <c r="M517">
        <v>2</v>
      </c>
      <c r="N517">
        <v>0</v>
      </c>
      <c r="O517">
        <v>2</v>
      </c>
      <c r="P517">
        <v>1</v>
      </c>
      <c r="Q517">
        <v>1</v>
      </c>
      <c r="R517">
        <v>0</v>
      </c>
      <c r="S517" t="s">
        <v>2666</v>
      </c>
      <c r="U517">
        <v>9</v>
      </c>
      <c r="V517">
        <v>3</v>
      </c>
      <c r="W517">
        <v>2</v>
      </c>
      <c r="X517">
        <v>0</v>
      </c>
      <c r="Y517">
        <v>3</v>
      </c>
      <c r="Z517">
        <v>0</v>
      </c>
      <c r="AA517">
        <v>1</v>
      </c>
      <c r="AB517">
        <v>1</v>
      </c>
      <c r="AC517">
        <v>1</v>
      </c>
      <c r="AD517">
        <v>2</v>
      </c>
      <c r="AE517">
        <v>10</v>
      </c>
      <c r="AF517">
        <v>11</v>
      </c>
      <c r="AG517">
        <v>6</v>
      </c>
      <c r="AH517">
        <v>2</v>
      </c>
      <c r="AI517">
        <v>4</v>
      </c>
      <c r="AJ517">
        <v>9</v>
      </c>
      <c r="AK517">
        <v>9</v>
      </c>
      <c r="AL517">
        <v>11</v>
      </c>
      <c r="AM517">
        <v>59</v>
      </c>
      <c r="AN517">
        <v>41</v>
      </c>
      <c r="AO517">
        <v>1.63</v>
      </c>
      <c r="AP517">
        <v>1.23</v>
      </c>
      <c r="AQ517">
        <v>1.73</v>
      </c>
      <c r="AR517">
        <v>33</v>
      </c>
      <c r="AS517">
        <v>56</v>
      </c>
      <c r="AT517">
        <v>17</v>
      </c>
      <c r="AU517">
        <v>6</v>
      </c>
      <c r="AV517">
        <v>6</v>
      </c>
      <c r="AW517">
        <v>11</v>
      </c>
      <c r="AX517">
        <v>73</v>
      </c>
      <c r="AY517">
        <v>17</v>
      </c>
      <c r="AZ517">
        <v>56</v>
      </c>
      <c r="BA517">
        <v>10.67</v>
      </c>
      <c r="BB517">
        <v>5.12</v>
      </c>
      <c r="BC517">
        <v>1.31</v>
      </c>
      <c r="BD517">
        <v>5.2</v>
      </c>
      <c r="BE517">
        <v>9.5</v>
      </c>
      <c r="BF517">
        <f t="shared" si="8"/>
        <v>2.0309876276127792E-2</v>
      </c>
      <c r="BG517">
        <f>1/Table3[[#This Row],[odds_ft_home_team_win]]-Table3[[#This Row],[Margin/3]]</f>
        <v>0.74304890234982635</v>
      </c>
      <c r="BH517">
        <f>1/Table3[[#This Row],[odds_ft_draw]]-Table3[[#This Row],[Margin/3]]</f>
        <v>0.1719978160315645</v>
      </c>
      <c r="BI517">
        <f>1/Table3[[#This Row],[odds_ft_away_team_win]]-Table3[[#This Row],[Margin/3]]</f>
        <v>8.4953281618609044E-2</v>
      </c>
      <c r="BJ517">
        <f>MROUND(Table3[[#This Row],[ProbH]]*100,2)/100</f>
        <v>0.74</v>
      </c>
      <c r="BK517">
        <v>1.28</v>
      </c>
      <c r="BL517">
        <v>1.87</v>
      </c>
      <c r="BM517">
        <v>3.2</v>
      </c>
      <c r="BN517">
        <v>6.15</v>
      </c>
      <c r="BO517">
        <v>2.2999999999999998</v>
      </c>
      <c r="BP517">
        <v>1.57</v>
      </c>
      <c r="BQ517" t="s">
        <v>2323</v>
      </c>
      <c r="BR517">
        <f>VLOOKUP(Table3[[#This Row],[Reference]],metron,10,FALSE)</f>
        <v>3.0158856235107225</v>
      </c>
      <c r="BS517">
        <f>VLOOKUP(Table3[[#This Row],[Reference]],metron,11,FALSE)</f>
        <v>2.330420969023034</v>
      </c>
      <c r="BT517">
        <f>VLOOKUP(Table3[[#This Row],[Reference]],metron,12,FALSE)</f>
        <v>0.68546465448768867</v>
      </c>
      <c r="BU517">
        <f>VLOOKUP(Table3[[#This Row],[Reference]],metron,13,FALSE)</f>
        <v>1.0381254964257349</v>
      </c>
      <c r="BV517">
        <f>VLOOKUP(Table3[[#This Row],[Reference]],metron,14,FALSE)</f>
        <v>0.28594122319301041</v>
      </c>
      <c r="BW517">
        <f>VLOOKUP(Table3[[#This Row],[Reference]],metron,15,FALSE)</f>
        <v>17.085483870967739</v>
      </c>
      <c r="BX517">
        <f>VLOOKUP(Table3[[#This Row],[Reference]],metron,16,FALSE)</f>
        <v>7.9661290322580642</v>
      </c>
      <c r="BY517">
        <f>VLOOKUP(Table3[[#This Row],[Reference]],metron,17,FALSE)</f>
        <v>7.6496710526315788</v>
      </c>
      <c r="BZ517">
        <f>VLOOKUP(Table3[[#This Row],[Reference]],metron,18,FALSE)</f>
        <v>3.0904605263157889</v>
      </c>
      <c r="CA517">
        <f>VLOOKUP(Table3[[#This Row],[Reference]],metron,19,FALSE)</f>
        <v>9.43581281833616</v>
      </c>
      <c r="CB517">
        <f>VLOOKUP(Table3[[#This Row],[Reference]],metron,20,FALSE)</f>
        <v>4.8756685059422757</v>
      </c>
      <c r="CC517">
        <f>VLOOKUP(Table3[[#This Row],[Reference]],metron,21,FALSE)</f>
        <v>11.915309446254071</v>
      </c>
      <c r="CD517">
        <f>VLOOKUP(Table3[[#This Row],[Reference]],metron,22,FALSE)</f>
        <v>13.643322475570031</v>
      </c>
      <c r="CE517">
        <f>VLOOKUP(Table3[[#This Row],[Reference]],metron,23,FALSE)</f>
        <v>1.2971246006389781</v>
      </c>
      <c r="CF517">
        <f>VLOOKUP(Table3[[#This Row],[Reference]],metron,24,FALSE)</f>
        <v>2.0255591054313098</v>
      </c>
      <c r="CG517">
        <f>VLOOKUP(Table3[[#This Row],[Reference]],metron,25,FALSE)</f>
        <v>5.5910543130990413E-2</v>
      </c>
      <c r="CH517">
        <f>VLOOKUP(Table3[[#This Row],[Reference]],metron,26,FALSE)</f>
        <v>0.11501597444089461</v>
      </c>
    </row>
    <row r="518" spans="1:86" hidden="1" x14ac:dyDescent="0.45">
      <c r="A518">
        <v>1581280500</v>
      </c>
      <c r="B518" t="s">
        <v>2667</v>
      </c>
      <c r="C518" t="s">
        <v>64</v>
      </c>
      <c r="D518" t="s">
        <v>65</v>
      </c>
      <c r="E518" t="s">
        <v>2283</v>
      </c>
      <c r="F518" t="s">
        <v>2311</v>
      </c>
      <c r="G518" t="s">
        <v>2275</v>
      </c>
      <c r="H518">
        <v>19</v>
      </c>
      <c r="I518">
        <v>1.56</v>
      </c>
      <c r="J518">
        <v>1.56</v>
      </c>
      <c r="K518">
        <v>1.67</v>
      </c>
      <c r="L518">
        <v>1.67</v>
      </c>
      <c r="M518">
        <v>1</v>
      </c>
      <c r="N518">
        <v>0</v>
      </c>
      <c r="O518">
        <v>1</v>
      </c>
      <c r="P518">
        <v>1</v>
      </c>
      <c r="Q518">
        <v>1</v>
      </c>
      <c r="R518">
        <v>0</v>
      </c>
      <c r="S518">
        <v>29</v>
      </c>
      <c r="U518">
        <v>6</v>
      </c>
      <c r="V518">
        <v>9</v>
      </c>
      <c r="W518">
        <v>2</v>
      </c>
      <c r="X518">
        <v>1</v>
      </c>
      <c r="Y518">
        <v>3</v>
      </c>
      <c r="Z518">
        <v>1</v>
      </c>
      <c r="AA518">
        <v>2</v>
      </c>
      <c r="AB518">
        <v>1</v>
      </c>
      <c r="AC518">
        <v>0</v>
      </c>
      <c r="AD518">
        <v>4</v>
      </c>
      <c r="AE518">
        <v>6</v>
      </c>
      <c r="AF518">
        <v>15</v>
      </c>
      <c r="AG518">
        <v>4</v>
      </c>
      <c r="AH518">
        <v>7</v>
      </c>
      <c r="AI518">
        <v>2</v>
      </c>
      <c r="AJ518">
        <v>8</v>
      </c>
      <c r="AK518">
        <v>8</v>
      </c>
      <c r="AL518">
        <v>20</v>
      </c>
      <c r="AM518">
        <v>31</v>
      </c>
      <c r="AN518">
        <v>69</v>
      </c>
      <c r="AO518">
        <v>1.03</v>
      </c>
      <c r="AP518">
        <v>2.08</v>
      </c>
      <c r="AQ518">
        <v>2.33</v>
      </c>
      <c r="AR518">
        <v>45</v>
      </c>
      <c r="AS518">
        <v>61</v>
      </c>
      <c r="AT518">
        <v>45</v>
      </c>
      <c r="AU518">
        <v>28</v>
      </c>
      <c r="AV518">
        <v>11</v>
      </c>
      <c r="AW518">
        <v>28</v>
      </c>
      <c r="AX518">
        <v>61</v>
      </c>
      <c r="AY518">
        <v>28</v>
      </c>
      <c r="AZ518">
        <v>56</v>
      </c>
      <c r="BA518">
        <v>9.5500000000000007</v>
      </c>
      <c r="BB518">
        <v>4.8899999999999997</v>
      </c>
      <c r="BC518">
        <v>2.95</v>
      </c>
      <c r="BD518">
        <v>2.75</v>
      </c>
      <c r="BE518">
        <v>2.75</v>
      </c>
      <c r="BF518">
        <f t="shared" si="8"/>
        <v>2.2085259373394967E-2</v>
      </c>
      <c r="BG518">
        <f>1/Table3[[#This Row],[odds_ft_home_team_win]]-Table3[[#This Row],[Margin/3]]</f>
        <v>0.31689779147406266</v>
      </c>
      <c r="BH518">
        <f>1/Table3[[#This Row],[odds_ft_draw]]-Table3[[#This Row],[Margin/3]]</f>
        <v>0.3415511042629687</v>
      </c>
      <c r="BI518">
        <f>1/Table3[[#This Row],[odds_ft_away_team_win]]-Table3[[#This Row],[Margin/3]]</f>
        <v>0.3415511042629687</v>
      </c>
      <c r="BJ518">
        <f>MROUND(Table3[[#This Row],[ProbH]]*100,2)/100</f>
        <v>0.32</v>
      </c>
      <c r="BK518">
        <v>1.57</v>
      </c>
      <c r="BL518">
        <v>2.75</v>
      </c>
      <c r="BM518">
        <v>5.55</v>
      </c>
      <c r="BN518">
        <v>11.5</v>
      </c>
      <c r="BO518">
        <v>2.2000000000000002</v>
      </c>
      <c r="BP518">
        <v>1.62</v>
      </c>
      <c r="BQ518" t="s">
        <v>2288</v>
      </c>
      <c r="BR518">
        <f>VLOOKUP(Table3[[#This Row],[Reference]],metron,10,FALSE)</f>
        <v>2.5313454284174597</v>
      </c>
      <c r="BS518">
        <f>VLOOKUP(Table3[[#This Row],[Reference]],metron,11,FALSE)</f>
        <v>1.210167055864918</v>
      </c>
      <c r="BT518">
        <f>VLOOKUP(Table3[[#This Row],[Reference]],metron,12,FALSE)</f>
        <v>1.3211783725525419</v>
      </c>
      <c r="BU518">
        <f>VLOOKUP(Table3[[#This Row],[Reference]],metron,13,FALSE)</f>
        <v>0.53135669362084459</v>
      </c>
      <c r="BV518">
        <f>VLOOKUP(Table3[[#This Row],[Reference]],metron,14,FALSE)</f>
        <v>0.55633423180592989</v>
      </c>
      <c r="BW518">
        <f>VLOOKUP(Table3[[#This Row],[Reference]],metron,15,FALSE)</f>
        <v>11.21109010712035</v>
      </c>
      <c r="BX518">
        <f>VLOOKUP(Table3[[#This Row],[Reference]],metron,16,FALSE)</f>
        <v>11.01700787401575</v>
      </c>
      <c r="BY518">
        <f>VLOOKUP(Table3[[#This Row],[Reference]],metron,17,FALSE)</f>
        <v>4.6792332268370611</v>
      </c>
      <c r="BZ518">
        <f>VLOOKUP(Table3[[#This Row],[Reference]],metron,18,FALSE)</f>
        <v>4.7080804854679013</v>
      </c>
      <c r="CA518">
        <f>VLOOKUP(Table3[[#This Row],[Reference]],metron,19,FALSE)</f>
        <v>6.5318568802832893</v>
      </c>
      <c r="CB518">
        <f>VLOOKUP(Table3[[#This Row],[Reference]],metron,20,FALSE)</f>
        <v>6.3089273885478487</v>
      </c>
      <c r="CC518">
        <f>VLOOKUP(Table3[[#This Row],[Reference]],metron,21,FALSE)</f>
        <v>12.72547770700637</v>
      </c>
      <c r="CD518">
        <f>VLOOKUP(Table3[[#This Row],[Reference]],metron,22,FALSE)</f>
        <v>13.06847133757962</v>
      </c>
      <c r="CE518">
        <f>VLOOKUP(Table3[[#This Row],[Reference]],metron,23,FALSE)</f>
        <v>1.6902356902356901</v>
      </c>
      <c r="CF518">
        <f>VLOOKUP(Table3[[#This Row],[Reference]],metron,24,FALSE)</f>
        <v>1.8050198959289869</v>
      </c>
      <c r="CG518">
        <f>VLOOKUP(Table3[[#This Row],[Reference]],metron,25,FALSE)</f>
        <v>0.105907560453015</v>
      </c>
      <c r="CH518">
        <f>VLOOKUP(Table3[[#This Row],[Reference]],metron,26,FALSE)</f>
        <v>0.1141720232629324</v>
      </c>
    </row>
    <row r="519" spans="1:86" hidden="1" x14ac:dyDescent="0.45">
      <c r="A519">
        <v>1581288000</v>
      </c>
      <c r="B519" t="s">
        <v>2668</v>
      </c>
      <c r="C519" t="s">
        <v>64</v>
      </c>
      <c r="D519" t="s">
        <v>65</v>
      </c>
      <c r="E519" t="s">
        <v>2273</v>
      </c>
      <c r="F519" t="s">
        <v>2316</v>
      </c>
      <c r="G519" t="s">
        <v>2317</v>
      </c>
      <c r="H519">
        <v>19</v>
      </c>
      <c r="I519">
        <v>1.78</v>
      </c>
      <c r="J519">
        <v>1.33</v>
      </c>
      <c r="K519">
        <v>1.82</v>
      </c>
      <c r="L519">
        <v>1.0900000000000001</v>
      </c>
      <c r="M519">
        <v>1</v>
      </c>
      <c r="N519">
        <v>0</v>
      </c>
      <c r="O519">
        <v>1</v>
      </c>
      <c r="P519">
        <v>0</v>
      </c>
      <c r="Q519">
        <v>0</v>
      </c>
      <c r="R519">
        <v>0</v>
      </c>
      <c r="S519">
        <v>86</v>
      </c>
      <c r="U519">
        <v>6</v>
      </c>
      <c r="V519">
        <v>7</v>
      </c>
      <c r="W519">
        <v>2</v>
      </c>
      <c r="X519">
        <v>2</v>
      </c>
      <c r="Y519">
        <v>4</v>
      </c>
      <c r="Z519">
        <v>2</v>
      </c>
      <c r="AA519">
        <v>1</v>
      </c>
      <c r="AB519">
        <v>3</v>
      </c>
      <c r="AC519">
        <v>1</v>
      </c>
      <c r="AD519">
        <v>5</v>
      </c>
      <c r="AE519">
        <v>9</v>
      </c>
      <c r="AF519">
        <v>14</v>
      </c>
      <c r="AG519">
        <v>5</v>
      </c>
      <c r="AH519">
        <v>5</v>
      </c>
      <c r="AI519">
        <v>4</v>
      </c>
      <c r="AJ519">
        <v>9</v>
      </c>
      <c r="AK519">
        <v>7</v>
      </c>
      <c r="AL519">
        <v>15</v>
      </c>
      <c r="AM519">
        <v>46</v>
      </c>
      <c r="AN519">
        <v>54</v>
      </c>
      <c r="AO519">
        <v>1.37</v>
      </c>
      <c r="AP519">
        <v>1.73</v>
      </c>
      <c r="AQ519">
        <v>2</v>
      </c>
      <c r="AR519">
        <v>39</v>
      </c>
      <c r="AS519">
        <v>56</v>
      </c>
      <c r="AT519">
        <v>33</v>
      </c>
      <c r="AU519">
        <v>17</v>
      </c>
      <c r="AV519">
        <v>6</v>
      </c>
      <c r="AW519">
        <v>22</v>
      </c>
      <c r="AX519">
        <v>62</v>
      </c>
      <c r="AY519">
        <v>28</v>
      </c>
      <c r="AZ519">
        <v>56</v>
      </c>
      <c r="BA519">
        <v>11.11</v>
      </c>
      <c r="BB519">
        <v>5.89</v>
      </c>
      <c r="BC519">
        <v>2.75</v>
      </c>
      <c r="BD519">
        <v>2.95</v>
      </c>
      <c r="BE519">
        <v>2.75</v>
      </c>
      <c r="BF519">
        <f t="shared" si="8"/>
        <v>2.2085259373394967E-2</v>
      </c>
      <c r="BG519">
        <f>1/Table3[[#This Row],[odds_ft_home_team_win]]-Table3[[#This Row],[Margin/3]]</f>
        <v>0.3415511042629687</v>
      </c>
      <c r="BH519">
        <f>1/Table3[[#This Row],[odds_ft_draw]]-Table3[[#This Row],[Margin/3]]</f>
        <v>0.31689779147406266</v>
      </c>
      <c r="BI519">
        <f>1/Table3[[#This Row],[odds_ft_away_team_win]]-Table3[[#This Row],[Margin/3]]</f>
        <v>0.3415511042629687</v>
      </c>
      <c r="BJ519">
        <f>MROUND(Table3[[#This Row],[ProbH]]*100,2)/100</f>
        <v>0.34</v>
      </c>
      <c r="BK519">
        <v>1.42</v>
      </c>
      <c r="BL519">
        <v>2.2999999999999998</v>
      </c>
      <c r="BM519">
        <v>4.3499999999999996</v>
      </c>
      <c r="BN519">
        <v>8.5</v>
      </c>
      <c r="BO519">
        <v>1.95</v>
      </c>
      <c r="BP519">
        <v>1.8</v>
      </c>
      <c r="BQ519" t="s">
        <v>2276</v>
      </c>
      <c r="BR519">
        <f>VLOOKUP(Table3[[#This Row],[Reference]],metron,10,FALSE)</f>
        <v>2.5229727551184897</v>
      </c>
      <c r="BS519">
        <f>VLOOKUP(Table3[[#This Row],[Reference]],metron,11,FALSE)</f>
        <v>1.228921489601805</v>
      </c>
      <c r="BT519">
        <f>VLOOKUP(Table3[[#This Row],[Reference]],metron,12,FALSE)</f>
        <v>1.2940512655166849</v>
      </c>
      <c r="BU519">
        <f>VLOOKUP(Table3[[#This Row],[Reference]],metron,13,FALSE)</f>
        <v>0.53240890035472432</v>
      </c>
      <c r="BV519">
        <f>VLOOKUP(Table3[[#This Row],[Reference]],metron,14,FALSE)</f>
        <v>0.56514027732989358</v>
      </c>
      <c r="BW519">
        <f>VLOOKUP(Table3[[#This Row],[Reference]],metron,15,FALSE)</f>
        <v>11.417888124439131</v>
      </c>
      <c r="BX519">
        <f>VLOOKUP(Table3[[#This Row],[Reference]],metron,16,FALSE)</f>
        <v>10.76308704756207</v>
      </c>
      <c r="BY519">
        <f>VLOOKUP(Table3[[#This Row],[Reference]],metron,17,FALSE)</f>
        <v>4.8317672021824798</v>
      </c>
      <c r="BZ519">
        <f>VLOOKUP(Table3[[#This Row],[Reference]],metron,18,FALSE)</f>
        <v>4.6698999696877843</v>
      </c>
      <c r="CA519">
        <f>VLOOKUP(Table3[[#This Row],[Reference]],metron,19,FALSE)</f>
        <v>6.5861209222566508</v>
      </c>
      <c r="CB519">
        <f>VLOOKUP(Table3[[#This Row],[Reference]],metron,20,FALSE)</f>
        <v>6.093187077874286</v>
      </c>
      <c r="CC519">
        <f>VLOOKUP(Table3[[#This Row],[Reference]],metron,21,FALSE)</f>
        <v>12.685679611650491</v>
      </c>
      <c r="CD519">
        <f>VLOOKUP(Table3[[#This Row],[Reference]],metron,22,FALSE)</f>
        <v>13.02639563106796</v>
      </c>
      <c r="CE519">
        <f>VLOOKUP(Table3[[#This Row],[Reference]],metron,23,FALSE)</f>
        <v>1.6481211768132831</v>
      </c>
      <c r="CF519">
        <f>VLOOKUP(Table3[[#This Row],[Reference]],metron,24,FALSE)</f>
        <v>1.8572676958928049</v>
      </c>
      <c r="CG519">
        <f>VLOOKUP(Table3[[#This Row],[Reference]],metron,25,FALSE)</f>
        <v>9.641712787649287E-2</v>
      </c>
      <c r="CH519">
        <f>VLOOKUP(Table3[[#This Row],[Reference]],metron,26,FALSE)</f>
        <v>0.11302068161957469</v>
      </c>
    </row>
    <row r="520" spans="1:86" hidden="1" x14ac:dyDescent="0.45">
      <c r="A520">
        <v>1581295500</v>
      </c>
      <c r="B520" t="s">
        <v>2669</v>
      </c>
      <c r="C520" t="s">
        <v>64</v>
      </c>
      <c r="D520" t="s">
        <v>65</v>
      </c>
      <c r="E520" t="s">
        <v>2274</v>
      </c>
      <c r="F520" t="s">
        <v>66</v>
      </c>
      <c r="G520" t="s">
        <v>2306</v>
      </c>
      <c r="H520">
        <v>19</v>
      </c>
      <c r="I520">
        <v>1.75</v>
      </c>
      <c r="J520">
        <v>2.56</v>
      </c>
      <c r="K520">
        <v>1.36</v>
      </c>
      <c r="L520">
        <v>2.5</v>
      </c>
      <c r="M520">
        <v>1</v>
      </c>
      <c r="N520">
        <v>2</v>
      </c>
      <c r="O520">
        <v>3</v>
      </c>
      <c r="P520">
        <v>0</v>
      </c>
      <c r="Q520">
        <v>0</v>
      </c>
      <c r="R520">
        <v>0</v>
      </c>
      <c r="S520">
        <v>47</v>
      </c>
      <c r="T520" t="s">
        <v>2670</v>
      </c>
      <c r="U520">
        <v>4</v>
      </c>
      <c r="V520">
        <v>3</v>
      </c>
      <c r="W520">
        <v>1</v>
      </c>
      <c r="X520">
        <v>0</v>
      </c>
      <c r="Y520">
        <v>3</v>
      </c>
      <c r="Z520">
        <v>0</v>
      </c>
      <c r="AA520">
        <v>0</v>
      </c>
      <c r="AB520">
        <v>1</v>
      </c>
      <c r="AC520">
        <v>1</v>
      </c>
      <c r="AD520">
        <v>2</v>
      </c>
      <c r="AE520">
        <v>11</v>
      </c>
      <c r="AF520">
        <v>14</v>
      </c>
      <c r="AG520">
        <v>5</v>
      </c>
      <c r="AH520">
        <v>5</v>
      </c>
      <c r="AI520">
        <v>6</v>
      </c>
      <c r="AJ520">
        <v>9</v>
      </c>
      <c r="AK520">
        <v>12</v>
      </c>
      <c r="AL520">
        <v>17</v>
      </c>
      <c r="AM520">
        <v>38</v>
      </c>
      <c r="AN520">
        <v>62</v>
      </c>
      <c r="AO520">
        <v>1.51</v>
      </c>
      <c r="AP520">
        <v>1.96</v>
      </c>
      <c r="AQ520">
        <v>2.71</v>
      </c>
      <c r="AR520">
        <v>53</v>
      </c>
      <c r="AS520">
        <v>64</v>
      </c>
      <c r="AT520">
        <v>53</v>
      </c>
      <c r="AU520">
        <v>29</v>
      </c>
      <c r="AV520">
        <v>17</v>
      </c>
      <c r="AW520">
        <v>29</v>
      </c>
      <c r="AX520">
        <v>88</v>
      </c>
      <c r="AY520">
        <v>47</v>
      </c>
      <c r="AZ520">
        <v>70</v>
      </c>
      <c r="BA520">
        <v>12.61</v>
      </c>
      <c r="BB520">
        <v>5.25</v>
      </c>
      <c r="BC520">
        <v>6</v>
      </c>
      <c r="BD520">
        <v>3.75</v>
      </c>
      <c r="BE520">
        <v>1.59</v>
      </c>
      <c r="BF520">
        <f t="shared" si="8"/>
        <v>2.0754716981132109E-2</v>
      </c>
      <c r="BG520">
        <f>1/Table3[[#This Row],[odds_ft_home_team_win]]-Table3[[#This Row],[Margin/3]]</f>
        <v>0.14591194968553456</v>
      </c>
      <c r="BH520">
        <f>1/Table3[[#This Row],[odds_ft_draw]]-Table3[[#This Row],[Margin/3]]</f>
        <v>0.24591194968553456</v>
      </c>
      <c r="BI520">
        <f>1/Table3[[#This Row],[odds_ft_away_team_win]]-Table3[[#This Row],[Margin/3]]</f>
        <v>0.60817610062893079</v>
      </c>
      <c r="BJ520">
        <f>MROUND(Table3[[#This Row],[ProbH]]*100,2)/100</f>
        <v>0.14000000000000001</v>
      </c>
      <c r="BK520">
        <v>1.32</v>
      </c>
      <c r="BL520">
        <v>2</v>
      </c>
      <c r="BM520">
        <v>3.55</v>
      </c>
      <c r="BN520">
        <v>6.9</v>
      </c>
      <c r="BO520">
        <v>2</v>
      </c>
      <c r="BP520">
        <v>1.71</v>
      </c>
      <c r="BQ520" t="s">
        <v>2351</v>
      </c>
      <c r="BR520">
        <f>VLOOKUP(Table3[[#This Row],[Reference]],metron,10,FALSE)</f>
        <v>2.8474137931034478</v>
      </c>
      <c r="BS520">
        <f>VLOOKUP(Table3[[#This Row],[Reference]],metron,11,FALSE)</f>
        <v>0.90258620689655178</v>
      </c>
      <c r="BT520">
        <f>VLOOKUP(Table3[[#This Row],[Reference]],metron,12,FALSE)</f>
        <v>1.944827586206896</v>
      </c>
      <c r="BU520">
        <f>VLOOKUP(Table3[[#This Row],[Reference]],metron,13,FALSE)</f>
        <v>0.41587575496117341</v>
      </c>
      <c r="BV520">
        <f>VLOOKUP(Table3[[#This Row],[Reference]],metron,14,FALSE)</f>
        <v>0.86540120793787745</v>
      </c>
      <c r="BW520">
        <f>VLOOKUP(Table3[[#This Row],[Reference]],metron,15,FALSE)</f>
        <v>9.7325038880248833</v>
      </c>
      <c r="BX520">
        <f>VLOOKUP(Table3[[#This Row],[Reference]],metron,16,FALSE)</f>
        <v>13.844479004665629</v>
      </c>
      <c r="BY520">
        <f>VLOOKUP(Table3[[#This Row],[Reference]],metron,17,FALSE)</f>
        <v>3.59375</v>
      </c>
      <c r="BZ520">
        <f>VLOOKUP(Table3[[#This Row],[Reference]],metron,18,FALSE)</f>
        <v>6.0671875000000002</v>
      </c>
      <c r="CA520">
        <f>VLOOKUP(Table3[[#This Row],[Reference]],metron,19,FALSE)</f>
        <v>6.1387538880248833</v>
      </c>
      <c r="CB520">
        <f>VLOOKUP(Table3[[#This Row],[Reference]],metron,20,FALSE)</f>
        <v>7.7772915046656292</v>
      </c>
      <c r="CC520">
        <f>VLOOKUP(Table3[[#This Row],[Reference]],metron,21,FALSE)</f>
        <v>13.47310126582278</v>
      </c>
      <c r="CD520">
        <f>VLOOKUP(Table3[[#This Row],[Reference]],metron,22,FALSE)</f>
        <v>12.289556962025321</v>
      </c>
      <c r="CE520">
        <f>VLOOKUP(Table3[[#This Row],[Reference]],metron,23,FALSE)</f>
        <v>1.9738863287250381</v>
      </c>
      <c r="CF520">
        <f>VLOOKUP(Table3[[#This Row],[Reference]],metron,24,FALSE)</f>
        <v>1.6943164362519201</v>
      </c>
      <c r="CG520">
        <f>VLOOKUP(Table3[[#This Row],[Reference]],metron,25,FALSE)</f>
        <v>0.13056835637480799</v>
      </c>
      <c r="CH520">
        <f>VLOOKUP(Table3[[#This Row],[Reference]],metron,26,FALSE)</f>
        <v>8.9093701996927802E-2</v>
      </c>
    </row>
    <row r="521" spans="1:86" hidden="1" x14ac:dyDescent="0.45">
      <c r="A521">
        <v>1581372000</v>
      </c>
      <c r="B521" t="s">
        <v>2671</v>
      </c>
      <c r="C521" t="s">
        <v>64</v>
      </c>
      <c r="D521" t="s">
        <v>65</v>
      </c>
      <c r="E521" t="s">
        <v>2325</v>
      </c>
      <c r="F521" t="s">
        <v>2310</v>
      </c>
      <c r="G521" t="s">
        <v>2292</v>
      </c>
      <c r="H521">
        <v>19</v>
      </c>
      <c r="I521">
        <v>1.78</v>
      </c>
      <c r="J521">
        <v>1</v>
      </c>
      <c r="K521">
        <v>1.67</v>
      </c>
      <c r="L521">
        <v>0.91</v>
      </c>
      <c r="M521">
        <v>1</v>
      </c>
      <c r="N521">
        <v>1</v>
      </c>
      <c r="O521">
        <v>2</v>
      </c>
      <c r="P521">
        <v>1</v>
      </c>
      <c r="Q521">
        <v>0</v>
      </c>
      <c r="R521">
        <v>1</v>
      </c>
      <c r="S521">
        <v>51</v>
      </c>
      <c r="T521">
        <v>29</v>
      </c>
      <c r="U521">
        <v>4</v>
      </c>
      <c r="V521">
        <v>2</v>
      </c>
      <c r="W521">
        <v>3</v>
      </c>
      <c r="X521">
        <v>0</v>
      </c>
      <c r="Y521">
        <v>6</v>
      </c>
      <c r="Z521">
        <v>2</v>
      </c>
      <c r="AA521">
        <v>3</v>
      </c>
      <c r="AB521">
        <v>0</v>
      </c>
      <c r="AC521">
        <v>3</v>
      </c>
      <c r="AD521">
        <v>5</v>
      </c>
      <c r="AE521">
        <v>11</v>
      </c>
      <c r="AF521">
        <v>9</v>
      </c>
      <c r="AG521">
        <v>4</v>
      </c>
      <c r="AH521">
        <v>3</v>
      </c>
      <c r="AI521">
        <v>7</v>
      </c>
      <c r="AJ521">
        <v>6</v>
      </c>
      <c r="AK521">
        <v>10</v>
      </c>
      <c r="AL521">
        <v>15</v>
      </c>
      <c r="AM521">
        <v>63</v>
      </c>
      <c r="AN521">
        <v>37</v>
      </c>
      <c r="AO521">
        <v>1.73</v>
      </c>
      <c r="AP521">
        <v>1.26</v>
      </c>
      <c r="AQ521">
        <v>2.84</v>
      </c>
      <c r="AR521">
        <v>50</v>
      </c>
      <c r="AS521">
        <v>67</v>
      </c>
      <c r="AT521">
        <v>50</v>
      </c>
      <c r="AU521">
        <v>33</v>
      </c>
      <c r="AV521">
        <v>28</v>
      </c>
      <c r="AW521">
        <v>45</v>
      </c>
      <c r="AX521">
        <v>73</v>
      </c>
      <c r="AY521">
        <v>50</v>
      </c>
      <c r="AZ521">
        <v>73</v>
      </c>
      <c r="BA521">
        <v>10.33</v>
      </c>
      <c r="BB521">
        <v>4.78</v>
      </c>
      <c r="BC521">
        <v>2.25</v>
      </c>
      <c r="BD521">
        <v>3.2</v>
      </c>
      <c r="BE521">
        <v>3.2</v>
      </c>
      <c r="BF521">
        <f t="shared" si="8"/>
        <v>2.314814814814814E-2</v>
      </c>
      <c r="BG521">
        <f>1/Table3[[#This Row],[odds_ft_home_team_win]]-Table3[[#This Row],[Margin/3]]</f>
        <v>0.42129629629629628</v>
      </c>
      <c r="BH521">
        <f>1/Table3[[#This Row],[odds_ft_draw]]-Table3[[#This Row],[Margin/3]]</f>
        <v>0.28935185185185186</v>
      </c>
      <c r="BI521">
        <f>1/Table3[[#This Row],[odds_ft_away_team_win]]-Table3[[#This Row],[Margin/3]]</f>
        <v>0.28935185185185186</v>
      </c>
      <c r="BJ521">
        <f>MROUND(Table3[[#This Row],[ProbH]]*100,2)/100</f>
        <v>0.42</v>
      </c>
      <c r="BK521">
        <v>1.28</v>
      </c>
      <c r="BL521">
        <v>1.91</v>
      </c>
      <c r="BM521">
        <v>3.25</v>
      </c>
      <c r="BN521">
        <v>6.25</v>
      </c>
      <c r="BO521">
        <v>1.69</v>
      </c>
      <c r="BP521">
        <v>2.0499999999999998</v>
      </c>
      <c r="BQ521" t="s">
        <v>2328</v>
      </c>
      <c r="BR521">
        <f>VLOOKUP(Table3[[#This Row],[Reference]],metron,10,FALSE)</f>
        <v>2.4884649511978703</v>
      </c>
      <c r="BS521">
        <f>VLOOKUP(Table3[[#This Row],[Reference]],metron,11,FALSE)</f>
        <v>1.396960958296362</v>
      </c>
      <c r="BT521">
        <f>VLOOKUP(Table3[[#This Row],[Reference]],metron,12,FALSE)</f>
        <v>1.091503992901508</v>
      </c>
      <c r="BU521">
        <f>VLOOKUP(Table3[[#This Row],[Reference]],metron,13,FALSE)</f>
        <v>0.60765391014975045</v>
      </c>
      <c r="BV521">
        <f>VLOOKUP(Table3[[#This Row],[Reference]],metron,14,FALSE)</f>
        <v>0.47276760953965608</v>
      </c>
      <c r="BW521">
        <f>VLOOKUP(Table3[[#This Row],[Reference]],metron,15,FALSE)</f>
        <v>12.29504785684561</v>
      </c>
      <c r="BX521">
        <f>VLOOKUP(Table3[[#This Row],[Reference]],metron,16,FALSE)</f>
        <v>10.047232625884311</v>
      </c>
      <c r="BY521">
        <f>VLOOKUP(Table3[[#This Row],[Reference]],metron,17,FALSE)</f>
        <v>5.2917192097519967</v>
      </c>
      <c r="BZ521">
        <f>VLOOKUP(Table3[[#This Row],[Reference]],metron,18,FALSE)</f>
        <v>4.2580916351408158</v>
      </c>
      <c r="CA521">
        <f>VLOOKUP(Table3[[#This Row],[Reference]],metron,19,FALSE)</f>
        <v>7.0033286470936131</v>
      </c>
      <c r="CB521">
        <f>VLOOKUP(Table3[[#This Row],[Reference]],metron,20,FALSE)</f>
        <v>5.789140990743495</v>
      </c>
      <c r="CC521">
        <f>VLOOKUP(Table3[[#This Row],[Reference]],metron,21,FALSE)</f>
        <v>12.77041895895049</v>
      </c>
      <c r="CD521">
        <f>VLOOKUP(Table3[[#This Row],[Reference]],metron,22,FALSE)</f>
        <v>13.411129919593741</v>
      </c>
      <c r="CE521">
        <f>VLOOKUP(Table3[[#This Row],[Reference]],metron,23,FALSE)</f>
        <v>1.556141062018646</v>
      </c>
      <c r="CF521">
        <f>VLOOKUP(Table3[[#This Row],[Reference]],metron,24,FALSE)</f>
        <v>1.9114308877178761</v>
      </c>
      <c r="CG521">
        <f>VLOOKUP(Table3[[#This Row],[Reference]],metron,25,FALSE)</f>
        <v>8.4920956627482766E-2</v>
      </c>
      <c r="CH521">
        <f>VLOOKUP(Table3[[#This Row],[Reference]],metron,26,FALSE)</f>
        <v>0.1323469801378192</v>
      </c>
    </row>
    <row r="522" spans="1:86" hidden="1" x14ac:dyDescent="0.45">
      <c r="A522">
        <v>1581379800</v>
      </c>
      <c r="B522" t="s">
        <v>2672</v>
      </c>
      <c r="C522" t="s">
        <v>64</v>
      </c>
      <c r="D522" t="s">
        <v>65</v>
      </c>
      <c r="E522" t="s">
        <v>2284</v>
      </c>
      <c r="F522" t="s">
        <v>2321</v>
      </c>
      <c r="G522" t="s">
        <v>2355</v>
      </c>
      <c r="H522">
        <v>19</v>
      </c>
      <c r="I522">
        <v>0.67</v>
      </c>
      <c r="J522">
        <v>0.67</v>
      </c>
      <c r="K522">
        <v>0.82</v>
      </c>
      <c r="L522">
        <v>0.75</v>
      </c>
      <c r="M522">
        <v>2</v>
      </c>
      <c r="N522">
        <v>1</v>
      </c>
      <c r="O522">
        <v>3</v>
      </c>
      <c r="P522">
        <v>1</v>
      </c>
      <c r="Q522">
        <v>1</v>
      </c>
      <c r="R522">
        <v>0</v>
      </c>
      <c r="S522" t="s">
        <v>2673</v>
      </c>
      <c r="T522" t="s">
        <v>72</v>
      </c>
      <c r="U522">
        <v>3</v>
      </c>
      <c r="V522">
        <v>11</v>
      </c>
      <c r="W522">
        <v>3</v>
      </c>
      <c r="X522">
        <v>0</v>
      </c>
      <c r="Y522">
        <v>2</v>
      </c>
      <c r="Z522">
        <v>0</v>
      </c>
      <c r="AA522">
        <v>2</v>
      </c>
      <c r="AB522">
        <v>1</v>
      </c>
      <c r="AC522">
        <v>1</v>
      </c>
      <c r="AD522">
        <v>1</v>
      </c>
      <c r="AE522">
        <v>12</v>
      </c>
      <c r="AF522">
        <v>19</v>
      </c>
      <c r="AG522">
        <v>6</v>
      </c>
      <c r="AH522">
        <v>3</v>
      </c>
      <c r="AI522">
        <v>6</v>
      </c>
      <c r="AJ522">
        <v>16</v>
      </c>
      <c r="AK522">
        <v>12</v>
      </c>
      <c r="AL522">
        <v>14</v>
      </c>
      <c r="AM522">
        <v>38</v>
      </c>
      <c r="AN522">
        <v>62</v>
      </c>
      <c r="AO522">
        <v>1.47</v>
      </c>
      <c r="AP522">
        <v>1.88</v>
      </c>
      <c r="AQ522">
        <v>2.34</v>
      </c>
      <c r="AR522">
        <v>39</v>
      </c>
      <c r="AS522">
        <v>56</v>
      </c>
      <c r="AT522">
        <v>45</v>
      </c>
      <c r="AU522">
        <v>22</v>
      </c>
      <c r="AV522">
        <v>22</v>
      </c>
      <c r="AW522">
        <v>22</v>
      </c>
      <c r="AX522">
        <v>67</v>
      </c>
      <c r="AY522">
        <v>45</v>
      </c>
      <c r="AZ522">
        <v>67</v>
      </c>
      <c r="BA522">
        <v>6.67</v>
      </c>
      <c r="BB522">
        <v>6.45</v>
      </c>
      <c r="BC522">
        <v>2.5</v>
      </c>
      <c r="BD522">
        <v>3</v>
      </c>
      <c r="BE522">
        <v>3.05</v>
      </c>
      <c r="BF522">
        <f t="shared" si="8"/>
        <v>2.0400728597449902E-2</v>
      </c>
      <c r="BG522">
        <f>1/Table3[[#This Row],[odds_ft_home_team_win]]-Table3[[#This Row],[Margin/3]]</f>
        <v>0.37959927140255012</v>
      </c>
      <c r="BH522">
        <f>1/Table3[[#This Row],[odds_ft_draw]]-Table3[[#This Row],[Margin/3]]</f>
        <v>0.31293260473588341</v>
      </c>
      <c r="BI522">
        <f>1/Table3[[#This Row],[odds_ft_away_team_win]]-Table3[[#This Row],[Margin/3]]</f>
        <v>0.30746812386156652</v>
      </c>
      <c r="BJ522">
        <f>MROUND(Table3[[#This Row],[ProbH]]*100,2)/100</f>
        <v>0.38</v>
      </c>
      <c r="BK522">
        <v>1.48</v>
      </c>
      <c r="BL522">
        <v>2.4500000000000002</v>
      </c>
      <c r="BM522">
        <v>4.8</v>
      </c>
      <c r="BN522">
        <v>9.75</v>
      </c>
      <c r="BO522">
        <v>2.0499999999999998</v>
      </c>
      <c r="BP522">
        <v>1.69</v>
      </c>
      <c r="BQ522" t="s">
        <v>2365</v>
      </c>
      <c r="BR522">
        <f>VLOOKUP(Table3[[#This Row],[Reference]],metron,10,FALSE)</f>
        <v>2.4900895140664963</v>
      </c>
      <c r="BS522">
        <f>VLOOKUP(Table3[[#This Row],[Reference]],metron,11,FALSE)</f>
        <v>1.330562659846547</v>
      </c>
      <c r="BT522">
        <f>VLOOKUP(Table3[[#This Row],[Reference]],metron,12,FALSE)</f>
        <v>1.1595268542199491</v>
      </c>
      <c r="BU522">
        <f>VLOOKUP(Table3[[#This Row],[Reference]],metron,13,FALSE)</f>
        <v>0.59053607588191415</v>
      </c>
      <c r="BV522">
        <f>VLOOKUP(Table3[[#This Row],[Reference]],metron,14,FALSE)</f>
        <v>0.50069274219332838</v>
      </c>
      <c r="BW522">
        <f>VLOOKUP(Table3[[#This Row],[Reference]],metron,15,FALSE)</f>
        <v>11.79715236686391</v>
      </c>
      <c r="BX522">
        <f>VLOOKUP(Table3[[#This Row],[Reference]],metron,16,FALSE)</f>
        <v>10.317122781065089</v>
      </c>
      <c r="BY522">
        <f>VLOOKUP(Table3[[#This Row],[Reference]],metron,17,FALSE)</f>
        <v>5.0637025966747622</v>
      </c>
      <c r="BZ522">
        <f>VLOOKUP(Table3[[#This Row],[Reference]],metron,18,FALSE)</f>
        <v>4.4674014571268454</v>
      </c>
      <c r="CA522">
        <f>VLOOKUP(Table3[[#This Row],[Reference]],metron,19,FALSE)</f>
        <v>6.7334497701891483</v>
      </c>
      <c r="CB522">
        <f>VLOOKUP(Table3[[#This Row],[Reference]],metron,20,FALSE)</f>
        <v>5.849721323938244</v>
      </c>
      <c r="CC522">
        <f>VLOOKUP(Table3[[#This Row],[Reference]],metron,21,FALSE)</f>
        <v>12.89644194756554</v>
      </c>
      <c r="CD522">
        <f>VLOOKUP(Table3[[#This Row],[Reference]],metron,22,FALSE)</f>
        <v>13.3434456928839</v>
      </c>
      <c r="CE522">
        <f>VLOOKUP(Table3[[#This Row],[Reference]],metron,23,FALSE)</f>
        <v>1.6144382124117971</v>
      </c>
      <c r="CF522">
        <f>VLOOKUP(Table3[[#This Row],[Reference]],metron,24,FALSE)</f>
        <v>1.9032024606477289</v>
      </c>
      <c r="CG522">
        <f>VLOOKUP(Table3[[#This Row],[Reference]],metron,25,FALSE)</f>
        <v>9.372172969060974E-2</v>
      </c>
      <c r="CH522">
        <f>VLOOKUP(Table3[[#This Row],[Reference]],metron,26,FALSE)</f>
        <v>0.11669983716301791</v>
      </c>
    </row>
    <row r="523" spans="1:86" hidden="1" x14ac:dyDescent="0.45">
      <c r="A523">
        <v>1581717600</v>
      </c>
      <c r="B523" t="s">
        <v>2674</v>
      </c>
      <c r="C523" t="s">
        <v>64</v>
      </c>
      <c r="D523" t="s">
        <v>65</v>
      </c>
      <c r="E523" t="s">
        <v>2279</v>
      </c>
      <c r="F523" t="s">
        <v>2274</v>
      </c>
      <c r="G523" t="s">
        <v>2280</v>
      </c>
      <c r="H523">
        <v>20</v>
      </c>
      <c r="I523">
        <v>1</v>
      </c>
      <c r="J523">
        <v>0.9</v>
      </c>
      <c r="K523">
        <v>1.36</v>
      </c>
      <c r="L523">
        <v>1</v>
      </c>
      <c r="M523">
        <v>1</v>
      </c>
      <c r="N523">
        <v>0</v>
      </c>
      <c r="O523">
        <v>1</v>
      </c>
      <c r="P523">
        <v>0</v>
      </c>
      <c r="Q523">
        <v>0</v>
      </c>
      <c r="R523">
        <v>0</v>
      </c>
      <c r="S523">
        <v>88</v>
      </c>
      <c r="U523">
        <v>8</v>
      </c>
      <c r="V523">
        <v>1</v>
      </c>
      <c r="W523">
        <v>1</v>
      </c>
      <c r="X523">
        <v>0</v>
      </c>
      <c r="Y523">
        <v>1</v>
      </c>
      <c r="Z523">
        <v>1</v>
      </c>
      <c r="AA523">
        <v>0</v>
      </c>
      <c r="AB523">
        <v>1</v>
      </c>
      <c r="AC523">
        <v>1</v>
      </c>
      <c r="AD523">
        <v>1</v>
      </c>
      <c r="AE523">
        <v>18</v>
      </c>
      <c r="AF523">
        <v>7</v>
      </c>
      <c r="AG523">
        <v>8</v>
      </c>
      <c r="AH523">
        <v>3</v>
      </c>
      <c r="AI523">
        <v>10</v>
      </c>
      <c r="AJ523">
        <v>4</v>
      </c>
      <c r="AK523">
        <v>12</v>
      </c>
      <c r="AL523">
        <v>10</v>
      </c>
      <c r="AM523">
        <v>55</v>
      </c>
      <c r="AN523">
        <v>45</v>
      </c>
      <c r="AO523">
        <v>2.2799999999999998</v>
      </c>
      <c r="AP523">
        <v>1.06</v>
      </c>
      <c r="AQ523">
        <v>2.4700000000000002</v>
      </c>
      <c r="AR523">
        <v>53</v>
      </c>
      <c r="AS523">
        <v>74</v>
      </c>
      <c r="AT523">
        <v>42</v>
      </c>
      <c r="AU523">
        <v>26</v>
      </c>
      <c r="AV523">
        <v>10</v>
      </c>
      <c r="AW523">
        <v>26</v>
      </c>
      <c r="AX523">
        <v>75</v>
      </c>
      <c r="AY523">
        <v>47</v>
      </c>
      <c r="AZ523">
        <v>69</v>
      </c>
      <c r="BA523">
        <v>7.96</v>
      </c>
      <c r="BB523">
        <v>6.46</v>
      </c>
      <c r="BC523">
        <v>2.65</v>
      </c>
      <c r="BD523">
        <v>2.95</v>
      </c>
      <c r="BE523">
        <v>2.85</v>
      </c>
      <c r="BF523">
        <f t="shared" si="8"/>
        <v>2.2406244798650537E-2</v>
      </c>
      <c r="BG523">
        <f>1/Table3[[#This Row],[odds_ft_home_team_win]]-Table3[[#This Row],[Margin/3]]</f>
        <v>0.35495224576738721</v>
      </c>
      <c r="BH523">
        <f>1/Table3[[#This Row],[odds_ft_draw]]-Table3[[#This Row],[Margin/3]]</f>
        <v>0.31657680604880706</v>
      </c>
      <c r="BI523">
        <f>1/Table3[[#This Row],[odds_ft_away_team_win]]-Table3[[#This Row],[Margin/3]]</f>
        <v>0.32847094818380557</v>
      </c>
      <c r="BJ523">
        <f>MROUND(Table3[[#This Row],[ProbH]]*100,2)/100</f>
        <v>0.36</v>
      </c>
      <c r="BK523">
        <v>1.47</v>
      </c>
      <c r="BL523">
        <v>2.4</v>
      </c>
      <c r="BM523">
        <v>4.7</v>
      </c>
      <c r="BN523">
        <v>9.5</v>
      </c>
      <c r="BO523">
        <v>2</v>
      </c>
      <c r="BP523">
        <v>1.71</v>
      </c>
      <c r="BQ523" t="s">
        <v>2363</v>
      </c>
      <c r="BR523">
        <f>VLOOKUP(Table3[[#This Row],[Reference]],metron,10,FALSE)</f>
        <v>2.5110350525197691</v>
      </c>
      <c r="BS523">
        <f>VLOOKUP(Table3[[#This Row],[Reference]],metron,11,FALSE)</f>
        <v>1.269326094653606</v>
      </c>
      <c r="BT523">
        <f>VLOOKUP(Table3[[#This Row],[Reference]],metron,12,FALSE)</f>
        <v>1.2417089578661631</v>
      </c>
      <c r="BU523">
        <f>VLOOKUP(Table3[[#This Row],[Reference]],metron,13,FALSE)</f>
        <v>0.56586402266288949</v>
      </c>
      <c r="BV523">
        <f>VLOOKUP(Table3[[#This Row],[Reference]],metron,14,FALSE)</f>
        <v>0.55158168083097259</v>
      </c>
      <c r="BW523">
        <f>VLOOKUP(Table3[[#This Row],[Reference]],metron,15,FALSE)</f>
        <v>11.49400826446281</v>
      </c>
      <c r="BX523">
        <f>VLOOKUP(Table3[[#This Row],[Reference]],metron,16,FALSE)</f>
        <v>10.507231404958681</v>
      </c>
      <c r="BY523">
        <f>VLOOKUP(Table3[[#This Row],[Reference]],metron,17,FALSE)</f>
        <v>4.9238790406673623</v>
      </c>
      <c r="BZ523">
        <f>VLOOKUP(Table3[[#This Row],[Reference]],metron,18,FALSE)</f>
        <v>4.6296141814389991</v>
      </c>
      <c r="CA523">
        <f>VLOOKUP(Table3[[#This Row],[Reference]],metron,19,FALSE)</f>
        <v>6.5701292237954476</v>
      </c>
      <c r="CB523">
        <f>VLOOKUP(Table3[[#This Row],[Reference]],metron,20,FALSE)</f>
        <v>5.8776172235196817</v>
      </c>
      <c r="CC523">
        <f>VLOOKUP(Table3[[#This Row],[Reference]],metron,21,FALSE)</f>
        <v>12.798739495798319</v>
      </c>
      <c r="CD523">
        <f>VLOOKUP(Table3[[#This Row],[Reference]],metron,22,FALSE)</f>
        <v>12.98844537815126</v>
      </c>
      <c r="CE523">
        <f>VLOOKUP(Table3[[#This Row],[Reference]],metron,23,FALSE)</f>
        <v>1.604928297313674</v>
      </c>
      <c r="CF523">
        <f>VLOOKUP(Table3[[#This Row],[Reference]],metron,24,FALSE)</f>
        <v>1.791961219955565</v>
      </c>
      <c r="CG523">
        <f>VLOOKUP(Table3[[#This Row],[Reference]],metron,25,FALSE)</f>
        <v>8.887093516461321E-2</v>
      </c>
      <c r="CH523">
        <f>VLOOKUP(Table3[[#This Row],[Reference]],metron,26,FALSE)</f>
        <v>0.11694607150070691</v>
      </c>
    </row>
    <row r="524" spans="1:86" hidden="1" x14ac:dyDescent="0.45">
      <c r="A524">
        <v>1581725400</v>
      </c>
      <c r="B524" t="s">
        <v>2675</v>
      </c>
      <c r="C524" t="s">
        <v>64</v>
      </c>
      <c r="D524" t="s">
        <v>65</v>
      </c>
      <c r="E524" t="s">
        <v>2278</v>
      </c>
      <c r="F524" t="s">
        <v>2273</v>
      </c>
      <c r="G524" t="s">
        <v>2327</v>
      </c>
      <c r="H524">
        <v>20</v>
      </c>
      <c r="I524">
        <v>1.6</v>
      </c>
      <c r="J524">
        <v>1.33</v>
      </c>
      <c r="K524">
        <v>1.42</v>
      </c>
      <c r="L524">
        <v>1.58</v>
      </c>
      <c r="M524">
        <v>1</v>
      </c>
      <c r="N524">
        <v>1</v>
      </c>
      <c r="O524">
        <v>2</v>
      </c>
      <c r="P524">
        <v>0</v>
      </c>
      <c r="Q524">
        <v>0</v>
      </c>
      <c r="R524">
        <v>0</v>
      </c>
      <c r="S524">
        <v>81</v>
      </c>
      <c r="T524">
        <v>64</v>
      </c>
      <c r="U524">
        <v>5</v>
      </c>
      <c r="V524">
        <v>5</v>
      </c>
      <c r="W524">
        <v>4</v>
      </c>
      <c r="X524">
        <v>0</v>
      </c>
      <c r="Y524">
        <v>2</v>
      </c>
      <c r="Z524">
        <v>0</v>
      </c>
      <c r="AA524">
        <v>2</v>
      </c>
      <c r="AB524">
        <v>2</v>
      </c>
      <c r="AC524">
        <v>0</v>
      </c>
      <c r="AD524">
        <v>2</v>
      </c>
      <c r="AE524">
        <v>12</v>
      </c>
      <c r="AF524">
        <v>10</v>
      </c>
      <c r="AG524">
        <v>6</v>
      </c>
      <c r="AH524">
        <v>7</v>
      </c>
      <c r="AI524">
        <v>6</v>
      </c>
      <c r="AJ524">
        <v>3</v>
      </c>
      <c r="AK524">
        <v>9</v>
      </c>
      <c r="AL524">
        <v>10</v>
      </c>
      <c r="AM524">
        <v>32</v>
      </c>
      <c r="AN524">
        <v>68</v>
      </c>
      <c r="AO524">
        <v>1.67</v>
      </c>
      <c r="AP524">
        <v>1.73</v>
      </c>
      <c r="AQ524">
        <v>2.3199999999999998</v>
      </c>
      <c r="AR524">
        <v>59</v>
      </c>
      <c r="AS524">
        <v>69</v>
      </c>
      <c r="AT524">
        <v>37</v>
      </c>
      <c r="AU524">
        <v>16</v>
      </c>
      <c r="AV524">
        <v>11</v>
      </c>
      <c r="AW524">
        <v>32</v>
      </c>
      <c r="AX524">
        <v>84</v>
      </c>
      <c r="AY524">
        <v>32</v>
      </c>
      <c r="AZ524">
        <v>64</v>
      </c>
      <c r="BA524">
        <v>7.82</v>
      </c>
      <c r="BB524">
        <v>5.0599999999999996</v>
      </c>
      <c r="BC524">
        <v>3.15</v>
      </c>
      <c r="BD524">
        <v>2.95</v>
      </c>
      <c r="BE524">
        <v>2.4500000000000002</v>
      </c>
      <c r="BF524">
        <f t="shared" si="8"/>
        <v>2.1535544537965839E-2</v>
      </c>
      <c r="BG524">
        <f>1/Table3[[#This Row],[odds_ft_home_team_win]]-Table3[[#This Row],[Margin/3]]</f>
        <v>0.29592477292235159</v>
      </c>
      <c r="BH524">
        <f>1/Table3[[#This Row],[odds_ft_draw]]-Table3[[#This Row],[Margin/3]]</f>
        <v>0.31744750630949176</v>
      </c>
      <c r="BI524">
        <f>1/Table3[[#This Row],[odds_ft_away_team_win]]-Table3[[#This Row],[Margin/3]]</f>
        <v>0.38662772076815655</v>
      </c>
      <c r="BJ524">
        <f>MROUND(Table3[[#This Row],[ProbH]]*100,2)/100</f>
        <v>0.3</v>
      </c>
      <c r="BK524">
        <v>1.47</v>
      </c>
      <c r="BL524">
        <v>2.4</v>
      </c>
      <c r="BM524">
        <v>4.7</v>
      </c>
      <c r="BN524">
        <v>9.5</v>
      </c>
      <c r="BO524">
        <v>2</v>
      </c>
      <c r="BP524">
        <v>1.74</v>
      </c>
      <c r="BQ524" t="s">
        <v>2281</v>
      </c>
      <c r="BR524">
        <f>VLOOKUP(Table3[[#This Row],[Reference]],metron,10,FALSE)</f>
        <v>2.5726407816919519</v>
      </c>
      <c r="BS524">
        <f>VLOOKUP(Table3[[#This Row],[Reference]],metron,11,FALSE)</f>
        <v>1.1805091283106199</v>
      </c>
      <c r="BT524">
        <f>VLOOKUP(Table3[[#This Row],[Reference]],metron,12,FALSE)</f>
        <v>1.3921316533813319</v>
      </c>
      <c r="BU524">
        <f>VLOOKUP(Table3[[#This Row],[Reference]],metron,13,FALSE)</f>
        <v>0.5209673269873939</v>
      </c>
      <c r="BV524">
        <f>VLOOKUP(Table3[[#This Row],[Reference]],metron,14,FALSE)</f>
        <v>0.61847182917417032</v>
      </c>
      <c r="BW524">
        <f>VLOOKUP(Table3[[#This Row],[Reference]],metron,15,FALSE)</f>
        <v>11.149200710479571</v>
      </c>
      <c r="BX524">
        <f>VLOOKUP(Table3[[#This Row],[Reference]],metron,16,FALSE)</f>
        <v>11.444049733570161</v>
      </c>
      <c r="BY524">
        <f>VLOOKUP(Table3[[#This Row],[Reference]],metron,17,FALSE)</f>
        <v>4.5257270693512304</v>
      </c>
      <c r="BZ524">
        <f>VLOOKUP(Table3[[#This Row],[Reference]],metron,18,FALSE)</f>
        <v>4.8465324384787474</v>
      </c>
      <c r="CA524">
        <f>VLOOKUP(Table3[[#This Row],[Reference]],metron,19,FALSE)</f>
        <v>6.6234736411283404</v>
      </c>
      <c r="CB524">
        <f>VLOOKUP(Table3[[#This Row],[Reference]],metron,20,FALSE)</f>
        <v>6.5975172950914134</v>
      </c>
      <c r="CC524">
        <f>VLOOKUP(Table3[[#This Row],[Reference]],metron,21,FALSE)</f>
        <v>12.90081154192967</v>
      </c>
      <c r="CD524">
        <f>VLOOKUP(Table3[[#This Row],[Reference]],metron,22,FALSE)</f>
        <v>13.00360685302074</v>
      </c>
      <c r="CE524">
        <f>VLOOKUP(Table3[[#This Row],[Reference]],metron,23,FALSE)</f>
        <v>1.7502145922746779</v>
      </c>
      <c r="CF524">
        <f>VLOOKUP(Table3[[#This Row],[Reference]],metron,24,FALSE)</f>
        <v>1.831402831402831</v>
      </c>
      <c r="CG524">
        <f>VLOOKUP(Table3[[#This Row],[Reference]],metron,25,FALSE)</f>
        <v>9.6525096525096526E-2</v>
      </c>
      <c r="CH524">
        <f>VLOOKUP(Table3[[#This Row],[Reference]],metron,26,FALSE)</f>
        <v>0.1244101244101244</v>
      </c>
    </row>
    <row r="525" spans="1:86" hidden="1" x14ac:dyDescent="0.45">
      <c r="A525">
        <v>1581798900</v>
      </c>
      <c r="B525" t="s">
        <v>2676</v>
      </c>
      <c r="C525" t="s">
        <v>64</v>
      </c>
      <c r="D525" t="s">
        <v>65</v>
      </c>
      <c r="E525" t="s">
        <v>2321</v>
      </c>
      <c r="F525" t="s">
        <v>2300</v>
      </c>
      <c r="G525" t="s">
        <v>2384</v>
      </c>
      <c r="H525">
        <v>20</v>
      </c>
      <c r="I525">
        <v>1.1100000000000001</v>
      </c>
      <c r="J525">
        <v>0.44</v>
      </c>
      <c r="K525">
        <v>1.18</v>
      </c>
      <c r="L525">
        <v>0.83</v>
      </c>
      <c r="M525">
        <v>0</v>
      </c>
      <c r="N525">
        <v>2</v>
      </c>
      <c r="O525">
        <v>2</v>
      </c>
      <c r="P525">
        <v>1</v>
      </c>
      <c r="Q525">
        <v>0</v>
      </c>
      <c r="R525">
        <v>1</v>
      </c>
      <c r="T525" t="s">
        <v>2677</v>
      </c>
      <c r="U525">
        <v>10</v>
      </c>
      <c r="V525">
        <v>1</v>
      </c>
      <c r="W525">
        <v>3</v>
      </c>
      <c r="X525">
        <v>0</v>
      </c>
      <c r="Y525">
        <v>3</v>
      </c>
      <c r="Z525">
        <v>1</v>
      </c>
      <c r="AA525">
        <v>1</v>
      </c>
      <c r="AB525">
        <v>2</v>
      </c>
      <c r="AC525">
        <v>2</v>
      </c>
      <c r="AD525">
        <v>2</v>
      </c>
      <c r="AE525">
        <v>11</v>
      </c>
      <c r="AF525">
        <v>6</v>
      </c>
      <c r="AG525">
        <v>5</v>
      </c>
      <c r="AH525">
        <v>4</v>
      </c>
      <c r="AI525">
        <v>6</v>
      </c>
      <c r="AJ525">
        <v>2</v>
      </c>
      <c r="AK525">
        <v>17</v>
      </c>
      <c r="AL525">
        <v>15</v>
      </c>
      <c r="AM525">
        <v>56</v>
      </c>
      <c r="AN525">
        <v>44</v>
      </c>
      <c r="AO525">
        <v>1.59</v>
      </c>
      <c r="AP525">
        <v>0.83</v>
      </c>
      <c r="AQ525">
        <v>2.23</v>
      </c>
      <c r="AR525">
        <v>33</v>
      </c>
      <c r="AS525">
        <v>78</v>
      </c>
      <c r="AT525">
        <v>22</v>
      </c>
      <c r="AU525">
        <v>17</v>
      </c>
      <c r="AV525">
        <v>11</v>
      </c>
      <c r="AW525">
        <v>28</v>
      </c>
      <c r="AX525">
        <v>67</v>
      </c>
      <c r="AY525">
        <v>28</v>
      </c>
      <c r="AZ525">
        <v>73</v>
      </c>
      <c r="BA525">
        <v>8.77</v>
      </c>
      <c r="BB525">
        <v>6.22</v>
      </c>
      <c r="BC525">
        <v>2.5499999999999998</v>
      </c>
      <c r="BD525">
        <v>2.8</v>
      </c>
      <c r="BE525">
        <v>3.15</v>
      </c>
      <c r="BF525">
        <f t="shared" si="8"/>
        <v>2.2253345782757544E-2</v>
      </c>
      <c r="BG525">
        <f>1/Table3[[#This Row],[odds_ft_home_team_win]]-Table3[[#This Row],[Margin/3]]</f>
        <v>0.36990351696234053</v>
      </c>
      <c r="BH525">
        <f>1/Table3[[#This Row],[odds_ft_draw]]-Table3[[#This Row],[Margin/3]]</f>
        <v>0.33488951136009959</v>
      </c>
      <c r="BI525">
        <f>1/Table3[[#This Row],[odds_ft_away_team_win]]-Table3[[#This Row],[Margin/3]]</f>
        <v>0.29520697167755988</v>
      </c>
      <c r="BJ525">
        <f>MROUND(Table3[[#This Row],[ProbH]]*100,2)/100</f>
        <v>0.36</v>
      </c>
      <c r="BK525">
        <v>1.57</v>
      </c>
      <c r="BL525">
        <v>2.8</v>
      </c>
      <c r="BM525">
        <v>5.65</v>
      </c>
      <c r="BN525">
        <v>11.75</v>
      </c>
      <c r="BO525">
        <v>2.25</v>
      </c>
      <c r="BP525">
        <v>1.59</v>
      </c>
      <c r="BQ525" t="s">
        <v>2337</v>
      </c>
      <c r="BR525">
        <f>VLOOKUP(Table3[[#This Row],[Reference]],metron,10,FALSE)</f>
        <v>2.5110350525197691</v>
      </c>
      <c r="BS525">
        <f>VLOOKUP(Table3[[#This Row],[Reference]],metron,11,FALSE)</f>
        <v>1.269326094653606</v>
      </c>
      <c r="BT525">
        <f>VLOOKUP(Table3[[#This Row],[Reference]],metron,12,FALSE)</f>
        <v>1.2417089578661631</v>
      </c>
      <c r="BU525">
        <f>VLOOKUP(Table3[[#This Row],[Reference]],metron,13,FALSE)</f>
        <v>0.56586402266288949</v>
      </c>
      <c r="BV525">
        <f>VLOOKUP(Table3[[#This Row],[Reference]],metron,14,FALSE)</f>
        <v>0.55158168083097259</v>
      </c>
      <c r="BW525">
        <f>VLOOKUP(Table3[[#This Row],[Reference]],metron,15,FALSE)</f>
        <v>11.49400826446281</v>
      </c>
      <c r="BX525">
        <f>VLOOKUP(Table3[[#This Row],[Reference]],metron,16,FALSE)</f>
        <v>10.507231404958681</v>
      </c>
      <c r="BY525">
        <f>VLOOKUP(Table3[[#This Row],[Reference]],metron,17,FALSE)</f>
        <v>4.9238790406673623</v>
      </c>
      <c r="BZ525">
        <f>VLOOKUP(Table3[[#This Row],[Reference]],metron,18,FALSE)</f>
        <v>4.6296141814389991</v>
      </c>
      <c r="CA525">
        <f>VLOOKUP(Table3[[#This Row],[Reference]],metron,19,FALSE)</f>
        <v>6.5701292237954476</v>
      </c>
      <c r="CB525">
        <f>VLOOKUP(Table3[[#This Row],[Reference]],metron,20,FALSE)</f>
        <v>5.8776172235196817</v>
      </c>
      <c r="CC525">
        <f>VLOOKUP(Table3[[#This Row],[Reference]],metron,21,FALSE)</f>
        <v>12.798739495798319</v>
      </c>
      <c r="CD525">
        <f>VLOOKUP(Table3[[#This Row],[Reference]],metron,22,FALSE)</f>
        <v>12.98844537815126</v>
      </c>
      <c r="CE525">
        <f>VLOOKUP(Table3[[#This Row],[Reference]],metron,23,FALSE)</f>
        <v>1.604928297313674</v>
      </c>
      <c r="CF525">
        <f>VLOOKUP(Table3[[#This Row],[Reference]],metron,24,FALSE)</f>
        <v>1.791961219955565</v>
      </c>
      <c r="CG525">
        <f>VLOOKUP(Table3[[#This Row],[Reference]],metron,25,FALSE)</f>
        <v>8.887093516461321E-2</v>
      </c>
      <c r="CH525">
        <f>VLOOKUP(Table3[[#This Row],[Reference]],metron,26,FALSE)</f>
        <v>0.11694607150070691</v>
      </c>
    </row>
    <row r="526" spans="1:86" hidden="1" x14ac:dyDescent="0.45">
      <c r="A526">
        <v>1581806400</v>
      </c>
      <c r="B526" t="s">
        <v>2678</v>
      </c>
      <c r="C526" t="s">
        <v>64</v>
      </c>
      <c r="D526" t="s">
        <v>65</v>
      </c>
      <c r="E526" t="s">
        <v>2330</v>
      </c>
      <c r="F526" t="s">
        <v>2295</v>
      </c>
      <c r="G526" t="s">
        <v>2358</v>
      </c>
      <c r="H526">
        <v>20</v>
      </c>
      <c r="I526">
        <v>1.67</v>
      </c>
      <c r="J526">
        <v>1.1100000000000001</v>
      </c>
      <c r="K526">
        <v>1.42</v>
      </c>
      <c r="L526">
        <v>1.18</v>
      </c>
      <c r="M526">
        <v>0</v>
      </c>
      <c r="N526">
        <v>2</v>
      </c>
      <c r="O526">
        <v>2</v>
      </c>
      <c r="P526">
        <v>0</v>
      </c>
      <c r="Q526">
        <v>0</v>
      </c>
      <c r="R526">
        <v>0</v>
      </c>
      <c r="T526" t="s">
        <v>2679</v>
      </c>
      <c r="U526">
        <v>1</v>
      </c>
      <c r="V526">
        <v>3</v>
      </c>
      <c r="W526">
        <v>1</v>
      </c>
      <c r="X526">
        <v>2</v>
      </c>
      <c r="Y526">
        <v>3</v>
      </c>
      <c r="Z526">
        <v>0</v>
      </c>
      <c r="AA526">
        <v>0</v>
      </c>
      <c r="AB526">
        <v>3</v>
      </c>
      <c r="AC526">
        <v>1</v>
      </c>
      <c r="AD526">
        <v>2</v>
      </c>
      <c r="AE526">
        <v>5</v>
      </c>
      <c r="AF526">
        <v>7</v>
      </c>
      <c r="AG526">
        <v>3</v>
      </c>
      <c r="AH526">
        <v>3</v>
      </c>
      <c r="AI526">
        <v>2</v>
      </c>
      <c r="AJ526">
        <v>4</v>
      </c>
      <c r="AK526">
        <v>16</v>
      </c>
      <c r="AL526">
        <v>9</v>
      </c>
      <c r="AM526">
        <v>43</v>
      </c>
      <c r="AN526">
        <v>57</v>
      </c>
      <c r="AO526">
        <v>0.77</v>
      </c>
      <c r="AP526">
        <v>1.18</v>
      </c>
      <c r="AQ526">
        <v>1.67</v>
      </c>
      <c r="AR526">
        <v>34</v>
      </c>
      <c r="AS526">
        <v>45</v>
      </c>
      <c r="AT526">
        <v>28</v>
      </c>
      <c r="AU526">
        <v>11</v>
      </c>
      <c r="AV526">
        <v>0</v>
      </c>
      <c r="AW526">
        <v>11</v>
      </c>
      <c r="AX526">
        <v>67</v>
      </c>
      <c r="AY526">
        <v>22</v>
      </c>
      <c r="AZ526">
        <v>56</v>
      </c>
      <c r="BA526">
        <v>9.7799999999999994</v>
      </c>
      <c r="BB526">
        <v>7.23</v>
      </c>
      <c r="BC526">
        <v>3.35</v>
      </c>
      <c r="BD526">
        <v>2.9</v>
      </c>
      <c r="BE526">
        <v>2.35</v>
      </c>
      <c r="BF526">
        <f t="shared" si="8"/>
        <v>2.2955654595693559E-2</v>
      </c>
      <c r="BG526">
        <f>1/Table3[[#This Row],[odds_ft_home_team_win]]-Table3[[#This Row],[Margin/3]]</f>
        <v>0.2755518080908736</v>
      </c>
      <c r="BH526">
        <f>1/Table3[[#This Row],[odds_ft_draw]]-Table3[[#This Row],[Margin/3]]</f>
        <v>0.32187193161120303</v>
      </c>
      <c r="BI526">
        <f>1/Table3[[#This Row],[odds_ft_away_team_win]]-Table3[[#This Row],[Margin/3]]</f>
        <v>0.40257626029792348</v>
      </c>
      <c r="BJ526">
        <f>MROUND(Table3[[#This Row],[ProbH]]*100,2)/100</f>
        <v>0.28000000000000003</v>
      </c>
      <c r="BK526">
        <v>1.49</v>
      </c>
      <c r="BL526">
        <v>2.5</v>
      </c>
      <c r="BM526">
        <v>4.8499999999999996</v>
      </c>
      <c r="BN526">
        <v>9.75</v>
      </c>
      <c r="BO526">
        <v>2.0499999999999998</v>
      </c>
      <c r="BP526">
        <v>1.69</v>
      </c>
      <c r="BQ526" t="s">
        <v>2334</v>
      </c>
      <c r="BR526">
        <f>VLOOKUP(Table3[[#This Row],[Reference]],metron,10,FALSE)</f>
        <v>2.5445607358071678</v>
      </c>
      <c r="BS526">
        <f>VLOOKUP(Table3[[#This Row],[Reference]],metron,11,FALSE)</f>
        <v>1.128766254360926</v>
      </c>
      <c r="BT526">
        <f>VLOOKUP(Table3[[#This Row],[Reference]],metron,12,FALSE)</f>
        <v>1.415794481446242</v>
      </c>
      <c r="BU526">
        <f>VLOOKUP(Table3[[#This Row],[Reference]],metron,13,FALSE)</f>
        <v>0.49635267998731369</v>
      </c>
      <c r="BV526">
        <f>VLOOKUP(Table3[[#This Row],[Reference]],metron,14,FALSE)</f>
        <v>0.61084681255946716</v>
      </c>
      <c r="BW526">
        <f>VLOOKUP(Table3[[#This Row],[Reference]],metron,15,FALSE)</f>
        <v>11.04442036836403</v>
      </c>
      <c r="BX526">
        <f>VLOOKUP(Table3[[#This Row],[Reference]],metron,16,FALSE)</f>
        <v>11.38840736728061</v>
      </c>
      <c r="BY526">
        <f>VLOOKUP(Table3[[#This Row],[Reference]],metron,17,FALSE)</f>
        <v>4.5379574003276897</v>
      </c>
      <c r="BZ526">
        <f>VLOOKUP(Table3[[#This Row],[Reference]],metron,18,FALSE)</f>
        <v>4.8481703986892413</v>
      </c>
      <c r="CA526">
        <f>VLOOKUP(Table3[[#This Row],[Reference]],metron,19,FALSE)</f>
        <v>6.5064629680363399</v>
      </c>
      <c r="CB526">
        <f>VLOOKUP(Table3[[#This Row],[Reference]],metron,20,FALSE)</f>
        <v>6.540236968591369</v>
      </c>
      <c r="CC526">
        <f>VLOOKUP(Table3[[#This Row],[Reference]],metron,21,FALSE)</f>
        <v>13.117582417582421</v>
      </c>
      <c r="CD526">
        <f>VLOOKUP(Table3[[#This Row],[Reference]],metron,22,FALSE)</f>
        <v>13.28241758241758</v>
      </c>
      <c r="CE526">
        <f>VLOOKUP(Table3[[#This Row],[Reference]],metron,23,FALSE)</f>
        <v>1.792592592592593</v>
      </c>
      <c r="CF526">
        <f>VLOOKUP(Table3[[#This Row],[Reference]],metron,24,FALSE)</f>
        <v>1.806980433632998</v>
      </c>
      <c r="CG526">
        <f>VLOOKUP(Table3[[#This Row],[Reference]],metron,25,FALSE)</f>
        <v>0.1047065044949762</v>
      </c>
      <c r="CH526">
        <f>VLOOKUP(Table3[[#This Row],[Reference]],metron,26,FALSE)</f>
        <v>0.1073506081438392</v>
      </c>
    </row>
    <row r="527" spans="1:86" hidden="1" x14ac:dyDescent="0.45">
      <c r="A527">
        <v>1581806700</v>
      </c>
      <c r="B527" t="s">
        <v>2680</v>
      </c>
      <c r="C527" t="s">
        <v>64</v>
      </c>
      <c r="D527" t="s">
        <v>65</v>
      </c>
      <c r="E527" t="s">
        <v>2331</v>
      </c>
      <c r="F527" t="s">
        <v>2291</v>
      </c>
      <c r="G527" t="s">
        <v>2322</v>
      </c>
      <c r="H527">
        <v>20</v>
      </c>
      <c r="I527">
        <v>2</v>
      </c>
      <c r="J527">
        <v>1.33</v>
      </c>
      <c r="K527">
        <v>2.1800000000000002</v>
      </c>
      <c r="L527">
        <v>1.25</v>
      </c>
      <c r="M527">
        <v>1</v>
      </c>
      <c r="N527">
        <v>0</v>
      </c>
      <c r="O527">
        <v>1</v>
      </c>
      <c r="P527">
        <v>1</v>
      </c>
      <c r="Q527">
        <v>1</v>
      </c>
      <c r="R527">
        <v>0</v>
      </c>
      <c r="S527">
        <v>12</v>
      </c>
      <c r="U527">
        <v>4</v>
      </c>
      <c r="V527">
        <v>4</v>
      </c>
      <c r="W527">
        <v>3</v>
      </c>
      <c r="X527">
        <v>0</v>
      </c>
      <c r="Y527">
        <v>5</v>
      </c>
      <c r="Z527">
        <v>0</v>
      </c>
      <c r="AA527">
        <v>0</v>
      </c>
      <c r="AB527">
        <v>3</v>
      </c>
      <c r="AC527">
        <v>1</v>
      </c>
      <c r="AD527">
        <v>4</v>
      </c>
      <c r="AE527">
        <v>7</v>
      </c>
      <c r="AF527">
        <v>8</v>
      </c>
      <c r="AG527">
        <v>4</v>
      </c>
      <c r="AH527">
        <v>2</v>
      </c>
      <c r="AI527">
        <v>3</v>
      </c>
      <c r="AJ527">
        <v>6</v>
      </c>
      <c r="AK527">
        <v>11</v>
      </c>
      <c r="AL527">
        <v>10</v>
      </c>
      <c r="AM527">
        <v>42</v>
      </c>
      <c r="AN527">
        <v>58</v>
      </c>
      <c r="AO527">
        <v>1.21</v>
      </c>
      <c r="AP527">
        <v>1.02</v>
      </c>
      <c r="AQ527">
        <v>2.84</v>
      </c>
      <c r="AR527">
        <v>67</v>
      </c>
      <c r="AS527">
        <v>78</v>
      </c>
      <c r="AT527">
        <v>45</v>
      </c>
      <c r="AU527">
        <v>22</v>
      </c>
      <c r="AV527">
        <v>17</v>
      </c>
      <c r="AW527">
        <v>39</v>
      </c>
      <c r="AX527">
        <v>78</v>
      </c>
      <c r="AY527">
        <v>44</v>
      </c>
      <c r="AZ527">
        <v>73</v>
      </c>
      <c r="BA527">
        <v>8.7799999999999994</v>
      </c>
      <c r="BB527">
        <v>6.78</v>
      </c>
      <c r="BC527">
        <v>2</v>
      </c>
      <c r="BD527">
        <v>3.2</v>
      </c>
      <c r="BE527">
        <v>4</v>
      </c>
      <c r="BF527">
        <f t="shared" si="8"/>
        <v>2.0833333333333332E-2</v>
      </c>
      <c r="BG527">
        <f>1/Table3[[#This Row],[odds_ft_home_team_win]]-Table3[[#This Row],[Margin/3]]</f>
        <v>0.47916666666666669</v>
      </c>
      <c r="BH527">
        <f>1/Table3[[#This Row],[odds_ft_draw]]-Table3[[#This Row],[Margin/3]]</f>
        <v>0.29166666666666669</v>
      </c>
      <c r="BI527">
        <f>1/Table3[[#This Row],[odds_ft_away_team_win]]-Table3[[#This Row],[Margin/3]]</f>
        <v>0.22916666666666666</v>
      </c>
      <c r="BJ527">
        <f>MROUND(Table3[[#This Row],[ProbH]]*100,2)/100</f>
        <v>0.48</v>
      </c>
      <c r="BK527">
        <v>1.41</v>
      </c>
      <c r="BL527">
        <v>2.25</v>
      </c>
      <c r="BM527">
        <v>4.25</v>
      </c>
      <c r="BN527">
        <v>8.25</v>
      </c>
      <c r="BO527">
        <v>1.95</v>
      </c>
      <c r="BP527">
        <v>1.77</v>
      </c>
      <c r="BQ527" t="s">
        <v>2341</v>
      </c>
      <c r="BR527">
        <f>VLOOKUP(Table3[[#This Row],[Reference]],metron,10,FALSE)</f>
        <v>2.5271929824561399</v>
      </c>
      <c r="BS527">
        <f>VLOOKUP(Table3[[#This Row],[Reference]],metron,11,FALSE)</f>
        <v>1.510877192982456</v>
      </c>
      <c r="BT527">
        <f>VLOOKUP(Table3[[#This Row],[Reference]],metron,12,FALSE)</f>
        <v>1.0163157894736841</v>
      </c>
      <c r="BU527">
        <f>VLOOKUP(Table3[[#This Row],[Reference]],metron,13,FALSE)</f>
        <v>0.67350877192982461</v>
      </c>
      <c r="BV527">
        <f>VLOOKUP(Table3[[#This Row],[Reference]],metron,14,FALSE)</f>
        <v>0.4442105263157895</v>
      </c>
      <c r="BW527">
        <f>VLOOKUP(Table3[[#This Row],[Reference]],metron,15,FALSE)</f>
        <v>12.80980392156863</v>
      </c>
      <c r="BX527">
        <f>VLOOKUP(Table3[[#This Row],[Reference]],metron,16,FALSE)</f>
        <v>9.6872549019607845</v>
      </c>
      <c r="BY527">
        <f>VLOOKUP(Table3[[#This Row],[Reference]],metron,17,FALSE)</f>
        <v>5.6491169610129957</v>
      </c>
      <c r="BZ527">
        <f>VLOOKUP(Table3[[#This Row],[Reference]],metron,18,FALSE)</f>
        <v>4.1379540153282237</v>
      </c>
      <c r="CA527">
        <f>VLOOKUP(Table3[[#This Row],[Reference]],metron,19,FALSE)</f>
        <v>7.1606869605556343</v>
      </c>
      <c r="CB527">
        <f>VLOOKUP(Table3[[#This Row],[Reference]],metron,20,FALSE)</f>
        <v>5.5493008866325608</v>
      </c>
      <c r="CC527">
        <f>VLOOKUP(Table3[[#This Row],[Reference]],metron,21,FALSE)</f>
        <v>12.9029029029029</v>
      </c>
      <c r="CD527">
        <f>VLOOKUP(Table3[[#This Row],[Reference]],metron,22,FALSE)</f>
        <v>13.75508842175509</v>
      </c>
      <c r="CE527">
        <f>VLOOKUP(Table3[[#This Row],[Reference]],metron,23,FALSE)</f>
        <v>1.5287356321839081</v>
      </c>
      <c r="CF527">
        <f>VLOOKUP(Table3[[#This Row],[Reference]],metron,24,FALSE)</f>
        <v>1.9664750957854411</v>
      </c>
      <c r="CG527">
        <f>VLOOKUP(Table3[[#This Row],[Reference]],metron,25,FALSE)</f>
        <v>8.8441890166028103E-2</v>
      </c>
      <c r="CH527">
        <f>VLOOKUP(Table3[[#This Row],[Reference]],metron,26,FALSE)</f>
        <v>0.13409961685823751</v>
      </c>
    </row>
    <row r="528" spans="1:86" hidden="1" x14ac:dyDescent="0.45">
      <c r="A528">
        <v>1581814200</v>
      </c>
      <c r="B528" t="s">
        <v>2681</v>
      </c>
      <c r="C528" t="s">
        <v>64</v>
      </c>
      <c r="D528" t="s">
        <v>65</v>
      </c>
      <c r="E528" t="s">
        <v>2310</v>
      </c>
      <c r="F528" t="s">
        <v>2283</v>
      </c>
      <c r="G528" t="s">
        <v>2312</v>
      </c>
      <c r="H528">
        <v>20</v>
      </c>
      <c r="I528">
        <v>1.67</v>
      </c>
      <c r="J528">
        <v>1.44</v>
      </c>
      <c r="K528">
        <v>2</v>
      </c>
      <c r="L528">
        <v>1.45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  <c r="S528">
        <v>51</v>
      </c>
      <c r="U528">
        <v>12</v>
      </c>
      <c r="V528">
        <v>2</v>
      </c>
      <c r="W528">
        <v>5</v>
      </c>
      <c r="X528">
        <v>2</v>
      </c>
      <c r="Y528">
        <v>1</v>
      </c>
      <c r="Z528">
        <v>1</v>
      </c>
      <c r="AA528">
        <v>1</v>
      </c>
      <c r="AB528">
        <v>6</v>
      </c>
      <c r="AC528">
        <v>2</v>
      </c>
      <c r="AD528">
        <v>0</v>
      </c>
      <c r="AE528">
        <v>21</v>
      </c>
      <c r="AF528">
        <v>5</v>
      </c>
      <c r="AG528">
        <v>8</v>
      </c>
      <c r="AH528">
        <v>2</v>
      </c>
      <c r="AI528">
        <v>13</v>
      </c>
      <c r="AJ528">
        <v>3</v>
      </c>
      <c r="AK528">
        <v>20</v>
      </c>
      <c r="AL528">
        <v>13</v>
      </c>
      <c r="AM528">
        <v>65</v>
      </c>
      <c r="AN528">
        <v>35</v>
      </c>
      <c r="AO528">
        <v>2.5499999999999998</v>
      </c>
      <c r="AP528">
        <v>0.77</v>
      </c>
      <c r="AQ528">
        <v>2.39</v>
      </c>
      <c r="AR528">
        <v>50</v>
      </c>
      <c r="AS528">
        <v>62</v>
      </c>
      <c r="AT528">
        <v>45</v>
      </c>
      <c r="AU528">
        <v>17</v>
      </c>
      <c r="AV528">
        <v>11</v>
      </c>
      <c r="AW528">
        <v>22</v>
      </c>
      <c r="AX528">
        <v>73</v>
      </c>
      <c r="AY528">
        <v>39</v>
      </c>
      <c r="AZ528">
        <v>73</v>
      </c>
      <c r="BA528">
        <v>9.7799999999999994</v>
      </c>
      <c r="BB528">
        <v>6.45</v>
      </c>
      <c r="BC528">
        <v>2.1</v>
      </c>
      <c r="BD528">
        <v>3.1</v>
      </c>
      <c r="BE528">
        <v>3.75</v>
      </c>
      <c r="BF528">
        <f t="shared" si="8"/>
        <v>2.181259600614438E-2</v>
      </c>
      <c r="BG528">
        <f>1/Table3[[#This Row],[odds_ft_home_team_win]]-Table3[[#This Row],[Margin/3]]</f>
        <v>0.45437788018433178</v>
      </c>
      <c r="BH528">
        <f>1/Table3[[#This Row],[odds_ft_draw]]-Table3[[#This Row],[Margin/3]]</f>
        <v>0.30076804915514593</v>
      </c>
      <c r="BI528">
        <f>1/Table3[[#This Row],[odds_ft_away_team_win]]-Table3[[#This Row],[Margin/3]]</f>
        <v>0.24485407066052228</v>
      </c>
      <c r="BJ528">
        <f>MROUND(Table3[[#This Row],[ProbH]]*100,2)/100</f>
        <v>0.46</v>
      </c>
      <c r="BK528">
        <v>1.44</v>
      </c>
      <c r="BL528">
        <v>2.35</v>
      </c>
      <c r="BM528">
        <v>4.5</v>
      </c>
      <c r="BN528">
        <v>9</v>
      </c>
      <c r="BO528">
        <v>2.0499999999999998</v>
      </c>
      <c r="BP528">
        <v>1.71</v>
      </c>
      <c r="BQ528" t="s">
        <v>2313</v>
      </c>
      <c r="BR528">
        <f>VLOOKUP(Table3[[#This Row],[Reference]],metron,10,FALSE)</f>
        <v>2.5405629139072849</v>
      </c>
      <c r="BS528">
        <f>VLOOKUP(Table3[[#This Row],[Reference]],metron,11,FALSE)</f>
        <v>1.4888836329233679</v>
      </c>
      <c r="BT528">
        <f>VLOOKUP(Table3[[#This Row],[Reference]],metron,12,FALSE)</f>
        <v>1.0516792809839171</v>
      </c>
      <c r="BU528">
        <f>VLOOKUP(Table3[[#This Row],[Reference]],metron,13,FALSE)</f>
        <v>0.64581362346263005</v>
      </c>
      <c r="BV528">
        <f>VLOOKUP(Table3[[#This Row],[Reference]],metron,14,FALSE)</f>
        <v>0.45364238410596031</v>
      </c>
      <c r="BW528">
        <f>VLOOKUP(Table3[[#This Row],[Reference]],metron,15,FALSE)</f>
        <v>12.686892177589851</v>
      </c>
      <c r="BX528">
        <f>VLOOKUP(Table3[[#This Row],[Reference]],metron,16,FALSE)</f>
        <v>9.8059196617336148</v>
      </c>
      <c r="BY528">
        <f>VLOOKUP(Table3[[#This Row],[Reference]],metron,17,FALSE)</f>
        <v>5.3198121263877027</v>
      </c>
      <c r="BZ528">
        <f>VLOOKUP(Table3[[#This Row],[Reference]],metron,18,FALSE)</f>
        <v>4.0954312553373189</v>
      </c>
      <c r="CA528">
        <f>VLOOKUP(Table3[[#This Row],[Reference]],metron,19,FALSE)</f>
        <v>7.3670800512021479</v>
      </c>
      <c r="CB528">
        <f>VLOOKUP(Table3[[#This Row],[Reference]],metron,20,FALSE)</f>
        <v>5.710488406396296</v>
      </c>
      <c r="CC528">
        <f>VLOOKUP(Table3[[#This Row],[Reference]],metron,21,FALSE)</f>
        <v>13.0488908033599</v>
      </c>
      <c r="CD528">
        <f>VLOOKUP(Table3[[#This Row],[Reference]],metron,22,FALSE)</f>
        <v>13.714839543398661</v>
      </c>
      <c r="CE528">
        <f>VLOOKUP(Table3[[#This Row],[Reference]],metron,23,FALSE)</f>
        <v>1.567523459812322</v>
      </c>
      <c r="CF528">
        <f>VLOOKUP(Table3[[#This Row],[Reference]],metron,24,FALSE)</f>
        <v>1.951040391676867</v>
      </c>
      <c r="CG528">
        <f>VLOOKUP(Table3[[#This Row],[Reference]],metron,25,FALSE)</f>
        <v>8.3027335781313744E-2</v>
      </c>
      <c r="CH528">
        <f>VLOOKUP(Table3[[#This Row],[Reference]],metron,26,FALSE)</f>
        <v>0.13117095063239501</v>
      </c>
    </row>
    <row r="529" spans="1:86" hidden="1" x14ac:dyDescent="0.45">
      <c r="A529">
        <v>1581892800</v>
      </c>
      <c r="B529" t="s">
        <v>2682</v>
      </c>
      <c r="C529" t="s">
        <v>64</v>
      </c>
      <c r="D529" t="s">
        <v>65</v>
      </c>
      <c r="E529" t="s">
        <v>66</v>
      </c>
      <c r="F529" t="s">
        <v>2326</v>
      </c>
      <c r="G529" t="s">
        <v>2296</v>
      </c>
      <c r="H529">
        <v>20</v>
      </c>
      <c r="I529">
        <v>1.44</v>
      </c>
      <c r="J529">
        <v>1.67</v>
      </c>
      <c r="K529">
        <v>1.55</v>
      </c>
      <c r="L529">
        <v>1.45</v>
      </c>
      <c r="M529">
        <v>1</v>
      </c>
      <c r="N529">
        <v>0</v>
      </c>
      <c r="O529">
        <v>1</v>
      </c>
      <c r="P529">
        <v>1</v>
      </c>
      <c r="Q529">
        <v>1</v>
      </c>
      <c r="R529">
        <v>0</v>
      </c>
      <c r="S529">
        <v>17</v>
      </c>
      <c r="U529">
        <v>5</v>
      </c>
      <c r="V529">
        <v>4</v>
      </c>
      <c r="W529">
        <v>4</v>
      </c>
      <c r="X529">
        <v>0</v>
      </c>
      <c r="Y529">
        <v>4</v>
      </c>
      <c r="Z529">
        <v>0</v>
      </c>
      <c r="AA529">
        <v>3</v>
      </c>
      <c r="AB529">
        <v>1</v>
      </c>
      <c r="AC529">
        <v>3</v>
      </c>
      <c r="AD529">
        <v>1</v>
      </c>
      <c r="AE529">
        <v>16</v>
      </c>
      <c r="AF529">
        <v>9</v>
      </c>
      <c r="AG529">
        <v>10</v>
      </c>
      <c r="AH529">
        <v>0</v>
      </c>
      <c r="AI529">
        <v>6</v>
      </c>
      <c r="AJ529">
        <v>9</v>
      </c>
      <c r="AK529">
        <v>18</v>
      </c>
      <c r="AL529">
        <v>13</v>
      </c>
      <c r="AM529">
        <v>57</v>
      </c>
      <c r="AN529">
        <v>43</v>
      </c>
      <c r="AO529">
        <v>2.2999999999999998</v>
      </c>
      <c r="AP529">
        <v>1</v>
      </c>
      <c r="AQ529">
        <v>1.5</v>
      </c>
      <c r="AR529">
        <v>17</v>
      </c>
      <c r="AS529">
        <v>39</v>
      </c>
      <c r="AT529">
        <v>22</v>
      </c>
      <c r="AU529">
        <v>6</v>
      </c>
      <c r="AV529">
        <v>6</v>
      </c>
      <c r="AW529">
        <v>11</v>
      </c>
      <c r="AX529">
        <v>39</v>
      </c>
      <c r="AY529">
        <v>22</v>
      </c>
      <c r="AZ529">
        <v>67</v>
      </c>
      <c r="BA529">
        <v>11.44</v>
      </c>
      <c r="BB529">
        <v>7.23</v>
      </c>
      <c r="BC529">
        <v>1.35</v>
      </c>
      <c r="BD529">
        <v>4.75</v>
      </c>
      <c r="BE529">
        <v>9</v>
      </c>
      <c r="BF529">
        <f t="shared" si="8"/>
        <v>2.0792722547108511E-2</v>
      </c>
      <c r="BG529">
        <f>1/Table3[[#This Row],[odds_ft_home_team_win]]-Table3[[#This Row],[Margin/3]]</f>
        <v>0.71994801819363219</v>
      </c>
      <c r="BH529">
        <f>1/Table3[[#This Row],[odds_ft_draw]]-Table3[[#This Row],[Margin/3]]</f>
        <v>0.18973359324236516</v>
      </c>
      <c r="BI529">
        <f>1/Table3[[#This Row],[odds_ft_away_team_win]]-Table3[[#This Row],[Margin/3]]</f>
        <v>9.0318388564002594E-2</v>
      </c>
      <c r="BJ529">
        <f>MROUND(Table3[[#This Row],[ProbH]]*100,2)/100</f>
        <v>0.72</v>
      </c>
      <c r="BK529">
        <v>1.22</v>
      </c>
      <c r="BL529">
        <v>1.71</v>
      </c>
      <c r="BM529">
        <v>2.8</v>
      </c>
      <c r="BN529">
        <v>5.0999999999999996</v>
      </c>
      <c r="BO529">
        <v>1.95</v>
      </c>
      <c r="BP529">
        <v>1.77</v>
      </c>
      <c r="BQ529" t="s">
        <v>2360</v>
      </c>
      <c r="BR529">
        <f>VLOOKUP(Table3[[#This Row],[Reference]],metron,10,FALSE)</f>
        <v>2.9969924812030078</v>
      </c>
      <c r="BS529">
        <f>VLOOKUP(Table3[[#This Row],[Reference]],metron,11,FALSE)</f>
        <v>2.2436090225563912</v>
      </c>
      <c r="BT529">
        <f>VLOOKUP(Table3[[#This Row],[Reference]],metron,12,FALSE)</f>
        <v>0.75338345864661649</v>
      </c>
      <c r="BU529">
        <f>VLOOKUP(Table3[[#This Row],[Reference]],metron,13,FALSE)</f>
        <v>1.018796992481203</v>
      </c>
      <c r="BV529">
        <f>VLOOKUP(Table3[[#This Row],[Reference]],metron,14,FALSE)</f>
        <v>0.35112781954887218</v>
      </c>
      <c r="BW529">
        <f>VLOOKUP(Table3[[#This Row],[Reference]],metron,15,FALSE)</f>
        <v>16.67069486404834</v>
      </c>
      <c r="BX529">
        <f>VLOOKUP(Table3[[#This Row],[Reference]],metron,16,FALSE)</f>
        <v>8.2024169184290034</v>
      </c>
      <c r="BY529">
        <f>VLOOKUP(Table3[[#This Row],[Reference]],metron,17,FALSE)</f>
        <v>7.274390243902439</v>
      </c>
      <c r="BZ529">
        <f>VLOOKUP(Table3[[#This Row],[Reference]],metron,18,FALSE)</f>
        <v>3.282012195121951</v>
      </c>
      <c r="CA529">
        <f>VLOOKUP(Table3[[#This Row],[Reference]],metron,19,FALSE)</f>
        <v>9.3963046201459015</v>
      </c>
      <c r="CB529">
        <f>VLOOKUP(Table3[[#This Row],[Reference]],metron,20,FALSE)</f>
        <v>4.9204047233070529</v>
      </c>
      <c r="CC529">
        <f>VLOOKUP(Table3[[#This Row],[Reference]],metron,21,FALSE)</f>
        <v>11.79352850539291</v>
      </c>
      <c r="CD529">
        <f>VLOOKUP(Table3[[#This Row],[Reference]],metron,22,FALSE)</f>
        <v>13.348228043143299</v>
      </c>
      <c r="CE529">
        <f>VLOOKUP(Table3[[#This Row],[Reference]],metron,23,FALSE)</f>
        <v>1.2705530642750369</v>
      </c>
      <c r="CF529">
        <f>VLOOKUP(Table3[[#This Row],[Reference]],metron,24,FALSE)</f>
        <v>2.0822122571001489</v>
      </c>
      <c r="CG529">
        <f>VLOOKUP(Table3[[#This Row],[Reference]],metron,25,FALSE)</f>
        <v>5.6801195814648729E-2</v>
      </c>
      <c r="CH529">
        <f>VLOOKUP(Table3[[#This Row],[Reference]],metron,26,FALSE)</f>
        <v>0.12257100149476829</v>
      </c>
    </row>
    <row r="530" spans="1:86" hidden="1" x14ac:dyDescent="0.45">
      <c r="A530">
        <v>1581892800</v>
      </c>
      <c r="B530" t="s">
        <v>2682</v>
      </c>
      <c r="C530" t="s">
        <v>64</v>
      </c>
      <c r="D530" t="s">
        <v>65</v>
      </c>
      <c r="E530" t="s">
        <v>2290</v>
      </c>
      <c r="F530" t="s">
        <v>2304</v>
      </c>
      <c r="G530" t="s">
        <v>2292</v>
      </c>
      <c r="H530">
        <v>20</v>
      </c>
      <c r="I530">
        <v>2.2200000000000002</v>
      </c>
      <c r="J530">
        <v>1.1100000000000001</v>
      </c>
      <c r="K530">
        <v>2</v>
      </c>
      <c r="L530">
        <v>1.0900000000000001</v>
      </c>
      <c r="M530">
        <v>1</v>
      </c>
      <c r="N530">
        <v>1</v>
      </c>
      <c r="O530">
        <v>2</v>
      </c>
      <c r="P530">
        <v>0</v>
      </c>
      <c r="Q530">
        <v>0</v>
      </c>
      <c r="R530">
        <v>0</v>
      </c>
      <c r="S530">
        <v>63</v>
      </c>
      <c r="T530">
        <v>58</v>
      </c>
      <c r="U530">
        <v>5</v>
      </c>
      <c r="V530">
        <v>4</v>
      </c>
      <c r="W530">
        <v>2</v>
      </c>
      <c r="X530">
        <v>0</v>
      </c>
      <c r="Y530">
        <v>1</v>
      </c>
      <c r="Z530">
        <v>0</v>
      </c>
      <c r="AA530">
        <v>2</v>
      </c>
      <c r="AB530">
        <v>0</v>
      </c>
      <c r="AC530">
        <v>0</v>
      </c>
      <c r="AD530">
        <v>1</v>
      </c>
      <c r="AE530">
        <v>8</v>
      </c>
      <c r="AF530">
        <v>10</v>
      </c>
      <c r="AG530">
        <v>2</v>
      </c>
      <c r="AH530">
        <v>3</v>
      </c>
      <c r="AI530">
        <v>6</v>
      </c>
      <c r="AJ530">
        <v>7</v>
      </c>
      <c r="AK530">
        <v>13</v>
      </c>
      <c r="AL530">
        <v>13</v>
      </c>
      <c r="AM530">
        <v>52</v>
      </c>
      <c r="AN530">
        <v>48</v>
      </c>
      <c r="AO530">
        <v>1.06</v>
      </c>
      <c r="AP530">
        <v>1.3</v>
      </c>
      <c r="AQ530">
        <v>2.56</v>
      </c>
      <c r="AR530">
        <v>67</v>
      </c>
      <c r="AS530">
        <v>73</v>
      </c>
      <c r="AT530">
        <v>39</v>
      </c>
      <c r="AU530">
        <v>33</v>
      </c>
      <c r="AV530">
        <v>11</v>
      </c>
      <c r="AW530">
        <v>33</v>
      </c>
      <c r="AX530">
        <v>56</v>
      </c>
      <c r="AY530">
        <v>50</v>
      </c>
      <c r="AZ530">
        <v>89</v>
      </c>
      <c r="BA530">
        <v>12.22</v>
      </c>
      <c r="BB530">
        <v>6.22</v>
      </c>
      <c r="BC530">
        <v>2.35</v>
      </c>
      <c r="BD530">
        <v>2.85</v>
      </c>
      <c r="BE530">
        <v>3.4</v>
      </c>
      <c r="BF530">
        <f t="shared" si="8"/>
        <v>2.3508918311632227E-2</v>
      </c>
      <c r="BG530">
        <f>1/Table3[[#This Row],[odds_ft_home_team_win]]-Table3[[#This Row],[Margin/3]]</f>
        <v>0.40202299658198482</v>
      </c>
      <c r="BH530">
        <f>1/Table3[[#This Row],[odds_ft_draw]]-Table3[[#This Row],[Margin/3]]</f>
        <v>0.32736827467082391</v>
      </c>
      <c r="BI530">
        <f>1/Table3[[#This Row],[odds_ft_away_team_win]]-Table3[[#This Row],[Margin/3]]</f>
        <v>0.27060872874719133</v>
      </c>
      <c r="BJ530">
        <f>MROUND(Table3[[#This Row],[ProbH]]*100,2)/100</f>
        <v>0.4</v>
      </c>
      <c r="BK530">
        <v>1.5</v>
      </c>
      <c r="BL530">
        <v>2.5499999999999998</v>
      </c>
      <c r="BM530">
        <v>5.05</v>
      </c>
      <c r="BN530">
        <v>10.25</v>
      </c>
      <c r="BO530">
        <v>2.0499999999999998</v>
      </c>
      <c r="BP530">
        <v>1.69</v>
      </c>
      <c r="BQ530" t="s">
        <v>2293</v>
      </c>
      <c r="BR530">
        <f>VLOOKUP(Table3[[#This Row],[Reference]],metron,10,FALSE)</f>
        <v>2.4956155335383219</v>
      </c>
      <c r="BS530">
        <f>VLOOKUP(Table3[[#This Row],[Reference]],metron,11,FALSE)</f>
        <v>1.344038264434575</v>
      </c>
      <c r="BT530">
        <f>VLOOKUP(Table3[[#This Row],[Reference]],metron,12,FALSE)</f>
        <v>1.1515772691037469</v>
      </c>
      <c r="BU530">
        <f>VLOOKUP(Table3[[#This Row],[Reference]],metron,13,FALSE)</f>
        <v>0.59936225942375587</v>
      </c>
      <c r="BV530">
        <f>VLOOKUP(Table3[[#This Row],[Reference]],metron,14,FALSE)</f>
        <v>0.50723152260562576</v>
      </c>
      <c r="BW530">
        <f>VLOOKUP(Table3[[#This Row],[Reference]],metron,15,FALSE)</f>
        <v>11.99278846153846</v>
      </c>
      <c r="BX530">
        <f>VLOOKUP(Table3[[#This Row],[Reference]],metron,16,FALSE)</f>
        <v>10.0277534965035</v>
      </c>
      <c r="BY530">
        <f>VLOOKUP(Table3[[#This Row],[Reference]],metron,17,FALSE)</f>
        <v>5.2857459543338514</v>
      </c>
      <c r="BZ530">
        <f>VLOOKUP(Table3[[#This Row],[Reference]],metron,18,FALSE)</f>
        <v>4.4067834183107957</v>
      </c>
      <c r="CA530">
        <f>VLOOKUP(Table3[[#This Row],[Reference]],metron,19,FALSE)</f>
        <v>6.7070425072046085</v>
      </c>
      <c r="CB530">
        <f>VLOOKUP(Table3[[#This Row],[Reference]],metron,20,FALSE)</f>
        <v>5.6209700781927046</v>
      </c>
      <c r="CC530">
        <f>VLOOKUP(Table3[[#This Row],[Reference]],metron,21,FALSE)</f>
        <v>13.04463690872752</v>
      </c>
      <c r="CD530">
        <f>VLOOKUP(Table3[[#This Row],[Reference]],metron,22,FALSE)</f>
        <v>13.49811236953142</v>
      </c>
      <c r="CE530">
        <f>VLOOKUP(Table3[[#This Row],[Reference]],metron,23,FALSE)</f>
        <v>1.5836526181353769</v>
      </c>
      <c r="CF530">
        <f>VLOOKUP(Table3[[#This Row],[Reference]],metron,24,FALSE)</f>
        <v>1.8744146445295871</v>
      </c>
      <c r="CG530">
        <f>VLOOKUP(Table3[[#This Row],[Reference]],metron,25,FALSE)</f>
        <v>8.5994040017028525E-2</v>
      </c>
      <c r="CH530">
        <f>VLOOKUP(Table3[[#This Row],[Reference]],metron,26,FALSE)</f>
        <v>0.13452532992762881</v>
      </c>
    </row>
    <row r="531" spans="1:86" hidden="1" x14ac:dyDescent="0.45">
      <c r="A531">
        <v>1581900600</v>
      </c>
      <c r="B531" t="s">
        <v>2683</v>
      </c>
      <c r="C531" t="s">
        <v>64</v>
      </c>
      <c r="D531" t="s">
        <v>65</v>
      </c>
      <c r="E531" t="s">
        <v>2305</v>
      </c>
      <c r="F531" t="s">
        <v>2320</v>
      </c>
      <c r="G531" t="s">
        <v>2306</v>
      </c>
      <c r="H531">
        <v>20</v>
      </c>
      <c r="I531">
        <v>1.67</v>
      </c>
      <c r="J531">
        <v>1.89</v>
      </c>
      <c r="K531">
        <v>1.45</v>
      </c>
      <c r="L531">
        <v>2.09</v>
      </c>
      <c r="M531">
        <v>0</v>
      </c>
      <c r="N531">
        <v>4</v>
      </c>
      <c r="O531">
        <v>4</v>
      </c>
      <c r="P531">
        <v>2</v>
      </c>
      <c r="Q531">
        <v>0</v>
      </c>
      <c r="R531">
        <v>2</v>
      </c>
      <c r="T531" t="s">
        <v>2684</v>
      </c>
      <c r="U531">
        <v>7</v>
      </c>
      <c r="V531">
        <v>6</v>
      </c>
      <c r="W531">
        <v>3</v>
      </c>
      <c r="X531">
        <v>0</v>
      </c>
      <c r="Y531">
        <v>1</v>
      </c>
      <c r="Z531">
        <v>0</v>
      </c>
      <c r="AA531">
        <v>2</v>
      </c>
      <c r="AB531">
        <v>1</v>
      </c>
      <c r="AC531">
        <v>0</v>
      </c>
      <c r="AD531">
        <v>1</v>
      </c>
      <c r="AE531">
        <v>13</v>
      </c>
      <c r="AF531">
        <v>11</v>
      </c>
      <c r="AG531">
        <v>4</v>
      </c>
      <c r="AH531">
        <v>8</v>
      </c>
      <c r="AI531">
        <v>9</v>
      </c>
      <c r="AJ531">
        <v>3</v>
      </c>
      <c r="AK531">
        <v>8</v>
      </c>
      <c r="AL531">
        <v>17</v>
      </c>
      <c r="AM531">
        <v>44</v>
      </c>
      <c r="AN531">
        <v>56</v>
      </c>
      <c r="AO531">
        <v>1.73</v>
      </c>
      <c r="AP531">
        <v>1.62</v>
      </c>
      <c r="AQ531">
        <v>1.5</v>
      </c>
      <c r="AR531">
        <v>28</v>
      </c>
      <c r="AS531">
        <v>39</v>
      </c>
      <c r="AT531">
        <v>22</v>
      </c>
      <c r="AU531">
        <v>6</v>
      </c>
      <c r="AV531">
        <v>6</v>
      </c>
      <c r="AW531">
        <v>11</v>
      </c>
      <c r="AX531">
        <v>50</v>
      </c>
      <c r="AY531">
        <v>22</v>
      </c>
      <c r="AZ531">
        <v>50</v>
      </c>
      <c r="BA531">
        <v>10.89</v>
      </c>
      <c r="BB531">
        <v>6.77</v>
      </c>
      <c r="BC531">
        <v>4.45</v>
      </c>
      <c r="BD531">
        <v>3.15</v>
      </c>
      <c r="BE531">
        <v>1.91</v>
      </c>
      <c r="BF531">
        <f t="shared" si="8"/>
        <v>2.1913209335998902E-2</v>
      </c>
      <c r="BG531">
        <f>1/Table3[[#This Row],[odds_ft_home_team_win]]-Table3[[#This Row],[Margin/3]]</f>
        <v>0.20280589178759659</v>
      </c>
      <c r="BH531">
        <f>1/Table3[[#This Row],[odds_ft_draw]]-Table3[[#This Row],[Margin/3]]</f>
        <v>0.29554710812431856</v>
      </c>
      <c r="BI531">
        <f>1/Table3[[#This Row],[odds_ft_away_team_win]]-Table3[[#This Row],[Margin/3]]</f>
        <v>0.50164700008808483</v>
      </c>
      <c r="BJ531">
        <f>MROUND(Table3[[#This Row],[ProbH]]*100,2)/100</f>
        <v>0.2</v>
      </c>
      <c r="BK531">
        <v>1.35</v>
      </c>
      <c r="BL531">
        <v>2.1</v>
      </c>
      <c r="BM531">
        <v>3.8</v>
      </c>
      <c r="BN531">
        <v>7.25</v>
      </c>
      <c r="BO531">
        <v>1.87</v>
      </c>
      <c r="BP531">
        <v>1.87</v>
      </c>
      <c r="BQ531" t="s">
        <v>2344</v>
      </c>
      <c r="BR531">
        <f>VLOOKUP(Table3[[#This Row],[Reference]],metron,10,FALSE)</f>
        <v>2.7065095398428731</v>
      </c>
      <c r="BS531">
        <f>VLOOKUP(Table3[[#This Row],[Reference]],metron,11,FALSE)</f>
        <v>1.0101010101010099</v>
      </c>
      <c r="BT531">
        <f>VLOOKUP(Table3[[#This Row],[Reference]],metron,12,FALSE)</f>
        <v>1.696408529741863</v>
      </c>
      <c r="BU531">
        <f>VLOOKUP(Table3[[#This Row],[Reference]],metron,13,FALSE)</f>
        <v>0.44044943820224719</v>
      </c>
      <c r="BV531">
        <f>VLOOKUP(Table3[[#This Row],[Reference]],metron,14,FALSE)</f>
        <v>0.74606741573033708</v>
      </c>
      <c r="BW531">
        <f>VLOOKUP(Table3[[#This Row],[Reference]],metron,15,FALSE)</f>
        <v>10.265072765072761</v>
      </c>
      <c r="BX531">
        <f>VLOOKUP(Table3[[#This Row],[Reference]],metron,16,FALSE)</f>
        <v>13.023908523908521</v>
      </c>
      <c r="BY531">
        <f>VLOOKUP(Table3[[#This Row],[Reference]],metron,17,FALSE)</f>
        <v>4.0483193277310923</v>
      </c>
      <c r="BZ531">
        <f>VLOOKUP(Table3[[#This Row],[Reference]],metron,18,FALSE)</f>
        <v>5.60609243697479</v>
      </c>
      <c r="CA531">
        <f>VLOOKUP(Table3[[#This Row],[Reference]],metron,19,FALSE)</f>
        <v>6.2167534373416684</v>
      </c>
      <c r="CB531">
        <f>VLOOKUP(Table3[[#This Row],[Reference]],metron,20,FALSE)</f>
        <v>7.4178160869337306</v>
      </c>
      <c r="CC531">
        <f>VLOOKUP(Table3[[#This Row],[Reference]],metron,21,FALSE)</f>
        <v>13.223628691983119</v>
      </c>
      <c r="CD531">
        <f>VLOOKUP(Table3[[#This Row],[Reference]],metron,22,FALSE)</f>
        <v>12.78586497890295</v>
      </c>
      <c r="CE531">
        <f>VLOOKUP(Table3[[#This Row],[Reference]],metron,23,FALSE)</f>
        <v>1.8442211055276381</v>
      </c>
      <c r="CF531">
        <f>VLOOKUP(Table3[[#This Row],[Reference]],metron,24,FALSE)</f>
        <v>1.7989949748743721</v>
      </c>
      <c r="CG531">
        <f>VLOOKUP(Table3[[#This Row],[Reference]],metron,25,FALSE)</f>
        <v>0.12060301507537689</v>
      </c>
      <c r="CH531">
        <f>VLOOKUP(Table3[[#This Row],[Reference]],metron,26,FALSE)</f>
        <v>0.11658291457286429</v>
      </c>
    </row>
    <row r="532" spans="1:86" hidden="1" x14ac:dyDescent="0.45">
      <c r="A532">
        <v>1581976800</v>
      </c>
      <c r="B532" t="s">
        <v>2685</v>
      </c>
      <c r="C532" t="s">
        <v>64</v>
      </c>
      <c r="D532" t="s">
        <v>65</v>
      </c>
      <c r="E532" t="s">
        <v>2299</v>
      </c>
      <c r="F532" t="s">
        <v>2315</v>
      </c>
      <c r="G532" t="s">
        <v>2467</v>
      </c>
      <c r="H532">
        <v>20</v>
      </c>
      <c r="I532">
        <v>2.2200000000000002</v>
      </c>
      <c r="J532">
        <v>1.56</v>
      </c>
      <c r="K532">
        <v>1.67</v>
      </c>
      <c r="L532">
        <v>1.64</v>
      </c>
      <c r="M532">
        <v>1</v>
      </c>
      <c r="N532">
        <v>2</v>
      </c>
      <c r="O532">
        <v>3</v>
      </c>
      <c r="P532">
        <v>1</v>
      </c>
      <c r="Q532">
        <v>0</v>
      </c>
      <c r="R532">
        <v>1</v>
      </c>
      <c r="S532">
        <v>82</v>
      </c>
      <c r="T532" t="s">
        <v>2686</v>
      </c>
      <c r="U532">
        <v>8</v>
      </c>
      <c r="V532">
        <v>5</v>
      </c>
      <c r="W532">
        <v>3</v>
      </c>
      <c r="X532">
        <v>0</v>
      </c>
      <c r="Y532">
        <v>3</v>
      </c>
      <c r="Z532">
        <v>0</v>
      </c>
      <c r="AA532">
        <v>2</v>
      </c>
      <c r="AB532">
        <v>1</v>
      </c>
      <c r="AC532">
        <v>1</v>
      </c>
      <c r="AD532">
        <v>2</v>
      </c>
      <c r="AE532">
        <v>10</v>
      </c>
      <c r="AF532">
        <v>12</v>
      </c>
      <c r="AG532">
        <v>6</v>
      </c>
      <c r="AH532">
        <v>9</v>
      </c>
      <c r="AI532">
        <v>4</v>
      </c>
      <c r="AJ532">
        <v>3</v>
      </c>
      <c r="AK532">
        <v>21</v>
      </c>
      <c r="AL532">
        <v>17</v>
      </c>
      <c r="AM532">
        <v>57</v>
      </c>
      <c r="AN532">
        <v>43</v>
      </c>
      <c r="AO532">
        <v>1.68</v>
      </c>
      <c r="AP532">
        <v>1.87</v>
      </c>
      <c r="AQ532">
        <v>1.95</v>
      </c>
      <c r="AR532">
        <v>39</v>
      </c>
      <c r="AS532">
        <v>56</v>
      </c>
      <c r="AT532">
        <v>33</v>
      </c>
      <c r="AU532">
        <v>11</v>
      </c>
      <c r="AV532">
        <v>0</v>
      </c>
      <c r="AW532">
        <v>17</v>
      </c>
      <c r="AX532">
        <v>67</v>
      </c>
      <c r="AY532">
        <v>33</v>
      </c>
      <c r="AZ532">
        <v>56</v>
      </c>
      <c r="BA532">
        <v>11.45</v>
      </c>
      <c r="BB532">
        <v>4.67</v>
      </c>
      <c r="BC532">
        <v>2.2999999999999998</v>
      </c>
      <c r="BD532">
        <v>2.8</v>
      </c>
      <c r="BE532">
        <v>3.65</v>
      </c>
      <c r="BF532">
        <f t="shared" si="8"/>
        <v>2.1966022859411776E-2</v>
      </c>
      <c r="BG532">
        <f>1/Table3[[#This Row],[odds_ft_home_team_win]]-Table3[[#This Row],[Margin/3]]</f>
        <v>0.41281658583624042</v>
      </c>
      <c r="BH532">
        <f>1/Table3[[#This Row],[odds_ft_draw]]-Table3[[#This Row],[Margin/3]]</f>
        <v>0.33517683428344536</v>
      </c>
      <c r="BI532">
        <f>1/Table3[[#This Row],[odds_ft_away_team_win]]-Table3[[#This Row],[Margin/3]]</f>
        <v>0.25200657988031422</v>
      </c>
      <c r="BJ532">
        <f>MROUND(Table3[[#This Row],[ProbH]]*100,2)/100</f>
        <v>0.42</v>
      </c>
      <c r="BK532">
        <v>1.57</v>
      </c>
      <c r="BL532">
        <v>2.8</v>
      </c>
      <c r="BM532">
        <v>5.65</v>
      </c>
      <c r="BN532">
        <v>11.75</v>
      </c>
      <c r="BO532">
        <v>2.25</v>
      </c>
      <c r="BP532">
        <v>1.59</v>
      </c>
      <c r="BQ532" t="s">
        <v>2595</v>
      </c>
      <c r="BR532">
        <f>VLOOKUP(Table3[[#This Row],[Reference]],metron,10,FALSE)</f>
        <v>2.4884649511978703</v>
      </c>
      <c r="BS532">
        <f>VLOOKUP(Table3[[#This Row],[Reference]],metron,11,FALSE)</f>
        <v>1.396960958296362</v>
      </c>
      <c r="BT532">
        <f>VLOOKUP(Table3[[#This Row],[Reference]],metron,12,FALSE)</f>
        <v>1.091503992901508</v>
      </c>
      <c r="BU532">
        <f>VLOOKUP(Table3[[#This Row],[Reference]],metron,13,FALSE)</f>
        <v>0.60765391014975045</v>
      </c>
      <c r="BV532">
        <f>VLOOKUP(Table3[[#This Row],[Reference]],metron,14,FALSE)</f>
        <v>0.47276760953965608</v>
      </c>
      <c r="BW532">
        <f>VLOOKUP(Table3[[#This Row],[Reference]],metron,15,FALSE)</f>
        <v>12.29504785684561</v>
      </c>
      <c r="BX532">
        <f>VLOOKUP(Table3[[#This Row],[Reference]],metron,16,FALSE)</f>
        <v>10.047232625884311</v>
      </c>
      <c r="BY532">
        <f>VLOOKUP(Table3[[#This Row],[Reference]],metron,17,FALSE)</f>
        <v>5.2917192097519967</v>
      </c>
      <c r="BZ532">
        <f>VLOOKUP(Table3[[#This Row],[Reference]],metron,18,FALSE)</f>
        <v>4.2580916351408158</v>
      </c>
      <c r="CA532">
        <f>VLOOKUP(Table3[[#This Row],[Reference]],metron,19,FALSE)</f>
        <v>7.0033286470936131</v>
      </c>
      <c r="CB532">
        <f>VLOOKUP(Table3[[#This Row],[Reference]],metron,20,FALSE)</f>
        <v>5.789140990743495</v>
      </c>
      <c r="CC532">
        <f>VLOOKUP(Table3[[#This Row],[Reference]],metron,21,FALSE)</f>
        <v>12.77041895895049</v>
      </c>
      <c r="CD532">
        <f>VLOOKUP(Table3[[#This Row],[Reference]],metron,22,FALSE)</f>
        <v>13.411129919593741</v>
      </c>
      <c r="CE532">
        <f>VLOOKUP(Table3[[#This Row],[Reference]],metron,23,FALSE)</f>
        <v>1.556141062018646</v>
      </c>
      <c r="CF532">
        <f>VLOOKUP(Table3[[#This Row],[Reference]],metron,24,FALSE)</f>
        <v>1.9114308877178761</v>
      </c>
      <c r="CG532">
        <f>VLOOKUP(Table3[[#This Row],[Reference]],metron,25,FALSE)</f>
        <v>8.4920956627482766E-2</v>
      </c>
      <c r="CH532">
        <f>VLOOKUP(Table3[[#This Row],[Reference]],metron,26,FALSE)</f>
        <v>0.1323469801378192</v>
      </c>
    </row>
    <row r="533" spans="1:86" hidden="1" x14ac:dyDescent="0.45">
      <c r="A533">
        <v>1581984600</v>
      </c>
      <c r="B533" t="s">
        <v>2687</v>
      </c>
      <c r="C533" t="s">
        <v>64</v>
      </c>
      <c r="D533" t="s">
        <v>65</v>
      </c>
      <c r="E533" t="s">
        <v>2316</v>
      </c>
      <c r="F533" t="s">
        <v>2325</v>
      </c>
      <c r="G533" t="s">
        <v>2355</v>
      </c>
      <c r="H533">
        <v>20</v>
      </c>
      <c r="I533">
        <v>1.44</v>
      </c>
      <c r="J533">
        <v>1.44</v>
      </c>
      <c r="K533">
        <v>1.42</v>
      </c>
      <c r="L533">
        <v>1.27</v>
      </c>
      <c r="M533">
        <v>1</v>
      </c>
      <c r="N533">
        <v>1</v>
      </c>
      <c r="O533">
        <v>2</v>
      </c>
      <c r="P533">
        <v>1</v>
      </c>
      <c r="Q533">
        <v>0</v>
      </c>
      <c r="R533">
        <v>1</v>
      </c>
      <c r="S533" t="s">
        <v>68</v>
      </c>
      <c r="T533">
        <v>15</v>
      </c>
      <c r="U533">
        <v>2</v>
      </c>
      <c r="V533">
        <v>2</v>
      </c>
      <c r="W533">
        <v>4</v>
      </c>
      <c r="X533">
        <v>1</v>
      </c>
      <c r="Y533">
        <v>3</v>
      </c>
      <c r="Z533">
        <v>0</v>
      </c>
      <c r="AA533">
        <v>2</v>
      </c>
      <c r="AB533">
        <v>3</v>
      </c>
      <c r="AC533">
        <v>0</v>
      </c>
      <c r="AD533">
        <v>3</v>
      </c>
      <c r="AE533">
        <v>12</v>
      </c>
      <c r="AF533">
        <v>10</v>
      </c>
      <c r="AG533">
        <v>3</v>
      </c>
      <c r="AH533">
        <v>5</v>
      </c>
      <c r="AI533">
        <v>9</v>
      </c>
      <c r="AJ533">
        <v>5</v>
      </c>
      <c r="AK533">
        <v>14</v>
      </c>
      <c r="AL533">
        <v>15</v>
      </c>
      <c r="AM533">
        <v>59</v>
      </c>
      <c r="AN533">
        <v>41</v>
      </c>
      <c r="AO533">
        <v>1.54</v>
      </c>
      <c r="AP533">
        <v>1.26</v>
      </c>
      <c r="AQ533">
        <v>3</v>
      </c>
      <c r="AR533">
        <v>50</v>
      </c>
      <c r="AS533">
        <v>78</v>
      </c>
      <c r="AT533">
        <v>62</v>
      </c>
      <c r="AU533">
        <v>33</v>
      </c>
      <c r="AV533">
        <v>22</v>
      </c>
      <c r="AW533">
        <v>39</v>
      </c>
      <c r="AX533">
        <v>84</v>
      </c>
      <c r="AY533">
        <v>56</v>
      </c>
      <c r="AZ533">
        <v>89</v>
      </c>
      <c r="BA533">
        <v>10.78</v>
      </c>
      <c r="BB533">
        <v>6</v>
      </c>
      <c r="BC533">
        <v>2.0499999999999998</v>
      </c>
      <c r="BD533">
        <v>3.25</v>
      </c>
      <c r="BE533">
        <v>3.65</v>
      </c>
      <c r="BF533">
        <f t="shared" si="8"/>
        <v>2.3156596160271398E-2</v>
      </c>
      <c r="BG533">
        <f>1/Table3[[#This Row],[odds_ft_home_team_win]]-Table3[[#This Row],[Margin/3]]</f>
        <v>0.46464828188850915</v>
      </c>
      <c r="BH533">
        <f>1/Table3[[#This Row],[odds_ft_draw]]-Table3[[#This Row],[Margin/3]]</f>
        <v>0.28453571153203633</v>
      </c>
      <c r="BI533">
        <f>1/Table3[[#This Row],[odds_ft_away_team_win]]-Table3[[#This Row],[Margin/3]]</f>
        <v>0.25081600657945463</v>
      </c>
      <c r="BJ533">
        <f>MROUND(Table3[[#This Row],[ProbH]]*100,2)/100</f>
        <v>0.46</v>
      </c>
      <c r="BK533">
        <v>1.3</v>
      </c>
      <c r="BL533">
        <v>1.95</v>
      </c>
      <c r="BM533">
        <v>3.4</v>
      </c>
      <c r="BN533">
        <v>6.55</v>
      </c>
      <c r="BO533">
        <v>1.74</v>
      </c>
      <c r="BP533">
        <v>2</v>
      </c>
      <c r="BQ533" t="s">
        <v>2400</v>
      </c>
      <c r="BR533">
        <f>VLOOKUP(Table3[[#This Row],[Reference]],metron,10,FALSE)</f>
        <v>2.5405629139072849</v>
      </c>
      <c r="BS533">
        <f>VLOOKUP(Table3[[#This Row],[Reference]],metron,11,FALSE)</f>
        <v>1.4888836329233679</v>
      </c>
      <c r="BT533">
        <f>VLOOKUP(Table3[[#This Row],[Reference]],metron,12,FALSE)</f>
        <v>1.0516792809839171</v>
      </c>
      <c r="BU533">
        <f>VLOOKUP(Table3[[#This Row],[Reference]],metron,13,FALSE)</f>
        <v>0.64581362346263005</v>
      </c>
      <c r="BV533">
        <f>VLOOKUP(Table3[[#This Row],[Reference]],metron,14,FALSE)</f>
        <v>0.45364238410596031</v>
      </c>
      <c r="BW533">
        <f>VLOOKUP(Table3[[#This Row],[Reference]],metron,15,FALSE)</f>
        <v>12.686892177589851</v>
      </c>
      <c r="BX533">
        <f>VLOOKUP(Table3[[#This Row],[Reference]],metron,16,FALSE)</f>
        <v>9.8059196617336148</v>
      </c>
      <c r="BY533">
        <f>VLOOKUP(Table3[[#This Row],[Reference]],metron,17,FALSE)</f>
        <v>5.3198121263877027</v>
      </c>
      <c r="BZ533">
        <f>VLOOKUP(Table3[[#This Row],[Reference]],metron,18,FALSE)</f>
        <v>4.0954312553373189</v>
      </c>
      <c r="CA533">
        <f>VLOOKUP(Table3[[#This Row],[Reference]],metron,19,FALSE)</f>
        <v>7.3670800512021479</v>
      </c>
      <c r="CB533">
        <f>VLOOKUP(Table3[[#This Row],[Reference]],metron,20,FALSE)</f>
        <v>5.710488406396296</v>
      </c>
      <c r="CC533">
        <f>VLOOKUP(Table3[[#This Row],[Reference]],metron,21,FALSE)</f>
        <v>13.0488908033599</v>
      </c>
      <c r="CD533">
        <f>VLOOKUP(Table3[[#This Row],[Reference]],metron,22,FALSE)</f>
        <v>13.714839543398661</v>
      </c>
      <c r="CE533">
        <f>VLOOKUP(Table3[[#This Row],[Reference]],metron,23,FALSE)</f>
        <v>1.567523459812322</v>
      </c>
      <c r="CF533">
        <f>VLOOKUP(Table3[[#This Row],[Reference]],metron,24,FALSE)</f>
        <v>1.951040391676867</v>
      </c>
      <c r="CG533">
        <f>VLOOKUP(Table3[[#This Row],[Reference]],metron,25,FALSE)</f>
        <v>8.3027335781313744E-2</v>
      </c>
      <c r="CH533">
        <f>VLOOKUP(Table3[[#This Row],[Reference]],metron,26,FALSE)</f>
        <v>0.13117095063239501</v>
      </c>
    </row>
    <row r="534" spans="1:86" hidden="1" x14ac:dyDescent="0.45">
      <c r="A534">
        <v>1582322400</v>
      </c>
      <c r="B534" t="s">
        <v>2688</v>
      </c>
      <c r="C534" t="s">
        <v>64</v>
      </c>
      <c r="D534" t="s">
        <v>65</v>
      </c>
      <c r="E534" t="s">
        <v>2326</v>
      </c>
      <c r="F534" t="s">
        <v>2300</v>
      </c>
      <c r="G534" t="s">
        <v>2467</v>
      </c>
      <c r="H534">
        <v>21</v>
      </c>
      <c r="I534">
        <v>1</v>
      </c>
      <c r="J534">
        <v>0.7</v>
      </c>
      <c r="K534">
        <v>0.83</v>
      </c>
      <c r="L534">
        <v>0.83</v>
      </c>
      <c r="M534">
        <v>0</v>
      </c>
      <c r="N534">
        <v>1</v>
      </c>
      <c r="O534">
        <v>1</v>
      </c>
      <c r="P534">
        <v>1</v>
      </c>
      <c r="Q534">
        <v>0</v>
      </c>
      <c r="R534">
        <v>1</v>
      </c>
      <c r="T534">
        <v>27</v>
      </c>
      <c r="U534">
        <v>4</v>
      </c>
      <c r="V534">
        <v>2</v>
      </c>
      <c r="W534">
        <v>3</v>
      </c>
      <c r="X534">
        <v>0</v>
      </c>
      <c r="Y534">
        <v>6</v>
      </c>
      <c r="Z534">
        <v>0</v>
      </c>
      <c r="AA534">
        <v>0</v>
      </c>
      <c r="AB534">
        <v>3</v>
      </c>
      <c r="AC534">
        <v>3</v>
      </c>
      <c r="AD534">
        <v>3</v>
      </c>
      <c r="AE534">
        <v>12</v>
      </c>
      <c r="AF534">
        <v>9</v>
      </c>
      <c r="AG534">
        <v>2</v>
      </c>
      <c r="AH534">
        <v>4</v>
      </c>
      <c r="AI534">
        <v>10</v>
      </c>
      <c r="AJ534">
        <v>5</v>
      </c>
      <c r="AK534">
        <v>16</v>
      </c>
      <c r="AL534">
        <v>19</v>
      </c>
      <c r="AM534">
        <v>51</v>
      </c>
      <c r="AN534">
        <v>49</v>
      </c>
      <c r="AO534">
        <v>1.52</v>
      </c>
      <c r="AP534">
        <v>1.36</v>
      </c>
      <c r="AQ534">
        <v>2.5499999999999998</v>
      </c>
      <c r="AR534">
        <v>45</v>
      </c>
      <c r="AS534">
        <v>70</v>
      </c>
      <c r="AT534">
        <v>30</v>
      </c>
      <c r="AU534">
        <v>20</v>
      </c>
      <c r="AV534">
        <v>20</v>
      </c>
      <c r="AW534">
        <v>30</v>
      </c>
      <c r="AX534">
        <v>90</v>
      </c>
      <c r="AY534">
        <v>25</v>
      </c>
      <c r="AZ534">
        <v>65</v>
      </c>
      <c r="BA534">
        <v>10.199999999999999</v>
      </c>
      <c r="BB534">
        <v>5.8</v>
      </c>
      <c r="BC534">
        <v>1.8</v>
      </c>
      <c r="BD534">
        <v>3.25</v>
      </c>
      <c r="BE534">
        <v>5</v>
      </c>
      <c r="BF534">
        <f t="shared" si="8"/>
        <v>2.1082621082621083E-2</v>
      </c>
      <c r="BG534">
        <f>1/Table3[[#This Row],[odds_ft_home_team_win]]-Table3[[#This Row],[Margin/3]]</f>
        <v>0.53447293447293454</v>
      </c>
      <c r="BH534">
        <f>1/Table3[[#This Row],[odds_ft_draw]]-Table3[[#This Row],[Margin/3]]</f>
        <v>0.28660968660968661</v>
      </c>
      <c r="BI534">
        <f>1/Table3[[#This Row],[odds_ft_away_team_win]]-Table3[[#This Row],[Margin/3]]</f>
        <v>0.17891737891737894</v>
      </c>
      <c r="BJ534">
        <f>MROUND(Table3[[#This Row],[ProbH]]*100,2)/100</f>
        <v>0.54</v>
      </c>
      <c r="BK534">
        <v>1.51</v>
      </c>
      <c r="BL534">
        <v>2.6</v>
      </c>
      <c r="BM534">
        <v>5.15</v>
      </c>
      <c r="BN534">
        <v>10.5</v>
      </c>
      <c r="BO534">
        <v>2.35</v>
      </c>
      <c r="BP534">
        <v>1.56</v>
      </c>
      <c r="BQ534" t="s">
        <v>2356</v>
      </c>
      <c r="BR534">
        <f>VLOOKUP(Table3[[#This Row],[Reference]],metron,10,FALSE)</f>
        <v>2.6359702267612941</v>
      </c>
      <c r="BS534">
        <f>VLOOKUP(Table3[[#This Row],[Reference]],metron,11,FALSE)</f>
        <v>1.684957590444867</v>
      </c>
      <c r="BT534">
        <f>VLOOKUP(Table3[[#This Row],[Reference]],metron,12,FALSE)</f>
        <v>0.95101263631642718</v>
      </c>
      <c r="BU534">
        <f>VLOOKUP(Table3[[#This Row],[Reference]],metron,13,FALSE)</f>
        <v>0.72650164445213783</v>
      </c>
      <c r="BV534">
        <f>VLOOKUP(Table3[[#This Row],[Reference]],metron,14,FALSE)</f>
        <v>0.42097974727367138</v>
      </c>
      <c r="BW534">
        <f>VLOOKUP(Table3[[#This Row],[Reference]],metron,15,FALSE)</f>
        <v>13.338806970509379</v>
      </c>
      <c r="BX534">
        <f>VLOOKUP(Table3[[#This Row],[Reference]],metron,16,FALSE)</f>
        <v>9.2530160857908843</v>
      </c>
      <c r="BY534">
        <f>VLOOKUP(Table3[[#This Row],[Reference]],metron,17,FALSE)</f>
        <v>5.9915081521739131</v>
      </c>
      <c r="BZ534">
        <f>VLOOKUP(Table3[[#This Row],[Reference]],metron,18,FALSE)</f>
        <v>3.9772418478260869</v>
      </c>
      <c r="CA534">
        <f>VLOOKUP(Table3[[#This Row],[Reference]],metron,19,FALSE)</f>
        <v>7.3472988183354664</v>
      </c>
      <c r="CB534">
        <f>VLOOKUP(Table3[[#This Row],[Reference]],metron,20,FALSE)</f>
        <v>5.2757742379647974</v>
      </c>
      <c r="CC534">
        <f>VLOOKUP(Table3[[#This Row],[Reference]],metron,21,FALSE)</f>
        <v>12.59428182437032</v>
      </c>
      <c r="CD534">
        <f>VLOOKUP(Table3[[#This Row],[Reference]],metron,22,FALSE)</f>
        <v>13.577944179714089</v>
      </c>
      <c r="CE534">
        <f>VLOOKUP(Table3[[#This Row],[Reference]],metron,23,FALSE)</f>
        <v>1.4276913099870301</v>
      </c>
      <c r="CF534">
        <f>VLOOKUP(Table3[[#This Row],[Reference]],metron,24,FALSE)</f>
        <v>1.940985732814527</v>
      </c>
      <c r="CG534">
        <f>VLOOKUP(Table3[[#This Row],[Reference]],metron,25,FALSE)</f>
        <v>8.0739299610894946E-2</v>
      </c>
      <c r="CH534">
        <f>VLOOKUP(Table3[[#This Row],[Reference]],metron,26,FALSE)</f>
        <v>0.12743190661478601</v>
      </c>
    </row>
    <row r="535" spans="1:86" hidden="1" x14ac:dyDescent="0.45">
      <c r="A535">
        <v>1582330200</v>
      </c>
      <c r="B535" t="s">
        <v>2689</v>
      </c>
      <c r="C535" t="s">
        <v>64</v>
      </c>
      <c r="D535" t="s">
        <v>65</v>
      </c>
      <c r="E535" t="s">
        <v>2295</v>
      </c>
      <c r="F535" t="s">
        <v>2279</v>
      </c>
      <c r="G535" t="s">
        <v>2317</v>
      </c>
      <c r="H535">
        <v>21</v>
      </c>
      <c r="I535">
        <v>2.2000000000000002</v>
      </c>
      <c r="J535">
        <v>0.7</v>
      </c>
      <c r="K535">
        <v>2.17</v>
      </c>
      <c r="L535">
        <v>0.67</v>
      </c>
      <c r="M535">
        <v>1</v>
      </c>
      <c r="N535">
        <v>1</v>
      </c>
      <c r="O535">
        <v>2</v>
      </c>
      <c r="P535">
        <v>2</v>
      </c>
      <c r="Q535">
        <v>1</v>
      </c>
      <c r="R535">
        <v>1</v>
      </c>
      <c r="S535">
        <v>23</v>
      </c>
      <c r="T535">
        <v>20</v>
      </c>
      <c r="U535">
        <v>10</v>
      </c>
      <c r="V535">
        <v>1</v>
      </c>
      <c r="W535">
        <v>5</v>
      </c>
      <c r="X535">
        <v>1</v>
      </c>
      <c r="Y535">
        <v>5</v>
      </c>
      <c r="Z535">
        <v>0</v>
      </c>
      <c r="AA535">
        <v>1</v>
      </c>
      <c r="AB535">
        <v>5</v>
      </c>
      <c r="AC535">
        <v>2</v>
      </c>
      <c r="AD535">
        <v>3</v>
      </c>
      <c r="AE535">
        <v>20</v>
      </c>
      <c r="AF535">
        <v>16</v>
      </c>
      <c r="AG535">
        <v>11</v>
      </c>
      <c r="AH535">
        <v>6</v>
      </c>
      <c r="AI535">
        <v>9</v>
      </c>
      <c r="AJ535">
        <v>10</v>
      </c>
      <c r="AK535">
        <v>14</v>
      </c>
      <c r="AL535">
        <v>14</v>
      </c>
      <c r="AM535">
        <v>66</v>
      </c>
      <c r="AN535">
        <v>34</v>
      </c>
      <c r="AO535">
        <v>2.73</v>
      </c>
      <c r="AP535">
        <v>1.81</v>
      </c>
      <c r="AQ535">
        <v>2.2999999999999998</v>
      </c>
      <c r="AR535">
        <v>55</v>
      </c>
      <c r="AS535">
        <v>70</v>
      </c>
      <c r="AT535">
        <v>25</v>
      </c>
      <c r="AU535">
        <v>20</v>
      </c>
      <c r="AV535">
        <v>15</v>
      </c>
      <c r="AW535">
        <v>15</v>
      </c>
      <c r="AX535">
        <v>70</v>
      </c>
      <c r="AY535">
        <v>30</v>
      </c>
      <c r="AZ535">
        <v>75</v>
      </c>
      <c r="BA535">
        <v>10.5</v>
      </c>
      <c r="BB535">
        <v>5.9</v>
      </c>
      <c r="BC535">
        <v>1.87</v>
      </c>
      <c r="BD535">
        <v>3.25</v>
      </c>
      <c r="BE535">
        <v>4.45</v>
      </c>
      <c r="BF535">
        <f t="shared" si="8"/>
        <v>2.2390255701557688E-2</v>
      </c>
      <c r="BG535">
        <f>1/Table3[[#This Row],[odds_ft_home_team_win]]-Table3[[#This Row],[Margin/3]]</f>
        <v>0.51236910258721224</v>
      </c>
      <c r="BH535">
        <f>1/Table3[[#This Row],[odds_ft_draw]]-Table3[[#This Row],[Margin/3]]</f>
        <v>0.28530205199075004</v>
      </c>
      <c r="BI535">
        <f>1/Table3[[#This Row],[odds_ft_away_team_win]]-Table3[[#This Row],[Margin/3]]</f>
        <v>0.2023288454220378</v>
      </c>
      <c r="BJ535">
        <f>MROUND(Table3[[#This Row],[ProbH]]*100,2)/100</f>
        <v>0.52</v>
      </c>
      <c r="BK535">
        <v>1.42</v>
      </c>
      <c r="BL535">
        <v>2.2999999999999998</v>
      </c>
      <c r="BM535">
        <v>4.3499999999999996</v>
      </c>
      <c r="BN535">
        <v>8.75</v>
      </c>
      <c r="BO535">
        <v>2.0499999999999998</v>
      </c>
      <c r="BP535">
        <v>1.71</v>
      </c>
      <c r="BQ535" t="s">
        <v>2297</v>
      </c>
      <c r="BR535">
        <f>VLOOKUP(Table3[[#This Row],[Reference]],metron,10,FALSE)</f>
        <v>2.5967403582378576</v>
      </c>
      <c r="BS535">
        <f>VLOOKUP(Table3[[#This Row],[Reference]],metron,11,FALSE)</f>
        <v>1.625948039373891</v>
      </c>
      <c r="BT535">
        <f>VLOOKUP(Table3[[#This Row],[Reference]],metron,12,FALSE)</f>
        <v>0.97079231886396644</v>
      </c>
      <c r="BU535">
        <f>VLOOKUP(Table3[[#This Row],[Reference]],metron,13,FALSE)</f>
        <v>0.71433182698515174</v>
      </c>
      <c r="BV535">
        <f>VLOOKUP(Table3[[#This Row],[Reference]],metron,14,FALSE)</f>
        <v>0.43011620400258233</v>
      </c>
      <c r="BW535">
        <f>VLOOKUP(Table3[[#This Row],[Reference]],metron,15,FALSE)</f>
        <v>13.39951055368614</v>
      </c>
      <c r="BX535">
        <f>VLOOKUP(Table3[[#This Row],[Reference]],metron,16,FALSE)</f>
        <v>9.4252064851636579</v>
      </c>
      <c r="BY535">
        <f>VLOOKUP(Table3[[#This Row],[Reference]],metron,17,FALSE)</f>
        <v>5.7628422023992618</v>
      </c>
      <c r="BZ535">
        <f>VLOOKUP(Table3[[#This Row],[Reference]],metron,18,FALSE)</f>
        <v>3.9375576745616732</v>
      </c>
      <c r="CA535">
        <f>VLOOKUP(Table3[[#This Row],[Reference]],metron,19,FALSE)</f>
        <v>7.636668351286878</v>
      </c>
      <c r="CB535">
        <f>VLOOKUP(Table3[[#This Row],[Reference]],metron,20,FALSE)</f>
        <v>5.4876488106019847</v>
      </c>
      <c r="CC535">
        <f>VLOOKUP(Table3[[#This Row],[Reference]],metron,21,FALSE)</f>
        <v>12.460420531849101</v>
      </c>
      <c r="CD535">
        <f>VLOOKUP(Table3[[#This Row],[Reference]],metron,22,FALSE)</f>
        <v>13.44897959183673</v>
      </c>
      <c r="CE535">
        <f>VLOOKUP(Table3[[#This Row],[Reference]],metron,23,FALSE)</f>
        <v>1.462202380952381</v>
      </c>
      <c r="CF535">
        <f>VLOOKUP(Table3[[#This Row],[Reference]],metron,24,FALSE)</f>
        <v>2.01547619047619</v>
      </c>
      <c r="CG535">
        <f>VLOOKUP(Table3[[#This Row],[Reference]],metron,25,FALSE)</f>
        <v>7.7380952380952384E-2</v>
      </c>
      <c r="CH535">
        <f>VLOOKUP(Table3[[#This Row],[Reference]],metron,26,FALSE)</f>
        <v>0.13754093480202439</v>
      </c>
    </row>
    <row r="536" spans="1:86" hidden="1" x14ac:dyDescent="0.45">
      <c r="A536">
        <v>1582403700</v>
      </c>
      <c r="B536" t="s">
        <v>2690</v>
      </c>
      <c r="C536" t="s">
        <v>64</v>
      </c>
      <c r="D536" t="s">
        <v>65</v>
      </c>
      <c r="E536" t="s">
        <v>2283</v>
      </c>
      <c r="F536" t="s">
        <v>2273</v>
      </c>
      <c r="G536" t="s">
        <v>2280</v>
      </c>
      <c r="H536">
        <v>21</v>
      </c>
      <c r="I536">
        <v>1.7</v>
      </c>
      <c r="J536">
        <v>1.3</v>
      </c>
      <c r="K536">
        <v>1.67</v>
      </c>
      <c r="L536">
        <v>1.58</v>
      </c>
      <c r="M536">
        <v>0</v>
      </c>
      <c r="N536">
        <v>1</v>
      </c>
      <c r="O536">
        <v>1</v>
      </c>
      <c r="P536">
        <v>1</v>
      </c>
      <c r="Q536">
        <v>0</v>
      </c>
      <c r="R536">
        <v>1</v>
      </c>
      <c r="T536">
        <v>29</v>
      </c>
      <c r="U536">
        <v>3</v>
      </c>
      <c r="V536">
        <v>7</v>
      </c>
      <c r="W536">
        <v>5</v>
      </c>
      <c r="X536">
        <v>0</v>
      </c>
      <c r="Y536">
        <v>2</v>
      </c>
      <c r="Z536">
        <v>0</v>
      </c>
      <c r="AA536">
        <v>1</v>
      </c>
      <c r="AB536">
        <v>4</v>
      </c>
      <c r="AC536">
        <v>1</v>
      </c>
      <c r="AD536">
        <v>1</v>
      </c>
      <c r="AE536">
        <v>7</v>
      </c>
      <c r="AF536">
        <v>12</v>
      </c>
      <c r="AG536">
        <v>0</v>
      </c>
      <c r="AH536">
        <v>5</v>
      </c>
      <c r="AI536">
        <v>7</v>
      </c>
      <c r="AJ536">
        <v>7</v>
      </c>
      <c r="AK536">
        <v>18</v>
      </c>
      <c r="AL536">
        <v>16</v>
      </c>
      <c r="AM536">
        <v>39</v>
      </c>
      <c r="AN536">
        <v>61</v>
      </c>
      <c r="AO536">
        <v>0.88</v>
      </c>
      <c r="AP536">
        <v>1.61</v>
      </c>
      <c r="AQ536">
        <v>2.7</v>
      </c>
      <c r="AR536">
        <v>65</v>
      </c>
      <c r="AS536">
        <v>80</v>
      </c>
      <c r="AT536">
        <v>45</v>
      </c>
      <c r="AU536">
        <v>30</v>
      </c>
      <c r="AV536">
        <v>15</v>
      </c>
      <c r="AW536">
        <v>40</v>
      </c>
      <c r="AX536">
        <v>80</v>
      </c>
      <c r="AY536">
        <v>35</v>
      </c>
      <c r="AZ536">
        <v>60</v>
      </c>
      <c r="BA536">
        <v>9.6</v>
      </c>
      <c r="BB536">
        <v>5.3</v>
      </c>
      <c r="BC536">
        <v>2.7</v>
      </c>
      <c r="BD536">
        <v>2.95</v>
      </c>
      <c r="BE536">
        <v>2.8</v>
      </c>
      <c r="BF536">
        <f t="shared" si="8"/>
        <v>2.2165426120228354E-2</v>
      </c>
      <c r="BG536">
        <f>1/Table3[[#This Row],[odds_ft_home_team_win]]-Table3[[#This Row],[Margin/3]]</f>
        <v>0.34820494425014198</v>
      </c>
      <c r="BH536">
        <f>1/Table3[[#This Row],[odds_ft_draw]]-Table3[[#This Row],[Margin/3]]</f>
        <v>0.31681762472722924</v>
      </c>
      <c r="BI536">
        <f>1/Table3[[#This Row],[odds_ft_away_team_win]]-Table3[[#This Row],[Margin/3]]</f>
        <v>0.33497743102262878</v>
      </c>
      <c r="BJ536">
        <f>MROUND(Table3[[#This Row],[ProbH]]*100,2)/100</f>
        <v>0.34</v>
      </c>
      <c r="BK536">
        <v>1.4</v>
      </c>
      <c r="BL536">
        <v>2.25</v>
      </c>
      <c r="BM536">
        <v>4.25</v>
      </c>
      <c r="BN536">
        <v>8.25</v>
      </c>
      <c r="BO536">
        <v>1.91</v>
      </c>
      <c r="BP536">
        <v>1.8</v>
      </c>
      <c r="BQ536" t="s">
        <v>2288</v>
      </c>
      <c r="BR536">
        <f>VLOOKUP(Table3[[#This Row],[Reference]],metron,10,FALSE)</f>
        <v>2.5229727551184897</v>
      </c>
      <c r="BS536">
        <f>VLOOKUP(Table3[[#This Row],[Reference]],metron,11,FALSE)</f>
        <v>1.228921489601805</v>
      </c>
      <c r="BT536">
        <f>VLOOKUP(Table3[[#This Row],[Reference]],metron,12,FALSE)</f>
        <v>1.2940512655166849</v>
      </c>
      <c r="BU536">
        <f>VLOOKUP(Table3[[#This Row],[Reference]],metron,13,FALSE)</f>
        <v>0.53240890035472432</v>
      </c>
      <c r="BV536">
        <f>VLOOKUP(Table3[[#This Row],[Reference]],metron,14,FALSE)</f>
        <v>0.56514027732989358</v>
      </c>
      <c r="BW536">
        <f>VLOOKUP(Table3[[#This Row],[Reference]],metron,15,FALSE)</f>
        <v>11.417888124439131</v>
      </c>
      <c r="BX536">
        <f>VLOOKUP(Table3[[#This Row],[Reference]],metron,16,FALSE)</f>
        <v>10.76308704756207</v>
      </c>
      <c r="BY536">
        <f>VLOOKUP(Table3[[#This Row],[Reference]],metron,17,FALSE)</f>
        <v>4.8317672021824798</v>
      </c>
      <c r="BZ536">
        <f>VLOOKUP(Table3[[#This Row],[Reference]],metron,18,FALSE)</f>
        <v>4.6698999696877843</v>
      </c>
      <c r="CA536">
        <f>VLOOKUP(Table3[[#This Row],[Reference]],metron,19,FALSE)</f>
        <v>6.5861209222566508</v>
      </c>
      <c r="CB536">
        <f>VLOOKUP(Table3[[#This Row],[Reference]],metron,20,FALSE)</f>
        <v>6.093187077874286</v>
      </c>
      <c r="CC536">
        <f>VLOOKUP(Table3[[#This Row],[Reference]],metron,21,FALSE)</f>
        <v>12.685679611650491</v>
      </c>
      <c r="CD536">
        <f>VLOOKUP(Table3[[#This Row],[Reference]],metron,22,FALSE)</f>
        <v>13.02639563106796</v>
      </c>
      <c r="CE536">
        <f>VLOOKUP(Table3[[#This Row],[Reference]],metron,23,FALSE)</f>
        <v>1.6481211768132831</v>
      </c>
      <c r="CF536">
        <f>VLOOKUP(Table3[[#This Row],[Reference]],metron,24,FALSE)</f>
        <v>1.8572676958928049</v>
      </c>
      <c r="CG536">
        <f>VLOOKUP(Table3[[#This Row],[Reference]],metron,25,FALSE)</f>
        <v>9.641712787649287E-2</v>
      </c>
      <c r="CH536">
        <f>VLOOKUP(Table3[[#This Row],[Reference]],metron,26,FALSE)</f>
        <v>0.11302068161957469</v>
      </c>
    </row>
    <row r="537" spans="1:86" hidden="1" x14ac:dyDescent="0.45">
      <c r="A537">
        <v>1582411200</v>
      </c>
      <c r="B537" t="s">
        <v>2691</v>
      </c>
      <c r="C537" t="s">
        <v>64</v>
      </c>
      <c r="D537" t="s">
        <v>65</v>
      </c>
      <c r="E537" t="s">
        <v>2316</v>
      </c>
      <c r="F537" t="s">
        <v>2291</v>
      </c>
      <c r="G537" t="s">
        <v>2408</v>
      </c>
      <c r="H537">
        <v>21</v>
      </c>
      <c r="I537">
        <v>1.4</v>
      </c>
      <c r="J537">
        <v>1.2</v>
      </c>
      <c r="K537">
        <v>1.42</v>
      </c>
      <c r="L537">
        <v>1.25</v>
      </c>
      <c r="M537">
        <v>0</v>
      </c>
      <c r="N537">
        <v>1</v>
      </c>
      <c r="O537">
        <v>1</v>
      </c>
      <c r="P537">
        <v>0</v>
      </c>
      <c r="Q537">
        <v>0</v>
      </c>
      <c r="R537">
        <v>0</v>
      </c>
      <c r="T537" t="s">
        <v>77</v>
      </c>
      <c r="U537">
        <v>5</v>
      </c>
      <c r="V537">
        <v>8</v>
      </c>
      <c r="W537">
        <v>4</v>
      </c>
      <c r="X537">
        <v>0</v>
      </c>
      <c r="Y537">
        <v>2</v>
      </c>
      <c r="Z537">
        <v>0</v>
      </c>
      <c r="AA537">
        <v>2</v>
      </c>
      <c r="AB537">
        <v>2</v>
      </c>
      <c r="AC537">
        <v>1</v>
      </c>
      <c r="AD537">
        <v>1</v>
      </c>
      <c r="AE537">
        <v>13</v>
      </c>
      <c r="AF537">
        <v>11</v>
      </c>
      <c r="AG537">
        <v>7</v>
      </c>
      <c r="AH537">
        <v>3</v>
      </c>
      <c r="AI537">
        <v>6</v>
      </c>
      <c r="AJ537">
        <v>8</v>
      </c>
      <c r="AK537">
        <v>17</v>
      </c>
      <c r="AL537">
        <v>19</v>
      </c>
      <c r="AM537">
        <v>60</v>
      </c>
      <c r="AN537">
        <v>40</v>
      </c>
      <c r="AO537">
        <v>1.91</v>
      </c>
      <c r="AP537">
        <v>1.38</v>
      </c>
      <c r="AQ537">
        <v>2.9</v>
      </c>
      <c r="AR537">
        <v>60</v>
      </c>
      <c r="AS537">
        <v>80</v>
      </c>
      <c r="AT537">
        <v>55</v>
      </c>
      <c r="AU537">
        <v>30</v>
      </c>
      <c r="AV537">
        <v>20</v>
      </c>
      <c r="AW537">
        <v>35</v>
      </c>
      <c r="AX537">
        <v>90</v>
      </c>
      <c r="AY537">
        <v>50</v>
      </c>
      <c r="AZ537">
        <v>80</v>
      </c>
      <c r="BA537">
        <v>9.8000000000000007</v>
      </c>
      <c r="BB537">
        <v>8.6999999999999993</v>
      </c>
      <c r="BC537">
        <v>1.91</v>
      </c>
      <c r="BD537">
        <v>3.25</v>
      </c>
      <c r="BE537">
        <v>4.2</v>
      </c>
      <c r="BF537">
        <f t="shared" si="8"/>
        <v>2.3115918403876501E-2</v>
      </c>
      <c r="BG537">
        <f>1/Table3[[#This Row],[odds_ft_home_team_win]]-Table3[[#This Row],[Margin/3]]</f>
        <v>0.50044429102020727</v>
      </c>
      <c r="BH537">
        <f>1/Table3[[#This Row],[odds_ft_draw]]-Table3[[#This Row],[Margin/3]]</f>
        <v>0.28457638928843121</v>
      </c>
      <c r="BI537">
        <f>1/Table3[[#This Row],[odds_ft_away_team_win]]-Table3[[#This Row],[Margin/3]]</f>
        <v>0.21497931969136158</v>
      </c>
      <c r="BJ537">
        <f>MROUND(Table3[[#This Row],[ProbH]]*100,2)/100</f>
        <v>0.5</v>
      </c>
      <c r="BK537">
        <v>1.41</v>
      </c>
      <c r="BL537">
        <v>2.2999999999999998</v>
      </c>
      <c r="BM537">
        <v>4.3499999999999996</v>
      </c>
      <c r="BN537">
        <v>8.5</v>
      </c>
      <c r="BO537">
        <v>2</v>
      </c>
      <c r="BP537">
        <v>1.71</v>
      </c>
      <c r="BQ537" t="s">
        <v>2400</v>
      </c>
      <c r="BR537">
        <f>VLOOKUP(Table3[[#This Row],[Reference]],metron,10,FALSE)</f>
        <v>2.5202079886551649</v>
      </c>
      <c r="BS537">
        <f>VLOOKUP(Table3[[#This Row],[Reference]],metron,11,FALSE)</f>
        <v>1.5342708579532029</v>
      </c>
      <c r="BT537">
        <f>VLOOKUP(Table3[[#This Row],[Reference]],metron,12,FALSE)</f>
        <v>0.98593713070196176</v>
      </c>
      <c r="BU537">
        <f>VLOOKUP(Table3[[#This Row],[Reference]],metron,13,FALSE)</f>
        <v>0.67513590167809023</v>
      </c>
      <c r="BV537">
        <f>VLOOKUP(Table3[[#This Row],[Reference]],metron,14,FALSE)</f>
        <v>0.4286727337194185</v>
      </c>
      <c r="BW537">
        <f>VLOOKUP(Table3[[#This Row],[Reference]],metron,15,FALSE)</f>
        <v>12.98669114272602</v>
      </c>
      <c r="BX537">
        <f>VLOOKUP(Table3[[#This Row],[Reference]],metron,16,FALSE)</f>
        <v>9.4167049105094076</v>
      </c>
      <c r="BY537">
        <f>VLOOKUP(Table3[[#This Row],[Reference]],metron,17,FALSE)</f>
        <v>5.6645716945996272</v>
      </c>
      <c r="BZ537">
        <f>VLOOKUP(Table3[[#This Row],[Reference]],metron,18,FALSE)</f>
        <v>4.0242085661080074</v>
      </c>
      <c r="CA537">
        <f>VLOOKUP(Table3[[#This Row],[Reference]],metron,19,FALSE)</f>
        <v>7.3221194481263927</v>
      </c>
      <c r="CB537">
        <f>VLOOKUP(Table3[[#This Row],[Reference]],metron,20,FALSE)</f>
        <v>5.3924963444014002</v>
      </c>
      <c r="CC537">
        <f>VLOOKUP(Table3[[#This Row],[Reference]],metron,21,FALSE)</f>
        <v>12.508162313432839</v>
      </c>
      <c r="CD537">
        <f>VLOOKUP(Table3[[#This Row],[Reference]],metron,22,FALSE)</f>
        <v>13.36963619402985</v>
      </c>
      <c r="CE537">
        <f>VLOOKUP(Table3[[#This Row],[Reference]],metron,23,FALSE)</f>
        <v>1.4438014689517029</v>
      </c>
      <c r="CF537">
        <f>VLOOKUP(Table3[[#This Row],[Reference]],metron,24,FALSE)</f>
        <v>1.9410193634542621</v>
      </c>
      <c r="CG537">
        <f>VLOOKUP(Table3[[#This Row],[Reference]],metron,25,FALSE)</f>
        <v>8.4130870242599604E-2</v>
      </c>
      <c r="CH537">
        <f>VLOOKUP(Table3[[#This Row],[Reference]],metron,26,FALSE)</f>
        <v>0.1275317160026708</v>
      </c>
    </row>
    <row r="538" spans="1:86" hidden="1" x14ac:dyDescent="0.45">
      <c r="A538">
        <v>1582418700</v>
      </c>
      <c r="B538" t="s">
        <v>2692</v>
      </c>
      <c r="C538" t="s">
        <v>64</v>
      </c>
      <c r="D538" t="s">
        <v>65</v>
      </c>
      <c r="E538" t="s">
        <v>2304</v>
      </c>
      <c r="F538" t="s">
        <v>2278</v>
      </c>
      <c r="G538" t="s">
        <v>2452</v>
      </c>
      <c r="H538">
        <v>21</v>
      </c>
      <c r="I538">
        <v>2</v>
      </c>
      <c r="J538">
        <v>0.11</v>
      </c>
      <c r="K538">
        <v>1.92</v>
      </c>
      <c r="L538">
        <v>0.09</v>
      </c>
      <c r="M538">
        <v>4</v>
      </c>
      <c r="N538">
        <v>0</v>
      </c>
      <c r="O538">
        <v>4</v>
      </c>
      <c r="P538">
        <v>2</v>
      </c>
      <c r="Q538">
        <v>2</v>
      </c>
      <c r="R538">
        <v>0</v>
      </c>
      <c r="S538" t="s">
        <v>2693</v>
      </c>
      <c r="U538">
        <v>5</v>
      </c>
      <c r="V538">
        <v>1</v>
      </c>
      <c r="W538">
        <v>3</v>
      </c>
      <c r="X538">
        <v>0</v>
      </c>
      <c r="Y538">
        <v>2</v>
      </c>
      <c r="Z538">
        <v>1</v>
      </c>
      <c r="AA538">
        <v>1</v>
      </c>
      <c r="AB538">
        <v>2</v>
      </c>
      <c r="AC538">
        <v>3</v>
      </c>
      <c r="AD538">
        <v>0</v>
      </c>
      <c r="AE538">
        <v>15</v>
      </c>
      <c r="AF538">
        <v>6</v>
      </c>
      <c r="AG538">
        <v>8</v>
      </c>
      <c r="AH538">
        <v>2</v>
      </c>
      <c r="AI538">
        <v>7</v>
      </c>
      <c r="AJ538">
        <v>4</v>
      </c>
      <c r="AK538">
        <v>27</v>
      </c>
      <c r="AL538">
        <v>11</v>
      </c>
      <c r="AM538">
        <v>73</v>
      </c>
      <c r="AN538">
        <v>27</v>
      </c>
      <c r="AO538">
        <v>1.99</v>
      </c>
      <c r="AP538">
        <v>0.78</v>
      </c>
      <c r="AQ538">
        <v>2.3199999999999998</v>
      </c>
      <c r="AR538">
        <v>32</v>
      </c>
      <c r="AS538">
        <v>69</v>
      </c>
      <c r="AT538">
        <v>37</v>
      </c>
      <c r="AU538">
        <v>26</v>
      </c>
      <c r="AV538">
        <v>16</v>
      </c>
      <c r="AW538">
        <v>26</v>
      </c>
      <c r="AX538">
        <v>47</v>
      </c>
      <c r="AY538">
        <v>42</v>
      </c>
      <c r="AZ538">
        <v>80</v>
      </c>
      <c r="BA538">
        <v>9.3699999999999992</v>
      </c>
      <c r="BB538">
        <v>5.27</v>
      </c>
      <c r="BC538">
        <v>1.67</v>
      </c>
      <c r="BD538">
        <v>3.5</v>
      </c>
      <c r="BE538">
        <v>5.55</v>
      </c>
      <c r="BF538">
        <f t="shared" si="8"/>
        <v>2.1565620368015608E-2</v>
      </c>
      <c r="BG538">
        <f>1/Table3[[#This Row],[odds_ft_home_team_win]]-Table3[[#This Row],[Margin/3]]</f>
        <v>0.57723677484156533</v>
      </c>
      <c r="BH538">
        <f>1/Table3[[#This Row],[odds_ft_draw]]-Table3[[#This Row],[Margin/3]]</f>
        <v>0.26414866534627007</v>
      </c>
      <c r="BI538">
        <f>1/Table3[[#This Row],[odds_ft_away_team_win]]-Table3[[#This Row],[Margin/3]]</f>
        <v>0.1586145598121646</v>
      </c>
      <c r="BJ538">
        <f>MROUND(Table3[[#This Row],[ProbH]]*100,2)/100</f>
        <v>0.57999999999999996</v>
      </c>
      <c r="BK538">
        <v>1.5</v>
      </c>
      <c r="BL538">
        <v>2.5499999999999998</v>
      </c>
      <c r="BM538">
        <v>5.05</v>
      </c>
      <c r="BN538">
        <v>10.25</v>
      </c>
      <c r="BO538">
        <v>2.4500000000000002</v>
      </c>
      <c r="BP538">
        <v>1.5</v>
      </c>
      <c r="BQ538" t="s">
        <v>2308</v>
      </c>
      <c r="BR538">
        <f>VLOOKUP(Table3[[#This Row],[Reference]],metron,10,FALSE)</f>
        <v>2.6362999299229148</v>
      </c>
      <c r="BS538">
        <f>VLOOKUP(Table3[[#This Row],[Reference]],metron,11,FALSE)</f>
        <v>1.7619715019855171</v>
      </c>
      <c r="BT538">
        <f>VLOOKUP(Table3[[#This Row],[Reference]],metron,12,FALSE)</f>
        <v>0.87432842793739785</v>
      </c>
      <c r="BU538">
        <f>VLOOKUP(Table3[[#This Row],[Reference]],metron,13,FALSE)</f>
        <v>0.78411214953271025</v>
      </c>
      <c r="BV538">
        <f>VLOOKUP(Table3[[#This Row],[Reference]],metron,14,FALSE)</f>
        <v>0.38060747663551397</v>
      </c>
      <c r="BW538">
        <f>VLOOKUP(Table3[[#This Row],[Reference]],metron,15,FALSE)</f>
        <v>14.215499378367181</v>
      </c>
      <c r="BX538">
        <f>VLOOKUP(Table3[[#This Row],[Reference]],metron,16,FALSE)</f>
        <v>8.9523612261806136</v>
      </c>
      <c r="BY538">
        <f>VLOOKUP(Table3[[#This Row],[Reference]],metron,17,FALSE)</f>
        <v>6.3083121289228163</v>
      </c>
      <c r="BZ538">
        <f>VLOOKUP(Table3[[#This Row],[Reference]],metron,18,FALSE)</f>
        <v>3.7757524374735061</v>
      </c>
      <c r="CA538">
        <f>VLOOKUP(Table3[[#This Row],[Reference]],metron,19,FALSE)</f>
        <v>7.9071872494443642</v>
      </c>
      <c r="CB538">
        <f>VLOOKUP(Table3[[#This Row],[Reference]],metron,20,FALSE)</f>
        <v>5.1766087887071075</v>
      </c>
      <c r="CC538">
        <f>VLOOKUP(Table3[[#This Row],[Reference]],metron,21,FALSE)</f>
        <v>12.634239592183521</v>
      </c>
      <c r="CD538">
        <f>VLOOKUP(Table3[[#This Row],[Reference]],metron,22,FALSE)</f>
        <v>13.597706032285471</v>
      </c>
      <c r="CE538">
        <f>VLOOKUP(Table3[[#This Row],[Reference]],metron,23,FALSE)</f>
        <v>1.365400161681487</v>
      </c>
      <c r="CF538">
        <f>VLOOKUP(Table3[[#This Row],[Reference]],metron,24,FALSE)</f>
        <v>1.963621665319321</v>
      </c>
      <c r="CG538">
        <f>VLOOKUP(Table3[[#This Row],[Reference]],metron,25,FALSE)</f>
        <v>7.1544058205335492E-2</v>
      </c>
      <c r="CH538">
        <f>VLOOKUP(Table3[[#This Row],[Reference]],metron,26,FALSE)</f>
        <v>0.1216653193209378</v>
      </c>
    </row>
    <row r="539" spans="1:86" hidden="1" x14ac:dyDescent="0.45">
      <c r="A539">
        <v>1582419000</v>
      </c>
      <c r="B539" t="s">
        <v>2694</v>
      </c>
      <c r="C539" t="s">
        <v>64</v>
      </c>
      <c r="D539" t="s">
        <v>65</v>
      </c>
      <c r="E539" t="s">
        <v>2330</v>
      </c>
      <c r="F539" t="s">
        <v>2290</v>
      </c>
      <c r="G539" t="s">
        <v>2301</v>
      </c>
      <c r="H539">
        <v>21</v>
      </c>
      <c r="I539">
        <v>1.5</v>
      </c>
      <c r="J539">
        <v>1.3</v>
      </c>
      <c r="K539">
        <v>1.42</v>
      </c>
      <c r="L539">
        <v>1.17</v>
      </c>
      <c r="M539">
        <v>2</v>
      </c>
      <c r="N539">
        <v>2</v>
      </c>
      <c r="O539">
        <v>4</v>
      </c>
      <c r="P539">
        <v>1</v>
      </c>
      <c r="Q539">
        <v>1</v>
      </c>
      <c r="R539">
        <v>0</v>
      </c>
      <c r="S539" t="s">
        <v>1604</v>
      </c>
      <c r="T539" t="s">
        <v>2695</v>
      </c>
      <c r="U539">
        <v>3</v>
      </c>
      <c r="V539">
        <v>7</v>
      </c>
      <c r="W539">
        <v>4</v>
      </c>
      <c r="X539">
        <v>0</v>
      </c>
      <c r="Y539">
        <v>4</v>
      </c>
      <c r="Z539">
        <v>0</v>
      </c>
      <c r="AA539">
        <v>1</v>
      </c>
      <c r="AB539">
        <v>3</v>
      </c>
      <c r="AC539">
        <v>2</v>
      </c>
      <c r="AD539">
        <v>2</v>
      </c>
      <c r="AE539">
        <v>13</v>
      </c>
      <c r="AF539">
        <v>14</v>
      </c>
      <c r="AG539">
        <v>4</v>
      </c>
      <c r="AH539">
        <v>6</v>
      </c>
      <c r="AI539">
        <v>9</v>
      </c>
      <c r="AJ539">
        <v>8</v>
      </c>
      <c r="AK539">
        <v>15</v>
      </c>
      <c r="AL539">
        <v>13</v>
      </c>
      <c r="AM539">
        <v>37</v>
      </c>
      <c r="AN539">
        <v>63</v>
      </c>
      <c r="AO539">
        <v>1.54</v>
      </c>
      <c r="AP539">
        <v>1.9</v>
      </c>
      <c r="AQ539">
        <v>2.4</v>
      </c>
      <c r="AR539">
        <v>50</v>
      </c>
      <c r="AS539">
        <v>75</v>
      </c>
      <c r="AT539">
        <v>40</v>
      </c>
      <c r="AU539">
        <v>20</v>
      </c>
      <c r="AV539">
        <v>5</v>
      </c>
      <c r="AW539">
        <v>15</v>
      </c>
      <c r="AX539">
        <v>70</v>
      </c>
      <c r="AY539">
        <v>45</v>
      </c>
      <c r="AZ539">
        <v>90</v>
      </c>
      <c r="BA539">
        <v>8.5</v>
      </c>
      <c r="BB539">
        <v>5.9</v>
      </c>
      <c r="BC539">
        <v>3.75</v>
      </c>
      <c r="BD539">
        <v>3.35</v>
      </c>
      <c r="BE539">
        <v>2</v>
      </c>
      <c r="BF539">
        <f t="shared" si="8"/>
        <v>2.172470978441125E-2</v>
      </c>
      <c r="BG539">
        <f>1/Table3[[#This Row],[odds_ft_home_team_win]]-Table3[[#This Row],[Margin/3]]</f>
        <v>0.24494195688225542</v>
      </c>
      <c r="BH539">
        <f>1/Table3[[#This Row],[odds_ft_draw]]-Table3[[#This Row],[Margin/3]]</f>
        <v>0.27678275290215587</v>
      </c>
      <c r="BI539">
        <f>1/Table3[[#This Row],[odds_ft_away_team_win]]-Table3[[#This Row],[Margin/3]]</f>
        <v>0.47827529021558873</v>
      </c>
      <c r="BJ539">
        <f>MROUND(Table3[[#This Row],[ProbH]]*100,2)/100</f>
        <v>0.24</v>
      </c>
      <c r="BK539">
        <v>1.42</v>
      </c>
      <c r="BL539">
        <v>2.2999999999999998</v>
      </c>
      <c r="BM539">
        <v>4.3499999999999996</v>
      </c>
      <c r="BN539">
        <v>8.75</v>
      </c>
      <c r="BO539">
        <v>2.0499999999999998</v>
      </c>
      <c r="BP539">
        <v>1.71</v>
      </c>
      <c r="BQ539" t="s">
        <v>2334</v>
      </c>
      <c r="BR539">
        <f>VLOOKUP(Table3[[#This Row],[Reference]],metron,10,FALSE)</f>
        <v>2.6014437689969609</v>
      </c>
      <c r="BS539">
        <f>VLOOKUP(Table3[[#This Row],[Reference]],metron,11,FALSE)</f>
        <v>1.067249240121581</v>
      </c>
      <c r="BT539">
        <f>VLOOKUP(Table3[[#This Row],[Reference]],metron,12,FALSE)</f>
        <v>1.53419452887538</v>
      </c>
      <c r="BU539">
        <f>VLOOKUP(Table3[[#This Row],[Reference]],metron,13,FALSE)</f>
        <v>0.45589353612167299</v>
      </c>
      <c r="BV539">
        <f>VLOOKUP(Table3[[#This Row],[Reference]],metron,14,FALSE)</f>
        <v>0.65133079847908748</v>
      </c>
      <c r="BW539">
        <f>VLOOKUP(Table3[[#This Row],[Reference]],metron,15,FALSE)</f>
        <v>10.75886524822695</v>
      </c>
      <c r="BX539">
        <f>VLOOKUP(Table3[[#This Row],[Reference]],metron,16,FALSE)</f>
        <v>12.46679561573179</v>
      </c>
      <c r="BY539">
        <f>VLOOKUP(Table3[[#This Row],[Reference]],metron,17,FALSE)</f>
        <v>4.1157347204161248</v>
      </c>
      <c r="BZ539">
        <f>VLOOKUP(Table3[[#This Row],[Reference]],metron,18,FALSE)</f>
        <v>5.1072821846553964</v>
      </c>
      <c r="CA539">
        <f>VLOOKUP(Table3[[#This Row],[Reference]],metron,19,FALSE)</f>
        <v>6.6431305278108255</v>
      </c>
      <c r="CB539">
        <f>VLOOKUP(Table3[[#This Row],[Reference]],metron,20,FALSE)</f>
        <v>7.3595134310763939</v>
      </c>
      <c r="CC539">
        <f>VLOOKUP(Table3[[#This Row],[Reference]],metron,21,FALSE)</f>
        <v>13.11140235910878</v>
      </c>
      <c r="CD539">
        <f>VLOOKUP(Table3[[#This Row],[Reference]],metron,22,FALSE)</f>
        <v>12.93184796854522</v>
      </c>
      <c r="CE539">
        <f>VLOOKUP(Table3[[#This Row],[Reference]],metron,23,FALSE)</f>
        <v>1.8341677096370459</v>
      </c>
      <c r="CF539">
        <f>VLOOKUP(Table3[[#This Row],[Reference]],metron,24,FALSE)</f>
        <v>1.7903629536921151</v>
      </c>
      <c r="CG539">
        <f>VLOOKUP(Table3[[#This Row],[Reference]],metron,25,FALSE)</f>
        <v>0.1095118898623279</v>
      </c>
      <c r="CH539">
        <f>VLOOKUP(Table3[[#This Row],[Reference]],metron,26,FALSE)</f>
        <v>9.3241551939924908E-2</v>
      </c>
    </row>
    <row r="540" spans="1:86" hidden="1" x14ac:dyDescent="0.45">
      <c r="A540">
        <v>1582490100</v>
      </c>
      <c r="B540" t="s">
        <v>2696</v>
      </c>
      <c r="C540" t="s">
        <v>64</v>
      </c>
      <c r="D540" t="s">
        <v>65</v>
      </c>
      <c r="E540" t="s">
        <v>2325</v>
      </c>
      <c r="F540" t="s">
        <v>2311</v>
      </c>
      <c r="G540" t="s">
        <v>2384</v>
      </c>
      <c r="H540">
        <v>21</v>
      </c>
      <c r="I540">
        <v>1.7</v>
      </c>
      <c r="J540">
        <v>1.4</v>
      </c>
      <c r="K540">
        <v>1.67</v>
      </c>
      <c r="L540">
        <v>1.67</v>
      </c>
      <c r="M540">
        <v>0</v>
      </c>
      <c r="N540">
        <v>4</v>
      </c>
      <c r="O540">
        <v>4</v>
      </c>
      <c r="P540">
        <v>2</v>
      </c>
      <c r="Q540">
        <v>0</v>
      </c>
      <c r="R540">
        <v>2</v>
      </c>
      <c r="T540" t="s">
        <v>2697</v>
      </c>
      <c r="U540">
        <v>4</v>
      </c>
      <c r="V540">
        <v>2</v>
      </c>
      <c r="W540">
        <v>2</v>
      </c>
      <c r="X540">
        <v>0</v>
      </c>
      <c r="Y540">
        <v>0</v>
      </c>
      <c r="Z540">
        <v>0</v>
      </c>
      <c r="AA540">
        <v>2</v>
      </c>
      <c r="AB540">
        <v>0</v>
      </c>
      <c r="AC540">
        <v>0</v>
      </c>
      <c r="AD540">
        <v>0</v>
      </c>
      <c r="AE540">
        <v>11</v>
      </c>
      <c r="AF540">
        <v>15</v>
      </c>
      <c r="AG540">
        <v>2</v>
      </c>
      <c r="AH540">
        <v>8</v>
      </c>
      <c r="AI540">
        <v>9</v>
      </c>
      <c r="AJ540">
        <v>7</v>
      </c>
      <c r="AK540">
        <v>6</v>
      </c>
      <c r="AL540">
        <v>4</v>
      </c>
      <c r="AM540">
        <v>49</v>
      </c>
      <c r="AN540">
        <v>51</v>
      </c>
      <c r="AO540">
        <v>1.34</v>
      </c>
      <c r="AP540">
        <v>1.87</v>
      </c>
      <c r="AQ540">
        <v>2.15</v>
      </c>
      <c r="AR540">
        <v>45</v>
      </c>
      <c r="AS540">
        <v>55</v>
      </c>
      <c r="AT540">
        <v>35</v>
      </c>
      <c r="AU540">
        <v>20</v>
      </c>
      <c r="AV540">
        <v>10</v>
      </c>
      <c r="AW540">
        <v>30</v>
      </c>
      <c r="AX540">
        <v>60</v>
      </c>
      <c r="AY540">
        <v>35</v>
      </c>
      <c r="AZ540">
        <v>60</v>
      </c>
      <c r="BA540">
        <v>8.9</v>
      </c>
      <c r="BB540">
        <v>4.8</v>
      </c>
      <c r="BC540">
        <v>2.75</v>
      </c>
      <c r="BD540">
        <v>2.95</v>
      </c>
      <c r="BE540">
        <v>2.75</v>
      </c>
      <c r="BF540">
        <f t="shared" si="8"/>
        <v>2.2085259373394967E-2</v>
      </c>
      <c r="BG540">
        <f>1/Table3[[#This Row],[odds_ft_home_team_win]]-Table3[[#This Row],[Margin/3]]</f>
        <v>0.3415511042629687</v>
      </c>
      <c r="BH540">
        <f>1/Table3[[#This Row],[odds_ft_draw]]-Table3[[#This Row],[Margin/3]]</f>
        <v>0.31689779147406266</v>
      </c>
      <c r="BI540">
        <f>1/Table3[[#This Row],[odds_ft_away_team_win]]-Table3[[#This Row],[Margin/3]]</f>
        <v>0.3415511042629687</v>
      </c>
      <c r="BJ540">
        <f>MROUND(Table3[[#This Row],[ProbH]]*100,2)/100</f>
        <v>0.34</v>
      </c>
      <c r="BK540">
        <v>1.4</v>
      </c>
      <c r="BL540">
        <v>2.2000000000000002</v>
      </c>
      <c r="BM540">
        <v>4.1500000000000004</v>
      </c>
      <c r="BN540">
        <v>8.25</v>
      </c>
      <c r="BO540">
        <v>1.91</v>
      </c>
      <c r="BP540">
        <v>1.83</v>
      </c>
      <c r="BQ540" t="s">
        <v>2328</v>
      </c>
      <c r="BR540">
        <f>VLOOKUP(Table3[[#This Row],[Reference]],metron,10,FALSE)</f>
        <v>2.5229727551184897</v>
      </c>
      <c r="BS540">
        <f>VLOOKUP(Table3[[#This Row],[Reference]],metron,11,FALSE)</f>
        <v>1.228921489601805</v>
      </c>
      <c r="BT540">
        <f>VLOOKUP(Table3[[#This Row],[Reference]],metron,12,FALSE)</f>
        <v>1.2940512655166849</v>
      </c>
      <c r="BU540">
        <f>VLOOKUP(Table3[[#This Row],[Reference]],metron,13,FALSE)</f>
        <v>0.53240890035472432</v>
      </c>
      <c r="BV540">
        <f>VLOOKUP(Table3[[#This Row],[Reference]],metron,14,FALSE)</f>
        <v>0.56514027732989358</v>
      </c>
      <c r="BW540">
        <f>VLOOKUP(Table3[[#This Row],[Reference]],metron,15,FALSE)</f>
        <v>11.417888124439131</v>
      </c>
      <c r="BX540">
        <f>VLOOKUP(Table3[[#This Row],[Reference]],metron,16,FALSE)</f>
        <v>10.76308704756207</v>
      </c>
      <c r="BY540">
        <f>VLOOKUP(Table3[[#This Row],[Reference]],metron,17,FALSE)</f>
        <v>4.8317672021824798</v>
      </c>
      <c r="BZ540">
        <f>VLOOKUP(Table3[[#This Row],[Reference]],metron,18,FALSE)</f>
        <v>4.6698999696877843</v>
      </c>
      <c r="CA540">
        <f>VLOOKUP(Table3[[#This Row],[Reference]],metron,19,FALSE)</f>
        <v>6.5861209222566508</v>
      </c>
      <c r="CB540">
        <f>VLOOKUP(Table3[[#This Row],[Reference]],metron,20,FALSE)</f>
        <v>6.093187077874286</v>
      </c>
      <c r="CC540">
        <f>VLOOKUP(Table3[[#This Row],[Reference]],metron,21,FALSE)</f>
        <v>12.685679611650491</v>
      </c>
      <c r="CD540">
        <f>VLOOKUP(Table3[[#This Row],[Reference]],metron,22,FALSE)</f>
        <v>13.02639563106796</v>
      </c>
      <c r="CE540">
        <f>VLOOKUP(Table3[[#This Row],[Reference]],metron,23,FALSE)</f>
        <v>1.6481211768132831</v>
      </c>
      <c r="CF540">
        <f>VLOOKUP(Table3[[#This Row],[Reference]],metron,24,FALSE)</f>
        <v>1.8572676958928049</v>
      </c>
      <c r="CG540">
        <f>VLOOKUP(Table3[[#This Row],[Reference]],metron,25,FALSE)</f>
        <v>9.641712787649287E-2</v>
      </c>
      <c r="CH540">
        <f>VLOOKUP(Table3[[#This Row],[Reference]],metron,26,FALSE)</f>
        <v>0.11302068161957469</v>
      </c>
    </row>
    <row r="541" spans="1:86" hidden="1" x14ac:dyDescent="0.45">
      <c r="A541">
        <v>1582497600</v>
      </c>
      <c r="B541" t="s">
        <v>2698</v>
      </c>
      <c r="C541" t="s">
        <v>64</v>
      </c>
      <c r="D541" t="s">
        <v>65</v>
      </c>
      <c r="E541" t="s">
        <v>2320</v>
      </c>
      <c r="F541" t="s">
        <v>2284</v>
      </c>
      <c r="G541" t="s">
        <v>2275</v>
      </c>
      <c r="H541">
        <v>21</v>
      </c>
      <c r="I541">
        <v>1.9</v>
      </c>
      <c r="J541">
        <v>0.33</v>
      </c>
      <c r="K541">
        <v>2.08</v>
      </c>
      <c r="L541">
        <v>0.75</v>
      </c>
      <c r="M541">
        <v>3</v>
      </c>
      <c r="N541">
        <v>0</v>
      </c>
      <c r="O541">
        <v>3</v>
      </c>
      <c r="P541">
        <v>1</v>
      </c>
      <c r="Q541">
        <v>1</v>
      </c>
      <c r="R541">
        <v>0</v>
      </c>
      <c r="S541" t="s">
        <v>2699</v>
      </c>
      <c r="U541">
        <v>7</v>
      </c>
      <c r="V541">
        <v>2</v>
      </c>
      <c r="W541">
        <v>1</v>
      </c>
      <c r="X541">
        <v>0</v>
      </c>
      <c r="Y541">
        <v>3</v>
      </c>
      <c r="Z541">
        <v>1</v>
      </c>
      <c r="AA541">
        <v>1</v>
      </c>
      <c r="AB541">
        <v>0</v>
      </c>
      <c r="AC541">
        <v>1</v>
      </c>
      <c r="AD541">
        <v>3</v>
      </c>
      <c r="AE541">
        <v>11</v>
      </c>
      <c r="AF541">
        <v>7</v>
      </c>
      <c r="AG541">
        <v>6</v>
      </c>
      <c r="AH541">
        <v>3</v>
      </c>
      <c r="AI541">
        <v>5</v>
      </c>
      <c r="AJ541">
        <v>4</v>
      </c>
      <c r="AK541">
        <v>14</v>
      </c>
      <c r="AL541">
        <v>15</v>
      </c>
      <c r="AM541">
        <v>66</v>
      </c>
      <c r="AN541">
        <v>34</v>
      </c>
      <c r="AO541">
        <v>1.72</v>
      </c>
      <c r="AP541">
        <v>0.98</v>
      </c>
      <c r="AQ541">
        <v>2.4</v>
      </c>
      <c r="AR541">
        <v>37</v>
      </c>
      <c r="AS541">
        <v>69</v>
      </c>
      <c r="AT541">
        <v>27</v>
      </c>
      <c r="AU541">
        <v>22</v>
      </c>
      <c r="AV541">
        <v>16</v>
      </c>
      <c r="AW541">
        <v>22</v>
      </c>
      <c r="AX541">
        <v>68</v>
      </c>
      <c r="AY541">
        <v>27</v>
      </c>
      <c r="AZ541">
        <v>69</v>
      </c>
      <c r="BA541">
        <v>10.31</v>
      </c>
      <c r="BB541">
        <v>5.5</v>
      </c>
      <c r="BC541">
        <v>1.17</v>
      </c>
      <c r="BD541">
        <v>6.65</v>
      </c>
      <c r="BE541">
        <v>17</v>
      </c>
      <c r="BF541">
        <f t="shared" si="8"/>
        <v>2.1300107987414513E-2</v>
      </c>
      <c r="BG541">
        <f>1/Table3[[#This Row],[odds_ft_home_team_win]]-Table3[[#This Row],[Margin/3]]</f>
        <v>0.83340074671344022</v>
      </c>
      <c r="BH541">
        <f>1/Table3[[#This Row],[odds_ft_draw]]-Table3[[#This Row],[Margin/3]]</f>
        <v>0.12907583186220953</v>
      </c>
      <c r="BI541">
        <f>1/Table3[[#This Row],[odds_ft_away_team_win]]-Table3[[#This Row],[Margin/3]]</f>
        <v>3.7523421424350195E-2</v>
      </c>
      <c r="BJ541">
        <f>MROUND(Table3[[#This Row],[ProbH]]*100,2)/100</f>
        <v>0.84</v>
      </c>
      <c r="BK541">
        <v>1.19</v>
      </c>
      <c r="BL541">
        <v>1.62</v>
      </c>
      <c r="BM541">
        <v>2.6</v>
      </c>
      <c r="BN541">
        <v>4.5999999999999996</v>
      </c>
      <c r="BO541">
        <v>2.4</v>
      </c>
      <c r="BP541">
        <v>1.53</v>
      </c>
      <c r="BQ541" t="s">
        <v>2323</v>
      </c>
      <c r="BR541">
        <f>VLOOKUP(Table3[[#This Row],[Reference]],metron,10,FALSE)</f>
        <v>3.2447058823529407</v>
      </c>
      <c r="BS541">
        <f>VLOOKUP(Table3[[#This Row],[Reference]],metron,11,FALSE)</f>
        <v>2.670588235294117</v>
      </c>
      <c r="BT541">
        <f>VLOOKUP(Table3[[#This Row],[Reference]],metron,12,FALSE)</f>
        <v>0.57411764705882351</v>
      </c>
      <c r="BU541">
        <f>VLOOKUP(Table3[[#This Row],[Reference]],metron,13,FALSE)</f>
        <v>1.2</v>
      </c>
      <c r="BV541">
        <f>VLOOKUP(Table3[[#This Row],[Reference]],metron,14,FALSE)</f>
        <v>0.26117647058823529</v>
      </c>
      <c r="BW541">
        <f>VLOOKUP(Table3[[#This Row],[Reference]],metron,15,FALSE)</f>
        <v>18.042372881355931</v>
      </c>
      <c r="BX541">
        <f>VLOOKUP(Table3[[#This Row],[Reference]],metron,16,FALSE)</f>
        <v>7.148305084745763</v>
      </c>
      <c r="BY541">
        <f>VLOOKUP(Table3[[#This Row],[Reference]],metron,17,FALSE)</f>
        <v>8.0170212765957451</v>
      </c>
      <c r="BZ541">
        <f>VLOOKUP(Table3[[#This Row],[Reference]],metron,18,FALSE)</f>
        <v>2.6</v>
      </c>
      <c r="CA541">
        <f>VLOOKUP(Table3[[#This Row],[Reference]],metron,19,FALSE)</f>
        <v>10.025351604760186</v>
      </c>
      <c r="CB541">
        <f>VLOOKUP(Table3[[#This Row],[Reference]],metron,20,FALSE)</f>
        <v>4.5483050847457633</v>
      </c>
      <c r="CC541">
        <f>VLOOKUP(Table3[[#This Row],[Reference]],metron,21,FALSE)</f>
        <v>11.306034482758619</v>
      </c>
      <c r="CD541">
        <f>VLOOKUP(Table3[[#This Row],[Reference]],metron,22,FALSE)</f>
        <v>12.870689655172409</v>
      </c>
      <c r="CE541">
        <f>VLOOKUP(Table3[[#This Row],[Reference]],metron,23,FALSE)</f>
        <v>1.203389830508474</v>
      </c>
      <c r="CF541">
        <f>VLOOKUP(Table3[[#This Row],[Reference]],metron,24,FALSE)</f>
        <v>2.0338983050847461</v>
      </c>
      <c r="CG541">
        <f>VLOOKUP(Table3[[#This Row],[Reference]],metron,25,FALSE)</f>
        <v>5.0847457627118647E-2</v>
      </c>
      <c r="CH541">
        <f>VLOOKUP(Table3[[#This Row],[Reference]],metron,26,FALSE)</f>
        <v>0.1228813559322034</v>
      </c>
    </row>
    <row r="542" spans="1:86" hidden="1" x14ac:dyDescent="0.45">
      <c r="A542">
        <v>1582505100</v>
      </c>
      <c r="B542" t="s">
        <v>2700</v>
      </c>
      <c r="C542" t="s">
        <v>64</v>
      </c>
      <c r="D542" t="s">
        <v>65</v>
      </c>
      <c r="E542" t="s">
        <v>2299</v>
      </c>
      <c r="F542" t="s">
        <v>66</v>
      </c>
      <c r="G542" t="s">
        <v>2292</v>
      </c>
      <c r="H542">
        <v>21</v>
      </c>
      <c r="I542">
        <v>2</v>
      </c>
      <c r="J542">
        <v>2.6</v>
      </c>
      <c r="K542">
        <v>1.67</v>
      </c>
      <c r="L542">
        <v>2.5</v>
      </c>
      <c r="M542">
        <v>0</v>
      </c>
      <c r="N542">
        <v>2</v>
      </c>
      <c r="O542">
        <v>2</v>
      </c>
      <c r="P542">
        <v>1</v>
      </c>
      <c r="Q542">
        <v>0</v>
      </c>
      <c r="R542">
        <v>1</v>
      </c>
      <c r="T542" t="s">
        <v>82</v>
      </c>
      <c r="U542">
        <v>4</v>
      </c>
      <c r="V542">
        <v>2</v>
      </c>
      <c r="W542">
        <v>4</v>
      </c>
      <c r="X542">
        <v>0</v>
      </c>
      <c r="Y542">
        <v>1</v>
      </c>
      <c r="Z542">
        <v>0</v>
      </c>
      <c r="AA542">
        <v>0</v>
      </c>
      <c r="AB542">
        <v>4</v>
      </c>
      <c r="AC542">
        <v>1</v>
      </c>
      <c r="AD542">
        <v>0</v>
      </c>
      <c r="AE542">
        <v>12</v>
      </c>
      <c r="AF542">
        <v>10</v>
      </c>
      <c r="AG542">
        <v>3</v>
      </c>
      <c r="AH542">
        <v>6</v>
      </c>
      <c r="AI542">
        <v>9</v>
      </c>
      <c r="AJ542">
        <v>4</v>
      </c>
      <c r="AK542">
        <v>18</v>
      </c>
      <c r="AL542">
        <v>13</v>
      </c>
      <c r="AM542">
        <v>44</v>
      </c>
      <c r="AN542">
        <v>56</v>
      </c>
      <c r="AO542">
        <v>1.57</v>
      </c>
      <c r="AP542">
        <v>1.58</v>
      </c>
      <c r="AQ542">
        <v>2.75</v>
      </c>
      <c r="AR542">
        <v>50</v>
      </c>
      <c r="AS542">
        <v>70</v>
      </c>
      <c r="AT542">
        <v>55</v>
      </c>
      <c r="AU542">
        <v>25</v>
      </c>
      <c r="AV542">
        <v>15</v>
      </c>
      <c r="AW542">
        <v>20</v>
      </c>
      <c r="AX542">
        <v>80</v>
      </c>
      <c r="AY542">
        <v>55</v>
      </c>
      <c r="AZ542">
        <v>70</v>
      </c>
      <c r="BA542">
        <v>12.7</v>
      </c>
      <c r="BB542">
        <v>5.6</v>
      </c>
      <c r="BC542">
        <v>4.55</v>
      </c>
      <c r="BD542">
        <v>3.4</v>
      </c>
      <c r="BE542">
        <v>1.83</v>
      </c>
      <c r="BF542">
        <f t="shared" si="8"/>
        <v>2.0115318090245731E-2</v>
      </c>
      <c r="BG542">
        <f>1/Table3[[#This Row],[odds_ft_home_team_win]]-Table3[[#This Row],[Margin/3]]</f>
        <v>0.19966490168997406</v>
      </c>
      <c r="BH542">
        <f>1/Table3[[#This Row],[odds_ft_draw]]-Table3[[#This Row],[Margin/3]]</f>
        <v>0.27400232896857779</v>
      </c>
      <c r="BI542">
        <f>1/Table3[[#This Row],[odds_ft_away_team_win]]-Table3[[#This Row],[Margin/3]]</f>
        <v>0.52633276934144824</v>
      </c>
      <c r="BJ542">
        <f>MROUND(Table3[[#This Row],[ProbH]]*100,2)/100</f>
        <v>0.2</v>
      </c>
      <c r="BK542">
        <v>1.39</v>
      </c>
      <c r="BL542">
        <v>2.2000000000000002</v>
      </c>
      <c r="BM542">
        <v>4.1500000000000004</v>
      </c>
      <c r="BN542">
        <v>8.25</v>
      </c>
      <c r="BO542">
        <v>2.0499999999999998</v>
      </c>
      <c r="BP542">
        <v>1.71</v>
      </c>
      <c r="BQ542" t="s">
        <v>2595</v>
      </c>
      <c r="BR542">
        <f>VLOOKUP(Table3[[#This Row],[Reference]],metron,10,FALSE)</f>
        <v>2.7065095398428731</v>
      </c>
      <c r="BS542">
        <f>VLOOKUP(Table3[[#This Row],[Reference]],metron,11,FALSE)</f>
        <v>1.0101010101010099</v>
      </c>
      <c r="BT542">
        <f>VLOOKUP(Table3[[#This Row],[Reference]],metron,12,FALSE)</f>
        <v>1.696408529741863</v>
      </c>
      <c r="BU542">
        <f>VLOOKUP(Table3[[#This Row],[Reference]],metron,13,FALSE)</f>
        <v>0.44044943820224719</v>
      </c>
      <c r="BV542">
        <f>VLOOKUP(Table3[[#This Row],[Reference]],metron,14,FALSE)</f>
        <v>0.74606741573033708</v>
      </c>
      <c r="BW542">
        <f>VLOOKUP(Table3[[#This Row],[Reference]],metron,15,FALSE)</f>
        <v>10.265072765072761</v>
      </c>
      <c r="BX542">
        <f>VLOOKUP(Table3[[#This Row],[Reference]],metron,16,FALSE)</f>
        <v>13.023908523908521</v>
      </c>
      <c r="BY542">
        <f>VLOOKUP(Table3[[#This Row],[Reference]],metron,17,FALSE)</f>
        <v>4.0483193277310923</v>
      </c>
      <c r="BZ542">
        <f>VLOOKUP(Table3[[#This Row],[Reference]],metron,18,FALSE)</f>
        <v>5.60609243697479</v>
      </c>
      <c r="CA542">
        <f>VLOOKUP(Table3[[#This Row],[Reference]],metron,19,FALSE)</f>
        <v>6.2167534373416684</v>
      </c>
      <c r="CB542">
        <f>VLOOKUP(Table3[[#This Row],[Reference]],metron,20,FALSE)</f>
        <v>7.4178160869337306</v>
      </c>
      <c r="CC542">
        <f>VLOOKUP(Table3[[#This Row],[Reference]],metron,21,FALSE)</f>
        <v>13.223628691983119</v>
      </c>
      <c r="CD542">
        <f>VLOOKUP(Table3[[#This Row],[Reference]],metron,22,FALSE)</f>
        <v>12.78586497890295</v>
      </c>
      <c r="CE542">
        <f>VLOOKUP(Table3[[#This Row],[Reference]],metron,23,FALSE)</f>
        <v>1.8442211055276381</v>
      </c>
      <c r="CF542">
        <f>VLOOKUP(Table3[[#This Row],[Reference]],metron,24,FALSE)</f>
        <v>1.7989949748743721</v>
      </c>
      <c r="CG542">
        <f>VLOOKUP(Table3[[#This Row],[Reference]],metron,25,FALSE)</f>
        <v>0.12060301507537689</v>
      </c>
      <c r="CH542">
        <f>VLOOKUP(Table3[[#This Row],[Reference]],metron,26,FALSE)</f>
        <v>0.11658291457286429</v>
      </c>
    </row>
    <row r="543" spans="1:86" hidden="1" x14ac:dyDescent="0.45">
      <c r="A543">
        <v>1582584000</v>
      </c>
      <c r="B543" t="s">
        <v>2701</v>
      </c>
      <c r="C543" t="s">
        <v>64</v>
      </c>
      <c r="D543" t="s">
        <v>65</v>
      </c>
      <c r="E543" t="s">
        <v>2315</v>
      </c>
      <c r="F543" t="s">
        <v>2331</v>
      </c>
      <c r="G543" t="s">
        <v>2327</v>
      </c>
      <c r="H543">
        <v>21</v>
      </c>
      <c r="I543">
        <v>1.2</v>
      </c>
      <c r="J543">
        <v>1.2</v>
      </c>
      <c r="K543">
        <v>1.5</v>
      </c>
      <c r="L543">
        <v>1</v>
      </c>
      <c r="M543">
        <v>3</v>
      </c>
      <c r="N543">
        <v>0</v>
      </c>
      <c r="O543">
        <v>3</v>
      </c>
      <c r="P543">
        <v>2</v>
      </c>
      <c r="Q543">
        <v>2</v>
      </c>
      <c r="R543">
        <v>0</v>
      </c>
      <c r="S543" t="s">
        <v>2702</v>
      </c>
      <c r="U543">
        <v>3</v>
      </c>
      <c r="V543">
        <v>2</v>
      </c>
      <c r="W543">
        <v>2</v>
      </c>
      <c r="X543">
        <v>0</v>
      </c>
      <c r="Y543">
        <v>3</v>
      </c>
      <c r="Z543">
        <v>0</v>
      </c>
      <c r="AA543">
        <v>2</v>
      </c>
      <c r="AB543">
        <v>0</v>
      </c>
      <c r="AC543">
        <v>1</v>
      </c>
      <c r="AD543">
        <v>2</v>
      </c>
      <c r="AE543">
        <v>11</v>
      </c>
      <c r="AF543">
        <v>12</v>
      </c>
      <c r="AG543">
        <v>8</v>
      </c>
      <c r="AH543">
        <v>5</v>
      </c>
      <c r="AI543">
        <v>3</v>
      </c>
      <c r="AJ543">
        <v>7</v>
      </c>
      <c r="AK543">
        <v>14</v>
      </c>
      <c r="AL543">
        <v>13</v>
      </c>
      <c r="AM543">
        <v>52</v>
      </c>
      <c r="AN543">
        <v>48</v>
      </c>
      <c r="AO543">
        <v>1.76</v>
      </c>
      <c r="AP543">
        <v>1.8</v>
      </c>
      <c r="AQ543">
        <v>1.95</v>
      </c>
      <c r="AR543">
        <v>35</v>
      </c>
      <c r="AS543">
        <v>60</v>
      </c>
      <c r="AT543">
        <v>30</v>
      </c>
      <c r="AU543">
        <v>15</v>
      </c>
      <c r="AV543">
        <v>10</v>
      </c>
      <c r="AW543">
        <v>20</v>
      </c>
      <c r="AX543">
        <v>55</v>
      </c>
      <c r="AY543">
        <v>35</v>
      </c>
      <c r="AZ543">
        <v>60</v>
      </c>
      <c r="BA543">
        <v>8.6</v>
      </c>
      <c r="BB543">
        <v>4.0999999999999996</v>
      </c>
      <c r="BC543">
        <v>2.15</v>
      </c>
      <c r="BD543">
        <v>2.9</v>
      </c>
      <c r="BE543">
        <v>3.95</v>
      </c>
      <c r="BF543">
        <f t="shared" si="8"/>
        <v>2.1036140746229764E-2</v>
      </c>
      <c r="BG543">
        <f>1/Table3[[#This Row],[odds_ft_home_team_win]]-Table3[[#This Row],[Margin/3]]</f>
        <v>0.44408013832353765</v>
      </c>
      <c r="BH543">
        <f>1/Table3[[#This Row],[odds_ft_draw]]-Table3[[#This Row],[Margin/3]]</f>
        <v>0.32379144546066679</v>
      </c>
      <c r="BI543">
        <f>1/Table3[[#This Row],[odds_ft_away_team_win]]-Table3[[#This Row],[Margin/3]]</f>
        <v>0.23212841621579552</v>
      </c>
      <c r="BJ543">
        <f>MROUND(Table3[[#This Row],[ProbH]]*100,2)/100</f>
        <v>0.44</v>
      </c>
      <c r="BK543">
        <v>1.5</v>
      </c>
      <c r="BL543">
        <v>2.5</v>
      </c>
      <c r="BM543">
        <v>4.95</v>
      </c>
      <c r="BN543">
        <v>10</v>
      </c>
      <c r="BO543">
        <v>2.1</v>
      </c>
      <c r="BP543">
        <v>1.69</v>
      </c>
      <c r="BQ543" t="s">
        <v>2318</v>
      </c>
      <c r="BR543">
        <f>VLOOKUP(Table3[[#This Row],[Reference]],metron,10,FALSE)</f>
        <v>2.4807646356033461</v>
      </c>
      <c r="BS543">
        <f>VLOOKUP(Table3[[#This Row],[Reference]],metron,11,FALSE)</f>
        <v>1.4140979689366791</v>
      </c>
      <c r="BT543">
        <f>VLOOKUP(Table3[[#This Row],[Reference]],metron,12,FALSE)</f>
        <v>1.0666666666666671</v>
      </c>
      <c r="BU543">
        <f>VLOOKUP(Table3[[#This Row],[Reference]],metron,13,FALSE)</f>
        <v>0.62712066905615294</v>
      </c>
      <c r="BV543">
        <f>VLOOKUP(Table3[[#This Row],[Reference]],metron,14,FALSE)</f>
        <v>0.46009557945041818</v>
      </c>
      <c r="BW543">
        <f>VLOOKUP(Table3[[#This Row],[Reference]],metron,15,FALSE)</f>
        <v>12.56969280146722</v>
      </c>
      <c r="BX543">
        <f>VLOOKUP(Table3[[#This Row],[Reference]],metron,16,FALSE)</f>
        <v>9.8695552498853729</v>
      </c>
      <c r="BY543">
        <f>VLOOKUP(Table3[[#This Row],[Reference]],metron,17,FALSE)</f>
        <v>5.2754256787850897</v>
      </c>
      <c r="BZ543">
        <f>VLOOKUP(Table3[[#This Row],[Reference]],metron,18,FALSE)</f>
        <v>4.1279337321675103</v>
      </c>
      <c r="CA543">
        <f>VLOOKUP(Table3[[#This Row],[Reference]],metron,19,FALSE)</f>
        <v>7.2942671226821298</v>
      </c>
      <c r="CB543">
        <f>VLOOKUP(Table3[[#This Row],[Reference]],metron,20,FALSE)</f>
        <v>5.7416215177178627</v>
      </c>
      <c r="CC543">
        <f>VLOOKUP(Table3[[#This Row],[Reference]],metron,21,FALSE)</f>
        <v>12.897246007868549</v>
      </c>
      <c r="CD543">
        <f>VLOOKUP(Table3[[#This Row],[Reference]],metron,22,FALSE)</f>
        <v>13.507058551261281</v>
      </c>
      <c r="CE543">
        <f>VLOOKUP(Table3[[#This Row],[Reference]],metron,23,FALSE)</f>
        <v>1.576522702104098</v>
      </c>
      <c r="CF543">
        <f>VLOOKUP(Table3[[#This Row],[Reference]],metron,24,FALSE)</f>
        <v>1.917165005537099</v>
      </c>
      <c r="CG543">
        <f>VLOOKUP(Table3[[#This Row],[Reference]],metron,25,FALSE)</f>
        <v>8.4385382059800659E-2</v>
      </c>
      <c r="CH543">
        <f>VLOOKUP(Table3[[#This Row],[Reference]],metron,26,FALSE)</f>
        <v>0.1233665559246955</v>
      </c>
    </row>
    <row r="544" spans="1:86" hidden="1" x14ac:dyDescent="0.45">
      <c r="A544">
        <v>1582591500</v>
      </c>
      <c r="B544" t="s">
        <v>2703</v>
      </c>
      <c r="C544" t="s">
        <v>64</v>
      </c>
      <c r="D544" t="s">
        <v>65</v>
      </c>
      <c r="E544" t="s">
        <v>2274</v>
      </c>
      <c r="F544" t="s">
        <v>2305</v>
      </c>
      <c r="G544" t="s">
        <v>2343</v>
      </c>
      <c r="H544">
        <v>21</v>
      </c>
      <c r="I544">
        <v>1.56</v>
      </c>
      <c r="J544">
        <v>0.9</v>
      </c>
      <c r="K544">
        <v>1.36</v>
      </c>
      <c r="L544">
        <v>0.83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U544">
        <v>11</v>
      </c>
      <c r="V544">
        <v>5</v>
      </c>
      <c r="W544">
        <v>3</v>
      </c>
      <c r="X544">
        <v>0</v>
      </c>
      <c r="Y544">
        <v>2</v>
      </c>
      <c r="Z544">
        <v>0</v>
      </c>
      <c r="AA544">
        <v>1</v>
      </c>
      <c r="AB544">
        <v>2</v>
      </c>
      <c r="AC544">
        <v>0</v>
      </c>
      <c r="AD544">
        <v>2</v>
      </c>
      <c r="AE544">
        <v>13</v>
      </c>
      <c r="AF544">
        <v>10</v>
      </c>
      <c r="AG544">
        <v>5</v>
      </c>
      <c r="AH544">
        <v>3</v>
      </c>
      <c r="AI544">
        <v>8</v>
      </c>
      <c r="AJ544">
        <v>7</v>
      </c>
      <c r="AK544">
        <v>10</v>
      </c>
      <c r="AL544">
        <v>11</v>
      </c>
      <c r="AM544">
        <v>59</v>
      </c>
      <c r="AN544">
        <v>41</v>
      </c>
      <c r="AO544">
        <v>1.93</v>
      </c>
      <c r="AP544">
        <v>1.42</v>
      </c>
      <c r="AQ544">
        <v>2.2999999999999998</v>
      </c>
      <c r="AR544">
        <v>52</v>
      </c>
      <c r="AS544">
        <v>67</v>
      </c>
      <c r="AT544">
        <v>42</v>
      </c>
      <c r="AU544">
        <v>21</v>
      </c>
      <c r="AV544">
        <v>5</v>
      </c>
      <c r="AW544">
        <v>11</v>
      </c>
      <c r="AX544">
        <v>74</v>
      </c>
      <c r="AY544">
        <v>47</v>
      </c>
      <c r="AZ544">
        <v>73</v>
      </c>
      <c r="BA544">
        <v>8.5299999999999994</v>
      </c>
      <c r="BB544">
        <v>5.41</v>
      </c>
      <c r="BC544">
        <v>2</v>
      </c>
      <c r="BD544">
        <v>3.15</v>
      </c>
      <c r="BE544">
        <v>3.95</v>
      </c>
      <c r="BF544">
        <f t="shared" si="8"/>
        <v>2.3541624807447592E-2</v>
      </c>
      <c r="BG544">
        <f>1/Table3[[#This Row],[odds_ft_home_team_win]]-Table3[[#This Row],[Margin/3]]</f>
        <v>0.47645837519255241</v>
      </c>
      <c r="BH544">
        <f>1/Table3[[#This Row],[odds_ft_draw]]-Table3[[#This Row],[Margin/3]]</f>
        <v>0.29391869265286985</v>
      </c>
      <c r="BI544">
        <f>1/Table3[[#This Row],[odds_ft_away_team_win]]-Table3[[#This Row],[Margin/3]]</f>
        <v>0.22962293215457769</v>
      </c>
      <c r="BJ544">
        <f>MROUND(Table3[[#This Row],[ProbH]]*100,2)/100</f>
        <v>0.48</v>
      </c>
      <c r="BK544">
        <v>1.5</v>
      </c>
      <c r="BL544">
        <v>2.5</v>
      </c>
      <c r="BM544">
        <v>4.95</v>
      </c>
      <c r="BN544">
        <v>10</v>
      </c>
      <c r="BO544">
        <v>2.15</v>
      </c>
      <c r="BP544">
        <v>1.65</v>
      </c>
      <c r="BQ544" t="s">
        <v>2351</v>
      </c>
      <c r="BR544">
        <f>VLOOKUP(Table3[[#This Row],[Reference]],metron,10,FALSE)</f>
        <v>2.5271929824561399</v>
      </c>
      <c r="BS544">
        <f>VLOOKUP(Table3[[#This Row],[Reference]],metron,11,FALSE)</f>
        <v>1.510877192982456</v>
      </c>
      <c r="BT544">
        <f>VLOOKUP(Table3[[#This Row],[Reference]],metron,12,FALSE)</f>
        <v>1.0163157894736841</v>
      </c>
      <c r="BU544">
        <f>VLOOKUP(Table3[[#This Row],[Reference]],metron,13,FALSE)</f>
        <v>0.67350877192982461</v>
      </c>
      <c r="BV544">
        <f>VLOOKUP(Table3[[#This Row],[Reference]],metron,14,FALSE)</f>
        <v>0.4442105263157895</v>
      </c>
      <c r="BW544">
        <f>VLOOKUP(Table3[[#This Row],[Reference]],metron,15,FALSE)</f>
        <v>12.80980392156863</v>
      </c>
      <c r="BX544">
        <f>VLOOKUP(Table3[[#This Row],[Reference]],metron,16,FALSE)</f>
        <v>9.6872549019607845</v>
      </c>
      <c r="BY544">
        <f>VLOOKUP(Table3[[#This Row],[Reference]],metron,17,FALSE)</f>
        <v>5.6491169610129957</v>
      </c>
      <c r="BZ544">
        <f>VLOOKUP(Table3[[#This Row],[Reference]],metron,18,FALSE)</f>
        <v>4.1379540153282237</v>
      </c>
      <c r="CA544">
        <f>VLOOKUP(Table3[[#This Row],[Reference]],metron,19,FALSE)</f>
        <v>7.1606869605556343</v>
      </c>
      <c r="CB544">
        <f>VLOOKUP(Table3[[#This Row],[Reference]],metron,20,FALSE)</f>
        <v>5.5493008866325608</v>
      </c>
      <c r="CC544">
        <f>VLOOKUP(Table3[[#This Row],[Reference]],metron,21,FALSE)</f>
        <v>12.9029029029029</v>
      </c>
      <c r="CD544">
        <f>VLOOKUP(Table3[[#This Row],[Reference]],metron,22,FALSE)</f>
        <v>13.75508842175509</v>
      </c>
      <c r="CE544">
        <f>VLOOKUP(Table3[[#This Row],[Reference]],metron,23,FALSE)</f>
        <v>1.5287356321839081</v>
      </c>
      <c r="CF544">
        <f>VLOOKUP(Table3[[#This Row],[Reference]],metron,24,FALSE)</f>
        <v>1.9664750957854411</v>
      </c>
      <c r="CG544">
        <f>VLOOKUP(Table3[[#This Row],[Reference]],metron,25,FALSE)</f>
        <v>8.8441890166028103E-2</v>
      </c>
      <c r="CH544">
        <f>VLOOKUP(Table3[[#This Row],[Reference]],metron,26,FALSE)</f>
        <v>0.13409961685823751</v>
      </c>
    </row>
    <row r="545" spans="1:86" hidden="1" x14ac:dyDescent="0.45">
      <c r="A545">
        <v>1582591800</v>
      </c>
      <c r="B545" t="s">
        <v>2704</v>
      </c>
      <c r="C545" t="s">
        <v>64</v>
      </c>
      <c r="D545" t="s">
        <v>65</v>
      </c>
      <c r="E545" t="s">
        <v>2310</v>
      </c>
      <c r="F545" t="s">
        <v>2321</v>
      </c>
      <c r="G545" t="s">
        <v>2306</v>
      </c>
      <c r="H545">
        <v>21</v>
      </c>
      <c r="I545">
        <v>1.8</v>
      </c>
      <c r="J545">
        <v>0.6</v>
      </c>
      <c r="K545">
        <v>2</v>
      </c>
      <c r="L545">
        <v>0.75</v>
      </c>
      <c r="M545">
        <v>4</v>
      </c>
      <c r="N545">
        <v>2</v>
      </c>
      <c r="O545">
        <v>6</v>
      </c>
      <c r="P545">
        <v>3</v>
      </c>
      <c r="Q545">
        <v>2</v>
      </c>
      <c r="R545">
        <v>1</v>
      </c>
      <c r="S545" t="s">
        <v>2705</v>
      </c>
      <c r="T545" t="s">
        <v>2706</v>
      </c>
      <c r="U545">
        <v>2</v>
      </c>
      <c r="V545">
        <v>4</v>
      </c>
      <c r="W545">
        <v>2</v>
      </c>
      <c r="X545">
        <v>0</v>
      </c>
      <c r="Y545">
        <v>5</v>
      </c>
      <c r="Z545">
        <v>0</v>
      </c>
      <c r="AA545">
        <v>1</v>
      </c>
      <c r="AB545">
        <v>1</v>
      </c>
      <c r="AC545">
        <v>2</v>
      </c>
      <c r="AD545">
        <v>3</v>
      </c>
      <c r="AE545">
        <v>22</v>
      </c>
      <c r="AF545">
        <v>8</v>
      </c>
      <c r="AG545">
        <v>9</v>
      </c>
      <c r="AH545">
        <v>5</v>
      </c>
      <c r="AI545">
        <v>13</v>
      </c>
      <c r="AJ545">
        <v>3</v>
      </c>
      <c r="AK545">
        <v>10</v>
      </c>
      <c r="AL545">
        <v>14</v>
      </c>
      <c r="AM545">
        <v>65</v>
      </c>
      <c r="AN545">
        <v>35</v>
      </c>
      <c r="AO545">
        <v>2.5299999999999998</v>
      </c>
      <c r="AP545">
        <v>1.17</v>
      </c>
      <c r="AQ545">
        <v>2.15</v>
      </c>
      <c r="AR545">
        <v>50</v>
      </c>
      <c r="AS545">
        <v>50</v>
      </c>
      <c r="AT545">
        <v>45</v>
      </c>
      <c r="AU545">
        <v>15</v>
      </c>
      <c r="AV545">
        <v>15</v>
      </c>
      <c r="AW545">
        <v>20</v>
      </c>
      <c r="AX545">
        <v>50</v>
      </c>
      <c r="AY545">
        <v>40</v>
      </c>
      <c r="AZ545">
        <v>70</v>
      </c>
      <c r="BA545">
        <v>10.199999999999999</v>
      </c>
      <c r="BB545">
        <v>6.5</v>
      </c>
      <c r="BC545">
        <v>1.67</v>
      </c>
      <c r="BD545">
        <v>3.6</v>
      </c>
      <c r="BE545">
        <v>5.35</v>
      </c>
      <c r="BF545">
        <f t="shared" si="8"/>
        <v>2.1165353612608701E-2</v>
      </c>
      <c r="BG545">
        <f>1/Table3[[#This Row],[odds_ft_home_team_win]]-Table3[[#This Row],[Margin/3]]</f>
        <v>0.57763704159697216</v>
      </c>
      <c r="BH545">
        <f>1/Table3[[#This Row],[odds_ft_draw]]-Table3[[#This Row],[Margin/3]]</f>
        <v>0.25661242416516911</v>
      </c>
      <c r="BI545">
        <f>1/Table3[[#This Row],[odds_ft_away_team_win]]-Table3[[#This Row],[Margin/3]]</f>
        <v>0.1657505342378586</v>
      </c>
      <c r="BJ545">
        <f>MROUND(Table3[[#This Row],[ProbH]]*100,2)/100</f>
        <v>0.57999999999999996</v>
      </c>
      <c r="BK545">
        <v>1.45</v>
      </c>
      <c r="BL545">
        <v>2.4</v>
      </c>
      <c r="BM545">
        <v>4.5999999999999996</v>
      </c>
      <c r="BN545">
        <v>9.25</v>
      </c>
      <c r="BO545">
        <v>2.2999999999999998</v>
      </c>
      <c r="BP545">
        <v>1.57</v>
      </c>
      <c r="BQ545" t="s">
        <v>2313</v>
      </c>
      <c r="BR545">
        <f>VLOOKUP(Table3[[#This Row],[Reference]],metron,10,FALSE)</f>
        <v>2.6362999299229148</v>
      </c>
      <c r="BS545">
        <f>VLOOKUP(Table3[[#This Row],[Reference]],metron,11,FALSE)</f>
        <v>1.7619715019855171</v>
      </c>
      <c r="BT545">
        <f>VLOOKUP(Table3[[#This Row],[Reference]],metron,12,FALSE)</f>
        <v>0.87432842793739785</v>
      </c>
      <c r="BU545">
        <f>VLOOKUP(Table3[[#This Row],[Reference]],metron,13,FALSE)</f>
        <v>0.78411214953271025</v>
      </c>
      <c r="BV545">
        <f>VLOOKUP(Table3[[#This Row],[Reference]],metron,14,FALSE)</f>
        <v>0.38060747663551397</v>
      </c>
      <c r="BW545">
        <f>VLOOKUP(Table3[[#This Row],[Reference]],metron,15,FALSE)</f>
        <v>14.215499378367181</v>
      </c>
      <c r="BX545">
        <f>VLOOKUP(Table3[[#This Row],[Reference]],metron,16,FALSE)</f>
        <v>8.9523612261806136</v>
      </c>
      <c r="BY545">
        <f>VLOOKUP(Table3[[#This Row],[Reference]],metron,17,FALSE)</f>
        <v>6.3083121289228163</v>
      </c>
      <c r="BZ545">
        <f>VLOOKUP(Table3[[#This Row],[Reference]],metron,18,FALSE)</f>
        <v>3.7757524374735061</v>
      </c>
      <c r="CA545">
        <f>VLOOKUP(Table3[[#This Row],[Reference]],metron,19,FALSE)</f>
        <v>7.9071872494443642</v>
      </c>
      <c r="CB545">
        <f>VLOOKUP(Table3[[#This Row],[Reference]],metron,20,FALSE)</f>
        <v>5.1766087887071075</v>
      </c>
      <c r="CC545">
        <f>VLOOKUP(Table3[[#This Row],[Reference]],metron,21,FALSE)</f>
        <v>12.634239592183521</v>
      </c>
      <c r="CD545">
        <f>VLOOKUP(Table3[[#This Row],[Reference]],metron,22,FALSE)</f>
        <v>13.597706032285471</v>
      </c>
      <c r="CE545">
        <f>VLOOKUP(Table3[[#This Row],[Reference]],metron,23,FALSE)</f>
        <v>1.365400161681487</v>
      </c>
      <c r="CF545">
        <f>VLOOKUP(Table3[[#This Row],[Reference]],metron,24,FALSE)</f>
        <v>1.963621665319321</v>
      </c>
      <c r="CG545">
        <f>VLOOKUP(Table3[[#This Row],[Reference]],metron,25,FALSE)</f>
        <v>7.1544058205335492E-2</v>
      </c>
      <c r="CH545">
        <f>VLOOKUP(Table3[[#This Row],[Reference]],metron,26,FALSE)</f>
        <v>0.1216653193209378</v>
      </c>
    </row>
    <row r="546" spans="1:86" hidden="1" x14ac:dyDescent="0.45">
      <c r="A546">
        <v>1582927200</v>
      </c>
      <c r="B546" t="s">
        <v>2707</v>
      </c>
      <c r="C546" t="s">
        <v>64</v>
      </c>
      <c r="D546" t="s">
        <v>65</v>
      </c>
      <c r="E546" t="s">
        <v>2273</v>
      </c>
      <c r="F546" t="s">
        <v>2304</v>
      </c>
      <c r="G546" t="s">
        <v>2306</v>
      </c>
      <c r="H546">
        <v>22</v>
      </c>
      <c r="I546">
        <v>1.9</v>
      </c>
      <c r="J546">
        <v>1.1000000000000001</v>
      </c>
      <c r="K546">
        <v>1.82</v>
      </c>
      <c r="L546">
        <v>1.0900000000000001</v>
      </c>
      <c r="M546">
        <v>1</v>
      </c>
      <c r="N546">
        <v>1</v>
      </c>
      <c r="O546">
        <v>2</v>
      </c>
      <c r="P546">
        <v>1</v>
      </c>
      <c r="Q546">
        <v>1</v>
      </c>
      <c r="R546">
        <v>0</v>
      </c>
      <c r="S546">
        <v>38</v>
      </c>
      <c r="T546">
        <v>66</v>
      </c>
      <c r="U546">
        <v>8</v>
      </c>
      <c r="V546">
        <v>3</v>
      </c>
      <c r="W546">
        <v>3</v>
      </c>
      <c r="X546">
        <v>0</v>
      </c>
      <c r="Y546">
        <v>2</v>
      </c>
      <c r="Z546">
        <v>0</v>
      </c>
      <c r="AA546">
        <v>1</v>
      </c>
      <c r="AB546">
        <v>2</v>
      </c>
      <c r="AC546">
        <v>0</v>
      </c>
      <c r="AD546">
        <v>2</v>
      </c>
      <c r="AE546">
        <v>9</v>
      </c>
      <c r="AF546">
        <v>12</v>
      </c>
      <c r="AG546">
        <v>7</v>
      </c>
      <c r="AH546">
        <v>3</v>
      </c>
      <c r="AI546">
        <v>2</v>
      </c>
      <c r="AJ546">
        <v>9</v>
      </c>
      <c r="AK546">
        <v>11</v>
      </c>
      <c r="AL546">
        <v>16</v>
      </c>
      <c r="AM546">
        <v>59</v>
      </c>
      <c r="AN546">
        <v>41</v>
      </c>
      <c r="AO546">
        <v>1.64</v>
      </c>
      <c r="AP546">
        <v>1.42</v>
      </c>
      <c r="AQ546">
        <v>2.4500000000000002</v>
      </c>
      <c r="AR546">
        <v>65</v>
      </c>
      <c r="AS546">
        <v>70</v>
      </c>
      <c r="AT546">
        <v>35</v>
      </c>
      <c r="AU546">
        <v>30</v>
      </c>
      <c r="AV546">
        <v>10</v>
      </c>
      <c r="AW546">
        <v>35</v>
      </c>
      <c r="AX546">
        <v>60</v>
      </c>
      <c r="AY546">
        <v>40</v>
      </c>
      <c r="AZ546">
        <v>75</v>
      </c>
      <c r="BA546">
        <v>9.6999999999999993</v>
      </c>
      <c r="BB546">
        <v>6.1</v>
      </c>
      <c r="BC546">
        <v>2.2999999999999998</v>
      </c>
      <c r="BD546">
        <v>2.9</v>
      </c>
      <c r="BE546">
        <v>3.45</v>
      </c>
      <c r="BF546">
        <f t="shared" si="8"/>
        <v>2.3155089122105659E-2</v>
      </c>
      <c r="BG546">
        <f>1/Table3[[#This Row],[odds_ft_home_team_win]]-Table3[[#This Row],[Margin/3]]</f>
        <v>0.41162751957354654</v>
      </c>
      <c r="BH546">
        <f>1/Table3[[#This Row],[odds_ft_draw]]-Table3[[#This Row],[Margin/3]]</f>
        <v>0.3216724970847909</v>
      </c>
      <c r="BI546">
        <f>1/Table3[[#This Row],[odds_ft_away_team_win]]-Table3[[#This Row],[Margin/3]]</f>
        <v>0.26669998334166245</v>
      </c>
      <c r="BJ546">
        <f>MROUND(Table3[[#This Row],[ProbH]]*100,2)/100</f>
        <v>0.42</v>
      </c>
      <c r="BK546">
        <v>1.47</v>
      </c>
      <c r="BL546">
        <v>2.4</v>
      </c>
      <c r="BM546">
        <v>4.7</v>
      </c>
      <c r="BN546">
        <v>9.5</v>
      </c>
      <c r="BO546">
        <v>2</v>
      </c>
      <c r="BP546">
        <v>1.74</v>
      </c>
      <c r="BQ546" t="s">
        <v>2276</v>
      </c>
      <c r="BR546">
        <f>VLOOKUP(Table3[[#This Row],[Reference]],metron,10,FALSE)</f>
        <v>2.4884649511978703</v>
      </c>
      <c r="BS546">
        <f>VLOOKUP(Table3[[#This Row],[Reference]],metron,11,FALSE)</f>
        <v>1.396960958296362</v>
      </c>
      <c r="BT546">
        <f>VLOOKUP(Table3[[#This Row],[Reference]],metron,12,FALSE)</f>
        <v>1.091503992901508</v>
      </c>
      <c r="BU546">
        <f>VLOOKUP(Table3[[#This Row],[Reference]],metron,13,FALSE)</f>
        <v>0.60765391014975045</v>
      </c>
      <c r="BV546">
        <f>VLOOKUP(Table3[[#This Row],[Reference]],metron,14,FALSE)</f>
        <v>0.47276760953965608</v>
      </c>
      <c r="BW546">
        <f>VLOOKUP(Table3[[#This Row],[Reference]],metron,15,FALSE)</f>
        <v>12.29504785684561</v>
      </c>
      <c r="BX546">
        <f>VLOOKUP(Table3[[#This Row],[Reference]],metron,16,FALSE)</f>
        <v>10.047232625884311</v>
      </c>
      <c r="BY546">
        <f>VLOOKUP(Table3[[#This Row],[Reference]],metron,17,FALSE)</f>
        <v>5.2917192097519967</v>
      </c>
      <c r="BZ546">
        <f>VLOOKUP(Table3[[#This Row],[Reference]],metron,18,FALSE)</f>
        <v>4.2580916351408158</v>
      </c>
      <c r="CA546">
        <f>VLOOKUP(Table3[[#This Row],[Reference]],metron,19,FALSE)</f>
        <v>7.0033286470936131</v>
      </c>
      <c r="CB546">
        <f>VLOOKUP(Table3[[#This Row],[Reference]],metron,20,FALSE)</f>
        <v>5.789140990743495</v>
      </c>
      <c r="CC546">
        <f>VLOOKUP(Table3[[#This Row],[Reference]],metron,21,FALSE)</f>
        <v>12.77041895895049</v>
      </c>
      <c r="CD546">
        <f>VLOOKUP(Table3[[#This Row],[Reference]],metron,22,FALSE)</f>
        <v>13.411129919593741</v>
      </c>
      <c r="CE546">
        <f>VLOOKUP(Table3[[#This Row],[Reference]],metron,23,FALSE)</f>
        <v>1.556141062018646</v>
      </c>
      <c r="CF546">
        <f>VLOOKUP(Table3[[#This Row],[Reference]],metron,24,FALSE)</f>
        <v>1.9114308877178761</v>
      </c>
      <c r="CG546">
        <f>VLOOKUP(Table3[[#This Row],[Reference]],metron,25,FALSE)</f>
        <v>8.4920956627482766E-2</v>
      </c>
      <c r="CH546">
        <f>VLOOKUP(Table3[[#This Row],[Reference]],metron,26,FALSE)</f>
        <v>0.1323469801378192</v>
      </c>
    </row>
    <row r="547" spans="1:86" hidden="1" x14ac:dyDescent="0.45">
      <c r="A547">
        <v>1582935000</v>
      </c>
      <c r="B547" t="s">
        <v>2708</v>
      </c>
      <c r="C547" t="s">
        <v>64</v>
      </c>
      <c r="D547" t="s">
        <v>65</v>
      </c>
      <c r="E547" t="s">
        <v>2278</v>
      </c>
      <c r="F547" t="s">
        <v>2320</v>
      </c>
      <c r="G547" t="s">
        <v>2322</v>
      </c>
      <c r="H547">
        <v>22</v>
      </c>
      <c r="I547">
        <v>1.55</v>
      </c>
      <c r="J547">
        <v>2</v>
      </c>
      <c r="K547">
        <v>1.42</v>
      </c>
      <c r="L547">
        <v>2.09</v>
      </c>
      <c r="M547">
        <v>0</v>
      </c>
      <c r="N547">
        <v>4</v>
      </c>
      <c r="O547">
        <v>4</v>
      </c>
      <c r="P547">
        <v>0</v>
      </c>
      <c r="Q547">
        <v>0</v>
      </c>
      <c r="R547">
        <v>0</v>
      </c>
      <c r="T547" t="s">
        <v>2709</v>
      </c>
      <c r="U547">
        <v>6</v>
      </c>
      <c r="V547">
        <v>1</v>
      </c>
      <c r="W547">
        <v>2</v>
      </c>
      <c r="X547">
        <v>0</v>
      </c>
      <c r="Y547">
        <v>3</v>
      </c>
      <c r="Z547">
        <v>0</v>
      </c>
      <c r="AA547">
        <v>1</v>
      </c>
      <c r="AB547">
        <v>1</v>
      </c>
      <c r="AC547">
        <v>2</v>
      </c>
      <c r="AD547">
        <v>1</v>
      </c>
      <c r="AE547">
        <v>10</v>
      </c>
      <c r="AF547">
        <v>13</v>
      </c>
      <c r="AG547">
        <v>4</v>
      </c>
      <c r="AH547">
        <v>6</v>
      </c>
      <c r="AI547">
        <v>6</v>
      </c>
      <c r="AJ547">
        <v>7</v>
      </c>
      <c r="AK547">
        <v>16</v>
      </c>
      <c r="AL547">
        <v>14</v>
      </c>
      <c r="AM547">
        <v>38</v>
      </c>
      <c r="AN547">
        <v>62</v>
      </c>
      <c r="AO547">
        <v>1.33</v>
      </c>
      <c r="AP547">
        <v>1.68</v>
      </c>
      <c r="AQ547">
        <v>1.99</v>
      </c>
      <c r="AR547">
        <v>38</v>
      </c>
      <c r="AS547">
        <v>62</v>
      </c>
      <c r="AT547">
        <v>33</v>
      </c>
      <c r="AU547">
        <v>10</v>
      </c>
      <c r="AV547">
        <v>5</v>
      </c>
      <c r="AW547">
        <v>29</v>
      </c>
      <c r="AX547">
        <v>81</v>
      </c>
      <c r="AY547">
        <v>28</v>
      </c>
      <c r="AZ547">
        <v>52</v>
      </c>
      <c r="BA547">
        <v>10.039999999999999</v>
      </c>
      <c r="BB547">
        <v>6.74</v>
      </c>
      <c r="BC547">
        <v>5.95</v>
      </c>
      <c r="BD547">
        <v>3.55</v>
      </c>
      <c r="BE547">
        <v>1.65</v>
      </c>
      <c r="BF547">
        <f t="shared" si="8"/>
        <v>1.8605991265477611E-2</v>
      </c>
      <c r="BG547">
        <f>1/Table3[[#This Row],[odds_ft_home_team_win]]-Table3[[#This Row],[Margin/3]]</f>
        <v>0.14946123562527869</v>
      </c>
      <c r="BH547">
        <f>1/Table3[[#This Row],[odds_ft_draw]]-Table3[[#This Row],[Margin/3]]</f>
        <v>0.26308414957959281</v>
      </c>
      <c r="BI547">
        <f>1/Table3[[#This Row],[odds_ft_away_team_win]]-Table3[[#This Row],[Margin/3]]</f>
        <v>0.5874546147951285</v>
      </c>
      <c r="BJ547">
        <f>MROUND(Table3[[#This Row],[ProbH]]*100,2)/100</f>
        <v>0.14000000000000001</v>
      </c>
      <c r="BK547">
        <v>1.42</v>
      </c>
      <c r="BL547">
        <v>2.25</v>
      </c>
      <c r="BM547">
        <v>4.3</v>
      </c>
      <c r="BN547">
        <v>8.5</v>
      </c>
      <c r="BO547">
        <v>2.25</v>
      </c>
      <c r="BP547">
        <v>1.59</v>
      </c>
      <c r="BQ547" t="s">
        <v>2281</v>
      </c>
      <c r="BR547">
        <f>VLOOKUP(Table3[[#This Row],[Reference]],metron,10,FALSE)</f>
        <v>2.8474137931034478</v>
      </c>
      <c r="BS547">
        <f>VLOOKUP(Table3[[#This Row],[Reference]],metron,11,FALSE)</f>
        <v>0.90258620689655178</v>
      </c>
      <c r="BT547">
        <f>VLOOKUP(Table3[[#This Row],[Reference]],metron,12,FALSE)</f>
        <v>1.944827586206896</v>
      </c>
      <c r="BU547">
        <f>VLOOKUP(Table3[[#This Row],[Reference]],metron,13,FALSE)</f>
        <v>0.41587575496117341</v>
      </c>
      <c r="BV547">
        <f>VLOOKUP(Table3[[#This Row],[Reference]],metron,14,FALSE)</f>
        <v>0.86540120793787745</v>
      </c>
      <c r="BW547">
        <f>VLOOKUP(Table3[[#This Row],[Reference]],metron,15,FALSE)</f>
        <v>9.7325038880248833</v>
      </c>
      <c r="BX547">
        <f>VLOOKUP(Table3[[#This Row],[Reference]],metron,16,FALSE)</f>
        <v>13.844479004665629</v>
      </c>
      <c r="BY547">
        <f>VLOOKUP(Table3[[#This Row],[Reference]],metron,17,FALSE)</f>
        <v>3.59375</v>
      </c>
      <c r="BZ547">
        <f>VLOOKUP(Table3[[#This Row],[Reference]],metron,18,FALSE)</f>
        <v>6.0671875000000002</v>
      </c>
      <c r="CA547">
        <f>VLOOKUP(Table3[[#This Row],[Reference]],metron,19,FALSE)</f>
        <v>6.1387538880248833</v>
      </c>
      <c r="CB547">
        <f>VLOOKUP(Table3[[#This Row],[Reference]],metron,20,FALSE)</f>
        <v>7.7772915046656292</v>
      </c>
      <c r="CC547">
        <f>VLOOKUP(Table3[[#This Row],[Reference]],metron,21,FALSE)</f>
        <v>13.47310126582278</v>
      </c>
      <c r="CD547">
        <f>VLOOKUP(Table3[[#This Row],[Reference]],metron,22,FALSE)</f>
        <v>12.289556962025321</v>
      </c>
      <c r="CE547">
        <f>VLOOKUP(Table3[[#This Row],[Reference]],metron,23,FALSE)</f>
        <v>1.9738863287250381</v>
      </c>
      <c r="CF547">
        <f>VLOOKUP(Table3[[#This Row],[Reference]],metron,24,FALSE)</f>
        <v>1.6943164362519201</v>
      </c>
      <c r="CG547">
        <f>VLOOKUP(Table3[[#This Row],[Reference]],metron,25,FALSE)</f>
        <v>0.13056835637480799</v>
      </c>
      <c r="CH547">
        <f>VLOOKUP(Table3[[#This Row],[Reference]],metron,26,FALSE)</f>
        <v>8.9093701996927802E-2</v>
      </c>
    </row>
    <row r="548" spans="1:86" hidden="1" x14ac:dyDescent="0.45">
      <c r="A548">
        <v>1583008200</v>
      </c>
      <c r="B548" t="s">
        <v>2710</v>
      </c>
      <c r="C548" t="s">
        <v>64</v>
      </c>
      <c r="D548" t="s">
        <v>65</v>
      </c>
      <c r="E548" t="s">
        <v>2291</v>
      </c>
      <c r="F548" t="s">
        <v>2330</v>
      </c>
      <c r="G548" t="s">
        <v>2292</v>
      </c>
      <c r="H548">
        <v>22</v>
      </c>
      <c r="I548">
        <v>0.5</v>
      </c>
      <c r="J548">
        <v>1.2</v>
      </c>
      <c r="K548">
        <v>0.73</v>
      </c>
      <c r="L548">
        <v>1.0900000000000001</v>
      </c>
      <c r="M548">
        <v>1</v>
      </c>
      <c r="N548">
        <v>0</v>
      </c>
      <c r="O548">
        <v>1</v>
      </c>
      <c r="P548">
        <v>0</v>
      </c>
      <c r="Q548">
        <v>0</v>
      </c>
      <c r="R548">
        <v>0</v>
      </c>
      <c r="S548">
        <v>54</v>
      </c>
      <c r="U548">
        <v>4</v>
      </c>
      <c r="V548">
        <v>1</v>
      </c>
      <c r="W548">
        <v>2</v>
      </c>
      <c r="X548">
        <v>1</v>
      </c>
      <c r="Y548">
        <v>3</v>
      </c>
      <c r="Z548">
        <v>0</v>
      </c>
      <c r="AA548">
        <v>0</v>
      </c>
      <c r="AB548">
        <v>3</v>
      </c>
      <c r="AC548">
        <v>0</v>
      </c>
      <c r="AD548">
        <v>3</v>
      </c>
      <c r="AE548">
        <v>15</v>
      </c>
      <c r="AF548">
        <v>10</v>
      </c>
      <c r="AG548">
        <v>4</v>
      </c>
      <c r="AH548">
        <v>0</v>
      </c>
      <c r="AI548">
        <v>11</v>
      </c>
      <c r="AJ548">
        <v>10</v>
      </c>
      <c r="AK548">
        <v>13</v>
      </c>
      <c r="AL548">
        <v>19</v>
      </c>
      <c r="AM548">
        <v>40</v>
      </c>
      <c r="AN548">
        <v>60</v>
      </c>
      <c r="AO548">
        <v>1.77</v>
      </c>
      <c r="AP548">
        <v>1.22</v>
      </c>
      <c r="AQ548">
        <v>1.6</v>
      </c>
      <c r="AR548">
        <v>30</v>
      </c>
      <c r="AS548">
        <v>50</v>
      </c>
      <c r="AT548">
        <v>20</v>
      </c>
      <c r="AU548">
        <v>0</v>
      </c>
      <c r="AV548">
        <v>0</v>
      </c>
      <c r="AW548">
        <v>5</v>
      </c>
      <c r="AX548">
        <v>60</v>
      </c>
      <c r="AY548">
        <v>20</v>
      </c>
      <c r="AZ548">
        <v>70</v>
      </c>
      <c r="BA548">
        <v>9.3000000000000007</v>
      </c>
      <c r="BB548">
        <v>5.2</v>
      </c>
      <c r="BC548">
        <v>1.95</v>
      </c>
      <c r="BD548">
        <v>3.25</v>
      </c>
      <c r="BE548">
        <v>4.2</v>
      </c>
      <c r="BF548">
        <f t="shared" si="8"/>
        <v>1.9536019536019539E-2</v>
      </c>
      <c r="BG548">
        <f>1/Table3[[#This Row],[odds_ft_home_team_win]]-Table3[[#This Row],[Margin/3]]</f>
        <v>0.49328449328449336</v>
      </c>
      <c r="BH548">
        <f>1/Table3[[#This Row],[odds_ft_draw]]-Table3[[#This Row],[Margin/3]]</f>
        <v>0.28815628815628819</v>
      </c>
      <c r="BI548">
        <f>1/Table3[[#This Row],[odds_ft_away_team_win]]-Table3[[#This Row],[Margin/3]]</f>
        <v>0.21855921855921853</v>
      </c>
      <c r="BJ548">
        <f>MROUND(Table3[[#This Row],[ProbH]]*100,2)/100</f>
        <v>0.5</v>
      </c>
      <c r="BK548">
        <v>1.4</v>
      </c>
      <c r="BL548">
        <v>2.2000000000000002</v>
      </c>
      <c r="BM548">
        <v>4.1500000000000004</v>
      </c>
      <c r="BN548">
        <v>8.25</v>
      </c>
      <c r="BO548">
        <v>1.95</v>
      </c>
      <c r="BP548">
        <v>1.77</v>
      </c>
      <c r="BQ548" t="s">
        <v>2353</v>
      </c>
      <c r="BR548">
        <f>VLOOKUP(Table3[[#This Row],[Reference]],metron,10,FALSE)</f>
        <v>2.5202079886551649</v>
      </c>
      <c r="BS548">
        <f>VLOOKUP(Table3[[#This Row],[Reference]],metron,11,FALSE)</f>
        <v>1.5342708579532029</v>
      </c>
      <c r="BT548">
        <f>VLOOKUP(Table3[[#This Row],[Reference]],metron,12,FALSE)</f>
        <v>0.98593713070196176</v>
      </c>
      <c r="BU548">
        <f>VLOOKUP(Table3[[#This Row],[Reference]],metron,13,FALSE)</f>
        <v>0.67513590167809023</v>
      </c>
      <c r="BV548">
        <f>VLOOKUP(Table3[[#This Row],[Reference]],metron,14,FALSE)</f>
        <v>0.4286727337194185</v>
      </c>
      <c r="BW548">
        <f>VLOOKUP(Table3[[#This Row],[Reference]],metron,15,FALSE)</f>
        <v>12.98669114272602</v>
      </c>
      <c r="BX548">
        <f>VLOOKUP(Table3[[#This Row],[Reference]],metron,16,FALSE)</f>
        <v>9.4167049105094076</v>
      </c>
      <c r="BY548">
        <f>VLOOKUP(Table3[[#This Row],[Reference]],metron,17,FALSE)</f>
        <v>5.6645716945996272</v>
      </c>
      <c r="BZ548">
        <f>VLOOKUP(Table3[[#This Row],[Reference]],metron,18,FALSE)</f>
        <v>4.0242085661080074</v>
      </c>
      <c r="CA548">
        <f>VLOOKUP(Table3[[#This Row],[Reference]],metron,19,FALSE)</f>
        <v>7.3221194481263927</v>
      </c>
      <c r="CB548">
        <f>VLOOKUP(Table3[[#This Row],[Reference]],metron,20,FALSE)</f>
        <v>5.3924963444014002</v>
      </c>
      <c r="CC548">
        <f>VLOOKUP(Table3[[#This Row],[Reference]],metron,21,FALSE)</f>
        <v>12.508162313432839</v>
      </c>
      <c r="CD548">
        <f>VLOOKUP(Table3[[#This Row],[Reference]],metron,22,FALSE)</f>
        <v>13.36963619402985</v>
      </c>
      <c r="CE548">
        <f>VLOOKUP(Table3[[#This Row],[Reference]],metron,23,FALSE)</f>
        <v>1.4438014689517029</v>
      </c>
      <c r="CF548">
        <f>VLOOKUP(Table3[[#This Row],[Reference]],metron,24,FALSE)</f>
        <v>1.9410193634542621</v>
      </c>
      <c r="CG548">
        <f>VLOOKUP(Table3[[#This Row],[Reference]],metron,25,FALSE)</f>
        <v>8.4130870242599604E-2</v>
      </c>
      <c r="CH548">
        <f>VLOOKUP(Table3[[#This Row],[Reference]],metron,26,FALSE)</f>
        <v>0.1275317160026708</v>
      </c>
    </row>
    <row r="549" spans="1:86" hidden="1" x14ac:dyDescent="0.45">
      <c r="A549">
        <v>1583016000</v>
      </c>
      <c r="B549" t="s">
        <v>2711</v>
      </c>
      <c r="C549" t="s">
        <v>64</v>
      </c>
      <c r="D549" t="s">
        <v>65</v>
      </c>
      <c r="E549" t="s">
        <v>66</v>
      </c>
      <c r="F549" t="s">
        <v>2315</v>
      </c>
      <c r="G549" t="s">
        <v>2408</v>
      </c>
      <c r="H549">
        <v>22</v>
      </c>
      <c r="I549">
        <v>1.6</v>
      </c>
      <c r="J549">
        <v>1.7</v>
      </c>
      <c r="K549">
        <v>1.55</v>
      </c>
      <c r="L549">
        <v>1.64</v>
      </c>
      <c r="M549">
        <v>1</v>
      </c>
      <c r="N549">
        <v>1</v>
      </c>
      <c r="O549">
        <v>2</v>
      </c>
      <c r="P549">
        <v>1</v>
      </c>
      <c r="Q549">
        <v>0</v>
      </c>
      <c r="R549">
        <v>1</v>
      </c>
      <c r="S549">
        <v>65</v>
      </c>
      <c r="T549">
        <v>23</v>
      </c>
      <c r="U549">
        <v>6</v>
      </c>
      <c r="V549">
        <v>6</v>
      </c>
      <c r="W549">
        <v>3</v>
      </c>
      <c r="X549">
        <v>0</v>
      </c>
      <c r="Y549">
        <v>4</v>
      </c>
      <c r="Z549">
        <v>0</v>
      </c>
      <c r="AA549">
        <v>1</v>
      </c>
      <c r="AB549">
        <v>2</v>
      </c>
      <c r="AC549">
        <v>2</v>
      </c>
      <c r="AD549">
        <v>2</v>
      </c>
      <c r="AE549">
        <v>16</v>
      </c>
      <c r="AF549">
        <v>11</v>
      </c>
      <c r="AG549">
        <v>8</v>
      </c>
      <c r="AH549">
        <v>2</v>
      </c>
      <c r="AI549">
        <v>8</v>
      </c>
      <c r="AJ549">
        <v>9</v>
      </c>
      <c r="AK549">
        <v>14</v>
      </c>
      <c r="AL549">
        <v>16</v>
      </c>
      <c r="AM549">
        <v>49</v>
      </c>
      <c r="AN549">
        <v>51</v>
      </c>
      <c r="AO549">
        <v>2.34</v>
      </c>
      <c r="AP549">
        <v>1.44</v>
      </c>
      <c r="AQ549">
        <v>1.95</v>
      </c>
      <c r="AR549">
        <v>40</v>
      </c>
      <c r="AS549">
        <v>60</v>
      </c>
      <c r="AT549">
        <v>35</v>
      </c>
      <c r="AU549">
        <v>5</v>
      </c>
      <c r="AV549">
        <v>0</v>
      </c>
      <c r="AW549">
        <v>20</v>
      </c>
      <c r="AX549">
        <v>60</v>
      </c>
      <c r="AY549">
        <v>30</v>
      </c>
      <c r="AZ549">
        <v>70</v>
      </c>
      <c r="BA549">
        <v>12.5</v>
      </c>
      <c r="BB549">
        <v>5.9</v>
      </c>
      <c r="BC549">
        <v>1.4</v>
      </c>
      <c r="BD549">
        <v>4.5</v>
      </c>
      <c r="BE549">
        <v>7.5</v>
      </c>
      <c r="BF549">
        <f t="shared" si="8"/>
        <v>2.3280423280423273E-2</v>
      </c>
      <c r="BG549">
        <f>1/Table3[[#This Row],[odds_ft_home_team_win]]-Table3[[#This Row],[Margin/3]]</f>
        <v>0.69100529100529107</v>
      </c>
      <c r="BH549">
        <f>1/Table3[[#This Row],[odds_ft_draw]]-Table3[[#This Row],[Margin/3]]</f>
        <v>0.19894179894179895</v>
      </c>
      <c r="BI549">
        <f>1/Table3[[#This Row],[odds_ft_away_team_win]]-Table3[[#This Row],[Margin/3]]</f>
        <v>0.11005291005291006</v>
      </c>
      <c r="BJ549">
        <f>MROUND(Table3[[#This Row],[ProbH]]*100,2)/100</f>
        <v>0.7</v>
      </c>
      <c r="BK549">
        <v>1.25</v>
      </c>
      <c r="BL549">
        <v>1.8</v>
      </c>
      <c r="BM549">
        <v>3</v>
      </c>
      <c r="BN549">
        <v>5.6</v>
      </c>
      <c r="BO549">
        <v>2</v>
      </c>
      <c r="BP549">
        <v>1.74</v>
      </c>
      <c r="BQ549" t="s">
        <v>2360</v>
      </c>
      <c r="BR549">
        <f>VLOOKUP(Table3[[#This Row],[Reference]],metron,10,FALSE)</f>
        <v>2.9925826028320968</v>
      </c>
      <c r="BS549">
        <f>VLOOKUP(Table3[[#This Row],[Reference]],metron,11,FALSE)</f>
        <v>2.224544841537424</v>
      </c>
      <c r="BT549">
        <f>VLOOKUP(Table3[[#This Row],[Reference]],metron,12,FALSE)</f>
        <v>0.76803776129467294</v>
      </c>
      <c r="BU549">
        <f>VLOOKUP(Table3[[#This Row],[Reference]],metron,13,FALSE)</f>
        <v>0.96561024949426832</v>
      </c>
      <c r="BV549">
        <f>VLOOKUP(Table3[[#This Row],[Reference]],metron,14,FALSE)</f>
        <v>0.34187457855697911</v>
      </c>
      <c r="BW549">
        <f>VLOOKUP(Table3[[#This Row],[Reference]],metron,15,FALSE)</f>
        <v>16.100000000000001</v>
      </c>
      <c r="BX549">
        <f>VLOOKUP(Table3[[#This Row],[Reference]],metron,16,FALSE)</f>
        <v>8.3493506493506491</v>
      </c>
      <c r="BY549">
        <f>VLOOKUP(Table3[[#This Row],[Reference]],metron,17,FALSE)</f>
        <v>7.2678100263852254</v>
      </c>
      <c r="BZ549">
        <f>VLOOKUP(Table3[[#This Row],[Reference]],metron,18,FALSE)</f>
        <v>3.2770448548812658</v>
      </c>
      <c r="CA549">
        <f>VLOOKUP(Table3[[#This Row],[Reference]],metron,19,FALSE)</f>
        <v>8.832189973614776</v>
      </c>
      <c r="CB549">
        <f>VLOOKUP(Table3[[#This Row],[Reference]],metron,20,FALSE)</f>
        <v>5.0723057944693828</v>
      </c>
      <c r="CC549">
        <f>VLOOKUP(Table3[[#This Row],[Reference]],metron,21,FALSE)</f>
        <v>11.95872170439414</v>
      </c>
      <c r="CD549">
        <f>VLOOKUP(Table3[[#This Row],[Reference]],metron,22,FALSE)</f>
        <v>13.450066577896139</v>
      </c>
      <c r="CE549">
        <f>VLOOKUP(Table3[[#This Row],[Reference]],metron,23,FALSE)</f>
        <v>1.301526717557252</v>
      </c>
      <c r="CF549">
        <f>VLOOKUP(Table3[[#This Row],[Reference]],metron,24,FALSE)</f>
        <v>1.9796437659033079</v>
      </c>
      <c r="CG549">
        <f>VLOOKUP(Table3[[#This Row],[Reference]],metron,25,FALSE)</f>
        <v>5.3435114503816793E-2</v>
      </c>
      <c r="CH549">
        <f>VLOOKUP(Table3[[#This Row],[Reference]],metron,26,FALSE)</f>
        <v>0.1183206106870229</v>
      </c>
    </row>
    <row r="550" spans="1:86" hidden="1" x14ac:dyDescent="0.45">
      <c r="A550">
        <v>1583023800</v>
      </c>
      <c r="B550" t="s">
        <v>2712</v>
      </c>
      <c r="C550" t="s">
        <v>64</v>
      </c>
      <c r="D550" t="s">
        <v>65</v>
      </c>
      <c r="E550" t="s">
        <v>2305</v>
      </c>
      <c r="F550" t="s">
        <v>2326</v>
      </c>
      <c r="G550" t="s">
        <v>2280</v>
      </c>
      <c r="H550">
        <v>22</v>
      </c>
      <c r="I550">
        <v>1.5</v>
      </c>
      <c r="J550">
        <v>1.5</v>
      </c>
      <c r="K550">
        <v>1.45</v>
      </c>
      <c r="L550">
        <v>1.45</v>
      </c>
      <c r="M550">
        <v>1</v>
      </c>
      <c r="N550">
        <v>1</v>
      </c>
      <c r="O550">
        <v>2</v>
      </c>
      <c r="P550">
        <v>1</v>
      </c>
      <c r="Q550">
        <v>0</v>
      </c>
      <c r="R550">
        <v>1</v>
      </c>
      <c r="S550">
        <v>87</v>
      </c>
      <c r="T550">
        <v>27</v>
      </c>
      <c r="U550">
        <v>6</v>
      </c>
      <c r="V550">
        <v>4</v>
      </c>
      <c r="W550">
        <v>2</v>
      </c>
      <c r="X550">
        <v>0</v>
      </c>
      <c r="Y550">
        <v>2</v>
      </c>
      <c r="Z550">
        <v>0</v>
      </c>
      <c r="AA550">
        <v>1</v>
      </c>
      <c r="AB550">
        <v>1</v>
      </c>
      <c r="AC550">
        <v>1</v>
      </c>
      <c r="AD550">
        <v>1</v>
      </c>
      <c r="AE550">
        <v>11</v>
      </c>
      <c r="AF550">
        <v>12</v>
      </c>
      <c r="AG550">
        <v>6</v>
      </c>
      <c r="AH550">
        <v>7</v>
      </c>
      <c r="AI550">
        <v>5</v>
      </c>
      <c r="AJ550">
        <v>5</v>
      </c>
      <c r="AK550">
        <v>16</v>
      </c>
      <c r="AL550">
        <v>8</v>
      </c>
      <c r="AM550">
        <v>69</v>
      </c>
      <c r="AN550">
        <v>31</v>
      </c>
      <c r="AO550">
        <v>1.67</v>
      </c>
      <c r="AP550">
        <v>1.61</v>
      </c>
      <c r="AQ550">
        <v>1.5</v>
      </c>
      <c r="AR550">
        <v>20</v>
      </c>
      <c r="AS550">
        <v>30</v>
      </c>
      <c r="AT550">
        <v>20</v>
      </c>
      <c r="AU550">
        <v>15</v>
      </c>
      <c r="AV550">
        <v>10</v>
      </c>
      <c r="AW550">
        <v>10</v>
      </c>
      <c r="AX550">
        <v>35</v>
      </c>
      <c r="AY550">
        <v>25</v>
      </c>
      <c r="AZ550">
        <v>60</v>
      </c>
      <c r="BA550">
        <v>10</v>
      </c>
      <c r="BB550">
        <v>6</v>
      </c>
      <c r="BC550">
        <v>2.5</v>
      </c>
      <c r="BD550">
        <v>2.85</v>
      </c>
      <c r="BE550">
        <v>3.25</v>
      </c>
      <c r="BF550">
        <f t="shared" si="8"/>
        <v>1.9523166891587913E-2</v>
      </c>
      <c r="BG550">
        <f>1/Table3[[#This Row],[odds_ft_home_team_win]]-Table3[[#This Row],[Margin/3]]</f>
        <v>0.38047683310841213</v>
      </c>
      <c r="BH550">
        <f>1/Table3[[#This Row],[odds_ft_draw]]-Table3[[#This Row],[Margin/3]]</f>
        <v>0.33135402609086823</v>
      </c>
      <c r="BI550">
        <f>1/Table3[[#This Row],[odds_ft_away_team_win]]-Table3[[#This Row],[Margin/3]]</f>
        <v>0.28816914080071981</v>
      </c>
      <c r="BJ550">
        <f>MROUND(Table3[[#This Row],[ProbH]]*100,2)/100</f>
        <v>0.38</v>
      </c>
      <c r="BK550">
        <v>1.56</v>
      </c>
      <c r="BL550">
        <v>2.7</v>
      </c>
      <c r="BM550">
        <v>5.5</v>
      </c>
      <c r="BN550">
        <v>11.25</v>
      </c>
      <c r="BO550">
        <v>2.15</v>
      </c>
      <c r="BP550">
        <v>1.65</v>
      </c>
      <c r="BQ550" t="s">
        <v>2344</v>
      </c>
      <c r="BR550">
        <f>VLOOKUP(Table3[[#This Row],[Reference]],metron,10,FALSE)</f>
        <v>2.4900895140664963</v>
      </c>
      <c r="BS550">
        <f>VLOOKUP(Table3[[#This Row],[Reference]],metron,11,FALSE)</f>
        <v>1.330562659846547</v>
      </c>
      <c r="BT550">
        <f>VLOOKUP(Table3[[#This Row],[Reference]],metron,12,FALSE)</f>
        <v>1.1595268542199491</v>
      </c>
      <c r="BU550">
        <f>VLOOKUP(Table3[[#This Row],[Reference]],metron,13,FALSE)</f>
        <v>0.59053607588191415</v>
      </c>
      <c r="BV550">
        <f>VLOOKUP(Table3[[#This Row],[Reference]],metron,14,FALSE)</f>
        <v>0.50069274219332838</v>
      </c>
      <c r="BW550">
        <f>VLOOKUP(Table3[[#This Row],[Reference]],metron,15,FALSE)</f>
        <v>11.79715236686391</v>
      </c>
      <c r="BX550">
        <f>VLOOKUP(Table3[[#This Row],[Reference]],metron,16,FALSE)</f>
        <v>10.317122781065089</v>
      </c>
      <c r="BY550">
        <f>VLOOKUP(Table3[[#This Row],[Reference]],metron,17,FALSE)</f>
        <v>5.0637025966747622</v>
      </c>
      <c r="BZ550">
        <f>VLOOKUP(Table3[[#This Row],[Reference]],metron,18,FALSE)</f>
        <v>4.4674014571268454</v>
      </c>
      <c r="CA550">
        <f>VLOOKUP(Table3[[#This Row],[Reference]],metron,19,FALSE)</f>
        <v>6.7334497701891483</v>
      </c>
      <c r="CB550">
        <f>VLOOKUP(Table3[[#This Row],[Reference]],metron,20,FALSE)</f>
        <v>5.849721323938244</v>
      </c>
      <c r="CC550">
        <f>VLOOKUP(Table3[[#This Row],[Reference]],metron,21,FALSE)</f>
        <v>12.89644194756554</v>
      </c>
      <c r="CD550">
        <f>VLOOKUP(Table3[[#This Row],[Reference]],metron,22,FALSE)</f>
        <v>13.3434456928839</v>
      </c>
      <c r="CE550">
        <f>VLOOKUP(Table3[[#This Row],[Reference]],metron,23,FALSE)</f>
        <v>1.6144382124117971</v>
      </c>
      <c r="CF550">
        <f>VLOOKUP(Table3[[#This Row],[Reference]],metron,24,FALSE)</f>
        <v>1.9032024606477289</v>
      </c>
      <c r="CG550">
        <f>VLOOKUP(Table3[[#This Row],[Reference]],metron,25,FALSE)</f>
        <v>9.372172969060974E-2</v>
      </c>
      <c r="CH550">
        <f>VLOOKUP(Table3[[#This Row],[Reference]],metron,26,FALSE)</f>
        <v>0.11669983716301791</v>
      </c>
    </row>
    <row r="551" spans="1:86" hidden="1" x14ac:dyDescent="0.45">
      <c r="A551">
        <v>1583023800</v>
      </c>
      <c r="B551" t="s">
        <v>2712</v>
      </c>
      <c r="C551" t="s">
        <v>64</v>
      </c>
      <c r="D551" t="s">
        <v>65</v>
      </c>
      <c r="E551" t="s">
        <v>2284</v>
      </c>
      <c r="F551" t="s">
        <v>2274</v>
      </c>
      <c r="G551" t="s">
        <v>2358</v>
      </c>
      <c r="H551">
        <v>22</v>
      </c>
      <c r="I551">
        <v>0.9</v>
      </c>
      <c r="J551">
        <v>0.82</v>
      </c>
      <c r="K551">
        <v>0.82</v>
      </c>
      <c r="L551">
        <v>1</v>
      </c>
      <c r="M551">
        <v>1</v>
      </c>
      <c r="N551">
        <v>3</v>
      </c>
      <c r="O551">
        <v>4</v>
      </c>
      <c r="P551">
        <v>2</v>
      </c>
      <c r="Q551">
        <v>1</v>
      </c>
      <c r="R551">
        <v>1</v>
      </c>
      <c r="S551">
        <v>6</v>
      </c>
      <c r="T551" t="s">
        <v>2713</v>
      </c>
      <c r="U551">
        <v>2</v>
      </c>
      <c r="V551">
        <v>2</v>
      </c>
      <c r="W551">
        <v>0</v>
      </c>
      <c r="X551">
        <v>0</v>
      </c>
      <c r="Y551">
        <v>2</v>
      </c>
      <c r="Z551">
        <v>1</v>
      </c>
      <c r="AA551">
        <v>0</v>
      </c>
      <c r="AB551">
        <v>0</v>
      </c>
      <c r="AC551">
        <v>2</v>
      </c>
      <c r="AD551">
        <v>1</v>
      </c>
      <c r="AE551">
        <v>14</v>
      </c>
      <c r="AF551">
        <v>10</v>
      </c>
      <c r="AG551">
        <v>2</v>
      </c>
      <c r="AH551">
        <v>6</v>
      </c>
      <c r="AI551">
        <v>12</v>
      </c>
      <c r="AJ551">
        <v>4</v>
      </c>
      <c r="AK551">
        <v>10</v>
      </c>
      <c r="AL551">
        <v>15</v>
      </c>
      <c r="AM551">
        <v>42</v>
      </c>
      <c r="AN551">
        <v>58</v>
      </c>
      <c r="AO551">
        <v>1.57</v>
      </c>
      <c r="AP551">
        <v>1.6</v>
      </c>
      <c r="AQ551">
        <v>2.78</v>
      </c>
      <c r="AR551">
        <v>48</v>
      </c>
      <c r="AS551">
        <v>72</v>
      </c>
      <c r="AT551">
        <v>53</v>
      </c>
      <c r="AU551">
        <v>29</v>
      </c>
      <c r="AV551">
        <v>24</v>
      </c>
      <c r="AW551">
        <v>29</v>
      </c>
      <c r="AX551">
        <v>78</v>
      </c>
      <c r="AY551">
        <v>53</v>
      </c>
      <c r="AZ551">
        <v>77</v>
      </c>
      <c r="BA551">
        <v>5.87</v>
      </c>
      <c r="BB551">
        <v>5.81</v>
      </c>
      <c r="BC551">
        <v>3.15</v>
      </c>
      <c r="BD551">
        <v>2.95</v>
      </c>
      <c r="BE551">
        <v>2.4</v>
      </c>
      <c r="BF551">
        <f t="shared" si="8"/>
        <v>2.4370011658147266E-2</v>
      </c>
      <c r="BG551">
        <f>1/Table3[[#This Row],[odds_ft_home_team_win]]-Table3[[#This Row],[Margin/3]]</f>
        <v>0.29309030580217016</v>
      </c>
      <c r="BH551">
        <f>1/Table3[[#This Row],[odds_ft_draw]]-Table3[[#This Row],[Margin/3]]</f>
        <v>0.31461303918931033</v>
      </c>
      <c r="BI551">
        <f>1/Table3[[#This Row],[odds_ft_away_team_win]]-Table3[[#This Row],[Margin/3]]</f>
        <v>0.3922966550085194</v>
      </c>
      <c r="BJ551">
        <f>MROUND(Table3[[#This Row],[ProbH]]*100,2)/100</f>
        <v>0.3</v>
      </c>
      <c r="BK551">
        <v>1.43</v>
      </c>
      <c r="BL551">
        <v>2.2999999999999998</v>
      </c>
      <c r="BM551">
        <v>4.4000000000000004</v>
      </c>
      <c r="BN551">
        <v>8.75</v>
      </c>
      <c r="BO551">
        <v>1.95</v>
      </c>
      <c r="BP551">
        <v>1.8</v>
      </c>
      <c r="BQ551" t="s">
        <v>2365</v>
      </c>
      <c r="BR551">
        <f>VLOOKUP(Table3[[#This Row],[Reference]],metron,10,FALSE)</f>
        <v>2.5726407816919519</v>
      </c>
      <c r="BS551">
        <f>VLOOKUP(Table3[[#This Row],[Reference]],metron,11,FALSE)</f>
        <v>1.1805091283106199</v>
      </c>
      <c r="BT551">
        <f>VLOOKUP(Table3[[#This Row],[Reference]],metron,12,FALSE)</f>
        <v>1.3921316533813319</v>
      </c>
      <c r="BU551">
        <f>VLOOKUP(Table3[[#This Row],[Reference]],metron,13,FALSE)</f>
        <v>0.5209673269873939</v>
      </c>
      <c r="BV551">
        <f>VLOOKUP(Table3[[#This Row],[Reference]],metron,14,FALSE)</f>
        <v>0.61847182917417032</v>
      </c>
      <c r="BW551">
        <f>VLOOKUP(Table3[[#This Row],[Reference]],metron,15,FALSE)</f>
        <v>11.149200710479571</v>
      </c>
      <c r="BX551">
        <f>VLOOKUP(Table3[[#This Row],[Reference]],metron,16,FALSE)</f>
        <v>11.444049733570161</v>
      </c>
      <c r="BY551">
        <f>VLOOKUP(Table3[[#This Row],[Reference]],metron,17,FALSE)</f>
        <v>4.5257270693512304</v>
      </c>
      <c r="BZ551">
        <f>VLOOKUP(Table3[[#This Row],[Reference]],metron,18,FALSE)</f>
        <v>4.8465324384787474</v>
      </c>
      <c r="CA551">
        <f>VLOOKUP(Table3[[#This Row],[Reference]],metron,19,FALSE)</f>
        <v>6.6234736411283404</v>
      </c>
      <c r="CB551">
        <f>VLOOKUP(Table3[[#This Row],[Reference]],metron,20,FALSE)</f>
        <v>6.5975172950914134</v>
      </c>
      <c r="CC551">
        <f>VLOOKUP(Table3[[#This Row],[Reference]],metron,21,FALSE)</f>
        <v>12.90081154192967</v>
      </c>
      <c r="CD551">
        <f>VLOOKUP(Table3[[#This Row],[Reference]],metron,22,FALSE)</f>
        <v>13.00360685302074</v>
      </c>
      <c r="CE551">
        <f>VLOOKUP(Table3[[#This Row],[Reference]],metron,23,FALSE)</f>
        <v>1.7502145922746779</v>
      </c>
      <c r="CF551">
        <f>VLOOKUP(Table3[[#This Row],[Reference]],metron,24,FALSE)</f>
        <v>1.831402831402831</v>
      </c>
      <c r="CG551">
        <f>VLOOKUP(Table3[[#This Row],[Reference]],metron,25,FALSE)</f>
        <v>9.6525096525096526E-2</v>
      </c>
      <c r="CH551">
        <f>VLOOKUP(Table3[[#This Row],[Reference]],metron,26,FALSE)</f>
        <v>0.1244101244101244</v>
      </c>
    </row>
    <row r="552" spans="1:86" hidden="1" x14ac:dyDescent="0.45">
      <c r="A552">
        <v>1583094900</v>
      </c>
      <c r="B552" t="s">
        <v>2714</v>
      </c>
      <c r="C552" t="s">
        <v>64</v>
      </c>
      <c r="D552" t="s">
        <v>65</v>
      </c>
      <c r="E552" t="s">
        <v>2300</v>
      </c>
      <c r="F552" t="s">
        <v>2283</v>
      </c>
      <c r="G552" t="s">
        <v>2285</v>
      </c>
      <c r="H552">
        <v>22</v>
      </c>
      <c r="I552">
        <v>1.2</v>
      </c>
      <c r="J552">
        <v>1.3</v>
      </c>
      <c r="K552">
        <v>1.0900000000000001</v>
      </c>
      <c r="L552">
        <v>1.45</v>
      </c>
      <c r="M552">
        <v>1</v>
      </c>
      <c r="N552">
        <v>3</v>
      </c>
      <c r="O552">
        <v>4</v>
      </c>
      <c r="P552">
        <v>1</v>
      </c>
      <c r="Q552">
        <v>0</v>
      </c>
      <c r="R552">
        <v>1</v>
      </c>
      <c r="S552">
        <v>55</v>
      </c>
      <c r="T552" t="s">
        <v>2715</v>
      </c>
      <c r="U552">
        <v>5</v>
      </c>
      <c r="V552">
        <v>6</v>
      </c>
      <c r="W552">
        <v>2</v>
      </c>
      <c r="X552">
        <v>0</v>
      </c>
      <c r="Y552">
        <v>0</v>
      </c>
      <c r="Z552">
        <v>0</v>
      </c>
      <c r="AA552">
        <v>2</v>
      </c>
      <c r="AB552">
        <v>0</v>
      </c>
      <c r="AC552">
        <v>0</v>
      </c>
      <c r="AD552">
        <v>0</v>
      </c>
      <c r="AE552">
        <v>9</v>
      </c>
      <c r="AF552">
        <v>9</v>
      </c>
      <c r="AG552">
        <v>2</v>
      </c>
      <c r="AH552">
        <v>9</v>
      </c>
      <c r="AI552">
        <v>7</v>
      </c>
      <c r="AJ552">
        <v>0</v>
      </c>
      <c r="AK552">
        <v>13</v>
      </c>
      <c r="AL552">
        <v>6</v>
      </c>
      <c r="AM552">
        <v>63</v>
      </c>
      <c r="AN552">
        <v>37</v>
      </c>
      <c r="AO552">
        <v>1.32</v>
      </c>
      <c r="AP552">
        <v>1.62</v>
      </c>
      <c r="AQ552">
        <v>1.9</v>
      </c>
      <c r="AR552">
        <v>30</v>
      </c>
      <c r="AS552">
        <v>60</v>
      </c>
      <c r="AT552">
        <v>35</v>
      </c>
      <c r="AU552">
        <v>5</v>
      </c>
      <c r="AV552">
        <v>0</v>
      </c>
      <c r="AW552">
        <v>10</v>
      </c>
      <c r="AX552">
        <v>65</v>
      </c>
      <c r="AY552">
        <v>35</v>
      </c>
      <c r="AZ552">
        <v>70</v>
      </c>
      <c r="BA552">
        <v>8.6999999999999993</v>
      </c>
      <c r="BB552">
        <v>7</v>
      </c>
      <c r="BC552">
        <v>2.75</v>
      </c>
      <c r="BD552">
        <v>2.7</v>
      </c>
      <c r="BE552">
        <v>3</v>
      </c>
      <c r="BF552">
        <f t="shared" si="8"/>
        <v>2.2446689113355751E-2</v>
      </c>
      <c r="BG552">
        <f>1/Table3[[#This Row],[odds_ft_home_team_win]]-Table3[[#This Row],[Margin/3]]</f>
        <v>0.34118967452300791</v>
      </c>
      <c r="BH552">
        <f>1/Table3[[#This Row],[odds_ft_draw]]-Table3[[#This Row],[Margin/3]]</f>
        <v>0.34792368125701462</v>
      </c>
      <c r="BI552">
        <f>1/Table3[[#This Row],[odds_ft_away_team_win]]-Table3[[#This Row],[Margin/3]]</f>
        <v>0.31088664421997758</v>
      </c>
      <c r="BJ552">
        <f>MROUND(Table3[[#This Row],[ProbH]]*100,2)/100</f>
        <v>0.34</v>
      </c>
      <c r="BK552">
        <v>1.61</v>
      </c>
      <c r="BL552">
        <v>2.9</v>
      </c>
      <c r="BM552">
        <v>5.95</v>
      </c>
      <c r="BN552">
        <v>12.25</v>
      </c>
      <c r="BO552">
        <v>2.2999999999999998</v>
      </c>
      <c r="BP552">
        <v>1.57</v>
      </c>
      <c r="BQ552" t="s">
        <v>2339</v>
      </c>
      <c r="BR552">
        <f>VLOOKUP(Table3[[#This Row],[Reference]],metron,10,FALSE)</f>
        <v>2.5229727551184897</v>
      </c>
      <c r="BS552">
        <f>VLOOKUP(Table3[[#This Row],[Reference]],metron,11,FALSE)</f>
        <v>1.228921489601805</v>
      </c>
      <c r="BT552">
        <f>VLOOKUP(Table3[[#This Row],[Reference]],metron,12,FALSE)</f>
        <v>1.2940512655166849</v>
      </c>
      <c r="BU552">
        <f>VLOOKUP(Table3[[#This Row],[Reference]],metron,13,FALSE)</f>
        <v>0.53240890035472432</v>
      </c>
      <c r="BV552">
        <f>VLOOKUP(Table3[[#This Row],[Reference]],metron,14,FALSE)</f>
        <v>0.56514027732989358</v>
      </c>
      <c r="BW552">
        <f>VLOOKUP(Table3[[#This Row],[Reference]],metron,15,FALSE)</f>
        <v>11.417888124439131</v>
      </c>
      <c r="BX552">
        <f>VLOOKUP(Table3[[#This Row],[Reference]],metron,16,FALSE)</f>
        <v>10.76308704756207</v>
      </c>
      <c r="BY552">
        <f>VLOOKUP(Table3[[#This Row],[Reference]],metron,17,FALSE)</f>
        <v>4.8317672021824798</v>
      </c>
      <c r="BZ552">
        <f>VLOOKUP(Table3[[#This Row],[Reference]],metron,18,FALSE)</f>
        <v>4.6698999696877843</v>
      </c>
      <c r="CA552">
        <f>VLOOKUP(Table3[[#This Row],[Reference]],metron,19,FALSE)</f>
        <v>6.5861209222566508</v>
      </c>
      <c r="CB552">
        <f>VLOOKUP(Table3[[#This Row],[Reference]],metron,20,FALSE)</f>
        <v>6.093187077874286</v>
      </c>
      <c r="CC552">
        <f>VLOOKUP(Table3[[#This Row],[Reference]],metron,21,FALSE)</f>
        <v>12.685679611650491</v>
      </c>
      <c r="CD552">
        <f>VLOOKUP(Table3[[#This Row],[Reference]],metron,22,FALSE)</f>
        <v>13.02639563106796</v>
      </c>
      <c r="CE552">
        <f>VLOOKUP(Table3[[#This Row],[Reference]],metron,23,FALSE)</f>
        <v>1.6481211768132831</v>
      </c>
      <c r="CF552">
        <f>VLOOKUP(Table3[[#This Row],[Reference]],metron,24,FALSE)</f>
        <v>1.8572676958928049</v>
      </c>
      <c r="CG552">
        <f>VLOOKUP(Table3[[#This Row],[Reference]],metron,25,FALSE)</f>
        <v>9.641712787649287E-2</v>
      </c>
      <c r="CH552">
        <f>VLOOKUP(Table3[[#This Row],[Reference]],metron,26,FALSE)</f>
        <v>0.11302068161957469</v>
      </c>
    </row>
    <row r="553" spans="1:86" hidden="1" x14ac:dyDescent="0.45">
      <c r="A553">
        <v>1583102400</v>
      </c>
      <c r="B553" t="s">
        <v>2716</v>
      </c>
      <c r="C553" t="s">
        <v>64</v>
      </c>
      <c r="D553" t="s">
        <v>65</v>
      </c>
      <c r="E553" t="s">
        <v>2290</v>
      </c>
      <c r="F553" t="s">
        <v>2299</v>
      </c>
      <c r="G553" t="s">
        <v>2317</v>
      </c>
      <c r="H553">
        <v>22</v>
      </c>
      <c r="I553">
        <v>2.1</v>
      </c>
      <c r="J553">
        <v>0.9</v>
      </c>
      <c r="K553">
        <v>2</v>
      </c>
      <c r="L553">
        <v>0.91</v>
      </c>
      <c r="M553">
        <v>1</v>
      </c>
      <c r="N553">
        <v>1</v>
      </c>
      <c r="O553">
        <v>2</v>
      </c>
      <c r="P553">
        <v>0</v>
      </c>
      <c r="Q553">
        <v>0</v>
      </c>
      <c r="R553">
        <v>0</v>
      </c>
      <c r="S553">
        <v>51</v>
      </c>
      <c r="T553">
        <v>62</v>
      </c>
      <c r="U553">
        <v>7</v>
      </c>
      <c r="V553">
        <v>4</v>
      </c>
      <c r="W553">
        <v>2</v>
      </c>
      <c r="X553">
        <v>0</v>
      </c>
      <c r="Y553">
        <v>2</v>
      </c>
      <c r="Z553">
        <v>0</v>
      </c>
      <c r="AA553">
        <v>1</v>
      </c>
      <c r="AB553">
        <v>1</v>
      </c>
      <c r="AC553">
        <v>2</v>
      </c>
      <c r="AD553">
        <v>0</v>
      </c>
      <c r="AE553">
        <v>12</v>
      </c>
      <c r="AF553">
        <v>11</v>
      </c>
      <c r="AG553">
        <v>6</v>
      </c>
      <c r="AH553">
        <v>4</v>
      </c>
      <c r="AI553">
        <v>6</v>
      </c>
      <c r="AJ553">
        <v>7</v>
      </c>
      <c r="AK553">
        <v>13</v>
      </c>
      <c r="AL553">
        <v>11</v>
      </c>
      <c r="AM553">
        <v>54</v>
      </c>
      <c r="AN553">
        <v>46</v>
      </c>
      <c r="AO553">
        <v>1.76</v>
      </c>
      <c r="AP553">
        <v>1.42</v>
      </c>
      <c r="AQ553">
        <v>2.1</v>
      </c>
      <c r="AR553">
        <v>50</v>
      </c>
      <c r="AS553">
        <v>60</v>
      </c>
      <c r="AT553">
        <v>30</v>
      </c>
      <c r="AU553">
        <v>15</v>
      </c>
      <c r="AV553">
        <v>10</v>
      </c>
      <c r="AW553">
        <v>20</v>
      </c>
      <c r="AX553">
        <v>50</v>
      </c>
      <c r="AY553">
        <v>40</v>
      </c>
      <c r="AZ553">
        <v>80</v>
      </c>
      <c r="BA553">
        <v>11.3</v>
      </c>
      <c r="BB553">
        <v>5.8</v>
      </c>
      <c r="BC553">
        <v>2.15</v>
      </c>
      <c r="BD553">
        <v>2.9</v>
      </c>
      <c r="BE553">
        <v>4</v>
      </c>
      <c r="BF553">
        <f t="shared" si="8"/>
        <v>1.998128842555465E-2</v>
      </c>
      <c r="BG553">
        <f>1/Table3[[#This Row],[odds_ft_home_team_win]]-Table3[[#This Row],[Margin/3]]</f>
        <v>0.4451349906442128</v>
      </c>
      <c r="BH553">
        <f>1/Table3[[#This Row],[odds_ft_draw]]-Table3[[#This Row],[Margin/3]]</f>
        <v>0.32484629778134194</v>
      </c>
      <c r="BI553">
        <f>1/Table3[[#This Row],[odds_ft_away_team_win]]-Table3[[#This Row],[Margin/3]]</f>
        <v>0.23001871157444534</v>
      </c>
      <c r="BJ553">
        <f>MROUND(Table3[[#This Row],[ProbH]]*100,2)/100</f>
        <v>0.44</v>
      </c>
      <c r="BK553">
        <v>1.5</v>
      </c>
      <c r="BL553">
        <v>2.5</v>
      </c>
      <c r="BM553">
        <v>4.95</v>
      </c>
      <c r="BN553">
        <v>10</v>
      </c>
      <c r="BO553">
        <v>2.0499999999999998</v>
      </c>
      <c r="BP553">
        <v>1.69</v>
      </c>
      <c r="BQ553" t="s">
        <v>2293</v>
      </c>
      <c r="BR553">
        <f>VLOOKUP(Table3[[#This Row],[Reference]],metron,10,FALSE)</f>
        <v>2.4807646356033461</v>
      </c>
      <c r="BS553">
        <f>VLOOKUP(Table3[[#This Row],[Reference]],metron,11,FALSE)</f>
        <v>1.4140979689366791</v>
      </c>
      <c r="BT553">
        <f>VLOOKUP(Table3[[#This Row],[Reference]],metron,12,FALSE)</f>
        <v>1.0666666666666671</v>
      </c>
      <c r="BU553">
        <f>VLOOKUP(Table3[[#This Row],[Reference]],metron,13,FALSE)</f>
        <v>0.62712066905615294</v>
      </c>
      <c r="BV553">
        <f>VLOOKUP(Table3[[#This Row],[Reference]],metron,14,FALSE)</f>
        <v>0.46009557945041818</v>
      </c>
      <c r="BW553">
        <f>VLOOKUP(Table3[[#This Row],[Reference]],metron,15,FALSE)</f>
        <v>12.56969280146722</v>
      </c>
      <c r="BX553">
        <f>VLOOKUP(Table3[[#This Row],[Reference]],metron,16,FALSE)</f>
        <v>9.8695552498853729</v>
      </c>
      <c r="BY553">
        <f>VLOOKUP(Table3[[#This Row],[Reference]],metron,17,FALSE)</f>
        <v>5.2754256787850897</v>
      </c>
      <c r="BZ553">
        <f>VLOOKUP(Table3[[#This Row],[Reference]],metron,18,FALSE)</f>
        <v>4.1279337321675103</v>
      </c>
      <c r="CA553">
        <f>VLOOKUP(Table3[[#This Row],[Reference]],metron,19,FALSE)</f>
        <v>7.2942671226821298</v>
      </c>
      <c r="CB553">
        <f>VLOOKUP(Table3[[#This Row],[Reference]],metron,20,FALSE)</f>
        <v>5.7416215177178627</v>
      </c>
      <c r="CC553">
        <f>VLOOKUP(Table3[[#This Row],[Reference]],metron,21,FALSE)</f>
        <v>12.897246007868549</v>
      </c>
      <c r="CD553">
        <f>VLOOKUP(Table3[[#This Row],[Reference]],metron,22,FALSE)</f>
        <v>13.507058551261281</v>
      </c>
      <c r="CE553">
        <f>VLOOKUP(Table3[[#This Row],[Reference]],metron,23,FALSE)</f>
        <v>1.576522702104098</v>
      </c>
      <c r="CF553">
        <f>VLOOKUP(Table3[[#This Row],[Reference]],metron,24,FALSE)</f>
        <v>1.917165005537099</v>
      </c>
      <c r="CG553">
        <f>VLOOKUP(Table3[[#This Row],[Reference]],metron,25,FALSE)</f>
        <v>8.4385382059800659E-2</v>
      </c>
      <c r="CH553">
        <f>VLOOKUP(Table3[[#This Row],[Reference]],metron,26,FALSE)</f>
        <v>0.1233665559246955</v>
      </c>
    </row>
    <row r="554" spans="1:86" hidden="1" x14ac:dyDescent="0.45">
      <c r="A554">
        <v>1583102700</v>
      </c>
      <c r="B554" t="s">
        <v>2717</v>
      </c>
      <c r="C554" t="s">
        <v>64</v>
      </c>
      <c r="D554" t="s">
        <v>65</v>
      </c>
      <c r="E554" t="s">
        <v>2331</v>
      </c>
      <c r="F554" t="s">
        <v>2325</v>
      </c>
      <c r="G554" t="s">
        <v>2301</v>
      </c>
      <c r="H554">
        <v>22</v>
      </c>
      <c r="I554">
        <v>2.1</v>
      </c>
      <c r="J554">
        <v>1.4</v>
      </c>
      <c r="K554">
        <v>2.1800000000000002</v>
      </c>
      <c r="L554">
        <v>1.27</v>
      </c>
      <c r="M554">
        <v>3</v>
      </c>
      <c r="N554">
        <v>1</v>
      </c>
      <c r="O554">
        <v>4</v>
      </c>
      <c r="P554">
        <v>1</v>
      </c>
      <c r="Q554">
        <v>1</v>
      </c>
      <c r="R554">
        <v>0</v>
      </c>
      <c r="S554" t="s">
        <v>2718</v>
      </c>
      <c r="T554">
        <v>78</v>
      </c>
      <c r="U554">
        <v>6</v>
      </c>
      <c r="V554">
        <v>2</v>
      </c>
      <c r="W554">
        <v>4</v>
      </c>
      <c r="X554">
        <v>0</v>
      </c>
      <c r="Y554">
        <v>4</v>
      </c>
      <c r="Z554">
        <v>1</v>
      </c>
      <c r="AA554">
        <v>0</v>
      </c>
      <c r="AB554">
        <v>4</v>
      </c>
      <c r="AC554">
        <v>2</v>
      </c>
      <c r="AD554">
        <v>3</v>
      </c>
      <c r="AE554">
        <v>29</v>
      </c>
      <c r="AF554">
        <v>11</v>
      </c>
      <c r="AG554">
        <v>11</v>
      </c>
      <c r="AH554">
        <v>5</v>
      </c>
      <c r="AI554">
        <v>18</v>
      </c>
      <c r="AJ554">
        <v>6</v>
      </c>
      <c r="AK554">
        <v>14</v>
      </c>
      <c r="AL554">
        <v>18</v>
      </c>
      <c r="AM554">
        <v>52</v>
      </c>
      <c r="AN554">
        <v>48</v>
      </c>
      <c r="AO554">
        <v>3.22</v>
      </c>
      <c r="AP554">
        <v>1.46</v>
      </c>
      <c r="AQ554">
        <v>2.65</v>
      </c>
      <c r="AR554">
        <v>55</v>
      </c>
      <c r="AS554">
        <v>70</v>
      </c>
      <c r="AT554">
        <v>40</v>
      </c>
      <c r="AU554">
        <v>20</v>
      </c>
      <c r="AV554">
        <v>15</v>
      </c>
      <c r="AW554">
        <v>35</v>
      </c>
      <c r="AX554">
        <v>75</v>
      </c>
      <c r="AY554">
        <v>40</v>
      </c>
      <c r="AZ554">
        <v>75</v>
      </c>
      <c r="BA554">
        <v>9</v>
      </c>
      <c r="BB554">
        <v>4.4000000000000004</v>
      </c>
      <c r="BC554">
        <v>1.95</v>
      </c>
      <c r="BD554">
        <v>3.35</v>
      </c>
      <c r="BE554">
        <v>4</v>
      </c>
      <c r="BF554">
        <f t="shared" si="8"/>
        <v>2.0442658502359972E-2</v>
      </c>
      <c r="BG554">
        <f>1/Table3[[#This Row],[odds_ft_home_team_win]]-Table3[[#This Row],[Margin/3]]</f>
        <v>0.4923778543181529</v>
      </c>
      <c r="BH554">
        <f>1/Table3[[#This Row],[odds_ft_draw]]-Table3[[#This Row],[Margin/3]]</f>
        <v>0.27806480418420715</v>
      </c>
      <c r="BI554">
        <f>1/Table3[[#This Row],[odds_ft_away_team_win]]-Table3[[#This Row],[Margin/3]]</f>
        <v>0.22955734149764004</v>
      </c>
      <c r="BJ554">
        <f>MROUND(Table3[[#This Row],[ProbH]]*100,2)/100</f>
        <v>0.5</v>
      </c>
      <c r="BK554">
        <v>1.29</v>
      </c>
      <c r="BL554">
        <v>1.95</v>
      </c>
      <c r="BM554">
        <v>3.35</v>
      </c>
      <c r="BN554">
        <v>6.45</v>
      </c>
      <c r="BO554">
        <v>1.77</v>
      </c>
      <c r="BP554">
        <v>1.95</v>
      </c>
      <c r="BQ554" t="s">
        <v>2341</v>
      </c>
      <c r="BR554">
        <f>VLOOKUP(Table3[[#This Row],[Reference]],metron,10,FALSE)</f>
        <v>2.5202079886551649</v>
      </c>
      <c r="BS554">
        <f>VLOOKUP(Table3[[#This Row],[Reference]],metron,11,FALSE)</f>
        <v>1.5342708579532029</v>
      </c>
      <c r="BT554">
        <f>VLOOKUP(Table3[[#This Row],[Reference]],metron,12,FALSE)</f>
        <v>0.98593713070196176</v>
      </c>
      <c r="BU554">
        <f>VLOOKUP(Table3[[#This Row],[Reference]],metron,13,FALSE)</f>
        <v>0.67513590167809023</v>
      </c>
      <c r="BV554">
        <f>VLOOKUP(Table3[[#This Row],[Reference]],metron,14,FALSE)</f>
        <v>0.4286727337194185</v>
      </c>
      <c r="BW554">
        <f>VLOOKUP(Table3[[#This Row],[Reference]],metron,15,FALSE)</f>
        <v>12.98669114272602</v>
      </c>
      <c r="BX554">
        <f>VLOOKUP(Table3[[#This Row],[Reference]],metron,16,FALSE)</f>
        <v>9.4167049105094076</v>
      </c>
      <c r="BY554">
        <f>VLOOKUP(Table3[[#This Row],[Reference]],metron,17,FALSE)</f>
        <v>5.6645716945996272</v>
      </c>
      <c r="BZ554">
        <f>VLOOKUP(Table3[[#This Row],[Reference]],metron,18,FALSE)</f>
        <v>4.0242085661080074</v>
      </c>
      <c r="CA554">
        <f>VLOOKUP(Table3[[#This Row],[Reference]],metron,19,FALSE)</f>
        <v>7.3221194481263927</v>
      </c>
      <c r="CB554">
        <f>VLOOKUP(Table3[[#This Row],[Reference]],metron,20,FALSE)</f>
        <v>5.3924963444014002</v>
      </c>
      <c r="CC554">
        <f>VLOOKUP(Table3[[#This Row],[Reference]],metron,21,FALSE)</f>
        <v>12.508162313432839</v>
      </c>
      <c r="CD554">
        <f>VLOOKUP(Table3[[#This Row],[Reference]],metron,22,FALSE)</f>
        <v>13.36963619402985</v>
      </c>
      <c r="CE554">
        <f>VLOOKUP(Table3[[#This Row],[Reference]],metron,23,FALSE)</f>
        <v>1.4438014689517029</v>
      </c>
      <c r="CF554">
        <f>VLOOKUP(Table3[[#This Row],[Reference]],metron,24,FALSE)</f>
        <v>1.9410193634542621</v>
      </c>
      <c r="CG554">
        <f>VLOOKUP(Table3[[#This Row],[Reference]],metron,25,FALSE)</f>
        <v>8.4130870242599604E-2</v>
      </c>
      <c r="CH554">
        <f>VLOOKUP(Table3[[#This Row],[Reference]],metron,26,FALSE)</f>
        <v>0.1275317160026708</v>
      </c>
    </row>
    <row r="555" spans="1:86" hidden="1" x14ac:dyDescent="0.45">
      <c r="A555">
        <v>1583110200</v>
      </c>
      <c r="B555" t="s">
        <v>2719</v>
      </c>
      <c r="C555" t="s">
        <v>64</v>
      </c>
      <c r="D555" t="s">
        <v>65</v>
      </c>
      <c r="E555" t="s">
        <v>2311</v>
      </c>
      <c r="F555" t="s">
        <v>2295</v>
      </c>
      <c r="G555" t="s">
        <v>2332</v>
      </c>
      <c r="H555">
        <v>22</v>
      </c>
      <c r="I555">
        <v>1.78</v>
      </c>
      <c r="J555">
        <v>1.3</v>
      </c>
      <c r="K555">
        <v>1.73</v>
      </c>
      <c r="L555">
        <v>1.18</v>
      </c>
      <c r="M555">
        <v>2</v>
      </c>
      <c r="N555">
        <v>0</v>
      </c>
      <c r="O555">
        <v>2</v>
      </c>
      <c r="P555">
        <v>1</v>
      </c>
      <c r="Q555">
        <v>1</v>
      </c>
      <c r="R555">
        <v>0</v>
      </c>
      <c r="S555" t="s">
        <v>2130</v>
      </c>
      <c r="U555">
        <v>3</v>
      </c>
      <c r="V555">
        <v>4</v>
      </c>
      <c r="W555">
        <v>3</v>
      </c>
      <c r="X555">
        <v>0</v>
      </c>
      <c r="Y555">
        <v>1</v>
      </c>
      <c r="Z555">
        <v>0</v>
      </c>
      <c r="AA555">
        <v>2</v>
      </c>
      <c r="AB555">
        <v>1</v>
      </c>
      <c r="AC555">
        <v>0</v>
      </c>
      <c r="AD555">
        <v>1</v>
      </c>
      <c r="AE555">
        <v>11</v>
      </c>
      <c r="AF555">
        <v>11</v>
      </c>
      <c r="AG555">
        <v>5</v>
      </c>
      <c r="AH555">
        <v>3</v>
      </c>
      <c r="AI555">
        <v>6</v>
      </c>
      <c r="AJ555">
        <v>8</v>
      </c>
      <c r="AK555">
        <v>8</v>
      </c>
      <c r="AL555">
        <v>10</v>
      </c>
      <c r="AM555">
        <v>54</v>
      </c>
      <c r="AN555">
        <v>46</v>
      </c>
      <c r="AO555">
        <v>1.42</v>
      </c>
      <c r="AP555">
        <v>1.39</v>
      </c>
      <c r="AQ555">
        <v>1.55</v>
      </c>
      <c r="AR555">
        <v>27</v>
      </c>
      <c r="AS555">
        <v>43</v>
      </c>
      <c r="AT555">
        <v>22</v>
      </c>
      <c r="AU555">
        <v>17</v>
      </c>
      <c r="AV555">
        <v>0</v>
      </c>
      <c r="AW555">
        <v>22</v>
      </c>
      <c r="AX555">
        <v>59</v>
      </c>
      <c r="AY555">
        <v>16</v>
      </c>
      <c r="AZ555">
        <v>49</v>
      </c>
      <c r="BA555">
        <v>9.67</v>
      </c>
      <c r="BB555">
        <v>5.83</v>
      </c>
      <c r="BC555">
        <v>1.8</v>
      </c>
      <c r="BD555">
        <v>3.35</v>
      </c>
      <c r="BE555">
        <v>4.8499999999999996</v>
      </c>
      <c r="BF555">
        <f t="shared" si="8"/>
        <v>2.0082861750810643E-2</v>
      </c>
      <c r="BG555">
        <f>1/Table3[[#This Row],[odds_ft_home_team_win]]-Table3[[#This Row],[Margin/3]]</f>
        <v>0.53547269380474494</v>
      </c>
      <c r="BH555">
        <f>1/Table3[[#This Row],[odds_ft_draw]]-Table3[[#This Row],[Margin/3]]</f>
        <v>0.27842460093575649</v>
      </c>
      <c r="BI555">
        <f>1/Table3[[#This Row],[odds_ft_away_team_win]]-Table3[[#This Row],[Margin/3]]</f>
        <v>0.18610270525949865</v>
      </c>
      <c r="BJ555">
        <f>MROUND(Table3[[#This Row],[ProbH]]*100,2)/100</f>
        <v>0.54</v>
      </c>
      <c r="BK555">
        <v>1.53</v>
      </c>
      <c r="BL555">
        <v>2.65</v>
      </c>
      <c r="BM555">
        <v>5.25</v>
      </c>
      <c r="BN555">
        <v>10.75</v>
      </c>
      <c r="BO555">
        <v>2.4</v>
      </c>
      <c r="BP555">
        <v>1.53</v>
      </c>
      <c r="BQ555" t="s">
        <v>2348</v>
      </c>
      <c r="BR555">
        <f>VLOOKUP(Table3[[#This Row],[Reference]],metron,10,FALSE)</f>
        <v>2.6359702267612941</v>
      </c>
      <c r="BS555">
        <f>VLOOKUP(Table3[[#This Row],[Reference]],metron,11,FALSE)</f>
        <v>1.684957590444867</v>
      </c>
      <c r="BT555">
        <f>VLOOKUP(Table3[[#This Row],[Reference]],metron,12,FALSE)</f>
        <v>0.95101263631642718</v>
      </c>
      <c r="BU555">
        <f>VLOOKUP(Table3[[#This Row],[Reference]],metron,13,FALSE)</f>
        <v>0.72650164445213783</v>
      </c>
      <c r="BV555">
        <f>VLOOKUP(Table3[[#This Row],[Reference]],metron,14,FALSE)</f>
        <v>0.42097974727367138</v>
      </c>
      <c r="BW555">
        <f>VLOOKUP(Table3[[#This Row],[Reference]],metron,15,FALSE)</f>
        <v>13.338806970509379</v>
      </c>
      <c r="BX555">
        <f>VLOOKUP(Table3[[#This Row],[Reference]],metron,16,FALSE)</f>
        <v>9.2530160857908843</v>
      </c>
      <c r="BY555">
        <f>VLOOKUP(Table3[[#This Row],[Reference]],metron,17,FALSE)</f>
        <v>5.9915081521739131</v>
      </c>
      <c r="BZ555">
        <f>VLOOKUP(Table3[[#This Row],[Reference]],metron,18,FALSE)</f>
        <v>3.9772418478260869</v>
      </c>
      <c r="CA555">
        <f>VLOOKUP(Table3[[#This Row],[Reference]],metron,19,FALSE)</f>
        <v>7.3472988183354664</v>
      </c>
      <c r="CB555">
        <f>VLOOKUP(Table3[[#This Row],[Reference]],metron,20,FALSE)</f>
        <v>5.2757742379647974</v>
      </c>
      <c r="CC555">
        <f>VLOOKUP(Table3[[#This Row],[Reference]],metron,21,FALSE)</f>
        <v>12.59428182437032</v>
      </c>
      <c r="CD555">
        <f>VLOOKUP(Table3[[#This Row],[Reference]],metron,22,FALSE)</f>
        <v>13.577944179714089</v>
      </c>
      <c r="CE555">
        <f>VLOOKUP(Table3[[#This Row],[Reference]],metron,23,FALSE)</f>
        <v>1.4276913099870301</v>
      </c>
      <c r="CF555">
        <f>VLOOKUP(Table3[[#This Row],[Reference]],metron,24,FALSE)</f>
        <v>1.940985732814527</v>
      </c>
      <c r="CG555">
        <f>VLOOKUP(Table3[[#This Row],[Reference]],metron,25,FALSE)</f>
        <v>8.0739299610894946E-2</v>
      </c>
      <c r="CH555">
        <f>VLOOKUP(Table3[[#This Row],[Reference]],metron,26,FALSE)</f>
        <v>0.12743190661478601</v>
      </c>
    </row>
    <row r="556" spans="1:86" hidden="1" x14ac:dyDescent="0.45">
      <c r="A556">
        <v>1583186400</v>
      </c>
      <c r="B556" t="s">
        <v>2720</v>
      </c>
      <c r="C556" t="s">
        <v>64</v>
      </c>
      <c r="D556" t="s">
        <v>65</v>
      </c>
      <c r="E556" t="s">
        <v>2279</v>
      </c>
      <c r="F556" t="s">
        <v>2310</v>
      </c>
      <c r="G556" t="s">
        <v>2384</v>
      </c>
      <c r="H556">
        <v>22</v>
      </c>
      <c r="I556">
        <v>1.2</v>
      </c>
      <c r="J556">
        <v>1</v>
      </c>
      <c r="K556">
        <v>1.36</v>
      </c>
      <c r="L556">
        <v>0.91</v>
      </c>
      <c r="M556">
        <v>3</v>
      </c>
      <c r="N556">
        <v>2</v>
      </c>
      <c r="O556">
        <v>5</v>
      </c>
      <c r="P556">
        <v>2</v>
      </c>
      <c r="Q556">
        <v>2</v>
      </c>
      <c r="R556">
        <v>0</v>
      </c>
      <c r="S556" t="s">
        <v>2721</v>
      </c>
      <c r="T556" t="s">
        <v>2722</v>
      </c>
      <c r="U556">
        <v>3</v>
      </c>
      <c r="V556">
        <v>4</v>
      </c>
      <c r="W556">
        <v>2</v>
      </c>
      <c r="X556">
        <v>0</v>
      </c>
      <c r="Y556">
        <v>4</v>
      </c>
      <c r="Z556">
        <v>0</v>
      </c>
      <c r="AA556">
        <v>0</v>
      </c>
      <c r="AB556">
        <v>2</v>
      </c>
      <c r="AC556">
        <v>0</v>
      </c>
      <c r="AD556">
        <v>4</v>
      </c>
      <c r="AE556">
        <v>8</v>
      </c>
      <c r="AF556">
        <v>17</v>
      </c>
      <c r="AG556">
        <v>6</v>
      </c>
      <c r="AH556">
        <v>5</v>
      </c>
      <c r="AI556">
        <v>2</v>
      </c>
      <c r="AJ556">
        <v>12</v>
      </c>
      <c r="AK556">
        <v>13</v>
      </c>
      <c r="AL556">
        <v>15</v>
      </c>
      <c r="AM556">
        <v>38</v>
      </c>
      <c r="AN556">
        <v>62</v>
      </c>
      <c r="AO556">
        <v>1.39</v>
      </c>
      <c r="AP556">
        <v>2.09</v>
      </c>
      <c r="AQ556">
        <v>2.35</v>
      </c>
      <c r="AR556">
        <v>45</v>
      </c>
      <c r="AS556">
        <v>60</v>
      </c>
      <c r="AT556">
        <v>35</v>
      </c>
      <c r="AU556">
        <v>25</v>
      </c>
      <c r="AV556">
        <v>15</v>
      </c>
      <c r="AW556">
        <v>20</v>
      </c>
      <c r="AX556">
        <v>75</v>
      </c>
      <c r="AY556">
        <v>40</v>
      </c>
      <c r="AZ556">
        <v>75</v>
      </c>
      <c r="BA556">
        <v>10.7</v>
      </c>
      <c r="BB556">
        <v>6.4</v>
      </c>
      <c r="BC556">
        <v>2.95</v>
      </c>
      <c r="BD556">
        <v>3.05</v>
      </c>
      <c r="BE556">
        <v>2.5</v>
      </c>
      <c r="BF556">
        <f t="shared" si="8"/>
        <v>2.2283967768824686E-2</v>
      </c>
      <c r="BG556">
        <f>1/Table3[[#This Row],[odds_ft_home_team_win]]-Table3[[#This Row],[Margin/3]]</f>
        <v>0.31669908307863293</v>
      </c>
      <c r="BH556">
        <f>1/Table3[[#This Row],[odds_ft_draw]]-Table3[[#This Row],[Margin/3]]</f>
        <v>0.30558488469019174</v>
      </c>
      <c r="BI556">
        <f>1/Table3[[#This Row],[odds_ft_away_team_win]]-Table3[[#This Row],[Margin/3]]</f>
        <v>0.37771603223117534</v>
      </c>
      <c r="BJ556">
        <f>MROUND(Table3[[#This Row],[ProbH]]*100,2)/100</f>
        <v>0.32</v>
      </c>
      <c r="BK556">
        <v>1.38</v>
      </c>
      <c r="BL556">
        <v>2.15</v>
      </c>
      <c r="BM556">
        <v>4</v>
      </c>
      <c r="BN556">
        <v>7.75</v>
      </c>
      <c r="BO556">
        <v>1.87</v>
      </c>
      <c r="BP556">
        <v>1.83</v>
      </c>
      <c r="BQ556" t="s">
        <v>2363</v>
      </c>
      <c r="BR556">
        <f>VLOOKUP(Table3[[#This Row],[Reference]],metron,10,FALSE)</f>
        <v>2.5313454284174597</v>
      </c>
      <c r="BS556">
        <f>VLOOKUP(Table3[[#This Row],[Reference]],metron,11,FALSE)</f>
        <v>1.210167055864918</v>
      </c>
      <c r="BT556">
        <f>VLOOKUP(Table3[[#This Row],[Reference]],metron,12,FALSE)</f>
        <v>1.3211783725525419</v>
      </c>
      <c r="BU556">
        <f>VLOOKUP(Table3[[#This Row],[Reference]],metron,13,FALSE)</f>
        <v>0.53135669362084459</v>
      </c>
      <c r="BV556">
        <f>VLOOKUP(Table3[[#This Row],[Reference]],metron,14,FALSE)</f>
        <v>0.55633423180592989</v>
      </c>
      <c r="BW556">
        <f>VLOOKUP(Table3[[#This Row],[Reference]],metron,15,FALSE)</f>
        <v>11.21109010712035</v>
      </c>
      <c r="BX556">
        <f>VLOOKUP(Table3[[#This Row],[Reference]],metron,16,FALSE)</f>
        <v>11.01700787401575</v>
      </c>
      <c r="BY556">
        <f>VLOOKUP(Table3[[#This Row],[Reference]],metron,17,FALSE)</f>
        <v>4.6792332268370611</v>
      </c>
      <c r="BZ556">
        <f>VLOOKUP(Table3[[#This Row],[Reference]],metron,18,FALSE)</f>
        <v>4.7080804854679013</v>
      </c>
      <c r="CA556">
        <f>VLOOKUP(Table3[[#This Row],[Reference]],metron,19,FALSE)</f>
        <v>6.5318568802832893</v>
      </c>
      <c r="CB556">
        <f>VLOOKUP(Table3[[#This Row],[Reference]],metron,20,FALSE)</f>
        <v>6.3089273885478487</v>
      </c>
      <c r="CC556">
        <f>VLOOKUP(Table3[[#This Row],[Reference]],metron,21,FALSE)</f>
        <v>12.72547770700637</v>
      </c>
      <c r="CD556">
        <f>VLOOKUP(Table3[[#This Row],[Reference]],metron,22,FALSE)</f>
        <v>13.06847133757962</v>
      </c>
      <c r="CE556">
        <f>VLOOKUP(Table3[[#This Row],[Reference]],metron,23,FALSE)</f>
        <v>1.6902356902356901</v>
      </c>
      <c r="CF556">
        <f>VLOOKUP(Table3[[#This Row],[Reference]],metron,24,FALSE)</f>
        <v>1.8050198959289869</v>
      </c>
      <c r="CG556">
        <f>VLOOKUP(Table3[[#This Row],[Reference]],metron,25,FALSE)</f>
        <v>0.105907560453015</v>
      </c>
      <c r="CH556">
        <f>VLOOKUP(Table3[[#This Row],[Reference]],metron,26,FALSE)</f>
        <v>0.1141720232629324</v>
      </c>
    </row>
    <row r="557" spans="1:86" hidden="1" x14ac:dyDescent="0.45">
      <c r="A557">
        <v>1583194200</v>
      </c>
      <c r="B557" t="s">
        <v>2723</v>
      </c>
      <c r="C557" t="s">
        <v>64</v>
      </c>
      <c r="D557" t="s">
        <v>65</v>
      </c>
      <c r="E557" t="s">
        <v>2321</v>
      </c>
      <c r="F557" t="s">
        <v>2316</v>
      </c>
      <c r="G557" t="s">
        <v>2275</v>
      </c>
      <c r="H557">
        <v>22</v>
      </c>
      <c r="I557">
        <v>1</v>
      </c>
      <c r="J557">
        <v>1.2</v>
      </c>
      <c r="K557">
        <v>1.18</v>
      </c>
      <c r="L557">
        <v>1.0900000000000001</v>
      </c>
      <c r="M557">
        <v>1</v>
      </c>
      <c r="N557">
        <v>0</v>
      </c>
      <c r="O557">
        <v>1</v>
      </c>
      <c r="P557">
        <v>0</v>
      </c>
      <c r="Q557">
        <v>0</v>
      </c>
      <c r="R557">
        <v>0</v>
      </c>
      <c r="S557">
        <v>53</v>
      </c>
      <c r="U557">
        <v>6</v>
      </c>
      <c r="V557">
        <v>6</v>
      </c>
      <c r="W557">
        <v>2</v>
      </c>
      <c r="X557">
        <v>0</v>
      </c>
      <c r="Y557">
        <v>4</v>
      </c>
      <c r="Z557">
        <v>0</v>
      </c>
      <c r="AA557">
        <v>0</v>
      </c>
      <c r="AB557">
        <v>2</v>
      </c>
      <c r="AC557">
        <v>1</v>
      </c>
      <c r="AD557">
        <v>3</v>
      </c>
      <c r="AE557">
        <v>11</v>
      </c>
      <c r="AF557">
        <v>12</v>
      </c>
      <c r="AG557">
        <v>7</v>
      </c>
      <c r="AH557">
        <v>2</v>
      </c>
      <c r="AI557">
        <v>4</v>
      </c>
      <c r="AJ557">
        <v>10</v>
      </c>
      <c r="AK557">
        <v>12</v>
      </c>
      <c r="AL557">
        <v>15</v>
      </c>
      <c r="AM557">
        <v>28</v>
      </c>
      <c r="AN557">
        <v>72</v>
      </c>
      <c r="AO557">
        <v>1.71</v>
      </c>
      <c r="AP557">
        <v>1.49</v>
      </c>
      <c r="AQ557">
        <v>1.65</v>
      </c>
      <c r="AR557">
        <v>20</v>
      </c>
      <c r="AS557">
        <v>55</v>
      </c>
      <c r="AT557">
        <v>20</v>
      </c>
      <c r="AU557">
        <v>10</v>
      </c>
      <c r="AV557">
        <v>0</v>
      </c>
      <c r="AW557">
        <v>15</v>
      </c>
      <c r="AX557">
        <v>45</v>
      </c>
      <c r="AY557">
        <v>30</v>
      </c>
      <c r="AZ557">
        <v>65</v>
      </c>
      <c r="BA557">
        <v>10.9</v>
      </c>
      <c r="BB557">
        <v>6.6</v>
      </c>
      <c r="BC557">
        <v>3.6</v>
      </c>
      <c r="BD557">
        <v>2.95</v>
      </c>
      <c r="BE557">
        <v>2.2000000000000002</v>
      </c>
      <c r="BF557">
        <f t="shared" si="8"/>
        <v>2.3768761056896626E-2</v>
      </c>
      <c r="BG557">
        <f>1/Table3[[#This Row],[odds_ft_home_team_win]]-Table3[[#This Row],[Margin/3]]</f>
        <v>0.25400901672088116</v>
      </c>
      <c r="BH557">
        <f>1/Table3[[#This Row],[odds_ft_draw]]-Table3[[#This Row],[Margin/3]]</f>
        <v>0.31521428979056099</v>
      </c>
      <c r="BI557">
        <f>1/Table3[[#This Row],[odds_ft_away_team_win]]-Table3[[#This Row],[Margin/3]]</f>
        <v>0.4307766934885579</v>
      </c>
      <c r="BJ557">
        <f>MROUND(Table3[[#This Row],[ProbH]]*100,2)/100</f>
        <v>0.26</v>
      </c>
      <c r="BK557">
        <v>1.51</v>
      </c>
      <c r="BL557">
        <v>2.6</v>
      </c>
      <c r="BM557">
        <v>5.15</v>
      </c>
      <c r="BN557">
        <v>10.5</v>
      </c>
      <c r="BO557">
        <v>2.15</v>
      </c>
      <c r="BP557">
        <v>1.62</v>
      </c>
      <c r="BQ557" t="s">
        <v>2337</v>
      </c>
      <c r="BR557">
        <f>VLOOKUP(Table3[[#This Row],[Reference]],metron,10,FALSE)</f>
        <v>2.569449507838133</v>
      </c>
      <c r="BS557">
        <f>VLOOKUP(Table3[[#This Row],[Reference]],metron,11,FALSE)</f>
        <v>1.0936930368209989</v>
      </c>
      <c r="BT557">
        <f>VLOOKUP(Table3[[#This Row],[Reference]],metron,12,FALSE)</f>
        <v>1.475756471017134</v>
      </c>
      <c r="BU557">
        <f>VLOOKUP(Table3[[#This Row],[Reference]],metron,13,FALSE)</f>
        <v>0.50018228217280347</v>
      </c>
      <c r="BV557">
        <f>VLOOKUP(Table3[[#This Row],[Reference]],metron,14,FALSE)</f>
        <v>0.65220561429092239</v>
      </c>
      <c r="BW557">
        <f>VLOOKUP(Table3[[#This Row],[Reference]],metron,15,FALSE)</f>
        <v>10.905576679340941</v>
      </c>
      <c r="BX557">
        <f>VLOOKUP(Table3[[#This Row],[Reference]],metron,16,FALSE)</f>
        <v>12.06463878326996</v>
      </c>
      <c r="BY557">
        <f>VLOOKUP(Table3[[#This Row],[Reference]],metron,17,FALSE)</f>
        <v>4.2920127795527154</v>
      </c>
      <c r="BZ557">
        <f>VLOOKUP(Table3[[#This Row],[Reference]],metron,18,FALSE)</f>
        <v>5.0095846645367406</v>
      </c>
      <c r="CA557">
        <f>VLOOKUP(Table3[[#This Row],[Reference]],metron,19,FALSE)</f>
        <v>6.6135638997882253</v>
      </c>
      <c r="CB557">
        <f>VLOOKUP(Table3[[#This Row],[Reference]],metron,20,FALSE)</f>
        <v>7.055054118733219</v>
      </c>
      <c r="CC557">
        <f>VLOOKUP(Table3[[#This Row],[Reference]],metron,21,FALSE)</f>
        <v>12.94865211810013</v>
      </c>
      <c r="CD557">
        <f>VLOOKUP(Table3[[#This Row],[Reference]],metron,22,FALSE)</f>
        <v>13.189345314505781</v>
      </c>
      <c r="CE557">
        <f>VLOOKUP(Table3[[#This Row],[Reference]],metron,23,FALSE)</f>
        <v>1.771446078431373</v>
      </c>
      <c r="CF557">
        <f>VLOOKUP(Table3[[#This Row],[Reference]],metron,24,FALSE)</f>
        <v>1.809436274509804</v>
      </c>
      <c r="CG557">
        <f>VLOOKUP(Table3[[#This Row],[Reference]],metron,25,FALSE)</f>
        <v>0.1060049019607843</v>
      </c>
      <c r="CH557">
        <f>VLOOKUP(Table3[[#This Row],[Reference]],metron,26,FALSE)</f>
        <v>9.6813725490196081E-2</v>
      </c>
    </row>
    <row r="558" spans="1:86" hidden="1" x14ac:dyDescent="0.45">
      <c r="A558">
        <v>1583359200</v>
      </c>
      <c r="B558" t="s">
        <v>2724</v>
      </c>
      <c r="C558" t="s">
        <v>64</v>
      </c>
      <c r="D558" t="s">
        <v>65</v>
      </c>
      <c r="E558" t="s">
        <v>2311</v>
      </c>
      <c r="F558" t="s">
        <v>2284</v>
      </c>
      <c r="G558" t="s">
        <v>2312</v>
      </c>
      <c r="H558">
        <v>20</v>
      </c>
      <c r="I558">
        <v>1.9</v>
      </c>
      <c r="J558">
        <v>0.3</v>
      </c>
      <c r="K558">
        <v>1.73</v>
      </c>
      <c r="L558">
        <v>0.75</v>
      </c>
      <c r="M558">
        <v>0</v>
      </c>
      <c r="N558">
        <v>1</v>
      </c>
      <c r="O558">
        <v>1</v>
      </c>
      <c r="P558">
        <v>1</v>
      </c>
      <c r="Q558">
        <v>0</v>
      </c>
      <c r="R558">
        <v>1</v>
      </c>
      <c r="T558">
        <v>7</v>
      </c>
      <c r="U558">
        <v>3</v>
      </c>
      <c r="V558">
        <v>5</v>
      </c>
      <c r="W558">
        <v>1</v>
      </c>
      <c r="X558">
        <v>0</v>
      </c>
      <c r="Y558">
        <v>2</v>
      </c>
      <c r="Z558">
        <v>0</v>
      </c>
      <c r="AA558">
        <v>0</v>
      </c>
      <c r="AB558">
        <v>1</v>
      </c>
      <c r="AC558">
        <v>1</v>
      </c>
      <c r="AD558">
        <v>1</v>
      </c>
      <c r="AE558">
        <v>20</v>
      </c>
      <c r="AF558">
        <v>8</v>
      </c>
      <c r="AG558">
        <v>4</v>
      </c>
      <c r="AH558">
        <v>4</v>
      </c>
      <c r="AI558">
        <v>16</v>
      </c>
      <c r="AJ558">
        <v>4</v>
      </c>
      <c r="AK558">
        <v>8</v>
      </c>
      <c r="AL558">
        <v>14</v>
      </c>
      <c r="AM558">
        <v>76</v>
      </c>
      <c r="AN558">
        <v>24</v>
      </c>
      <c r="AO558">
        <v>2.19</v>
      </c>
      <c r="AP558">
        <v>1.1499999999999999</v>
      </c>
      <c r="AQ558">
        <v>2.5</v>
      </c>
      <c r="AR558">
        <v>40</v>
      </c>
      <c r="AS558">
        <v>70</v>
      </c>
      <c r="AT558">
        <v>40</v>
      </c>
      <c r="AU558">
        <v>30</v>
      </c>
      <c r="AV558">
        <v>10</v>
      </c>
      <c r="AW558">
        <v>30</v>
      </c>
      <c r="AX558">
        <v>65</v>
      </c>
      <c r="AY558">
        <v>35</v>
      </c>
      <c r="AZ558">
        <v>75</v>
      </c>
      <c r="BA558">
        <v>7.5</v>
      </c>
      <c r="BB558">
        <v>5.6</v>
      </c>
      <c r="BC558">
        <v>1.28</v>
      </c>
      <c r="BD558">
        <v>5.4</v>
      </c>
      <c r="BE558">
        <v>10.5</v>
      </c>
      <c r="BF558">
        <f t="shared" si="8"/>
        <v>2.0557760141093489E-2</v>
      </c>
      <c r="BG558">
        <f>1/Table3[[#This Row],[odds_ft_home_team_win]]-Table3[[#This Row],[Margin/3]]</f>
        <v>0.76069223985890655</v>
      </c>
      <c r="BH558">
        <f>1/Table3[[#This Row],[odds_ft_draw]]-Table3[[#This Row],[Margin/3]]</f>
        <v>0.1646274250440917</v>
      </c>
      <c r="BI558">
        <f>1/Table3[[#This Row],[odds_ft_away_team_win]]-Table3[[#This Row],[Margin/3]]</f>
        <v>7.468033509700174E-2</v>
      </c>
      <c r="BJ558">
        <f>MROUND(Table3[[#This Row],[ProbH]]*100,2)/100</f>
        <v>0.76</v>
      </c>
      <c r="BK558">
        <v>1.22</v>
      </c>
      <c r="BL558">
        <v>1.71</v>
      </c>
      <c r="BM558">
        <v>2.8</v>
      </c>
      <c r="BN558">
        <v>5.15</v>
      </c>
      <c r="BO558">
        <v>2.15</v>
      </c>
      <c r="BP558">
        <v>1.65</v>
      </c>
      <c r="BQ558" t="s">
        <v>2348</v>
      </c>
      <c r="BR558">
        <f>VLOOKUP(Table3[[#This Row],[Reference]],metron,10,FALSE)</f>
        <v>3.1119402985074629</v>
      </c>
      <c r="BS558">
        <f>VLOOKUP(Table3[[#This Row],[Reference]],metron,11,FALSE)</f>
        <v>2.3965884861407249</v>
      </c>
      <c r="BT558">
        <f>VLOOKUP(Table3[[#This Row],[Reference]],metron,12,FALSE)</f>
        <v>0.71535181236673773</v>
      </c>
      <c r="BU558">
        <f>VLOOKUP(Table3[[#This Row],[Reference]],metron,13,FALSE)</f>
        <v>1.0991471215351809</v>
      </c>
      <c r="BV558">
        <f>VLOOKUP(Table3[[#This Row],[Reference]],metron,14,FALSE)</f>
        <v>0.31876332622601278</v>
      </c>
      <c r="BW558">
        <f>VLOOKUP(Table3[[#This Row],[Reference]],metron,15,FALSE)</f>
        <v>17.525054466230941</v>
      </c>
      <c r="BX558">
        <f>VLOOKUP(Table3[[#This Row],[Reference]],metron,16,FALSE)</f>
        <v>8.2832244008714593</v>
      </c>
      <c r="BY558">
        <f>VLOOKUP(Table3[[#This Row],[Reference]],metron,17,FALSE)</f>
        <v>7.5454545454545459</v>
      </c>
      <c r="BZ558">
        <f>VLOOKUP(Table3[[#This Row],[Reference]],metron,18,FALSE)</f>
        <v>3.108647450110865</v>
      </c>
      <c r="CA558">
        <f>VLOOKUP(Table3[[#This Row],[Reference]],metron,19,FALSE)</f>
        <v>9.9795999207763941</v>
      </c>
      <c r="CB558">
        <f>VLOOKUP(Table3[[#This Row],[Reference]],metron,20,FALSE)</f>
        <v>5.1745769507605939</v>
      </c>
      <c r="CC558">
        <f>VLOOKUP(Table3[[#This Row],[Reference]],metron,21,FALSE)</f>
        <v>11.957964601769911</v>
      </c>
      <c r="CD558">
        <f>VLOOKUP(Table3[[#This Row],[Reference]],metron,22,FALSE)</f>
        <v>13.559734513274339</v>
      </c>
      <c r="CE558">
        <f>VLOOKUP(Table3[[#This Row],[Reference]],metron,23,FALSE)</f>
        <v>1.258695652173913</v>
      </c>
      <c r="CF558">
        <f>VLOOKUP(Table3[[#This Row],[Reference]],metron,24,FALSE)</f>
        <v>1.991304347826087</v>
      </c>
      <c r="CG558">
        <f>VLOOKUP(Table3[[#This Row],[Reference]],metron,25,FALSE)</f>
        <v>5.434782608695652E-2</v>
      </c>
      <c r="CH558">
        <f>VLOOKUP(Table3[[#This Row],[Reference]],metron,26,FALSE)</f>
        <v>0.13043478260869559</v>
      </c>
    </row>
    <row r="559" spans="1:86" hidden="1" x14ac:dyDescent="0.45">
      <c r="A559">
        <v>1583532000</v>
      </c>
      <c r="B559" t="s">
        <v>2725</v>
      </c>
      <c r="C559" t="s">
        <v>64</v>
      </c>
      <c r="D559" t="s">
        <v>65</v>
      </c>
      <c r="E559" t="s">
        <v>2325</v>
      </c>
      <c r="F559" t="s">
        <v>2300</v>
      </c>
      <c r="G559" t="s">
        <v>2343</v>
      </c>
      <c r="H559">
        <v>23</v>
      </c>
      <c r="I559">
        <v>1.55</v>
      </c>
      <c r="J559">
        <v>0.91</v>
      </c>
      <c r="K559">
        <v>1.67</v>
      </c>
      <c r="L559">
        <v>0.83</v>
      </c>
      <c r="M559">
        <v>4</v>
      </c>
      <c r="N559">
        <v>0</v>
      </c>
      <c r="O559">
        <v>4</v>
      </c>
      <c r="P559">
        <v>2</v>
      </c>
      <c r="Q559">
        <v>2</v>
      </c>
      <c r="R559">
        <v>0</v>
      </c>
      <c r="S559" t="s">
        <v>2726</v>
      </c>
      <c r="U559">
        <v>3</v>
      </c>
      <c r="V559">
        <v>8</v>
      </c>
      <c r="W559">
        <v>1</v>
      </c>
      <c r="X559">
        <v>0</v>
      </c>
      <c r="Y559">
        <v>3</v>
      </c>
      <c r="Z559">
        <v>0</v>
      </c>
      <c r="AA559">
        <v>1</v>
      </c>
      <c r="AB559">
        <v>0</v>
      </c>
      <c r="AC559">
        <v>0</v>
      </c>
      <c r="AD559">
        <v>3</v>
      </c>
      <c r="AE559">
        <v>14</v>
      </c>
      <c r="AF559">
        <v>7</v>
      </c>
      <c r="AG559">
        <v>6</v>
      </c>
      <c r="AH559">
        <v>5</v>
      </c>
      <c r="AI559">
        <v>8</v>
      </c>
      <c r="AJ559">
        <v>2</v>
      </c>
      <c r="AK559">
        <v>14</v>
      </c>
      <c r="AL559">
        <v>18</v>
      </c>
      <c r="AM559">
        <v>42</v>
      </c>
      <c r="AN559">
        <v>58</v>
      </c>
      <c r="AO559">
        <v>1.77</v>
      </c>
      <c r="AP559">
        <v>1.47</v>
      </c>
      <c r="AQ559">
        <v>2.82</v>
      </c>
      <c r="AR559">
        <v>50</v>
      </c>
      <c r="AS559">
        <v>87</v>
      </c>
      <c r="AT559">
        <v>41</v>
      </c>
      <c r="AU559">
        <v>27</v>
      </c>
      <c r="AV559">
        <v>18</v>
      </c>
      <c r="AW559">
        <v>46</v>
      </c>
      <c r="AX559">
        <v>91</v>
      </c>
      <c r="AY559">
        <v>37</v>
      </c>
      <c r="AZ559">
        <v>73</v>
      </c>
      <c r="BA559">
        <v>8.82</v>
      </c>
      <c r="BB559">
        <v>5.63</v>
      </c>
      <c r="BC559">
        <v>1.91</v>
      </c>
      <c r="BD559">
        <v>3.3</v>
      </c>
      <c r="BE559">
        <v>4.25</v>
      </c>
      <c r="BF559">
        <f t="shared" si="8"/>
        <v>2.0628210033815247E-2</v>
      </c>
      <c r="BG559">
        <f>1/Table3[[#This Row],[odds_ft_home_team_win]]-Table3[[#This Row],[Margin/3]]</f>
        <v>0.50293199939026856</v>
      </c>
      <c r="BH559">
        <f>1/Table3[[#This Row],[odds_ft_draw]]-Table3[[#This Row],[Margin/3]]</f>
        <v>0.28240209299648777</v>
      </c>
      <c r="BI559">
        <f>1/Table3[[#This Row],[odds_ft_away_team_win]]-Table3[[#This Row],[Margin/3]]</f>
        <v>0.21466590761324358</v>
      </c>
      <c r="BJ559">
        <f>MROUND(Table3[[#This Row],[ProbH]]*100,2)/100</f>
        <v>0.5</v>
      </c>
      <c r="BK559">
        <v>1.32</v>
      </c>
      <c r="BL559">
        <v>2</v>
      </c>
      <c r="BM559">
        <v>3.6</v>
      </c>
      <c r="BN559">
        <v>6.95</v>
      </c>
      <c r="BO559">
        <v>1.83</v>
      </c>
      <c r="BP559">
        <v>1.91</v>
      </c>
      <c r="BQ559" t="s">
        <v>2328</v>
      </c>
      <c r="BR559">
        <f>VLOOKUP(Table3[[#This Row],[Reference]],metron,10,FALSE)</f>
        <v>2.5202079886551649</v>
      </c>
      <c r="BS559">
        <f>VLOOKUP(Table3[[#This Row],[Reference]],metron,11,FALSE)</f>
        <v>1.5342708579532029</v>
      </c>
      <c r="BT559">
        <f>VLOOKUP(Table3[[#This Row],[Reference]],metron,12,FALSE)</f>
        <v>0.98593713070196176</v>
      </c>
      <c r="BU559">
        <f>VLOOKUP(Table3[[#This Row],[Reference]],metron,13,FALSE)</f>
        <v>0.67513590167809023</v>
      </c>
      <c r="BV559">
        <f>VLOOKUP(Table3[[#This Row],[Reference]],metron,14,FALSE)</f>
        <v>0.4286727337194185</v>
      </c>
      <c r="BW559">
        <f>VLOOKUP(Table3[[#This Row],[Reference]],metron,15,FALSE)</f>
        <v>12.98669114272602</v>
      </c>
      <c r="BX559">
        <f>VLOOKUP(Table3[[#This Row],[Reference]],metron,16,FALSE)</f>
        <v>9.4167049105094076</v>
      </c>
      <c r="BY559">
        <f>VLOOKUP(Table3[[#This Row],[Reference]],metron,17,FALSE)</f>
        <v>5.6645716945996272</v>
      </c>
      <c r="BZ559">
        <f>VLOOKUP(Table3[[#This Row],[Reference]],metron,18,FALSE)</f>
        <v>4.0242085661080074</v>
      </c>
      <c r="CA559">
        <f>VLOOKUP(Table3[[#This Row],[Reference]],metron,19,FALSE)</f>
        <v>7.3221194481263927</v>
      </c>
      <c r="CB559">
        <f>VLOOKUP(Table3[[#This Row],[Reference]],metron,20,FALSE)</f>
        <v>5.3924963444014002</v>
      </c>
      <c r="CC559">
        <f>VLOOKUP(Table3[[#This Row],[Reference]],metron,21,FALSE)</f>
        <v>12.508162313432839</v>
      </c>
      <c r="CD559">
        <f>VLOOKUP(Table3[[#This Row],[Reference]],metron,22,FALSE)</f>
        <v>13.36963619402985</v>
      </c>
      <c r="CE559">
        <f>VLOOKUP(Table3[[#This Row],[Reference]],metron,23,FALSE)</f>
        <v>1.4438014689517029</v>
      </c>
      <c r="CF559">
        <f>VLOOKUP(Table3[[#This Row],[Reference]],metron,24,FALSE)</f>
        <v>1.9410193634542621</v>
      </c>
      <c r="CG559">
        <f>VLOOKUP(Table3[[#This Row],[Reference]],metron,25,FALSE)</f>
        <v>8.4130870242599604E-2</v>
      </c>
      <c r="CH559">
        <f>VLOOKUP(Table3[[#This Row],[Reference]],metron,26,FALSE)</f>
        <v>0.1275317160026708</v>
      </c>
    </row>
    <row r="560" spans="1:86" hidden="1" x14ac:dyDescent="0.45">
      <c r="A560">
        <v>1583539800</v>
      </c>
      <c r="B560" t="s">
        <v>2727</v>
      </c>
      <c r="C560" t="s">
        <v>64</v>
      </c>
      <c r="D560" t="s">
        <v>65</v>
      </c>
      <c r="E560" t="s">
        <v>2295</v>
      </c>
      <c r="F560" t="s">
        <v>2331</v>
      </c>
      <c r="G560" t="s">
        <v>2312</v>
      </c>
      <c r="H560">
        <v>23</v>
      </c>
      <c r="I560">
        <v>2.09</v>
      </c>
      <c r="J560">
        <v>1.0900000000000001</v>
      </c>
      <c r="K560">
        <v>2.17</v>
      </c>
      <c r="L560">
        <v>1</v>
      </c>
      <c r="M560">
        <v>2</v>
      </c>
      <c r="N560">
        <v>1</v>
      </c>
      <c r="O560">
        <v>3</v>
      </c>
      <c r="P560">
        <v>2</v>
      </c>
      <c r="Q560">
        <v>1</v>
      </c>
      <c r="R560">
        <v>1</v>
      </c>
      <c r="S560" t="s">
        <v>533</v>
      </c>
      <c r="T560">
        <v>15</v>
      </c>
      <c r="U560">
        <v>5</v>
      </c>
      <c r="V560">
        <v>3</v>
      </c>
      <c r="W560">
        <v>2</v>
      </c>
      <c r="X560">
        <v>0</v>
      </c>
      <c r="Y560">
        <v>2</v>
      </c>
      <c r="Z560">
        <v>0</v>
      </c>
      <c r="AA560">
        <v>0</v>
      </c>
      <c r="AB560">
        <v>2</v>
      </c>
      <c r="AC560">
        <v>1</v>
      </c>
      <c r="AD560">
        <v>1</v>
      </c>
      <c r="AE560">
        <v>10</v>
      </c>
      <c r="AF560">
        <v>7</v>
      </c>
      <c r="AG560">
        <v>5</v>
      </c>
      <c r="AH560">
        <v>5</v>
      </c>
      <c r="AI560">
        <v>5</v>
      </c>
      <c r="AJ560">
        <v>2</v>
      </c>
      <c r="AK560">
        <v>15</v>
      </c>
      <c r="AL560">
        <v>7</v>
      </c>
      <c r="AM560">
        <v>52</v>
      </c>
      <c r="AN560">
        <v>48</v>
      </c>
      <c r="AO560">
        <v>1.56</v>
      </c>
      <c r="AP560">
        <v>1.1499999999999999</v>
      </c>
      <c r="AQ560">
        <v>2.27</v>
      </c>
      <c r="AR560">
        <v>60</v>
      </c>
      <c r="AS560">
        <v>73</v>
      </c>
      <c r="AT560">
        <v>36</v>
      </c>
      <c r="AU560">
        <v>18</v>
      </c>
      <c r="AV560">
        <v>9</v>
      </c>
      <c r="AW560">
        <v>32</v>
      </c>
      <c r="AX560">
        <v>60</v>
      </c>
      <c r="AY560">
        <v>37</v>
      </c>
      <c r="AZ560">
        <v>73</v>
      </c>
      <c r="BA560">
        <v>9.91</v>
      </c>
      <c r="BB560">
        <v>4.54</v>
      </c>
      <c r="BC560">
        <v>2.35</v>
      </c>
      <c r="BD560">
        <v>3</v>
      </c>
      <c r="BE560">
        <v>3.25</v>
      </c>
      <c r="BF560">
        <f t="shared" si="8"/>
        <v>2.2185851973086052E-2</v>
      </c>
      <c r="BG560">
        <f>1/Table3[[#This Row],[odds_ft_home_team_win]]-Table3[[#This Row],[Margin/3]]</f>
        <v>0.40334606292053099</v>
      </c>
      <c r="BH560">
        <f>1/Table3[[#This Row],[odds_ft_draw]]-Table3[[#This Row],[Margin/3]]</f>
        <v>0.31114748136024728</v>
      </c>
      <c r="BI560">
        <f>1/Table3[[#This Row],[odds_ft_away_team_win]]-Table3[[#This Row],[Margin/3]]</f>
        <v>0.28550645571922167</v>
      </c>
      <c r="BJ560">
        <f>MROUND(Table3[[#This Row],[ProbH]]*100,2)/100</f>
        <v>0.4</v>
      </c>
      <c r="BK560">
        <v>1.48</v>
      </c>
      <c r="BL560">
        <v>2.5</v>
      </c>
      <c r="BM560">
        <v>4.8499999999999996</v>
      </c>
      <c r="BN560">
        <v>9.5</v>
      </c>
      <c r="BO560">
        <v>2.0499999999999998</v>
      </c>
      <c r="BP560">
        <v>1.67</v>
      </c>
      <c r="BQ560" t="s">
        <v>2297</v>
      </c>
      <c r="BR560">
        <f>VLOOKUP(Table3[[#This Row],[Reference]],metron,10,FALSE)</f>
        <v>2.4956155335383219</v>
      </c>
      <c r="BS560">
        <f>VLOOKUP(Table3[[#This Row],[Reference]],metron,11,FALSE)</f>
        <v>1.344038264434575</v>
      </c>
      <c r="BT560">
        <f>VLOOKUP(Table3[[#This Row],[Reference]],metron,12,FALSE)</f>
        <v>1.1515772691037469</v>
      </c>
      <c r="BU560">
        <f>VLOOKUP(Table3[[#This Row],[Reference]],metron,13,FALSE)</f>
        <v>0.59936225942375587</v>
      </c>
      <c r="BV560">
        <f>VLOOKUP(Table3[[#This Row],[Reference]],metron,14,FALSE)</f>
        <v>0.50723152260562576</v>
      </c>
      <c r="BW560">
        <f>VLOOKUP(Table3[[#This Row],[Reference]],metron,15,FALSE)</f>
        <v>11.99278846153846</v>
      </c>
      <c r="BX560">
        <f>VLOOKUP(Table3[[#This Row],[Reference]],metron,16,FALSE)</f>
        <v>10.0277534965035</v>
      </c>
      <c r="BY560">
        <f>VLOOKUP(Table3[[#This Row],[Reference]],metron,17,FALSE)</f>
        <v>5.2857459543338514</v>
      </c>
      <c r="BZ560">
        <f>VLOOKUP(Table3[[#This Row],[Reference]],metron,18,FALSE)</f>
        <v>4.4067834183107957</v>
      </c>
      <c r="CA560">
        <f>VLOOKUP(Table3[[#This Row],[Reference]],metron,19,FALSE)</f>
        <v>6.7070425072046085</v>
      </c>
      <c r="CB560">
        <f>VLOOKUP(Table3[[#This Row],[Reference]],metron,20,FALSE)</f>
        <v>5.6209700781927046</v>
      </c>
      <c r="CC560">
        <f>VLOOKUP(Table3[[#This Row],[Reference]],metron,21,FALSE)</f>
        <v>13.04463690872752</v>
      </c>
      <c r="CD560">
        <f>VLOOKUP(Table3[[#This Row],[Reference]],metron,22,FALSE)</f>
        <v>13.49811236953142</v>
      </c>
      <c r="CE560">
        <f>VLOOKUP(Table3[[#This Row],[Reference]],metron,23,FALSE)</f>
        <v>1.5836526181353769</v>
      </c>
      <c r="CF560">
        <f>VLOOKUP(Table3[[#This Row],[Reference]],metron,24,FALSE)</f>
        <v>1.8744146445295871</v>
      </c>
      <c r="CG560">
        <f>VLOOKUP(Table3[[#This Row],[Reference]],metron,25,FALSE)</f>
        <v>8.5994040017028525E-2</v>
      </c>
      <c r="CH560">
        <f>VLOOKUP(Table3[[#This Row],[Reference]],metron,26,FALSE)</f>
        <v>0.13452532992762881</v>
      </c>
    </row>
    <row r="561" spans="1:86" hidden="1" x14ac:dyDescent="0.45">
      <c r="A561">
        <v>1583614800</v>
      </c>
      <c r="B561" t="s">
        <v>2728</v>
      </c>
      <c r="C561" t="s">
        <v>64</v>
      </c>
      <c r="D561" t="s">
        <v>65</v>
      </c>
      <c r="E561" t="s">
        <v>2326</v>
      </c>
      <c r="F561" t="s">
        <v>2321</v>
      </c>
      <c r="G561" t="s">
        <v>2358</v>
      </c>
      <c r="H561">
        <v>23</v>
      </c>
      <c r="I561">
        <v>0.91</v>
      </c>
      <c r="J561">
        <v>0.55000000000000004</v>
      </c>
      <c r="K561">
        <v>0.83</v>
      </c>
      <c r="L561">
        <v>0.75</v>
      </c>
      <c r="M561">
        <v>0</v>
      </c>
      <c r="N561">
        <v>3</v>
      </c>
      <c r="O561">
        <v>3</v>
      </c>
      <c r="P561">
        <v>1</v>
      </c>
      <c r="Q561">
        <v>0</v>
      </c>
      <c r="R561">
        <v>1</v>
      </c>
      <c r="T561" t="s">
        <v>2729</v>
      </c>
      <c r="U561">
        <v>3</v>
      </c>
      <c r="V561">
        <v>2</v>
      </c>
      <c r="W561">
        <v>2</v>
      </c>
      <c r="X561">
        <v>0</v>
      </c>
      <c r="Y561">
        <v>5</v>
      </c>
      <c r="Z561">
        <v>0</v>
      </c>
      <c r="AA561">
        <v>1</v>
      </c>
      <c r="AB561">
        <v>1</v>
      </c>
      <c r="AC561">
        <v>1</v>
      </c>
      <c r="AD561">
        <v>4</v>
      </c>
      <c r="AE561">
        <v>12</v>
      </c>
      <c r="AF561">
        <v>11</v>
      </c>
      <c r="AG561">
        <v>3</v>
      </c>
      <c r="AH561">
        <v>5</v>
      </c>
      <c r="AI561">
        <v>9</v>
      </c>
      <c r="AJ561">
        <v>6</v>
      </c>
      <c r="AK561">
        <v>16</v>
      </c>
      <c r="AL561">
        <v>18</v>
      </c>
      <c r="AM561">
        <v>62</v>
      </c>
      <c r="AN561">
        <v>38</v>
      </c>
      <c r="AO561">
        <v>1.49</v>
      </c>
      <c r="AP561">
        <v>1.48</v>
      </c>
      <c r="AQ561">
        <v>2.1800000000000002</v>
      </c>
      <c r="AR561">
        <v>45</v>
      </c>
      <c r="AS561">
        <v>45</v>
      </c>
      <c r="AT561">
        <v>36</v>
      </c>
      <c r="AU561">
        <v>18</v>
      </c>
      <c r="AV561">
        <v>18</v>
      </c>
      <c r="AW561">
        <v>23</v>
      </c>
      <c r="AX561">
        <v>64</v>
      </c>
      <c r="AY561">
        <v>36</v>
      </c>
      <c r="AZ561">
        <v>55</v>
      </c>
      <c r="BA561">
        <v>9.73</v>
      </c>
      <c r="BB561">
        <v>6.28</v>
      </c>
      <c r="BC561">
        <v>1.83</v>
      </c>
      <c r="BD561">
        <v>3.3</v>
      </c>
      <c r="BE561">
        <v>4.5999999999999996</v>
      </c>
      <c r="BF561">
        <f t="shared" si="8"/>
        <v>2.2289898269941027E-2</v>
      </c>
      <c r="BG561">
        <f>1/Table3[[#This Row],[odds_ft_home_team_win]]-Table3[[#This Row],[Margin/3]]</f>
        <v>0.52415818916175294</v>
      </c>
      <c r="BH561">
        <f>1/Table3[[#This Row],[odds_ft_draw]]-Table3[[#This Row],[Margin/3]]</f>
        <v>0.28074040476036199</v>
      </c>
      <c r="BI561">
        <f>1/Table3[[#This Row],[odds_ft_away_team_win]]-Table3[[#This Row],[Margin/3]]</f>
        <v>0.19510140607788509</v>
      </c>
      <c r="BJ561">
        <f>MROUND(Table3[[#This Row],[ProbH]]*100,2)/100</f>
        <v>0.52</v>
      </c>
      <c r="BK561">
        <v>1.54</v>
      </c>
      <c r="BL561">
        <v>2.65</v>
      </c>
      <c r="BM561">
        <v>5.4</v>
      </c>
      <c r="BN561">
        <v>11</v>
      </c>
      <c r="BO561">
        <v>2.35</v>
      </c>
      <c r="BP561">
        <v>1.53</v>
      </c>
      <c r="BQ561" t="s">
        <v>2356</v>
      </c>
      <c r="BR561">
        <f>VLOOKUP(Table3[[#This Row],[Reference]],metron,10,FALSE)</f>
        <v>2.5967403582378576</v>
      </c>
      <c r="BS561">
        <f>VLOOKUP(Table3[[#This Row],[Reference]],metron,11,FALSE)</f>
        <v>1.625948039373891</v>
      </c>
      <c r="BT561">
        <f>VLOOKUP(Table3[[#This Row],[Reference]],metron,12,FALSE)</f>
        <v>0.97079231886396644</v>
      </c>
      <c r="BU561">
        <f>VLOOKUP(Table3[[#This Row],[Reference]],metron,13,FALSE)</f>
        <v>0.71433182698515174</v>
      </c>
      <c r="BV561">
        <f>VLOOKUP(Table3[[#This Row],[Reference]],metron,14,FALSE)</f>
        <v>0.43011620400258233</v>
      </c>
      <c r="BW561">
        <f>VLOOKUP(Table3[[#This Row],[Reference]],metron,15,FALSE)</f>
        <v>13.39951055368614</v>
      </c>
      <c r="BX561">
        <f>VLOOKUP(Table3[[#This Row],[Reference]],metron,16,FALSE)</f>
        <v>9.4252064851636579</v>
      </c>
      <c r="BY561">
        <f>VLOOKUP(Table3[[#This Row],[Reference]],metron,17,FALSE)</f>
        <v>5.7628422023992618</v>
      </c>
      <c r="BZ561">
        <f>VLOOKUP(Table3[[#This Row],[Reference]],metron,18,FALSE)</f>
        <v>3.9375576745616732</v>
      </c>
      <c r="CA561">
        <f>VLOOKUP(Table3[[#This Row],[Reference]],metron,19,FALSE)</f>
        <v>7.636668351286878</v>
      </c>
      <c r="CB561">
        <f>VLOOKUP(Table3[[#This Row],[Reference]],metron,20,FALSE)</f>
        <v>5.4876488106019847</v>
      </c>
      <c r="CC561">
        <f>VLOOKUP(Table3[[#This Row],[Reference]],metron,21,FALSE)</f>
        <v>12.460420531849101</v>
      </c>
      <c r="CD561">
        <f>VLOOKUP(Table3[[#This Row],[Reference]],metron,22,FALSE)</f>
        <v>13.44897959183673</v>
      </c>
      <c r="CE561">
        <f>VLOOKUP(Table3[[#This Row],[Reference]],metron,23,FALSE)</f>
        <v>1.462202380952381</v>
      </c>
      <c r="CF561">
        <f>VLOOKUP(Table3[[#This Row],[Reference]],metron,24,FALSE)</f>
        <v>2.01547619047619</v>
      </c>
      <c r="CG561">
        <f>VLOOKUP(Table3[[#This Row],[Reference]],metron,25,FALSE)</f>
        <v>7.7380952380952384E-2</v>
      </c>
      <c r="CH561">
        <f>VLOOKUP(Table3[[#This Row],[Reference]],metron,26,FALSE)</f>
        <v>0.13754093480202439</v>
      </c>
    </row>
    <row r="562" spans="1:86" hidden="1" x14ac:dyDescent="0.45">
      <c r="A562">
        <v>1583614800</v>
      </c>
      <c r="B562" t="s">
        <v>2728</v>
      </c>
      <c r="C562" t="s">
        <v>64</v>
      </c>
      <c r="D562" t="s">
        <v>65</v>
      </c>
      <c r="E562" t="s">
        <v>2315</v>
      </c>
      <c r="F562" t="s">
        <v>2279</v>
      </c>
      <c r="G562" t="s">
        <v>2275</v>
      </c>
      <c r="H562">
        <v>23</v>
      </c>
      <c r="I562">
        <v>1.36</v>
      </c>
      <c r="J562">
        <v>0.73</v>
      </c>
      <c r="K562">
        <v>1.5</v>
      </c>
      <c r="L562">
        <v>0.67</v>
      </c>
      <c r="M562">
        <v>2</v>
      </c>
      <c r="N562">
        <v>0</v>
      </c>
      <c r="O562">
        <v>2</v>
      </c>
      <c r="P562">
        <v>0</v>
      </c>
      <c r="Q562">
        <v>0</v>
      </c>
      <c r="R562">
        <v>0</v>
      </c>
      <c r="S562" t="s">
        <v>2730</v>
      </c>
      <c r="U562">
        <v>6</v>
      </c>
      <c r="V562">
        <v>2</v>
      </c>
      <c r="W562">
        <v>3</v>
      </c>
      <c r="X562">
        <v>0</v>
      </c>
      <c r="Y562">
        <v>2</v>
      </c>
      <c r="Z562">
        <v>1</v>
      </c>
      <c r="AA562">
        <v>0</v>
      </c>
      <c r="AB562">
        <v>3</v>
      </c>
      <c r="AC562">
        <v>1</v>
      </c>
      <c r="AD562">
        <v>2</v>
      </c>
      <c r="AE562">
        <v>19</v>
      </c>
      <c r="AF562">
        <v>10</v>
      </c>
      <c r="AG562">
        <v>5</v>
      </c>
      <c r="AH562">
        <v>2</v>
      </c>
      <c r="AI562">
        <v>14</v>
      </c>
      <c r="AJ562">
        <v>8</v>
      </c>
      <c r="AK562">
        <v>11</v>
      </c>
      <c r="AL562">
        <v>8</v>
      </c>
      <c r="AM562">
        <v>63</v>
      </c>
      <c r="AN562">
        <v>37</v>
      </c>
      <c r="AO562">
        <v>2</v>
      </c>
      <c r="AP562">
        <v>1.1399999999999999</v>
      </c>
      <c r="AQ562">
        <v>2.0499999999999998</v>
      </c>
      <c r="AR562">
        <v>32</v>
      </c>
      <c r="AS562">
        <v>64</v>
      </c>
      <c r="AT562">
        <v>23</v>
      </c>
      <c r="AU562">
        <v>14</v>
      </c>
      <c r="AV562">
        <v>14</v>
      </c>
      <c r="AW562">
        <v>18</v>
      </c>
      <c r="AX562">
        <v>73</v>
      </c>
      <c r="AY562">
        <v>23</v>
      </c>
      <c r="AZ562">
        <v>60</v>
      </c>
      <c r="BA562">
        <v>8.91</v>
      </c>
      <c r="BB562">
        <v>6</v>
      </c>
      <c r="BC562">
        <v>1.69</v>
      </c>
      <c r="BD562">
        <v>3.6</v>
      </c>
      <c r="BE562">
        <v>5.05</v>
      </c>
      <c r="BF562">
        <f t="shared" si="8"/>
        <v>2.2504518696445579E-2</v>
      </c>
      <c r="BG562">
        <f>1/Table3[[#This Row],[odds_ft_home_team_win]]-Table3[[#This Row],[Margin/3]]</f>
        <v>0.56921145763491543</v>
      </c>
      <c r="BH562">
        <f>1/Table3[[#This Row],[odds_ft_draw]]-Table3[[#This Row],[Margin/3]]</f>
        <v>0.25527325908133219</v>
      </c>
      <c r="BI562">
        <f>1/Table3[[#This Row],[odds_ft_away_team_win]]-Table3[[#This Row],[Margin/3]]</f>
        <v>0.17551528328375246</v>
      </c>
      <c r="BJ562">
        <f>MROUND(Table3[[#This Row],[ProbH]]*100,2)/100</f>
        <v>0.56000000000000005</v>
      </c>
      <c r="BK562">
        <v>1.36</v>
      </c>
      <c r="BL562">
        <v>2.1</v>
      </c>
      <c r="BM562">
        <v>3.9</v>
      </c>
      <c r="BN562">
        <v>7.5</v>
      </c>
      <c r="BO562">
        <v>2</v>
      </c>
      <c r="BP562">
        <v>1.71</v>
      </c>
      <c r="BQ562" t="s">
        <v>2318</v>
      </c>
      <c r="BR562">
        <f>VLOOKUP(Table3[[#This Row],[Reference]],metron,10,FALSE)</f>
        <v>2.6892488954344627</v>
      </c>
      <c r="BS562">
        <f>VLOOKUP(Table3[[#This Row],[Reference]],metron,11,FALSE)</f>
        <v>1.7546812539448771</v>
      </c>
      <c r="BT562">
        <f>VLOOKUP(Table3[[#This Row],[Reference]],metron,12,FALSE)</f>
        <v>0.93456764148958549</v>
      </c>
      <c r="BU562">
        <f>VLOOKUP(Table3[[#This Row],[Reference]],metron,13,FALSE)</f>
        <v>0.77824531874605507</v>
      </c>
      <c r="BV562">
        <f>VLOOKUP(Table3[[#This Row],[Reference]],metron,14,FALSE)</f>
        <v>0.41237113402061848</v>
      </c>
      <c r="BW562">
        <f>VLOOKUP(Table3[[#This Row],[Reference]],metron,15,FALSE)</f>
        <v>13.77153558052435</v>
      </c>
      <c r="BX562">
        <f>VLOOKUP(Table3[[#This Row],[Reference]],metron,16,FALSE)</f>
        <v>9.0445692883895124</v>
      </c>
      <c r="BY562">
        <f>VLOOKUP(Table3[[#This Row],[Reference]],metron,17,FALSE)</f>
        <v>6.0821292775665396</v>
      </c>
      <c r="BZ562">
        <f>VLOOKUP(Table3[[#This Row],[Reference]],metron,18,FALSE)</f>
        <v>3.8201520912547529</v>
      </c>
      <c r="CA562">
        <f>VLOOKUP(Table3[[#This Row],[Reference]],metron,19,FALSE)</f>
        <v>7.6894063029578108</v>
      </c>
      <c r="CB562">
        <f>VLOOKUP(Table3[[#This Row],[Reference]],metron,20,FALSE)</f>
        <v>5.224417197134759</v>
      </c>
      <c r="CC562">
        <f>VLOOKUP(Table3[[#This Row],[Reference]],metron,21,FALSE)</f>
        <v>12.297605473204101</v>
      </c>
      <c r="CD562">
        <f>VLOOKUP(Table3[[#This Row],[Reference]],metron,22,FALSE)</f>
        <v>13.310908399847969</v>
      </c>
      <c r="CE562">
        <f>VLOOKUP(Table3[[#This Row],[Reference]],metron,23,FALSE)</f>
        <v>1.3713126843657819</v>
      </c>
      <c r="CF562">
        <f>VLOOKUP(Table3[[#This Row],[Reference]],metron,24,FALSE)</f>
        <v>1.9516961651917399</v>
      </c>
      <c r="CG562">
        <f>VLOOKUP(Table3[[#This Row],[Reference]],metron,25,FALSE)</f>
        <v>6.6002949852507375E-2</v>
      </c>
      <c r="CH562">
        <f>VLOOKUP(Table3[[#This Row],[Reference]],metron,26,FALSE)</f>
        <v>0.1297935103244838</v>
      </c>
    </row>
    <row r="563" spans="1:86" hidden="1" x14ac:dyDescent="0.45">
      <c r="A563">
        <v>1583625600</v>
      </c>
      <c r="B563" t="s">
        <v>2731</v>
      </c>
      <c r="C563" t="s">
        <v>64</v>
      </c>
      <c r="D563" t="s">
        <v>65</v>
      </c>
      <c r="E563" t="s">
        <v>2320</v>
      </c>
      <c r="F563" t="s">
        <v>2291</v>
      </c>
      <c r="G563" t="s">
        <v>2306</v>
      </c>
      <c r="H563">
        <v>23</v>
      </c>
      <c r="I563">
        <v>2</v>
      </c>
      <c r="J563">
        <v>1.36</v>
      </c>
      <c r="K563">
        <v>2.08</v>
      </c>
      <c r="L563">
        <v>1.25</v>
      </c>
      <c r="M563">
        <v>1</v>
      </c>
      <c r="N563">
        <v>0</v>
      </c>
      <c r="O563">
        <v>1</v>
      </c>
      <c r="P563">
        <v>0</v>
      </c>
      <c r="Q563">
        <v>0</v>
      </c>
      <c r="R563">
        <v>0</v>
      </c>
      <c r="S563">
        <v>72</v>
      </c>
      <c r="U563">
        <v>12</v>
      </c>
      <c r="V563">
        <v>2</v>
      </c>
      <c r="W563">
        <v>4</v>
      </c>
      <c r="X563">
        <v>0</v>
      </c>
      <c r="Y563">
        <v>3</v>
      </c>
      <c r="Z563">
        <v>0</v>
      </c>
      <c r="AA563">
        <v>1</v>
      </c>
      <c r="AB563">
        <v>3</v>
      </c>
      <c r="AC563">
        <v>0</v>
      </c>
      <c r="AD563">
        <v>3</v>
      </c>
      <c r="AE563">
        <v>19</v>
      </c>
      <c r="AF563">
        <v>9</v>
      </c>
      <c r="AG563">
        <v>9</v>
      </c>
      <c r="AH563">
        <v>3</v>
      </c>
      <c r="AI563">
        <v>10</v>
      </c>
      <c r="AJ563">
        <v>6</v>
      </c>
      <c r="AK563">
        <v>15</v>
      </c>
      <c r="AL563">
        <v>14</v>
      </c>
      <c r="AM563">
        <v>63</v>
      </c>
      <c r="AN563">
        <v>37</v>
      </c>
      <c r="AO563">
        <v>2.61</v>
      </c>
      <c r="AP563">
        <v>1.1100000000000001</v>
      </c>
      <c r="AQ563">
        <v>2.23</v>
      </c>
      <c r="AR563">
        <v>41</v>
      </c>
      <c r="AS563">
        <v>69</v>
      </c>
      <c r="AT563">
        <v>32</v>
      </c>
      <c r="AU563">
        <v>14</v>
      </c>
      <c r="AV563">
        <v>9</v>
      </c>
      <c r="AW563">
        <v>23</v>
      </c>
      <c r="AX563">
        <v>87</v>
      </c>
      <c r="AY563">
        <v>27</v>
      </c>
      <c r="AZ563">
        <v>64</v>
      </c>
      <c r="BA563">
        <v>11.63</v>
      </c>
      <c r="BB563">
        <v>6.91</v>
      </c>
      <c r="BC563">
        <v>1.51</v>
      </c>
      <c r="BD563">
        <v>4</v>
      </c>
      <c r="BE563">
        <v>6.5</v>
      </c>
      <c r="BF563">
        <f t="shared" si="8"/>
        <v>2.203260315843103E-2</v>
      </c>
      <c r="BG563">
        <f>1/Table3[[#This Row],[odds_ft_home_team_win]]-Table3[[#This Row],[Margin/3]]</f>
        <v>0.64021905247070809</v>
      </c>
      <c r="BH563">
        <f>1/Table3[[#This Row],[odds_ft_draw]]-Table3[[#This Row],[Margin/3]]</f>
        <v>0.22796739684156897</v>
      </c>
      <c r="BI563">
        <f>1/Table3[[#This Row],[odds_ft_away_team_win]]-Table3[[#This Row],[Margin/3]]</f>
        <v>0.13181355068772282</v>
      </c>
      <c r="BJ563">
        <f>MROUND(Table3[[#This Row],[ProbH]]*100,2)/100</f>
        <v>0.64</v>
      </c>
      <c r="BK563">
        <v>1.26</v>
      </c>
      <c r="BL563">
        <v>1.83</v>
      </c>
      <c r="BM563">
        <v>3.1</v>
      </c>
      <c r="BN563">
        <v>5.8</v>
      </c>
      <c r="BO563">
        <v>1.87</v>
      </c>
      <c r="BP563">
        <v>1.83</v>
      </c>
      <c r="BQ563" t="s">
        <v>2323</v>
      </c>
      <c r="BR563">
        <f>VLOOKUP(Table3[[#This Row],[Reference]],metron,10,FALSE)</f>
        <v>2.8343749999999996</v>
      </c>
      <c r="BS563">
        <f>VLOOKUP(Table3[[#This Row],[Reference]],metron,11,FALSE)</f>
        <v>1.980803571428571</v>
      </c>
      <c r="BT563">
        <f>VLOOKUP(Table3[[#This Row],[Reference]],metron,12,FALSE)</f>
        <v>0.85357142857142854</v>
      </c>
      <c r="BU563">
        <f>VLOOKUP(Table3[[#This Row],[Reference]],metron,13,FALSE)</f>
        <v>0.8683035714285714</v>
      </c>
      <c r="BV563">
        <f>VLOOKUP(Table3[[#This Row],[Reference]],metron,14,FALSE)</f>
        <v>0.36607142857142849</v>
      </c>
      <c r="BW563">
        <f>VLOOKUP(Table3[[#This Row],[Reference]],metron,15,FALSE)</f>
        <v>15.03980099502488</v>
      </c>
      <c r="BX563">
        <f>VLOOKUP(Table3[[#This Row],[Reference]],metron,16,FALSE)</f>
        <v>8.6326699834162515</v>
      </c>
      <c r="BY563">
        <f>VLOOKUP(Table3[[#This Row],[Reference]],metron,17,FALSE)</f>
        <v>6.5189234650967203</v>
      </c>
      <c r="BZ563">
        <f>VLOOKUP(Table3[[#This Row],[Reference]],metron,18,FALSE)</f>
        <v>3.4507989907485279</v>
      </c>
      <c r="CA563">
        <f>VLOOKUP(Table3[[#This Row],[Reference]],metron,19,FALSE)</f>
        <v>8.5208775299281605</v>
      </c>
      <c r="CB563">
        <f>VLOOKUP(Table3[[#This Row],[Reference]],metron,20,FALSE)</f>
        <v>5.181870992667724</v>
      </c>
      <c r="CC563">
        <f>VLOOKUP(Table3[[#This Row],[Reference]],metron,21,FALSE)</f>
        <v>12.48566610455312</v>
      </c>
      <c r="CD563">
        <f>VLOOKUP(Table3[[#This Row],[Reference]],metron,22,FALSE)</f>
        <v>13.573355817875211</v>
      </c>
      <c r="CE563">
        <f>VLOOKUP(Table3[[#This Row],[Reference]],metron,23,FALSE)</f>
        <v>1.395273023634882</v>
      </c>
      <c r="CF563">
        <f>VLOOKUP(Table3[[#This Row],[Reference]],metron,24,FALSE)</f>
        <v>2.0586797066014668</v>
      </c>
      <c r="CG563">
        <f>VLOOKUP(Table3[[#This Row],[Reference]],metron,25,FALSE)</f>
        <v>6.8459657701711488E-2</v>
      </c>
      <c r="CH563">
        <f>VLOOKUP(Table3[[#This Row],[Reference]],metron,26,FALSE)</f>
        <v>0.12713936430317849</v>
      </c>
    </row>
    <row r="564" spans="1:86" hidden="1" x14ac:dyDescent="0.45">
      <c r="A564">
        <v>1583625600</v>
      </c>
      <c r="B564" t="s">
        <v>2731</v>
      </c>
      <c r="C564" t="s">
        <v>64</v>
      </c>
      <c r="D564" t="s">
        <v>65</v>
      </c>
      <c r="E564" t="s">
        <v>2330</v>
      </c>
      <c r="F564" t="s">
        <v>66</v>
      </c>
      <c r="G564" t="s">
        <v>2317</v>
      </c>
      <c r="H564">
        <v>23</v>
      </c>
      <c r="I564">
        <v>1.45</v>
      </c>
      <c r="J564">
        <v>2.64</v>
      </c>
      <c r="K564">
        <v>1.42</v>
      </c>
      <c r="L564">
        <v>2.5</v>
      </c>
      <c r="M564">
        <v>1</v>
      </c>
      <c r="N564">
        <v>1</v>
      </c>
      <c r="O564">
        <v>2</v>
      </c>
      <c r="P564">
        <v>2</v>
      </c>
      <c r="Q564">
        <v>1</v>
      </c>
      <c r="R564">
        <v>1</v>
      </c>
      <c r="S564">
        <v>19</v>
      </c>
      <c r="T564">
        <v>35</v>
      </c>
      <c r="U564">
        <v>4</v>
      </c>
      <c r="V564">
        <v>6</v>
      </c>
      <c r="W564">
        <v>4</v>
      </c>
      <c r="X564">
        <v>0</v>
      </c>
      <c r="Y564">
        <v>1</v>
      </c>
      <c r="Z564">
        <v>0</v>
      </c>
      <c r="AA564">
        <v>3</v>
      </c>
      <c r="AB564">
        <v>1</v>
      </c>
      <c r="AC564">
        <v>1</v>
      </c>
      <c r="AD564">
        <v>0</v>
      </c>
      <c r="AE564">
        <v>12</v>
      </c>
      <c r="AF564">
        <v>19</v>
      </c>
      <c r="AG564">
        <v>6</v>
      </c>
      <c r="AH564">
        <v>3</v>
      </c>
      <c r="AI564">
        <v>6</v>
      </c>
      <c r="AJ564">
        <v>16</v>
      </c>
      <c r="AK564">
        <v>21</v>
      </c>
      <c r="AL564">
        <v>9</v>
      </c>
      <c r="AM564">
        <v>33</v>
      </c>
      <c r="AN564">
        <v>67</v>
      </c>
      <c r="AO564">
        <v>1.67</v>
      </c>
      <c r="AP564">
        <v>2.2799999999999998</v>
      </c>
      <c r="AQ564">
        <v>2.95</v>
      </c>
      <c r="AR564">
        <v>60</v>
      </c>
      <c r="AS564">
        <v>82</v>
      </c>
      <c r="AT564">
        <v>55</v>
      </c>
      <c r="AU564">
        <v>32</v>
      </c>
      <c r="AV564">
        <v>14</v>
      </c>
      <c r="AW564">
        <v>23</v>
      </c>
      <c r="AX564">
        <v>82</v>
      </c>
      <c r="AY564">
        <v>55</v>
      </c>
      <c r="AZ564">
        <v>91</v>
      </c>
      <c r="BA564">
        <v>10.36</v>
      </c>
      <c r="BB564">
        <v>6.64</v>
      </c>
      <c r="BC564">
        <v>7</v>
      </c>
      <c r="BD564">
        <v>4.9000000000000004</v>
      </c>
      <c r="BE564">
        <v>1.38</v>
      </c>
      <c r="BF564">
        <f t="shared" si="8"/>
        <v>2.3858818889874806E-2</v>
      </c>
      <c r="BG564">
        <f>1/Table3[[#This Row],[odds_ft_home_team_win]]-Table3[[#This Row],[Margin/3]]</f>
        <v>0.11899832396726805</v>
      </c>
      <c r="BH564">
        <f>1/Table3[[#This Row],[odds_ft_draw]]-Table3[[#This Row],[Margin/3]]</f>
        <v>0.18022281376318638</v>
      </c>
      <c r="BI564">
        <f>1/Table3[[#This Row],[odds_ft_away_team_win]]-Table3[[#This Row],[Margin/3]]</f>
        <v>0.70077886226954555</v>
      </c>
      <c r="BJ564">
        <f>MROUND(Table3[[#This Row],[ProbH]]*100,2)/100</f>
        <v>0.12</v>
      </c>
      <c r="BK564">
        <v>1.24</v>
      </c>
      <c r="BL564">
        <v>1.77</v>
      </c>
      <c r="BM564">
        <v>2.9</v>
      </c>
      <c r="BN564">
        <v>5.45</v>
      </c>
      <c r="BO564">
        <v>2</v>
      </c>
      <c r="BP564">
        <v>1.71</v>
      </c>
      <c r="BQ564" t="s">
        <v>2334</v>
      </c>
      <c r="BR564">
        <f>VLOOKUP(Table3[[#This Row],[Reference]],metron,10,FALSE)</f>
        <v>2.8168724279835393</v>
      </c>
      <c r="BS564">
        <f>VLOOKUP(Table3[[#This Row],[Reference]],metron,11,FALSE)</f>
        <v>0.84567901234567899</v>
      </c>
      <c r="BT564">
        <f>VLOOKUP(Table3[[#This Row],[Reference]],metron,12,FALSE)</f>
        <v>1.9711934156378601</v>
      </c>
      <c r="BU564">
        <f>VLOOKUP(Table3[[#This Row],[Reference]],metron,13,FALSE)</f>
        <v>0.39197530864197527</v>
      </c>
      <c r="BV564">
        <f>VLOOKUP(Table3[[#This Row],[Reference]],metron,14,FALSE)</f>
        <v>0.87448559670781889</v>
      </c>
      <c r="BW564">
        <f>VLOOKUP(Table3[[#This Row],[Reference]],metron,15,FALSE)</f>
        <v>9.3168141592920346</v>
      </c>
      <c r="BX564">
        <f>VLOOKUP(Table3[[#This Row],[Reference]],metron,16,FALSE)</f>
        <v>14.090265486725659</v>
      </c>
      <c r="BY564">
        <f>VLOOKUP(Table3[[#This Row],[Reference]],metron,17,FALSE)</f>
        <v>3.7295373665480431</v>
      </c>
      <c r="BZ564">
        <f>VLOOKUP(Table3[[#This Row],[Reference]],metron,18,FALSE)</f>
        <v>6.3665480427046264</v>
      </c>
      <c r="CA564">
        <f>VLOOKUP(Table3[[#This Row],[Reference]],metron,19,FALSE)</f>
        <v>5.5872767927439915</v>
      </c>
      <c r="CB564">
        <f>VLOOKUP(Table3[[#This Row],[Reference]],metron,20,FALSE)</f>
        <v>7.723717444021033</v>
      </c>
      <c r="CC564">
        <f>VLOOKUP(Table3[[#This Row],[Reference]],metron,21,FALSE)</f>
        <v>13.760360360360361</v>
      </c>
      <c r="CD564">
        <f>VLOOKUP(Table3[[#This Row],[Reference]],metron,22,FALSE)</f>
        <v>12.536936936936939</v>
      </c>
      <c r="CE564">
        <f>VLOOKUP(Table3[[#This Row],[Reference]],metron,23,FALSE)</f>
        <v>2</v>
      </c>
      <c r="CF564">
        <f>VLOOKUP(Table3[[#This Row],[Reference]],metron,24,FALSE)</f>
        <v>1.753086419753086</v>
      </c>
      <c r="CG564">
        <f>VLOOKUP(Table3[[#This Row],[Reference]],metron,25,FALSE)</f>
        <v>8.4656084656084651E-2</v>
      </c>
      <c r="CH564">
        <f>VLOOKUP(Table3[[#This Row],[Reference]],metron,26,FALSE)</f>
        <v>8.4656084656084651E-2</v>
      </c>
    </row>
    <row r="565" spans="1:86" hidden="1" x14ac:dyDescent="0.45">
      <c r="A565">
        <v>1583699700</v>
      </c>
      <c r="B565" t="s">
        <v>2732</v>
      </c>
      <c r="C565" t="s">
        <v>64</v>
      </c>
      <c r="D565" t="s">
        <v>65</v>
      </c>
      <c r="E565" t="s">
        <v>2283</v>
      </c>
      <c r="F565" t="s">
        <v>2290</v>
      </c>
      <c r="G565" t="s">
        <v>2296</v>
      </c>
      <c r="H565">
        <v>23</v>
      </c>
      <c r="I565">
        <v>1.55</v>
      </c>
      <c r="J565">
        <v>1.27</v>
      </c>
      <c r="K565">
        <v>1.67</v>
      </c>
      <c r="L565">
        <v>1.17</v>
      </c>
      <c r="M565">
        <v>4</v>
      </c>
      <c r="N565">
        <v>3</v>
      </c>
      <c r="O565">
        <v>7</v>
      </c>
      <c r="P565">
        <v>2</v>
      </c>
      <c r="Q565">
        <v>1</v>
      </c>
      <c r="R565">
        <v>1</v>
      </c>
      <c r="S565" t="s">
        <v>2733</v>
      </c>
      <c r="T565" t="s">
        <v>2734</v>
      </c>
      <c r="U565">
        <v>5</v>
      </c>
      <c r="V565">
        <v>8</v>
      </c>
      <c r="W565">
        <v>2</v>
      </c>
      <c r="X565">
        <v>0</v>
      </c>
      <c r="Y565">
        <v>6</v>
      </c>
      <c r="Z565">
        <v>0</v>
      </c>
      <c r="AA565">
        <v>1</v>
      </c>
      <c r="AB565">
        <v>1</v>
      </c>
      <c r="AC565">
        <v>1</v>
      </c>
      <c r="AD565">
        <v>5</v>
      </c>
      <c r="AE565">
        <v>12</v>
      </c>
      <c r="AF565">
        <v>17</v>
      </c>
      <c r="AG565">
        <v>7</v>
      </c>
      <c r="AH565">
        <v>7</v>
      </c>
      <c r="AI565">
        <v>5</v>
      </c>
      <c r="AJ565">
        <v>10</v>
      </c>
      <c r="AK565">
        <v>6</v>
      </c>
      <c r="AL565">
        <v>17</v>
      </c>
      <c r="AM565">
        <v>41</v>
      </c>
      <c r="AN565">
        <v>59</v>
      </c>
      <c r="AO565">
        <v>1.64</v>
      </c>
      <c r="AP565">
        <v>2.0299999999999998</v>
      </c>
      <c r="AQ565">
        <v>2.78</v>
      </c>
      <c r="AR565">
        <v>55</v>
      </c>
      <c r="AS565">
        <v>82</v>
      </c>
      <c r="AT565">
        <v>50</v>
      </c>
      <c r="AU565">
        <v>32</v>
      </c>
      <c r="AV565">
        <v>14</v>
      </c>
      <c r="AW565">
        <v>32</v>
      </c>
      <c r="AX565">
        <v>82</v>
      </c>
      <c r="AY565">
        <v>36</v>
      </c>
      <c r="AZ565">
        <v>68</v>
      </c>
      <c r="BA565">
        <v>10.46</v>
      </c>
      <c r="BB565">
        <v>5.27</v>
      </c>
      <c r="BC565">
        <v>2.7</v>
      </c>
      <c r="BD565">
        <v>3</v>
      </c>
      <c r="BE565">
        <v>2.75</v>
      </c>
      <c r="BF565">
        <f t="shared" si="8"/>
        <v>2.2446689113355827E-2</v>
      </c>
      <c r="BG565">
        <f>1/Table3[[#This Row],[odds_ft_home_team_win]]-Table3[[#This Row],[Margin/3]]</f>
        <v>0.34792368125701451</v>
      </c>
      <c r="BH565">
        <f>1/Table3[[#This Row],[odds_ft_draw]]-Table3[[#This Row],[Margin/3]]</f>
        <v>0.31088664421997747</v>
      </c>
      <c r="BI565">
        <f>1/Table3[[#This Row],[odds_ft_away_team_win]]-Table3[[#This Row],[Margin/3]]</f>
        <v>0.3411896745230078</v>
      </c>
      <c r="BJ565">
        <f>MROUND(Table3[[#This Row],[ProbH]]*100,2)/100</f>
        <v>0.34</v>
      </c>
      <c r="BK565">
        <v>1.43</v>
      </c>
      <c r="BL565">
        <v>2.35</v>
      </c>
      <c r="BM565">
        <v>4.45</v>
      </c>
      <c r="BN565">
        <v>8.75</v>
      </c>
      <c r="BO565">
        <v>2</v>
      </c>
      <c r="BP565">
        <v>1.77</v>
      </c>
      <c r="BQ565" t="s">
        <v>2288</v>
      </c>
      <c r="BR565">
        <f>VLOOKUP(Table3[[#This Row],[Reference]],metron,10,FALSE)</f>
        <v>2.5229727551184897</v>
      </c>
      <c r="BS565">
        <f>VLOOKUP(Table3[[#This Row],[Reference]],metron,11,FALSE)</f>
        <v>1.228921489601805</v>
      </c>
      <c r="BT565">
        <f>VLOOKUP(Table3[[#This Row],[Reference]],metron,12,FALSE)</f>
        <v>1.2940512655166849</v>
      </c>
      <c r="BU565">
        <f>VLOOKUP(Table3[[#This Row],[Reference]],metron,13,FALSE)</f>
        <v>0.53240890035472432</v>
      </c>
      <c r="BV565">
        <f>VLOOKUP(Table3[[#This Row],[Reference]],metron,14,FALSE)</f>
        <v>0.56514027732989358</v>
      </c>
      <c r="BW565">
        <f>VLOOKUP(Table3[[#This Row],[Reference]],metron,15,FALSE)</f>
        <v>11.417888124439131</v>
      </c>
      <c r="BX565">
        <f>VLOOKUP(Table3[[#This Row],[Reference]],metron,16,FALSE)</f>
        <v>10.76308704756207</v>
      </c>
      <c r="BY565">
        <f>VLOOKUP(Table3[[#This Row],[Reference]],metron,17,FALSE)</f>
        <v>4.8317672021824798</v>
      </c>
      <c r="BZ565">
        <f>VLOOKUP(Table3[[#This Row],[Reference]],metron,18,FALSE)</f>
        <v>4.6698999696877843</v>
      </c>
      <c r="CA565">
        <f>VLOOKUP(Table3[[#This Row],[Reference]],metron,19,FALSE)</f>
        <v>6.5861209222566508</v>
      </c>
      <c r="CB565">
        <f>VLOOKUP(Table3[[#This Row],[Reference]],metron,20,FALSE)</f>
        <v>6.093187077874286</v>
      </c>
      <c r="CC565">
        <f>VLOOKUP(Table3[[#This Row],[Reference]],metron,21,FALSE)</f>
        <v>12.685679611650491</v>
      </c>
      <c r="CD565">
        <f>VLOOKUP(Table3[[#This Row],[Reference]],metron,22,FALSE)</f>
        <v>13.02639563106796</v>
      </c>
      <c r="CE565">
        <f>VLOOKUP(Table3[[#This Row],[Reference]],metron,23,FALSE)</f>
        <v>1.6481211768132831</v>
      </c>
      <c r="CF565">
        <f>VLOOKUP(Table3[[#This Row],[Reference]],metron,24,FALSE)</f>
        <v>1.8572676958928049</v>
      </c>
      <c r="CG565">
        <f>VLOOKUP(Table3[[#This Row],[Reference]],metron,25,FALSE)</f>
        <v>9.641712787649287E-2</v>
      </c>
      <c r="CH565">
        <f>VLOOKUP(Table3[[#This Row],[Reference]],metron,26,FALSE)</f>
        <v>0.11302068161957469</v>
      </c>
    </row>
    <row r="566" spans="1:86" hidden="1" x14ac:dyDescent="0.45">
      <c r="A566">
        <v>1583707200</v>
      </c>
      <c r="B566" t="s">
        <v>2735</v>
      </c>
      <c r="C566" t="s">
        <v>64</v>
      </c>
      <c r="D566" t="s">
        <v>65</v>
      </c>
      <c r="E566" t="s">
        <v>2316</v>
      </c>
      <c r="F566" t="s">
        <v>2305</v>
      </c>
      <c r="G566" t="s">
        <v>2327</v>
      </c>
      <c r="H566">
        <v>23</v>
      </c>
      <c r="I566">
        <v>1.27</v>
      </c>
      <c r="J566">
        <v>0.91</v>
      </c>
      <c r="K566">
        <v>1.42</v>
      </c>
      <c r="L566">
        <v>0.83</v>
      </c>
      <c r="M566">
        <v>3</v>
      </c>
      <c r="N566">
        <v>0</v>
      </c>
      <c r="O566">
        <v>3</v>
      </c>
      <c r="P566">
        <v>0</v>
      </c>
      <c r="Q566">
        <v>0</v>
      </c>
      <c r="R566">
        <v>0</v>
      </c>
      <c r="S566" t="s">
        <v>2736</v>
      </c>
      <c r="U566">
        <v>10</v>
      </c>
      <c r="V566">
        <v>1</v>
      </c>
      <c r="W566">
        <v>2</v>
      </c>
      <c r="X566">
        <v>0</v>
      </c>
      <c r="Y566">
        <v>3</v>
      </c>
      <c r="Z566">
        <v>0</v>
      </c>
      <c r="AA566">
        <v>1</v>
      </c>
      <c r="AB566">
        <v>1</v>
      </c>
      <c r="AC566">
        <v>1</v>
      </c>
      <c r="AD566">
        <v>2</v>
      </c>
      <c r="AE566">
        <v>20</v>
      </c>
      <c r="AF566">
        <v>4</v>
      </c>
      <c r="AG566">
        <v>8</v>
      </c>
      <c r="AH566">
        <v>2</v>
      </c>
      <c r="AI566">
        <v>12</v>
      </c>
      <c r="AJ566">
        <v>2</v>
      </c>
      <c r="AK566">
        <v>7</v>
      </c>
      <c r="AL566">
        <v>11</v>
      </c>
      <c r="AM566">
        <v>64</v>
      </c>
      <c r="AN566">
        <v>36</v>
      </c>
      <c r="AO566">
        <v>2.39</v>
      </c>
      <c r="AP566">
        <v>0.62</v>
      </c>
      <c r="AQ566">
        <v>2.68</v>
      </c>
      <c r="AR566">
        <v>55</v>
      </c>
      <c r="AS566">
        <v>78</v>
      </c>
      <c r="AT566">
        <v>46</v>
      </c>
      <c r="AU566">
        <v>32</v>
      </c>
      <c r="AV566">
        <v>18</v>
      </c>
      <c r="AW566">
        <v>18</v>
      </c>
      <c r="AX566">
        <v>73</v>
      </c>
      <c r="AY566">
        <v>50</v>
      </c>
      <c r="AZ566">
        <v>91</v>
      </c>
      <c r="BA566">
        <v>9</v>
      </c>
      <c r="BB566">
        <v>7.09</v>
      </c>
      <c r="BC566">
        <v>1.71</v>
      </c>
      <c r="BD566">
        <v>3.45</v>
      </c>
      <c r="BE566">
        <v>5.25</v>
      </c>
      <c r="BF566">
        <f t="shared" si="8"/>
        <v>2.1708861525795136E-2</v>
      </c>
      <c r="BG566">
        <f>1/Table3[[#This Row],[odds_ft_home_team_win]]-Table3[[#This Row],[Margin/3]]</f>
        <v>0.56308646011163177</v>
      </c>
      <c r="BH566">
        <f>1/Table3[[#This Row],[odds_ft_draw]]-Table3[[#This Row],[Margin/3]]</f>
        <v>0.26814621093797297</v>
      </c>
      <c r="BI566">
        <f>1/Table3[[#This Row],[odds_ft_away_team_win]]-Table3[[#This Row],[Margin/3]]</f>
        <v>0.16876732895039534</v>
      </c>
      <c r="BJ566">
        <f>MROUND(Table3[[#This Row],[ProbH]]*100,2)/100</f>
        <v>0.56000000000000005</v>
      </c>
      <c r="BK566">
        <v>1.43</v>
      </c>
      <c r="BL566">
        <v>2.35</v>
      </c>
      <c r="BM566">
        <v>4.45</v>
      </c>
      <c r="BN566">
        <v>8.75</v>
      </c>
      <c r="BO566">
        <v>2.15</v>
      </c>
      <c r="BP566">
        <v>1.62</v>
      </c>
      <c r="BQ566" t="s">
        <v>2400</v>
      </c>
      <c r="BR566">
        <f>VLOOKUP(Table3[[#This Row],[Reference]],metron,10,FALSE)</f>
        <v>2.6892488954344627</v>
      </c>
      <c r="BS566">
        <f>VLOOKUP(Table3[[#This Row],[Reference]],metron,11,FALSE)</f>
        <v>1.7546812539448771</v>
      </c>
      <c r="BT566">
        <f>VLOOKUP(Table3[[#This Row],[Reference]],metron,12,FALSE)</f>
        <v>0.93456764148958549</v>
      </c>
      <c r="BU566">
        <f>VLOOKUP(Table3[[#This Row],[Reference]],metron,13,FALSE)</f>
        <v>0.77824531874605507</v>
      </c>
      <c r="BV566">
        <f>VLOOKUP(Table3[[#This Row],[Reference]],metron,14,FALSE)</f>
        <v>0.41237113402061848</v>
      </c>
      <c r="BW566">
        <f>VLOOKUP(Table3[[#This Row],[Reference]],metron,15,FALSE)</f>
        <v>13.77153558052435</v>
      </c>
      <c r="BX566">
        <f>VLOOKUP(Table3[[#This Row],[Reference]],metron,16,FALSE)</f>
        <v>9.0445692883895124</v>
      </c>
      <c r="BY566">
        <f>VLOOKUP(Table3[[#This Row],[Reference]],metron,17,FALSE)</f>
        <v>6.0821292775665396</v>
      </c>
      <c r="BZ566">
        <f>VLOOKUP(Table3[[#This Row],[Reference]],metron,18,FALSE)</f>
        <v>3.8201520912547529</v>
      </c>
      <c r="CA566">
        <f>VLOOKUP(Table3[[#This Row],[Reference]],metron,19,FALSE)</f>
        <v>7.6894063029578108</v>
      </c>
      <c r="CB566">
        <f>VLOOKUP(Table3[[#This Row],[Reference]],metron,20,FALSE)</f>
        <v>5.224417197134759</v>
      </c>
      <c r="CC566">
        <f>VLOOKUP(Table3[[#This Row],[Reference]],metron,21,FALSE)</f>
        <v>12.297605473204101</v>
      </c>
      <c r="CD566">
        <f>VLOOKUP(Table3[[#This Row],[Reference]],metron,22,FALSE)</f>
        <v>13.310908399847969</v>
      </c>
      <c r="CE566">
        <f>VLOOKUP(Table3[[#This Row],[Reference]],metron,23,FALSE)</f>
        <v>1.3713126843657819</v>
      </c>
      <c r="CF566">
        <f>VLOOKUP(Table3[[#This Row],[Reference]],metron,24,FALSE)</f>
        <v>1.9516961651917399</v>
      </c>
      <c r="CG566">
        <f>VLOOKUP(Table3[[#This Row],[Reference]],metron,25,FALSE)</f>
        <v>6.6002949852507375E-2</v>
      </c>
      <c r="CH566">
        <f>VLOOKUP(Table3[[#This Row],[Reference]],metron,26,FALSE)</f>
        <v>0.1297935103244838</v>
      </c>
    </row>
    <row r="567" spans="1:86" hidden="1" x14ac:dyDescent="0.45">
      <c r="A567">
        <v>1583714700</v>
      </c>
      <c r="B567" t="s">
        <v>2737</v>
      </c>
      <c r="C567" t="s">
        <v>64</v>
      </c>
      <c r="D567" t="s">
        <v>65</v>
      </c>
      <c r="E567" t="s">
        <v>2304</v>
      </c>
      <c r="F567" t="s">
        <v>2284</v>
      </c>
      <c r="G567" t="s">
        <v>2285</v>
      </c>
      <c r="H567">
        <v>23</v>
      </c>
      <c r="I567">
        <v>2.09</v>
      </c>
      <c r="J567">
        <v>0.55000000000000004</v>
      </c>
      <c r="K567">
        <v>1.92</v>
      </c>
      <c r="L567">
        <v>0.75</v>
      </c>
      <c r="M567">
        <v>0</v>
      </c>
      <c r="N567">
        <v>2</v>
      </c>
      <c r="O567">
        <v>2</v>
      </c>
      <c r="P567">
        <v>0</v>
      </c>
      <c r="Q567">
        <v>0</v>
      </c>
      <c r="R567">
        <v>0</v>
      </c>
      <c r="T567" t="s">
        <v>2738</v>
      </c>
      <c r="U567">
        <v>9</v>
      </c>
      <c r="V567">
        <v>5</v>
      </c>
      <c r="W567">
        <v>2</v>
      </c>
      <c r="X567">
        <v>0</v>
      </c>
      <c r="Y567">
        <v>2</v>
      </c>
      <c r="Z567">
        <v>0</v>
      </c>
      <c r="AA567">
        <v>0</v>
      </c>
      <c r="AB567">
        <v>2</v>
      </c>
      <c r="AC567">
        <v>0</v>
      </c>
      <c r="AD567">
        <v>2</v>
      </c>
      <c r="AE567">
        <v>24</v>
      </c>
      <c r="AF567">
        <v>10</v>
      </c>
      <c r="AG567">
        <v>7</v>
      </c>
      <c r="AH567">
        <v>4</v>
      </c>
      <c r="AI567">
        <v>17</v>
      </c>
      <c r="AJ567">
        <v>6</v>
      </c>
      <c r="AK567">
        <v>4</v>
      </c>
      <c r="AL567">
        <v>8</v>
      </c>
      <c r="AM567">
        <v>76</v>
      </c>
      <c r="AN567">
        <v>24</v>
      </c>
      <c r="AO567">
        <v>2.6</v>
      </c>
      <c r="AP567">
        <v>1.2</v>
      </c>
      <c r="AQ567">
        <v>2.64</v>
      </c>
      <c r="AR567">
        <v>27</v>
      </c>
      <c r="AS567">
        <v>73</v>
      </c>
      <c r="AT567">
        <v>41</v>
      </c>
      <c r="AU567">
        <v>32</v>
      </c>
      <c r="AV567">
        <v>18</v>
      </c>
      <c r="AW567">
        <v>32</v>
      </c>
      <c r="AX567">
        <v>64</v>
      </c>
      <c r="AY567">
        <v>45</v>
      </c>
      <c r="AZ567">
        <v>73</v>
      </c>
      <c r="BA567">
        <v>9.73</v>
      </c>
      <c r="BB567">
        <v>5.73</v>
      </c>
      <c r="BC567">
        <v>1.29</v>
      </c>
      <c r="BD567">
        <v>5.2</v>
      </c>
      <c r="BE567">
        <v>10.75</v>
      </c>
      <c r="BF567">
        <f t="shared" si="8"/>
        <v>2.0174915523752723E-2</v>
      </c>
      <c r="BG567">
        <f>1/Table3[[#This Row],[odds_ft_home_team_win]]-Table3[[#This Row],[Margin/3]]</f>
        <v>0.75501888292585961</v>
      </c>
      <c r="BH567">
        <f>1/Table3[[#This Row],[odds_ft_draw]]-Table3[[#This Row],[Margin/3]]</f>
        <v>0.17213277678393957</v>
      </c>
      <c r="BI567">
        <f>1/Table3[[#This Row],[odds_ft_away_team_win]]-Table3[[#This Row],[Margin/3]]</f>
        <v>7.2848340290200764E-2</v>
      </c>
      <c r="BJ567">
        <f>MROUND(Table3[[#This Row],[ProbH]]*100,2)/100</f>
        <v>0.76</v>
      </c>
      <c r="BK567">
        <v>1.25</v>
      </c>
      <c r="BL567">
        <v>1.8</v>
      </c>
      <c r="BM567">
        <v>3.05</v>
      </c>
      <c r="BN567">
        <v>5.7</v>
      </c>
      <c r="BO567">
        <v>2.25</v>
      </c>
      <c r="BP567">
        <v>1.59</v>
      </c>
      <c r="BQ567" t="s">
        <v>2308</v>
      </c>
      <c r="BR567">
        <f>VLOOKUP(Table3[[#This Row],[Reference]],metron,10,FALSE)</f>
        <v>3.1119402985074629</v>
      </c>
      <c r="BS567">
        <f>VLOOKUP(Table3[[#This Row],[Reference]],metron,11,FALSE)</f>
        <v>2.3965884861407249</v>
      </c>
      <c r="BT567">
        <f>VLOOKUP(Table3[[#This Row],[Reference]],metron,12,FALSE)</f>
        <v>0.71535181236673773</v>
      </c>
      <c r="BU567">
        <f>VLOOKUP(Table3[[#This Row],[Reference]],metron,13,FALSE)</f>
        <v>1.0991471215351809</v>
      </c>
      <c r="BV567">
        <f>VLOOKUP(Table3[[#This Row],[Reference]],metron,14,FALSE)</f>
        <v>0.31876332622601278</v>
      </c>
      <c r="BW567">
        <f>VLOOKUP(Table3[[#This Row],[Reference]],metron,15,FALSE)</f>
        <v>17.525054466230941</v>
      </c>
      <c r="BX567">
        <f>VLOOKUP(Table3[[#This Row],[Reference]],metron,16,FALSE)</f>
        <v>8.2832244008714593</v>
      </c>
      <c r="BY567">
        <f>VLOOKUP(Table3[[#This Row],[Reference]],metron,17,FALSE)</f>
        <v>7.5454545454545459</v>
      </c>
      <c r="BZ567">
        <f>VLOOKUP(Table3[[#This Row],[Reference]],metron,18,FALSE)</f>
        <v>3.108647450110865</v>
      </c>
      <c r="CA567">
        <f>VLOOKUP(Table3[[#This Row],[Reference]],metron,19,FALSE)</f>
        <v>9.9795999207763941</v>
      </c>
      <c r="CB567">
        <f>VLOOKUP(Table3[[#This Row],[Reference]],metron,20,FALSE)</f>
        <v>5.1745769507605939</v>
      </c>
      <c r="CC567">
        <f>VLOOKUP(Table3[[#This Row],[Reference]],metron,21,FALSE)</f>
        <v>11.957964601769911</v>
      </c>
      <c r="CD567">
        <f>VLOOKUP(Table3[[#This Row],[Reference]],metron,22,FALSE)</f>
        <v>13.559734513274339</v>
      </c>
      <c r="CE567">
        <f>VLOOKUP(Table3[[#This Row],[Reference]],metron,23,FALSE)</f>
        <v>1.258695652173913</v>
      </c>
      <c r="CF567">
        <f>VLOOKUP(Table3[[#This Row],[Reference]],metron,24,FALSE)</f>
        <v>1.991304347826087</v>
      </c>
      <c r="CG567">
        <f>VLOOKUP(Table3[[#This Row],[Reference]],metron,25,FALSE)</f>
        <v>5.434782608695652E-2</v>
      </c>
      <c r="CH567">
        <f>VLOOKUP(Table3[[#This Row],[Reference]],metron,26,FALSE)</f>
        <v>0.13043478260869559</v>
      </c>
    </row>
    <row r="568" spans="1:86" hidden="1" x14ac:dyDescent="0.45">
      <c r="A568">
        <v>1583715000</v>
      </c>
      <c r="B568" t="s">
        <v>2739</v>
      </c>
      <c r="C568" t="s">
        <v>64</v>
      </c>
      <c r="D568" t="s">
        <v>65</v>
      </c>
      <c r="E568" t="s">
        <v>2310</v>
      </c>
      <c r="F568" t="s">
        <v>2278</v>
      </c>
      <c r="G568" t="s">
        <v>2292</v>
      </c>
      <c r="H568">
        <v>23</v>
      </c>
      <c r="I568">
        <v>1.91</v>
      </c>
      <c r="J568">
        <v>0.1</v>
      </c>
      <c r="K568">
        <v>2</v>
      </c>
      <c r="L568">
        <v>0.09</v>
      </c>
      <c r="M568">
        <v>2</v>
      </c>
      <c r="N568">
        <v>0</v>
      </c>
      <c r="O568">
        <v>2</v>
      </c>
      <c r="P568">
        <v>0</v>
      </c>
      <c r="Q568">
        <v>0</v>
      </c>
      <c r="R568">
        <v>0</v>
      </c>
      <c r="S568" t="s">
        <v>2740</v>
      </c>
      <c r="U568">
        <v>7</v>
      </c>
      <c r="V568">
        <v>1</v>
      </c>
      <c r="W568">
        <v>3</v>
      </c>
      <c r="X568">
        <v>0</v>
      </c>
      <c r="Y568">
        <v>5</v>
      </c>
      <c r="Z568">
        <v>0</v>
      </c>
      <c r="AA568">
        <v>1</v>
      </c>
      <c r="AB568">
        <v>2</v>
      </c>
      <c r="AC568">
        <v>2</v>
      </c>
      <c r="AD568">
        <v>3</v>
      </c>
      <c r="AE568">
        <v>20</v>
      </c>
      <c r="AF568">
        <v>7</v>
      </c>
      <c r="AG568">
        <v>7</v>
      </c>
      <c r="AH568">
        <v>3</v>
      </c>
      <c r="AI568">
        <v>13</v>
      </c>
      <c r="AJ568">
        <v>4</v>
      </c>
      <c r="AK568">
        <v>17</v>
      </c>
      <c r="AL568">
        <v>5</v>
      </c>
      <c r="AM568">
        <v>59</v>
      </c>
      <c r="AN568">
        <v>41</v>
      </c>
      <c r="AO568">
        <v>2.41</v>
      </c>
      <c r="AP568">
        <v>1.04</v>
      </c>
      <c r="AQ568">
        <v>2.71</v>
      </c>
      <c r="AR568">
        <v>52</v>
      </c>
      <c r="AS568">
        <v>67</v>
      </c>
      <c r="AT568">
        <v>53</v>
      </c>
      <c r="AU568">
        <v>29</v>
      </c>
      <c r="AV568">
        <v>19</v>
      </c>
      <c r="AW568">
        <v>33</v>
      </c>
      <c r="AX568">
        <v>52</v>
      </c>
      <c r="AY568">
        <v>48</v>
      </c>
      <c r="AZ568">
        <v>86</v>
      </c>
      <c r="BA568">
        <v>8.5</v>
      </c>
      <c r="BB568">
        <v>5.8</v>
      </c>
      <c r="BC568">
        <v>1.62</v>
      </c>
      <c r="BD568">
        <v>3.55</v>
      </c>
      <c r="BE568">
        <v>5.95</v>
      </c>
      <c r="BF568">
        <f t="shared" si="8"/>
        <v>2.2347106117703557E-2</v>
      </c>
      <c r="BG568">
        <f>1/Table3[[#This Row],[odds_ft_home_team_win]]-Table3[[#This Row],[Margin/3]]</f>
        <v>0.5949368444995804</v>
      </c>
      <c r="BH568">
        <f>1/Table3[[#This Row],[odds_ft_draw]]-Table3[[#This Row],[Margin/3]]</f>
        <v>0.25934303472736686</v>
      </c>
      <c r="BI568">
        <f>1/Table3[[#This Row],[odds_ft_away_team_win]]-Table3[[#This Row],[Margin/3]]</f>
        <v>0.14572012077305274</v>
      </c>
      <c r="BJ568">
        <f>MROUND(Table3[[#This Row],[ProbH]]*100,2)/100</f>
        <v>0.6</v>
      </c>
      <c r="BK568">
        <v>1.45</v>
      </c>
      <c r="BL568">
        <v>2.4</v>
      </c>
      <c r="BM568">
        <v>4.5999999999999996</v>
      </c>
      <c r="BN568">
        <v>9.25</v>
      </c>
      <c r="BO568">
        <v>2.2999999999999998</v>
      </c>
      <c r="BP568">
        <v>1.56</v>
      </c>
      <c r="BQ568" t="s">
        <v>2313</v>
      </c>
      <c r="BR568">
        <f>VLOOKUP(Table3[[#This Row],[Reference]],metron,10,FALSE)</f>
        <v>2.7310090702947849</v>
      </c>
      <c r="BS568">
        <f>VLOOKUP(Table3[[#This Row],[Reference]],metron,11,FALSE)</f>
        <v>1.841836734693878</v>
      </c>
      <c r="BT568">
        <f>VLOOKUP(Table3[[#This Row],[Reference]],metron,12,FALSE)</f>
        <v>0.88917233560090703</v>
      </c>
      <c r="BU568">
        <f>VLOOKUP(Table3[[#This Row],[Reference]],metron,13,FALSE)</f>
        <v>0.804822695035461</v>
      </c>
      <c r="BV568">
        <f>VLOOKUP(Table3[[#This Row],[Reference]],metron,14,FALSE)</f>
        <v>0.38099290780141842</v>
      </c>
      <c r="BW568">
        <f>VLOOKUP(Table3[[#This Row],[Reference]],metron,15,FALSE)</f>
        <v>14.25174825174825</v>
      </c>
      <c r="BX568">
        <f>VLOOKUP(Table3[[#This Row],[Reference]],metron,16,FALSE)</f>
        <v>8.8316683316683324</v>
      </c>
      <c r="BY568">
        <f>VLOOKUP(Table3[[#This Row],[Reference]],metron,17,FALSE)</f>
        <v>6.2901265822784813</v>
      </c>
      <c r="BZ568">
        <f>VLOOKUP(Table3[[#This Row],[Reference]],metron,18,FALSE)</f>
        <v>3.6162025316455702</v>
      </c>
      <c r="CA568">
        <f>VLOOKUP(Table3[[#This Row],[Reference]],metron,19,FALSE)</f>
        <v>7.9616216694697686</v>
      </c>
      <c r="CB568">
        <f>VLOOKUP(Table3[[#This Row],[Reference]],metron,20,FALSE)</f>
        <v>5.2154658000227627</v>
      </c>
      <c r="CC568">
        <f>VLOOKUP(Table3[[#This Row],[Reference]],metron,21,FALSE)</f>
        <v>12.444895886236671</v>
      </c>
      <c r="CD568">
        <f>VLOOKUP(Table3[[#This Row],[Reference]],metron,22,FALSE)</f>
        <v>13.620619603859829</v>
      </c>
      <c r="CE568">
        <f>VLOOKUP(Table3[[#This Row],[Reference]],metron,23,FALSE)</f>
        <v>1.406084017382907</v>
      </c>
      <c r="CF568">
        <f>VLOOKUP(Table3[[#This Row],[Reference]],metron,24,FALSE)</f>
        <v>2.070980202800579</v>
      </c>
      <c r="CG568">
        <f>VLOOKUP(Table3[[#This Row],[Reference]],metron,25,FALSE)</f>
        <v>6.1323032351521013E-2</v>
      </c>
      <c r="CH568">
        <f>VLOOKUP(Table3[[#This Row],[Reference]],metron,26,FALSE)</f>
        <v>0.1313375181071946</v>
      </c>
    </row>
    <row r="569" spans="1:86" hidden="1" x14ac:dyDescent="0.45">
      <c r="A569">
        <v>1583791200</v>
      </c>
      <c r="B569" t="s">
        <v>2741</v>
      </c>
      <c r="C569" t="s">
        <v>64</v>
      </c>
      <c r="D569" t="s">
        <v>65</v>
      </c>
      <c r="E569" t="s">
        <v>2274</v>
      </c>
      <c r="F569" t="s">
        <v>2311</v>
      </c>
      <c r="G569" t="s">
        <v>2280</v>
      </c>
      <c r="H569">
        <v>23</v>
      </c>
      <c r="I569">
        <v>1.5</v>
      </c>
      <c r="J569">
        <v>1.55</v>
      </c>
      <c r="K569">
        <v>1.36</v>
      </c>
      <c r="L569">
        <v>1.67</v>
      </c>
      <c r="M569">
        <v>0</v>
      </c>
      <c r="N569">
        <v>3</v>
      </c>
      <c r="O569">
        <v>3</v>
      </c>
      <c r="P569">
        <v>2</v>
      </c>
      <c r="Q569">
        <v>0</v>
      </c>
      <c r="R569">
        <v>2</v>
      </c>
      <c r="T569" t="s">
        <v>2742</v>
      </c>
      <c r="U569">
        <v>6</v>
      </c>
      <c r="V569">
        <v>4</v>
      </c>
      <c r="W569">
        <v>4</v>
      </c>
      <c r="X569">
        <v>0</v>
      </c>
      <c r="Y569">
        <v>2</v>
      </c>
      <c r="Z569">
        <v>0</v>
      </c>
      <c r="AA569">
        <v>1</v>
      </c>
      <c r="AB569">
        <v>3</v>
      </c>
      <c r="AC569">
        <v>2</v>
      </c>
      <c r="AD569">
        <v>0</v>
      </c>
      <c r="AE569">
        <v>15</v>
      </c>
      <c r="AF569">
        <v>12</v>
      </c>
      <c r="AG569">
        <v>6</v>
      </c>
      <c r="AH569">
        <v>7</v>
      </c>
      <c r="AI569">
        <v>9</v>
      </c>
      <c r="AJ569">
        <v>5</v>
      </c>
      <c r="AK569">
        <v>7</v>
      </c>
      <c r="AL569">
        <v>5</v>
      </c>
      <c r="AM569">
        <v>48</v>
      </c>
      <c r="AN569">
        <v>52</v>
      </c>
      <c r="AO569">
        <v>1.83</v>
      </c>
      <c r="AP569">
        <v>1.55</v>
      </c>
      <c r="AQ569">
        <v>1.63</v>
      </c>
      <c r="AR569">
        <v>29</v>
      </c>
      <c r="AS569">
        <v>34</v>
      </c>
      <c r="AT569">
        <v>34</v>
      </c>
      <c r="AU569">
        <v>14</v>
      </c>
      <c r="AV569">
        <v>0</v>
      </c>
      <c r="AW569">
        <v>10</v>
      </c>
      <c r="AX569">
        <v>53</v>
      </c>
      <c r="AY569">
        <v>34</v>
      </c>
      <c r="AZ569">
        <v>53</v>
      </c>
      <c r="BA569">
        <v>9.6300000000000008</v>
      </c>
      <c r="BB569">
        <v>4.47</v>
      </c>
      <c r="BC569">
        <v>3.15</v>
      </c>
      <c r="BD569">
        <v>2.75</v>
      </c>
      <c r="BE569">
        <v>2.6</v>
      </c>
      <c r="BF569">
        <f t="shared" si="8"/>
        <v>2.1904021904021853E-2</v>
      </c>
      <c r="BG569">
        <f>1/Table3[[#This Row],[odds_ft_home_team_win]]-Table3[[#This Row],[Margin/3]]</f>
        <v>0.29555629555629559</v>
      </c>
      <c r="BH569">
        <f>1/Table3[[#This Row],[odds_ft_draw]]-Table3[[#This Row],[Margin/3]]</f>
        <v>0.34173234173234179</v>
      </c>
      <c r="BI569">
        <f>1/Table3[[#This Row],[odds_ft_away_team_win]]-Table3[[#This Row],[Margin/3]]</f>
        <v>0.36271136271136273</v>
      </c>
      <c r="BJ569">
        <f>MROUND(Table3[[#This Row],[ProbH]]*100,2)/100</f>
        <v>0.3</v>
      </c>
      <c r="BK569">
        <v>1.59</v>
      </c>
      <c r="BL569">
        <v>2.8</v>
      </c>
      <c r="BM569">
        <v>5.7</v>
      </c>
      <c r="BN569">
        <v>11.75</v>
      </c>
      <c r="BO569">
        <v>2.25</v>
      </c>
      <c r="BP569">
        <v>1.59</v>
      </c>
      <c r="BQ569" t="s">
        <v>2351</v>
      </c>
      <c r="BR569">
        <f>VLOOKUP(Table3[[#This Row],[Reference]],metron,10,FALSE)</f>
        <v>2.5726407816919519</v>
      </c>
      <c r="BS569">
        <f>VLOOKUP(Table3[[#This Row],[Reference]],metron,11,FALSE)</f>
        <v>1.1805091283106199</v>
      </c>
      <c r="BT569">
        <f>VLOOKUP(Table3[[#This Row],[Reference]],metron,12,FALSE)</f>
        <v>1.3921316533813319</v>
      </c>
      <c r="BU569">
        <f>VLOOKUP(Table3[[#This Row],[Reference]],metron,13,FALSE)</f>
        <v>0.5209673269873939</v>
      </c>
      <c r="BV569">
        <f>VLOOKUP(Table3[[#This Row],[Reference]],metron,14,FALSE)</f>
        <v>0.61847182917417032</v>
      </c>
      <c r="BW569">
        <f>VLOOKUP(Table3[[#This Row],[Reference]],metron,15,FALSE)</f>
        <v>11.149200710479571</v>
      </c>
      <c r="BX569">
        <f>VLOOKUP(Table3[[#This Row],[Reference]],metron,16,FALSE)</f>
        <v>11.444049733570161</v>
      </c>
      <c r="BY569">
        <f>VLOOKUP(Table3[[#This Row],[Reference]],metron,17,FALSE)</f>
        <v>4.5257270693512304</v>
      </c>
      <c r="BZ569">
        <f>VLOOKUP(Table3[[#This Row],[Reference]],metron,18,FALSE)</f>
        <v>4.8465324384787474</v>
      </c>
      <c r="CA569">
        <f>VLOOKUP(Table3[[#This Row],[Reference]],metron,19,FALSE)</f>
        <v>6.6234736411283404</v>
      </c>
      <c r="CB569">
        <f>VLOOKUP(Table3[[#This Row],[Reference]],metron,20,FALSE)</f>
        <v>6.5975172950914134</v>
      </c>
      <c r="CC569">
        <f>VLOOKUP(Table3[[#This Row],[Reference]],metron,21,FALSE)</f>
        <v>12.90081154192967</v>
      </c>
      <c r="CD569">
        <f>VLOOKUP(Table3[[#This Row],[Reference]],metron,22,FALSE)</f>
        <v>13.00360685302074</v>
      </c>
      <c r="CE569">
        <f>VLOOKUP(Table3[[#This Row],[Reference]],metron,23,FALSE)</f>
        <v>1.7502145922746779</v>
      </c>
      <c r="CF569">
        <f>VLOOKUP(Table3[[#This Row],[Reference]],metron,24,FALSE)</f>
        <v>1.831402831402831</v>
      </c>
      <c r="CG569">
        <f>VLOOKUP(Table3[[#This Row],[Reference]],metron,25,FALSE)</f>
        <v>9.6525096525096526E-2</v>
      </c>
      <c r="CH569">
        <f>VLOOKUP(Table3[[#This Row],[Reference]],metron,26,FALSE)</f>
        <v>0.1244101244101244</v>
      </c>
    </row>
    <row r="570" spans="1:86" hidden="1" x14ac:dyDescent="0.45">
      <c r="A570">
        <v>1583799000</v>
      </c>
      <c r="B570" t="s">
        <v>2743</v>
      </c>
      <c r="C570" t="s">
        <v>64</v>
      </c>
      <c r="D570" t="s">
        <v>65</v>
      </c>
      <c r="E570" t="s">
        <v>2299</v>
      </c>
      <c r="F570" t="s">
        <v>2273</v>
      </c>
      <c r="G570" t="s">
        <v>2332</v>
      </c>
      <c r="H570">
        <v>23</v>
      </c>
      <c r="I570">
        <v>1.82</v>
      </c>
      <c r="J570">
        <v>1.45</v>
      </c>
      <c r="K570">
        <v>1.67</v>
      </c>
      <c r="L570">
        <v>1.58</v>
      </c>
      <c r="M570">
        <v>1</v>
      </c>
      <c r="N570">
        <v>2</v>
      </c>
      <c r="O570">
        <v>3</v>
      </c>
      <c r="P570">
        <v>1</v>
      </c>
      <c r="Q570">
        <v>0</v>
      </c>
      <c r="R570">
        <v>1</v>
      </c>
      <c r="S570">
        <v>89</v>
      </c>
      <c r="T570" t="s">
        <v>149</v>
      </c>
      <c r="U570">
        <v>5</v>
      </c>
      <c r="V570">
        <v>3</v>
      </c>
      <c r="W570">
        <v>2</v>
      </c>
      <c r="X570">
        <v>0</v>
      </c>
      <c r="Y570">
        <v>3</v>
      </c>
      <c r="Z570">
        <v>0</v>
      </c>
      <c r="AA570">
        <v>1</v>
      </c>
      <c r="AB570">
        <v>1</v>
      </c>
      <c r="AC570">
        <v>1</v>
      </c>
      <c r="AD570">
        <v>2</v>
      </c>
      <c r="AE570">
        <v>7</v>
      </c>
      <c r="AF570">
        <v>7</v>
      </c>
      <c r="AG570">
        <v>4</v>
      </c>
      <c r="AH570">
        <v>3</v>
      </c>
      <c r="AI570">
        <v>3</v>
      </c>
      <c r="AJ570">
        <v>4</v>
      </c>
      <c r="AK570">
        <v>12</v>
      </c>
      <c r="AL570">
        <v>20</v>
      </c>
      <c r="AM570">
        <v>40</v>
      </c>
      <c r="AN570">
        <v>60</v>
      </c>
      <c r="AO570">
        <v>1.32</v>
      </c>
      <c r="AP570">
        <v>1.03</v>
      </c>
      <c r="AQ570">
        <v>2.0499999999999998</v>
      </c>
      <c r="AR570">
        <v>46</v>
      </c>
      <c r="AS570">
        <v>60</v>
      </c>
      <c r="AT570">
        <v>32</v>
      </c>
      <c r="AU570">
        <v>14</v>
      </c>
      <c r="AV570">
        <v>5</v>
      </c>
      <c r="AW570">
        <v>14</v>
      </c>
      <c r="AX570">
        <v>73</v>
      </c>
      <c r="AY570">
        <v>41</v>
      </c>
      <c r="AZ570">
        <v>60</v>
      </c>
      <c r="BA570">
        <v>9.5500000000000007</v>
      </c>
      <c r="BB570">
        <v>5.18</v>
      </c>
      <c r="BC570">
        <v>2.2000000000000002</v>
      </c>
      <c r="BD570">
        <v>2.95</v>
      </c>
      <c r="BE570">
        <v>3.6</v>
      </c>
      <c r="BF570">
        <f t="shared" si="8"/>
        <v>2.3768761056896626E-2</v>
      </c>
      <c r="BG570">
        <f>1/Table3[[#This Row],[odds_ft_home_team_win]]-Table3[[#This Row],[Margin/3]]</f>
        <v>0.4307766934885579</v>
      </c>
      <c r="BH570">
        <f>1/Table3[[#This Row],[odds_ft_draw]]-Table3[[#This Row],[Margin/3]]</f>
        <v>0.31521428979056099</v>
      </c>
      <c r="BI570">
        <f>1/Table3[[#This Row],[odds_ft_away_team_win]]-Table3[[#This Row],[Margin/3]]</f>
        <v>0.25400901672088116</v>
      </c>
      <c r="BJ570">
        <f>MROUND(Table3[[#This Row],[ProbH]]*100,2)/100</f>
        <v>0.44</v>
      </c>
      <c r="BK570">
        <v>1.51</v>
      </c>
      <c r="BL570">
        <v>2.6</v>
      </c>
      <c r="BM570">
        <v>5.15</v>
      </c>
      <c r="BN570">
        <v>10.5</v>
      </c>
      <c r="BO570">
        <v>2.1</v>
      </c>
      <c r="BP570">
        <v>1.67</v>
      </c>
      <c r="BQ570" t="s">
        <v>2595</v>
      </c>
      <c r="BR570">
        <f>VLOOKUP(Table3[[#This Row],[Reference]],metron,10,FALSE)</f>
        <v>2.4807646356033461</v>
      </c>
      <c r="BS570">
        <f>VLOOKUP(Table3[[#This Row],[Reference]],metron,11,FALSE)</f>
        <v>1.4140979689366791</v>
      </c>
      <c r="BT570">
        <f>VLOOKUP(Table3[[#This Row],[Reference]],metron,12,FALSE)</f>
        <v>1.0666666666666671</v>
      </c>
      <c r="BU570">
        <f>VLOOKUP(Table3[[#This Row],[Reference]],metron,13,FALSE)</f>
        <v>0.62712066905615294</v>
      </c>
      <c r="BV570">
        <f>VLOOKUP(Table3[[#This Row],[Reference]],metron,14,FALSE)</f>
        <v>0.46009557945041818</v>
      </c>
      <c r="BW570">
        <f>VLOOKUP(Table3[[#This Row],[Reference]],metron,15,FALSE)</f>
        <v>12.56969280146722</v>
      </c>
      <c r="BX570">
        <f>VLOOKUP(Table3[[#This Row],[Reference]],metron,16,FALSE)</f>
        <v>9.8695552498853729</v>
      </c>
      <c r="BY570">
        <f>VLOOKUP(Table3[[#This Row],[Reference]],metron,17,FALSE)</f>
        <v>5.2754256787850897</v>
      </c>
      <c r="BZ570">
        <f>VLOOKUP(Table3[[#This Row],[Reference]],metron,18,FALSE)</f>
        <v>4.1279337321675103</v>
      </c>
      <c r="CA570">
        <f>VLOOKUP(Table3[[#This Row],[Reference]],metron,19,FALSE)</f>
        <v>7.2942671226821298</v>
      </c>
      <c r="CB570">
        <f>VLOOKUP(Table3[[#This Row],[Reference]],metron,20,FALSE)</f>
        <v>5.7416215177178627</v>
      </c>
      <c r="CC570">
        <f>VLOOKUP(Table3[[#This Row],[Reference]],metron,21,FALSE)</f>
        <v>12.897246007868549</v>
      </c>
      <c r="CD570">
        <f>VLOOKUP(Table3[[#This Row],[Reference]],metron,22,FALSE)</f>
        <v>13.507058551261281</v>
      </c>
      <c r="CE570">
        <f>VLOOKUP(Table3[[#This Row],[Reference]],metron,23,FALSE)</f>
        <v>1.576522702104098</v>
      </c>
      <c r="CF570">
        <f>VLOOKUP(Table3[[#This Row],[Reference]],metron,24,FALSE)</f>
        <v>1.917165005537099</v>
      </c>
      <c r="CG570">
        <f>VLOOKUP(Table3[[#This Row],[Reference]],metron,25,FALSE)</f>
        <v>8.4385382059800659E-2</v>
      </c>
      <c r="CH570">
        <f>VLOOKUP(Table3[[#This Row],[Reference]],metron,26,FALSE)</f>
        <v>0.1233665559246955</v>
      </c>
    </row>
    <row r="571" spans="1:86" hidden="1" x14ac:dyDescent="0.45">
      <c r="A571">
        <v>1597183200</v>
      </c>
      <c r="B571" t="s">
        <v>749</v>
      </c>
      <c r="C571" t="s">
        <v>64</v>
      </c>
      <c r="D571" t="s">
        <v>65</v>
      </c>
      <c r="E571" t="s">
        <v>660</v>
      </c>
      <c r="F571" t="s">
        <v>699</v>
      </c>
      <c r="G571" t="s">
        <v>731</v>
      </c>
      <c r="H571">
        <v>4</v>
      </c>
      <c r="I571">
        <v>0.5</v>
      </c>
      <c r="J571">
        <v>1</v>
      </c>
      <c r="K571">
        <v>1.29</v>
      </c>
      <c r="L571">
        <v>0.65</v>
      </c>
      <c r="M571">
        <v>1</v>
      </c>
      <c r="N571">
        <v>0</v>
      </c>
      <c r="O571">
        <v>1</v>
      </c>
      <c r="P571">
        <v>1</v>
      </c>
      <c r="Q571">
        <v>1</v>
      </c>
      <c r="R571">
        <v>0</v>
      </c>
      <c r="S571">
        <v>43</v>
      </c>
      <c r="U571">
        <v>4</v>
      </c>
      <c r="V571">
        <v>2</v>
      </c>
      <c r="W571">
        <v>3</v>
      </c>
      <c r="X571">
        <v>0</v>
      </c>
      <c r="Y571">
        <v>2</v>
      </c>
      <c r="Z571">
        <v>0</v>
      </c>
      <c r="AA571">
        <v>1</v>
      </c>
      <c r="AB571">
        <v>2</v>
      </c>
      <c r="AC571">
        <v>1</v>
      </c>
      <c r="AD571">
        <v>1</v>
      </c>
      <c r="AE571">
        <v>8</v>
      </c>
      <c r="AF571">
        <v>14</v>
      </c>
      <c r="AG571">
        <v>2</v>
      </c>
      <c r="AH571">
        <v>0</v>
      </c>
      <c r="AI571">
        <v>6</v>
      </c>
      <c r="AJ571">
        <v>14</v>
      </c>
      <c r="AK571">
        <v>18</v>
      </c>
      <c r="AL571">
        <v>14</v>
      </c>
      <c r="AM571">
        <v>41</v>
      </c>
      <c r="AN571">
        <v>59</v>
      </c>
      <c r="AO571">
        <v>0.96</v>
      </c>
      <c r="AP571">
        <v>1.19</v>
      </c>
      <c r="AQ571">
        <v>2.25</v>
      </c>
      <c r="AR571">
        <v>75</v>
      </c>
      <c r="AS571">
        <v>100</v>
      </c>
      <c r="AT571">
        <v>25</v>
      </c>
      <c r="AU571">
        <v>0</v>
      </c>
      <c r="AV571">
        <v>0</v>
      </c>
      <c r="AW571">
        <v>25</v>
      </c>
      <c r="AX571">
        <v>50</v>
      </c>
      <c r="AY571">
        <v>50</v>
      </c>
      <c r="AZ571">
        <v>100</v>
      </c>
      <c r="BA571">
        <v>7.5</v>
      </c>
      <c r="BB571">
        <v>7</v>
      </c>
      <c r="BC571">
        <v>2</v>
      </c>
      <c r="BD571">
        <v>3.5</v>
      </c>
      <c r="BE571">
        <v>3.6</v>
      </c>
      <c r="BF571">
        <f>(1/BC571+1/BD571+1/BE571-1)/3</f>
        <v>2.1164021164021163E-2</v>
      </c>
      <c r="BG571">
        <f>1/Table3[[#This Row],[odds_ft_home_team_win]]-Table3[[#This Row],[Margin/3]]</f>
        <v>0.47883597883597884</v>
      </c>
      <c r="BH571">
        <f>1/Table3[[#This Row],[odds_ft_draw]]-Table3[[#This Row],[Margin/3]]</f>
        <v>0.26455026455026454</v>
      </c>
      <c r="BI571">
        <f>1/Table3[[#This Row],[odds_ft_away_team_win]]-Table3[[#This Row],[Margin/3]]</f>
        <v>0.25661375661375663</v>
      </c>
      <c r="BJ571">
        <f>MROUND(Table3[[#This Row],[ProbH]]*100,2)/100</f>
        <v>0.48</v>
      </c>
      <c r="BK571">
        <v>0</v>
      </c>
      <c r="BL571">
        <v>1.9</v>
      </c>
      <c r="BM571">
        <v>0</v>
      </c>
      <c r="BN571">
        <v>0</v>
      </c>
      <c r="BO571">
        <v>0</v>
      </c>
      <c r="BP571">
        <v>0</v>
      </c>
      <c r="BQ571" t="s">
        <v>664</v>
      </c>
      <c r="BR571">
        <f>VLOOKUP(Table3[[#This Row],[Reference]],metron,10,FALSE)</f>
        <v>2.5271929824561399</v>
      </c>
      <c r="BS571">
        <f>VLOOKUP(Table3[[#This Row],[Reference]],metron,11,FALSE)</f>
        <v>1.510877192982456</v>
      </c>
      <c r="BT571">
        <f>VLOOKUP(Table3[[#This Row],[Reference]],metron,12,FALSE)</f>
        <v>1.0163157894736841</v>
      </c>
      <c r="BU571">
        <f>VLOOKUP(Table3[[#This Row],[Reference]],metron,13,FALSE)</f>
        <v>0.67350877192982461</v>
      </c>
      <c r="BV571">
        <f>VLOOKUP(Table3[[#This Row],[Reference]],metron,14,FALSE)</f>
        <v>0.4442105263157895</v>
      </c>
      <c r="BW571">
        <f>VLOOKUP(Table3[[#This Row],[Reference]],metron,15,FALSE)</f>
        <v>12.80980392156863</v>
      </c>
      <c r="BX571">
        <f>VLOOKUP(Table3[[#This Row],[Reference]],metron,16,FALSE)</f>
        <v>9.6872549019607845</v>
      </c>
      <c r="BY571">
        <f>VLOOKUP(Table3[[#This Row],[Reference]],metron,17,FALSE)</f>
        <v>5.6491169610129957</v>
      </c>
      <c r="BZ571">
        <f>VLOOKUP(Table3[[#This Row],[Reference]],metron,18,FALSE)</f>
        <v>4.1379540153282237</v>
      </c>
      <c r="CA571">
        <f>VLOOKUP(Table3[[#This Row],[Reference]],metron,19,FALSE)</f>
        <v>7.1606869605556343</v>
      </c>
      <c r="CB571">
        <f>VLOOKUP(Table3[[#This Row],[Reference]],metron,20,FALSE)</f>
        <v>5.5493008866325608</v>
      </c>
      <c r="CC571">
        <f>VLOOKUP(Table3[[#This Row],[Reference]],metron,21,FALSE)</f>
        <v>12.9029029029029</v>
      </c>
      <c r="CD571">
        <f>VLOOKUP(Table3[[#This Row],[Reference]],metron,22,FALSE)</f>
        <v>13.75508842175509</v>
      </c>
      <c r="CE571">
        <f>VLOOKUP(Table3[[#This Row],[Reference]],metron,23,FALSE)</f>
        <v>1.5287356321839081</v>
      </c>
      <c r="CF571">
        <f>VLOOKUP(Table3[[#This Row],[Reference]],metron,24,FALSE)</f>
        <v>1.9664750957854411</v>
      </c>
      <c r="CG571">
        <f>VLOOKUP(Table3[[#This Row],[Reference]],metron,25,FALSE)</f>
        <v>8.8441890166028103E-2</v>
      </c>
      <c r="CH571">
        <f>VLOOKUP(Table3[[#This Row],[Reference]],metron,26,FALSE)</f>
        <v>0.13409961685823751</v>
      </c>
    </row>
    <row r="572" spans="1:86" hidden="1" x14ac:dyDescent="0.45">
      <c r="A572">
        <v>1597190400</v>
      </c>
      <c r="B572" t="s">
        <v>750</v>
      </c>
      <c r="C572" t="s">
        <v>64</v>
      </c>
      <c r="D572" t="s">
        <v>65</v>
      </c>
      <c r="E572" t="s">
        <v>693</v>
      </c>
      <c r="F572" t="s">
        <v>667</v>
      </c>
      <c r="G572" t="s">
        <v>662</v>
      </c>
      <c r="H572">
        <v>4</v>
      </c>
      <c r="I572">
        <v>1.5</v>
      </c>
      <c r="J572">
        <v>0.5</v>
      </c>
      <c r="K572">
        <v>1.43</v>
      </c>
      <c r="L572">
        <v>1.5</v>
      </c>
      <c r="M572">
        <v>0</v>
      </c>
      <c r="N572">
        <v>1</v>
      </c>
      <c r="O572">
        <v>1</v>
      </c>
      <c r="P572">
        <v>0</v>
      </c>
      <c r="Q572">
        <v>0</v>
      </c>
      <c r="R572">
        <v>0</v>
      </c>
      <c r="T572">
        <v>70</v>
      </c>
      <c r="U572">
        <v>2</v>
      </c>
      <c r="V572">
        <v>2</v>
      </c>
      <c r="W572">
        <v>3</v>
      </c>
      <c r="X572">
        <v>1</v>
      </c>
      <c r="Y572">
        <v>3</v>
      </c>
      <c r="Z572">
        <v>0</v>
      </c>
      <c r="AA572">
        <v>1</v>
      </c>
      <c r="AB572">
        <v>3</v>
      </c>
      <c r="AC572">
        <v>1</v>
      </c>
      <c r="AD572">
        <v>2</v>
      </c>
      <c r="AE572">
        <v>7</v>
      </c>
      <c r="AF572">
        <v>17</v>
      </c>
      <c r="AG572">
        <v>2</v>
      </c>
      <c r="AH572">
        <v>4</v>
      </c>
      <c r="AI572">
        <v>5</v>
      </c>
      <c r="AJ572">
        <v>13</v>
      </c>
      <c r="AK572">
        <v>21</v>
      </c>
      <c r="AL572">
        <v>17</v>
      </c>
      <c r="AM572">
        <v>45</v>
      </c>
      <c r="AN572">
        <v>55</v>
      </c>
      <c r="AO572">
        <v>0.84</v>
      </c>
      <c r="AP572">
        <v>1.72</v>
      </c>
      <c r="AQ572">
        <v>1.5</v>
      </c>
      <c r="AR572">
        <v>25</v>
      </c>
      <c r="AS572">
        <v>50</v>
      </c>
      <c r="AT572">
        <v>25</v>
      </c>
      <c r="AU572">
        <v>0</v>
      </c>
      <c r="AV572">
        <v>0</v>
      </c>
      <c r="AW572">
        <v>0</v>
      </c>
      <c r="AX572">
        <v>50</v>
      </c>
      <c r="AY572">
        <v>25</v>
      </c>
      <c r="AZ572">
        <v>50</v>
      </c>
      <c r="BA572">
        <v>9.5</v>
      </c>
      <c r="BB572">
        <v>6</v>
      </c>
      <c r="BC572">
        <v>2.7</v>
      </c>
      <c r="BD572">
        <v>3.25</v>
      </c>
      <c r="BE572">
        <v>2.5</v>
      </c>
      <c r="BF572">
        <f>(1/BC572+1/BD572+1/BE572-1)/3</f>
        <v>2.602089268755936E-2</v>
      </c>
      <c r="BG572">
        <f>1/Table3[[#This Row],[odds_ft_home_team_win]]-Table3[[#This Row],[Margin/3]]</f>
        <v>0.34434947768281099</v>
      </c>
      <c r="BH572">
        <f>1/Table3[[#This Row],[odds_ft_draw]]-Table3[[#This Row],[Margin/3]]</f>
        <v>0.28167141500474835</v>
      </c>
      <c r="BI572">
        <f>1/Table3[[#This Row],[odds_ft_away_team_win]]-Table3[[#This Row],[Margin/3]]</f>
        <v>0.37397910731244066</v>
      </c>
      <c r="BJ572">
        <f>MROUND(Table3[[#This Row],[ProbH]]*100,2)/100</f>
        <v>0.34</v>
      </c>
      <c r="BK572">
        <v>1.28</v>
      </c>
      <c r="BL572">
        <v>1.91</v>
      </c>
      <c r="BM572">
        <v>3.25</v>
      </c>
      <c r="BN572">
        <v>6.25</v>
      </c>
      <c r="BO572">
        <v>1.71</v>
      </c>
      <c r="BP572">
        <v>2.0499999999999998</v>
      </c>
      <c r="BQ572" t="s">
        <v>698</v>
      </c>
      <c r="BR572">
        <f>VLOOKUP(Table3[[#This Row],[Reference]],metron,10,FALSE)</f>
        <v>2.5229727551184897</v>
      </c>
      <c r="BS572">
        <f>VLOOKUP(Table3[[#This Row],[Reference]],metron,11,FALSE)</f>
        <v>1.228921489601805</v>
      </c>
      <c r="BT572">
        <f>VLOOKUP(Table3[[#This Row],[Reference]],metron,12,FALSE)</f>
        <v>1.2940512655166849</v>
      </c>
      <c r="BU572">
        <f>VLOOKUP(Table3[[#This Row],[Reference]],metron,13,FALSE)</f>
        <v>0.53240890035472432</v>
      </c>
      <c r="BV572">
        <f>VLOOKUP(Table3[[#This Row],[Reference]],metron,14,FALSE)</f>
        <v>0.56514027732989358</v>
      </c>
      <c r="BW572">
        <f>VLOOKUP(Table3[[#This Row],[Reference]],metron,15,FALSE)</f>
        <v>11.417888124439131</v>
      </c>
      <c r="BX572">
        <f>VLOOKUP(Table3[[#This Row],[Reference]],metron,16,FALSE)</f>
        <v>10.76308704756207</v>
      </c>
      <c r="BY572">
        <f>VLOOKUP(Table3[[#This Row],[Reference]],metron,17,FALSE)</f>
        <v>4.8317672021824798</v>
      </c>
      <c r="BZ572">
        <f>VLOOKUP(Table3[[#This Row],[Reference]],metron,18,FALSE)</f>
        <v>4.6698999696877843</v>
      </c>
      <c r="CA572">
        <f>VLOOKUP(Table3[[#This Row],[Reference]],metron,19,FALSE)</f>
        <v>6.5861209222566508</v>
      </c>
      <c r="CB572">
        <f>VLOOKUP(Table3[[#This Row],[Reference]],metron,20,FALSE)</f>
        <v>6.093187077874286</v>
      </c>
      <c r="CC572">
        <f>VLOOKUP(Table3[[#This Row],[Reference]],metron,21,FALSE)</f>
        <v>12.685679611650491</v>
      </c>
      <c r="CD572">
        <f>VLOOKUP(Table3[[#This Row],[Reference]],metron,22,FALSE)</f>
        <v>13.02639563106796</v>
      </c>
      <c r="CE572">
        <f>VLOOKUP(Table3[[#This Row],[Reference]],metron,23,FALSE)</f>
        <v>1.6481211768132831</v>
      </c>
      <c r="CF572">
        <f>VLOOKUP(Table3[[#This Row],[Reference]],metron,24,FALSE)</f>
        <v>1.8572676958928049</v>
      </c>
      <c r="CG572">
        <f>VLOOKUP(Table3[[#This Row],[Reference]],metron,25,FALSE)</f>
        <v>9.641712787649287E-2</v>
      </c>
      <c r="CH572">
        <f>VLOOKUP(Table3[[#This Row],[Reference]],metron,26,FALSE)</f>
        <v>0.11302068161957469</v>
      </c>
    </row>
    <row r="573" spans="1:86" hidden="1" x14ac:dyDescent="0.45">
      <c r="A573">
        <v>1597197600</v>
      </c>
      <c r="B573" t="s">
        <v>751</v>
      </c>
      <c r="C573" t="s">
        <v>64</v>
      </c>
      <c r="D573" t="s">
        <v>65</v>
      </c>
      <c r="E573" t="s">
        <v>661</v>
      </c>
      <c r="F573" t="s">
        <v>700</v>
      </c>
      <c r="G573" t="s">
        <v>725</v>
      </c>
      <c r="H573">
        <v>4</v>
      </c>
      <c r="I573">
        <v>1</v>
      </c>
      <c r="J573">
        <v>3</v>
      </c>
      <c r="K573">
        <v>1.53</v>
      </c>
      <c r="L573">
        <v>1.33</v>
      </c>
      <c r="M573">
        <v>2</v>
      </c>
      <c r="N573">
        <v>1</v>
      </c>
      <c r="O573">
        <v>3</v>
      </c>
      <c r="P573">
        <v>2</v>
      </c>
      <c r="Q573">
        <v>2</v>
      </c>
      <c r="R573">
        <v>0</v>
      </c>
      <c r="S573" t="s">
        <v>752</v>
      </c>
      <c r="T573">
        <v>57</v>
      </c>
      <c r="U573">
        <v>3</v>
      </c>
      <c r="V573">
        <v>6</v>
      </c>
      <c r="W573">
        <v>2</v>
      </c>
      <c r="X573">
        <v>1</v>
      </c>
      <c r="Y573">
        <v>0</v>
      </c>
      <c r="Z573">
        <v>0</v>
      </c>
      <c r="AA573">
        <v>1</v>
      </c>
      <c r="AB573">
        <v>2</v>
      </c>
      <c r="AC573">
        <v>0</v>
      </c>
      <c r="AD573">
        <v>0</v>
      </c>
      <c r="AE573">
        <v>6</v>
      </c>
      <c r="AF573">
        <v>18</v>
      </c>
      <c r="AG573">
        <v>3</v>
      </c>
      <c r="AH573">
        <v>8</v>
      </c>
      <c r="AI573">
        <v>3</v>
      </c>
      <c r="AJ573">
        <v>10</v>
      </c>
      <c r="AK573">
        <v>11</v>
      </c>
      <c r="AL573">
        <v>15</v>
      </c>
      <c r="AM573">
        <v>50</v>
      </c>
      <c r="AN573">
        <v>50</v>
      </c>
      <c r="AO573">
        <v>0.83</v>
      </c>
      <c r="AP573">
        <v>1.91</v>
      </c>
      <c r="AQ573">
        <v>2.5</v>
      </c>
      <c r="AR573">
        <v>75</v>
      </c>
      <c r="AS573">
        <v>75</v>
      </c>
      <c r="AT573">
        <v>25</v>
      </c>
      <c r="AU573">
        <v>25</v>
      </c>
      <c r="AV573">
        <v>25</v>
      </c>
      <c r="AW573">
        <v>25</v>
      </c>
      <c r="AX573">
        <v>25</v>
      </c>
      <c r="AY573">
        <v>75</v>
      </c>
      <c r="AZ573">
        <v>100</v>
      </c>
      <c r="BA573">
        <v>7.5</v>
      </c>
      <c r="BB573">
        <v>5</v>
      </c>
      <c r="BC573">
        <v>1.43</v>
      </c>
      <c r="BD573">
        <v>4.0999999999999996</v>
      </c>
      <c r="BE573">
        <v>7</v>
      </c>
      <c r="BF573">
        <f>(1/BC573+1/BD573+1/BE573-1)/3</f>
        <v>2.8686760394077471E-2</v>
      </c>
      <c r="BG573">
        <f>1/Table3[[#This Row],[odds_ft_home_team_win]]-Table3[[#This Row],[Margin/3]]</f>
        <v>0.67061393890662191</v>
      </c>
      <c r="BH573">
        <f>1/Table3[[#This Row],[odds_ft_draw]]-Table3[[#This Row],[Margin/3]]</f>
        <v>0.2152156786303128</v>
      </c>
      <c r="BI573">
        <f>1/Table3[[#This Row],[odds_ft_away_team_win]]-Table3[[#This Row],[Margin/3]]</f>
        <v>0.11417038246306538</v>
      </c>
      <c r="BJ573">
        <f>MROUND(Table3[[#This Row],[ProbH]]*100,2)/100</f>
        <v>0.68</v>
      </c>
      <c r="BK573">
        <v>1.28</v>
      </c>
      <c r="BL573">
        <v>1.91</v>
      </c>
      <c r="BM573">
        <v>3.25</v>
      </c>
      <c r="BN573">
        <v>6.25</v>
      </c>
      <c r="BO573">
        <v>2</v>
      </c>
      <c r="BP573">
        <v>1.71</v>
      </c>
      <c r="BQ573" t="s">
        <v>715</v>
      </c>
      <c r="BR573">
        <f>VLOOKUP(Table3[[#This Row],[Reference]],metron,10,FALSE)</f>
        <v>2.9107565011820329</v>
      </c>
      <c r="BS573">
        <f>VLOOKUP(Table3[[#This Row],[Reference]],metron,11,FALSE)</f>
        <v>2.1359338061465718</v>
      </c>
      <c r="BT573">
        <f>VLOOKUP(Table3[[#This Row],[Reference]],metron,12,FALSE)</f>
        <v>0.77482269503546097</v>
      </c>
      <c r="BU573">
        <f>VLOOKUP(Table3[[#This Row],[Reference]],metron,13,FALSE)</f>
        <v>0.93380614657210403</v>
      </c>
      <c r="BV573">
        <f>VLOOKUP(Table3[[#This Row],[Reference]],metron,14,FALSE)</f>
        <v>0.33747044917257679</v>
      </c>
      <c r="BW573">
        <f>VLOOKUP(Table3[[#This Row],[Reference]],metron,15,FALSE)</f>
        <v>15.783723522853959</v>
      </c>
      <c r="BX573">
        <f>VLOOKUP(Table3[[#This Row],[Reference]],metron,16,FALSE)</f>
        <v>8.5830546265328866</v>
      </c>
      <c r="BY573">
        <f>VLOOKUP(Table3[[#This Row],[Reference]],metron,17,FALSE)</f>
        <v>6.7338618346545864</v>
      </c>
      <c r="BZ573">
        <f>VLOOKUP(Table3[[#This Row],[Reference]],metron,18,FALSE)</f>
        <v>3.2842582106455271</v>
      </c>
      <c r="CA573">
        <f>VLOOKUP(Table3[[#This Row],[Reference]],metron,19,FALSE)</f>
        <v>9.049861688199373</v>
      </c>
      <c r="CB573">
        <f>VLOOKUP(Table3[[#This Row],[Reference]],metron,20,FALSE)</f>
        <v>5.2987964158873595</v>
      </c>
      <c r="CC573">
        <f>VLOOKUP(Table3[[#This Row],[Reference]],metron,21,FALSE)</f>
        <v>12.362500000000001</v>
      </c>
      <c r="CD573">
        <f>VLOOKUP(Table3[[#This Row],[Reference]],metron,22,FALSE)</f>
        <v>13.904545454545451</v>
      </c>
      <c r="CE573">
        <f>VLOOKUP(Table3[[#This Row],[Reference]],metron,23,FALSE)</f>
        <v>1.353005464480874</v>
      </c>
      <c r="CF573">
        <f>VLOOKUP(Table3[[#This Row],[Reference]],metron,24,FALSE)</f>
        <v>2.0185792349726781</v>
      </c>
      <c r="CG573">
        <f>VLOOKUP(Table3[[#This Row],[Reference]],metron,25,FALSE)</f>
        <v>6.6666666666666666E-2</v>
      </c>
      <c r="CH573">
        <f>VLOOKUP(Table3[[#This Row],[Reference]],metron,26,FALSE)</f>
        <v>0.1213114754098361</v>
      </c>
    </row>
    <row r="574" spans="1:86" hidden="1" x14ac:dyDescent="0.45">
      <c r="A574">
        <v>1597269600</v>
      </c>
      <c r="B574" t="s">
        <v>753</v>
      </c>
      <c r="C574" t="s">
        <v>64</v>
      </c>
      <c r="D574" t="s">
        <v>65</v>
      </c>
      <c r="E574" t="s">
        <v>683</v>
      </c>
      <c r="F574" t="s">
        <v>671</v>
      </c>
      <c r="G574" t="s">
        <v>668</v>
      </c>
      <c r="H574">
        <v>4</v>
      </c>
      <c r="I574">
        <v>1</v>
      </c>
      <c r="J574">
        <v>1</v>
      </c>
      <c r="K574">
        <v>1.82</v>
      </c>
      <c r="L574">
        <v>1.77</v>
      </c>
      <c r="M574">
        <v>1</v>
      </c>
      <c r="N574">
        <v>0</v>
      </c>
      <c r="O574">
        <v>1</v>
      </c>
      <c r="P574">
        <v>1</v>
      </c>
      <c r="Q574">
        <v>1</v>
      </c>
      <c r="R574">
        <v>0</v>
      </c>
      <c r="S574">
        <v>29</v>
      </c>
      <c r="U574">
        <v>3</v>
      </c>
      <c r="V574">
        <v>16</v>
      </c>
      <c r="W574">
        <v>1</v>
      </c>
      <c r="X574">
        <v>0</v>
      </c>
      <c r="Y574">
        <v>2</v>
      </c>
      <c r="Z574">
        <v>0</v>
      </c>
      <c r="AA574">
        <v>0</v>
      </c>
      <c r="AB574">
        <v>1</v>
      </c>
      <c r="AC574">
        <v>2</v>
      </c>
      <c r="AD574">
        <v>0</v>
      </c>
      <c r="AE574">
        <v>6</v>
      </c>
      <c r="AF574">
        <v>12</v>
      </c>
      <c r="AG574">
        <v>3</v>
      </c>
      <c r="AH574">
        <v>6</v>
      </c>
      <c r="AI574">
        <v>3</v>
      </c>
      <c r="AJ574">
        <v>6</v>
      </c>
      <c r="AK574">
        <v>15</v>
      </c>
      <c r="AL574">
        <v>11</v>
      </c>
      <c r="AM574">
        <v>27</v>
      </c>
      <c r="AN574">
        <v>73</v>
      </c>
      <c r="AO574">
        <v>0.96</v>
      </c>
      <c r="AP574">
        <v>2.09</v>
      </c>
      <c r="AQ574">
        <v>2</v>
      </c>
      <c r="AR574">
        <v>100</v>
      </c>
      <c r="AS574">
        <v>100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100</v>
      </c>
      <c r="AZ574">
        <v>100</v>
      </c>
      <c r="BA574">
        <v>12</v>
      </c>
      <c r="BB574">
        <v>6</v>
      </c>
      <c r="BC574">
        <v>4.2</v>
      </c>
      <c r="BD574">
        <v>3.35</v>
      </c>
      <c r="BE574">
        <v>1.87</v>
      </c>
      <c r="BF574">
        <f>(1/BC574+1/BD574+1/BE574-1)/3</f>
        <v>2.3787353023525082E-2</v>
      </c>
      <c r="BG574">
        <f>1/Table3[[#This Row],[odds_ft_home_team_win]]-Table3[[#This Row],[Margin/3]]</f>
        <v>0.214307885071713</v>
      </c>
      <c r="BH574">
        <f>1/Table3[[#This Row],[odds_ft_draw]]-Table3[[#This Row],[Margin/3]]</f>
        <v>0.27472010966304206</v>
      </c>
      <c r="BI574">
        <f>1/Table3[[#This Row],[odds_ft_away_team_win]]-Table3[[#This Row],[Margin/3]]</f>
        <v>0.51097200526524489</v>
      </c>
      <c r="BJ574">
        <f>MROUND(Table3[[#This Row],[ProbH]]*100,2)/100</f>
        <v>0.22</v>
      </c>
      <c r="BK574">
        <v>1.31</v>
      </c>
      <c r="BL574">
        <v>1.95</v>
      </c>
      <c r="BM574">
        <v>3.5</v>
      </c>
      <c r="BN574">
        <v>6.7</v>
      </c>
      <c r="BO574">
        <v>1.83</v>
      </c>
      <c r="BP574">
        <v>1.91</v>
      </c>
      <c r="BQ574" t="s">
        <v>726</v>
      </c>
      <c r="BR574">
        <f>VLOOKUP(Table3[[#This Row],[Reference]],metron,10,FALSE)</f>
        <v>2.7115135834411381</v>
      </c>
      <c r="BS574">
        <f>VLOOKUP(Table3[[#This Row],[Reference]],metron,11,FALSE)</f>
        <v>1.0633893919793009</v>
      </c>
      <c r="BT574">
        <f>VLOOKUP(Table3[[#This Row],[Reference]],metron,12,FALSE)</f>
        <v>1.648124191461837</v>
      </c>
      <c r="BU574">
        <f>VLOOKUP(Table3[[#This Row],[Reference]],metron,13,FALSE)</f>
        <v>0.47218628719275552</v>
      </c>
      <c r="BV574">
        <f>VLOOKUP(Table3[[#This Row],[Reference]],metron,14,FALSE)</f>
        <v>0.70181112548512292</v>
      </c>
      <c r="BW574">
        <f>VLOOKUP(Table3[[#This Row],[Reference]],metron,15,FALSE)</f>
        <v>10.38488783943329</v>
      </c>
      <c r="BX574">
        <f>VLOOKUP(Table3[[#This Row],[Reference]],metron,16,FALSE)</f>
        <v>12.349468713105081</v>
      </c>
      <c r="BY574">
        <f>VLOOKUP(Table3[[#This Row],[Reference]],metron,17,FALSE)</f>
        <v>4.0990453460620522</v>
      </c>
      <c r="BZ574">
        <f>VLOOKUP(Table3[[#This Row],[Reference]],metron,18,FALSE)</f>
        <v>5.2720763723150359</v>
      </c>
      <c r="CA574">
        <f>VLOOKUP(Table3[[#This Row],[Reference]],metron,19,FALSE)</f>
        <v>6.2858424933712378</v>
      </c>
      <c r="CB574">
        <f>VLOOKUP(Table3[[#This Row],[Reference]],metron,20,FALSE)</f>
        <v>7.0773923407900448</v>
      </c>
      <c r="CC574">
        <f>VLOOKUP(Table3[[#This Row],[Reference]],metron,21,FALSE)</f>
        <v>13.235083532219569</v>
      </c>
      <c r="CD574">
        <f>VLOOKUP(Table3[[#This Row],[Reference]],metron,22,FALSE)</f>
        <v>13.05131264916468</v>
      </c>
      <c r="CE574">
        <f>VLOOKUP(Table3[[#This Row],[Reference]],metron,23,FALSE)</f>
        <v>1.834292289988493</v>
      </c>
      <c r="CF574">
        <f>VLOOKUP(Table3[[#This Row],[Reference]],metron,24,FALSE)</f>
        <v>1.806674338319908</v>
      </c>
      <c r="CG574">
        <f>VLOOKUP(Table3[[#This Row],[Reference]],metron,25,FALSE)</f>
        <v>0.1196777905638665</v>
      </c>
      <c r="CH574">
        <f>VLOOKUP(Table3[[#This Row],[Reference]],metron,26,FALSE)</f>
        <v>0.1185270425776755</v>
      </c>
    </row>
    <row r="575" spans="1:86" hidden="1" x14ac:dyDescent="0.45">
      <c r="A575">
        <v>1597276800</v>
      </c>
      <c r="B575" t="s">
        <v>754</v>
      </c>
      <c r="C575" t="s">
        <v>64</v>
      </c>
      <c r="D575" t="s">
        <v>65</v>
      </c>
      <c r="E575" t="s">
        <v>689</v>
      </c>
      <c r="F575" t="s">
        <v>666</v>
      </c>
      <c r="G575" t="s">
        <v>717</v>
      </c>
      <c r="H575">
        <v>4</v>
      </c>
      <c r="I575">
        <v>3</v>
      </c>
      <c r="J575">
        <v>0</v>
      </c>
      <c r="K575">
        <v>1.41</v>
      </c>
      <c r="L575">
        <v>1.35</v>
      </c>
      <c r="M575">
        <v>0</v>
      </c>
      <c r="N575">
        <v>2</v>
      </c>
      <c r="O575">
        <v>2</v>
      </c>
      <c r="P575">
        <v>0</v>
      </c>
      <c r="Q575">
        <v>0</v>
      </c>
      <c r="R575">
        <v>0</v>
      </c>
      <c r="T575" t="s">
        <v>755</v>
      </c>
      <c r="U575">
        <v>5</v>
      </c>
      <c r="V575">
        <v>2</v>
      </c>
      <c r="W575">
        <v>2</v>
      </c>
      <c r="X575">
        <v>0</v>
      </c>
      <c r="Y575">
        <v>4</v>
      </c>
      <c r="Z575">
        <v>1</v>
      </c>
      <c r="AA575">
        <v>0</v>
      </c>
      <c r="AB575">
        <v>2</v>
      </c>
      <c r="AC575">
        <v>1</v>
      </c>
      <c r="AD575">
        <v>4</v>
      </c>
      <c r="AE575">
        <v>8</v>
      </c>
      <c r="AF575">
        <v>7</v>
      </c>
      <c r="AG575">
        <v>3</v>
      </c>
      <c r="AH575">
        <v>4</v>
      </c>
      <c r="AI575">
        <v>5</v>
      </c>
      <c r="AJ575">
        <v>3</v>
      </c>
      <c r="AK575">
        <v>6</v>
      </c>
      <c r="AL575">
        <v>13</v>
      </c>
      <c r="AM575">
        <v>47</v>
      </c>
      <c r="AN575">
        <v>53</v>
      </c>
      <c r="AO575">
        <v>1.2</v>
      </c>
      <c r="AP575">
        <v>1.1100000000000001</v>
      </c>
      <c r="AQ575">
        <v>1.5</v>
      </c>
      <c r="AR575">
        <v>0</v>
      </c>
      <c r="AS575">
        <v>50</v>
      </c>
      <c r="AT575">
        <v>0</v>
      </c>
      <c r="AU575">
        <v>0</v>
      </c>
      <c r="AV575">
        <v>0</v>
      </c>
      <c r="AW575">
        <v>0</v>
      </c>
      <c r="AX575">
        <v>50</v>
      </c>
      <c r="AY575">
        <v>0</v>
      </c>
      <c r="AZ575">
        <v>100</v>
      </c>
      <c r="BA575">
        <v>8</v>
      </c>
      <c r="BB575">
        <v>7</v>
      </c>
      <c r="BC575">
        <v>2.7</v>
      </c>
      <c r="BD575">
        <v>3.05</v>
      </c>
      <c r="BE575">
        <v>2.65</v>
      </c>
      <c r="BF575">
        <f>(1/BC575+1/BD575+1/BE575-1)/3</f>
        <v>2.5199237798474883E-2</v>
      </c>
      <c r="BG575">
        <f>1/Table3[[#This Row],[odds_ft_home_team_win]]-Table3[[#This Row],[Margin/3]]</f>
        <v>0.34517113257189547</v>
      </c>
      <c r="BH575">
        <f>1/Table3[[#This Row],[odds_ft_draw]]-Table3[[#This Row],[Margin/3]]</f>
        <v>0.30266961466054154</v>
      </c>
      <c r="BI575">
        <f>1/Table3[[#This Row],[odds_ft_away_team_win]]-Table3[[#This Row],[Margin/3]]</f>
        <v>0.35215925276756288</v>
      </c>
      <c r="BJ575">
        <f>MROUND(Table3[[#This Row],[ProbH]]*100,2)/100</f>
        <v>0.34</v>
      </c>
      <c r="BK575">
        <v>1.42</v>
      </c>
      <c r="BL575">
        <v>2.2999999999999998</v>
      </c>
      <c r="BM575">
        <v>4.4000000000000004</v>
      </c>
      <c r="BN575">
        <v>8.75</v>
      </c>
      <c r="BO575">
        <v>1.95</v>
      </c>
      <c r="BP575">
        <v>1.77</v>
      </c>
      <c r="BQ575" t="s">
        <v>713</v>
      </c>
      <c r="BR575">
        <f>VLOOKUP(Table3[[#This Row],[Reference]],metron,10,FALSE)</f>
        <v>2.5229727551184897</v>
      </c>
      <c r="BS575">
        <f>VLOOKUP(Table3[[#This Row],[Reference]],metron,11,FALSE)</f>
        <v>1.228921489601805</v>
      </c>
      <c r="BT575">
        <f>VLOOKUP(Table3[[#This Row],[Reference]],metron,12,FALSE)</f>
        <v>1.2940512655166849</v>
      </c>
      <c r="BU575">
        <f>VLOOKUP(Table3[[#This Row],[Reference]],metron,13,FALSE)</f>
        <v>0.53240890035472432</v>
      </c>
      <c r="BV575">
        <f>VLOOKUP(Table3[[#This Row],[Reference]],metron,14,FALSE)</f>
        <v>0.56514027732989358</v>
      </c>
      <c r="BW575">
        <f>VLOOKUP(Table3[[#This Row],[Reference]],metron,15,FALSE)</f>
        <v>11.417888124439131</v>
      </c>
      <c r="BX575">
        <f>VLOOKUP(Table3[[#This Row],[Reference]],metron,16,FALSE)</f>
        <v>10.76308704756207</v>
      </c>
      <c r="BY575">
        <f>VLOOKUP(Table3[[#This Row],[Reference]],metron,17,FALSE)</f>
        <v>4.8317672021824798</v>
      </c>
      <c r="BZ575">
        <f>VLOOKUP(Table3[[#This Row],[Reference]],metron,18,FALSE)</f>
        <v>4.6698999696877843</v>
      </c>
      <c r="CA575">
        <f>VLOOKUP(Table3[[#This Row],[Reference]],metron,19,FALSE)</f>
        <v>6.5861209222566508</v>
      </c>
      <c r="CB575">
        <f>VLOOKUP(Table3[[#This Row],[Reference]],metron,20,FALSE)</f>
        <v>6.093187077874286</v>
      </c>
      <c r="CC575">
        <f>VLOOKUP(Table3[[#This Row],[Reference]],metron,21,FALSE)</f>
        <v>12.685679611650491</v>
      </c>
      <c r="CD575">
        <f>VLOOKUP(Table3[[#This Row],[Reference]],metron,22,FALSE)</f>
        <v>13.02639563106796</v>
      </c>
      <c r="CE575">
        <f>VLOOKUP(Table3[[#This Row],[Reference]],metron,23,FALSE)</f>
        <v>1.6481211768132831</v>
      </c>
      <c r="CF575">
        <f>VLOOKUP(Table3[[#This Row],[Reference]],metron,24,FALSE)</f>
        <v>1.8572676958928049</v>
      </c>
      <c r="CG575">
        <f>VLOOKUP(Table3[[#This Row],[Reference]],metron,25,FALSE)</f>
        <v>9.641712787649287E-2</v>
      </c>
      <c r="CH575">
        <f>VLOOKUP(Table3[[#This Row],[Reference]],metron,26,FALSE)</f>
        <v>0.11302068161957469</v>
      </c>
    </row>
    <row r="576" spans="1:86" hidden="1" x14ac:dyDescent="0.45">
      <c r="A576">
        <v>1597284000</v>
      </c>
      <c r="B576" t="s">
        <v>756</v>
      </c>
      <c r="C576" t="s">
        <v>64</v>
      </c>
      <c r="D576" t="s">
        <v>65</v>
      </c>
      <c r="E576" t="s">
        <v>682</v>
      </c>
      <c r="F576" t="s">
        <v>704</v>
      </c>
      <c r="G576" t="s">
        <v>720</v>
      </c>
      <c r="H576">
        <v>4</v>
      </c>
      <c r="I576">
        <v>2</v>
      </c>
      <c r="J576">
        <v>0</v>
      </c>
      <c r="K576">
        <v>1.65</v>
      </c>
      <c r="L576">
        <v>1.39</v>
      </c>
      <c r="M576">
        <v>1</v>
      </c>
      <c r="N576">
        <v>1</v>
      </c>
      <c r="O576">
        <v>2</v>
      </c>
      <c r="P576">
        <v>1</v>
      </c>
      <c r="Q576">
        <v>1</v>
      </c>
      <c r="R576">
        <v>0</v>
      </c>
      <c r="S576">
        <v>43</v>
      </c>
      <c r="T576">
        <v>62</v>
      </c>
      <c r="U576">
        <v>8</v>
      </c>
      <c r="V576">
        <v>5</v>
      </c>
      <c r="W576">
        <v>4</v>
      </c>
      <c r="X576">
        <v>0</v>
      </c>
      <c r="Y576">
        <v>3</v>
      </c>
      <c r="Z576">
        <v>0</v>
      </c>
      <c r="AA576">
        <v>0</v>
      </c>
      <c r="AB576">
        <v>4</v>
      </c>
      <c r="AC576">
        <v>1</v>
      </c>
      <c r="AD576">
        <v>2</v>
      </c>
      <c r="AE576">
        <v>15</v>
      </c>
      <c r="AF576">
        <v>11</v>
      </c>
      <c r="AG576">
        <v>5</v>
      </c>
      <c r="AH576">
        <v>4</v>
      </c>
      <c r="AI576">
        <v>10</v>
      </c>
      <c r="AJ576">
        <v>7</v>
      </c>
      <c r="AK576">
        <v>11</v>
      </c>
      <c r="AL576">
        <v>7</v>
      </c>
      <c r="AM576">
        <v>47</v>
      </c>
      <c r="AN576">
        <v>53</v>
      </c>
      <c r="AO576">
        <v>1.87</v>
      </c>
      <c r="AP576">
        <v>1.59</v>
      </c>
      <c r="AQ576">
        <v>2.25</v>
      </c>
      <c r="AR576">
        <v>50</v>
      </c>
      <c r="AS576">
        <v>50</v>
      </c>
      <c r="AT576">
        <v>25</v>
      </c>
      <c r="AU576">
        <v>25</v>
      </c>
      <c r="AV576">
        <v>25</v>
      </c>
      <c r="AW576">
        <v>0</v>
      </c>
      <c r="AX576">
        <v>25</v>
      </c>
      <c r="AY576">
        <v>50</v>
      </c>
      <c r="AZ576">
        <v>100</v>
      </c>
      <c r="BA576">
        <v>13.5</v>
      </c>
      <c r="BB576">
        <v>4</v>
      </c>
      <c r="BC576">
        <v>3.15</v>
      </c>
      <c r="BD576">
        <v>3.45</v>
      </c>
      <c r="BE576">
        <v>2.15</v>
      </c>
      <c r="BF576">
        <f>(1/BC576+1/BD576+1/BE576-1)/3</f>
        <v>2.414388966461763E-2</v>
      </c>
      <c r="BG576">
        <f>1/Table3[[#This Row],[odds_ft_home_team_win]]-Table3[[#This Row],[Margin/3]]</f>
        <v>0.29331642779569983</v>
      </c>
      <c r="BH576">
        <f>1/Table3[[#This Row],[odds_ft_draw]]-Table3[[#This Row],[Margin/3]]</f>
        <v>0.26571118279915051</v>
      </c>
      <c r="BI576">
        <f>1/Table3[[#This Row],[odds_ft_away_team_win]]-Table3[[#This Row],[Margin/3]]</f>
        <v>0.44097238940514982</v>
      </c>
      <c r="BJ576">
        <f>MROUND(Table3[[#This Row],[ProbH]]*100,2)/100</f>
        <v>0.3</v>
      </c>
      <c r="BK576">
        <v>1.23</v>
      </c>
      <c r="BL576">
        <v>1.74</v>
      </c>
      <c r="BM576">
        <v>2.9</v>
      </c>
      <c r="BN576">
        <v>5.35</v>
      </c>
      <c r="BO576">
        <v>1.62</v>
      </c>
      <c r="BP576">
        <v>2.2000000000000002</v>
      </c>
      <c r="BQ576" t="s">
        <v>675</v>
      </c>
      <c r="BR576">
        <f>VLOOKUP(Table3[[#This Row],[Reference]],metron,10,FALSE)</f>
        <v>2.5726407816919519</v>
      </c>
      <c r="BS576">
        <f>VLOOKUP(Table3[[#This Row],[Reference]],metron,11,FALSE)</f>
        <v>1.1805091283106199</v>
      </c>
      <c r="BT576">
        <f>VLOOKUP(Table3[[#This Row],[Reference]],metron,12,FALSE)</f>
        <v>1.3921316533813319</v>
      </c>
      <c r="BU576">
        <f>VLOOKUP(Table3[[#This Row],[Reference]],metron,13,FALSE)</f>
        <v>0.5209673269873939</v>
      </c>
      <c r="BV576">
        <f>VLOOKUP(Table3[[#This Row],[Reference]],metron,14,FALSE)</f>
        <v>0.61847182917417032</v>
      </c>
      <c r="BW576">
        <f>VLOOKUP(Table3[[#This Row],[Reference]],metron,15,FALSE)</f>
        <v>11.149200710479571</v>
      </c>
      <c r="BX576">
        <f>VLOOKUP(Table3[[#This Row],[Reference]],metron,16,FALSE)</f>
        <v>11.444049733570161</v>
      </c>
      <c r="BY576">
        <f>VLOOKUP(Table3[[#This Row],[Reference]],metron,17,FALSE)</f>
        <v>4.5257270693512304</v>
      </c>
      <c r="BZ576">
        <f>VLOOKUP(Table3[[#This Row],[Reference]],metron,18,FALSE)</f>
        <v>4.8465324384787474</v>
      </c>
      <c r="CA576">
        <f>VLOOKUP(Table3[[#This Row],[Reference]],metron,19,FALSE)</f>
        <v>6.6234736411283404</v>
      </c>
      <c r="CB576">
        <f>VLOOKUP(Table3[[#This Row],[Reference]],metron,20,FALSE)</f>
        <v>6.5975172950914134</v>
      </c>
      <c r="CC576">
        <f>VLOOKUP(Table3[[#This Row],[Reference]],metron,21,FALSE)</f>
        <v>12.90081154192967</v>
      </c>
      <c r="CD576">
        <f>VLOOKUP(Table3[[#This Row],[Reference]],metron,22,FALSE)</f>
        <v>13.00360685302074</v>
      </c>
      <c r="CE576">
        <f>VLOOKUP(Table3[[#This Row],[Reference]],metron,23,FALSE)</f>
        <v>1.7502145922746779</v>
      </c>
      <c r="CF576">
        <f>VLOOKUP(Table3[[#This Row],[Reference]],metron,24,FALSE)</f>
        <v>1.831402831402831</v>
      </c>
      <c r="CG576">
        <f>VLOOKUP(Table3[[#This Row],[Reference]],metron,25,FALSE)</f>
        <v>9.6525096525096526E-2</v>
      </c>
      <c r="CH576">
        <f>VLOOKUP(Table3[[#This Row],[Reference]],metron,26,FALSE)</f>
        <v>0.1244101244101244</v>
      </c>
    </row>
    <row r="577" spans="1:86" hidden="1" x14ac:dyDescent="0.45">
      <c r="A577">
        <v>1597284360</v>
      </c>
      <c r="B577" t="s">
        <v>757</v>
      </c>
      <c r="C577" t="s">
        <v>64</v>
      </c>
      <c r="D577" t="s">
        <v>65</v>
      </c>
      <c r="E577" t="s">
        <v>676</v>
      </c>
      <c r="F577" t="s">
        <v>688</v>
      </c>
      <c r="G577" t="s">
        <v>743</v>
      </c>
      <c r="H577">
        <v>4</v>
      </c>
      <c r="I577">
        <v>2</v>
      </c>
      <c r="J577">
        <v>0</v>
      </c>
      <c r="K577">
        <v>1.59</v>
      </c>
      <c r="L577">
        <v>0.35</v>
      </c>
      <c r="M577">
        <v>0</v>
      </c>
      <c r="N577">
        <v>2</v>
      </c>
      <c r="O577">
        <v>2</v>
      </c>
      <c r="P577">
        <v>1</v>
      </c>
      <c r="Q577">
        <v>0</v>
      </c>
      <c r="R577">
        <v>1</v>
      </c>
      <c r="T577" t="s">
        <v>758</v>
      </c>
      <c r="U577">
        <v>8</v>
      </c>
      <c r="V577">
        <v>6</v>
      </c>
      <c r="W577">
        <v>2</v>
      </c>
      <c r="X577">
        <v>0</v>
      </c>
      <c r="Y577">
        <v>4</v>
      </c>
      <c r="Z577">
        <v>0</v>
      </c>
      <c r="AA577">
        <v>1</v>
      </c>
      <c r="AB577">
        <v>1</v>
      </c>
      <c r="AC577">
        <v>3</v>
      </c>
      <c r="AD577">
        <v>1</v>
      </c>
      <c r="AE577">
        <v>11</v>
      </c>
      <c r="AF577">
        <v>8</v>
      </c>
      <c r="AG577">
        <v>4</v>
      </c>
      <c r="AH577">
        <v>5</v>
      </c>
      <c r="AI577">
        <v>7</v>
      </c>
      <c r="AJ577">
        <v>3</v>
      </c>
      <c r="AK577">
        <v>16</v>
      </c>
      <c r="AL577">
        <v>19</v>
      </c>
      <c r="AM577">
        <v>70</v>
      </c>
      <c r="AN577">
        <v>30</v>
      </c>
      <c r="AO577">
        <v>1.82</v>
      </c>
      <c r="AP577">
        <v>1.23</v>
      </c>
      <c r="AQ577">
        <v>3.5</v>
      </c>
      <c r="AR577">
        <v>75</v>
      </c>
      <c r="AS577">
        <v>75</v>
      </c>
      <c r="AT577">
        <v>75</v>
      </c>
      <c r="AU577">
        <v>75</v>
      </c>
      <c r="AV577">
        <v>50</v>
      </c>
      <c r="AW577">
        <v>75</v>
      </c>
      <c r="AX577">
        <v>75</v>
      </c>
      <c r="AY577">
        <v>75</v>
      </c>
      <c r="AZ577">
        <v>75</v>
      </c>
      <c r="BA577">
        <v>8</v>
      </c>
      <c r="BB577">
        <v>7.5</v>
      </c>
      <c r="BC577">
        <v>2</v>
      </c>
      <c r="BD577">
        <v>3.5</v>
      </c>
      <c r="BE577">
        <v>3.5</v>
      </c>
      <c r="BF577">
        <f>(1/BC577+1/BD577+1/BE577-1)/3</f>
        <v>2.3809523809523798E-2</v>
      </c>
      <c r="BG577">
        <f>1/Table3[[#This Row],[odds_ft_home_team_win]]-Table3[[#This Row],[Margin/3]]</f>
        <v>0.47619047619047622</v>
      </c>
      <c r="BH577">
        <f>1/Table3[[#This Row],[odds_ft_draw]]-Table3[[#This Row],[Margin/3]]</f>
        <v>0.26190476190476192</v>
      </c>
      <c r="BI577">
        <f>1/Table3[[#This Row],[odds_ft_away_team_win]]-Table3[[#This Row],[Margin/3]]</f>
        <v>0.26190476190476192</v>
      </c>
      <c r="BJ577">
        <f>MROUND(Table3[[#This Row],[ProbH]]*100,2)/100</f>
        <v>0.48</v>
      </c>
      <c r="BK577">
        <v>1.29</v>
      </c>
      <c r="BL577">
        <v>1.91</v>
      </c>
      <c r="BM577">
        <v>3.3</v>
      </c>
      <c r="BN577">
        <v>6.35</v>
      </c>
      <c r="BO577">
        <v>1.77</v>
      </c>
      <c r="BP577">
        <v>2</v>
      </c>
      <c r="BQ577" t="s">
        <v>680</v>
      </c>
      <c r="BR577">
        <f>VLOOKUP(Table3[[#This Row],[Reference]],metron,10,FALSE)</f>
        <v>2.5271929824561399</v>
      </c>
      <c r="BS577">
        <f>VLOOKUP(Table3[[#This Row],[Reference]],metron,11,FALSE)</f>
        <v>1.510877192982456</v>
      </c>
      <c r="BT577">
        <f>VLOOKUP(Table3[[#This Row],[Reference]],metron,12,FALSE)</f>
        <v>1.0163157894736841</v>
      </c>
      <c r="BU577">
        <f>VLOOKUP(Table3[[#This Row],[Reference]],metron,13,FALSE)</f>
        <v>0.67350877192982461</v>
      </c>
      <c r="BV577">
        <f>VLOOKUP(Table3[[#This Row],[Reference]],metron,14,FALSE)</f>
        <v>0.4442105263157895</v>
      </c>
      <c r="BW577">
        <f>VLOOKUP(Table3[[#This Row],[Reference]],metron,15,FALSE)</f>
        <v>12.80980392156863</v>
      </c>
      <c r="BX577">
        <f>VLOOKUP(Table3[[#This Row],[Reference]],metron,16,FALSE)</f>
        <v>9.6872549019607845</v>
      </c>
      <c r="BY577">
        <f>VLOOKUP(Table3[[#This Row],[Reference]],metron,17,FALSE)</f>
        <v>5.6491169610129957</v>
      </c>
      <c r="BZ577">
        <f>VLOOKUP(Table3[[#This Row],[Reference]],metron,18,FALSE)</f>
        <v>4.1379540153282237</v>
      </c>
      <c r="CA577">
        <f>VLOOKUP(Table3[[#This Row],[Reference]],metron,19,FALSE)</f>
        <v>7.1606869605556343</v>
      </c>
      <c r="CB577">
        <f>VLOOKUP(Table3[[#This Row],[Reference]],metron,20,FALSE)</f>
        <v>5.5493008866325608</v>
      </c>
      <c r="CC577">
        <f>VLOOKUP(Table3[[#This Row],[Reference]],metron,21,FALSE)</f>
        <v>12.9029029029029</v>
      </c>
      <c r="CD577">
        <f>VLOOKUP(Table3[[#This Row],[Reference]],metron,22,FALSE)</f>
        <v>13.75508842175509</v>
      </c>
      <c r="CE577">
        <f>VLOOKUP(Table3[[#This Row],[Reference]],metron,23,FALSE)</f>
        <v>1.5287356321839081</v>
      </c>
      <c r="CF577">
        <f>VLOOKUP(Table3[[#This Row],[Reference]],metron,24,FALSE)</f>
        <v>1.9664750957854411</v>
      </c>
      <c r="CG577">
        <f>VLOOKUP(Table3[[#This Row],[Reference]],metron,25,FALSE)</f>
        <v>8.8441890166028103E-2</v>
      </c>
      <c r="CH577">
        <f>VLOOKUP(Table3[[#This Row],[Reference]],metron,26,FALSE)</f>
        <v>0.13409961685823751</v>
      </c>
    </row>
    <row r="578" spans="1:86" hidden="1" x14ac:dyDescent="0.45">
      <c r="A578">
        <v>1597363200</v>
      </c>
      <c r="B578" t="s">
        <v>759</v>
      </c>
      <c r="C578" t="s">
        <v>64</v>
      </c>
      <c r="D578" t="s">
        <v>65</v>
      </c>
      <c r="E578" t="s">
        <v>677</v>
      </c>
      <c r="F578" t="s">
        <v>705</v>
      </c>
      <c r="G578" t="s">
        <v>760</v>
      </c>
      <c r="H578">
        <v>4</v>
      </c>
      <c r="I578">
        <v>0</v>
      </c>
      <c r="J578">
        <v>0</v>
      </c>
      <c r="K578">
        <v>1.21</v>
      </c>
      <c r="L578">
        <v>0.55000000000000004</v>
      </c>
      <c r="M578">
        <v>1</v>
      </c>
      <c r="N578">
        <v>2</v>
      </c>
      <c r="O578">
        <v>3</v>
      </c>
      <c r="P578">
        <v>2</v>
      </c>
      <c r="Q578">
        <v>1</v>
      </c>
      <c r="R578">
        <v>1</v>
      </c>
      <c r="S578">
        <v>28</v>
      </c>
      <c r="T578" t="s">
        <v>761</v>
      </c>
      <c r="U578">
        <v>3</v>
      </c>
      <c r="V578">
        <v>2</v>
      </c>
      <c r="W578">
        <v>2</v>
      </c>
      <c r="X578">
        <v>0</v>
      </c>
      <c r="Y578">
        <v>4</v>
      </c>
      <c r="Z578">
        <v>0</v>
      </c>
      <c r="AA578">
        <v>1</v>
      </c>
      <c r="AB578">
        <v>1</v>
      </c>
      <c r="AC578">
        <v>2</v>
      </c>
      <c r="AD578">
        <v>2</v>
      </c>
      <c r="AE578">
        <v>15</v>
      </c>
      <c r="AF578">
        <v>8</v>
      </c>
      <c r="AG578">
        <v>2</v>
      </c>
      <c r="AH578">
        <v>4</v>
      </c>
      <c r="AI578">
        <v>13</v>
      </c>
      <c r="AJ578">
        <v>4</v>
      </c>
      <c r="AK578">
        <v>6</v>
      </c>
      <c r="AL578">
        <v>14</v>
      </c>
      <c r="AM578">
        <v>62</v>
      </c>
      <c r="AN578">
        <v>38</v>
      </c>
      <c r="AO578">
        <v>1.45</v>
      </c>
      <c r="AP578">
        <v>1.03</v>
      </c>
      <c r="AQ578">
        <v>3.25</v>
      </c>
      <c r="AR578">
        <v>100</v>
      </c>
      <c r="AS578">
        <v>100</v>
      </c>
      <c r="AT578">
        <v>100</v>
      </c>
      <c r="AU578">
        <v>25</v>
      </c>
      <c r="AV578">
        <v>0</v>
      </c>
      <c r="AW578">
        <v>50</v>
      </c>
      <c r="AX578">
        <v>100</v>
      </c>
      <c r="AY578">
        <v>75</v>
      </c>
      <c r="AZ578">
        <v>75</v>
      </c>
      <c r="BA578">
        <v>12.5</v>
      </c>
      <c r="BB578">
        <v>5</v>
      </c>
      <c r="BC578">
        <v>2.2999999999999998</v>
      </c>
      <c r="BD578">
        <v>3.35</v>
      </c>
      <c r="BE578">
        <v>2.9</v>
      </c>
      <c r="BF578">
        <f>(1/BC578+1/BD578+1/BE578-1)/3</f>
        <v>2.6039219196371938E-2</v>
      </c>
      <c r="BG578">
        <f>1/Table3[[#This Row],[odds_ft_home_team_win]]-Table3[[#This Row],[Margin/3]]</f>
        <v>0.4087433894992803</v>
      </c>
      <c r="BH578">
        <f>1/Table3[[#This Row],[odds_ft_draw]]-Table3[[#This Row],[Margin/3]]</f>
        <v>0.27246824349019522</v>
      </c>
      <c r="BI578">
        <f>1/Table3[[#This Row],[odds_ft_away_team_win]]-Table3[[#This Row],[Margin/3]]</f>
        <v>0.31878836701052465</v>
      </c>
      <c r="BJ578">
        <f>MROUND(Table3[[#This Row],[ProbH]]*100,2)/100</f>
        <v>0.4</v>
      </c>
      <c r="BK578">
        <v>1.26</v>
      </c>
      <c r="BL578">
        <v>1.83</v>
      </c>
      <c r="BM578">
        <v>3.15</v>
      </c>
      <c r="BN578">
        <v>5.9</v>
      </c>
      <c r="BO578">
        <v>1.67</v>
      </c>
      <c r="BP578">
        <v>2.1</v>
      </c>
      <c r="BQ578" t="s">
        <v>733</v>
      </c>
      <c r="BR578">
        <f>VLOOKUP(Table3[[#This Row],[Reference]],metron,10,FALSE)</f>
        <v>2.4956155335383219</v>
      </c>
      <c r="BS578">
        <f>VLOOKUP(Table3[[#This Row],[Reference]],metron,11,FALSE)</f>
        <v>1.344038264434575</v>
      </c>
      <c r="BT578">
        <f>VLOOKUP(Table3[[#This Row],[Reference]],metron,12,FALSE)</f>
        <v>1.1515772691037469</v>
      </c>
      <c r="BU578">
        <f>VLOOKUP(Table3[[#This Row],[Reference]],metron,13,FALSE)</f>
        <v>0.59936225942375587</v>
      </c>
      <c r="BV578">
        <f>VLOOKUP(Table3[[#This Row],[Reference]],metron,14,FALSE)</f>
        <v>0.50723152260562576</v>
      </c>
      <c r="BW578">
        <f>VLOOKUP(Table3[[#This Row],[Reference]],metron,15,FALSE)</f>
        <v>11.99278846153846</v>
      </c>
      <c r="BX578">
        <f>VLOOKUP(Table3[[#This Row],[Reference]],metron,16,FALSE)</f>
        <v>10.0277534965035</v>
      </c>
      <c r="BY578">
        <f>VLOOKUP(Table3[[#This Row],[Reference]],metron,17,FALSE)</f>
        <v>5.2857459543338514</v>
      </c>
      <c r="BZ578">
        <f>VLOOKUP(Table3[[#This Row],[Reference]],metron,18,FALSE)</f>
        <v>4.4067834183107957</v>
      </c>
      <c r="CA578">
        <f>VLOOKUP(Table3[[#This Row],[Reference]],metron,19,FALSE)</f>
        <v>6.7070425072046085</v>
      </c>
      <c r="CB578">
        <f>VLOOKUP(Table3[[#This Row],[Reference]],metron,20,FALSE)</f>
        <v>5.6209700781927046</v>
      </c>
      <c r="CC578">
        <f>VLOOKUP(Table3[[#This Row],[Reference]],metron,21,FALSE)</f>
        <v>13.04463690872752</v>
      </c>
      <c r="CD578">
        <f>VLOOKUP(Table3[[#This Row],[Reference]],metron,22,FALSE)</f>
        <v>13.49811236953142</v>
      </c>
      <c r="CE578">
        <f>VLOOKUP(Table3[[#This Row],[Reference]],metron,23,FALSE)</f>
        <v>1.5836526181353769</v>
      </c>
      <c r="CF578">
        <f>VLOOKUP(Table3[[#This Row],[Reference]],metron,24,FALSE)</f>
        <v>1.8744146445295871</v>
      </c>
      <c r="CG578">
        <f>VLOOKUP(Table3[[#This Row],[Reference]],metron,25,FALSE)</f>
        <v>8.5994040017028525E-2</v>
      </c>
      <c r="CH578">
        <f>VLOOKUP(Table3[[#This Row],[Reference]],metron,26,FALSE)</f>
        <v>0.13452532992762881</v>
      </c>
    </row>
    <row r="579" spans="1:86" hidden="1" x14ac:dyDescent="0.45">
      <c r="A579">
        <v>1597370400</v>
      </c>
      <c r="B579" t="s">
        <v>762</v>
      </c>
      <c r="C579" t="s">
        <v>64</v>
      </c>
      <c r="D579" t="s">
        <v>65</v>
      </c>
      <c r="E579" t="s">
        <v>694</v>
      </c>
      <c r="F579" t="s">
        <v>672</v>
      </c>
      <c r="G579" t="s">
        <v>673</v>
      </c>
      <c r="H579">
        <v>4</v>
      </c>
      <c r="I579">
        <v>3</v>
      </c>
      <c r="J579">
        <v>0.5</v>
      </c>
      <c r="K579">
        <v>2.37</v>
      </c>
      <c r="L579">
        <v>0.8</v>
      </c>
      <c r="M579">
        <v>3</v>
      </c>
      <c r="N579">
        <v>1</v>
      </c>
      <c r="O579">
        <v>4</v>
      </c>
      <c r="P579">
        <v>3</v>
      </c>
      <c r="Q579">
        <v>3</v>
      </c>
      <c r="R579">
        <v>0</v>
      </c>
      <c r="S579" t="s">
        <v>763</v>
      </c>
      <c r="T579">
        <v>67</v>
      </c>
      <c r="U579">
        <v>4</v>
      </c>
      <c r="V579">
        <v>3</v>
      </c>
      <c r="W579">
        <v>3</v>
      </c>
      <c r="X579">
        <v>0</v>
      </c>
      <c r="Y579">
        <v>1</v>
      </c>
      <c r="Z579">
        <v>0</v>
      </c>
      <c r="AA579">
        <v>1</v>
      </c>
      <c r="AB579">
        <v>2</v>
      </c>
      <c r="AC579">
        <v>1</v>
      </c>
      <c r="AD579">
        <v>0</v>
      </c>
      <c r="AE579">
        <v>17</v>
      </c>
      <c r="AF579">
        <v>15</v>
      </c>
      <c r="AG579">
        <v>8</v>
      </c>
      <c r="AH579">
        <v>5</v>
      </c>
      <c r="AI579">
        <v>9</v>
      </c>
      <c r="AJ579">
        <v>10</v>
      </c>
      <c r="AK579">
        <v>18</v>
      </c>
      <c r="AL579">
        <v>14</v>
      </c>
      <c r="AM579">
        <v>54</v>
      </c>
      <c r="AN579">
        <v>46</v>
      </c>
      <c r="AO579">
        <v>1.94</v>
      </c>
      <c r="AP579">
        <v>1.65</v>
      </c>
      <c r="AQ579">
        <v>3.5</v>
      </c>
      <c r="AR579">
        <v>25</v>
      </c>
      <c r="AS579">
        <v>100</v>
      </c>
      <c r="AT579">
        <v>75</v>
      </c>
      <c r="AU579">
        <v>75</v>
      </c>
      <c r="AV579">
        <v>0</v>
      </c>
      <c r="AW579">
        <v>25</v>
      </c>
      <c r="AX579">
        <v>100</v>
      </c>
      <c r="AY579">
        <v>75</v>
      </c>
      <c r="AZ579">
        <v>100</v>
      </c>
      <c r="BA579">
        <v>7</v>
      </c>
      <c r="BB579">
        <v>3</v>
      </c>
      <c r="BC579">
        <v>2</v>
      </c>
      <c r="BD579">
        <v>3.55</v>
      </c>
      <c r="BE579">
        <v>3.35</v>
      </c>
      <c r="BF579">
        <f>(1/BC579+1/BD579+1/BE579-1)/3</f>
        <v>2.6732534510545875E-2</v>
      </c>
      <c r="BG579">
        <f>1/Table3[[#This Row],[odds_ft_home_team_win]]-Table3[[#This Row],[Margin/3]]</f>
        <v>0.47326746548945414</v>
      </c>
      <c r="BH579">
        <f>1/Table3[[#This Row],[odds_ft_draw]]-Table3[[#This Row],[Margin/3]]</f>
        <v>0.25495760633452458</v>
      </c>
      <c r="BI579">
        <f>1/Table3[[#This Row],[odds_ft_away_team_win]]-Table3[[#This Row],[Margin/3]]</f>
        <v>0.27177492817602128</v>
      </c>
      <c r="BJ579">
        <f>MROUND(Table3[[#This Row],[ProbH]]*100,2)/100</f>
        <v>0.48</v>
      </c>
      <c r="BK579">
        <v>1.2</v>
      </c>
      <c r="BL579">
        <v>1.65</v>
      </c>
      <c r="BM579">
        <v>2.6</v>
      </c>
      <c r="BN579">
        <v>4.7</v>
      </c>
      <c r="BO579">
        <v>1.54</v>
      </c>
      <c r="BP579">
        <v>2.35</v>
      </c>
      <c r="BQ579" t="s">
        <v>675</v>
      </c>
      <c r="BR579">
        <f>VLOOKUP(Table3[[#This Row],[Reference]],metron,10,FALSE)</f>
        <v>2.5271929824561399</v>
      </c>
      <c r="BS579">
        <f>VLOOKUP(Table3[[#This Row],[Reference]],metron,11,FALSE)</f>
        <v>1.510877192982456</v>
      </c>
      <c r="BT579">
        <f>VLOOKUP(Table3[[#This Row],[Reference]],metron,12,FALSE)</f>
        <v>1.0163157894736841</v>
      </c>
      <c r="BU579">
        <f>VLOOKUP(Table3[[#This Row],[Reference]],metron,13,FALSE)</f>
        <v>0.67350877192982461</v>
      </c>
      <c r="BV579">
        <f>VLOOKUP(Table3[[#This Row],[Reference]],metron,14,FALSE)</f>
        <v>0.4442105263157895</v>
      </c>
      <c r="BW579">
        <f>VLOOKUP(Table3[[#This Row],[Reference]],metron,15,FALSE)</f>
        <v>12.80980392156863</v>
      </c>
      <c r="BX579">
        <f>VLOOKUP(Table3[[#This Row],[Reference]],metron,16,FALSE)</f>
        <v>9.6872549019607845</v>
      </c>
      <c r="BY579">
        <f>VLOOKUP(Table3[[#This Row],[Reference]],metron,17,FALSE)</f>
        <v>5.6491169610129957</v>
      </c>
      <c r="BZ579">
        <f>VLOOKUP(Table3[[#This Row],[Reference]],metron,18,FALSE)</f>
        <v>4.1379540153282237</v>
      </c>
      <c r="CA579">
        <f>VLOOKUP(Table3[[#This Row],[Reference]],metron,19,FALSE)</f>
        <v>7.1606869605556343</v>
      </c>
      <c r="CB579">
        <f>VLOOKUP(Table3[[#This Row],[Reference]],metron,20,FALSE)</f>
        <v>5.5493008866325608</v>
      </c>
      <c r="CC579">
        <f>VLOOKUP(Table3[[#This Row],[Reference]],metron,21,FALSE)</f>
        <v>12.9029029029029</v>
      </c>
      <c r="CD579">
        <f>VLOOKUP(Table3[[#This Row],[Reference]],metron,22,FALSE)</f>
        <v>13.75508842175509</v>
      </c>
      <c r="CE579">
        <f>VLOOKUP(Table3[[#This Row],[Reference]],metron,23,FALSE)</f>
        <v>1.5287356321839081</v>
      </c>
      <c r="CF579">
        <f>VLOOKUP(Table3[[#This Row],[Reference]],metron,24,FALSE)</f>
        <v>1.9664750957854411</v>
      </c>
      <c r="CG579">
        <f>VLOOKUP(Table3[[#This Row],[Reference]],metron,25,FALSE)</f>
        <v>8.8441890166028103E-2</v>
      </c>
      <c r="CH579">
        <f>VLOOKUP(Table3[[#This Row],[Reference]],metron,26,FALSE)</f>
        <v>0.13409961685823751</v>
      </c>
    </row>
    <row r="580" spans="1:86" hidden="1" x14ac:dyDescent="0.45">
      <c r="A580">
        <v>1597458600</v>
      </c>
      <c r="B580" t="s">
        <v>764</v>
      </c>
      <c r="C580" t="s">
        <v>64</v>
      </c>
      <c r="D580" t="s">
        <v>65</v>
      </c>
      <c r="E580" t="s">
        <v>700</v>
      </c>
      <c r="F580" t="s">
        <v>693</v>
      </c>
      <c r="G580" t="s">
        <v>735</v>
      </c>
      <c r="H580">
        <v>5</v>
      </c>
      <c r="I580">
        <v>1</v>
      </c>
      <c r="J580">
        <v>1</v>
      </c>
      <c r="K580">
        <v>1.5</v>
      </c>
      <c r="L580">
        <v>1.38</v>
      </c>
      <c r="M580">
        <v>0</v>
      </c>
      <c r="N580">
        <v>1</v>
      </c>
      <c r="O580">
        <v>1</v>
      </c>
      <c r="P580">
        <v>0</v>
      </c>
      <c r="Q580">
        <v>0</v>
      </c>
      <c r="R580">
        <v>0</v>
      </c>
      <c r="T580">
        <v>61</v>
      </c>
      <c r="U580">
        <v>2</v>
      </c>
      <c r="V580">
        <v>6</v>
      </c>
      <c r="W580">
        <v>1</v>
      </c>
      <c r="X580">
        <v>0</v>
      </c>
      <c r="Y580">
        <v>1</v>
      </c>
      <c r="Z580">
        <v>0</v>
      </c>
      <c r="AA580">
        <v>0</v>
      </c>
      <c r="AB580">
        <v>1</v>
      </c>
      <c r="AC580">
        <v>0</v>
      </c>
      <c r="AD580">
        <v>1</v>
      </c>
      <c r="AE580">
        <v>9</v>
      </c>
      <c r="AF580">
        <v>9</v>
      </c>
      <c r="AG580">
        <v>2</v>
      </c>
      <c r="AH580">
        <v>4</v>
      </c>
      <c r="AI580">
        <v>7</v>
      </c>
      <c r="AJ580">
        <v>5</v>
      </c>
      <c r="AK580">
        <v>17</v>
      </c>
      <c r="AL580">
        <v>15</v>
      </c>
      <c r="AM580">
        <v>41</v>
      </c>
      <c r="AN580">
        <v>59</v>
      </c>
      <c r="AO580">
        <v>0.92</v>
      </c>
      <c r="AP580">
        <v>1.1299999999999999</v>
      </c>
      <c r="AQ580">
        <v>2</v>
      </c>
      <c r="AR580">
        <v>100</v>
      </c>
      <c r="AS580">
        <v>100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100</v>
      </c>
      <c r="AZ580">
        <v>100</v>
      </c>
      <c r="BA580">
        <v>7</v>
      </c>
      <c r="BB580">
        <v>7</v>
      </c>
      <c r="BC580">
        <v>3.15</v>
      </c>
      <c r="BD580">
        <v>3.15</v>
      </c>
      <c r="BE580">
        <v>2.2999999999999998</v>
      </c>
      <c r="BF580">
        <f>(1/BC580+1/BD580+1/BE580-1)/3</f>
        <v>2.3234414538762405E-2</v>
      </c>
      <c r="BG580">
        <f>1/Table3[[#This Row],[odds_ft_home_team_win]]-Table3[[#This Row],[Margin/3]]</f>
        <v>0.29422590292155504</v>
      </c>
      <c r="BH580">
        <f>1/Table3[[#This Row],[odds_ft_draw]]-Table3[[#This Row],[Margin/3]]</f>
        <v>0.29422590292155504</v>
      </c>
      <c r="BI580">
        <f>1/Table3[[#This Row],[odds_ft_away_team_win]]-Table3[[#This Row],[Margin/3]]</f>
        <v>0.41154819415688981</v>
      </c>
      <c r="BJ580">
        <f>MROUND(Table3[[#This Row],[ProbH]]*100,2)/100</f>
        <v>0.3</v>
      </c>
      <c r="BK580">
        <v>1.43</v>
      </c>
      <c r="BL580">
        <v>2.2999999999999998</v>
      </c>
      <c r="BM580">
        <v>4.4000000000000004</v>
      </c>
      <c r="BN580">
        <v>8.75</v>
      </c>
      <c r="BO580">
        <v>2</v>
      </c>
      <c r="BP580">
        <v>1.77</v>
      </c>
      <c r="BQ580" t="s">
        <v>711</v>
      </c>
      <c r="BR580">
        <f>VLOOKUP(Table3[[#This Row],[Reference]],metron,10,FALSE)</f>
        <v>2.5726407816919519</v>
      </c>
      <c r="BS580">
        <f>VLOOKUP(Table3[[#This Row],[Reference]],metron,11,FALSE)</f>
        <v>1.1805091283106199</v>
      </c>
      <c r="BT580">
        <f>VLOOKUP(Table3[[#This Row],[Reference]],metron,12,FALSE)</f>
        <v>1.3921316533813319</v>
      </c>
      <c r="BU580">
        <f>VLOOKUP(Table3[[#This Row],[Reference]],metron,13,FALSE)</f>
        <v>0.5209673269873939</v>
      </c>
      <c r="BV580">
        <f>VLOOKUP(Table3[[#This Row],[Reference]],metron,14,FALSE)</f>
        <v>0.61847182917417032</v>
      </c>
      <c r="BW580">
        <f>VLOOKUP(Table3[[#This Row],[Reference]],metron,15,FALSE)</f>
        <v>11.149200710479571</v>
      </c>
      <c r="BX580">
        <f>VLOOKUP(Table3[[#This Row],[Reference]],metron,16,FALSE)</f>
        <v>11.444049733570161</v>
      </c>
      <c r="BY580">
        <f>VLOOKUP(Table3[[#This Row],[Reference]],metron,17,FALSE)</f>
        <v>4.5257270693512304</v>
      </c>
      <c r="BZ580">
        <f>VLOOKUP(Table3[[#This Row],[Reference]],metron,18,FALSE)</f>
        <v>4.8465324384787474</v>
      </c>
      <c r="CA580">
        <f>VLOOKUP(Table3[[#This Row],[Reference]],metron,19,FALSE)</f>
        <v>6.6234736411283404</v>
      </c>
      <c r="CB580">
        <f>VLOOKUP(Table3[[#This Row],[Reference]],metron,20,FALSE)</f>
        <v>6.5975172950914134</v>
      </c>
      <c r="CC580">
        <f>VLOOKUP(Table3[[#This Row],[Reference]],metron,21,FALSE)</f>
        <v>12.90081154192967</v>
      </c>
      <c r="CD580">
        <f>VLOOKUP(Table3[[#This Row],[Reference]],metron,22,FALSE)</f>
        <v>13.00360685302074</v>
      </c>
      <c r="CE580">
        <f>VLOOKUP(Table3[[#This Row],[Reference]],metron,23,FALSE)</f>
        <v>1.7502145922746779</v>
      </c>
      <c r="CF580">
        <f>VLOOKUP(Table3[[#This Row],[Reference]],metron,24,FALSE)</f>
        <v>1.831402831402831</v>
      </c>
      <c r="CG580">
        <f>VLOOKUP(Table3[[#This Row],[Reference]],metron,25,FALSE)</f>
        <v>9.6525096525096526E-2</v>
      </c>
      <c r="CH580">
        <f>VLOOKUP(Table3[[#This Row],[Reference]],metron,26,FALSE)</f>
        <v>0.1244101244101244</v>
      </c>
    </row>
    <row r="581" spans="1:86" hidden="1" x14ac:dyDescent="0.45">
      <c r="A581">
        <v>1597528800</v>
      </c>
      <c r="B581" t="s">
        <v>765</v>
      </c>
      <c r="C581" t="s">
        <v>64</v>
      </c>
      <c r="D581" t="s">
        <v>65</v>
      </c>
      <c r="E581" t="s">
        <v>666</v>
      </c>
      <c r="F581" t="s">
        <v>688</v>
      </c>
      <c r="G581" t="s">
        <v>678</v>
      </c>
      <c r="H581">
        <v>5</v>
      </c>
      <c r="I581">
        <v>0.5</v>
      </c>
      <c r="J581">
        <v>1.5</v>
      </c>
      <c r="K581">
        <v>1.6</v>
      </c>
      <c r="L581">
        <v>0.35</v>
      </c>
      <c r="M581">
        <v>2</v>
      </c>
      <c r="N581">
        <v>1</v>
      </c>
      <c r="O581">
        <v>3</v>
      </c>
      <c r="P581">
        <v>0</v>
      </c>
      <c r="Q581">
        <v>0</v>
      </c>
      <c r="R581">
        <v>0</v>
      </c>
      <c r="S581" t="s">
        <v>766</v>
      </c>
      <c r="T581">
        <v>69</v>
      </c>
      <c r="U581">
        <v>7</v>
      </c>
      <c r="V581">
        <v>4</v>
      </c>
      <c r="W581">
        <v>1</v>
      </c>
      <c r="X581">
        <v>0</v>
      </c>
      <c r="Y581">
        <v>4</v>
      </c>
      <c r="Z581">
        <v>1</v>
      </c>
      <c r="AA581">
        <v>1</v>
      </c>
      <c r="AB581">
        <v>0</v>
      </c>
      <c r="AC581">
        <v>2</v>
      </c>
      <c r="AD581">
        <v>3</v>
      </c>
      <c r="AE581">
        <v>16</v>
      </c>
      <c r="AF581">
        <v>12</v>
      </c>
      <c r="AG581">
        <v>7</v>
      </c>
      <c r="AH581">
        <v>4</v>
      </c>
      <c r="AI581">
        <v>9</v>
      </c>
      <c r="AJ581">
        <v>8</v>
      </c>
      <c r="AK581">
        <v>13</v>
      </c>
      <c r="AL581">
        <v>16</v>
      </c>
      <c r="AM581">
        <v>58</v>
      </c>
      <c r="AN581">
        <v>42</v>
      </c>
      <c r="AO581">
        <v>1.68</v>
      </c>
      <c r="AP581">
        <v>1.27</v>
      </c>
      <c r="AQ581">
        <v>2</v>
      </c>
      <c r="AR581">
        <v>25</v>
      </c>
      <c r="AS581">
        <v>50</v>
      </c>
      <c r="AT581">
        <v>25</v>
      </c>
      <c r="AU581">
        <v>25</v>
      </c>
      <c r="AV581">
        <v>25</v>
      </c>
      <c r="AW581">
        <v>25</v>
      </c>
      <c r="AX581">
        <v>50</v>
      </c>
      <c r="AY581">
        <v>25</v>
      </c>
      <c r="AZ581">
        <v>75</v>
      </c>
      <c r="BA581">
        <v>8.5</v>
      </c>
      <c r="BB581">
        <v>6.5</v>
      </c>
      <c r="BC581">
        <v>1.91</v>
      </c>
      <c r="BD581">
        <v>3.4</v>
      </c>
      <c r="BE581">
        <v>3.85</v>
      </c>
      <c r="BF581">
        <f>(1/BC581+1/BD581+1/BE581-1)/3</f>
        <v>2.580603874105562E-2</v>
      </c>
      <c r="BG581">
        <f>1/Table3[[#This Row],[odds_ft_home_team_win]]-Table3[[#This Row],[Margin/3]]</f>
        <v>0.49775417068302813</v>
      </c>
      <c r="BH581">
        <f>1/Table3[[#This Row],[odds_ft_draw]]-Table3[[#This Row],[Margin/3]]</f>
        <v>0.2683116083177679</v>
      </c>
      <c r="BI581">
        <f>1/Table3[[#This Row],[odds_ft_away_team_win]]-Table3[[#This Row],[Margin/3]]</f>
        <v>0.23393422099920411</v>
      </c>
      <c r="BJ581">
        <f>MROUND(Table3[[#This Row],[ProbH]]*100,2)/100</f>
        <v>0.5</v>
      </c>
      <c r="BK581">
        <v>1.35</v>
      </c>
      <c r="BL581">
        <v>2.1</v>
      </c>
      <c r="BM581">
        <v>3.8</v>
      </c>
      <c r="BN581">
        <v>7.25</v>
      </c>
      <c r="BO581">
        <v>1.87</v>
      </c>
      <c r="BP581">
        <v>1.83</v>
      </c>
      <c r="BQ581" t="s">
        <v>669</v>
      </c>
      <c r="BR581">
        <f>VLOOKUP(Table3[[#This Row],[Reference]],metron,10,FALSE)</f>
        <v>2.5202079886551649</v>
      </c>
      <c r="BS581">
        <f>VLOOKUP(Table3[[#This Row],[Reference]],metron,11,FALSE)</f>
        <v>1.5342708579532029</v>
      </c>
      <c r="BT581">
        <f>VLOOKUP(Table3[[#This Row],[Reference]],metron,12,FALSE)</f>
        <v>0.98593713070196176</v>
      </c>
      <c r="BU581">
        <f>VLOOKUP(Table3[[#This Row],[Reference]],metron,13,FALSE)</f>
        <v>0.67513590167809023</v>
      </c>
      <c r="BV581">
        <f>VLOOKUP(Table3[[#This Row],[Reference]],metron,14,FALSE)</f>
        <v>0.4286727337194185</v>
      </c>
      <c r="BW581">
        <f>VLOOKUP(Table3[[#This Row],[Reference]],metron,15,FALSE)</f>
        <v>12.98669114272602</v>
      </c>
      <c r="BX581">
        <f>VLOOKUP(Table3[[#This Row],[Reference]],metron,16,FALSE)</f>
        <v>9.4167049105094076</v>
      </c>
      <c r="BY581">
        <f>VLOOKUP(Table3[[#This Row],[Reference]],metron,17,FALSE)</f>
        <v>5.6645716945996272</v>
      </c>
      <c r="BZ581">
        <f>VLOOKUP(Table3[[#This Row],[Reference]],metron,18,FALSE)</f>
        <v>4.0242085661080074</v>
      </c>
      <c r="CA581">
        <f>VLOOKUP(Table3[[#This Row],[Reference]],metron,19,FALSE)</f>
        <v>7.3221194481263927</v>
      </c>
      <c r="CB581">
        <f>VLOOKUP(Table3[[#This Row],[Reference]],metron,20,FALSE)</f>
        <v>5.3924963444014002</v>
      </c>
      <c r="CC581">
        <f>VLOOKUP(Table3[[#This Row],[Reference]],metron,21,FALSE)</f>
        <v>12.508162313432839</v>
      </c>
      <c r="CD581">
        <f>VLOOKUP(Table3[[#This Row],[Reference]],metron,22,FALSE)</f>
        <v>13.36963619402985</v>
      </c>
      <c r="CE581">
        <f>VLOOKUP(Table3[[#This Row],[Reference]],metron,23,FALSE)</f>
        <v>1.4438014689517029</v>
      </c>
      <c r="CF581">
        <f>VLOOKUP(Table3[[#This Row],[Reference]],metron,24,FALSE)</f>
        <v>1.9410193634542621</v>
      </c>
      <c r="CG581">
        <f>VLOOKUP(Table3[[#This Row],[Reference]],metron,25,FALSE)</f>
        <v>8.4130870242599604E-2</v>
      </c>
      <c r="CH581">
        <f>VLOOKUP(Table3[[#This Row],[Reference]],metron,26,FALSE)</f>
        <v>0.1275317160026708</v>
      </c>
    </row>
    <row r="582" spans="1:86" hidden="1" x14ac:dyDescent="0.45">
      <c r="A582">
        <v>1597536000</v>
      </c>
      <c r="B582" t="s">
        <v>767</v>
      </c>
      <c r="C582" t="s">
        <v>64</v>
      </c>
      <c r="D582" t="s">
        <v>65</v>
      </c>
      <c r="E582" t="s">
        <v>671</v>
      </c>
      <c r="F582" t="s">
        <v>689</v>
      </c>
      <c r="G582" t="s">
        <v>731</v>
      </c>
      <c r="H582">
        <v>5</v>
      </c>
      <c r="I582">
        <v>3</v>
      </c>
      <c r="J582">
        <v>1</v>
      </c>
      <c r="K582">
        <v>2.1800000000000002</v>
      </c>
      <c r="L582">
        <v>0.59</v>
      </c>
      <c r="M582">
        <v>3</v>
      </c>
      <c r="N582">
        <v>2</v>
      </c>
      <c r="O582">
        <v>5</v>
      </c>
      <c r="P582">
        <v>2</v>
      </c>
      <c r="Q582">
        <v>1</v>
      </c>
      <c r="R582">
        <v>1</v>
      </c>
      <c r="S582" t="s">
        <v>768</v>
      </c>
      <c r="T582" t="s">
        <v>769</v>
      </c>
      <c r="U582">
        <v>6</v>
      </c>
      <c r="V582">
        <v>3</v>
      </c>
      <c r="W582">
        <v>3</v>
      </c>
      <c r="X582">
        <v>0</v>
      </c>
      <c r="Y582">
        <v>3</v>
      </c>
      <c r="Z582">
        <v>0</v>
      </c>
      <c r="AA582">
        <v>0</v>
      </c>
      <c r="AB582">
        <v>3</v>
      </c>
      <c r="AC582">
        <v>1</v>
      </c>
      <c r="AD582">
        <v>2</v>
      </c>
      <c r="AE582">
        <v>19</v>
      </c>
      <c r="AF582">
        <v>11</v>
      </c>
      <c r="AG582">
        <v>6</v>
      </c>
      <c r="AH582">
        <v>5</v>
      </c>
      <c r="AI582">
        <v>13</v>
      </c>
      <c r="AJ582">
        <v>6</v>
      </c>
      <c r="AK582">
        <v>27</v>
      </c>
      <c r="AL582">
        <v>14</v>
      </c>
      <c r="AM582">
        <v>58</v>
      </c>
      <c r="AN582">
        <v>42</v>
      </c>
      <c r="AO582">
        <v>2</v>
      </c>
      <c r="AP582">
        <v>1.32</v>
      </c>
      <c r="AQ582">
        <v>2</v>
      </c>
      <c r="AR582">
        <v>50</v>
      </c>
      <c r="AS582">
        <v>100</v>
      </c>
      <c r="AT582">
        <v>0</v>
      </c>
      <c r="AU582">
        <v>0</v>
      </c>
      <c r="AV582">
        <v>0</v>
      </c>
      <c r="AW582">
        <v>0</v>
      </c>
      <c r="AX582">
        <v>75</v>
      </c>
      <c r="AY582">
        <v>25</v>
      </c>
      <c r="AZ582">
        <v>100</v>
      </c>
      <c r="BA582">
        <v>13</v>
      </c>
      <c r="BB582">
        <v>5</v>
      </c>
      <c r="BC582">
        <v>1.37</v>
      </c>
      <c r="BD582">
        <v>4.5</v>
      </c>
      <c r="BE582">
        <v>7.75</v>
      </c>
      <c r="BF582">
        <f>(1/BC582+1/BD582+1/BE582-1)/3</f>
        <v>2.7060495862002803E-2</v>
      </c>
      <c r="BG582">
        <f>1/Table3[[#This Row],[odds_ft_home_team_win]]-Table3[[#This Row],[Margin/3]]</f>
        <v>0.70286651143726731</v>
      </c>
      <c r="BH582">
        <f>1/Table3[[#This Row],[odds_ft_draw]]-Table3[[#This Row],[Margin/3]]</f>
        <v>0.19516172636021942</v>
      </c>
      <c r="BI582">
        <f>1/Table3[[#This Row],[odds_ft_away_team_win]]-Table3[[#This Row],[Margin/3]]</f>
        <v>0.10197176220251332</v>
      </c>
      <c r="BJ582">
        <f>MROUND(Table3[[#This Row],[ProbH]]*100,2)/100</f>
        <v>0.7</v>
      </c>
      <c r="BK582">
        <v>1.28</v>
      </c>
      <c r="BL582">
        <v>1.91</v>
      </c>
      <c r="BM582">
        <v>3.25</v>
      </c>
      <c r="BN582">
        <v>6.25</v>
      </c>
      <c r="BO582">
        <v>2.15</v>
      </c>
      <c r="BP582">
        <v>1.65</v>
      </c>
      <c r="BQ582" t="s">
        <v>770</v>
      </c>
      <c r="BR582">
        <f>VLOOKUP(Table3[[#This Row],[Reference]],metron,10,FALSE)</f>
        <v>2.9925826028320968</v>
      </c>
      <c r="BS582">
        <f>VLOOKUP(Table3[[#This Row],[Reference]],metron,11,FALSE)</f>
        <v>2.224544841537424</v>
      </c>
      <c r="BT582">
        <f>VLOOKUP(Table3[[#This Row],[Reference]],metron,12,FALSE)</f>
        <v>0.76803776129467294</v>
      </c>
      <c r="BU582">
        <f>VLOOKUP(Table3[[#This Row],[Reference]],metron,13,FALSE)</f>
        <v>0.96561024949426832</v>
      </c>
      <c r="BV582">
        <f>VLOOKUP(Table3[[#This Row],[Reference]],metron,14,FALSE)</f>
        <v>0.34187457855697911</v>
      </c>
      <c r="BW582">
        <f>VLOOKUP(Table3[[#This Row],[Reference]],metron,15,FALSE)</f>
        <v>16.100000000000001</v>
      </c>
      <c r="BX582">
        <f>VLOOKUP(Table3[[#This Row],[Reference]],metron,16,FALSE)</f>
        <v>8.3493506493506491</v>
      </c>
      <c r="BY582">
        <f>VLOOKUP(Table3[[#This Row],[Reference]],metron,17,FALSE)</f>
        <v>7.2678100263852254</v>
      </c>
      <c r="BZ582">
        <f>VLOOKUP(Table3[[#This Row],[Reference]],metron,18,FALSE)</f>
        <v>3.2770448548812658</v>
      </c>
      <c r="CA582">
        <f>VLOOKUP(Table3[[#This Row],[Reference]],metron,19,FALSE)</f>
        <v>8.832189973614776</v>
      </c>
      <c r="CB582">
        <f>VLOOKUP(Table3[[#This Row],[Reference]],metron,20,FALSE)</f>
        <v>5.0723057944693828</v>
      </c>
      <c r="CC582">
        <f>VLOOKUP(Table3[[#This Row],[Reference]],metron,21,FALSE)</f>
        <v>11.95872170439414</v>
      </c>
      <c r="CD582">
        <f>VLOOKUP(Table3[[#This Row],[Reference]],metron,22,FALSE)</f>
        <v>13.450066577896139</v>
      </c>
      <c r="CE582">
        <f>VLOOKUP(Table3[[#This Row],[Reference]],metron,23,FALSE)</f>
        <v>1.301526717557252</v>
      </c>
      <c r="CF582">
        <f>VLOOKUP(Table3[[#This Row],[Reference]],metron,24,FALSE)</f>
        <v>1.9796437659033079</v>
      </c>
      <c r="CG582">
        <f>VLOOKUP(Table3[[#This Row],[Reference]],metron,25,FALSE)</f>
        <v>5.3435114503816793E-2</v>
      </c>
      <c r="CH582">
        <f>VLOOKUP(Table3[[#This Row],[Reference]],metron,26,FALSE)</f>
        <v>0.1183206106870229</v>
      </c>
    </row>
    <row r="583" spans="1:86" hidden="1" x14ac:dyDescent="0.45">
      <c r="A583">
        <v>1597543560</v>
      </c>
      <c r="B583" t="s">
        <v>771</v>
      </c>
      <c r="C583" t="s">
        <v>64</v>
      </c>
      <c r="D583" t="s">
        <v>65</v>
      </c>
      <c r="E583" t="s">
        <v>704</v>
      </c>
      <c r="F583" t="s">
        <v>660</v>
      </c>
      <c r="G583" t="s">
        <v>662</v>
      </c>
      <c r="H583">
        <v>5</v>
      </c>
      <c r="I583">
        <v>2</v>
      </c>
      <c r="J583">
        <v>0</v>
      </c>
      <c r="K583">
        <v>1.79</v>
      </c>
      <c r="L583">
        <v>0.72</v>
      </c>
      <c r="M583">
        <v>1</v>
      </c>
      <c r="N583">
        <v>1</v>
      </c>
      <c r="O583">
        <v>2</v>
      </c>
      <c r="P583">
        <v>0</v>
      </c>
      <c r="Q583">
        <v>0</v>
      </c>
      <c r="R583">
        <v>0</v>
      </c>
      <c r="S583">
        <v>59</v>
      </c>
      <c r="T583">
        <v>76</v>
      </c>
      <c r="U583">
        <v>6</v>
      </c>
      <c r="V583">
        <v>4</v>
      </c>
      <c r="W583">
        <v>2</v>
      </c>
      <c r="X583">
        <v>0</v>
      </c>
      <c r="Y583">
        <v>2</v>
      </c>
      <c r="Z583">
        <v>0</v>
      </c>
      <c r="AA583">
        <v>1</v>
      </c>
      <c r="AB583">
        <v>1</v>
      </c>
      <c r="AC583">
        <v>1</v>
      </c>
      <c r="AD583">
        <v>1</v>
      </c>
      <c r="AE583">
        <v>20</v>
      </c>
      <c r="AF583">
        <v>14</v>
      </c>
      <c r="AG583">
        <v>11</v>
      </c>
      <c r="AH583">
        <v>5</v>
      </c>
      <c r="AI583">
        <v>9</v>
      </c>
      <c r="AJ583">
        <v>9</v>
      </c>
      <c r="AK583">
        <v>18</v>
      </c>
      <c r="AL583">
        <v>12</v>
      </c>
      <c r="AM583">
        <v>56</v>
      </c>
      <c r="AN583">
        <v>44</v>
      </c>
      <c r="AO583">
        <v>2.52</v>
      </c>
      <c r="AP583">
        <v>1.63</v>
      </c>
      <c r="AQ583">
        <v>2.5</v>
      </c>
      <c r="AR583">
        <v>50</v>
      </c>
      <c r="AS583">
        <v>50</v>
      </c>
      <c r="AT583">
        <v>50</v>
      </c>
      <c r="AU583">
        <v>50</v>
      </c>
      <c r="AV583">
        <v>0</v>
      </c>
      <c r="AW583">
        <v>50</v>
      </c>
      <c r="AX583">
        <v>50</v>
      </c>
      <c r="AY583">
        <v>50</v>
      </c>
      <c r="AZ583">
        <v>100</v>
      </c>
      <c r="BA583">
        <v>9.5</v>
      </c>
      <c r="BB583">
        <v>6</v>
      </c>
      <c r="BC583">
        <v>1.61</v>
      </c>
      <c r="BD583">
        <v>3.9</v>
      </c>
      <c r="BE583">
        <v>5.15</v>
      </c>
      <c r="BF583">
        <f>(1/BC583+1/BD583+1/BE583-1)/3</f>
        <v>2.3901008704723337E-2</v>
      </c>
      <c r="BG583">
        <f>1/Table3[[#This Row],[odds_ft_home_team_win]]-Table3[[#This Row],[Margin/3]]</f>
        <v>0.59721700371763686</v>
      </c>
      <c r="BH583">
        <f>1/Table3[[#This Row],[odds_ft_draw]]-Table3[[#This Row],[Margin/3]]</f>
        <v>0.23250924770553311</v>
      </c>
      <c r="BI583">
        <f>1/Table3[[#This Row],[odds_ft_away_team_win]]-Table3[[#This Row],[Margin/3]]</f>
        <v>0.17027374857683006</v>
      </c>
      <c r="BJ583">
        <f>MROUND(Table3[[#This Row],[ProbH]]*100,2)/100</f>
        <v>0.6</v>
      </c>
      <c r="BK583">
        <v>1.23</v>
      </c>
      <c r="BL583">
        <v>1.74</v>
      </c>
      <c r="BM583">
        <v>2.9</v>
      </c>
      <c r="BN583">
        <v>5.35</v>
      </c>
      <c r="BO583">
        <v>1.74</v>
      </c>
      <c r="BP583">
        <v>2</v>
      </c>
      <c r="BQ583" t="s">
        <v>708</v>
      </c>
      <c r="BR583">
        <f>VLOOKUP(Table3[[#This Row],[Reference]],metron,10,FALSE)</f>
        <v>2.7310090702947849</v>
      </c>
      <c r="BS583">
        <f>VLOOKUP(Table3[[#This Row],[Reference]],metron,11,FALSE)</f>
        <v>1.841836734693878</v>
      </c>
      <c r="BT583">
        <f>VLOOKUP(Table3[[#This Row],[Reference]],metron,12,FALSE)</f>
        <v>0.88917233560090703</v>
      </c>
      <c r="BU583">
        <f>VLOOKUP(Table3[[#This Row],[Reference]],metron,13,FALSE)</f>
        <v>0.804822695035461</v>
      </c>
      <c r="BV583">
        <f>VLOOKUP(Table3[[#This Row],[Reference]],metron,14,FALSE)</f>
        <v>0.38099290780141842</v>
      </c>
      <c r="BW583">
        <f>VLOOKUP(Table3[[#This Row],[Reference]],metron,15,FALSE)</f>
        <v>14.25174825174825</v>
      </c>
      <c r="BX583">
        <f>VLOOKUP(Table3[[#This Row],[Reference]],metron,16,FALSE)</f>
        <v>8.8316683316683324</v>
      </c>
      <c r="BY583">
        <f>VLOOKUP(Table3[[#This Row],[Reference]],metron,17,FALSE)</f>
        <v>6.2901265822784813</v>
      </c>
      <c r="BZ583">
        <f>VLOOKUP(Table3[[#This Row],[Reference]],metron,18,FALSE)</f>
        <v>3.6162025316455702</v>
      </c>
      <c r="CA583">
        <f>VLOOKUP(Table3[[#This Row],[Reference]],metron,19,FALSE)</f>
        <v>7.9616216694697686</v>
      </c>
      <c r="CB583">
        <f>VLOOKUP(Table3[[#This Row],[Reference]],metron,20,FALSE)</f>
        <v>5.2154658000227627</v>
      </c>
      <c r="CC583">
        <f>VLOOKUP(Table3[[#This Row],[Reference]],metron,21,FALSE)</f>
        <v>12.444895886236671</v>
      </c>
      <c r="CD583">
        <f>VLOOKUP(Table3[[#This Row],[Reference]],metron,22,FALSE)</f>
        <v>13.620619603859829</v>
      </c>
      <c r="CE583">
        <f>VLOOKUP(Table3[[#This Row],[Reference]],metron,23,FALSE)</f>
        <v>1.406084017382907</v>
      </c>
      <c r="CF583">
        <f>VLOOKUP(Table3[[#This Row],[Reference]],metron,24,FALSE)</f>
        <v>2.070980202800579</v>
      </c>
      <c r="CG583">
        <f>VLOOKUP(Table3[[#This Row],[Reference]],metron,25,FALSE)</f>
        <v>6.1323032351521013E-2</v>
      </c>
      <c r="CH583">
        <f>VLOOKUP(Table3[[#This Row],[Reference]],metron,26,FALSE)</f>
        <v>0.1313375181071946</v>
      </c>
    </row>
    <row r="584" spans="1:86" hidden="1" x14ac:dyDescent="0.45">
      <c r="A584">
        <v>1597597200</v>
      </c>
      <c r="B584" t="s">
        <v>772</v>
      </c>
      <c r="C584" t="s">
        <v>64</v>
      </c>
      <c r="D584" t="s">
        <v>65</v>
      </c>
      <c r="E584" t="s">
        <v>705</v>
      </c>
      <c r="F584" t="s">
        <v>661</v>
      </c>
      <c r="G584" t="s">
        <v>668</v>
      </c>
      <c r="H584">
        <v>5</v>
      </c>
      <c r="I584">
        <v>3</v>
      </c>
      <c r="J584">
        <v>2</v>
      </c>
      <c r="K584">
        <v>2</v>
      </c>
      <c r="L584">
        <v>1.47</v>
      </c>
      <c r="M584">
        <v>3</v>
      </c>
      <c r="N584">
        <v>2</v>
      </c>
      <c r="O584">
        <v>5</v>
      </c>
      <c r="P584">
        <v>2</v>
      </c>
      <c r="Q584">
        <v>1</v>
      </c>
      <c r="R584">
        <v>1</v>
      </c>
      <c r="S584" t="s">
        <v>773</v>
      </c>
      <c r="T584" t="s">
        <v>774</v>
      </c>
      <c r="U584">
        <v>4</v>
      </c>
      <c r="V584">
        <v>4</v>
      </c>
      <c r="W584">
        <v>3</v>
      </c>
      <c r="X584">
        <v>0</v>
      </c>
      <c r="Y584">
        <v>2</v>
      </c>
      <c r="Z584">
        <v>0</v>
      </c>
      <c r="AA584">
        <v>2</v>
      </c>
      <c r="AB584">
        <v>1</v>
      </c>
      <c r="AC584">
        <v>0</v>
      </c>
      <c r="AD584">
        <v>2</v>
      </c>
      <c r="AE584">
        <v>11</v>
      </c>
      <c r="AF584">
        <v>16</v>
      </c>
      <c r="AG584">
        <v>5</v>
      </c>
      <c r="AH584">
        <v>6</v>
      </c>
      <c r="AI584">
        <v>6</v>
      </c>
      <c r="AJ584">
        <v>10</v>
      </c>
      <c r="AK584">
        <v>9</v>
      </c>
      <c r="AL584">
        <v>12</v>
      </c>
      <c r="AM584">
        <v>48</v>
      </c>
      <c r="AN584">
        <v>52</v>
      </c>
      <c r="AO584">
        <v>1.32</v>
      </c>
      <c r="AP584">
        <v>1.79</v>
      </c>
      <c r="AQ584">
        <v>3.25</v>
      </c>
      <c r="AR584">
        <v>50</v>
      </c>
      <c r="AS584">
        <v>75</v>
      </c>
      <c r="AT584">
        <v>75</v>
      </c>
      <c r="AU584">
        <v>50</v>
      </c>
      <c r="AV584">
        <v>50</v>
      </c>
      <c r="AW584">
        <v>75</v>
      </c>
      <c r="AX584">
        <v>75</v>
      </c>
      <c r="AY584">
        <v>50</v>
      </c>
      <c r="AZ584">
        <v>75</v>
      </c>
      <c r="BA584">
        <v>11</v>
      </c>
      <c r="BB584">
        <v>6</v>
      </c>
      <c r="BC584">
        <v>3.5</v>
      </c>
      <c r="BD584">
        <v>3.55</v>
      </c>
      <c r="BE584">
        <v>1.95</v>
      </c>
      <c r="BF584">
        <f>(1/BC584+1/BD584+1/BE584-1)/3</f>
        <v>2.6741646459956286E-2</v>
      </c>
      <c r="BG584">
        <f>1/Table3[[#This Row],[odds_ft_home_team_win]]-Table3[[#This Row],[Margin/3]]</f>
        <v>0.2589726392543294</v>
      </c>
      <c r="BH584">
        <f>1/Table3[[#This Row],[odds_ft_draw]]-Table3[[#This Row],[Margin/3]]</f>
        <v>0.25494849438511413</v>
      </c>
      <c r="BI584">
        <f>1/Table3[[#This Row],[odds_ft_away_team_win]]-Table3[[#This Row],[Margin/3]]</f>
        <v>0.48607886636055658</v>
      </c>
      <c r="BJ584">
        <f>MROUND(Table3[[#This Row],[ProbH]]*100,2)/100</f>
        <v>0.26</v>
      </c>
      <c r="BK584">
        <v>1.22</v>
      </c>
      <c r="BL584">
        <v>1.73</v>
      </c>
      <c r="BM584">
        <v>2.75</v>
      </c>
      <c r="BN584">
        <v>5.5</v>
      </c>
      <c r="BO584">
        <v>1.65</v>
      </c>
      <c r="BP584">
        <v>2.16</v>
      </c>
      <c r="BQ584" t="s">
        <v>723</v>
      </c>
      <c r="BR584">
        <f>VLOOKUP(Table3[[#This Row],[Reference]],metron,10,FALSE)</f>
        <v>2.569449507838133</v>
      </c>
      <c r="BS584">
        <f>VLOOKUP(Table3[[#This Row],[Reference]],metron,11,FALSE)</f>
        <v>1.0936930368209989</v>
      </c>
      <c r="BT584">
        <f>VLOOKUP(Table3[[#This Row],[Reference]],metron,12,FALSE)</f>
        <v>1.475756471017134</v>
      </c>
      <c r="BU584">
        <f>VLOOKUP(Table3[[#This Row],[Reference]],metron,13,FALSE)</f>
        <v>0.50018228217280347</v>
      </c>
      <c r="BV584">
        <f>VLOOKUP(Table3[[#This Row],[Reference]],metron,14,FALSE)</f>
        <v>0.65220561429092239</v>
      </c>
      <c r="BW584">
        <f>VLOOKUP(Table3[[#This Row],[Reference]],metron,15,FALSE)</f>
        <v>10.905576679340941</v>
      </c>
      <c r="BX584">
        <f>VLOOKUP(Table3[[#This Row],[Reference]],metron,16,FALSE)</f>
        <v>12.06463878326996</v>
      </c>
      <c r="BY584">
        <f>VLOOKUP(Table3[[#This Row],[Reference]],metron,17,FALSE)</f>
        <v>4.2920127795527154</v>
      </c>
      <c r="BZ584">
        <f>VLOOKUP(Table3[[#This Row],[Reference]],metron,18,FALSE)</f>
        <v>5.0095846645367406</v>
      </c>
      <c r="CA584">
        <f>VLOOKUP(Table3[[#This Row],[Reference]],metron,19,FALSE)</f>
        <v>6.6135638997882253</v>
      </c>
      <c r="CB584">
        <f>VLOOKUP(Table3[[#This Row],[Reference]],metron,20,FALSE)</f>
        <v>7.055054118733219</v>
      </c>
      <c r="CC584">
        <f>VLOOKUP(Table3[[#This Row],[Reference]],metron,21,FALSE)</f>
        <v>12.94865211810013</v>
      </c>
      <c r="CD584">
        <f>VLOOKUP(Table3[[#This Row],[Reference]],metron,22,FALSE)</f>
        <v>13.189345314505781</v>
      </c>
      <c r="CE584">
        <f>VLOOKUP(Table3[[#This Row],[Reference]],metron,23,FALSE)</f>
        <v>1.771446078431373</v>
      </c>
      <c r="CF584">
        <f>VLOOKUP(Table3[[#This Row],[Reference]],metron,24,FALSE)</f>
        <v>1.809436274509804</v>
      </c>
      <c r="CG584">
        <f>VLOOKUP(Table3[[#This Row],[Reference]],metron,25,FALSE)</f>
        <v>0.1060049019607843</v>
      </c>
      <c r="CH584">
        <f>VLOOKUP(Table3[[#This Row],[Reference]],metron,26,FALSE)</f>
        <v>9.6813725490196081E-2</v>
      </c>
    </row>
    <row r="585" spans="1:86" x14ac:dyDescent="0.45">
      <c r="A585">
        <v>1597622760</v>
      </c>
      <c r="B585" t="s">
        <v>775</v>
      </c>
      <c r="C585" t="s">
        <v>64</v>
      </c>
      <c r="D585" t="s">
        <v>65</v>
      </c>
      <c r="E585" t="s">
        <v>672</v>
      </c>
      <c r="F585" t="s">
        <v>677</v>
      </c>
      <c r="G585" t="s">
        <v>684</v>
      </c>
      <c r="H585">
        <v>5</v>
      </c>
      <c r="I585">
        <v>3</v>
      </c>
      <c r="J585">
        <v>0.5</v>
      </c>
      <c r="K585">
        <v>2.09</v>
      </c>
      <c r="L585">
        <v>1.06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U585">
        <v>6</v>
      </c>
      <c r="V585">
        <v>2</v>
      </c>
      <c r="W585">
        <v>1</v>
      </c>
      <c r="X585">
        <v>0</v>
      </c>
      <c r="Y585">
        <v>1</v>
      </c>
      <c r="Z585">
        <v>1</v>
      </c>
      <c r="AA585">
        <v>0</v>
      </c>
      <c r="AB585">
        <v>1</v>
      </c>
      <c r="AC585">
        <v>0</v>
      </c>
      <c r="AD585">
        <v>2</v>
      </c>
      <c r="AE585">
        <v>18</v>
      </c>
      <c r="AF585">
        <v>9</v>
      </c>
      <c r="AG585">
        <v>3</v>
      </c>
      <c r="AH585">
        <v>5</v>
      </c>
      <c r="AI585">
        <v>15</v>
      </c>
      <c r="AJ585">
        <v>4</v>
      </c>
      <c r="AK585">
        <v>13</v>
      </c>
      <c r="AL585">
        <v>16</v>
      </c>
      <c r="AM585">
        <v>64</v>
      </c>
      <c r="AN585">
        <v>36</v>
      </c>
      <c r="AO585">
        <v>1.84</v>
      </c>
      <c r="AP585">
        <v>1.1299999999999999</v>
      </c>
      <c r="AQ585">
        <v>2.5</v>
      </c>
      <c r="AR585">
        <v>50</v>
      </c>
      <c r="AS585">
        <v>100</v>
      </c>
      <c r="AT585">
        <v>25</v>
      </c>
      <c r="AU585">
        <v>25</v>
      </c>
      <c r="AV585">
        <v>0</v>
      </c>
      <c r="AW585">
        <v>50</v>
      </c>
      <c r="AX585">
        <v>100</v>
      </c>
      <c r="AY585">
        <v>25</v>
      </c>
      <c r="AZ585">
        <v>75</v>
      </c>
      <c r="BA585">
        <v>14.5</v>
      </c>
      <c r="BB585">
        <v>7.5</v>
      </c>
      <c r="BC585">
        <v>1.67</v>
      </c>
      <c r="BD585">
        <v>4.05</v>
      </c>
      <c r="BE585">
        <v>4.45</v>
      </c>
      <c r="BF585">
        <f>(1/BC585+1/BD585+1/BE585-1)/3</f>
        <v>2.3478358860030024E-2</v>
      </c>
      <c r="BG585">
        <f>1/Table3[[#This Row],[odds_ft_home_team_win]]-Table3[[#This Row],[Margin/3]]</f>
        <v>0.57532403634955087</v>
      </c>
      <c r="BH585">
        <f>1/Table3[[#This Row],[odds_ft_draw]]-Table3[[#This Row],[Margin/3]]</f>
        <v>0.22343522138688357</v>
      </c>
      <c r="BI585">
        <f>1/Table3[[#This Row],[odds_ft_away_team_win]]-Table3[[#This Row],[Margin/3]]</f>
        <v>0.20124074226356548</v>
      </c>
      <c r="BJ585">
        <f>MROUND(Table3[[#This Row],[ProbH]]*100,2)/100</f>
        <v>0.57999999999999996</v>
      </c>
      <c r="BK585">
        <v>1.2</v>
      </c>
      <c r="BL585">
        <v>1.66</v>
      </c>
      <c r="BM585">
        <v>2.62</v>
      </c>
      <c r="BN585">
        <v>5</v>
      </c>
      <c r="BO585">
        <v>1.65</v>
      </c>
      <c r="BP585">
        <v>2.15</v>
      </c>
      <c r="BQ585" t="s">
        <v>729</v>
      </c>
      <c r="BR585">
        <f>VLOOKUP(Table3[[#This Row],[Reference]],metron,10,FALSE)</f>
        <v>2.6362999299229148</v>
      </c>
      <c r="BS585">
        <f>VLOOKUP(Table3[[#This Row],[Reference]],metron,11,FALSE)</f>
        <v>1.7619715019855171</v>
      </c>
      <c r="BT585">
        <f>VLOOKUP(Table3[[#This Row],[Reference]],metron,12,FALSE)</f>
        <v>0.87432842793739785</v>
      </c>
      <c r="BU585">
        <f>VLOOKUP(Table3[[#This Row],[Reference]],metron,13,FALSE)</f>
        <v>0.78411214953271025</v>
      </c>
      <c r="BV585">
        <f>VLOOKUP(Table3[[#This Row],[Reference]],metron,14,FALSE)</f>
        <v>0.38060747663551397</v>
      </c>
      <c r="BW585">
        <f>VLOOKUP(Table3[[#This Row],[Reference]],metron,15,FALSE)</f>
        <v>14.215499378367181</v>
      </c>
      <c r="BX585">
        <f>VLOOKUP(Table3[[#This Row],[Reference]],metron,16,FALSE)</f>
        <v>8.9523612261806136</v>
      </c>
      <c r="BY585">
        <f>VLOOKUP(Table3[[#This Row],[Reference]],metron,17,FALSE)</f>
        <v>6.3083121289228163</v>
      </c>
      <c r="BZ585">
        <f>VLOOKUP(Table3[[#This Row],[Reference]],metron,18,FALSE)</f>
        <v>3.7757524374735061</v>
      </c>
      <c r="CA585">
        <f>VLOOKUP(Table3[[#This Row],[Reference]],metron,19,FALSE)</f>
        <v>7.9071872494443642</v>
      </c>
      <c r="CB585">
        <f>VLOOKUP(Table3[[#This Row],[Reference]],metron,20,FALSE)</f>
        <v>5.1766087887071075</v>
      </c>
      <c r="CC585">
        <f>VLOOKUP(Table3[[#This Row],[Reference]],metron,21,FALSE)</f>
        <v>12.634239592183521</v>
      </c>
      <c r="CD585">
        <f>VLOOKUP(Table3[[#This Row],[Reference]],metron,22,FALSE)</f>
        <v>13.597706032285471</v>
      </c>
      <c r="CE585">
        <f>VLOOKUP(Table3[[#This Row],[Reference]],metron,23,FALSE)</f>
        <v>1.365400161681487</v>
      </c>
      <c r="CF585">
        <f>VLOOKUP(Table3[[#This Row],[Reference]],metron,24,FALSE)</f>
        <v>1.963621665319321</v>
      </c>
      <c r="CG585">
        <f>VLOOKUP(Table3[[#This Row],[Reference]],metron,25,FALSE)</f>
        <v>7.1544058205335492E-2</v>
      </c>
      <c r="CH585">
        <f>VLOOKUP(Table3[[#This Row],[Reference]],metron,26,FALSE)</f>
        <v>0.1216653193209378</v>
      </c>
    </row>
    <row r="586" spans="1:86" hidden="1" x14ac:dyDescent="0.45">
      <c r="A586">
        <v>1597629600</v>
      </c>
      <c r="B586" t="s">
        <v>776</v>
      </c>
      <c r="C586" t="s">
        <v>64</v>
      </c>
      <c r="D586" t="s">
        <v>65</v>
      </c>
      <c r="E586" t="s">
        <v>683</v>
      </c>
      <c r="F586" t="s">
        <v>694</v>
      </c>
      <c r="G586" t="s">
        <v>720</v>
      </c>
      <c r="H586">
        <v>5</v>
      </c>
      <c r="I586">
        <v>2</v>
      </c>
      <c r="J586">
        <v>2</v>
      </c>
      <c r="K586">
        <v>1.82</v>
      </c>
      <c r="L586">
        <v>1.63</v>
      </c>
      <c r="M586">
        <v>4</v>
      </c>
      <c r="N586">
        <v>1</v>
      </c>
      <c r="O586">
        <v>5</v>
      </c>
      <c r="P586">
        <v>1</v>
      </c>
      <c r="Q586">
        <v>1</v>
      </c>
      <c r="R586">
        <v>0</v>
      </c>
      <c r="S586" t="s">
        <v>777</v>
      </c>
      <c r="T586">
        <v>58</v>
      </c>
      <c r="U586">
        <v>4</v>
      </c>
      <c r="V586">
        <v>8</v>
      </c>
      <c r="W586">
        <v>3</v>
      </c>
      <c r="X586">
        <v>0</v>
      </c>
      <c r="Y586">
        <v>2</v>
      </c>
      <c r="Z586">
        <v>1</v>
      </c>
      <c r="AA586">
        <v>2</v>
      </c>
      <c r="AB586">
        <v>1</v>
      </c>
      <c r="AC586">
        <v>2</v>
      </c>
      <c r="AD586">
        <v>1</v>
      </c>
      <c r="AE586">
        <v>19</v>
      </c>
      <c r="AF586">
        <v>13</v>
      </c>
      <c r="AG586">
        <v>9</v>
      </c>
      <c r="AH586">
        <v>8</v>
      </c>
      <c r="AI586">
        <v>10</v>
      </c>
      <c r="AJ586">
        <v>5</v>
      </c>
      <c r="AK586">
        <v>21</v>
      </c>
      <c r="AL586">
        <v>12</v>
      </c>
      <c r="AM586">
        <v>36</v>
      </c>
      <c r="AN586">
        <v>64</v>
      </c>
      <c r="AO586">
        <v>2.09</v>
      </c>
      <c r="AP586">
        <v>1.69</v>
      </c>
      <c r="AQ586">
        <v>2</v>
      </c>
      <c r="AR586">
        <v>75</v>
      </c>
      <c r="AS586">
        <v>75</v>
      </c>
      <c r="AT586">
        <v>25</v>
      </c>
      <c r="AU586">
        <v>0</v>
      </c>
      <c r="AV586">
        <v>0</v>
      </c>
      <c r="AW586">
        <v>0</v>
      </c>
      <c r="AX586">
        <v>50</v>
      </c>
      <c r="AY586">
        <v>50</v>
      </c>
      <c r="AZ586">
        <v>75</v>
      </c>
      <c r="BA586">
        <v>9.5</v>
      </c>
      <c r="BB586">
        <v>4</v>
      </c>
      <c r="BC586">
        <v>3.4</v>
      </c>
      <c r="BD586">
        <v>3.75</v>
      </c>
      <c r="BE586">
        <v>1.95</v>
      </c>
      <c r="BF586">
        <f>(1/BC586+1/BD586+1/BE586-1)/3</f>
        <v>2.4534942182001068E-2</v>
      </c>
      <c r="BG586">
        <f>1/Table3[[#This Row],[odds_ft_home_team_win]]-Table3[[#This Row],[Margin/3]]</f>
        <v>0.26958270487682245</v>
      </c>
      <c r="BH586">
        <f>1/Table3[[#This Row],[odds_ft_draw]]-Table3[[#This Row],[Margin/3]]</f>
        <v>0.24213172448466561</v>
      </c>
      <c r="BI586">
        <f>1/Table3[[#This Row],[odds_ft_away_team_win]]-Table3[[#This Row],[Margin/3]]</f>
        <v>0.4882855706385118</v>
      </c>
      <c r="BJ586">
        <f>MROUND(Table3[[#This Row],[ProbH]]*100,2)/100</f>
        <v>0.26</v>
      </c>
      <c r="BK586">
        <v>1.28</v>
      </c>
      <c r="BL586">
        <v>1.9</v>
      </c>
      <c r="BM586">
        <v>3.25</v>
      </c>
      <c r="BN586">
        <v>6</v>
      </c>
      <c r="BO586">
        <v>1.66</v>
      </c>
      <c r="BP586">
        <v>2.1</v>
      </c>
      <c r="BQ586" t="s">
        <v>726</v>
      </c>
      <c r="BR586">
        <f>VLOOKUP(Table3[[#This Row],[Reference]],metron,10,FALSE)</f>
        <v>2.569449507838133</v>
      </c>
      <c r="BS586">
        <f>VLOOKUP(Table3[[#This Row],[Reference]],metron,11,FALSE)</f>
        <v>1.0936930368209989</v>
      </c>
      <c r="BT586">
        <f>VLOOKUP(Table3[[#This Row],[Reference]],metron,12,FALSE)</f>
        <v>1.475756471017134</v>
      </c>
      <c r="BU586">
        <f>VLOOKUP(Table3[[#This Row],[Reference]],metron,13,FALSE)</f>
        <v>0.50018228217280347</v>
      </c>
      <c r="BV586">
        <f>VLOOKUP(Table3[[#This Row],[Reference]],metron,14,FALSE)</f>
        <v>0.65220561429092239</v>
      </c>
      <c r="BW586">
        <f>VLOOKUP(Table3[[#This Row],[Reference]],metron,15,FALSE)</f>
        <v>10.905576679340941</v>
      </c>
      <c r="BX586">
        <f>VLOOKUP(Table3[[#This Row],[Reference]],metron,16,FALSE)</f>
        <v>12.06463878326996</v>
      </c>
      <c r="BY586">
        <f>VLOOKUP(Table3[[#This Row],[Reference]],metron,17,FALSE)</f>
        <v>4.2920127795527154</v>
      </c>
      <c r="BZ586">
        <f>VLOOKUP(Table3[[#This Row],[Reference]],metron,18,FALSE)</f>
        <v>5.0095846645367406</v>
      </c>
      <c r="CA586">
        <f>VLOOKUP(Table3[[#This Row],[Reference]],metron,19,FALSE)</f>
        <v>6.6135638997882253</v>
      </c>
      <c r="CB586">
        <f>VLOOKUP(Table3[[#This Row],[Reference]],metron,20,FALSE)</f>
        <v>7.055054118733219</v>
      </c>
      <c r="CC586">
        <f>VLOOKUP(Table3[[#This Row],[Reference]],metron,21,FALSE)</f>
        <v>12.94865211810013</v>
      </c>
      <c r="CD586">
        <f>VLOOKUP(Table3[[#This Row],[Reference]],metron,22,FALSE)</f>
        <v>13.189345314505781</v>
      </c>
      <c r="CE586">
        <f>VLOOKUP(Table3[[#This Row],[Reference]],metron,23,FALSE)</f>
        <v>1.771446078431373</v>
      </c>
      <c r="CF586">
        <f>VLOOKUP(Table3[[#This Row],[Reference]],metron,24,FALSE)</f>
        <v>1.809436274509804</v>
      </c>
      <c r="CG586">
        <f>VLOOKUP(Table3[[#This Row],[Reference]],metron,25,FALSE)</f>
        <v>0.1060049019607843</v>
      </c>
      <c r="CH586">
        <f>VLOOKUP(Table3[[#This Row],[Reference]],metron,26,FALSE)</f>
        <v>9.6813725490196081E-2</v>
      </c>
    </row>
    <row r="587" spans="1:86" hidden="1" x14ac:dyDescent="0.45">
      <c r="A587">
        <v>1597716000</v>
      </c>
      <c r="B587" t="s">
        <v>778</v>
      </c>
      <c r="C587" t="s">
        <v>64</v>
      </c>
      <c r="D587" t="s">
        <v>65</v>
      </c>
      <c r="E587" t="s">
        <v>667</v>
      </c>
      <c r="F587" t="s">
        <v>676</v>
      </c>
      <c r="G587" t="s">
        <v>725</v>
      </c>
      <c r="H587">
        <v>5</v>
      </c>
      <c r="I587">
        <v>3</v>
      </c>
      <c r="J587">
        <v>0</v>
      </c>
      <c r="K587">
        <v>2.29</v>
      </c>
      <c r="L587">
        <v>0.47</v>
      </c>
      <c r="M587">
        <v>2</v>
      </c>
      <c r="N587">
        <v>1</v>
      </c>
      <c r="O587">
        <v>3</v>
      </c>
      <c r="P587">
        <v>1</v>
      </c>
      <c r="Q587">
        <v>0</v>
      </c>
      <c r="R587">
        <v>1</v>
      </c>
      <c r="S587" t="s">
        <v>144</v>
      </c>
      <c r="T587" t="s">
        <v>290</v>
      </c>
      <c r="U587">
        <v>3</v>
      </c>
      <c r="V587">
        <v>4</v>
      </c>
      <c r="W587">
        <v>1</v>
      </c>
      <c r="X587">
        <v>0</v>
      </c>
      <c r="Y587">
        <v>3</v>
      </c>
      <c r="Z587">
        <v>0</v>
      </c>
      <c r="AA587">
        <v>0</v>
      </c>
      <c r="AB587">
        <v>1</v>
      </c>
      <c r="AC587">
        <v>2</v>
      </c>
      <c r="AD587">
        <v>1</v>
      </c>
      <c r="AE587">
        <v>13</v>
      </c>
      <c r="AF587">
        <v>14</v>
      </c>
      <c r="AG587">
        <v>6</v>
      </c>
      <c r="AH587">
        <v>4</v>
      </c>
      <c r="AI587">
        <v>7</v>
      </c>
      <c r="AJ587">
        <v>10</v>
      </c>
      <c r="AK587">
        <v>8</v>
      </c>
      <c r="AL587">
        <v>20</v>
      </c>
      <c r="AM587">
        <v>61</v>
      </c>
      <c r="AN587">
        <v>39</v>
      </c>
      <c r="AO587">
        <v>1.56</v>
      </c>
      <c r="AP587">
        <v>1.37</v>
      </c>
      <c r="AQ587">
        <v>2.5</v>
      </c>
      <c r="AR587">
        <v>0</v>
      </c>
      <c r="AS587">
        <v>50</v>
      </c>
      <c r="AT587">
        <v>50</v>
      </c>
      <c r="AU587">
        <v>50</v>
      </c>
      <c r="AV587">
        <v>0</v>
      </c>
      <c r="AW587">
        <v>0</v>
      </c>
      <c r="AX587">
        <v>50</v>
      </c>
      <c r="AY587">
        <v>50</v>
      </c>
      <c r="AZ587">
        <v>100</v>
      </c>
      <c r="BA587">
        <v>7</v>
      </c>
      <c r="BB587">
        <v>6</v>
      </c>
      <c r="BC587">
        <v>1.48</v>
      </c>
      <c r="BD587">
        <v>4.45</v>
      </c>
      <c r="BE587">
        <v>5.8</v>
      </c>
      <c r="BF587">
        <f>(1/BC587+1/BD587+1/BE587-1)/3</f>
        <v>2.4269523300906481E-2</v>
      </c>
      <c r="BG587">
        <f>1/Table3[[#This Row],[odds_ft_home_team_win]]-Table3[[#This Row],[Margin/3]]</f>
        <v>0.65140615237476918</v>
      </c>
      <c r="BH587">
        <f>1/Table3[[#This Row],[odds_ft_draw]]-Table3[[#This Row],[Margin/3]]</f>
        <v>0.20044957782268902</v>
      </c>
      <c r="BI587">
        <f>1/Table3[[#This Row],[odds_ft_away_team_win]]-Table3[[#This Row],[Margin/3]]</f>
        <v>0.14814426980254181</v>
      </c>
      <c r="BJ587">
        <f>MROUND(Table3[[#This Row],[ProbH]]*100,2)/100</f>
        <v>0.66</v>
      </c>
      <c r="BK587">
        <v>1.21</v>
      </c>
      <c r="BL587">
        <v>1.69</v>
      </c>
      <c r="BM587">
        <v>2.75</v>
      </c>
      <c r="BN587">
        <v>5</v>
      </c>
      <c r="BO587">
        <v>1.8</v>
      </c>
      <c r="BP587">
        <v>1.91</v>
      </c>
      <c r="BQ587" t="s">
        <v>736</v>
      </c>
      <c r="BR587">
        <f>VLOOKUP(Table3[[#This Row],[Reference]],metron,10,FALSE)</f>
        <v>2.9251336898395728</v>
      </c>
      <c r="BS587">
        <f>VLOOKUP(Table3[[#This Row],[Reference]],metron,11,FALSE)</f>
        <v>2.089675030851502</v>
      </c>
      <c r="BT587">
        <f>VLOOKUP(Table3[[#This Row],[Reference]],metron,12,FALSE)</f>
        <v>0.8354586589880707</v>
      </c>
      <c r="BU587">
        <f>VLOOKUP(Table3[[#This Row],[Reference]],metron,13,FALSE)</f>
        <v>0.92472233648704238</v>
      </c>
      <c r="BV587">
        <f>VLOOKUP(Table3[[#This Row],[Reference]],metron,14,FALSE)</f>
        <v>0.35252982311805842</v>
      </c>
      <c r="BW587">
        <f>VLOOKUP(Table3[[#This Row],[Reference]],metron,15,FALSE)</f>
        <v>15.366666666666671</v>
      </c>
      <c r="BX587">
        <f>VLOOKUP(Table3[[#This Row],[Reference]],metron,16,FALSE)</f>
        <v>8.5234848484848484</v>
      </c>
      <c r="BY587">
        <f>VLOOKUP(Table3[[#This Row],[Reference]],metron,17,FALSE)</f>
        <v>6.6873065015479876</v>
      </c>
      <c r="BZ587">
        <f>VLOOKUP(Table3[[#This Row],[Reference]],metron,18,FALSE)</f>
        <v>3.3490712074303399</v>
      </c>
      <c r="CA587">
        <f>VLOOKUP(Table3[[#This Row],[Reference]],metron,19,FALSE)</f>
        <v>8.679360165118684</v>
      </c>
      <c r="CB587">
        <f>VLOOKUP(Table3[[#This Row],[Reference]],metron,20,FALSE)</f>
        <v>5.1744136410545085</v>
      </c>
      <c r="CC587">
        <f>VLOOKUP(Table3[[#This Row],[Reference]],metron,21,FALSE)</f>
        <v>12.62384615384615</v>
      </c>
      <c r="CD587">
        <f>VLOOKUP(Table3[[#This Row],[Reference]],metron,22,FALSE)</f>
        <v>13.844615384615381</v>
      </c>
      <c r="CE587">
        <f>VLOOKUP(Table3[[#This Row],[Reference]],metron,23,FALSE)</f>
        <v>1.369710467706013</v>
      </c>
      <c r="CF587">
        <f>VLOOKUP(Table3[[#This Row],[Reference]],metron,24,FALSE)</f>
        <v>2.0920564216778019</v>
      </c>
      <c r="CG587">
        <f>VLOOKUP(Table3[[#This Row],[Reference]],metron,25,FALSE)</f>
        <v>7.126948775055679E-2</v>
      </c>
      <c r="CH587">
        <f>VLOOKUP(Table3[[#This Row],[Reference]],metron,26,FALSE)</f>
        <v>0.13214550853749071</v>
      </c>
    </row>
    <row r="588" spans="1:86" hidden="1" x14ac:dyDescent="0.45">
      <c r="A588">
        <v>1598056200</v>
      </c>
      <c r="B588" t="s">
        <v>779</v>
      </c>
      <c r="C588" t="s">
        <v>64</v>
      </c>
      <c r="D588" t="s">
        <v>65</v>
      </c>
      <c r="E588" t="s">
        <v>660</v>
      </c>
      <c r="F588" t="s">
        <v>672</v>
      </c>
      <c r="G588" t="s">
        <v>717</v>
      </c>
      <c r="H588">
        <v>6</v>
      </c>
      <c r="I588">
        <v>1.33</v>
      </c>
      <c r="J588">
        <v>0.33</v>
      </c>
      <c r="K588">
        <v>1.29</v>
      </c>
      <c r="L588">
        <v>0.8</v>
      </c>
      <c r="M588">
        <v>2</v>
      </c>
      <c r="N588">
        <v>1</v>
      </c>
      <c r="O588">
        <v>3</v>
      </c>
      <c r="P588">
        <v>1</v>
      </c>
      <c r="Q588">
        <v>0</v>
      </c>
      <c r="R588">
        <v>1</v>
      </c>
      <c r="S588" t="s">
        <v>780</v>
      </c>
      <c r="T588">
        <v>35</v>
      </c>
      <c r="U588">
        <v>5</v>
      </c>
      <c r="V588">
        <v>5</v>
      </c>
      <c r="W588">
        <v>3</v>
      </c>
      <c r="X588">
        <v>0</v>
      </c>
      <c r="Y588">
        <v>0</v>
      </c>
      <c r="Z588">
        <v>0</v>
      </c>
      <c r="AA588">
        <v>1</v>
      </c>
      <c r="AB588">
        <v>2</v>
      </c>
      <c r="AC588">
        <v>0</v>
      </c>
      <c r="AD588">
        <v>0</v>
      </c>
      <c r="AE588">
        <v>16</v>
      </c>
      <c r="AF588">
        <v>13</v>
      </c>
      <c r="AG588">
        <v>6</v>
      </c>
      <c r="AH588">
        <v>4</v>
      </c>
      <c r="AI588">
        <v>10</v>
      </c>
      <c r="AJ588">
        <v>9</v>
      </c>
      <c r="AK588">
        <v>16</v>
      </c>
      <c r="AL588">
        <v>19</v>
      </c>
      <c r="AM588">
        <v>54</v>
      </c>
      <c r="AN588">
        <v>46</v>
      </c>
      <c r="AO588">
        <v>1.69</v>
      </c>
      <c r="AP588">
        <v>1.45</v>
      </c>
      <c r="AQ588">
        <v>2.67</v>
      </c>
      <c r="AR588">
        <v>50</v>
      </c>
      <c r="AS588">
        <v>84</v>
      </c>
      <c r="AT588">
        <v>50</v>
      </c>
      <c r="AU588">
        <v>34</v>
      </c>
      <c r="AV588">
        <v>0</v>
      </c>
      <c r="AW588">
        <v>50</v>
      </c>
      <c r="AX588">
        <v>100</v>
      </c>
      <c r="AY588">
        <v>17</v>
      </c>
      <c r="AZ588">
        <v>84</v>
      </c>
      <c r="BA588">
        <v>8.67</v>
      </c>
      <c r="BB588">
        <v>5.34</v>
      </c>
      <c r="BC588">
        <v>2.8</v>
      </c>
      <c r="BD588">
        <v>3.3</v>
      </c>
      <c r="BE588">
        <v>2.4</v>
      </c>
      <c r="BF588">
        <f>(1/BC588+1/BD588+1/BE588-1)/3</f>
        <v>2.5613275613275643E-2</v>
      </c>
      <c r="BG588">
        <f>1/Table3[[#This Row],[odds_ft_home_team_win]]-Table3[[#This Row],[Margin/3]]</f>
        <v>0.33152958152958151</v>
      </c>
      <c r="BH588">
        <f>1/Table3[[#This Row],[odds_ft_draw]]-Table3[[#This Row],[Margin/3]]</f>
        <v>0.2774170274170274</v>
      </c>
      <c r="BI588">
        <f>1/Table3[[#This Row],[odds_ft_away_team_win]]-Table3[[#This Row],[Margin/3]]</f>
        <v>0.39105339105339104</v>
      </c>
      <c r="BJ588">
        <f>MROUND(Table3[[#This Row],[ProbH]]*100,2)/100</f>
        <v>0.34</v>
      </c>
      <c r="BK588">
        <v>1.25</v>
      </c>
      <c r="BL588">
        <v>1.8</v>
      </c>
      <c r="BM588">
        <v>3.05</v>
      </c>
      <c r="BN588">
        <v>5.7</v>
      </c>
      <c r="BO588">
        <v>1.65</v>
      </c>
      <c r="BP588">
        <v>2.15</v>
      </c>
      <c r="BQ588" t="s">
        <v>664</v>
      </c>
      <c r="BR588">
        <f>VLOOKUP(Table3[[#This Row],[Reference]],metron,10,FALSE)</f>
        <v>2.5229727551184897</v>
      </c>
      <c r="BS588">
        <f>VLOOKUP(Table3[[#This Row],[Reference]],metron,11,FALSE)</f>
        <v>1.228921489601805</v>
      </c>
      <c r="BT588">
        <f>VLOOKUP(Table3[[#This Row],[Reference]],metron,12,FALSE)</f>
        <v>1.2940512655166849</v>
      </c>
      <c r="BU588">
        <f>VLOOKUP(Table3[[#This Row],[Reference]],metron,13,FALSE)</f>
        <v>0.53240890035472432</v>
      </c>
      <c r="BV588">
        <f>VLOOKUP(Table3[[#This Row],[Reference]],metron,14,FALSE)</f>
        <v>0.56514027732989358</v>
      </c>
      <c r="BW588">
        <f>VLOOKUP(Table3[[#This Row],[Reference]],metron,15,FALSE)</f>
        <v>11.417888124439131</v>
      </c>
      <c r="BX588">
        <f>VLOOKUP(Table3[[#This Row],[Reference]],metron,16,FALSE)</f>
        <v>10.76308704756207</v>
      </c>
      <c r="BY588">
        <f>VLOOKUP(Table3[[#This Row],[Reference]],metron,17,FALSE)</f>
        <v>4.8317672021824798</v>
      </c>
      <c r="BZ588">
        <f>VLOOKUP(Table3[[#This Row],[Reference]],metron,18,FALSE)</f>
        <v>4.6698999696877843</v>
      </c>
      <c r="CA588">
        <f>VLOOKUP(Table3[[#This Row],[Reference]],metron,19,FALSE)</f>
        <v>6.5861209222566508</v>
      </c>
      <c r="CB588">
        <f>VLOOKUP(Table3[[#This Row],[Reference]],metron,20,FALSE)</f>
        <v>6.093187077874286</v>
      </c>
      <c r="CC588">
        <f>VLOOKUP(Table3[[#This Row],[Reference]],metron,21,FALSE)</f>
        <v>12.685679611650491</v>
      </c>
      <c r="CD588">
        <f>VLOOKUP(Table3[[#This Row],[Reference]],metron,22,FALSE)</f>
        <v>13.02639563106796</v>
      </c>
      <c r="CE588">
        <f>VLOOKUP(Table3[[#This Row],[Reference]],metron,23,FALSE)</f>
        <v>1.6481211768132831</v>
      </c>
      <c r="CF588">
        <f>VLOOKUP(Table3[[#This Row],[Reference]],metron,24,FALSE)</f>
        <v>1.8572676958928049</v>
      </c>
      <c r="CG588">
        <f>VLOOKUP(Table3[[#This Row],[Reference]],metron,25,FALSE)</f>
        <v>9.641712787649287E-2</v>
      </c>
      <c r="CH588">
        <f>VLOOKUP(Table3[[#This Row],[Reference]],metron,26,FALSE)</f>
        <v>0.11302068161957469</v>
      </c>
    </row>
    <row r="589" spans="1:86" hidden="1" x14ac:dyDescent="0.45">
      <c r="A589">
        <v>1598063400</v>
      </c>
      <c r="B589" t="s">
        <v>781</v>
      </c>
      <c r="C589" t="s">
        <v>64</v>
      </c>
      <c r="D589" t="s">
        <v>65</v>
      </c>
      <c r="E589" t="s">
        <v>689</v>
      </c>
      <c r="F589" t="s">
        <v>667</v>
      </c>
      <c r="G589" t="s">
        <v>673</v>
      </c>
      <c r="H589">
        <v>6</v>
      </c>
      <c r="I589">
        <v>1.5</v>
      </c>
      <c r="J589">
        <v>1.33</v>
      </c>
      <c r="K589">
        <v>1.41</v>
      </c>
      <c r="L589">
        <v>1.5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U589">
        <v>5</v>
      </c>
      <c r="V589">
        <v>2</v>
      </c>
      <c r="W589">
        <v>2</v>
      </c>
      <c r="X589">
        <v>0</v>
      </c>
      <c r="Y589">
        <v>4</v>
      </c>
      <c r="Z589">
        <v>1</v>
      </c>
      <c r="AA589">
        <v>2</v>
      </c>
      <c r="AB589">
        <v>0</v>
      </c>
      <c r="AC589">
        <v>3</v>
      </c>
      <c r="AD589">
        <v>2</v>
      </c>
      <c r="AE589">
        <v>12</v>
      </c>
      <c r="AF589">
        <v>13</v>
      </c>
      <c r="AG589">
        <v>5</v>
      </c>
      <c r="AH589">
        <v>6</v>
      </c>
      <c r="AI589">
        <v>7</v>
      </c>
      <c r="AJ589">
        <v>7</v>
      </c>
      <c r="AK589">
        <v>16</v>
      </c>
      <c r="AL589">
        <v>20</v>
      </c>
      <c r="AM589">
        <v>45</v>
      </c>
      <c r="AN589">
        <v>55</v>
      </c>
      <c r="AO589">
        <v>1.58</v>
      </c>
      <c r="AP589">
        <v>1.71</v>
      </c>
      <c r="AQ589">
        <v>1.25</v>
      </c>
      <c r="AR589">
        <v>0</v>
      </c>
      <c r="AS589">
        <v>42</v>
      </c>
      <c r="AT589">
        <v>0</v>
      </c>
      <c r="AU589">
        <v>0</v>
      </c>
      <c r="AV589">
        <v>0</v>
      </c>
      <c r="AW589">
        <v>0</v>
      </c>
      <c r="AX589">
        <v>17</v>
      </c>
      <c r="AY589">
        <v>25</v>
      </c>
      <c r="AZ589">
        <v>84</v>
      </c>
      <c r="BA589">
        <v>8.17</v>
      </c>
      <c r="BB589">
        <v>5</v>
      </c>
      <c r="BC589">
        <v>4.0999999999999996</v>
      </c>
      <c r="BD589">
        <v>3.45</v>
      </c>
      <c r="BE589">
        <v>1.87</v>
      </c>
      <c r="BF589">
        <f>(1/BC589+1/BD589+1/BE589-1)/3</f>
        <v>2.2838956592309501E-2</v>
      </c>
      <c r="BG589">
        <f>1/Table3[[#This Row],[odds_ft_home_team_win]]-Table3[[#This Row],[Margin/3]]</f>
        <v>0.22106348243208077</v>
      </c>
      <c r="BH589">
        <f>1/Table3[[#This Row],[odds_ft_draw]]-Table3[[#This Row],[Margin/3]]</f>
        <v>0.26701611587145863</v>
      </c>
      <c r="BI589">
        <f>1/Table3[[#This Row],[odds_ft_away_team_win]]-Table3[[#This Row],[Margin/3]]</f>
        <v>0.51192040169646047</v>
      </c>
      <c r="BJ589">
        <f>MROUND(Table3[[#This Row],[ProbH]]*100,2)/100</f>
        <v>0.22</v>
      </c>
      <c r="BK589">
        <v>1.26</v>
      </c>
      <c r="BL589">
        <v>1.83</v>
      </c>
      <c r="BM589">
        <v>3.1</v>
      </c>
      <c r="BN589">
        <v>5.8</v>
      </c>
      <c r="BO589">
        <v>1.71</v>
      </c>
      <c r="BP589">
        <v>2.0499999999999998</v>
      </c>
      <c r="BQ589" t="s">
        <v>713</v>
      </c>
      <c r="BR589">
        <f>VLOOKUP(Table3[[#This Row],[Reference]],metron,10,FALSE)</f>
        <v>2.7115135834411381</v>
      </c>
      <c r="BS589">
        <f>VLOOKUP(Table3[[#This Row],[Reference]],metron,11,FALSE)</f>
        <v>1.0633893919793009</v>
      </c>
      <c r="BT589">
        <f>VLOOKUP(Table3[[#This Row],[Reference]],metron,12,FALSE)</f>
        <v>1.648124191461837</v>
      </c>
      <c r="BU589">
        <f>VLOOKUP(Table3[[#This Row],[Reference]],metron,13,FALSE)</f>
        <v>0.47218628719275552</v>
      </c>
      <c r="BV589">
        <f>VLOOKUP(Table3[[#This Row],[Reference]],metron,14,FALSE)</f>
        <v>0.70181112548512292</v>
      </c>
      <c r="BW589">
        <f>VLOOKUP(Table3[[#This Row],[Reference]],metron,15,FALSE)</f>
        <v>10.38488783943329</v>
      </c>
      <c r="BX589">
        <f>VLOOKUP(Table3[[#This Row],[Reference]],metron,16,FALSE)</f>
        <v>12.349468713105081</v>
      </c>
      <c r="BY589">
        <f>VLOOKUP(Table3[[#This Row],[Reference]],metron,17,FALSE)</f>
        <v>4.0990453460620522</v>
      </c>
      <c r="BZ589">
        <f>VLOOKUP(Table3[[#This Row],[Reference]],metron,18,FALSE)</f>
        <v>5.2720763723150359</v>
      </c>
      <c r="CA589">
        <f>VLOOKUP(Table3[[#This Row],[Reference]],metron,19,FALSE)</f>
        <v>6.2858424933712378</v>
      </c>
      <c r="CB589">
        <f>VLOOKUP(Table3[[#This Row],[Reference]],metron,20,FALSE)</f>
        <v>7.0773923407900448</v>
      </c>
      <c r="CC589">
        <f>VLOOKUP(Table3[[#This Row],[Reference]],metron,21,FALSE)</f>
        <v>13.235083532219569</v>
      </c>
      <c r="CD589">
        <f>VLOOKUP(Table3[[#This Row],[Reference]],metron,22,FALSE)</f>
        <v>13.05131264916468</v>
      </c>
      <c r="CE589">
        <f>VLOOKUP(Table3[[#This Row],[Reference]],metron,23,FALSE)</f>
        <v>1.834292289988493</v>
      </c>
      <c r="CF589">
        <f>VLOOKUP(Table3[[#This Row],[Reference]],metron,24,FALSE)</f>
        <v>1.806674338319908</v>
      </c>
      <c r="CG589">
        <f>VLOOKUP(Table3[[#This Row],[Reference]],metron,25,FALSE)</f>
        <v>0.1196777905638665</v>
      </c>
      <c r="CH589">
        <f>VLOOKUP(Table3[[#This Row],[Reference]],metron,26,FALSE)</f>
        <v>0.1185270425776755</v>
      </c>
    </row>
    <row r="590" spans="1:86" hidden="1" x14ac:dyDescent="0.45">
      <c r="A590">
        <v>1598133600</v>
      </c>
      <c r="B590" t="s">
        <v>782</v>
      </c>
      <c r="C590" t="s">
        <v>64</v>
      </c>
      <c r="D590" t="s">
        <v>65</v>
      </c>
      <c r="E590" t="s">
        <v>677</v>
      </c>
      <c r="F590" t="s">
        <v>683</v>
      </c>
      <c r="G590" t="s">
        <v>706</v>
      </c>
      <c r="H590">
        <v>6</v>
      </c>
      <c r="I590">
        <v>0</v>
      </c>
      <c r="J590">
        <v>0</v>
      </c>
      <c r="K590">
        <v>1.21</v>
      </c>
      <c r="L590">
        <v>0.17</v>
      </c>
      <c r="M590">
        <v>1</v>
      </c>
      <c r="N590">
        <v>0</v>
      </c>
      <c r="O590">
        <v>1</v>
      </c>
      <c r="P590">
        <v>1</v>
      </c>
      <c r="Q590">
        <v>1</v>
      </c>
      <c r="R590">
        <v>0</v>
      </c>
      <c r="S590">
        <v>5</v>
      </c>
      <c r="U590">
        <v>1</v>
      </c>
      <c r="V590">
        <v>7</v>
      </c>
      <c r="W590">
        <v>4</v>
      </c>
      <c r="X590">
        <v>0</v>
      </c>
      <c r="Y590">
        <v>4</v>
      </c>
      <c r="Z590">
        <v>0</v>
      </c>
      <c r="AA590">
        <v>1</v>
      </c>
      <c r="AB590">
        <v>3</v>
      </c>
      <c r="AC590">
        <v>2</v>
      </c>
      <c r="AD590">
        <v>2</v>
      </c>
      <c r="AE590">
        <v>8</v>
      </c>
      <c r="AF590">
        <v>13</v>
      </c>
      <c r="AG590">
        <v>3</v>
      </c>
      <c r="AH590">
        <v>3</v>
      </c>
      <c r="AI590">
        <v>5</v>
      </c>
      <c r="AJ590">
        <v>10</v>
      </c>
      <c r="AK590">
        <v>16</v>
      </c>
      <c r="AL590">
        <v>17</v>
      </c>
      <c r="AM590">
        <v>41</v>
      </c>
      <c r="AN590">
        <v>59</v>
      </c>
      <c r="AO590">
        <v>0.88</v>
      </c>
      <c r="AP590">
        <v>1.46</v>
      </c>
      <c r="AQ590">
        <v>3</v>
      </c>
      <c r="AR590">
        <v>75</v>
      </c>
      <c r="AS590">
        <v>75</v>
      </c>
      <c r="AT590">
        <v>75</v>
      </c>
      <c r="AU590">
        <v>25</v>
      </c>
      <c r="AV590">
        <v>25</v>
      </c>
      <c r="AW590">
        <v>25</v>
      </c>
      <c r="AX590">
        <v>100</v>
      </c>
      <c r="AY590">
        <v>50</v>
      </c>
      <c r="AZ590">
        <v>75</v>
      </c>
      <c r="BA590">
        <v>9</v>
      </c>
      <c r="BB590">
        <v>5.5</v>
      </c>
      <c r="BC590">
        <v>2.4500000000000002</v>
      </c>
      <c r="BD590">
        <v>3.2</v>
      </c>
      <c r="BE590">
        <v>2.8</v>
      </c>
      <c r="BF590">
        <f>(1/BC590+1/BD590+1/BE590-1)/3</f>
        <v>2.5935374149659889E-2</v>
      </c>
      <c r="BG590">
        <f>1/Table3[[#This Row],[odds_ft_home_team_win]]-Table3[[#This Row],[Margin/3]]</f>
        <v>0.3822278911564625</v>
      </c>
      <c r="BH590">
        <f>1/Table3[[#This Row],[odds_ft_draw]]-Table3[[#This Row],[Margin/3]]</f>
        <v>0.28656462585034009</v>
      </c>
      <c r="BI590">
        <f>1/Table3[[#This Row],[odds_ft_away_team_win]]-Table3[[#This Row],[Margin/3]]</f>
        <v>0.33120748299319724</v>
      </c>
      <c r="BJ590">
        <f>MROUND(Table3[[#This Row],[ProbH]]*100,2)/100</f>
        <v>0.38</v>
      </c>
      <c r="BK590">
        <v>1.31</v>
      </c>
      <c r="BL590">
        <v>1.95</v>
      </c>
      <c r="BM590">
        <v>3.5</v>
      </c>
      <c r="BN590">
        <v>6.7</v>
      </c>
      <c r="BO590">
        <v>1.74</v>
      </c>
      <c r="BP590">
        <v>2</v>
      </c>
      <c r="BQ590" t="s">
        <v>733</v>
      </c>
      <c r="BR590">
        <f>VLOOKUP(Table3[[#This Row],[Reference]],metron,10,FALSE)</f>
        <v>2.4900895140664963</v>
      </c>
      <c r="BS590">
        <f>VLOOKUP(Table3[[#This Row],[Reference]],metron,11,FALSE)</f>
        <v>1.330562659846547</v>
      </c>
      <c r="BT590">
        <f>VLOOKUP(Table3[[#This Row],[Reference]],metron,12,FALSE)</f>
        <v>1.1595268542199491</v>
      </c>
      <c r="BU590">
        <f>VLOOKUP(Table3[[#This Row],[Reference]],metron,13,FALSE)</f>
        <v>0.59053607588191415</v>
      </c>
      <c r="BV590">
        <f>VLOOKUP(Table3[[#This Row],[Reference]],metron,14,FALSE)</f>
        <v>0.50069274219332838</v>
      </c>
      <c r="BW590">
        <f>VLOOKUP(Table3[[#This Row],[Reference]],metron,15,FALSE)</f>
        <v>11.79715236686391</v>
      </c>
      <c r="BX590">
        <f>VLOOKUP(Table3[[#This Row],[Reference]],metron,16,FALSE)</f>
        <v>10.317122781065089</v>
      </c>
      <c r="BY590">
        <f>VLOOKUP(Table3[[#This Row],[Reference]],metron,17,FALSE)</f>
        <v>5.0637025966747622</v>
      </c>
      <c r="BZ590">
        <f>VLOOKUP(Table3[[#This Row],[Reference]],metron,18,FALSE)</f>
        <v>4.4674014571268454</v>
      </c>
      <c r="CA590">
        <f>VLOOKUP(Table3[[#This Row],[Reference]],metron,19,FALSE)</f>
        <v>6.7334497701891483</v>
      </c>
      <c r="CB590">
        <f>VLOOKUP(Table3[[#This Row],[Reference]],metron,20,FALSE)</f>
        <v>5.849721323938244</v>
      </c>
      <c r="CC590">
        <f>VLOOKUP(Table3[[#This Row],[Reference]],metron,21,FALSE)</f>
        <v>12.89644194756554</v>
      </c>
      <c r="CD590">
        <f>VLOOKUP(Table3[[#This Row],[Reference]],metron,22,FALSE)</f>
        <v>13.3434456928839</v>
      </c>
      <c r="CE590">
        <f>VLOOKUP(Table3[[#This Row],[Reference]],metron,23,FALSE)</f>
        <v>1.6144382124117971</v>
      </c>
      <c r="CF590">
        <f>VLOOKUP(Table3[[#This Row],[Reference]],metron,24,FALSE)</f>
        <v>1.9032024606477289</v>
      </c>
      <c r="CG590">
        <f>VLOOKUP(Table3[[#This Row],[Reference]],metron,25,FALSE)</f>
        <v>9.372172969060974E-2</v>
      </c>
      <c r="CH590">
        <f>VLOOKUP(Table3[[#This Row],[Reference]],metron,26,FALSE)</f>
        <v>0.11669983716301791</v>
      </c>
    </row>
    <row r="591" spans="1:86" hidden="1" x14ac:dyDescent="0.45">
      <c r="A591">
        <v>1598140800</v>
      </c>
      <c r="B591" t="s">
        <v>783</v>
      </c>
      <c r="C591" t="s">
        <v>64</v>
      </c>
      <c r="D591" t="s">
        <v>65</v>
      </c>
      <c r="E591" t="s">
        <v>661</v>
      </c>
      <c r="F591" t="s">
        <v>682</v>
      </c>
      <c r="G591" t="s">
        <v>731</v>
      </c>
      <c r="H591">
        <v>6</v>
      </c>
      <c r="I591">
        <v>2</v>
      </c>
      <c r="J591">
        <v>2</v>
      </c>
      <c r="K591">
        <v>1.53</v>
      </c>
      <c r="L591">
        <v>1.25</v>
      </c>
      <c r="M591">
        <v>1</v>
      </c>
      <c r="N591">
        <v>1</v>
      </c>
      <c r="O591">
        <v>2</v>
      </c>
      <c r="P591">
        <v>0</v>
      </c>
      <c r="Q591">
        <v>0</v>
      </c>
      <c r="R591">
        <v>0</v>
      </c>
      <c r="S591">
        <v>77</v>
      </c>
      <c r="T591" t="s">
        <v>91</v>
      </c>
      <c r="U591">
        <v>6</v>
      </c>
      <c r="V591">
        <v>6</v>
      </c>
      <c r="W591">
        <v>1</v>
      </c>
      <c r="X591">
        <v>0</v>
      </c>
      <c r="Y591">
        <v>4</v>
      </c>
      <c r="Z591">
        <v>0</v>
      </c>
      <c r="AA591">
        <v>0</v>
      </c>
      <c r="AB591">
        <v>1</v>
      </c>
      <c r="AC591">
        <v>1</v>
      </c>
      <c r="AD591">
        <v>3</v>
      </c>
      <c r="AE591">
        <v>9</v>
      </c>
      <c r="AF591">
        <v>9</v>
      </c>
      <c r="AG591">
        <v>4</v>
      </c>
      <c r="AH591">
        <v>3</v>
      </c>
      <c r="AI591">
        <v>5</v>
      </c>
      <c r="AJ591">
        <v>6</v>
      </c>
      <c r="AK591">
        <v>11</v>
      </c>
      <c r="AL591">
        <v>20</v>
      </c>
      <c r="AM591">
        <v>55</v>
      </c>
      <c r="AN591">
        <v>45</v>
      </c>
      <c r="AO591">
        <v>1.1200000000000001</v>
      </c>
      <c r="AP591">
        <v>1.03</v>
      </c>
      <c r="AQ591">
        <v>2</v>
      </c>
      <c r="AR591">
        <v>75</v>
      </c>
      <c r="AS591">
        <v>75</v>
      </c>
      <c r="AT591">
        <v>50</v>
      </c>
      <c r="AU591">
        <v>0</v>
      </c>
      <c r="AV591">
        <v>0</v>
      </c>
      <c r="AW591">
        <v>25</v>
      </c>
      <c r="AX591">
        <v>50</v>
      </c>
      <c r="AY591">
        <v>50</v>
      </c>
      <c r="AZ591">
        <v>75</v>
      </c>
      <c r="BA591">
        <v>8</v>
      </c>
      <c r="BB591">
        <v>6.5</v>
      </c>
      <c r="BC591">
        <v>1.57</v>
      </c>
      <c r="BD591">
        <v>3.9</v>
      </c>
      <c r="BE591">
        <v>5.6</v>
      </c>
      <c r="BF591">
        <f>(1/BC591+1/BD591+1/BE591-1)/3</f>
        <v>2.3974786713640246E-2</v>
      </c>
      <c r="BG591">
        <f>1/Table3[[#This Row],[odds_ft_home_team_win]]-Table3[[#This Row],[Margin/3]]</f>
        <v>0.61296788844559535</v>
      </c>
      <c r="BH591">
        <f>1/Table3[[#This Row],[odds_ft_draw]]-Table3[[#This Row],[Margin/3]]</f>
        <v>0.23243546969661619</v>
      </c>
      <c r="BI591">
        <f>1/Table3[[#This Row],[odds_ft_away_team_win]]-Table3[[#This Row],[Margin/3]]</f>
        <v>0.15459664185778832</v>
      </c>
      <c r="BJ591">
        <f>MROUND(Table3[[#This Row],[ProbH]]*100,2)/100</f>
        <v>0.62</v>
      </c>
      <c r="BK591">
        <v>1.21</v>
      </c>
      <c r="BL591">
        <v>1.69</v>
      </c>
      <c r="BM591">
        <v>2.75</v>
      </c>
      <c r="BN591">
        <v>5</v>
      </c>
      <c r="BO591">
        <v>1.71</v>
      </c>
      <c r="BP591">
        <v>2.0499999999999998</v>
      </c>
      <c r="BQ591" t="s">
        <v>715</v>
      </c>
      <c r="BR591">
        <f>VLOOKUP(Table3[[#This Row],[Reference]],metron,10,FALSE)</f>
        <v>2.7366666666666664</v>
      </c>
      <c r="BS591">
        <f>VLOOKUP(Table3[[#This Row],[Reference]],metron,11,FALSE)</f>
        <v>1.8681481481481479</v>
      </c>
      <c r="BT591">
        <f>VLOOKUP(Table3[[#This Row],[Reference]],metron,12,FALSE)</f>
        <v>0.86851851851851847</v>
      </c>
      <c r="BU591">
        <f>VLOOKUP(Table3[[#This Row],[Reference]],metron,13,FALSE)</f>
        <v>0.81333333333333335</v>
      </c>
      <c r="BV591">
        <f>VLOOKUP(Table3[[#This Row],[Reference]],metron,14,FALSE)</f>
        <v>0.38925925925925919</v>
      </c>
      <c r="BW591">
        <f>VLOOKUP(Table3[[#This Row],[Reference]],metron,15,FALSE)</f>
        <v>14.53422724064926</v>
      </c>
      <c r="BX591">
        <f>VLOOKUP(Table3[[#This Row],[Reference]],metron,16,FALSE)</f>
        <v>8.7882851093860275</v>
      </c>
      <c r="BY591">
        <f>VLOOKUP(Table3[[#This Row],[Reference]],metron,17,FALSE)</f>
        <v>6.3007953723788868</v>
      </c>
      <c r="BZ591">
        <f>VLOOKUP(Table3[[#This Row],[Reference]],metron,18,FALSE)</f>
        <v>3.681851048445409</v>
      </c>
      <c r="CA591">
        <f>VLOOKUP(Table3[[#This Row],[Reference]],metron,19,FALSE)</f>
        <v>8.2334318682703724</v>
      </c>
      <c r="CB591">
        <f>VLOOKUP(Table3[[#This Row],[Reference]],metron,20,FALSE)</f>
        <v>5.106434060940618</v>
      </c>
      <c r="CC591">
        <f>VLOOKUP(Table3[[#This Row],[Reference]],metron,21,FALSE)</f>
        <v>12.32150615496017</v>
      </c>
      <c r="CD591">
        <f>VLOOKUP(Table3[[#This Row],[Reference]],metron,22,FALSE)</f>
        <v>13.337436640115859</v>
      </c>
      <c r="CE591">
        <f>VLOOKUP(Table3[[#This Row],[Reference]],metron,23,FALSE)</f>
        <v>1.346101231190151</v>
      </c>
      <c r="CF591">
        <f>VLOOKUP(Table3[[#This Row],[Reference]],metron,24,FALSE)</f>
        <v>1.995212038303694</v>
      </c>
      <c r="CG591">
        <f>VLOOKUP(Table3[[#This Row],[Reference]],metron,25,FALSE)</f>
        <v>6.1559507523939808E-2</v>
      </c>
      <c r="CH591">
        <f>VLOOKUP(Table3[[#This Row],[Reference]],metron,26,FALSE)</f>
        <v>0.13201094391244869</v>
      </c>
    </row>
    <row r="592" spans="1:86" hidden="1" x14ac:dyDescent="0.45">
      <c r="A592">
        <v>1598148000</v>
      </c>
      <c r="B592" t="s">
        <v>784</v>
      </c>
      <c r="C592" t="s">
        <v>64</v>
      </c>
      <c r="D592" t="s">
        <v>65</v>
      </c>
      <c r="E592" t="s">
        <v>694</v>
      </c>
      <c r="F592" t="s">
        <v>704</v>
      </c>
      <c r="G592" t="s">
        <v>735</v>
      </c>
      <c r="H592">
        <v>6</v>
      </c>
      <c r="I592">
        <v>3</v>
      </c>
      <c r="J592">
        <v>0.5</v>
      </c>
      <c r="K592">
        <v>2.37</v>
      </c>
      <c r="L592">
        <v>1.39</v>
      </c>
      <c r="M592">
        <v>1</v>
      </c>
      <c r="N592">
        <v>3</v>
      </c>
      <c r="O592">
        <v>4</v>
      </c>
      <c r="P592">
        <v>2</v>
      </c>
      <c r="Q592">
        <v>0</v>
      </c>
      <c r="R592">
        <v>2</v>
      </c>
      <c r="S592">
        <v>75</v>
      </c>
      <c r="T592" t="s">
        <v>785</v>
      </c>
      <c r="U592">
        <v>6</v>
      </c>
      <c r="V592">
        <v>3</v>
      </c>
      <c r="W592">
        <v>1</v>
      </c>
      <c r="X592">
        <v>1</v>
      </c>
      <c r="Y592">
        <v>1</v>
      </c>
      <c r="Z592">
        <v>2</v>
      </c>
      <c r="AA592">
        <v>0</v>
      </c>
      <c r="AB592">
        <v>2</v>
      </c>
      <c r="AC592">
        <v>1</v>
      </c>
      <c r="AD592">
        <v>2</v>
      </c>
      <c r="AE592">
        <v>14</v>
      </c>
      <c r="AF592">
        <v>10</v>
      </c>
      <c r="AG592">
        <v>5</v>
      </c>
      <c r="AH592">
        <v>7</v>
      </c>
      <c r="AI592">
        <v>9</v>
      </c>
      <c r="AJ592">
        <v>3</v>
      </c>
      <c r="AK592">
        <v>10</v>
      </c>
      <c r="AL592">
        <v>15</v>
      </c>
      <c r="AM592">
        <v>56</v>
      </c>
      <c r="AN592">
        <v>44</v>
      </c>
      <c r="AO592">
        <v>1.57</v>
      </c>
      <c r="AP592">
        <v>1.25</v>
      </c>
      <c r="AQ592">
        <v>2.75</v>
      </c>
      <c r="AR592">
        <v>50</v>
      </c>
      <c r="AS592">
        <v>75</v>
      </c>
      <c r="AT592">
        <v>50</v>
      </c>
      <c r="AU592">
        <v>50</v>
      </c>
      <c r="AV592">
        <v>0</v>
      </c>
      <c r="AW592">
        <v>25</v>
      </c>
      <c r="AX592">
        <v>75</v>
      </c>
      <c r="AY592">
        <v>25</v>
      </c>
      <c r="AZ592">
        <v>100</v>
      </c>
      <c r="BA592">
        <v>9</v>
      </c>
      <c r="BB592">
        <v>4.5</v>
      </c>
      <c r="BC592">
        <v>2.2999999999999998</v>
      </c>
      <c r="BD592">
        <v>3.55</v>
      </c>
      <c r="BE592">
        <v>2.75</v>
      </c>
      <c r="BF592">
        <f>(1/BC592+1/BD592+1/BE592-1)/3</f>
        <v>2.6703037725695378E-2</v>
      </c>
      <c r="BG592">
        <f>1/Table3[[#This Row],[odds_ft_home_team_win]]-Table3[[#This Row],[Margin/3]]</f>
        <v>0.40807957096995684</v>
      </c>
      <c r="BH592">
        <f>1/Table3[[#This Row],[odds_ft_draw]]-Table3[[#This Row],[Margin/3]]</f>
        <v>0.25498710311937506</v>
      </c>
      <c r="BI592">
        <f>1/Table3[[#This Row],[odds_ft_away_team_win]]-Table3[[#This Row],[Margin/3]]</f>
        <v>0.33693332591066827</v>
      </c>
      <c r="BJ592">
        <f>MROUND(Table3[[#This Row],[ProbH]]*100,2)/100</f>
        <v>0.4</v>
      </c>
      <c r="BK592">
        <v>1.19</v>
      </c>
      <c r="BL592">
        <v>1.62</v>
      </c>
      <c r="BM592">
        <v>2.6</v>
      </c>
      <c r="BN592">
        <v>4.5999999999999996</v>
      </c>
      <c r="BO592">
        <v>1.53</v>
      </c>
      <c r="BP592">
        <v>2.35</v>
      </c>
      <c r="BQ592" t="s">
        <v>770</v>
      </c>
      <c r="BR592">
        <f>VLOOKUP(Table3[[#This Row],[Reference]],metron,10,FALSE)</f>
        <v>2.4956155335383219</v>
      </c>
      <c r="BS592">
        <f>VLOOKUP(Table3[[#This Row],[Reference]],metron,11,FALSE)</f>
        <v>1.344038264434575</v>
      </c>
      <c r="BT592">
        <f>VLOOKUP(Table3[[#This Row],[Reference]],metron,12,FALSE)</f>
        <v>1.1515772691037469</v>
      </c>
      <c r="BU592">
        <f>VLOOKUP(Table3[[#This Row],[Reference]],metron,13,FALSE)</f>
        <v>0.59936225942375587</v>
      </c>
      <c r="BV592">
        <f>VLOOKUP(Table3[[#This Row],[Reference]],metron,14,FALSE)</f>
        <v>0.50723152260562576</v>
      </c>
      <c r="BW592">
        <f>VLOOKUP(Table3[[#This Row],[Reference]],metron,15,FALSE)</f>
        <v>11.99278846153846</v>
      </c>
      <c r="BX592">
        <f>VLOOKUP(Table3[[#This Row],[Reference]],metron,16,FALSE)</f>
        <v>10.0277534965035</v>
      </c>
      <c r="BY592">
        <f>VLOOKUP(Table3[[#This Row],[Reference]],metron,17,FALSE)</f>
        <v>5.2857459543338514</v>
      </c>
      <c r="BZ592">
        <f>VLOOKUP(Table3[[#This Row],[Reference]],metron,18,FALSE)</f>
        <v>4.4067834183107957</v>
      </c>
      <c r="CA592">
        <f>VLOOKUP(Table3[[#This Row],[Reference]],metron,19,FALSE)</f>
        <v>6.7070425072046085</v>
      </c>
      <c r="CB592">
        <f>VLOOKUP(Table3[[#This Row],[Reference]],metron,20,FALSE)</f>
        <v>5.6209700781927046</v>
      </c>
      <c r="CC592">
        <f>VLOOKUP(Table3[[#This Row],[Reference]],metron,21,FALSE)</f>
        <v>13.04463690872752</v>
      </c>
      <c r="CD592">
        <f>VLOOKUP(Table3[[#This Row],[Reference]],metron,22,FALSE)</f>
        <v>13.49811236953142</v>
      </c>
      <c r="CE592">
        <f>VLOOKUP(Table3[[#This Row],[Reference]],metron,23,FALSE)</f>
        <v>1.5836526181353769</v>
      </c>
      <c r="CF592">
        <f>VLOOKUP(Table3[[#This Row],[Reference]],metron,24,FALSE)</f>
        <v>1.8744146445295871</v>
      </c>
      <c r="CG592">
        <f>VLOOKUP(Table3[[#This Row],[Reference]],metron,25,FALSE)</f>
        <v>8.5994040017028525E-2</v>
      </c>
      <c r="CH592">
        <f>VLOOKUP(Table3[[#This Row],[Reference]],metron,26,FALSE)</f>
        <v>0.13452532992762881</v>
      </c>
    </row>
    <row r="593" spans="1:86" hidden="1" x14ac:dyDescent="0.45">
      <c r="A593">
        <v>1598221800</v>
      </c>
      <c r="B593" t="s">
        <v>786</v>
      </c>
      <c r="C593" t="s">
        <v>64</v>
      </c>
      <c r="D593" t="s">
        <v>65</v>
      </c>
      <c r="E593" t="s">
        <v>705</v>
      </c>
      <c r="F593" t="s">
        <v>666</v>
      </c>
      <c r="G593" t="s">
        <v>743</v>
      </c>
      <c r="H593">
        <v>6</v>
      </c>
      <c r="I593">
        <v>3</v>
      </c>
      <c r="J593">
        <v>1.5</v>
      </c>
      <c r="K593">
        <v>2</v>
      </c>
      <c r="L593">
        <v>1.35</v>
      </c>
      <c r="M593">
        <v>1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60</v>
      </c>
      <c r="U593">
        <v>2</v>
      </c>
      <c r="V593">
        <v>6</v>
      </c>
      <c r="W593">
        <v>3</v>
      </c>
      <c r="X593">
        <v>0</v>
      </c>
      <c r="Y593">
        <v>2</v>
      </c>
      <c r="Z593">
        <v>0</v>
      </c>
      <c r="AA593">
        <v>0</v>
      </c>
      <c r="AB593">
        <v>3</v>
      </c>
      <c r="AC593">
        <v>0</v>
      </c>
      <c r="AD593">
        <v>2</v>
      </c>
      <c r="AE593">
        <v>14</v>
      </c>
      <c r="AF593">
        <v>21</v>
      </c>
      <c r="AG593">
        <v>5</v>
      </c>
      <c r="AH593">
        <v>4</v>
      </c>
      <c r="AI593">
        <v>9</v>
      </c>
      <c r="AJ593">
        <v>17</v>
      </c>
      <c r="AK593">
        <v>12</v>
      </c>
      <c r="AL593">
        <v>13</v>
      </c>
      <c r="AM593">
        <v>46</v>
      </c>
      <c r="AN593">
        <v>54</v>
      </c>
      <c r="AO593">
        <v>1.52</v>
      </c>
      <c r="AP593">
        <v>2.0299999999999998</v>
      </c>
      <c r="AQ593">
        <v>3.5</v>
      </c>
      <c r="AR593">
        <v>50</v>
      </c>
      <c r="AS593">
        <v>100</v>
      </c>
      <c r="AT593">
        <v>50</v>
      </c>
      <c r="AU593">
        <v>50</v>
      </c>
      <c r="AV593">
        <v>50</v>
      </c>
      <c r="AW593">
        <v>50</v>
      </c>
      <c r="AX593">
        <v>75</v>
      </c>
      <c r="AY593">
        <v>75</v>
      </c>
      <c r="AZ593">
        <v>100</v>
      </c>
      <c r="BA593">
        <v>8</v>
      </c>
      <c r="BB593">
        <v>7.5</v>
      </c>
      <c r="BC593">
        <v>2.6</v>
      </c>
      <c r="BD593">
        <v>3.1</v>
      </c>
      <c r="BE593">
        <v>2.7</v>
      </c>
      <c r="BF593">
        <f>(1/BC593+1/BD593+1/BE593-1)/3</f>
        <v>2.5855466715681768E-2</v>
      </c>
      <c r="BG593">
        <f>1/Table3[[#This Row],[odds_ft_home_team_win]]-Table3[[#This Row],[Margin/3]]</f>
        <v>0.3587599178997028</v>
      </c>
      <c r="BH593">
        <f>1/Table3[[#This Row],[odds_ft_draw]]-Table3[[#This Row],[Margin/3]]</f>
        <v>0.29672517844560853</v>
      </c>
      <c r="BI593">
        <f>1/Table3[[#This Row],[odds_ft_away_team_win]]-Table3[[#This Row],[Margin/3]]</f>
        <v>0.34451490365468856</v>
      </c>
      <c r="BJ593">
        <f>MROUND(Table3[[#This Row],[ProbH]]*100,2)/100</f>
        <v>0.36</v>
      </c>
      <c r="BK593">
        <v>1.29</v>
      </c>
      <c r="BL593">
        <v>1.91</v>
      </c>
      <c r="BM593">
        <v>3.3</v>
      </c>
      <c r="BN593">
        <v>6.35</v>
      </c>
      <c r="BO593">
        <v>1.69</v>
      </c>
      <c r="BP593">
        <v>2.0499999999999998</v>
      </c>
      <c r="BQ593" t="s">
        <v>723</v>
      </c>
      <c r="BR593">
        <f>VLOOKUP(Table3[[#This Row],[Reference]],metron,10,FALSE)</f>
        <v>2.5110350525197691</v>
      </c>
      <c r="BS593">
        <f>VLOOKUP(Table3[[#This Row],[Reference]],metron,11,FALSE)</f>
        <v>1.269326094653606</v>
      </c>
      <c r="BT593">
        <f>VLOOKUP(Table3[[#This Row],[Reference]],metron,12,FALSE)</f>
        <v>1.2417089578661631</v>
      </c>
      <c r="BU593">
        <f>VLOOKUP(Table3[[#This Row],[Reference]],metron,13,FALSE)</f>
        <v>0.56586402266288949</v>
      </c>
      <c r="BV593">
        <f>VLOOKUP(Table3[[#This Row],[Reference]],metron,14,FALSE)</f>
        <v>0.55158168083097259</v>
      </c>
      <c r="BW593">
        <f>VLOOKUP(Table3[[#This Row],[Reference]],metron,15,FALSE)</f>
        <v>11.49400826446281</v>
      </c>
      <c r="BX593">
        <f>VLOOKUP(Table3[[#This Row],[Reference]],metron,16,FALSE)</f>
        <v>10.507231404958681</v>
      </c>
      <c r="BY593">
        <f>VLOOKUP(Table3[[#This Row],[Reference]],metron,17,FALSE)</f>
        <v>4.9238790406673623</v>
      </c>
      <c r="BZ593">
        <f>VLOOKUP(Table3[[#This Row],[Reference]],metron,18,FALSE)</f>
        <v>4.6296141814389991</v>
      </c>
      <c r="CA593">
        <f>VLOOKUP(Table3[[#This Row],[Reference]],metron,19,FALSE)</f>
        <v>6.5701292237954476</v>
      </c>
      <c r="CB593">
        <f>VLOOKUP(Table3[[#This Row],[Reference]],metron,20,FALSE)</f>
        <v>5.8776172235196817</v>
      </c>
      <c r="CC593">
        <f>VLOOKUP(Table3[[#This Row],[Reference]],metron,21,FALSE)</f>
        <v>12.798739495798319</v>
      </c>
      <c r="CD593">
        <f>VLOOKUP(Table3[[#This Row],[Reference]],metron,22,FALSE)</f>
        <v>12.98844537815126</v>
      </c>
      <c r="CE593">
        <f>VLOOKUP(Table3[[#This Row],[Reference]],metron,23,FALSE)</f>
        <v>1.604928297313674</v>
      </c>
      <c r="CF593">
        <f>VLOOKUP(Table3[[#This Row],[Reference]],metron,24,FALSE)</f>
        <v>1.791961219955565</v>
      </c>
      <c r="CG593">
        <f>VLOOKUP(Table3[[#This Row],[Reference]],metron,25,FALSE)</f>
        <v>8.887093516461321E-2</v>
      </c>
      <c r="CH593">
        <f>VLOOKUP(Table3[[#This Row],[Reference]],metron,26,FALSE)</f>
        <v>0.11694607150070691</v>
      </c>
    </row>
    <row r="594" spans="1:86" hidden="1" x14ac:dyDescent="0.45">
      <c r="A594">
        <v>1598229300</v>
      </c>
      <c r="B594" t="s">
        <v>787</v>
      </c>
      <c r="C594" t="s">
        <v>64</v>
      </c>
      <c r="D594" t="s">
        <v>65</v>
      </c>
      <c r="E594" t="s">
        <v>688</v>
      </c>
      <c r="F594" t="s">
        <v>671</v>
      </c>
      <c r="G594" t="s">
        <v>684</v>
      </c>
      <c r="H594">
        <v>6</v>
      </c>
      <c r="I594">
        <v>1</v>
      </c>
      <c r="J594">
        <v>0.5</v>
      </c>
      <c r="K594">
        <v>1</v>
      </c>
      <c r="L594">
        <v>1.77</v>
      </c>
      <c r="M594">
        <v>1</v>
      </c>
      <c r="N594">
        <v>3</v>
      </c>
      <c r="O594">
        <v>4</v>
      </c>
      <c r="P594">
        <v>3</v>
      </c>
      <c r="Q594">
        <v>1</v>
      </c>
      <c r="R594">
        <v>2</v>
      </c>
      <c r="S594">
        <v>45</v>
      </c>
      <c r="T594" t="s">
        <v>788</v>
      </c>
      <c r="U594">
        <v>7</v>
      </c>
      <c r="V594">
        <v>2</v>
      </c>
      <c r="W594">
        <v>0</v>
      </c>
      <c r="X594">
        <v>0</v>
      </c>
      <c r="Y594">
        <v>3</v>
      </c>
      <c r="Z594">
        <v>0</v>
      </c>
      <c r="AA594">
        <v>0</v>
      </c>
      <c r="AB594">
        <v>0</v>
      </c>
      <c r="AC594">
        <v>2</v>
      </c>
      <c r="AD594">
        <v>1</v>
      </c>
      <c r="AE594">
        <v>12</v>
      </c>
      <c r="AF594">
        <v>9</v>
      </c>
      <c r="AG594">
        <v>2</v>
      </c>
      <c r="AH594">
        <v>4</v>
      </c>
      <c r="AI594">
        <v>10</v>
      </c>
      <c r="AJ594">
        <v>5</v>
      </c>
      <c r="AK594">
        <v>15</v>
      </c>
      <c r="AL594">
        <v>10</v>
      </c>
      <c r="AM594">
        <v>55</v>
      </c>
      <c r="AN594">
        <v>45</v>
      </c>
      <c r="AO594">
        <v>1.25</v>
      </c>
      <c r="AP594">
        <v>1.28</v>
      </c>
      <c r="AQ594">
        <v>1.75</v>
      </c>
      <c r="AR594">
        <v>75</v>
      </c>
      <c r="AS594">
        <v>75</v>
      </c>
      <c r="AT594">
        <v>0</v>
      </c>
      <c r="AU594">
        <v>0</v>
      </c>
      <c r="AV594">
        <v>0</v>
      </c>
      <c r="AW594">
        <v>25</v>
      </c>
      <c r="AX594">
        <v>75</v>
      </c>
      <c r="AY594">
        <v>25</v>
      </c>
      <c r="AZ594">
        <v>50</v>
      </c>
      <c r="BA594">
        <v>15.5</v>
      </c>
      <c r="BB594">
        <v>5.5</v>
      </c>
      <c r="BC594">
        <v>4.55</v>
      </c>
      <c r="BD594">
        <v>3.7</v>
      </c>
      <c r="BE594">
        <v>1.71</v>
      </c>
      <c r="BF594">
        <f>(1/BC594+1/BD594+1/BE594-1)/3</f>
        <v>2.494860389597231E-2</v>
      </c>
      <c r="BG594">
        <f>1/Table3[[#This Row],[odds_ft_home_team_win]]-Table3[[#This Row],[Margin/3]]</f>
        <v>0.19483161588424747</v>
      </c>
      <c r="BH594">
        <f>1/Table3[[#This Row],[odds_ft_draw]]-Table3[[#This Row],[Margin/3]]</f>
        <v>0.24532166637429792</v>
      </c>
      <c r="BI594">
        <f>1/Table3[[#This Row],[odds_ft_away_team_win]]-Table3[[#This Row],[Margin/3]]</f>
        <v>0.55984671774145456</v>
      </c>
      <c r="BJ594">
        <f>MROUND(Table3[[#This Row],[ProbH]]*100,2)/100</f>
        <v>0.2</v>
      </c>
      <c r="BK594">
        <v>1.25</v>
      </c>
      <c r="BL594">
        <v>1.8</v>
      </c>
      <c r="BM594">
        <v>3.05</v>
      </c>
      <c r="BN594">
        <v>5.7</v>
      </c>
      <c r="BO594">
        <v>1.77</v>
      </c>
      <c r="BP594">
        <v>1.95</v>
      </c>
      <c r="BQ594" t="s">
        <v>691</v>
      </c>
      <c r="BR594">
        <f>VLOOKUP(Table3[[#This Row],[Reference]],metron,10,FALSE)</f>
        <v>2.7065095398428731</v>
      </c>
      <c r="BS594">
        <f>VLOOKUP(Table3[[#This Row],[Reference]],metron,11,FALSE)</f>
        <v>1.0101010101010099</v>
      </c>
      <c r="BT594">
        <f>VLOOKUP(Table3[[#This Row],[Reference]],metron,12,FALSE)</f>
        <v>1.696408529741863</v>
      </c>
      <c r="BU594">
        <f>VLOOKUP(Table3[[#This Row],[Reference]],metron,13,FALSE)</f>
        <v>0.44044943820224719</v>
      </c>
      <c r="BV594">
        <f>VLOOKUP(Table3[[#This Row],[Reference]],metron,14,FALSE)</f>
        <v>0.74606741573033708</v>
      </c>
      <c r="BW594">
        <f>VLOOKUP(Table3[[#This Row],[Reference]],metron,15,FALSE)</f>
        <v>10.265072765072761</v>
      </c>
      <c r="BX594">
        <f>VLOOKUP(Table3[[#This Row],[Reference]],metron,16,FALSE)</f>
        <v>13.023908523908521</v>
      </c>
      <c r="BY594">
        <f>VLOOKUP(Table3[[#This Row],[Reference]],metron,17,FALSE)</f>
        <v>4.0483193277310923</v>
      </c>
      <c r="BZ594">
        <f>VLOOKUP(Table3[[#This Row],[Reference]],metron,18,FALSE)</f>
        <v>5.60609243697479</v>
      </c>
      <c r="CA594">
        <f>VLOOKUP(Table3[[#This Row],[Reference]],metron,19,FALSE)</f>
        <v>6.2167534373416684</v>
      </c>
      <c r="CB594">
        <f>VLOOKUP(Table3[[#This Row],[Reference]],metron,20,FALSE)</f>
        <v>7.4178160869337306</v>
      </c>
      <c r="CC594">
        <f>VLOOKUP(Table3[[#This Row],[Reference]],metron,21,FALSE)</f>
        <v>13.223628691983119</v>
      </c>
      <c r="CD594">
        <f>VLOOKUP(Table3[[#This Row],[Reference]],metron,22,FALSE)</f>
        <v>12.78586497890295</v>
      </c>
      <c r="CE594">
        <f>VLOOKUP(Table3[[#This Row],[Reference]],metron,23,FALSE)</f>
        <v>1.8442211055276381</v>
      </c>
      <c r="CF594">
        <f>VLOOKUP(Table3[[#This Row],[Reference]],metron,24,FALSE)</f>
        <v>1.7989949748743721</v>
      </c>
      <c r="CG594">
        <f>VLOOKUP(Table3[[#This Row],[Reference]],metron,25,FALSE)</f>
        <v>0.12060301507537689</v>
      </c>
      <c r="CH594">
        <f>VLOOKUP(Table3[[#This Row],[Reference]],metron,26,FALSE)</f>
        <v>0.11658291457286429</v>
      </c>
    </row>
    <row r="595" spans="1:86" hidden="1" x14ac:dyDescent="0.45">
      <c r="A595">
        <v>1598234760</v>
      </c>
      <c r="B595" t="s">
        <v>789</v>
      </c>
      <c r="C595" t="s">
        <v>64</v>
      </c>
      <c r="D595" t="s">
        <v>65</v>
      </c>
      <c r="E595" t="s">
        <v>676</v>
      </c>
      <c r="F595" t="s">
        <v>700</v>
      </c>
      <c r="G595" t="s">
        <v>720</v>
      </c>
      <c r="H595">
        <v>6</v>
      </c>
      <c r="I595">
        <v>1.33</v>
      </c>
      <c r="J595">
        <v>2</v>
      </c>
      <c r="K595">
        <v>1.59</v>
      </c>
      <c r="L595">
        <v>1.33</v>
      </c>
      <c r="M595">
        <v>1</v>
      </c>
      <c r="N595">
        <v>0</v>
      </c>
      <c r="O595">
        <v>1</v>
      </c>
      <c r="P595">
        <v>1</v>
      </c>
      <c r="Q595">
        <v>1</v>
      </c>
      <c r="R595">
        <v>0</v>
      </c>
      <c r="S595">
        <v>34</v>
      </c>
      <c r="U595">
        <v>8</v>
      </c>
      <c r="V595">
        <v>4</v>
      </c>
      <c r="W595">
        <v>1</v>
      </c>
      <c r="X595">
        <v>0</v>
      </c>
      <c r="Y595">
        <v>5</v>
      </c>
      <c r="Z595">
        <v>2</v>
      </c>
      <c r="AA595">
        <v>0</v>
      </c>
      <c r="AB595">
        <v>1</v>
      </c>
      <c r="AC595">
        <v>0</v>
      </c>
      <c r="AD595">
        <v>7</v>
      </c>
      <c r="AE595">
        <v>16</v>
      </c>
      <c r="AF595">
        <v>5</v>
      </c>
      <c r="AG595">
        <v>2</v>
      </c>
      <c r="AH595">
        <v>2</v>
      </c>
      <c r="AI595">
        <v>14</v>
      </c>
      <c r="AJ595">
        <v>3</v>
      </c>
      <c r="AK595">
        <v>18</v>
      </c>
      <c r="AL595">
        <v>16</v>
      </c>
      <c r="AM595">
        <v>56</v>
      </c>
      <c r="AN595">
        <v>44</v>
      </c>
      <c r="AO595">
        <v>1.43</v>
      </c>
      <c r="AP595">
        <v>0.79</v>
      </c>
      <c r="AQ595">
        <v>2.5</v>
      </c>
      <c r="AR595">
        <v>50</v>
      </c>
      <c r="AS595">
        <v>67</v>
      </c>
      <c r="AT595">
        <v>50</v>
      </c>
      <c r="AU595">
        <v>33</v>
      </c>
      <c r="AV595">
        <v>17</v>
      </c>
      <c r="AW595">
        <v>50</v>
      </c>
      <c r="AX595">
        <v>67</v>
      </c>
      <c r="AY595">
        <v>33</v>
      </c>
      <c r="AZ595">
        <v>84</v>
      </c>
      <c r="BA595">
        <v>8.33</v>
      </c>
      <c r="BB595">
        <v>3.66</v>
      </c>
      <c r="BC595">
        <v>1.95</v>
      </c>
      <c r="BD595">
        <v>3.2</v>
      </c>
      <c r="BE595">
        <v>4.05</v>
      </c>
      <c r="BF595">
        <f>(1/BC595+1/BD595+1/BE595-1)/3</f>
        <v>2.4078031022475521E-2</v>
      </c>
      <c r="BG595">
        <f>1/Table3[[#This Row],[odds_ft_home_team_win]]-Table3[[#This Row],[Margin/3]]</f>
        <v>0.48874248179803736</v>
      </c>
      <c r="BH595">
        <f>1/Table3[[#This Row],[odds_ft_draw]]-Table3[[#This Row],[Margin/3]]</f>
        <v>0.28842196897752448</v>
      </c>
      <c r="BI595">
        <f>1/Table3[[#This Row],[odds_ft_away_team_win]]-Table3[[#This Row],[Margin/3]]</f>
        <v>0.22283554922443807</v>
      </c>
      <c r="BJ595">
        <f>MROUND(Table3[[#This Row],[ProbH]]*100,2)/100</f>
        <v>0.48</v>
      </c>
      <c r="BK595">
        <v>1.38</v>
      </c>
      <c r="BL595">
        <v>2.2000000000000002</v>
      </c>
      <c r="BM595">
        <v>4.0999999999999996</v>
      </c>
      <c r="BN595">
        <v>8</v>
      </c>
      <c r="BO595">
        <v>1.95</v>
      </c>
      <c r="BP595">
        <v>1.8</v>
      </c>
      <c r="BQ595" t="s">
        <v>680</v>
      </c>
      <c r="BR595">
        <f>VLOOKUP(Table3[[#This Row],[Reference]],metron,10,FALSE)</f>
        <v>2.5271929824561399</v>
      </c>
      <c r="BS595">
        <f>VLOOKUP(Table3[[#This Row],[Reference]],metron,11,FALSE)</f>
        <v>1.510877192982456</v>
      </c>
      <c r="BT595">
        <f>VLOOKUP(Table3[[#This Row],[Reference]],metron,12,FALSE)</f>
        <v>1.0163157894736841</v>
      </c>
      <c r="BU595">
        <f>VLOOKUP(Table3[[#This Row],[Reference]],metron,13,FALSE)</f>
        <v>0.67350877192982461</v>
      </c>
      <c r="BV595">
        <f>VLOOKUP(Table3[[#This Row],[Reference]],metron,14,FALSE)</f>
        <v>0.4442105263157895</v>
      </c>
      <c r="BW595">
        <f>VLOOKUP(Table3[[#This Row],[Reference]],metron,15,FALSE)</f>
        <v>12.80980392156863</v>
      </c>
      <c r="BX595">
        <f>VLOOKUP(Table3[[#This Row],[Reference]],metron,16,FALSE)</f>
        <v>9.6872549019607845</v>
      </c>
      <c r="BY595">
        <f>VLOOKUP(Table3[[#This Row],[Reference]],metron,17,FALSE)</f>
        <v>5.6491169610129957</v>
      </c>
      <c r="BZ595">
        <f>VLOOKUP(Table3[[#This Row],[Reference]],metron,18,FALSE)</f>
        <v>4.1379540153282237</v>
      </c>
      <c r="CA595">
        <f>VLOOKUP(Table3[[#This Row],[Reference]],metron,19,FALSE)</f>
        <v>7.1606869605556343</v>
      </c>
      <c r="CB595">
        <f>VLOOKUP(Table3[[#This Row],[Reference]],metron,20,FALSE)</f>
        <v>5.5493008866325608</v>
      </c>
      <c r="CC595">
        <f>VLOOKUP(Table3[[#This Row],[Reference]],metron,21,FALSE)</f>
        <v>12.9029029029029</v>
      </c>
      <c r="CD595">
        <f>VLOOKUP(Table3[[#This Row],[Reference]],metron,22,FALSE)</f>
        <v>13.75508842175509</v>
      </c>
      <c r="CE595">
        <f>VLOOKUP(Table3[[#This Row],[Reference]],metron,23,FALSE)</f>
        <v>1.5287356321839081</v>
      </c>
      <c r="CF595">
        <f>VLOOKUP(Table3[[#This Row],[Reference]],metron,24,FALSE)</f>
        <v>1.9664750957854411</v>
      </c>
      <c r="CG595">
        <f>VLOOKUP(Table3[[#This Row],[Reference]],metron,25,FALSE)</f>
        <v>8.8441890166028103E-2</v>
      </c>
      <c r="CH595">
        <f>VLOOKUP(Table3[[#This Row],[Reference]],metron,26,FALSE)</f>
        <v>0.13409961685823751</v>
      </c>
    </row>
    <row r="596" spans="1:86" hidden="1" x14ac:dyDescent="0.45">
      <c r="A596">
        <v>1598321100</v>
      </c>
      <c r="B596" t="s">
        <v>790</v>
      </c>
      <c r="C596" t="s">
        <v>64</v>
      </c>
      <c r="D596" t="s">
        <v>65</v>
      </c>
      <c r="E596" t="s">
        <v>693</v>
      </c>
      <c r="F596" t="s">
        <v>699</v>
      </c>
      <c r="G596" t="s">
        <v>678</v>
      </c>
      <c r="H596">
        <v>6</v>
      </c>
      <c r="I596">
        <v>1</v>
      </c>
      <c r="J596">
        <v>0.5</v>
      </c>
      <c r="K596">
        <v>1.43</v>
      </c>
      <c r="L596">
        <v>0.65</v>
      </c>
      <c r="M596">
        <v>4</v>
      </c>
      <c r="N596">
        <v>3</v>
      </c>
      <c r="O596">
        <v>7</v>
      </c>
      <c r="P596">
        <v>3</v>
      </c>
      <c r="Q596">
        <v>2</v>
      </c>
      <c r="R596">
        <v>1</v>
      </c>
      <c r="S596" t="s">
        <v>791</v>
      </c>
      <c r="T596" t="s">
        <v>792</v>
      </c>
      <c r="U596">
        <v>9</v>
      </c>
      <c r="V596">
        <v>7</v>
      </c>
      <c r="W596">
        <v>3</v>
      </c>
      <c r="X596">
        <v>0</v>
      </c>
      <c r="Y596">
        <v>3</v>
      </c>
      <c r="Z596">
        <v>0</v>
      </c>
      <c r="AA596">
        <v>1</v>
      </c>
      <c r="AB596">
        <v>2</v>
      </c>
      <c r="AC596">
        <v>2</v>
      </c>
      <c r="AD596">
        <v>1</v>
      </c>
      <c r="AE596">
        <v>21</v>
      </c>
      <c r="AF596">
        <v>13</v>
      </c>
      <c r="AG596">
        <v>9</v>
      </c>
      <c r="AH596">
        <v>6</v>
      </c>
      <c r="AI596">
        <v>12</v>
      </c>
      <c r="AJ596">
        <v>7</v>
      </c>
      <c r="AK596">
        <v>14</v>
      </c>
      <c r="AL596">
        <v>11</v>
      </c>
      <c r="AM596">
        <v>53</v>
      </c>
      <c r="AN596">
        <v>47</v>
      </c>
      <c r="AO596">
        <v>2.2400000000000002</v>
      </c>
      <c r="AP596">
        <v>1.5</v>
      </c>
      <c r="AQ596">
        <v>1.59</v>
      </c>
      <c r="AR596">
        <v>42</v>
      </c>
      <c r="AS596">
        <v>42</v>
      </c>
      <c r="AT596">
        <v>17</v>
      </c>
      <c r="AU596">
        <v>0</v>
      </c>
      <c r="AV596">
        <v>0</v>
      </c>
      <c r="AW596">
        <v>0</v>
      </c>
      <c r="AX596">
        <v>42</v>
      </c>
      <c r="AY596">
        <v>42</v>
      </c>
      <c r="AZ596">
        <v>59</v>
      </c>
      <c r="BA596">
        <v>6</v>
      </c>
      <c r="BB596">
        <v>7.17</v>
      </c>
      <c r="BC596">
        <v>1.8</v>
      </c>
      <c r="BD596">
        <v>3.5</v>
      </c>
      <c r="BE596">
        <v>3.8</v>
      </c>
      <c r="BF596">
        <f>(1/BC596+1/BD596+1/BE596-1)/3</f>
        <v>3.4809245335561144E-2</v>
      </c>
      <c r="BG596">
        <f>1/Table3[[#This Row],[odds_ft_home_team_win]]-Table3[[#This Row],[Margin/3]]</f>
        <v>0.5207463102199944</v>
      </c>
      <c r="BH596">
        <f>1/Table3[[#This Row],[odds_ft_draw]]-Table3[[#This Row],[Margin/3]]</f>
        <v>0.25090504037872458</v>
      </c>
      <c r="BI596">
        <f>1/Table3[[#This Row],[odds_ft_away_team_win]]-Table3[[#This Row],[Margin/3]]</f>
        <v>0.22834864940128094</v>
      </c>
      <c r="BJ596">
        <f>MROUND(Table3[[#This Row],[ProbH]]*100,2)/100</f>
        <v>0.52</v>
      </c>
      <c r="BK596">
        <v>0</v>
      </c>
      <c r="BL596">
        <v>1.8</v>
      </c>
      <c r="BM596">
        <v>0</v>
      </c>
      <c r="BN596">
        <v>0</v>
      </c>
      <c r="BO596">
        <v>0</v>
      </c>
      <c r="BP596">
        <v>0</v>
      </c>
      <c r="BQ596" t="s">
        <v>698</v>
      </c>
      <c r="BR596">
        <f>VLOOKUP(Table3[[#This Row],[Reference]],metron,10,FALSE)</f>
        <v>2.5967403582378576</v>
      </c>
      <c r="BS596">
        <f>VLOOKUP(Table3[[#This Row],[Reference]],metron,11,FALSE)</f>
        <v>1.625948039373891</v>
      </c>
      <c r="BT596">
        <f>VLOOKUP(Table3[[#This Row],[Reference]],metron,12,FALSE)</f>
        <v>0.97079231886396644</v>
      </c>
      <c r="BU596">
        <f>VLOOKUP(Table3[[#This Row],[Reference]],metron,13,FALSE)</f>
        <v>0.71433182698515174</v>
      </c>
      <c r="BV596">
        <f>VLOOKUP(Table3[[#This Row],[Reference]],metron,14,FALSE)</f>
        <v>0.43011620400258233</v>
      </c>
      <c r="BW596">
        <f>VLOOKUP(Table3[[#This Row],[Reference]],metron,15,FALSE)</f>
        <v>13.39951055368614</v>
      </c>
      <c r="BX596">
        <f>VLOOKUP(Table3[[#This Row],[Reference]],metron,16,FALSE)</f>
        <v>9.4252064851636579</v>
      </c>
      <c r="BY596">
        <f>VLOOKUP(Table3[[#This Row],[Reference]],metron,17,FALSE)</f>
        <v>5.7628422023992618</v>
      </c>
      <c r="BZ596">
        <f>VLOOKUP(Table3[[#This Row],[Reference]],metron,18,FALSE)</f>
        <v>3.9375576745616732</v>
      </c>
      <c r="CA596">
        <f>VLOOKUP(Table3[[#This Row],[Reference]],metron,19,FALSE)</f>
        <v>7.636668351286878</v>
      </c>
      <c r="CB596">
        <f>VLOOKUP(Table3[[#This Row],[Reference]],metron,20,FALSE)</f>
        <v>5.4876488106019847</v>
      </c>
      <c r="CC596">
        <f>VLOOKUP(Table3[[#This Row],[Reference]],metron,21,FALSE)</f>
        <v>12.460420531849101</v>
      </c>
      <c r="CD596">
        <f>VLOOKUP(Table3[[#This Row],[Reference]],metron,22,FALSE)</f>
        <v>13.44897959183673</v>
      </c>
      <c r="CE596">
        <f>VLOOKUP(Table3[[#This Row],[Reference]],metron,23,FALSE)</f>
        <v>1.462202380952381</v>
      </c>
      <c r="CF596">
        <f>VLOOKUP(Table3[[#This Row],[Reference]],metron,24,FALSE)</f>
        <v>2.01547619047619</v>
      </c>
      <c r="CG596">
        <f>VLOOKUP(Table3[[#This Row],[Reference]],metron,25,FALSE)</f>
        <v>7.7380952380952384E-2</v>
      </c>
      <c r="CH596">
        <f>VLOOKUP(Table3[[#This Row],[Reference]],metron,26,FALSE)</f>
        <v>0.13754093480202439</v>
      </c>
    </row>
    <row r="597" spans="1:86" hidden="1" x14ac:dyDescent="0.45">
      <c r="A597">
        <v>1598661000</v>
      </c>
      <c r="B597" t="s">
        <v>793</v>
      </c>
      <c r="C597" t="s">
        <v>64</v>
      </c>
      <c r="D597" t="s">
        <v>65</v>
      </c>
      <c r="E597" t="s">
        <v>700</v>
      </c>
      <c r="F597" t="s">
        <v>705</v>
      </c>
      <c r="G597" t="s">
        <v>662</v>
      </c>
      <c r="H597">
        <v>7</v>
      </c>
      <c r="I597">
        <v>0.5</v>
      </c>
      <c r="J597">
        <v>1</v>
      </c>
      <c r="K597">
        <v>1.5</v>
      </c>
      <c r="L597">
        <v>0.55000000000000004</v>
      </c>
      <c r="M597">
        <v>4</v>
      </c>
      <c r="N597">
        <v>1</v>
      </c>
      <c r="O597">
        <v>5</v>
      </c>
      <c r="P597">
        <v>3</v>
      </c>
      <c r="Q597">
        <v>2</v>
      </c>
      <c r="R597">
        <v>1</v>
      </c>
      <c r="S597" t="s">
        <v>794</v>
      </c>
      <c r="T597">
        <v>20</v>
      </c>
      <c r="U597">
        <v>2</v>
      </c>
      <c r="V597">
        <v>13</v>
      </c>
      <c r="W597">
        <v>1</v>
      </c>
      <c r="X597">
        <v>0</v>
      </c>
      <c r="Y597">
        <v>2</v>
      </c>
      <c r="Z597">
        <v>0</v>
      </c>
      <c r="AA597">
        <v>1</v>
      </c>
      <c r="AB597">
        <v>0</v>
      </c>
      <c r="AC597">
        <v>1</v>
      </c>
      <c r="AD597">
        <v>1</v>
      </c>
      <c r="AE597">
        <v>15</v>
      </c>
      <c r="AF597">
        <v>17</v>
      </c>
      <c r="AG597">
        <v>7</v>
      </c>
      <c r="AH597">
        <v>7</v>
      </c>
      <c r="AI597">
        <v>8</v>
      </c>
      <c r="AJ597">
        <v>10</v>
      </c>
      <c r="AK597">
        <v>11</v>
      </c>
      <c r="AL597">
        <v>14</v>
      </c>
      <c r="AM597">
        <v>43</v>
      </c>
      <c r="AN597">
        <v>57</v>
      </c>
      <c r="AO597">
        <v>1.64</v>
      </c>
      <c r="AP597">
        <v>1.98</v>
      </c>
      <c r="AQ597">
        <v>2.42</v>
      </c>
      <c r="AR597">
        <v>75</v>
      </c>
      <c r="AS597">
        <v>75</v>
      </c>
      <c r="AT597">
        <v>50</v>
      </c>
      <c r="AU597">
        <v>17</v>
      </c>
      <c r="AV597">
        <v>0</v>
      </c>
      <c r="AW597">
        <v>50</v>
      </c>
      <c r="AX597">
        <v>50</v>
      </c>
      <c r="AY597">
        <v>42</v>
      </c>
      <c r="AZ597">
        <v>84</v>
      </c>
      <c r="BA597">
        <v>6.83</v>
      </c>
      <c r="BB597">
        <v>4.67</v>
      </c>
      <c r="BC597">
        <v>2.85</v>
      </c>
      <c r="BD597">
        <v>3.2</v>
      </c>
      <c r="BE597">
        <v>2.4500000000000002</v>
      </c>
      <c r="BF597">
        <f>(1/BC597+1/BD597+1/BE597-1)/3</f>
        <v>2.3846819429526194E-2</v>
      </c>
      <c r="BG597">
        <f>1/Table3[[#This Row],[odds_ft_home_team_win]]-Table3[[#This Row],[Margin/3]]</f>
        <v>0.32703037355292991</v>
      </c>
      <c r="BH597">
        <f>1/Table3[[#This Row],[odds_ft_draw]]-Table3[[#This Row],[Margin/3]]</f>
        <v>0.28865318057047379</v>
      </c>
      <c r="BI597">
        <f>1/Table3[[#This Row],[odds_ft_away_team_win]]-Table3[[#This Row],[Margin/3]]</f>
        <v>0.38431644587659619</v>
      </c>
      <c r="BJ597">
        <f>MROUND(Table3[[#This Row],[ProbH]]*100,2)/100</f>
        <v>0.32</v>
      </c>
      <c r="BK597">
        <v>1.33</v>
      </c>
      <c r="BL597">
        <v>2</v>
      </c>
      <c r="BM597">
        <v>3.65</v>
      </c>
      <c r="BN597">
        <v>7</v>
      </c>
      <c r="BO597">
        <v>1.8</v>
      </c>
      <c r="BP597">
        <v>1.95</v>
      </c>
      <c r="BQ597" t="s">
        <v>711</v>
      </c>
      <c r="BR597">
        <f>VLOOKUP(Table3[[#This Row],[Reference]],metron,10,FALSE)</f>
        <v>2.5313454284174597</v>
      </c>
      <c r="BS597">
        <f>VLOOKUP(Table3[[#This Row],[Reference]],metron,11,FALSE)</f>
        <v>1.210167055864918</v>
      </c>
      <c r="BT597">
        <f>VLOOKUP(Table3[[#This Row],[Reference]],metron,12,FALSE)</f>
        <v>1.3211783725525419</v>
      </c>
      <c r="BU597">
        <f>VLOOKUP(Table3[[#This Row],[Reference]],metron,13,FALSE)</f>
        <v>0.53135669362084459</v>
      </c>
      <c r="BV597">
        <f>VLOOKUP(Table3[[#This Row],[Reference]],metron,14,FALSE)</f>
        <v>0.55633423180592989</v>
      </c>
      <c r="BW597">
        <f>VLOOKUP(Table3[[#This Row],[Reference]],metron,15,FALSE)</f>
        <v>11.21109010712035</v>
      </c>
      <c r="BX597">
        <f>VLOOKUP(Table3[[#This Row],[Reference]],metron,16,FALSE)</f>
        <v>11.01700787401575</v>
      </c>
      <c r="BY597">
        <f>VLOOKUP(Table3[[#This Row],[Reference]],metron,17,FALSE)</f>
        <v>4.6792332268370611</v>
      </c>
      <c r="BZ597">
        <f>VLOOKUP(Table3[[#This Row],[Reference]],metron,18,FALSE)</f>
        <v>4.7080804854679013</v>
      </c>
      <c r="CA597">
        <f>VLOOKUP(Table3[[#This Row],[Reference]],metron,19,FALSE)</f>
        <v>6.5318568802832893</v>
      </c>
      <c r="CB597">
        <f>VLOOKUP(Table3[[#This Row],[Reference]],metron,20,FALSE)</f>
        <v>6.3089273885478487</v>
      </c>
      <c r="CC597">
        <f>VLOOKUP(Table3[[#This Row],[Reference]],metron,21,FALSE)</f>
        <v>12.72547770700637</v>
      </c>
      <c r="CD597">
        <f>VLOOKUP(Table3[[#This Row],[Reference]],metron,22,FALSE)</f>
        <v>13.06847133757962</v>
      </c>
      <c r="CE597">
        <f>VLOOKUP(Table3[[#This Row],[Reference]],metron,23,FALSE)</f>
        <v>1.6902356902356901</v>
      </c>
      <c r="CF597">
        <f>VLOOKUP(Table3[[#This Row],[Reference]],metron,24,FALSE)</f>
        <v>1.8050198959289869</v>
      </c>
      <c r="CG597">
        <f>VLOOKUP(Table3[[#This Row],[Reference]],metron,25,FALSE)</f>
        <v>0.105907560453015</v>
      </c>
      <c r="CH597">
        <f>VLOOKUP(Table3[[#This Row],[Reference]],metron,26,FALSE)</f>
        <v>0.1141720232629324</v>
      </c>
    </row>
    <row r="598" spans="1:86" hidden="1" x14ac:dyDescent="0.45">
      <c r="A598">
        <v>1598668500</v>
      </c>
      <c r="B598" t="s">
        <v>795</v>
      </c>
      <c r="C598" t="s">
        <v>64</v>
      </c>
      <c r="D598" t="s">
        <v>65</v>
      </c>
      <c r="E598" t="s">
        <v>699</v>
      </c>
      <c r="F598" t="s">
        <v>661</v>
      </c>
      <c r="G598" t="s">
        <v>684</v>
      </c>
      <c r="H598">
        <v>7</v>
      </c>
      <c r="I598">
        <v>1.33</v>
      </c>
      <c r="J598">
        <v>1.33</v>
      </c>
      <c r="K598">
        <v>1.53</v>
      </c>
      <c r="L598">
        <v>1.47</v>
      </c>
      <c r="M598">
        <v>1</v>
      </c>
      <c r="N598">
        <v>1</v>
      </c>
      <c r="O598">
        <v>2</v>
      </c>
      <c r="P598">
        <v>0</v>
      </c>
      <c r="Q598">
        <v>0</v>
      </c>
      <c r="R598">
        <v>0</v>
      </c>
      <c r="S598" t="s">
        <v>696</v>
      </c>
      <c r="T598">
        <v>77</v>
      </c>
      <c r="U598">
        <v>7</v>
      </c>
      <c r="V598">
        <v>7</v>
      </c>
      <c r="W598">
        <v>1</v>
      </c>
      <c r="X598">
        <v>0</v>
      </c>
      <c r="Y598">
        <v>2</v>
      </c>
      <c r="Z598">
        <v>0</v>
      </c>
      <c r="AA598">
        <v>0</v>
      </c>
      <c r="AB598">
        <v>1</v>
      </c>
      <c r="AC598">
        <v>0</v>
      </c>
      <c r="AD598">
        <v>2</v>
      </c>
      <c r="AE598">
        <v>11</v>
      </c>
      <c r="AF598">
        <v>14</v>
      </c>
      <c r="AG598">
        <v>3</v>
      </c>
      <c r="AH598">
        <v>3</v>
      </c>
      <c r="AI598">
        <v>8</v>
      </c>
      <c r="AJ598">
        <v>11</v>
      </c>
      <c r="AK598">
        <v>14</v>
      </c>
      <c r="AL598">
        <v>16</v>
      </c>
      <c r="AM598">
        <v>47</v>
      </c>
      <c r="AN598">
        <v>53</v>
      </c>
      <c r="AO598">
        <v>1.19</v>
      </c>
      <c r="AP598">
        <v>1.45</v>
      </c>
      <c r="AQ598">
        <v>2.67</v>
      </c>
      <c r="AR598">
        <v>50</v>
      </c>
      <c r="AS598">
        <v>67</v>
      </c>
      <c r="AT598">
        <v>67</v>
      </c>
      <c r="AU598">
        <v>33</v>
      </c>
      <c r="AV598">
        <v>33</v>
      </c>
      <c r="AW598">
        <v>67</v>
      </c>
      <c r="AX598">
        <v>67</v>
      </c>
      <c r="AY598">
        <v>33</v>
      </c>
      <c r="AZ598">
        <v>50</v>
      </c>
      <c r="BA598">
        <v>8.34</v>
      </c>
      <c r="BB598">
        <v>3.67</v>
      </c>
      <c r="BC598">
        <v>3.4</v>
      </c>
      <c r="BD598">
        <v>3.3</v>
      </c>
      <c r="BE598">
        <v>2</v>
      </c>
      <c r="BF598">
        <f>(1/BC598+1/BD598+1/BE598-1)/3</f>
        <v>3.2382650029708859E-2</v>
      </c>
      <c r="BG598">
        <f>1/Table3[[#This Row],[odds_ft_home_team_win]]-Table3[[#This Row],[Margin/3]]</f>
        <v>0.26173499702911468</v>
      </c>
      <c r="BH598">
        <f>1/Table3[[#This Row],[odds_ft_draw]]-Table3[[#This Row],[Margin/3]]</f>
        <v>0.27064765300059418</v>
      </c>
      <c r="BI598">
        <f>1/Table3[[#This Row],[odds_ft_away_team_win]]-Table3[[#This Row],[Margin/3]]</f>
        <v>0.46761734997029114</v>
      </c>
      <c r="BJ598">
        <f>MROUND(Table3[[#This Row],[ProbH]]*100,2)/100</f>
        <v>0.26</v>
      </c>
      <c r="BK598">
        <v>0</v>
      </c>
      <c r="BL598">
        <v>1.75</v>
      </c>
      <c r="BM598">
        <v>0</v>
      </c>
      <c r="BN598">
        <v>0</v>
      </c>
      <c r="BO598">
        <v>0</v>
      </c>
      <c r="BP598">
        <v>0</v>
      </c>
      <c r="BQ598" t="s">
        <v>702</v>
      </c>
      <c r="BR598">
        <f>VLOOKUP(Table3[[#This Row],[Reference]],metron,10,FALSE)</f>
        <v>2.569449507838133</v>
      </c>
      <c r="BS598">
        <f>VLOOKUP(Table3[[#This Row],[Reference]],metron,11,FALSE)</f>
        <v>1.0936930368209989</v>
      </c>
      <c r="BT598">
        <f>VLOOKUP(Table3[[#This Row],[Reference]],metron,12,FALSE)</f>
        <v>1.475756471017134</v>
      </c>
      <c r="BU598">
        <f>VLOOKUP(Table3[[#This Row],[Reference]],metron,13,FALSE)</f>
        <v>0.50018228217280347</v>
      </c>
      <c r="BV598">
        <f>VLOOKUP(Table3[[#This Row],[Reference]],metron,14,FALSE)</f>
        <v>0.65220561429092239</v>
      </c>
      <c r="BW598">
        <f>VLOOKUP(Table3[[#This Row],[Reference]],metron,15,FALSE)</f>
        <v>10.905576679340941</v>
      </c>
      <c r="BX598">
        <f>VLOOKUP(Table3[[#This Row],[Reference]],metron,16,FALSE)</f>
        <v>12.06463878326996</v>
      </c>
      <c r="BY598">
        <f>VLOOKUP(Table3[[#This Row],[Reference]],metron,17,FALSE)</f>
        <v>4.2920127795527154</v>
      </c>
      <c r="BZ598">
        <f>VLOOKUP(Table3[[#This Row],[Reference]],metron,18,FALSE)</f>
        <v>5.0095846645367406</v>
      </c>
      <c r="CA598">
        <f>VLOOKUP(Table3[[#This Row],[Reference]],metron,19,FALSE)</f>
        <v>6.6135638997882253</v>
      </c>
      <c r="CB598">
        <f>VLOOKUP(Table3[[#This Row],[Reference]],metron,20,FALSE)</f>
        <v>7.055054118733219</v>
      </c>
      <c r="CC598">
        <f>VLOOKUP(Table3[[#This Row],[Reference]],metron,21,FALSE)</f>
        <v>12.94865211810013</v>
      </c>
      <c r="CD598">
        <f>VLOOKUP(Table3[[#This Row],[Reference]],metron,22,FALSE)</f>
        <v>13.189345314505781</v>
      </c>
      <c r="CE598">
        <f>VLOOKUP(Table3[[#This Row],[Reference]],metron,23,FALSE)</f>
        <v>1.771446078431373</v>
      </c>
      <c r="CF598">
        <f>VLOOKUP(Table3[[#This Row],[Reference]],metron,24,FALSE)</f>
        <v>1.809436274509804</v>
      </c>
      <c r="CG598">
        <f>VLOOKUP(Table3[[#This Row],[Reference]],metron,25,FALSE)</f>
        <v>0.1060049019607843</v>
      </c>
      <c r="CH598">
        <f>VLOOKUP(Table3[[#This Row],[Reference]],metron,26,FALSE)</f>
        <v>9.6813725490196081E-2</v>
      </c>
    </row>
    <row r="599" spans="1:86" hidden="1" x14ac:dyDescent="0.45">
      <c r="A599">
        <v>1598745600</v>
      </c>
      <c r="B599" t="s">
        <v>796</v>
      </c>
      <c r="C599" t="s">
        <v>64</v>
      </c>
      <c r="D599" t="s">
        <v>65</v>
      </c>
      <c r="E599" t="s">
        <v>688</v>
      </c>
      <c r="F599" t="s">
        <v>694</v>
      </c>
      <c r="G599" t="s">
        <v>731</v>
      </c>
      <c r="H599">
        <v>7</v>
      </c>
      <c r="I599">
        <v>0.67</v>
      </c>
      <c r="J599">
        <v>1.33</v>
      </c>
      <c r="K599">
        <v>1</v>
      </c>
      <c r="L599">
        <v>1.63</v>
      </c>
      <c r="M599">
        <v>1</v>
      </c>
      <c r="N599">
        <v>2</v>
      </c>
      <c r="O599">
        <v>3</v>
      </c>
      <c r="P599">
        <v>2</v>
      </c>
      <c r="Q599">
        <v>1</v>
      </c>
      <c r="R599">
        <v>1</v>
      </c>
      <c r="S599">
        <v>5</v>
      </c>
      <c r="T599" t="s">
        <v>797</v>
      </c>
      <c r="U599">
        <v>9</v>
      </c>
      <c r="V599">
        <v>4</v>
      </c>
      <c r="W599">
        <v>2</v>
      </c>
      <c r="X599">
        <v>0</v>
      </c>
      <c r="Y599">
        <v>1</v>
      </c>
      <c r="Z599">
        <v>0</v>
      </c>
      <c r="AA599">
        <v>0</v>
      </c>
      <c r="AB599">
        <v>2</v>
      </c>
      <c r="AC599">
        <v>0</v>
      </c>
      <c r="AD599">
        <v>1</v>
      </c>
      <c r="AE599">
        <v>12</v>
      </c>
      <c r="AF599">
        <v>18</v>
      </c>
      <c r="AG599">
        <v>3</v>
      </c>
      <c r="AH599">
        <v>5</v>
      </c>
      <c r="AI599">
        <v>9</v>
      </c>
      <c r="AJ599">
        <v>13</v>
      </c>
      <c r="AK599">
        <v>17</v>
      </c>
      <c r="AL599">
        <v>15</v>
      </c>
      <c r="AM599">
        <v>55</v>
      </c>
      <c r="AN599">
        <v>45</v>
      </c>
      <c r="AO599">
        <v>1.37</v>
      </c>
      <c r="AP599">
        <v>1.8</v>
      </c>
      <c r="AQ599">
        <v>3</v>
      </c>
      <c r="AR599">
        <v>100</v>
      </c>
      <c r="AS599">
        <v>100</v>
      </c>
      <c r="AT599">
        <v>50</v>
      </c>
      <c r="AU599">
        <v>33</v>
      </c>
      <c r="AV599">
        <v>17</v>
      </c>
      <c r="AW599">
        <v>34</v>
      </c>
      <c r="AX599">
        <v>84</v>
      </c>
      <c r="AY599">
        <v>34</v>
      </c>
      <c r="AZ599">
        <v>84</v>
      </c>
      <c r="BA599">
        <v>11.33</v>
      </c>
      <c r="BB599">
        <v>4.33</v>
      </c>
      <c r="BC599">
        <v>2.85</v>
      </c>
      <c r="BD599">
        <v>3.4</v>
      </c>
      <c r="BE599">
        <v>2.35</v>
      </c>
      <c r="BF599">
        <f>(1/BC599+1/BD599+1/BE599-1)/3</f>
        <v>2.3508918311632227E-2</v>
      </c>
      <c r="BG599">
        <f>1/Table3[[#This Row],[odds_ft_home_team_win]]-Table3[[#This Row],[Margin/3]]</f>
        <v>0.32736827467082391</v>
      </c>
      <c r="BH599">
        <f>1/Table3[[#This Row],[odds_ft_draw]]-Table3[[#This Row],[Margin/3]]</f>
        <v>0.27060872874719133</v>
      </c>
      <c r="BI599">
        <f>1/Table3[[#This Row],[odds_ft_away_team_win]]-Table3[[#This Row],[Margin/3]]</f>
        <v>0.40202299658198482</v>
      </c>
      <c r="BJ599">
        <f>MROUND(Table3[[#This Row],[ProbH]]*100,2)/100</f>
        <v>0.32</v>
      </c>
      <c r="BK599">
        <v>1.22</v>
      </c>
      <c r="BL599">
        <v>1.71</v>
      </c>
      <c r="BM599">
        <v>2.8</v>
      </c>
      <c r="BN599">
        <v>5.0999999999999996</v>
      </c>
      <c r="BO599">
        <v>1.59</v>
      </c>
      <c r="BP599">
        <v>2.25</v>
      </c>
      <c r="BQ599" t="s">
        <v>691</v>
      </c>
      <c r="BR599">
        <f>VLOOKUP(Table3[[#This Row],[Reference]],metron,10,FALSE)</f>
        <v>2.5313454284174597</v>
      </c>
      <c r="BS599">
        <f>VLOOKUP(Table3[[#This Row],[Reference]],metron,11,FALSE)</f>
        <v>1.210167055864918</v>
      </c>
      <c r="BT599">
        <f>VLOOKUP(Table3[[#This Row],[Reference]],metron,12,FALSE)</f>
        <v>1.3211783725525419</v>
      </c>
      <c r="BU599">
        <f>VLOOKUP(Table3[[#This Row],[Reference]],metron,13,FALSE)</f>
        <v>0.53135669362084459</v>
      </c>
      <c r="BV599">
        <f>VLOOKUP(Table3[[#This Row],[Reference]],metron,14,FALSE)</f>
        <v>0.55633423180592989</v>
      </c>
      <c r="BW599">
        <f>VLOOKUP(Table3[[#This Row],[Reference]],metron,15,FALSE)</f>
        <v>11.21109010712035</v>
      </c>
      <c r="BX599">
        <f>VLOOKUP(Table3[[#This Row],[Reference]],metron,16,FALSE)</f>
        <v>11.01700787401575</v>
      </c>
      <c r="BY599">
        <f>VLOOKUP(Table3[[#This Row],[Reference]],metron,17,FALSE)</f>
        <v>4.6792332268370611</v>
      </c>
      <c r="BZ599">
        <f>VLOOKUP(Table3[[#This Row],[Reference]],metron,18,FALSE)</f>
        <v>4.7080804854679013</v>
      </c>
      <c r="CA599">
        <f>VLOOKUP(Table3[[#This Row],[Reference]],metron,19,FALSE)</f>
        <v>6.5318568802832893</v>
      </c>
      <c r="CB599">
        <f>VLOOKUP(Table3[[#This Row],[Reference]],metron,20,FALSE)</f>
        <v>6.3089273885478487</v>
      </c>
      <c r="CC599">
        <f>VLOOKUP(Table3[[#This Row],[Reference]],metron,21,FALSE)</f>
        <v>12.72547770700637</v>
      </c>
      <c r="CD599">
        <f>VLOOKUP(Table3[[#This Row],[Reference]],metron,22,FALSE)</f>
        <v>13.06847133757962</v>
      </c>
      <c r="CE599">
        <f>VLOOKUP(Table3[[#This Row],[Reference]],metron,23,FALSE)</f>
        <v>1.6902356902356901</v>
      </c>
      <c r="CF599">
        <f>VLOOKUP(Table3[[#This Row],[Reference]],metron,24,FALSE)</f>
        <v>1.8050198959289869</v>
      </c>
      <c r="CG599">
        <f>VLOOKUP(Table3[[#This Row],[Reference]],metron,25,FALSE)</f>
        <v>0.105907560453015</v>
      </c>
      <c r="CH599">
        <f>VLOOKUP(Table3[[#This Row],[Reference]],metron,26,FALSE)</f>
        <v>0.1141720232629324</v>
      </c>
    </row>
    <row r="600" spans="1:86" hidden="1" x14ac:dyDescent="0.45">
      <c r="A600">
        <v>1598745600</v>
      </c>
      <c r="B600" t="s">
        <v>796</v>
      </c>
      <c r="C600" t="s">
        <v>64</v>
      </c>
      <c r="D600" t="s">
        <v>65</v>
      </c>
      <c r="E600" t="s">
        <v>666</v>
      </c>
      <c r="F600" t="s">
        <v>693</v>
      </c>
      <c r="G600" t="s">
        <v>673</v>
      </c>
      <c r="H600">
        <v>7</v>
      </c>
      <c r="I600">
        <v>1.33</v>
      </c>
      <c r="J600">
        <v>2</v>
      </c>
      <c r="K600">
        <v>1.6</v>
      </c>
      <c r="L600">
        <v>1.38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U600">
        <v>2</v>
      </c>
      <c r="V600">
        <v>6</v>
      </c>
      <c r="W600">
        <v>3</v>
      </c>
      <c r="X600">
        <v>0</v>
      </c>
      <c r="Y600">
        <v>3</v>
      </c>
      <c r="Z600">
        <v>0</v>
      </c>
      <c r="AA600">
        <v>1</v>
      </c>
      <c r="AB600">
        <v>2</v>
      </c>
      <c r="AC600">
        <v>1</v>
      </c>
      <c r="AD600">
        <v>2</v>
      </c>
      <c r="AE600">
        <v>7</v>
      </c>
      <c r="AF600">
        <v>11</v>
      </c>
      <c r="AG600">
        <v>3</v>
      </c>
      <c r="AH600">
        <v>0</v>
      </c>
      <c r="AI600">
        <v>4</v>
      </c>
      <c r="AJ600">
        <v>11</v>
      </c>
      <c r="AK600">
        <v>10</v>
      </c>
      <c r="AL600">
        <v>12</v>
      </c>
      <c r="AM600">
        <v>49</v>
      </c>
      <c r="AN600">
        <v>51</v>
      </c>
      <c r="AO600">
        <v>1.02</v>
      </c>
      <c r="AP600">
        <v>1.02</v>
      </c>
      <c r="AQ600">
        <v>1.42</v>
      </c>
      <c r="AR600">
        <v>42</v>
      </c>
      <c r="AS600">
        <v>42</v>
      </c>
      <c r="AT600">
        <v>17</v>
      </c>
      <c r="AU600">
        <v>0</v>
      </c>
      <c r="AV600">
        <v>0</v>
      </c>
      <c r="AW600">
        <v>0</v>
      </c>
      <c r="AX600">
        <v>0</v>
      </c>
      <c r="AY600">
        <v>42</v>
      </c>
      <c r="AZ600">
        <v>84</v>
      </c>
      <c r="BA600">
        <v>8.67</v>
      </c>
      <c r="BB600">
        <v>4.17</v>
      </c>
      <c r="BC600">
        <v>2.4</v>
      </c>
      <c r="BD600">
        <v>3.1</v>
      </c>
      <c r="BE600">
        <v>2.95</v>
      </c>
      <c r="BF600">
        <f>(1/BC600+1/BD600+1/BE600-1)/3</f>
        <v>2.6076787558471537E-2</v>
      </c>
      <c r="BG600">
        <f>1/Table3[[#This Row],[odds_ft_home_team_win]]-Table3[[#This Row],[Margin/3]]</f>
        <v>0.39058987910819515</v>
      </c>
      <c r="BH600">
        <f>1/Table3[[#This Row],[odds_ft_draw]]-Table3[[#This Row],[Margin/3]]</f>
        <v>0.29650385760281878</v>
      </c>
      <c r="BI600">
        <f>1/Table3[[#This Row],[odds_ft_away_team_win]]-Table3[[#This Row],[Margin/3]]</f>
        <v>0.31290626328898608</v>
      </c>
      <c r="BJ600">
        <f>MROUND(Table3[[#This Row],[ProbH]]*100,2)/100</f>
        <v>0.4</v>
      </c>
      <c r="BK600">
        <v>1.38</v>
      </c>
      <c r="BL600">
        <v>2.2000000000000002</v>
      </c>
      <c r="BM600">
        <v>4.0999999999999996</v>
      </c>
      <c r="BN600">
        <v>8</v>
      </c>
      <c r="BO600">
        <v>1.87</v>
      </c>
      <c r="BP600">
        <v>1.83</v>
      </c>
      <c r="BQ600" t="s">
        <v>669</v>
      </c>
      <c r="BR600">
        <f>VLOOKUP(Table3[[#This Row],[Reference]],metron,10,FALSE)</f>
        <v>2.4956155335383219</v>
      </c>
      <c r="BS600">
        <f>VLOOKUP(Table3[[#This Row],[Reference]],metron,11,FALSE)</f>
        <v>1.344038264434575</v>
      </c>
      <c r="BT600">
        <f>VLOOKUP(Table3[[#This Row],[Reference]],metron,12,FALSE)</f>
        <v>1.1515772691037469</v>
      </c>
      <c r="BU600">
        <f>VLOOKUP(Table3[[#This Row],[Reference]],metron,13,FALSE)</f>
        <v>0.59936225942375587</v>
      </c>
      <c r="BV600">
        <f>VLOOKUP(Table3[[#This Row],[Reference]],metron,14,FALSE)</f>
        <v>0.50723152260562576</v>
      </c>
      <c r="BW600">
        <f>VLOOKUP(Table3[[#This Row],[Reference]],metron,15,FALSE)</f>
        <v>11.99278846153846</v>
      </c>
      <c r="BX600">
        <f>VLOOKUP(Table3[[#This Row],[Reference]],metron,16,FALSE)</f>
        <v>10.0277534965035</v>
      </c>
      <c r="BY600">
        <f>VLOOKUP(Table3[[#This Row],[Reference]],metron,17,FALSE)</f>
        <v>5.2857459543338514</v>
      </c>
      <c r="BZ600">
        <f>VLOOKUP(Table3[[#This Row],[Reference]],metron,18,FALSE)</f>
        <v>4.4067834183107957</v>
      </c>
      <c r="CA600">
        <f>VLOOKUP(Table3[[#This Row],[Reference]],metron,19,FALSE)</f>
        <v>6.7070425072046085</v>
      </c>
      <c r="CB600">
        <f>VLOOKUP(Table3[[#This Row],[Reference]],metron,20,FALSE)</f>
        <v>5.6209700781927046</v>
      </c>
      <c r="CC600">
        <f>VLOOKUP(Table3[[#This Row],[Reference]],metron,21,FALSE)</f>
        <v>13.04463690872752</v>
      </c>
      <c r="CD600">
        <f>VLOOKUP(Table3[[#This Row],[Reference]],metron,22,FALSE)</f>
        <v>13.49811236953142</v>
      </c>
      <c r="CE600">
        <f>VLOOKUP(Table3[[#This Row],[Reference]],metron,23,FALSE)</f>
        <v>1.5836526181353769</v>
      </c>
      <c r="CF600">
        <f>VLOOKUP(Table3[[#This Row],[Reference]],metron,24,FALSE)</f>
        <v>1.8744146445295871</v>
      </c>
      <c r="CG600">
        <f>VLOOKUP(Table3[[#This Row],[Reference]],metron,25,FALSE)</f>
        <v>8.5994040017028525E-2</v>
      </c>
      <c r="CH600">
        <f>VLOOKUP(Table3[[#This Row],[Reference]],metron,26,FALSE)</f>
        <v>0.13452532992762881</v>
      </c>
    </row>
    <row r="601" spans="1:86" hidden="1" x14ac:dyDescent="0.45">
      <c r="A601">
        <v>1598752800</v>
      </c>
      <c r="B601" t="s">
        <v>798</v>
      </c>
      <c r="C601" t="s">
        <v>64</v>
      </c>
      <c r="D601" t="s">
        <v>65</v>
      </c>
      <c r="E601" t="s">
        <v>671</v>
      </c>
      <c r="F601" t="s">
        <v>660</v>
      </c>
      <c r="G601" t="s">
        <v>743</v>
      </c>
      <c r="H601">
        <v>7</v>
      </c>
      <c r="I601">
        <v>3</v>
      </c>
      <c r="J601">
        <v>0.5</v>
      </c>
      <c r="K601">
        <v>2.1800000000000002</v>
      </c>
      <c r="L601">
        <v>0.72</v>
      </c>
      <c r="M601">
        <v>3</v>
      </c>
      <c r="N601">
        <v>0</v>
      </c>
      <c r="O601">
        <v>3</v>
      </c>
      <c r="P601">
        <v>1</v>
      </c>
      <c r="Q601">
        <v>1</v>
      </c>
      <c r="R601">
        <v>0</v>
      </c>
      <c r="S601" t="s">
        <v>799</v>
      </c>
      <c r="U601">
        <v>6</v>
      </c>
      <c r="V601">
        <v>4</v>
      </c>
      <c r="W601">
        <v>2</v>
      </c>
      <c r="X601">
        <v>0</v>
      </c>
      <c r="Y601">
        <v>1</v>
      </c>
      <c r="Z601">
        <v>0</v>
      </c>
      <c r="AA601">
        <v>1</v>
      </c>
      <c r="AB601">
        <v>1</v>
      </c>
      <c r="AC601">
        <v>0</v>
      </c>
      <c r="AD601">
        <v>1</v>
      </c>
      <c r="AE601">
        <v>15</v>
      </c>
      <c r="AF601">
        <v>8</v>
      </c>
      <c r="AG601">
        <v>6</v>
      </c>
      <c r="AH601">
        <v>2</v>
      </c>
      <c r="AI601">
        <v>9</v>
      </c>
      <c r="AJ601">
        <v>6</v>
      </c>
      <c r="AK601">
        <v>13</v>
      </c>
      <c r="AL601">
        <v>10</v>
      </c>
      <c r="AM601">
        <v>54</v>
      </c>
      <c r="AN601">
        <v>46</v>
      </c>
      <c r="AO601">
        <v>1.51</v>
      </c>
      <c r="AP601">
        <v>0.87</v>
      </c>
      <c r="AQ601">
        <v>2.25</v>
      </c>
      <c r="AR601">
        <v>42</v>
      </c>
      <c r="AS601">
        <v>75</v>
      </c>
      <c r="AT601">
        <v>17</v>
      </c>
      <c r="AU601">
        <v>17</v>
      </c>
      <c r="AV601">
        <v>17</v>
      </c>
      <c r="AW601">
        <v>17</v>
      </c>
      <c r="AX601">
        <v>50</v>
      </c>
      <c r="AY601">
        <v>42</v>
      </c>
      <c r="AZ601">
        <v>100</v>
      </c>
      <c r="BA601">
        <v>9.5</v>
      </c>
      <c r="BB601">
        <v>4.5</v>
      </c>
      <c r="BC601">
        <v>1.53</v>
      </c>
      <c r="BD601">
        <v>3.95</v>
      </c>
      <c r="BE601">
        <v>5.95</v>
      </c>
      <c r="BF601">
        <f>(1/BC601+1/BD601+1/BE601-1)/3</f>
        <v>2.4942185031537223E-2</v>
      </c>
      <c r="BG601">
        <f>1/Table3[[#This Row],[odds_ft_home_team_win]]-Table3[[#This Row],[Margin/3]]</f>
        <v>0.62865258621029285</v>
      </c>
      <c r="BH601">
        <f>1/Table3[[#This Row],[odds_ft_draw]]-Table3[[#This Row],[Margin/3]]</f>
        <v>0.22822237193048805</v>
      </c>
      <c r="BI601">
        <f>1/Table3[[#This Row],[odds_ft_away_team_win]]-Table3[[#This Row],[Margin/3]]</f>
        <v>0.14312504185921907</v>
      </c>
      <c r="BJ601">
        <f>MROUND(Table3[[#This Row],[ProbH]]*100,2)/100</f>
        <v>0.62</v>
      </c>
      <c r="BK601">
        <v>1.22</v>
      </c>
      <c r="BL601">
        <v>1.71</v>
      </c>
      <c r="BM601">
        <v>2.8</v>
      </c>
      <c r="BN601">
        <v>5.15</v>
      </c>
      <c r="BO601">
        <v>1.77</v>
      </c>
      <c r="BP601">
        <v>1.95</v>
      </c>
      <c r="BQ601" t="s">
        <v>770</v>
      </c>
      <c r="BR601">
        <f>VLOOKUP(Table3[[#This Row],[Reference]],metron,10,FALSE)</f>
        <v>2.7366666666666664</v>
      </c>
      <c r="BS601">
        <f>VLOOKUP(Table3[[#This Row],[Reference]],metron,11,FALSE)</f>
        <v>1.8681481481481479</v>
      </c>
      <c r="BT601">
        <f>VLOOKUP(Table3[[#This Row],[Reference]],metron,12,FALSE)</f>
        <v>0.86851851851851847</v>
      </c>
      <c r="BU601">
        <f>VLOOKUP(Table3[[#This Row],[Reference]],metron,13,FALSE)</f>
        <v>0.81333333333333335</v>
      </c>
      <c r="BV601">
        <f>VLOOKUP(Table3[[#This Row],[Reference]],metron,14,FALSE)</f>
        <v>0.38925925925925919</v>
      </c>
      <c r="BW601">
        <f>VLOOKUP(Table3[[#This Row],[Reference]],metron,15,FALSE)</f>
        <v>14.53422724064926</v>
      </c>
      <c r="BX601">
        <f>VLOOKUP(Table3[[#This Row],[Reference]],metron,16,FALSE)</f>
        <v>8.7882851093860275</v>
      </c>
      <c r="BY601">
        <f>VLOOKUP(Table3[[#This Row],[Reference]],metron,17,FALSE)</f>
        <v>6.3007953723788868</v>
      </c>
      <c r="BZ601">
        <f>VLOOKUP(Table3[[#This Row],[Reference]],metron,18,FALSE)</f>
        <v>3.681851048445409</v>
      </c>
      <c r="CA601">
        <f>VLOOKUP(Table3[[#This Row],[Reference]],metron,19,FALSE)</f>
        <v>8.2334318682703724</v>
      </c>
      <c r="CB601">
        <f>VLOOKUP(Table3[[#This Row],[Reference]],metron,20,FALSE)</f>
        <v>5.106434060940618</v>
      </c>
      <c r="CC601">
        <f>VLOOKUP(Table3[[#This Row],[Reference]],metron,21,FALSE)</f>
        <v>12.32150615496017</v>
      </c>
      <c r="CD601">
        <f>VLOOKUP(Table3[[#This Row],[Reference]],metron,22,FALSE)</f>
        <v>13.337436640115859</v>
      </c>
      <c r="CE601">
        <f>VLOOKUP(Table3[[#This Row],[Reference]],metron,23,FALSE)</f>
        <v>1.346101231190151</v>
      </c>
      <c r="CF601">
        <f>VLOOKUP(Table3[[#This Row],[Reference]],metron,24,FALSE)</f>
        <v>1.995212038303694</v>
      </c>
      <c r="CG601">
        <f>VLOOKUP(Table3[[#This Row],[Reference]],metron,25,FALSE)</f>
        <v>6.1559507523939808E-2</v>
      </c>
      <c r="CH601">
        <f>VLOOKUP(Table3[[#This Row],[Reference]],metron,26,FALSE)</f>
        <v>0.13201094391244869</v>
      </c>
    </row>
    <row r="602" spans="1:86" hidden="1" x14ac:dyDescent="0.45">
      <c r="A602">
        <v>1598806800</v>
      </c>
      <c r="B602" t="s">
        <v>800</v>
      </c>
      <c r="C602" t="s">
        <v>64</v>
      </c>
      <c r="D602" t="s">
        <v>65</v>
      </c>
      <c r="E602" t="s">
        <v>682</v>
      </c>
      <c r="F602" t="s">
        <v>676</v>
      </c>
      <c r="G602" t="s">
        <v>668</v>
      </c>
      <c r="H602">
        <v>7</v>
      </c>
      <c r="I602">
        <v>1.67</v>
      </c>
      <c r="J602">
        <v>0</v>
      </c>
      <c r="K602">
        <v>1.65</v>
      </c>
      <c r="L602">
        <v>0.47</v>
      </c>
      <c r="M602">
        <v>3</v>
      </c>
      <c r="N602">
        <v>0</v>
      </c>
      <c r="O602">
        <v>3</v>
      </c>
      <c r="P602">
        <v>1</v>
      </c>
      <c r="Q602">
        <v>1</v>
      </c>
      <c r="R602">
        <v>0</v>
      </c>
      <c r="S602" t="s">
        <v>801</v>
      </c>
      <c r="U602">
        <v>6</v>
      </c>
      <c r="V602">
        <v>2</v>
      </c>
      <c r="W602">
        <v>4</v>
      </c>
      <c r="X602">
        <v>0</v>
      </c>
      <c r="Y602">
        <v>3</v>
      </c>
      <c r="Z602">
        <v>0</v>
      </c>
      <c r="AA602">
        <v>2</v>
      </c>
      <c r="AB602">
        <v>2</v>
      </c>
      <c r="AC602">
        <v>1</v>
      </c>
      <c r="AD602">
        <v>2</v>
      </c>
      <c r="AE602">
        <v>18</v>
      </c>
      <c r="AF602">
        <v>7</v>
      </c>
      <c r="AG602">
        <v>7</v>
      </c>
      <c r="AH602">
        <v>2</v>
      </c>
      <c r="AI602">
        <v>11</v>
      </c>
      <c r="AJ602">
        <v>5</v>
      </c>
      <c r="AK602">
        <v>14</v>
      </c>
      <c r="AL602">
        <v>14</v>
      </c>
      <c r="AM602">
        <v>46</v>
      </c>
      <c r="AN602">
        <v>54</v>
      </c>
      <c r="AO602">
        <v>1.87</v>
      </c>
      <c r="AP602">
        <v>0.89</v>
      </c>
      <c r="AQ602">
        <v>3.25</v>
      </c>
      <c r="AR602">
        <v>75</v>
      </c>
      <c r="AS602">
        <v>100</v>
      </c>
      <c r="AT602">
        <v>67</v>
      </c>
      <c r="AU602">
        <v>42</v>
      </c>
      <c r="AV602">
        <v>17</v>
      </c>
      <c r="AW602">
        <v>0</v>
      </c>
      <c r="AX602">
        <v>84</v>
      </c>
      <c r="AY602">
        <v>84</v>
      </c>
      <c r="AZ602">
        <v>100</v>
      </c>
      <c r="BA602">
        <v>11.17</v>
      </c>
      <c r="BB602">
        <v>6.67</v>
      </c>
      <c r="BC602">
        <v>2.0499999999999998</v>
      </c>
      <c r="BD602">
        <v>3.45</v>
      </c>
      <c r="BE602">
        <v>3.35</v>
      </c>
      <c r="BF602">
        <f>(1/BC602+1/BD602+1/BE602-1)/3</f>
        <v>2.5389137733038563E-2</v>
      </c>
      <c r="BG602">
        <f>1/Table3[[#This Row],[odds_ft_home_team_win]]-Table3[[#This Row],[Margin/3]]</f>
        <v>0.46241574031574195</v>
      </c>
      <c r="BH602">
        <f>1/Table3[[#This Row],[odds_ft_draw]]-Table3[[#This Row],[Margin/3]]</f>
        <v>0.26446593473072955</v>
      </c>
      <c r="BI602">
        <f>1/Table3[[#This Row],[odds_ft_away_team_win]]-Table3[[#This Row],[Margin/3]]</f>
        <v>0.27311832495352856</v>
      </c>
      <c r="BJ602">
        <f>MROUND(Table3[[#This Row],[ProbH]]*100,2)/100</f>
        <v>0.46</v>
      </c>
      <c r="BK602">
        <v>1.32</v>
      </c>
      <c r="BL602">
        <v>2</v>
      </c>
      <c r="BM602">
        <v>3.55</v>
      </c>
      <c r="BN602">
        <v>6.85</v>
      </c>
      <c r="BO602">
        <v>1.8</v>
      </c>
      <c r="BP602">
        <v>1.91</v>
      </c>
      <c r="BQ602" t="s">
        <v>675</v>
      </c>
      <c r="BR602">
        <f>VLOOKUP(Table3[[#This Row],[Reference]],metron,10,FALSE)</f>
        <v>2.5405629139072849</v>
      </c>
      <c r="BS602">
        <f>VLOOKUP(Table3[[#This Row],[Reference]],metron,11,FALSE)</f>
        <v>1.4888836329233679</v>
      </c>
      <c r="BT602">
        <f>VLOOKUP(Table3[[#This Row],[Reference]],metron,12,FALSE)</f>
        <v>1.0516792809839171</v>
      </c>
      <c r="BU602">
        <f>VLOOKUP(Table3[[#This Row],[Reference]],metron,13,FALSE)</f>
        <v>0.64581362346263005</v>
      </c>
      <c r="BV602">
        <f>VLOOKUP(Table3[[#This Row],[Reference]],metron,14,FALSE)</f>
        <v>0.45364238410596031</v>
      </c>
      <c r="BW602">
        <f>VLOOKUP(Table3[[#This Row],[Reference]],metron,15,FALSE)</f>
        <v>12.686892177589851</v>
      </c>
      <c r="BX602">
        <f>VLOOKUP(Table3[[#This Row],[Reference]],metron,16,FALSE)</f>
        <v>9.8059196617336148</v>
      </c>
      <c r="BY602">
        <f>VLOOKUP(Table3[[#This Row],[Reference]],metron,17,FALSE)</f>
        <v>5.3198121263877027</v>
      </c>
      <c r="BZ602">
        <f>VLOOKUP(Table3[[#This Row],[Reference]],metron,18,FALSE)</f>
        <v>4.0954312553373189</v>
      </c>
      <c r="CA602">
        <f>VLOOKUP(Table3[[#This Row],[Reference]],metron,19,FALSE)</f>
        <v>7.3670800512021479</v>
      </c>
      <c r="CB602">
        <f>VLOOKUP(Table3[[#This Row],[Reference]],metron,20,FALSE)</f>
        <v>5.710488406396296</v>
      </c>
      <c r="CC602">
        <f>VLOOKUP(Table3[[#This Row],[Reference]],metron,21,FALSE)</f>
        <v>13.0488908033599</v>
      </c>
      <c r="CD602">
        <f>VLOOKUP(Table3[[#This Row],[Reference]],metron,22,FALSE)</f>
        <v>13.714839543398661</v>
      </c>
      <c r="CE602">
        <f>VLOOKUP(Table3[[#This Row],[Reference]],metron,23,FALSE)</f>
        <v>1.567523459812322</v>
      </c>
      <c r="CF602">
        <f>VLOOKUP(Table3[[#This Row],[Reference]],metron,24,FALSE)</f>
        <v>1.951040391676867</v>
      </c>
      <c r="CG602">
        <f>VLOOKUP(Table3[[#This Row],[Reference]],metron,25,FALSE)</f>
        <v>8.3027335781313744E-2</v>
      </c>
      <c r="CH602">
        <f>VLOOKUP(Table3[[#This Row],[Reference]],metron,26,FALSE)</f>
        <v>0.13117095063239501</v>
      </c>
    </row>
    <row r="603" spans="1:86" hidden="1" x14ac:dyDescent="0.45">
      <c r="A603">
        <v>1598832360</v>
      </c>
      <c r="B603" t="s">
        <v>802</v>
      </c>
      <c r="C603" t="s">
        <v>64</v>
      </c>
      <c r="D603" t="s">
        <v>65</v>
      </c>
      <c r="E603" t="s">
        <v>672</v>
      </c>
      <c r="F603" t="s">
        <v>683</v>
      </c>
      <c r="G603" t="s">
        <v>735</v>
      </c>
      <c r="H603">
        <v>7</v>
      </c>
      <c r="I603">
        <v>2</v>
      </c>
      <c r="J603">
        <v>0</v>
      </c>
      <c r="K603">
        <v>2.09</v>
      </c>
      <c r="L603">
        <v>0.17</v>
      </c>
      <c r="M603">
        <v>2</v>
      </c>
      <c r="N603">
        <v>1</v>
      </c>
      <c r="O603">
        <v>3</v>
      </c>
      <c r="P603">
        <v>2</v>
      </c>
      <c r="Q603">
        <v>1</v>
      </c>
      <c r="R603">
        <v>1</v>
      </c>
      <c r="S603" t="s">
        <v>803</v>
      </c>
      <c r="T603" t="s">
        <v>92</v>
      </c>
      <c r="U603">
        <v>3</v>
      </c>
      <c r="V603">
        <v>1</v>
      </c>
      <c r="W603">
        <v>2</v>
      </c>
      <c r="X603">
        <v>0</v>
      </c>
      <c r="Y603">
        <v>2</v>
      </c>
      <c r="Z603">
        <v>0</v>
      </c>
      <c r="AA603">
        <v>1</v>
      </c>
      <c r="AB603">
        <v>1</v>
      </c>
      <c r="AC603">
        <v>2</v>
      </c>
      <c r="AD603">
        <v>0</v>
      </c>
      <c r="AE603">
        <v>12</v>
      </c>
      <c r="AF603">
        <v>8</v>
      </c>
      <c r="AG603">
        <v>6</v>
      </c>
      <c r="AH603">
        <v>2</v>
      </c>
      <c r="AI603">
        <v>6</v>
      </c>
      <c r="AJ603">
        <v>6</v>
      </c>
      <c r="AK603">
        <v>12</v>
      </c>
      <c r="AL603">
        <v>18</v>
      </c>
      <c r="AM603">
        <v>50</v>
      </c>
      <c r="AN603">
        <v>50</v>
      </c>
      <c r="AO603">
        <v>1.5</v>
      </c>
      <c r="AP603">
        <v>0.91</v>
      </c>
      <c r="AQ603">
        <v>1.67</v>
      </c>
      <c r="AR603">
        <v>17</v>
      </c>
      <c r="AS603">
        <v>42</v>
      </c>
      <c r="AT603">
        <v>17</v>
      </c>
      <c r="AU603">
        <v>17</v>
      </c>
      <c r="AV603">
        <v>17</v>
      </c>
      <c r="AW603">
        <v>0</v>
      </c>
      <c r="AX603">
        <v>75</v>
      </c>
      <c r="AY603">
        <v>17</v>
      </c>
      <c r="AZ603">
        <v>42</v>
      </c>
      <c r="BA603">
        <v>11</v>
      </c>
      <c r="BB603">
        <v>5.83</v>
      </c>
      <c r="BC603">
        <v>2.0499999999999998</v>
      </c>
      <c r="BD603">
        <v>3.3</v>
      </c>
      <c r="BE603">
        <v>3.5</v>
      </c>
      <c r="BF603">
        <f>(1/BC603+1/BD603+1/BE603-1)/3</f>
        <v>2.5516488931123089E-2</v>
      </c>
      <c r="BG603">
        <f>1/Table3[[#This Row],[odds_ft_home_team_win]]-Table3[[#This Row],[Margin/3]]</f>
        <v>0.46228838911765746</v>
      </c>
      <c r="BH603">
        <f>1/Table3[[#This Row],[odds_ft_draw]]-Table3[[#This Row],[Margin/3]]</f>
        <v>0.27751381409917997</v>
      </c>
      <c r="BI603">
        <f>1/Table3[[#This Row],[odds_ft_away_team_win]]-Table3[[#This Row],[Margin/3]]</f>
        <v>0.26019779678316263</v>
      </c>
      <c r="BJ603">
        <f>MROUND(Table3[[#This Row],[ProbH]]*100,2)/100</f>
        <v>0.46</v>
      </c>
      <c r="BK603">
        <v>1.3</v>
      </c>
      <c r="BL603">
        <v>1.95</v>
      </c>
      <c r="BM603">
        <v>3.4</v>
      </c>
      <c r="BN603">
        <v>6.6</v>
      </c>
      <c r="BO603">
        <v>1.77</v>
      </c>
      <c r="BP603">
        <v>1.95</v>
      </c>
      <c r="BQ603" t="s">
        <v>729</v>
      </c>
      <c r="BR603">
        <f>VLOOKUP(Table3[[#This Row],[Reference]],metron,10,FALSE)</f>
        <v>2.5405629139072849</v>
      </c>
      <c r="BS603">
        <f>VLOOKUP(Table3[[#This Row],[Reference]],metron,11,FALSE)</f>
        <v>1.4888836329233679</v>
      </c>
      <c r="BT603">
        <f>VLOOKUP(Table3[[#This Row],[Reference]],metron,12,FALSE)</f>
        <v>1.0516792809839171</v>
      </c>
      <c r="BU603">
        <f>VLOOKUP(Table3[[#This Row],[Reference]],metron,13,FALSE)</f>
        <v>0.64581362346263005</v>
      </c>
      <c r="BV603">
        <f>VLOOKUP(Table3[[#This Row],[Reference]],metron,14,FALSE)</f>
        <v>0.45364238410596031</v>
      </c>
      <c r="BW603">
        <f>VLOOKUP(Table3[[#This Row],[Reference]],metron,15,FALSE)</f>
        <v>12.686892177589851</v>
      </c>
      <c r="BX603">
        <f>VLOOKUP(Table3[[#This Row],[Reference]],metron,16,FALSE)</f>
        <v>9.8059196617336148</v>
      </c>
      <c r="BY603">
        <f>VLOOKUP(Table3[[#This Row],[Reference]],metron,17,FALSE)</f>
        <v>5.3198121263877027</v>
      </c>
      <c r="BZ603">
        <f>VLOOKUP(Table3[[#This Row],[Reference]],metron,18,FALSE)</f>
        <v>4.0954312553373189</v>
      </c>
      <c r="CA603">
        <f>VLOOKUP(Table3[[#This Row],[Reference]],metron,19,FALSE)</f>
        <v>7.3670800512021479</v>
      </c>
      <c r="CB603">
        <f>VLOOKUP(Table3[[#This Row],[Reference]],metron,20,FALSE)</f>
        <v>5.710488406396296</v>
      </c>
      <c r="CC603">
        <f>VLOOKUP(Table3[[#This Row],[Reference]],metron,21,FALSE)</f>
        <v>13.0488908033599</v>
      </c>
      <c r="CD603">
        <f>VLOOKUP(Table3[[#This Row],[Reference]],metron,22,FALSE)</f>
        <v>13.714839543398661</v>
      </c>
      <c r="CE603">
        <f>VLOOKUP(Table3[[#This Row],[Reference]],metron,23,FALSE)</f>
        <v>1.567523459812322</v>
      </c>
      <c r="CF603">
        <f>VLOOKUP(Table3[[#This Row],[Reference]],metron,24,FALSE)</f>
        <v>1.951040391676867</v>
      </c>
      <c r="CG603">
        <f>VLOOKUP(Table3[[#This Row],[Reference]],metron,25,FALSE)</f>
        <v>8.3027335781313744E-2</v>
      </c>
      <c r="CH603">
        <f>VLOOKUP(Table3[[#This Row],[Reference]],metron,26,FALSE)</f>
        <v>0.13117095063239501</v>
      </c>
    </row>
    <row r="604" spans="1:86" hidden="1" x14ac:dyDescent="0.45">
      <c r="A604">
        <v>1598839560</v>
      </c>
      <c r="B604" t="s">
        <v>804</v>
      </c>
      <c r="C604" t="s">
        <v>64</v>
      </c>
      <c r="D604" t="s">
        <v>65</v>
      </c>
      <c r="E604" t="s">
        <v>704</v>
      </c>
      <c r="F604" t="s">
        <v>689</v>
      </c>
      <c r="G604" t="s">
        <v>678</v>
      </c>
      <c r="H604">
        <v>7</v>
      </c>
      <c r="I604">
        <v>1.67</v>
      </c>
      <c r="J604">
        <v>0.67</v>
      </c>
      <c r="K604">
        <v>1.79</v>
      </c>
      <c r="L604">
        <v>0.59</v>
      </c>
      <c r="M604">
        <v>2</v>
      </c>
      <c r="N604">
        <v>1</v>
      </c>
      <c r="O604">
        <v>3</v>
      </c>
      <c r="P604">
        <v>1</v>
      </c>
      <c r="Q604">
        <v>0</v>
      </c>
      <c r="R604">
        <v>1</v>
      </c>
      <c r="S604" t="s">
        <v>805</v>
      </c>
      <c r="T604">
        <v>27</v>
      </c>
      <c r="U604">
        <v>10</v>
      </c>
      <c r="V604">
        <v>5</v>
      </c>
      <c r="W604">
        <v>1</v>
      </c>
      <c r="X604">
        <v>0</v>
      </c>
      <c r="Y604">
        <v>1</v>
      </c>
      <c r="Z604">
        <v>0</v>
      </c>
      <c r="AA604">
        <v>0</v>
      </c>
      <c r="AB604">
        <v>1</v>
      </c>
      <c r="AC604">
        <v>1</v>
      </c>
      <c r="AD604">
        <v>0</v>
      </c>
      <c r="AE604">
        <v>17</v>
      </c>
      <c r="AF604">
        <v>14</v>
      </c>
      <c r="AG604">
        <v>5</v>
      </c>
      <c r="AH604">
        <v>5</v>
      </c>
      <c r="AI604">
        <v>12</v>
      </c>
      <c r="AJ604">
        <v>9</v>
      </c>
      <c r="AK604">
        <v>15</v>
      </c>
      <c r="AL604">
        <v>11</v>
      </c>
      <c r="AM604">
        <v>46</v>
      </c>
      <c r="AN604">
        <v>54</v>
      </c>
      <c r="AO604">
        <v>1.71</v>
      </c>
      <c r="AP604">
        <v>1.49</v>
      </c>
      <c r="AQ604">
        <v>3.17</v>
      </c>
      <c r="AR604">
        <v>100</v>
      </c>
      <c r="AS604">
        <v>100</v>
      </c>
      <c r="AT604">
        <v>50</v>
      </c>
      <c r="AU604">
        <v>50</v>
      </c>
      <c r="AV604">
        <v>17</v>
      </c>
      <c r="AW604">
        <v>50</v>
      </c>
      <c r="AX604">
        <v>67</v>
      </c>
      <c r="AY604">
        <v>84</v>
      </c>
      <c r="AZ604">
        <v>100</v>
      </c>
      <c r="BA604">
        <v>12.34</v>
      </c>
      <c r="BB604">
        <v>6</v>
      </c>
      <c r="BC604">
        <v>1.48</v>
      </c>
      <c r="BD604">
        <v>4.3499999999999996</v>
      </c>
      <c r="BE604">
        <v>5.9</v>
      </c>
      <c r="BF604">
        <f>(1/BC604+1/BD604+1/BE604-1)/3</f>
        <v>2.5017419523556256E-2</v>
      </c>
      <c r="BG604">
        <f>1/Table3[[#This Row],[odds_ft_home_team_win]]-Table3[[#This Row],[Margin/3]]</f>
        <v>0.65065825615211936</v>
      </c>
      <c r="BH604">
        <f>1/Table3[[#This Row],[odds_ft_draw]]-Table3[[#This Row],[Margin/3]]</f>
        <v>0.20486763794770813</v>
      </c>
      <c r="BI604">
        <f>1/Table3[[#This Row],[odds_ft_away_team_win]]-Table3[[#This Row],[Margin/3]]</f>
        <v>0.14447410590017254</v>
      </c>
      <c r="BJ604">
        <f>MROUND(Table3[[#This Row],[ProbH]]*100,2)/100</f>
        <v>0.66</v>
      </c>
      <c r="BK604">
        <v>1.18</v>
      </c>
      <c r="BL604">
        <v>1.59</v>
      </c>
      <c r="BM604">
        <v>2.4500000000000002</v>
      </c>
      <c r="BN604">
        <v>4.3499999999999996</v>
      </c>
      <c r="BO604">
        <v>1.69</v>
      </c>
      <c r="BP604">
        <v>2.0499999999999998</v>
      </c>
      <c r="BQ604" t="s">
        <v>708</v>
      </c>
      <c r="BR604">
        <f>VLOOKUP(Table3[[#This Row],[Reference]],metron,10,FALSE)</f>
        <v>2.9251336898395728</v>
      </c>
      <c r="BS604">
        <f>VLOOKUP(Table3[[#This Row],[Reference]],metron,11,FALSE)</f>
        <v>2.089675030851502</v>
      </c>
      <c r="BT604">
        <f>VLOOKUP(Table3[[#This Row],[Reference]],metron,12,FALSE)</f>
        <v>0.8354586589880707</v>
      </c>
      <c r="BU604">
        <f>VLOOKUP(Table3[[#This Row],[Reference]],metron,13,FALSE)</f>
        <v>0.92472233648704238</v>
      </c>
      <c r="BV604">
        <f>VLOOKUP(Table3[[#This Row],[Reference]],metron,14,FALSE)</f>
        <v>0.35252982311805842</v>
      </c>
      <c r="BW604">
        <f>VLOOKUP(Table3[[#This Row],[Reference]],metron,15,FALSE)</f>
        <v>15.366666666666671</v>
      </c>
      <c r="BX604">
        <f>VLOOKUP(Table3[[#This Row],[Reference]],metron,16,FALSE)</f>
        <v>8.5234848484848484</v>
      </c>
      <c r="BY604">
        <f>VLOOKUP(Table3[[#This Row],[Reference]],metron,17,FALSE)</f>
        <v>6.6873065015479876</v>
      </c>
      <c r="BZ604">
        <f>VLOOKUP(Table3[[#This Row],[Reference]],metron,18,FALSE)</f>
        <v>3.3490712074303399</v>
      </c>
      <c r="CA604">
        <f>VLOOKUP(Table3[[#This Row],[Reference]],metron,19,FALSE)</f>
        <v>8.679360165118684</v>
      </c>
      <c r="CB604">
        <f>VLOOKUP(Table3[[#This Row],[Reference]],metron,20,FALSE)</f>
        <v>5.1744136410545085</v>
      </c>
      <c r="CC604">
        <f>VLOOKUP(Table3[[#This Row],[Reference]],metron,21,FALSE)</f>
        <v>12.62384615384615</v>
      </c>
      <c r="CD604">
        <f>VLOOKUP(Table3[[#This Row],[Reference]],metron,22,FALSE)</f>
        <v>13.844615384615381</v>
      </c>
      <c r="CE604">
        <f>VLOOKUP(Table3[[#This Row],[Reference]],metron,23,FALSE)</f>
        <v>1.369710467706013</v>
      </c>
      <c r="CF604">
        <f>VLOOKUP(Table3[[#This Row],[Reference]],metron,24,FALSE)</f>
        <v>2.0920564216778019</v>
      </c>
      <c r="CG604">
        <f>VLOOKUP(Table3[[#This Row],[Reference]],metron,25,FALSE)</f>
        <v>7.126948775055679E-2</v>
      </c>
      <c r="CH604">
        <f>VLOOKUP(Table3[[#This Row],[Reference]],metron,26,FALSE)</f>
        <v>0.13214550853749071</v>
      </c>
    </row>
    <row r="605" spans="1:86" x14ac:dyDescent="0.45">
      <c r="A605">
        <v>1598925900</v>
      </c>
      <c r="B605" t="s">
        <v>806</v>
      </c>
      <c r="C605" t="s">
        <v>64</v>
      </c>
      <c r="D605" t="s">
        <v>65</v>
      </c>
      <c r="E605" t="s">
        <v>667</v>
      </c>
      <c r="F605" t="s">
        <v>677</v>
      </c>
      <c r="G605" t="s">
        <v>717</v>
      </c>
      <c r="H605">
        <v>7</v>
      </c>
      <c r="I605">
        <v>3</v>
      </c>
      <c r="J605">
        <v>0.67</v>
      </c>
      <c r="K605">
        <v>2.29</v>
      </c>
      <c r="L605">
        <v>1.06</v>
      </c>
      <c r="M605">
        <v>2</v>
      </c>
      <c r="N605">
        <v>1</v>
      </c>
      <c r="O605">
        <v>3</v>
      </c>
      <c r="P605">
        <v>3</v>
      </c>
      <c r="Q605">
        <v>2</v>
      </c>
      <c r="R605">
        <v>1</v>
      </c>
      <c r="S605" t="s">
        <v>807</v>
      </c>
      <c r="T605">
        <v>10</v>
      </c>
      <c r="U605">
        <v>6</v>
      </c>
      <c r="V605">
        <v>2</v>
      </c>
      <c r="W605">
        <v>2</v>
      </c>
      <c r="X605">
        <v>0</v>
      </c>
      <c r="Y605">
        <v>4</v>
      </c>
      <c r="Z605">
        <v>1</v>
      </c>
      <c r="AA605">
        <v>1</v>
      </c>
      <c r="AB605">
        <v>1</v>
      </c>
      <c r="AC605">
        <v>2</v>
      </c>
      <c r="AD605">
        <v>3</v>
      </c>
      <c r="AE605">
        <v>19</v>
      </c>
      <c r="AF605">
        <v>9</v>
      </c>
      <c r="AG605">
        <v>6</v>
      </c>
      <c r="AH605">
        <v>2</v>
      </c>
      <c r="AI605">
        <v>13</v>
      </c>
      <c r="AJ605">
        <v>7</v>
      </c>
      <c r="AK605">
        <v>15</v>
      </c>
      <c r="AL605">
        <v>20</v>
      </c>
      <c r="AM605">
        <v>73</v>
      </c>
      <c r="AN605">
        <v>27</v>
      </c>
      <c r="AO605">
        <v>2.02</v>
      </c>
      <c r="AP605">
        <v>0.87</v>
      </c>
      <c r="AQ605">
        <v>2</v>
      </c>
      <c r="AR605">
        <v>59</v>
      </c>
      <c r="AS605">
        <v>59</v>
      </c>
      <c r="AT605">
        <v>42</v>
      </c>
      <c r="AU605">
        <v>17</v>
      </c>
      <c r="AV605">
        <v>0</v>
      </c>
      <c r="AW605">
        <v>34</v>
      </c>
      <c r="AX605">
        <v>59</v>
      </c>
      <c r="AY605">
        <v>42</v>
      </c>
      <c r="AZ605">
        <v>67</v>
      </c>
      <c r="BA605">
        <v>9.83</v>
      </c>
      <c r="BB605">
        <v>4.33</v>
      </c>
      <c r="BC605">
        <v>1.61</v>
      </c>
      <c r="BD605">
        <v>3.8</v>
      </c>
      <c r="BE605">
        <v>5.2</v>
      </c>
      <c r="BF605">
        <f>(1/BC605+1/BD605+1/BE605-1)/3</f>
        <v>2.5527866488964879E-2</v>
      </c>
      <c r="BG605">
        <f>1/Table3[[#This Row],[odds_ft_home_team_win]]-Table3[[#This Row],[Margin/3]]</f>
        <v>0.59559014593339532</v>
      </c>
      <c r="BH605">
        <f>1/Table3[[#This Row],[odds_ft_draw]]-Table3[[#This Row],[Margin/3]]</f>
        <v>0.23763002824787721</v>
      </c>
      <c r="BI605">
        <f>1/Table3[[#This Row],[odds_ft_away_team_win]]-Table3[[#This Row],[Margin/3]]</f>
        <v>0.16677982581872741</v>
      </c>
      <c r="BJ605">
        <f>MROUND(Table3[[#This Row],[ProbH]]*100,2)/100</f>
        <v>0.6</v>
      </c>
      <c r="BK605">
        <v>1.23</v>
      </c>
      <c r="BL605">
        <v>1.74</v>
      </c>
      <c r="BM605">
        <v>2.9</v>
      </c>
      <c r="BN605">
        <v>5.35</v>
      </c>
      <c r="BO605">
        <v>1.74</v>
      </c>
      <c r="BP605">
        <v>2</v>
      </c>
      <c r="BQ605" t="s">
        <v>736</v>
      </c>
      <c r="BR605">
        <f>VLOOKUP(Table3[[#This Row],[Reference]],metron,10,FALSE)</f>
        <v>2.7310090702947849</v>
      </c>
      <c r="BS605">
        <f>VLOOKUP(Table3[[#This Row],[Reference]],metron,11,FALSE)</f>
        <v>1.841836734693878</v>
      </c>
      <c r="BT605">
        <f>VLOOKUP(Table3[[#This Row],[Reference]],metron,12,FALSE)</f>
        <v>0.88917233560090703</v>
      </c>
      <c r="BU605">
        <f>VLOOKUP(Table3[[#This Row],[Reference]],metron,13,FALSE)</f>
        <v>0.804822695035461</v>
      </c>
      <c r="BV605">
        <f>VLOOKUP(Table3[[#This Row],[Reference]],metron,14,FALSE)</f>
        <v>0.38099290780141842</v>
      </c>
      <c r="BW605">
        <f>VLOOKUP(Table3[[#This Row],[Reference]],metron,15,FALSE)</f>
        <v>14.25174825174825</v>
      </c>
      <c r="BX605">
        <f>VLOOKUP(Table3[[#This Row],[Reference]],metron,16,FALSE)</f>
        <v>8.8316683316683324</v>
      </c>
      <c r="BY605">
        <f>VLOOKUP(Table3[[#This Row],[Reference]],metron,17,FALSE)</f>
        <v>6.2901265822784813</v>
      </c>
      <c r="BZ605">
        <f>VLOOKUP(Table3[[#This Row],[Reference]],metron,18,FALSE)</f>
        <v>3.6162025316455702</v>
      </c>
      <c r="CA605">
        <f>VLOOKUP(Table3[[#This Row],[Reference]],metron,19,FALSE)</f>
        <v>7.9616216694697686</v>
      </c>
      <c r="CB605">
        <f>VLOOKUP(Table3[[#This Row],[Reference]],metron,20,FALSE)</f>
        <v>5.2154658000227627</v>
      </c>
      <c r="CC605">
        <f>VLOOKUP(Table3[[#This Row],[Reference]],metron,21,FALSE)</f>
        <v>12.444895886236671</v>
      </c>
      <c r="CD605">
        <f>VLOOKUP(Table3[[#This Row],[Reference]],metron,22,FALSE)</f>
        <v>13.620619603859829</v>
      </c>
      <c r="CE605">
        <f>VLOOKUP(Table3[[#This Row],[Reference]],metron,23,FALSE)</f>
        <v>1.406084017382907</v>
      </c>
      <c r="CF605">
        <f>VLOOKUP(Table3[[#This Row],[Reference]],metron,24,FALSE)</f>
        <v>2.070980202800579</v>
      </c>
      <c r="CG605">
        <f>VLOOKUP(Table3[[#This Row],[Reference]],metron,25,FALSE)</f>
        <v>6.1323032351521013E-2</v>
      </c>
      <c r="CH605">
        <f>VLOOKUP(Table3[[#This Row],[Reference]],metron,26,FALSE)</f>
        <v>0.1313375181071946</v>
      </c>
    </row>
    <row r="606" spans="1:86" hidden="1" x14ac:dyDescent="0.45">
      <c r="A606">
        <v>1599094800</v>
      </c>
      <c r="B606" t="s">
        <v>808</v>
      </c>
      <c r="C606" t="s">
        <v>64</v>
      </c>
      <c r="D606" t="s">
        <v>65</v>
      </c>
      <c r="E606" t="s">
        <v>694</v>
      </c>
      <c r="F606" t="s">
        <v>699</v>
      </c>
      <c r="G606" t="s">
        <v>662</v>
      </c>
      <c r="H606">
        <v>8</v>
      </c>
      <c r="I606">
        <v>2</v>
      </c>
      <c r="J606">
        <v>0.33</v>
      </c>
      <c r="K606">
        <v>2.37</v>
      </c>
      <c r="L606">
        <v>0.65</v>
      </c>
      <c r="M606">
        <v>3</v>
      </c>
      <c r="N606">
        <v>1</v>
      </c>
      <c r="O606">
        <v>4</v>
      </c>
      <c r="P606">
        <v>0</v>
      </c>
      <c r="Q606">
        <v>0</v>
      </c>
      <c r="R606">
        <v>0</v>
      </c>
      <c r="S606" t="s">
        <v>809</v>
      </c>
      <c r="T606">
        <v>72</v>
      </c>
      <c r="U606">
        <v>3</v>
      </c>
      <c r="V606">
        <v>5</v>
      </c>
      <c r="W606">
        <v>1</v>
      </c>
      <c r="X606">
        <v>0</v>
      </c>
      <c r="Y606">
        <v>2</v>
      </c>
      <c r="Z606">
        <v>0</v>
      </c>
      <c r="AA606">
        <v>0</v>
      </c>
      <c r="AB606">
        <v>1</v>
      </c>
      <c r="AC606">
        <v>2</v>
      </c>
      <c r="AD606">
        <v>0</v>
      </c>
      <c r="AE606">
        <v>6</v>
      </c>
      <c r="AF606">
        <v>18</v>
      </c>
      <c r="AG606">
        <v>3</v>
      </c>
      <c r="AH606">
        <v>7</v>
      </c>
      <c r="AI606">
        <v>3</v>
      </c>
      <c r="AJ606">
        <v>11</v>
      </c>
      <c r="AK606">
        <v>22</v>
      </c>
      <c r="AL606">
        <v>18</v>
      </c>
      <c r="AM606">
        <v>39</v>
      </c>
      <c r="AN606">
        <v>61</v>
      </c>
      <c r="AO606">
        <v>0.78</v>
      </c>
      <c r="AP606">
        <v>2.04</v>
      </c>
      <c r="AQ606">
        <v>3.67</v>
      </c>
      <c r="AR606">
        <v>67</v>
      </c>
      <c r="AS606">
        <v>84</v>
      </c>
      <c r="AT606">
        <v>67</v>
      </c>
      <c r="AU606">
        <v>67</v>
      </c>
      <c r="AV606">
        <v>17</v>
      </c>
      <c r="AW606">
        <v>50</v>
      </c>
      <c r="AX606">
        <v>84</v>
      </c>
      <c r="AY606">
        <v>67</v>
      </c>
      <c r="AZ606">
        <v>84</v>
      </c>
      <c r="BA606">
        <v>8</v>
      </c>
      <c r="BB606">
        <v>4.67</v>
      </c>
      <c r="BC606">
        <v>1.7</v>
      </c>
      <c r="BD606">
        <v>3.7</v>
      </c>
      <c r="BE606">
        <v>4.5999999999999996</v>
      </c>
      <c r="BF606">
        <f>(1/BC606+1/BD606+1/BE606-1)/3</f>
        <v>2.5298956245247844E-2</v>
      </c>
      <c r="BG606">
        <f>1/Table3[[#This Row],[odds_ft_home_team_win]]-Table3[[#This Row],[Margin/3]]</f>
        <v>0.56293633787239927</v>
      </c>
      <c r="BH606">
        <f>1/Table3[[#This Row],[odds_ft_draw]]-Table3[[#This Row],[Margin/3]]</f>
        <v>0.2449713140250224</v>
      </c>
      <c r="BI606">
        <f>1/Table3[[#This Row],[odds_ft_away_team_win]]-Table3[[#This Row],[Margin/3]]</f>
        <v>0.19209234810257828</v>
      </c>
      <c r="BJ606">
        <f>MROUND(Table3[[#This Row],[ProbH]]*100,2)/100</f>
        <v>0.56000000000000005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 t="s">
        <v>770</v>
      </c>
      <c r="BR606">
        <f>VLOOKUP(Table3[[#This Row],[Reference]],metron,10,FALSE)</f>
        <v>2.6892488954344627</v>
      </c>
      <c r="BS606">
        <f>VLOOKUP(Table3[[#This Row],[Reference]],metron,11,FALSE)</f>
        <v>1.7546812539448771</v>
      </c>
      <c r="BT606">
        <f>VLOOKUP(Table3[[#This Row],[Reference]],metron,12,FALSE)</f>
        <v>0.93456764148958549</v>
      </c>
      <c r="BU606">
        <f>VLOOKUP(Table3[[#This Row],[Reference]],metron,13,FALSE)</f>
        <v>0.77824531874605507</v>
      </c>
      <c r="BV606">
        <f>VLOOKUP(Table3[[#This Row],[Reference]],metron,14,FALSE)</f>
        <v>0.41237113402061848</v>
      </c>
      <c r="BW606">
        <f>VLOOKUP(Table3[[#This Row],[Reference]],metron,15,FALSE)</f>
        <v>13.77153558052435</v>
      </c>
      <c r="BX606">
        <f>VLOOKUP(Table3[[#This Row],[Reference]],metron,16,FALSE)</f>
        <v>9.0445692883895124</v>
      </c>
      <c r="BY606">
        <f>VLOOKUP(Table3[[#This Row],[Reference]],metron,17,FALSE)</f>
        <v>6.0821292775665396</v>
      </c>
      <c r="BZ606">
        <f>VLOOKUP(Table3[[#This Row],[Reference]],metron,18,FALSE)</f>
        <v>3.8201520912547529</v>
      </c>
      <c r="CA606">
        <f>VLOOKUP(Table3[[#This Row],[Reference]],metron,19,FALSE)</f>
        <v>7.6894063029578108</v>
      </c>
      <c r="CB606">
        <f>VLOOKUP(Table3[[#This Row],[Reference]],metron,20,FALSE)</f>
        <v>5.224417197134759</v>
      </c>
      <c r="CC606">
        <f>VLOOKUP(Table3[[#This Row],[Reference]],metron,21,FALSE)</f>
        <v>12.297605473204101</v>
      </c>
      <c r="CD606">
        <f>VLOOKUP(Table3[[#This Row],[Reference]],metron,22,FALSE)</f>
        <v>13.310908399847969</v>
      </c>
      <c r="CE606">
        <f>VLOOKUP(Table3[[#This Row],[Reference]],metron,23,FALSE)</f>
        <v>1.3713126843657819</v>
      </c>
      <c r="CF606">
        <f>VLOOKUP(Table3[[#This Row],[Reference]],metron,24,FALSE)</f>
        <v>1.9516961651917399</v>
      </c>
      <c r="CG606">
        <f>VLOOKUP(Table3[[#This Row],[Reference]],metron,25,FALSE)</f>
        <v>6.6002949852507375E-2</v>
      </c>
      <c r="CH606">
        <f>VLOOKUP(Table3[[#This Row],[Reference]],metron,26,FALSE)</f>
        <v>0.1297935103244838</v>
      </c>
    </row>
    <row r="607" spans="1:86" hidden="1" x14ac:dyDescent="0.45">
      <c r="A607">
        <v>1599177600</v>
      </c>
      <c r="B607" t="s">
        <v>810</v>
      </c>
      <c r="C607" t="s">
        <v>64</v>
      </c>
      <c r="D607" t="s">
        <v>65</v>
      </c>
      <c r="E607" t="s">
        <v>683</v>
      </c>
      <c r="F607" t="s">
        <v>705</v>
      </c>
      <c r="G607" t="s">
        <v>678</v>
      </c>
      <c r="H607">
        <v>8</v>
      </c>
      <c r="I607">
        <v>2.33</v>
      </c>
      <c r="J607">
        <v>0.75</v>
      </c>
      <c r="K607">
        <v>1.82</v>
      </c>
      <c r="L607">
        <v>0.55000000000000004</v>
      </c>
      <c r="M607">
        <v>4</v>
      </c>
      <c r="N607">
        <v>1</v>
      </c>
      <c r="O607">
        <v>5</v>
      </c>
      <c r="P607">
        <v>2</v>
      </c>
      <c r="Q607">
        <v>2</v>
      </c>
      <c r="R607">
        <v>0</v>
      </c>
      <c r="S607" t="s">
        <v>811</v>
      </c>
      <c r="T607">
        <v>77</v>
      </c>
      <c r="U607">
        <v>6</v>
      </c>
      <c r="V607">
        <v>7</v>
      </c>
      <c r="W607">
        <v>1</v>
      </c>
      <c r="X607">
        <v>0</v>
      </c>
      <c r="Y607">
        <v>3</v>
      </c>
      <c r="Z607">
        <v>0</v>
      </c>
      <c r="AA607">
        <v>0</v>
      </c>
      <c r="AB607">
        <v>1</v>
      </c>
      <c r="AC607">
        <v>1</v>
      </c>
      <c r="AD607">
        <v>2</v>
      </c>
      <c r="AE607">
        <v>17</v>
      </c>
      <c r="AF607">
        <v>15</v>
      </c>
      <c r="AG607">
        <v>6</v>
      </c>
      <c r="AH607">
        <v>2</v>
      </c>
      <c r="AI607">
        <v>11</v>
      </c>
      <c r="AJ607">
        <v>13</v>
      </c>
      <c r="AK607">
        <v>8</v>
      </c>
      <c r="AL607">
        <v>8</v>
      </c>
      <c r="AM607">
        <v>43</v>
      </c>
      <c r="AN607">
        <v>57</v>
      </c>
      <c r="AO607">
        <v>1.74</v>
      </c>
      <c r="AP607">
        <v>1.39</v>
      </c>
      <c r="AQ607">
        <v>3.21</v>
      </c>
      <c r="AR607">
        <v>84</v>
      </c>
      <c r="AS607">
        <v>84</v>
      </c>
      <c r="AT607">
        <v>67</v>
      </c>
      <c r="AU607">
        <v>42</v>
      </c>
      <c r="AV607">
        <v>29</v>
      </c>
      <c r="AW607">
        <v>50</v>
      </c>
      <c r="AX607">
        <v>84</v>
      </c>
      <c r="AY607">
        <v>59</v>
      </c>
      <c r="AZ607">
        <v>71</v>
      </c>
      <c r="BA607">
        <v>10.5</v>
      </c>
      <c r="BB607">
        <v>4.83</v>
      </c>
      <c r="BC607">
        <v>2.25</v>
      </c>
      <c r="BD607">
        <v>3.4</v>
      </c>
      <c r="BE607">
        <v>3</v>
      </c>
      <c r="BF607">
        <f>(1/BC607+1/BD607+1/BE607-1)/3</f>
        <v>2.3965141612200425E-2</v>
      </c>
      <c r="BG607">
        <f>1/Table3[[#This Row],[odds_ft_home_team_win]]-Table3[[#This Row],[Margin/3]]</f>
        <v>0.420479302832244</v>
      </c>
      <c r="BH607">
        <f>1/Table3[[#This Row],[odds_ft_draw]]-Table3[[#This Row],[Margin/3]]</f>
        <v>0.27015250544662311</v>
      </c>
      <c r="BI607">
        <f>1/Table3[[#This Row],[odds_ft_away_team_win]]-Table3[[#This Row],[Margin/3]]</f>
        <v>0.30936819172113289</v>
      </c>
      <c r="BJ607">
        <f>MROUND(Table3[[#This Row],[ProbH]]*100,2)/100</f>
        <v>0.42</v>
      </c>
      <c r="BK607">
        <v>1.22</v>
      </c>
      <c r="BL607">
        <v>1.71</v>
      </c>
      <c r="BM607">
        <v>2.8</v>
      </c>
      <c r="BN607">
        <v>5.0999999999999996</v>
      </c>
      <c r="BO607">
        <v>1.59</v>
      </c>
      <c r="BP607">
        <v>2.25</v>
      </c>
      <c r="BQ607" t="s">
        <v>726</v>
      </c>
      <c r="BR607">
        <f>VLOOKUP(Table3[[#This Row],[Reference]],metron,10,FALSE)</f>
        <v>2.4884649511978703</v>
      </c>
      <c r="BS607">
        <f>VLOOKUP(Table3[[#This Row],[Reference]],metron,11,FALSE)</f>
        <v>1.396960958296362</v>
      </c>
      <c r="BT607">
        <f>VLOOKUP(Table3[[#This Row],[Reference]],metron,12,FALSE)</f>
        <v>1.091503992901508</v>
      </c>
      <c r="BU607">
        <f>VLOOKUP(Table3[[#This Row],[Reference]],metron,13,FALSE)</f>
        <v>0.60765391014975045</v>
      </c>
      <c r="BV607">
        <f>VLOOKUP(Table3[[#This Row],[Reference]],metron,14,FALSE)</f>
        <v>0.47276760953965608</v>
      </c>
      <c r="BW607">
        <f>VLOOKUP(Table3[[#This Row],[Reference]],metron,15,FALSE)</f>
        <v>12.29504785684561</v>
      </c>
      <c r="BX607">
        <f>VLOOKUP(Table3[[#This Row],[Reference]],metron,16,FALSE)</f>
        <v>10.047232625884311</v>
      </c>
      <c r="BY607">
        <f>VLOOKUP(Table3[[#This Row],[Reference]],metron,17,FALSE)</f>
        <v>5.2917192097519967</v>
      </c>
      <c r="BZ607">
        <f>VLOOKUP(Table3[[#This Row],[Reference]],metron,18,FALSE)</f>
        <v>4.2580916351408158</v>
      </c>
      <c r="CA607">
        <f>VLOOKUP(Table3[[#This Row],[Reference]],metron,19,FALSE)</f>
        <v>7.0033286470936131</v>
      </c>
      <c r="CB607">
        <f>VLOOKUP(Table3[[#This Row],[Reference]],metron,20,FALSE)</f>
        <v>5.789140990743495</v>
      </c>
      <c r="CC607">
        <f>VLOOKUP(Table3[[#This Row],[Reference]],metron,21,FALSE)</f>
        <v>12.77041895895049</v>
      </c>
      <c r="CD607">
        <f>VLOOKUP(Table3[[#This Row],[Reference]],metron,22,FALSE)</f>
        <v>13.411129919593741</v>
      </c>
      <c r="CE607">
        <f>VLOOKUP(Table3[[#This Row],[Reference]],metron,23,FALSE)</f>
        <v>1.556141062018646</v>
      </c>
      <c r="CF607">
        <f>VLOOKUP(Table3[[#This Row],[Reference]],metron,24,FALSE)</f>
        <v>1.9114308877178761</v>
      </c>
      <c r="CG607">
        <f>VLOOKUP(Table3[[#This Row],[Reference]],metron,25,FALSE)</f>
        <v>8.4920956627482766E-2</v>
      </c>
      <c r="CH607">
        <f>VLOOKUP(Table3[[#This Row],[Reference]],metron,26,FALSE)</f>
        <v>0.1323469801378192</v>
      </c>
    </row>
    <row r="608" spans="1:86" hidden="1" x14ac:dyDescent="0.45">
      <c r="A608">
        <v>1599184800</v>
      </c>
      <c r="B608" t="s">
        <v>812</v>
      </c>
      <c r="C608" t="s">
        <v>64</v>
      </c>
      <c r="D608" t="s">
        <v>65</v>
      </c>
      <c r="E608" t="s">
        <v>693</v>
      </c>
      <c r="F608" t="s">
        <v>688</v>
      </c>
      <c r="G608" t="s">
        <v>710</v>
      </c>
      <c r="H608">
        <v>8</v>
      </c>
      <c r="I608">
        <v>1.5</v>
      </c>
      <c r="J608">
        <v>1</v>
      </c>
      <c r="K608">
        <v>1.43</v>
      </c>
      <c r="L608">
        <v>0.35</v>
      </c>
      <c r="M608">
        <v>3</v>
      </c>
      <c r="N608">
        <v>1</v>
      </c>
      <c r="O608">
        <v>4</v>
      </c>
      <c r="P608">
        <v>2</v>
      </c>
      <c r="Q608">
        <v>2</v>
      </c>
      <c r="R608">
        <v>0</v>
      </c>
      <c r="S608" t="s">
        <v>813</v>
      </c>
      <c r="T608">
        <v>80</v>
      </c>
      <c r="U608">
        <v>4</v>
      </c>
      <c r="V608">
        <v>3</v>
      </c>
      <c r="W608">
        <v>2</v>
      </c>
      <c r="X608">
        <v>0</v>
      </c>
      <c r="Y608">
        <v>1</v>
      </c>
      <c r="Z608">
        <v>0</v>
      </c>
      <c r="AA608">
        <v>1</v>
      </c>
      <c r="AB608">
        <v>1</v>
      </c>
      <c r="AC608">
        <v>0</v>
      </c>
      <c r="AD608">
        <v>1</v>
      </c>
      <c r="AE608">
        <v>13</v>
      </c>
      <c r="AF608">
        <v>8</v>
      </c>
      <c r="AG608">
        <v>7</v>
      </c>
      <c r="AH608">
        <v>5</v>
      </c>
      <c r="AI608">
        <v>6</v>
      </c>
      <c r="AJ608">
        <v>3</v>
      </c>
      <c r="AK608">
        <v>12</v>
      </c>
      <c r="AL608">
        <v>17</v>
      </c>
      <c r="AM608">
        <v>56</v>
      </c>
      <c r="AN608">
        <v>44</v>
      </c>
      <c r="AO608">
        <v>1.61</v>
      </c>
      <c r="AP608">
        <v>1.07</v>
      </c>
      <c r="AQ608">
        <v>3.17</v>
      </c>
      <c r="AR608">
        <v>59</v>
      </c>
      <c r="AS608">
        <v>75</v>
      </c>
      <c r="AT608">
        <v>59</v>
      </c>
      <c r="AU608">
        <v>29</v>
      </c>
      <c r="AV608">
        <v>29</v>
      </c>
      <c r="AW608">
        <v>29</v>
      </c>
      <c r="AX608">
        <v>59</v>
      </c>
      <c r="AY608">
        <v>59</v>
      </c>
      <c r="AZ608">
        <v>88</v>
      </c>
      <c r="BA608">
        <v>10.92</v>
      </c>
      <c r="BB608">
        <v>8.92</v>
      </c>
      <c r="BC608">
        <v>1.8</v>
      </c>
      <c r="BD608">
        <v>3.65</v>
      </c>
      <c r="BE608">
        <v>4</v>
      </c>
      <c r="BF608">
        <f>(1/BC608+1/BD608+1/BE608-1)/3</f>
        <v>2.6509386098427196E-2</v>
      </c>
      <c r="BG608">
        <f>1/Table3[[#This Row],[odds_ft_home_team_win]]-Table3[[#This Row],[Margin/3]]</f>
        <v>0.52904616945712835</v>
      </c>
      <c r="BH608">
        <f>1/Table3[[#This Row],[odds_ft_draw]]-Table3[[#This Row],[Margin/3]]</f>
        <v>0.24746321664129881</v>
      </c>
      <c r="BI608">
        <f>1/Table3[[#This Row],[odds_ft_away_team_win]]-Table3[[#This Row],[Margin/3]]</f>
        <v>0.22349061390157279</v>
      </c>
      <c r="BJ608">
        <f>MROUND(Table3[[#This Row],[ProbH]]*100,2)/100</f>
        <v>0.52</v>
      </c>
      <c r="BK608">
        <v>1.26</v>
      </c>
      <c r="BL608">
        <v>1.83</v>
      </c>
      <c r="BM608">
        <v>3.1</v>
      </c>
      <c r="BN608">
        <v>5.8</v>
      </c>
      <c r="BO608">
        <v>1.74</v>
      </c>
      <c r="BP608">
        <v>2</v>
      </c>
      <c r="BQ608" t="s">
        <v>698</v>
      </c>
      <c r="BR608">
        <f>VLOOKUP(Table3[[#This Row],[Reference]],metron,10,FALSE)</f>
        <v>2.5967403582378576</v>
      </c>
      <c r="BS608">
        <f>VLOOKUP(Table3[[#This Row],[Reference]],metron,11,FALSE)</f>
        <v>1.625948039373891</v>
      </c>
      <c r="BT608">
        <f>VLOOKUP(Table3[[#This Row],[Reference]],metron,12,FALSE)</f>
        <v>0.97079231886396644</v>
      </c>
      <c r="BU608">
        <f>VLOOKUP(Table3[[#This Row],[Reference]],metron,13,FALSE)</f>
        <v>0.71433182698515174</v>
      </c>
      <c r="BV608">
        <f>VLOOKUP(Table3[[#This Row],[Reference]],metron,14,FALSE)</f>
        <v>0.43011620400258233</v>
      </c>
      <c r="BW608">
        <f>VLOOKUP(Table3[[#This Row],[Reference]],metron,15,FALSE)</f>
        <v>13.39951055368614</v>
      </c>
      <c r="BX608">
        <f>VLOOKUP(Table3[[#This Row],[Reference]],metron,16,FALSE)</f>
        <v>9.4252064851636579</v>
      </c>
      <c r="BY608">
        <f>VLOOKUP(Table3[[#This Row],[Reference]],metron,17,FALSE)</f>
        <v>5.7628422023992618</v>
      </c>
      <c r="BZ608">
        <f>VLOOKUP(Table3[[#This Row],[Reference]],metron,18,FALSE)</f>
        <v>3.9375576745616732</v>
      </c>
      <c r="CA608">
        <f>VLOOKUP(Table3[[#This Row],[Reference]],metron,19,FALSE)</f>
        <v>7.636668351286878</v>
      </c>
      <c r="CB608">
        <f>VLOOKUP(Table3[[#This Row],[Reference]],metron,20,FALSE)</f>
        <v>5.4876488106019847</v>
      </c>
      <c r="CC608">
        <f>VLOOKUP(Table3[[#This Row],[Reference]],metron,21,FALSE)</f>
        <v>12.460420531849101</v>
      </c>
      <c r="CD608">
        <f>VLOOKUP(Table3[[#This Row],[Reference]],metron,22,FALSE)</f>
        <v>13.44897959183673</v>
      </c>
      <c r="CE608">
        <f>VLOOKUP(Table3[[#This Row],[Reference]],metron,23,FALSE)</f>
        <v>1.462202380952381</v>
      </c>
      <c r="CF608">
        <f>VLOOKUP(Table3[[#This Row],[Reference]],metron,24,FALSE)</f>
        <v>2.01547619047619</v>
      </c>
      <c r="CG608">
        <f>VLOOKUP(Table3[[#This Row],[Reference]],metron,25,FALSE)</f>
        <v>7.7380952380952384E-2</v>
      </c>
      <c r="CH608">
        <f>VLOOKUP(Table3[[#This Row],[Reference]],metron,26,FALSE)</f>
        <v>0.13754093480202439</v>
      </c>
    </row>
    <row r="609" spans="1:86" hidden="1" x14ac:dyDescent="0.45">
      <c r="A609">
        <v>1599265800</v>
      </c>
      <c r="B609" t="s">
        <v>814</v>
      </c>
      <c r="C609" t="s">
        <v>64</v>
      </c>
      <c r="D609" t="s">
        <v>65</v>
      </c>
      <c r="E609" t="s">
        <v>660</v>
      </c>
      <c r="F609" t="s">
        <v>667</v>
      </c>
      <c r="G609" t="s">
        <v>760</v>
      </c>
      <c r="H609">
        <v>8</v>
      </c>
      <c r="I609">
        <v>1.75</v>
      </c>
      <c r="J609">
        <v>1.25</v>
      </c>
      <c r="K609">
        <v>1.29</v>
      </c>
      <c r="L609">
        <v>1.5</v>
      </c>
      <c r="M609">
        <v>0</v>
      </c>
      <c r="N609">
        <v>2</v>
      </c>
      <c r="O609">
        <v>2</v>
      </c>
      <c r="P609">
        <v>1</v>
      </c>
      <c r="Q609">
        <v>0</v>
      </c>
      <c r="R609">
        <v>1</v>
      </c>
      <c r="T609" t="s">
        <v>815</v>
      </c>
      <c r="U609">
        <v>3</v>
      </c>
      <c r="V609">
        <v>3</v>
      </c>
      <c r="W609">
        <v>4</v>
      </c>
      <c r="X609">
        <v>1</v>
      </c>
      <c r="Y609">
        <v>0</v>
      </c>
      <c r="Z609">
        <v>0</v>
      </c>
      <c r="AA609">
        <v>3</v>
      </c>
      <c r="AB609">
        <v>2</v>
      </c>
      <c r="AC609">
        <v>0</v>
      </c>
      <c r="AD609">
        <v>0</v>
      </c>
      <c r="AE609">
        <v>12</v>
      </c>
      <c r="AF609">
        <v>11</v>
      </c>
      <c r="AG609">
        <v>6</v>
      </c>
      <c r="AH609">
        <v>6</v>
      </c>
      <c r="AI609">
        <v>6</v>
      </c>
      <c r="AJ609">
        <v>5</v>
      </c>
      <c r="AK609">
        <v>16</v>
      </c>
      <c r="AL609">
        <v>15</v>
      </c>
      <c r="AM609">
        <v>31</v>
      </c>
      <c r="AN609">
        <v>69</v>
      </c>
      <c r="AO609">
        <v>1.5</v>
      </c>
      <c r="AP609">
        <v>1.48</v>
      </c>
      <c r="AQ609">
        <v>1.5</v>
      </c>
      <c r="AR609">
        <v>25</v>
      </c>
      <c r="AS609">
        <v>50</v>
      </c>
      <c r="AT609">
        <v>25</v>
      </c>
      <c r="AU609">
        <v>0</v>
      </c>
      <c r="AV609">
        <v>0</v>
      </c>
      <c r="AW609">
        <v>13</v>
      </c>
      <c r="AX609">
        <v>63</v>
      </c>
      <c r="AY609">
        <v>13</v>
      </c>
      <c r="AZ609">
        <v>63</v>
      </c>
      <c r="BA609">
        <v>8.25</v>
      </c>
      <c r="BB609">
        <v>6.25</v>
      </c>
      <c r="BC609">
        <v>3.6</v>
      </c>
      <c r="BD609">
        <v>3.6</v>
      </c>
      <c r="BE609">
        <v>1.95</v>
      </c>
      <c r="BF609">
        <f>(1/BC609+1/BD609+1/BE609-1)/3</f>
        <v>2.2792022792022859E-2</v>
      </c>
      <c r="BG609">
        <f>1/Table3[[#This Row],[odds_ft_home_team_win]]-Table3[[#This Row],[Margin/3]]</f>
        <v>0.25498575498575493</v>
      </c>
      <c r="BH609">
        <f>1/Table3[[#This Row],[odds_ft_draw]]-Table3[[#This Row],[Margin/3]]</f>
        <v>0.25498575498575493</v>
      </c>
      <c r="BI609">
        <f>1/Table3[[#This Row],[odds_ft_away_team_win]]-Table3[[#This Row],[Margin/3]]</f>
        <v>0.49002849002849003</v>
      </c>
      <c r="BJ609">
        <f>MROUND(Table3[[#This Row],[ProbH]]*100,2)/100</f>
        <v>0.26</v>
      </c>
      <c r="BK609">
        <v>1.24</v>
      </c>
      <c r="BL609">
        <v>1.77</v>
      </c>
      <c r="BM609">
        <v>2.95</v>
      </c>
      <c r="BN609">
        <v>5.45</v>
      </c>
      <c r="BO609">
        <v>1.67</v>
      </c>
      <c r="BP609">
        <v>2.1</v>
      </c>
      <c r="BQ609" t="s">
        <v>664</v>
      </c>
      <c r="BR609">
        <f>VLOOKUP(Table3[[#This Row],[Reference]],metron,10,FALSE)</f>
        <v>2.569449507838133</v>
      </c>
      <c r="BS609">
        <f>VLOOKUP(Table3[[#This Row],[Reference]],metron,11,FALSE)</f>
        <v>1.0936930368209989</v>
      </c>
      <c r="BT609">
        <f>VLOOKUP(Table3[[#This Row],[Reference]],metron,12,FALSE)</f>
        <v>1.475756471017134</v>
      </c>
      <c r="BU609">
        <f>VLOOKUP(Table3[[#This Row],[Reference]],metron,13,FALSE)</f>
        <v>0.50018228217280347</v>
      </c>
      <c r="BV609">
        <f>VLOOKUP(Table3[[#This Row],[Reference]],metron,14,FALSE)</f>
        <v>0.65220561429092239</v>
      </c>
      <c r="BW609">
        <f>VLOOKUP(Table3[[#This Row],[Reference]],metron,15,FALSE)</f>
        <v>10.905576679340941</v>
      </c>
      <c r="BX609">
        <f>VLOOKUP(Table3[[#This Row],[Reference]],metron,16,FALSE)</f>
        <v>12.06463878326996</v>
      </c>
      <c r="BY609">
        <f>VLOOKUP(Table3[[#This Row],[Reference]],metron,17,FALSE)</f>
        <v>4.2920127795527154</v>
      </c>
      <c r="BZ609">
        <f>VLOOKUP(Table3[[#This Row],[Reference]],metron,18,FALSE)</f>
        <v>5.0095846645367406</v>
      </c>
      <c r="CA609">
        <f>VLOOKUP(Table3[[#This Row],[Reference]],metron,19,FALSE)</f>
        <v>6.6135638997882253</v>
      </c>
      <c r="CB609">
        <f>VLOOKUP(Table3[[#This Row],[Reference]],metron,20,FALSE)</f>
        <v>7.055054118733219</v>
      </c>
      <c r="CC609">
        <f>VLOOKUP(Table3[[#This Row],[Reference]],metron,21,FALSE)</f>
        <v>12.94865211810013</v>
      </c>
      <c r="CD609">
        <f>VLOOKUP(Table3[[#This Row],[Reference]],metron,22,FALSE)</f>
        <v>13.189345314505781</v>
      </c>
      <c r="CE609">
        <f>VLOOKUP(Table3[[#This Row],[Reference]],metron,23,FALSE)</f>
        <v>1.771446078431373</v>
      </c>
      <c r="CF609">
        <f>VLOOKUP(Table3[[#This Row],[Reference]],metron,24,FALSE)</f>
        <v>1.809436274509804</v>
      </c>
      <c r="CG609">
        <f>VLOOKUP(Table3[[#This Row],[Reference]],metron,25,FALSE)</f>
        <v>0.1060049019607843</v>
      </c>
      <c r="CH609">
        <f>VLOOKUP(Table3[[#This Row],[Reference]],metron,26,FALSE)</f>
        <v>9.6813725490196081E-2</v>
      </c>
    </row>
    <row r="610" spans="1:86" hidden="1" x14ac:dyDescent="0.45">
      <c r="A610">
        <v>1599271560</v>
      </c>
      <c r="B610" t="s">
        <v>816</v>
      </c>
      <c r="C610" t="s">
        <v>64</v>
      </c>
      <c r="D610" t="s">
        <v>65</v>
      </c>
      <c r="E610" t="s">
        <v>676</v>
      </c>
      <c r="F610" t="s">
        <v>704</v>
      </c>
      <c r="G610" t="s">
        <v>731</v>
      </c>
      <c r="H610">
        <v>8</v>
      </c>
      <c r="I610">
        <v>1.75</v>
      </c>
      <c r="J610">
        <v>1.33</v>
      </c>
      <c r="K610">
        <v>1.59</v>
      </c>
      <c r="L610">
        <v>1.39</v>
      </c>
      <c r="M610">
        <v>2</v>
      </c>
      <c r="N610">
        <v>1</v>
      </c>
      <c r="O610">
        <v>3</v>
      </c>
      <c r="P610">
        <v>2</v>
      </c>
      <c r="Q610">
        <v>1</v>
      </c>
      <c r="R610">
        <v>1</v>
      </c>
      <c r="S610" t="s">
        <v>817</v>
      </c>
      <c r="T610">
        <v>25</v>
      </c>
      <c r="U610">
        <v>2</v>
      </c>
      <c r="V610">
        <v>6</v>
      </c>
      <c r="W610">
        <v>1</v>
      </c>
      <c r="X610">
        <v>0</v>
      </c>
      <c r="Y610">
        <v>0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13</v>
      </c>
      <c r="AF610">
        <v>13</v>
      </c>
      <c r="AG610">
        <v>6</v>
      </c>
      <c r="AH610">
        <v>5</v>
      </c>
      <c r="AI610">
        <v>7</v>
      </c>
      <c r="AJ610">
        <v>8</v>
      </c>
      <c r="AK610">
        <v>19</v>
      </c>
      <c r="AL610">
        <v>10</v>
      </c>
      <c r="AM610">
        <v>48</v>
      </c>
      <c r="AN610">
        <v>52</v>
      </c>
      <c r="AO610">
        <v>1.54</v>
      </c>
      <c r="AP610">
        <v>1.46</v>
      </c>
      <c r="AQ610">
        <v>2.04</v>
      </c>
      <c r="AR610">
        <v>46</v>
      </c>
      <c r="AS610">
        <v>59</v>
      </c>
      <c r="AT610">
        <v>29</v>
      </c>
      <c r="AU610">
        <v>29</v>
      </c>
      <c r="AV610">
        <v>0</v>
      </c>
      <c r="AW610">
        <v>29</v>
      </c>
      <c r="AX610">
        <v>71</v>
      </c>
      <c r="AY610">
        <v>29</v>
      </c>
      <c r="AZ610">
        <v>75</v>
      </c>
      <c r="BA610">
        <v>9.17</v>
      </c>
      <c r="BB610">
        <v>5</v>
      </c>
      <c r="BC610">
        <v>3.15</v>
      </c>
      <c r="BD610">
        <v>3.55</v>
      </c>
      <c r="BE610">
        <v>2.1</v>
      </c>
      <c r="BF610">
        <f>(1/BC610+1/BD610+1/BE610-1)/3</f>
        <v>2.5113644831954662E-2</v>
      </c>
      <c r="BG610">
        <f>1/Table3[[#This Row],[odds_ft_home_team_win]]-Table3[[#This Row],[Margin/3]]</f>
        <v>0.29234667262836278</v>
      </c>
      <c r="BH610">
        <f>1/Table3[[#This Row],[odds_ft_draw]]-Table3[[#This Row],[Margin/3]]</f>
        <v>0.25657649601311577</v>
      </c>
      <c r="BI610">
        <f>1/Table3[[#This Row],[odds_ft_away_team_win]]-Table3[[#This Row],[Margin/3]]</f>
        <v>0.4510768313585215</v>
      </c>
      <c r="BJ610">
        <f>MROUND(Table3[[#This Row],[ProbH]]*100,2)/100</f>
        <v>0.3</v>
      </c>
      <c r="BK610">
        <v>1.25</v>
      </c>
      <c r="BL610">
        <v>1.8</v>
      </c>
      <c r="BM610">
        <v>3</v>
      </c>
      <c r="BN610">
        <v>5.6</v>
      </c>
      <c r="BO610">
        <v>1.67</v>
      </c>
      <c r="BP610">
        <v>2.1</v>
      </c>
      <c r="BQ610" t="s">
        <v>680</v>
      </c>
      <c r="BR610">
        <f>VLOOKUP(Table3[[#This Row],[Reference]],metron,10,FALSE)</f>
        <v>2.5726407816919519</v>
      </c>
      <c r="BS610">
        <f>VLOOKUP(Table3[[#This Row],[Reference]],metron,11,FALSE)</f>
        <v>1.1805091283106199</v>
      </c>
      <c r="BT610">
        <f>VLOOKUP(Table3[[#This Row],[Reference]],metron,12,FALSE)</f>
        <v>1.3921316533813319</v>
      </c>
      <c r="BU610">
        <f>VLOOKUP(Table3[[#This Row],[Reference]],metron,13,FALSE)</f>
        <v>0.5209673269873939</v>
      </c>
      <c r="BV610">
        <f>VLOOKUP(Table3[[#This Row],[Reference]],metron,14,FALSE)</f>
        <v>0.61847182917417032</v>
      </c>
      <c r="BW610">
        <f>VLOOKUP(Table3[[#This Row],[Reference]],metron,15,FALSE)</f>
        <v>11.149200710479571</v>
      </c>
      <c r="BX610">
        <f>VLOOKUP(Table3[[#This Row],[Reference]],metron,16,FALSE)</f>
        <v>11.444049733570161</v>
      </c>
      <c r="BY610">
        <f>VLOOKUP(Table3[[#This Row],[Reference]],metron,17,FALSE)</f>
        <v>4.5257270693512304</v>
      </c>
      <c r="BZ610">
        <f>VLOOKUP(Table3[[#This Row],[Reference]],metron,18,FALSE)</f>
        <v>4.8465324384787474</v>
      </c>
      <c r="CA610">
        <f>VLOOKUP(Table3[[#This Row],[Reference]],metron,19,FALSE)</f>
        <v>6.6234736411283404</v>
      </c>
      <c r="CB610">
        <f>VLOOKUP(Table3[[#This Row],[Reference]],metron,20,FALSE)</f>
        <v>6.5975172950914134</v>
      </c>
      <c r="CC610">
        <f>VLOOKUP(Table3[[#This Row],[Reference]],metron,21,FALSE)</f>
        <v>12.90081154192967</v>
      </c>
      <c r="CD610">
        <f>VLOOKUP(Table3[[#This Row],[Reference]],metron,22,FALSE)</f>
        <v>13.00360685302074</v>
      </c>
      <c r="CE610">
        <f>VLOOKUP(Table3[[#This Row],[Reference]],metron,23,FALSE)</f>
        <v>1.7502145922746779</v>
      </c>
      <c r="CF610">
        <f>VLOOKUP(Table3[[#This Row],[Reference]],metron,24,FALSE)</f>
        <v>1.831402831402831</v>
      </c>
      <c r="CG610">
        <f>VLOOKUP(Table3[[#This Row],[Reference]],metron,25,FALSE)</f>
        <v>9.6525096525096526E-2</v>
      </c>
      <c r="CH610">
        <f>VLOOKUP(Table3[[#This Row],[Reference]],metron,26,FALSE)</f>
        <v>0.1244101244101244</v>
      </c>
    </row>
    <row r="611" spans="1:86" hidden="1" x14ac:dyDescent="0.45">
      <c r="A611">
        <v>1599273000</v>
      </c>
      <c r="B611" t="s">
        <v>818</v>
      </c>
      <c r="C611" t="s">
        <v>64</v>
      </c>
      <c r="D611" t="s">
        <v>65</v>
      </c>
      <c r="E611" t="s">
        <v>689</v>
      </c>
      <c r="F611" t="s">
        <v>672</v>
      </c>
      <c r="G611" t="s">
        <v>743</v>
      </c>
      <c r="H611">
        <v>8</v>
      </c>
      <c r="I611">
        <v>1.33</v>
      </c>
      <c r="J611">
        <v>0.25</v>
      </c>
      <c r="K611">
        <v>1.41</v>
      </c>
      <c r="L611">
        <v>0.8</v>
      </c>
      <c r="M611">
        <v>1</v>
      </c>
      <c r="N611">
        <v>1</v>
      </c>
      <c r="O611">
        <v>2</v>
      </c>
      <c r="P611">
        <v>0</v>
      </c>
      <c r="Q611">
        <v>0</v>
      </c>
      <c r="R611">
        <v>0</v>
      </c>
      <c r="S611">
        <v>68</v>
      </c>
      <c r="T611">
        <v>82</v>
      </c>
      <c r="U611">
        <v>5</v>
      </c>
      <c r="V611">
        <v>2</v>
      </c>
      <c r="W611">
        <v>2</v>
      </c>
      <c r="X611">
        <v>0</v>
      </c>
      <c r="Y611">
        <v>2</v>
      </c>
      <c r="Z611">
        <v>0</v>
      </c>
      <c r="AA611">
        <v>1</v>
      </c>
      <c r="AB611">
        <v>1</v>
      </c>
      <c r="AC611">
        <v>1</v>
      </c>
      <c r="AD611">
        <v>1</v>
      </c>
      <c r="AE611">
        <v>6</v>
      </c>
      <c r="AF611">
        <v>10</v>
      </c>
      <c r="AG611">
        <v>3</v>
      </c>
      <c r="AH611">
        <v>3</v>
      </c>
      <c r="AI611">
        <v>3</v>
      </c>
      <c r="AJ611">
        <v>7</v>
      </c>
      <c r="AK611">
        <v>17</v>
      </c>
      <c r="AL611">
        <v>21</v>
      </c>
      <c r="AM611">
        <v>52</v>
      </c>
      <c r="AN611">
        <v>48</v>
      </c>
      <c r="AO611">
        <v>0.89</v>
      </c>
      <c r="AP611">
        <v>1.2</v>
      </c>
      <c r="AQ611">
        <v>2.13</v>
      </c>
      <c r="AR611">
        <v>38</v>
      </c>
      <c r="AS611">
        <v>67</v>
      </c>
      <c r="AT611">
        <v>38</v>
      </c>
      <c r="AU611">
        <v>25</v>
      </c>
      <c r="AV611">
        <v>0</v>
      </c>
      <c r="AW611">
        <v>25</v>
      </c>
      <c r="AX611">
        <v>50</v>
      </c>
      <c r="AY611">
        <v>42</v>
      </c>
      <c r="AZ611">
        <v>84</v>
      </c>
      <c r="BA611">
        <v>8.67</v>
      </c>
      <c r="BB611">
        <v>3.92</v>
      </c>
      <c r="BC611">
        <v>2.85</v>
      </c>
      <c r="BD611">
        <v>3.35</v>
      </c>
      <c r="BE611">
        <v>2.35</v>
      </c>
      <c r="BF611">
        <f>(1/BC611+1/BD611+1/BE611-1)/3</f>
        <v>2.4972190187546744E-2</v>
      </c>
      <c r="BG611">
        <f>1/Table3[[#This Row],[odds_ft_home_team_win]]-Table3[[#This Row],[Margin/3]]</f>
        <v>0.32590500279490936</v>
      </c>
      <c r="BH611">
        <f>1/Table3[[#This Row],[odds_ft_draw]]-Table3[[#This Row],[Margin/3]]</f>
        <v>0.27353527249902038</v>
      </c>
      <c r="BI611">
        <f>1/Table3[[#This Row],[odds_ft_away_team_win]]-Table3[[#This Row],[Margin/3]]</f>
        <v>0.40055972470607026</v>
      </c>
      <c r="BJ611">
        <f>MROUND(Table3[[#This Row],[ProbH]]*100,2)/100</f>
        <v>0.32</v>
      </c>
      <c r="BK611">
        <v>1.25</v>
      </c>
      <c r="BL611">
        <v>1.8</v>
      </c>
      <c r="BM611">
        <v>3</v>
      </c>
      <c r="BN611">
        <v>5.6</v>
      </c>
      <c r="BO611">
        <v>1.65</v>
      </c>
      <c r="BP611">
        <v>2.15</v>
      </c>
      <c r="BQ611" t="s">
        <v>713</v>
      </c>
      <c r="BR611">
        <f>VLOOKUP(Table3[[#This Row],[Reference]],metron,10,FALSE)</f>
        <v>2.5313454284174597</v>
      </c>
      <c r="BS611">
        <f>VLOOKUP(Table3[[#This Row],[Reference]],metron,11,FALSE)</f>
        <v>1.210167055864918</v>
      </c>
      <c r="BT611">
        <f>VLOOKUP(Table3[[#This Row],[Reference]],metron,12,FALSE)</f>
        <v>1.3211783725525419</v>
      </c>
      <c r="BU611">
        <f>VLOOKUP(Table3[[#This Row],[Reference]],metron,13,FALSE)</f>
        <v>0.53135669362084459</v>
      </c>
      <c r="BV611">
        <f>VLOOKUP(Table3[[#This Row],[Reference]],metron,14,FALSE)</f>
        <v>0.55633423180592989</v>
      </c>
      <c r="BW611">
        <f>VLOOKUP(Table3[[#This Row],[Reference]],metron,15,FALSE)</f>
        <v>11.21109010712035</v>
      </c>
      <c r="BX611">
        <f>VLOOKUP(Table3[[#This Row],[Reference]],metron,16,FALSE)</f>
        <v>11.01700787401575</v>
      </c>
      <c r="BY611">
        <f>VLOOKUP(Table3[[#This Row],[Reference]],metron,17,FALSE)</f>
        <v>4.6792332268370611</v>
      </c>
      <c r="BZ611">
        <f>VLOOKUP(Table3[[#This Row],[Reference]],metron,18,FALSE)</f>
        <v>4.7080804854679013</v>
      </c>
      <c r="CA611">
        <f>VLOOKUP(Table3[[#This Row],[Reference]],metron,19,FALSE)</f>
        <v>6.5318568802832893</v>
      </c>
      <c r="CB611">
        <f>VLOOKUP(Table3[[#This Row],[Reference]],metron,20,FALSE)</f>
        <v>6.3089273885478487</v>
      </c>
      <c r="CC611">
        <f>VLOOKUP(Table3[[#This Row],[Reference]],metron,21,FALSE)</f>
        <v>12.72547770700637</v>
      </c>
      <c r="CD611">
        <f>VLOOKUP(Table3[[#This Row],[Reference]],metron,22,FALSE)</f>
        <v>13.06847133757962</v>
      </c>
      <c r="CE611">
        <f>VLOOKUP(Table3[[#This Row],[Reference]],metron,23,FALSE)</f>
        <v>1.6902356902356901</v>
      </c>
      <c r="CF611">
        <f>VLOOKUP(Table3[[#This Row],[Reference]],metron,24,FALSE)</f>
        <v>1.8050198959289869</v>
      </c>
      <c r="CG611">
        <f>VLOOKUP(Table3[[#This Row],[Reference]],metron,25,FALSE)</f>
        <v>0.105907560453015</v>
      </c>
      <c r="CH611">
        <f>VLOOKUP(Table3[[#This Row],[Reference]],metron,26,FALSE)</f>
        <v>0.1141720232629324</v>
      </c>
    </row>
    <row r="612" spans="1:86" hidden="1" x14ac:dyDescent="0.45">
      <c r="A612">
        <v>1599343200</v>
      </c>
      <c r="B612" t="s">
        <v>819</v>
      </c>
      <c r="C612" t="s">
        <v>64</v>
      </c>
      <c r="D612" t="s">
        <v>65</v>
      </c>
      <c r="E612" t="s">
        <v>682</v>
      </c>
      <c r="F612" t="s">
        <v>700</v>
      </c>
      <c r="G612" t="s">
        <v>673</v>
      </c>
      <c r="H612">
        <v>8</v>
      </c>
      <c r="I612">
        <v>2</v>
      </c>
      <c r="J612">
        <v>1.5</v>
      </c>
      <c r="K612">
        <v>1.65</v>
      </c>
      <c r="L612">
        <v>1.33</v>
      </c>
      <c r="M612">
        <v>4</v>
      </c>
      <c r="N612">
        <v>1</v>
      </c>
      <c r="O612">
        <v>5</v>
      </c>
      <c r="P612">
        <v>3</v>
      </c>
      <c r="Q612">
        <v>2</v>
      </c>
      <c r="R612">
        <v>1</v>
      </c>
      <c r="S612" t="s">
        <v>820</v>
      </c>
      <c r="T612">
        <v>10</v>
      </c>
      <c r="U612">
        <v>8</v>
      </c>
      <c r="V612">
        <v>0</v>
      </c>
      <c r="W612">
        <v>3</v>
      </c>
      <c r="X612">
        <v>0</v>
      </c>
      <c r="Y612">
        <v>2</v>
      </c>
      <c r="Z612">
        <v>0</v>
      </c>
      <c r="AA612">
        <v>0</v>
      </c>
      <c r="AB612">
        <v>3</v>
      </c>
      <c r="AC612">
        <v>0</v>
      </c>
      <c r="AD612">
        <v>2</v>
      </c>
      <c r="AE612">
        <v>13</v>
      </c>
      <c r="AF612">
        <v>7</v>
      </c>
      <c r="AG612">
        <v>7</v>
      </c>
      <c r="AH612">
        <v>5</v>
      </c>
      <c r="AI612">
        <v>6</v>
      </c>
      <c r="AJ612">
        <v>2</v>
      </c>
      <c r="AK612">
        <v>12</v>
      </c>
      <c r="AL612">
        <v>12</v>
      </c>
      <c r="AM612">
        <v>52</v>
      </c>
      <c r="AN612">
        <v>48</v>
      </c>
      <c r="AO612">
        <v>1.65</v>
      </c>
      <c r="AP612">
        <v>0.93</v>
      </c>
      <c r="AQ612">
        <v>2.75</v>
      </c>
      <c r="AR612">
        <v>63</v>
      </c>
      <c r="AS612">
        <v>75</v>
      </c>
      <c r="AT612">
        <v>50</v>
      </c>
      <c r="AU612">
        <v>25</v>
      </c>
      <c r="AV612">
        <v>25</v>
      </c>
      <c r="AW612">
        <v>25</v>
      </c>
      <c r="AX612">
        <v>75</v>
      </c>
      <c r="AY612">
        <v>50</v>
      </c>
      <c r="AZ612">
        <v>88</v>
      </c>
      <c r="BA612">
        <v>12</v>
      </c>
      <c r="BB612">
        <v>6</v>
      </c>
      <c r="BC612">
        <v>1.74</v>
      </c>
      <c r="BD612">
        <v>3.7</v>
      </c>
      <c r="BE612">
        <v>4.25</v>
      </c>
      <c r="BF612">
        <f>(1/BC612+1/BD612+1/BE612-1)/3</f>
        <v>2.6759010531829979E-2</v>
      </c>
      <c r="BG612">
        <f>1/Table3[[#This Row],[odds_ft_home_team_win]]-Table3[[#This Row],[Margin/3]]</f>
        <v>0.54795363314633094</v>
      </c>
      <c r="BH612">
        <f>1/Table3[[#This Row],[odds_ft_draw]]-Table3[[#This Row],[Margin/3]]</f>
        <v>0.24351125973844026</v>
      </c>
      <c r="BI612">
        <f>1/Table3[[#This Row],[odds_ft_away_team_win]]-Table3[[#This Row],[Margin/3]]</f>
        <v>0.20853510711522885</v>
      </c>
      <c r="BJ612">
        <f>MROUND(Table3[[#This Row],[ProbH]]*100,2)/100</f>
        <v>0.54</v>
      </c>
      <c r="BK612">
        <v>1.28</v>
      </c>
      <c r="BL612">
        <v>1.91</v>
      </c>
      <c r="BM612">
        <v>3.25</v>
      </c>
      <c r="BN612">
        <v>6.25</v>
      </c>
      <c r="BO612">
        <v>1.8</v>
      </c>
      <c r="BP612">
        <v>1.91</v>
      </c>
      <c r="BQ612" t="s">
        <v>675</v>
      </c>
      <c r="BR612">
        <f>VLOOKUP(Table3[[#This Row],[Reference]],metron,10,FALSE)</f>
        <v>2.6359702267612941</v>
      </c>
      <c r="BS612">
        <f>VLOOKUP(Table3[[#This Row],[Reference]],metron,11,FALSE)</f>
        <v>1.684957590444867</v>
      </c>
      <c r="BT612">
        <f>VLOOKUP(Table3[[#This Row],[Reference]],metron,12,FALSE)</f>
        <v>0.95101263631642718</v>
      </c>
      <c r="BU612">
        <f>VLOOKUP(Table3[[#This Row],[Reference]],metron,13,FALSE)</f>
        <v>0.72650164445213783</v>
      </c>
      <c r="BV612">
        <f>VLOOKUP(Table3[[#This Row],[Reference]],metron,14,FALSE)</f>
        <v>0.42097974727367138</v>
      </c>
      <c r="BW612">
        <f>VLOOKUP(Table3[[#This Row],[Reference]],metron,15,FALSE)</f>
        <v>13.338806970509379</v>
      </c>
      <c r="BX612">
        <f>VLOOKUP(Table3[[#This Row],[Reference]],metron,16,FALSE)</f>
        <v>9.2530160857908843</v>
      </c>
      <c r="BY612">
        <f>VLOOKUP(Table3[[#This Row],[Reference]],metron,17,FALSE)</f>
        <v>5.9915081521739131</v>
      </c>
      <c r="BZ612">
        <f>VLOOKUP(Table3[[#This Row],[Reference]],metron,18,FALSE)</f>
        <v>3.9772418478260869</v>
      </c>
      <c r="CA612">
        <f>VLOOKUP(Table3[[#This Row],[Reference]],metron,19,FALSE)</f>
        <v>7.3472988183354664</v>
      </c>
      <c r="CB612">
        <f>VLOOKUP(Table3[[#This Row],[Reference]],metron,20,FALSE)</f>
        <v>5.2757742379647974</v>
      </c>
      <c r="CC612">
        <f>VLOOKUP(Table3[[#This Row],[Reference]],metron,21,FALSE)</f>
        <v>12.59428182437032</v>
      </c>
      <c r="CD612">
        <f>VLOOKUP(Table3[[#This Row],[Reference]],metron,22,FALSE)</f>
        <v>13.577944179714089</v>
      </c>
      <c r="CE612">
        <f>VLOOKUP(Table3[[#This Row],[Reference]],metron,23,FALSE)</f>
        <v>1.4276913099870301</v>
      </c>
      <c r="CF612">
        <f>VLOOKUP(Table3[[#This Row],[Reference]],metron,24,FALSE)</f>
        <v>1.940985732814527</v>
      </c>
      <c r="CG612">
        <f>VLOOKUP(Table3[[#This Row],[Reference]],metron,25,FALSE)</f>
        <v>8.0739299610894946E-2</v>
      </c>
      <c r="CH612">
        <f>VLOOKUP(Table3[[#This Row],[Reference]],metron,26,FALSE)</f>
        <v>0.12743190661478601</v>
      </c>
    </row>
    <row r="613" spans="1:86" hidden="1" x14ac:dyDescent="0.45">
      <c r="A613">
        <v>1599350400</v>
      </c>
      <c r="B613" t="s">
        <v>821</v>
      </c>
      <c r="C613" t="s">
        <v>64</v>
      </c>
      <c r="D613" t="s">
        <v>65</v>
      </c>
      <c r="E613" t="s">
        <v>677</v>
      </c>
      <c r="F613" t="s">
        <v>671</v>
      </c>
      <c r="G613" t="s">
        <v>725</v>
      </c>
      <c r="H613">
        <v>8</v>
      </c>
      <c r="I613">
        <v>1</v>
      </c>
      <c r="J613">
        <v>1.33</v>
      </c>
      <c r="K613">
        <v>1.21</v>
      </c>
      <c r="L613">
        <v>1.77</v>
      </c>
      <c r="M613">
        <v>1</v>
      </c>
      <c r="N613">
        <v>0</v>
      </c>
      <c r="O613">
        <v>1</v>
      </c>
      <c r="P613">
        <v>0</v>
      </c>
      <c r="Q613">
        <v>0</v>
      </c>
      <c r="R613">
        <v>0</v>
      </c>
      <c r="S613">
        <v>71</v>
      </c>
      <c r="U613">
        <v>7</v>
      </c>
      <c r="V613">
        <v>4</v>
      </c>
      <c r="W613">
        <v>2</v>
      </c>
      <c r="X613">
        <v>0</v>
      </c>
      <c r="Y613">
        <v>2</v>
      </c>
      <c r="Z613">
        <v>0</v>
      </c>
      <c r="AA613">
        <v>1</v>
      </c>
      <c r="AB613">
        <v>1</v>
      </c>
      <c r="AC613">
        <v>1</v>
      </c>
      <c r="AD613">
        <v>1</v>
      </c>
      <c r="AE613">
        <v>13</v>
      </c>
      <c r="AF613">
        <v>16</v>
      </c>
      <c r="AG613">
        <v>5</v>
      </c>
      <c r="AH613">
        <v>2</v>
      </c>
      <c r="AI613">
        <v>8</v>
      </c>
      <c r="AJ613">
        <v>14</v>
      </c>
      <c r="AK613">
        <v>10</v>
      </c>
      <c r="AL613">
        <v>14</v>
      </c>
      <c r="AM613">
        <v>38</v>
      </c>
      <c r="AN613">
        <v>62</v>
      </c>
      <c r="AO613">
        <v>1.48</v>
      </c>
      <c r="AP613">
        <v>1.52</v>
      </c>
      <c r="AQ613">
        <v>2.33</v>
      </c>
      <c r="AR613">
        <v>67</v>
      </c>
      <c r="AS613">
        <v>67</v>
      </c>
      <c r="AT613">
        <v>50</v>
      </c>
      <c r="AU613">
        <v>17</v>
      </c>
      <c r="AV613">
        <v>0</v>
      </c>
      <c r="AW613">
        <v>33</v>
      </c>
      <c r="AX613">
        <v>84</v>
      </c>
      <c r="AY613">
        <v>33</v>
      </c>
      <c r="AZ613">
        <v>67</v>
      </c>
      <c r="BA613">
        <v>12</v>
      </c>
      <c r="BB613">
        <v>5.67</v>
      </c>
      <c r="BC613">
        <v>4.3</v>
      </c>
      <c r="BD613">
        <v>3.65</v>
      </c>
      <c r="BE613">
        <v>1.77</v>
      </c>
      <c r="BF613">
        <f>(1/BC613+1/BD613+1/BE613-1)/3</f>
        <v>2.3834164562346327E-2</v>
      </c>
      <c r="BG613">
        <f>1/Table3[[#This Row],[odds_ft_home_team_win]]-Table3[[#This Row],[Margin/3]]</f>
        <v>0.20872397497253739</v>
      </c>
      <c r="BH613">
        <f>1/Table3[[#This Row],[odds_ft_draw]]-Table3[[#This Row],[Margin/3]]</f>
        <v>0.25013843817737969</v>
      </c>
      <c r="BI613">
        <f>1/Table3[[#This Row],[odds_ft_away_team_win]]-Table3[[#This Row],[Margin/3]]</f>
        <v>0.54113758685008306</v>
      </c>
      <c r="BJ613">
        <f>MROUND(Table3[[#This Row],[ProbH]]*100,2)/100</f>
        <v>0.2</v>
      </c>
      <c r="BK613">
        <v>1.25</v>
      </c>
      <c r="BL613">
        <v>1.8</v>
      </c>
      <c r="BM613">
        <v>3</v>
      </c>
      <c r="BN613">
        <v>5.6</v>
      </c>
      <c r="BO613">
        <v>1.74</v>
      </c>
      <c r="BP613">
        <v>2</v>
      </c>
      <c r="BQ613" t="s">
        <v>733</v>
      </c>
      <c r="BR613">
        <f>VLOOKUP(Table3[[#This Row],[Reference]],metron,10,FALSE)</f>
        <v>2.7065095398428731</v>
      </c>
      <c r="BS613">
        <f>VLOOKUP(Table3[[#This Row],[Reference]],metron,11,FALSE)</f>
        <v>1.0101010101010099</v>
      </c>
      <c r="BT613">
        <f>VLOOKUP(Table3[[#This Row],[Reference]],metron,12,FALSE)</f>
        <v>1.696408529741863</v>
      </c>
      <c r="BU613">
        <f>VLOOKUP(Table3[[#This Row],[Reference]],metron,13,FALSE)</f>
        <v>0.44044943820224719</v>
      </c>
      <c r="BV613">
        <f>VLOOKUP(Table3[[#This Row],[Reference]],metron,14,FALSE)</f>
        <v>0.74606741573033708</v>
      </c>
      <c r="BW613">
        <f>VLOOKUP(Table3[[#This Row],[Reference]],metron,15,FALSE)</f>
        <v>10.265072765072761</v>
      </c>
      <c r="BX613">
        <f>VLOOKUP(Table3[[#This Row],[Reference]],metron,16,FALSE)</f>
        <v>13.023908523908521</v>
      </c>
      <c r="BY613">
        <f>VLOOKUP(Table3[[#This Row],[Reference]],metron,17,FALSE)</f>
        <v>4.0483193277310923</v>
      </c>
      <c r="BZ613">
        <f>VLOOKUP(Table3[[#This Row],[Reference]],metron,18,FALSE)</f>
        <v>5.60609243697479</v>
      </c>
      <c r="CA613">
        <f>VLOOKUP(Table3[[#This Row],[Reference]],metron,19,FALSE)</f>
        <v>6.2167534373416684</v>
      </c>
      <c r="CB613">
        <f>VLOOKUP(Table3[[#This Row],[Reference]],metron,20,FALSE)</f>
        <v>7.4178160869337306</v>
      </c>
      <c r="CC613">
        <f>VLOOKUP(Table3[[#This Row],[Reference]],metron,21,FALSE)</f>
        <v>13.223628691983119</v>
      </c>
      <c r="CD613">
        <f>VLOOKUP(Table3[[#This Row],[Reference]],metron,22,FALSE)</f>
        <v>12.78586497890295</v>
      </c>
      <c r="CE613">
        <f>VLOOKUP(Table3[[#This Row],[Reference]],metron,23,FALSE)</f>
        <v>1.8442211055276381</v>
      </c>
      <c r="CF613">
        <f>VLOOKUP(Table3[[#This Row],[Reference]],metron,24,FALSE)</f>
        <v>1.7989949748743721</v>
      </c>
      <c r="CG613">
        <f>VLOOKUP(Table3[[#This Row],[Reference]],metron,25,FALSE)</f>
        <v>0.12060301507537689</v>
      </c>
      <c r="CH613">
        <f>VLOOKUP(Table3[[#This Row],[Reference]],metron,26,FALSE)</f>
        <v>0.11658291457286429</v>
      </c>
    </row>
    <row r="614" spans="1:86" hidden="1" x14ac:dyDescent="0.45">
      <c r="A614">
        <v>1599357600</v>
      </c>
      <c r="B614" t="s">
        <v>822</v>
      </c>
      <c r="C614" t="s">
        <v>64</v>
      </c>
      <c r="D614" t="s">
        <v>65</v>
      </c>
      <c r="E614" t="s">
        <v>661</v>
      </c>
      <c r="F614" t="s">
        <v>666</v>
      </c>
      <c r="G614" t="s">
        <v>735</v>
      </c>
      <c r="H614">
        <v>8</v>
      </c>
      <c r="I614">
        <v>1.67</v>
      </c>
      <c r="J614">
        <v>1</v>
      </c>
      <c r="K614">
        <v>1.53</v>
      </c>
      <c r="L614">
        <v>1.35</v>
      </c>
      <c r="M614">
        <v>1</v>
      </c>
      <c r="N614">
        <v>3</v>
      </c>
      <c r="O614">
        <v>4</v>
      </c>
      <c r="P614">
        <v>1</v>
      </c>
      <c r="Q614">
        <v>0</v>
      </c>
      <c r="R614">
        <v>1</v>
      </c>
      <c r="S614">
        <v>64</v>
      </c>
      <c r="T614" t="s">
        <v>823</v>
      </c>
      <c r="U614">
        <v>8</v>
      </c>
      <c r="V614">
        <v>5</v>
      </c>
      <c r="W614">
        <v>2</v>
      </c>
      <c r="X614">
        <v>1</v>
      </c>
      <c r="Y614">
        <v>3</v>
      </c>
      <c r="Z614">
        <v>1</v>
      </c>
      <c r="AA614">
        <v>2</v>
      </c>
      <c r="AB614">
        <v>1</v>
      </c>
      <c r="AC614">
        <v>3</v>
      </c>
      <c r="AD614">
        <v>1</v>
      </c>
      <c r="AE614">
        <v>15</v>
      </c>
      <c r="AF614">
        <v>17</v>
      </c>
      <c r="AG614">
        <v>5</v>
      </c>
      <c r="AH614">
        <v>6</v>
      </c>
      <c r="AI614">
        <v>10</v>
      </c>
      <c r="AJ614">
        <v>11</v>
      </c>
      <c r="AK614">
        <v>16</v>
      </c>
      <c r="AL614">
        <v>9</v>
      </c>
      <c r="AM614">
        <v>65</v>
      </c>
      <c r="AN614">
        <v>35</v>
      </c>
      <c r="AO614">
        <v>1.65</v>
      </c>
      <c r="AP614">
        <v>1.77</v>
      </c>
      <c r="AQ614">
        <v>2</v>
      </c>
      <c r="AR614">
        <v>50</v>
      </c>
      <c r="AS614">
        <v>84</v>
      </c>
      <c r="AT614">
        <v>17</v>
      </c>
      <c r="AU614">
        <v>0</v>
      </c>
      <c r="AV614">
        <v>0</v>
      </c>
      <c r="AW614">
        <v>17</v>
      </c>
      <c r="AX614">
        <v>33</v>
      </c>
      <c r="AY614">
        <v>50</v>
      </c>
      <c r="AZ614">
        <v>100</v>
      </c>
      <c r="BA614">
        <v>8</v>
      </c>
      <c r="BB614">
        <v>5.66</v>
      </c>
      <c r="BC614">
        <v>2</v>
      </c>
      <c r="BD614">
        <v>3.25</v>
      </c>
      <c r="BE614">
        <v>3.8</v>
      </c>
      <c r="BF614">
        <f>(1/BC614+1/BD614+1/BE614-1)/3</f>
        <v>2.3616734143049916E-2</v>
      </c>
      <c r="BG614">
        <f>1/Table3[[#This Row],[odds_ft_home_team_win]]-Table3[[#This Row],[Margin/3]]</f>
        <v>0.47638326585695007</v>
      </c>
      <c r="BH614">
        <f>1/Table3[[#This Row],[odds_ft_draw]]-Table3[[#This Row],[Margin/3]]</f>
        <v>0.28407557354925778</v>
      </c>
      <c r="BI614">
        <f>1/Table3[[#This Row],[odds_ft_away_team_win]]-Table3[[#This Row],[Margin/3]]</f>
        <v>0.23954116059379219</v>
      </c>
      <c r="BJ614">
        <f>MROUND(Table3[[#This Row],[ProbH]]*100,2)/100</f>
        <v>0.48</v>
      </c>
      <c r="BK614">
        <v>1.36</v>
      </c>
      <c r="BL614">
        <v>2.15</v>
      </c>
      <c r="BM614">
        <v>3.9</v>
      </c>
      <c r="BN614">
        <v>7.5</v>
      </c>
      <c r="BO614">
        <v>1.87</v>
      </c>
      <c r="BP614">
        <v>1.83</v>
      </c>
      <c r="BQ614" t="s">
        <v>715</v>
      </c>
      <c r="BR614">
        <f>VLOOKUP(Table3[[#This Row],[Reference]],metron,10,FALSE)</f>
        <v>2.5271929824561399</v>
      </c>
      <c r="BS614">
        <f>VLOOKUP(Table3[[#This Row],[Reference]],metron,11,FALSE)</f>
        <v>1.510877192982456</v>
      </c>
      <c r="BT614">
        <f>VLOOKUP(Table3[[#This Row],[Reference]],metron,12,FALSE)</f>
        <v>1.0163157894736841</v>
      </c>
      <c r="BU614">
        <f>VLOOKUP(Table3[[#This Row],[Reference]],metron,13,FALSE)</f>
        <v>0.67350877192982461</v>
      </c>
      <c r="BV614">
        <f>VLOOKUP(Table3[[#This Row],[Reference]],metron,14,FALSE)</f>
        <v>0.4442105263157895</v>
      </c>
      <c r="BW614">
        <f>VLOOKUP(Table3[[#This Row],[Reference]],metron,15,FALSE)</f>
        <v>12.80980392156863</v>
      </c>
      <c r="BX614">
        <f>VLOOKUP(Table3[[#This Row],[Reference]],metron,16,FALSE)</f>
        <v>9.6872549019607845</v>
      </c>
      <c r="BY614">
        <f>VLOOKUP(Table3[[#This Row],[Reference]],metron,17,FALSE)</f>
        <v>5.6491169610129957</v>
      </c>
      <c r="BZ614">
        <f>VLOOKUP(Table3[[#This Row],[Reference]],metron,18,FALSE)</f>
        <v>4.1379540153282237</v>
      </c>
      <c r="CA614">
        <f>VLOOKUP(Table3[[#This Row],[Reference]],metron,19,FALSE)</f>
        <v>7.1606869605556343</v>
      </c>
      <c r="CB614">
        <f>VLOOKUP(Table3[[#This Row],[Reference]],metron,20,FALSE)</f>
        <v>5.5493008866325608</v>
      </c>
      <c r="CC614">
        <f>VLOOKUP(Table3[[#This Row],[Reference]],metron,21,FALSE)</f>
        <v>12.9029029029029</v>
      </c>
      <c r="CD614">
        <f>VLOOKUP(Table3[[#This Row],[Reference]],metron,22,FALSE)</f>
        <v>13.75508842175509</v>
      </c>
      <c r="CE614">
        <f>VLOOKUP(Table3[[#This Row],[Reference]],metron,23,FALSE)</f>
        <v>1.5287356321839081</v>
      </c>
      <c r="CF614">
        <f>VLOOKUP(Table3[[#This Row],[Reference]],metron,24,FALSE)</f>
        <v>1.9664750957854411</v>
      </c>
      <c r="CG614">
        <f>VLOOKUP(Table3[[#This Row],[Reference]],metron,25,FALSE)</f>
        <v>8.8441890166028103E-2</v>
      </c>
      <c r="CH614">
        <f>VLOOKUP(Table3[[#This Row],[Reference]],metron,26,FALSE)</f>
        <v>0.13409961685823751</v>
      </c>
    </row>
    <row r="615" spans="1:86" hidden="1" x14ac:dyDescent="0.45">
      <c r="A615">
        <v>1599602400</v>
      </c>
      <c r="B615" t="s">
        <v>824</v>
      </c>
      <c r="C615" t="s">
        <v>64</v>
      </c>
      <c r="D615" t="s">
        <v>65</v>
      </c>
      <c r="E615" t="s">
        <v>688</v>
      </c>
      <c r="F615" t="s">
        <v>660</v>
      </c>
      <c r="G615" t="s">
        <v>678</v>
      </c>
      <c r="H615">
        <v>9</v>
      </c>
      <c r="I615">
        <v>0.5</v>
      </c>
      <c r="J615">
        <v>0.33</v>
      </c>
      <c r="K615">
        <v>1</v>
      </c>
      <c r="L615">
        <v>0.72</v>
      </c>
      <c r="M615">
        <v>2</v>
      </c>
      <c r="N615">
        <v>1</v>
      </c>
      <c r="O615">
        <v>3</v>
      </c>
      <c r="P615">
        <v>1</v>
      </c>
      <c r="Q615">
        <v>0</v>
      </c>
      <c r="R615">
        <v>1</v>
      </c>
      <c r="S615" t="s">
        <v>825</v>
      </c>
      <c r="T615">
        <v>21</v>
      </c>
      <c r="U615">
        <v>8</v>
      </c>
      <c r="V615">
        <v>4</v>
      </c>
      <c r="W615">
        <v>3</v>
      </c>
      <c r="X615">
        <v>0</v>
      </c>
      <c r="Y615">
        <v>3</v>
      </c>
      <c r="Z615">
        <v>0</v>
      </c>
      <c r="AA615">
        <v>1</v>
      </c>
      <c r="AB615">
        <v>2</v>
      </c>
      <c r="AC615">
        <v>0</v>
      </c>
      <c r="AD615">
        <v>3</v>
      </c>
      <c r="AE615">
        <v>11</v>
      </c>
      <c r="AF615">
        <v>10</v>
      </c>
      <c r="AG615">
        <v>7</v>
      </c>
      <c r="AH615">
        <v>6</v>
      </c>
      <c r="AI615">
        <v>4</v>
      </c>
      <c r="AJ615">
        <v>4</v>
      </c>
      <c r="AK615">
        <v>12</v>
      </c>
      <c r="AL615">
        <v>9</v>
      </c>
      <c r="AM615">
        <v>58</v>
      </c>
      <c r="AN615">
        <v>42</v>
      </c>
      <c r="AO615">
        <v>1.54</v>
      </c>
      <c r="AP615">
        <v>1.29</v>
      </c>
      <c r="AQ615">
        <v>2.38</v>
      </c>
      <c r="AR615">
        <v>67</v>
      </c>
      <c r="AS615">
        <v>84</v>
      </c>
      <c r="AT615">
        <v>42</v>
      </c>
      <c r="AU615">
        <v>13</v>
      </c>
      <c r="AV615">
        <v>0</v>
      </c>
      <c r="AW615">
        <v>38</v>
      </c>
      <c r="AX615">
        <v>67</v>
      </c>
      <c r="AY615">
        <v>34</v>
      </c>
      <c r="AZ615">
        <v>88</v>
      </c>
      <c r="BA615">
        <v>9</v>
      </c>
      <c r="BB615">
        <v>4</v>
      </c>
      <c r="BC615">
        <v>2.4</v>
      </c>
      <c r="BD615">
        <v>3.3</v>
      </c>
      <c r="BE615">
        <v>2.85</v>
      </c>
      <c r="BF615">
        <f>(1/BC615+1/BD615+1/BE615-1)/3</f>
        <v>2.3524720893141948E-2</v>
      </c>
      <c r="BG615">
        <f>1/Table3[[#This Row],[odds_ft_home_team_win]]-Table3[[#This Row],[Margin/3]]</f>
        <v>0.39314194577352474</v>
      </c>
      <c r="BH615">
        <f>1/Table3[[#This Row],[odds_ft_draw]]-Table3[[#This Row],[Margin/3]]</f>
        <v>0.27950558213716109</v>
      </c>
      <c r="BI615">
        <f>1/Table3[[#This Row],[odds_ft_away_team_win]]-Table3[[#This Row],[Margin/3]]</f>
        <v>0.32735247208931417</v>
      </c>
      <c r="BJ615">
        <f>MROUND(Table3[[#This Row],[ProbH]]*100,2)/100</f>
        <v>0.4</v>
      </c>
      <c r="BK615">
        <v>1.29</v>
      </c>
      <c r="BL615">
        <v>1.91</v>
      </c>
      <c r="BM615">
        <v>3.3</v>
      </c>
      <c r="BN615">
        <v>6.35</v>
      </c>
      <c r="BO615">
        <v>1.71</v>
      </c>
      <c r="BP615">
        <v>2.0499999999999998</v>
      </c>
      <c r="BQ615" t="s">
        <v>691</v>
      </c>
      <c r="BR615">
        <f>VLOOKUP(Table3[[#This Row],[Reference]],metron,10,FALSE)</f>
        <v>2.4956155335383219</v>
      </c>
      <c r="BS615">
        <f>VLOOKUP(Table3[[#This Row],[Reference]],metron,11,FALSE)</f>
        <v>1.344038264434575</v>
      </c>
      <c r="BT615">
        <f>VLOOKUP(Table3[[#This Row],[Reference]],metron,12,FALSE)</f>
        <v>1.1515772691037469</v>
      </c>
      <c r="BU615">
        <f>VLOOKUP(Table3[[#This Row],[Reference]],metron,13,FALSE)</f>
        <v>0.59936225942375587</v>
      </c>
      <c r="BV615">
        <f>VLOOKUP(Table3[[#This Row],[Reference]],metron,14,FALSE)</f>
        <v>0.50723152260562576</v>
      </c>
      <c r="BW615">
        <f>VLOOKUP(Table3[[#This Row],[Reference]],metron,15,FALSE)</f>
        <v>11.99278846153846</v>
      </c>
      <c r="BX615">
        <f>VLOOKUP(Table3[[#This Row],[Reference]],metron,16,FALSE)</f>
        <v>10.0277534965035</v>
      </c>
      <c r="BY615">
        <f>VLOOKUP(Table3[[#This Row],[Reference]],metron,17,FALSE)</f>
        <v>5.2857459543338514</v>
      </c>
      <c r="BZ615">
        <f>VLOOKUP(Table3[[#This Row],[Reference]],metron,18,FALSE)</f>
        <v>4.4067834183107957</v>
      </c>
      <c r="CA615">
        <f>VLOOKUP(Table3[[#This Row],[Reference]],metron,19,FALSE)</f>
        <v>6.7070425072046085</v>
      </c>
      <c r="CB615">
        <f>VLOOKUP(Table3[[#This Row],[Reference]],metron,20,FALSE)</f>
        <v>5.6209700781927046</v>
      </c>
      <c r="CC615">
        <f>VLOOKUP(Table3[[#This Row],[Reference]],metron,21,FALSE)</f>
        <v>13.04463690872752</v>
      </c>
      <c r="CD615">
        <f>VLOOKUP(Table3[[#This Row],[Reference]],metron,22,FALSE)</f>
        <v>13.49811236953142</v>
      </c>
      <c r="CE615">
        <f>VLOOKUP(Table3[[#This Row],[Reference]],metron,23,FALSE)</f>
        <v>1.5836526181353769</v>
      </c>
      <c r="CF615">
        <f>VLOOKUP(Table3[[#This Row],[Reference]],metron,24,FALSE)</f>
        <v>1.8744146445295871</v>
      </c>
      <c r="CG615">
        <f>VLOOKUP(Table3[[#This Row],[Reference]],metron,25,FALSE)</f>
        <v>8.5994040017028525E-2</v>
      </c>
      <c r="CH615">
        <f>VLOOKUP(Table3[[#This Row],[Reference]],metron,26,FALSE)</f>
        <v>0.13452532992762881</v>
      </c>
    </row>
    <row r="616" spans="1:86" hidden="1" x14ac:dyDescent="0.45">
      <c r="A616">
        <v>1599609600</v>
      </c>
      <c r="B616" t="s">
        <v>826</v>
      </c>
      <c r="C616" t="s">
        <v>64</v>
      </c>
      <c r="D616" t="s">
        <v>65</v>
      </c>
      <c r="E616" t="s">
        <v>705</v>
      </c>
      <c r="F616" t="s">
        <v>689</v>
      </c>
      <c r="G616" t="s">
        <v>684</v>
      </c>
      <c r="H616">
        <v>9</v>
      </c>
      <c r="I616">
        <v>3</v>
      </c>
      <c r="J616">
        <v>0.5</v>
      </c>
      <c r="K616">
        <v>2</v>
      </c>
      <c r="L616">
        <v>0.59</v>
      </c>
      <c r="M616">
        <v>0</v>
      </c>
      <c r="N616">
        <v>1</v>
      </c>
      <c r="O616">
        <v>1</v>
      </c>
      <c r="P616">
        <v>0</v>
      </c>
      <c r="Q616">
        <v>0</v>
      </c>
      <c r="R616">
        <v>0</v>
      </c>
      <c r="T616">
        <v>50</v>
      </c>
      <c r="U616">
        <v>5</v>
      </c>
      <c r="V616">
        <v>6</v>
      </c>
      <c r="W616">
        <v>1</v>
      </c>
      <c r="X616">
        <v>0</v>
      </c>
      <c r="Y616">
        <v>2</v>
      </c>
      <c r="Z616">
        <v>0</v>
      </c>
      <c r="AA616">
        <v>1</v>
      </c>
      <c r="AB616">
        <v>0</v>
      </c>
      <c r="AC616">
        <v>2</v>
      </c>
      <c r="AD616">
        <v>0</v>
      </c>
      <c r="AE616">
        <v>18</v>
      </c>
      <c r="AF616">
        <v>19</v>
      </c>
      <c r="AG616">
        <v>7</v>
      </c>
      <c r="AH616">
        <v>5</v>
      </c>
      <c r="AI616">
        <v>11</v>
      </c>
      <c r="AJ616">
        <v>14</v>
      </c>
      <c r="AK616">
        <v>13</v>
      </c>
      <c r="AL616">
        <v>14</v>
      </c>
      <c r="AM616">
        <v>56</v>
      </c>
      <c r="AN616">
        <v>44</v>
      </c>
      <c r="AO616">
        <v>1.96</v>
      </c>
      <c r="AP616">
        <v>1.8</v>
      </c>
      <c r="AQ616">
        <v>3.34</v>
      </c>
      <c r="AR616">
        <v>84</v>
      </c>
      <c r="AS616">
        <v>84</v>
      </c>
      <c r="AT616">
        <v>59</v>
      </c>
      <c r="AU616">
        <v>46</v>
      </c>
      <c r="AV616">
        <v>46</v>
      </c>
      <c r="AW616">
        <v>46</v>
      </c>
      <c r="AX616">
        <v>71</v>
      </c>
      <c r="AY616">
        <v>71</v>
      </c>
      <c r="AZ616">
        <v>100</v>
      </c>
      <c r="BA616">
        <v>8.75</v>
      </c>
      <c r="BB616">
        <v>6.08</v>
      </c>
      <c r="BC616">
        <v>1.71</v>
      </c>
      <c r="BD616">
        <v>3.9</v>
      </c>
      <c r="BE616">
        <v>4.2</v>
      </c>
      <c r="BF616">
        <f>(1/BC616+1/BD616+1/BE616-1)/3</f>
        <v>2.6433605380973797E-2</v>
      </c>
      <c r="BG616">
        <f>1/Table3[[#This Row],[odds_ft_home_team_win]]-Table3[[#This Row],[Margin/3]]</f>
        <v>0.55836171625645303</v>
      </c>
      <c r="BH616">
        <f>1/Table3[[#This Row],[odds_ft_draw]]-Table3[[#This Row],[Margin/3]]</f>
        <v>0.22997665102928264</v>
      </c>
      <c r="BI616">
        <f>1/Table3[[#This Row],[odds_ft_away_team_win]]-Table3[[#This Row],[Margin/3]]</f>
        <v>0.21166163271426428</v>
      </c>
      <c r="BJ616">
        <f>MROUND(Table3[[#This Row],[ProbH]]*100,2)/100</f>
        <v>0.56000000000000005</v>
      </c>
      <c r="BK616">
        <v>1.19</v>
      </c>
      <c r="BL616">
        <v>1.62</v>
      </c>
      <c r="BM616">
        <v>2.6</v>
      </c>
      <c r="BN616">
        <v>4.5999999999999996</v>
      </c>
      <c r="BO616">
        <v>1.61</v>
      </c>
      <c r="BP616">
        <v>2.2000000000000002</v>
      </c>
      <c r="BQ616" t="s">
        <v>723</v>
      </c>
      <c r="BR616">
        <f>VLOOKUP(Table3[[#This Row],[Reference]],metron,10,FALSE)</f>
        <v>2.6892488954344627</v>
      </c>
      <c r="BS616">
        <f>VLOOKUP(Table3[[#This Row],[Reference]],metron,11,FALSE)</f>
        <v>1.7546812539448771</v>
      </c>
      <c r="BT616">
        <f>VLOOKUP(Table3[[#This Row],[Reference]],metron,12,FALSE)</f>
        <v>0.93456764148958549</v>
      </c>
      <c r="BU616">
        <f>VLOOKUP(Table3[[#This Row],[Reference]],metron,13,FALSE)</f>
        <v>0.77824531874605507</v>
      </c>
      <c r="BV616">
        <f>VLOOKUP(Table3[[#This Row],[Reference]],metron,14,FALSE)</f>
        <v>0.41237113402061848</v>
      </c>
      <c r="BW616">
        <f>VLOOKUP(Table3[[#This Row],[Reference]],metron,15,FALSE)</f>
        <v>13.77153558052435</v>
      </c>
      <c r="BX616">
        <f>VLOOKUP(Table3[[#This Row],[Reference]],metron,16,FALSE)</f>
        <v>9.0445692883895124</v>
      </c>
      <c r="BY616">
        <f>VLOOKUP(Table3[[#This Row],[Reference]],metron,17,FALSE)</f>
        <v>6.0821292775665396</v>
      </c>
      <c r="BZ616">
        <f>VLOOKUP(Table3[[#This Row],[Reference]],metron,18,FALSE)</f>
        <v>3.8201520912547529</v>
      </c>
      <c r="CA616">
        <f>VLOOKUP(Table3[[#This Row],[Reference]],metron,19,FALSE)</f>
        <v>7.6894063029578108</v>
      </c>
      <c r="CB616">
        <f>VLOOKUP(Table3[[#This Row],[Reference]],metron,20,FALSE)</f>
        <v>5.224417197134759</v>
      </c>
      <c r="CC616">
        <f>VLOOKUP(Table3[[#This Row],[Reference]],metron,21,FALSE)</f>
        <v>12.297605473204101</v>
      </c>
      <c r="CD616">
        <f>VLOOKUP(Table3[[#This Row],[Reference]],metron,22,FALSE)</f>
        <v>13.310908399847969</v>
      </c>
      <c r="CE616">
        <f>VLOOKUP(Table3[[#This Row],[Reference]],metron,23,FALSE)</f>
        <v>1.3713126843657819</v>
      </c>
      <c r="CF616">
        <f>VLOOKUP(Table3[[#This Row],[Reference]],metron,24,FALSE)</f>
        <v>1.9516961651917399</v>
      </c>
      <c r="CG616">
        <f>VLOOKUP(Table3[[#This Row],[Reference]],metron,25,FALSE)</f>
        <v>6.6002949852507375E-2</v>
      </c>
      <c r="CH616">
        <f>VLOOKUP(Table3[[#This Row],[Reference]],metron,26,FALSE)</f>
        <v>0.1297935103244838</v>
      </c>
    </row>
    <row r="617" spans="1:86" x14ac:dyDescent="0.45">
      <c r="A617">
        <v>1599609960</v>
      </c>
      <c r="B617" t="s">
        <v>827</v>
      </c>
      <c r="C617" t="s">
        <v>64</v>
      </c>
      <c r="D617" t="s">
        <v>65</v>
      </c>
      <c r="E617" t="s">
        <v>704</v>
      </c>
      <c r="F617" t="s">
        <v>677</v>
      </c>
      <c r="G617" t="s">
        <v>668</v>
      </c>
      <c r="H617">
        <v>9</v>
      </c>
      <c r="I617">
        <v>2</v>
      </c>
      <c r="J617">
        <v>0.5</v>
      </c>
      <c r="K617">
        <v>1.79</v>
      </c>
      <c r="L617">
        <v>1.06</v>
      </c>
      <c r="M617">
        <v>1</v>
      </c>
      <c r="N617">
        <v>1</v>
      </c>
      <c r="O617">
        <v>2</v>
      </c>
      <c r="P617">
        <v>0</v>
      </c>
      <c r="Q617">
        <v>0</v>
      </c>
      <c r="R617">
        <v>0</v>
      </c>
      <c r="S617">
        <v>84</v>
      </c>
      <c r="T617">
        <v>68</v>
      </c>
      <c r="U617">
        <v>9</v>
      </c>
      <c r="V617">
        <v>4</v>
      </c>
      <c r="W617">
        <v>4</v>
      </c>
      <c r="X617">
        <v>0</v>
      </c>
      <c r="Y617">
        <v>1</v>
      </c>
      <c r="Z617">
        <v>0</v>
      </c>
      <c r="AA617">
        <v>1</v>
      </c>
      <c r="AB617">
        <v>3</v>
      </c>
      <c r="AC617">
        <v>0</v>
      </c>
      <c r="AD617">
        <v>1</v>
      </c>
      <c r="AE617">
        <v>12</v>
      </c>
      <c r="AF617">
        <v>15</v>
      </c>
      <c r="AG617">
        <v>3</v>
      </c>
      <c r="AH617">
        <v>6</v>
      </c>
      <c r="AI617">
        <v>9</v>
      </c>
      <c r="AJ617">
        <v>9</v>
      </c>
      <c r="AK617">
        <v>6</v>
      </c>
      <c r="AL617">
        <v>4</v>
      </c>
      <c r="AM617">
        <v>51</v>
      </c>
      <c r="AN617">
        <v>49</v>
      </c>
      <c r="AO617">
        <v>1.43</v>
      </c>
      <c r="AP617">
        <v>1.6</v>
      </c>
      <c r="AQ617">
        <v>2.75</v>
      </c>
      <c r="AR617">
        <v>88</v>
      </c>
      <c r="AS617">
        <v>88</v>
      </c>
      <c r="AT617">
        <v>63</v>
      </c>
      <c r="AU617">
        <v>38</v>
      </c>
      <c r="AV617">
        <v>0</v>
      </c>
      <c r="AW617">
        <v>63</v>
      </c>
      <c r="AX617">
        <v>75</v>
      </c>
      <c r="AY617">
        <v>63</v>
      </c>
      <c r="AZ617">
        <v>63</v>
      </c>
      <c r="BA617">
        <v>13.5</v>
      </c>
      <c r="BB617">
        <v>6</v>
      </c>
      <c r="BC617">
        <v>1.48</v>
      </c>
      <c r="BD617">
        <v>4.3499999999999996</v>
      </c>
      <c r="BE617">
        <v>5.85</v>
      </c>
      <c r="BF617">
        <f>(1/BC617+1/BD617+1/BE617-1)/3</f>
        <v>2.5500301362370321E-2</v>
      </c>
      <c r="BG617">
        <f>1/Table3[[#This Row],[odds_ft_home_team_win]]-Table3[[#This Row],[Margin/3]]</f>
        <v>0.6501753743133053</v>
      </c>
      <c r="BH617">
        <f>1/Table3[[#This Row],[odds_ft_draw]]-Table3[[#This Row],[Margin/3]]</f>
        <v>0.20438475610889406</v>
      </c>
      <c r="BI617">
        <f>1/Table3[[#This Row],[odds_ft_away_team_win]]-Table3[[#This Row],[Margin/3]]</f>
        <v>0.14543986957780061</v>
      </c>
      <c r="BJ617">
        <f>MROUND(Table3[[#This Row],[ProbH]]*100,2)/100</f>
        <v>0.66</v>
      </c>
      <c r="BK617">
        <v>1.17</v>
      </c>
      <c r="BL617">
        <v>1.57</v>
      </c>
      <c r="BM617">
        <v>2.4500000000000002</v>
      </c>
      <c r="BN617">
        <v>4.3</v>
      </c>
      <c r="BO617">
        <v>1.67</v>
      </c>
      <c r="BP617">
        <v>2.1</v>
      </c>
      <c r="BQ617" t="s">
        <v>708</v>
      </c>
      <c r="BR617">
        <f>VLOOKUP(Table3[[#This Row],[Reference]],metron,10,FALSE)</f>
        <v>2.9251336898395728</v>
      </c>
      <c r="BS617">
        <f>VLOOKUP(Table3[[#This Row],[Reference]],metron,11,FALSE)</f>
        <v>2.089675030851502</v>
      </c>
      <c r="BT617">
        <f>VLOOKUP(Table3[[#This Row],[Reference]],metron,12,FALSE)</f>
        <v>0.8354586589880707</v>
      </c>
      <c r="BU617">
        <f>VLOOKUP(Table3[[#This Row],[Reference]],metron,13,FALSE)</f>
        <v>0.92472233648704238</v>
      </c>
      <c r="BV617">
        <f>VLOOKUP(Table3[[#This Row],[Reference]],metron,14,FALSE)</f>
        <v>0.35252982311805842</v>
      </c>
      <c r="BW617">
        <f>VLOOKUP(Table3[[#This Row],[Reference]],metron,15,FALSE)</f>
        <v>15.366666666666671</v>
      </c>
      <c r="BX617">
        <f>VLOOKUP(Table3[[#This Row],[Reference]],metron,16,FALSE)</f>
        <v>8.5234848484848484</v>
      </c>
      <c r="BY617">
        <f>VLOOKUP(Table3[[#This Row],[Reference]],metron,17,FALSE)</f>
        <v>6.6873065015479876</v>
      </c>
      <c r="BZ617">
        <f>VLOOKUP(Table3[[#This Row],[Reference]],metron,18,FALSE)</f>
        <v>3.3490712074303399</v>
      </c>
      <c r="CA617">
        <f>VLOOKUP(Table3[[#This Row],[Reference]],metron,19,FALSE)</f>
        <v>8.679360165118684</v>
      </c>
      <c r="CB617">
        <f>VLOOKUP(Table3[[#This Row],[Reference]],metron,20,FALSE)</f>
        <v>5.1744136410545085</v>
      </c>
      <c r="CC617">
        <f>VLOOKUP(Table3[[#This Row],[Reference]],metron,21,FALSE)</f>
        <v>12.62384615384615</v>
      </c>
      <c r="CD617">
        <f>VLOOKUP(Table3[[#This Row],[Reference]],metron,22,FALSE)</f>
        <v>13.844615384615381</v>
      </c>
      <c r="CE617">
        <f>VLOOKUP(Table3[[#This Row],[Reference]],metron,23,FALSE)</f>
        <v>1.369710467706013</v>
      </c>
      <c r="CF617">
        <f>VLOOKUP(Table3[[#This Row],[Reference]],metron,24,FALSE)</f>
        <v>2.0920564216778019</v>
      </c>
      <c r="CG617">
        <f>VLOOKUP(Table3[[#This Row],[Reference]],metron,25,FALSE)</f>
        <v>7.126948775055679E-2</v>
      </c>
      <c r="CH617">
        <f>VLOOKUP(Table3[[#This Row],[Reference]],metron,26,FALSE)</f>
        <v>0.13214550853749071</v>
      </c>
    </row>
    <row r="618" spans="1:86" hidden="1" x14ac:dyDescent="0.45">
      <c r="A618">
        <v>1599616800</v>
      </c>
      <c r="B618" t="s">
        <v>828</v>
      </c>
      <c r="C618" t="s">
        <v>64</v>
      </c>
      <c r="D618" t="s">
        <v>65</v>
      </c>
      <c r="E618" t="s">
        <v>666</v>
      </c>
      <c r="F618" t="s">
        <v>683</v>
      </c>
      <c r="G618" t="s">
        <v>662</v>
      </c>
      <c r="H618">
        <v>9</v>
      </c>
      <c r="I618">
        <v>1.25</v>
      </c>
      <c r="J618">
        <v>0</v>
      </c>
      <c r="K618">
        <v>1.6</v>
      </c>
      <c r="L618">
        <v>0.17</v>
      </c>
      <c r="M618">
        <v>1</v>
      </c>
      <c r="N618">
        <v>1</v>
      </c>
      <c r="O618">
        <v>2</v>
      </c>
      <c r="P618">
        <v>1</v>
      </c>
      <c r="Q618">
        <v>1</v>
      </c>
      <c r="R618">
        <v>0</v>
      </c>
      <c r="S618">
        <v>32</v>
      </c>
      <c r="T618">
        <v>58</v>
      </c>
      <c r="U618">
        <v>3</v>
      </c>
      <c r="V618">
        <v>4</v>
      </c>
      <c r="W618">
        <v>1</v>
      </c>
      <c r="X618">
        <v>0</v>
      </c>
      <c r="Y618">
        <v>3</v>
      </c>
      <c r="Z618">
        <v>1</v>
      </c>
      <c r="AA618">
        <v>1</v>
      </c>
      <c r="AB618">
        <v>0</v>
      </c>
      <c r="AC618">
        <v>2</v>
      </c>
      <c r="AD618">
        <v>2</v>
      </c>
      <c r="AE618">
        <v>20</v>
      </c>
      <c r="AF618">
        <v>14</v>
      </c>
      <c r="AG618">
        <v>3</v>
      </c>
      <c r="AH618">
        <v>5</v>
      </c>
      <c r="AI618">
        <v>17</v>
      </c>
      <c r="AJ618">
        <v>9</v>
      </c>
      <c r="AK618">
        <v>6</v>
      </c>
      <c r="AL618">
        <v>8</v>
      </c>
      <c r="AM618">
        <v>68</v>
      </c>
      <c r="AN618">
        <v>32</v>
      </c>
      <c r="AO618">
        <v>1.97</v>
      </c>
      <c r="AP618">
        <v>1.41</v>
      </c>
      <c r="AQ618">
        <v>1.75</v>
      </c>
      <c r="AR618">
        <v>38</v>
      </c>
      <c r="AS618">
        <v>38</v>
      </c>
      <c r="AT618">
        <v>38</v>
      </c>
      <c r="AU618">
        <v>13</v>
      </c>
      <c r="AV618">
        <v>13</v>
      </c>
      <c r="AW618">
        <v>13</v>
      </c>
      <c r="AX618">
        <v>50</v>
      </c>
      <c r="AY618">
        <v>25</v>
      </c>
      <c r="AZ618">
        <v>50</v>
      </c>
      <c r="BA618">
        <v>7.25</v>
      </c>
      <c r="BB618">
        <v>5</v>
      </c>
      <c r="BC618">
        <v>2.0499999999999998</v>
      </c>
      <c r="BD618">
        <v>3.2</v>
      </c>
      <c r="BE618">
        <v>3.7</v>
      </c>
      <c r="BF618">
        <f>(1/BC618+1/BD618+1/BE618-1)/3</f>
        <v>2.3525049439683549E-2</v>
      </c>
      <c r="BG618">
        <f>1/Table3[[#This Row],[odds_ft_home_team_win]]-Table3[[#This Row],[Margin/3]]</f>
        <v>0.464279828609097</v>
      </c>
      <c r="BH618">
        <f>1/Table3[[#This Row],[odds_ft_draw]]-Table3[[#This Row],[Margin/3]]</f>
        <v>0.28897495056031647</v>
      </c>
      <c r="BI618">
        <f>1/Table3[[#This Row],[odds_ft_away_team_win]]-Table3[[#This Row],[Margin/3]]</f>
        <v>0.24674522083058667</v>
      </c>
      <c r="BJ618">
        <f>MROUND(Table3[[#This Row],[ProbH]]*100,2)/100</f>
        <v>0.46</v>
      </c>
      <c r="BK618">
        <v>1.35</v>
      </c>
      <c r="BL618">
        <v>2.1</v>
      </c>
      <c r="BM618">
        <v>3.8</v>
      </c>
      <c r="BN618">
        <v>7.5</v>
      </c>
      <c r="BO618">
        <v>1.87</v>
      </c>
      <c r="BP618">
        <v>1.87</v>
      </c>
      <c r="BQ618" t="s">
        <v>669</v>
      </c>
      <c r="BR618">
        <f>VLOOKUP(Table3[[#This Row],[Reference]],metron,10,FALSE)</f>
        <v>2.5405629139072849</v>
      </c>
      <c r="BS618">
        <f>VLOOKUP(Table3[[#This Row],[Reference]],metron,11,FALSE)</f>
        <v>1.4888836329233679</v>
      </c>
      <c r="BT618">
        <f>VLOOKUP(Table3[[#This Row],[Reference]],metron,12,FALSE)</f>
        <v>1.0516792809839171</v>
      </c>
      <c r="BU618">
        <f>VLOOKUP(Table3[[#This Row],[Reference]],metron,13,FALSE)</f>
        <v>0.64581362346263005</v>
      </c>
      <c r="BV618">
        <f>VLOOKUP(Table3[[#This Row],[Reference]],metron,14,FALSE)</f>
        <v>0.45364238410596031</v>
      </c>
      <c r="BW618">
        <f>VLOOKUP(Table3[[#This Row],[Reference]],metron,15,FALSE)</f>
        <v>12.686892177589851</v>
      </c>
      <c r="BX618">
        <f>VLOOKUP(Table3[[#This Row],[Reference]],metron,16,FALSE)</f>
        <v>9.8059196617336148</v>
      </c>
      <c r="BY618">
        <f>VLOOKUP(Table3[[#This Row],[Reference]],metron,17,FALSE)</f>
        <v>5.3198121263877027</v>
      </c>
      <c r="BZ618">
        <f>VLOOKUP(Table3[[#This Row],[Reference]],metron,18,FALSE)</f>
        <v>4.0954312553373189</v>
      </c>
      <c r="CA618">
        <f>VLOOKUP(Table3[[#This Row],[Reference]],metron,19,FALSE)</f>
        <v>7.3670800512021479</v>
      </c>
      <c r="CB618">
        <f>VLOOKUP(Table3[[#This Row],[Reference]],metron,20,FALSE)</f>
        <v>5.710488406396296</v>
      </c>
      <c r="CC618">
        <f>VLOOKUP(Table3[[#This Row],[Reference]],metron,21,FALSE)</f>
        <v>13.0488908033599</v>
      </c>
      <c r="CD618">
        <f>VLOOKUP(Table3[[#This Row],[Reference]],metron,22,FALSE)</f>
        <v>13.714839543398661</v>
      </c>
      <c r="CE618">
        <f>VLOOKUP(Table3[[#This Row],[Reference]],metron,23,FALSE)</f>
        <v>1.567523459812322</v>
      </c>
      <c r="CF618">
        <f>VLOOKUP(Table3[[#This Row],[Reference]],metron,24,FALSE)</f>
        <v>1.951040391676867</v>
      </c>
      <c r="CG618">
        <f>VLOOKUP(Table3[[#This Row],[Reference]],metron,25,FALSE)</f>
        <v>8.3027335781313744E-2</v>
      </c>
      <c r="CH618">
        <f>VLOOKUP(Table3[[#This Row],[Reference]],metron,26,FALSE)</f>
        <v>0.13117095063239501</v>
      </c>
    </row>
    <row r="619" spans="1:86" hidden="1" x14ac:dyDescent="0.45">
      <c r="A619">
        <v>1599616800</v>
      </c>
      <c r="B619" t="s">
        <v>828</v>
      </c>
      <c r="C619" t="s">
        <v>64</v>
      </c>
      <c r="D619" t="s">
        <v>65</v>
      </c>
      <c r="E619" t="s">
        <v>700</v>
      </c>
      <c r="F619" t="s">
        <v>694</v>
      </c>
      <c r="G619" t="s">
        <v>743</v>
      </c>
      <c r="H619">
        <v>9</v>
      </c>
      <c r="I619">
        <v>1.33</v>
      </c>
      <c r="J619">
        <v>1.75</v>
      </c>
      <c r="K619">
        <v>1.5</v>
      </c>
      <c r="L619">
        <v>1.63</v>
      </c>
      <c r="M619">
        <v>2</v>
      </c>
      <c r="N619">
        <v>3</v>
      </c>
      <c r="O619">
        <v>5</v>
      </c>
      <c r="P619">
        <v>2</v>
      </c>
      <c r="Q619">
        <v>2</v>
      </c>
      <c r="R619">
        <v>0</v>
      </c>
      <c r="S619" t="s">
        <v>829</v>
      </c>
      <c r="T619" t="s">
        <v>830</v>
      </c>
      <c r="U619">
        <v>5</v>
      </c>
      <c r="V619">
        <v>5</v>
      </c>
      <c r="W619">
        <v>1</v>
      </c>
      <c r="X619">
        <v>0</v>
      </c>
      <c r="Y619">
        <v>0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16</v>
      </c>
      <c r="AF619">
        <v>23</v>
      </c>
      <c r="AG619">
        <v>8</v>
      </c>
      <c r="AH619">
        <v>9</v>
      </c>
      <c r="AI619">
        <v>8</v>
      </c>
      <c r="AJ619">
        <v>14</v>
      </c>
      <c r="AK619">
        <v>10</v>
      </c>
      <c r="AL619">
        <v>4</v>
      </c>
      <c r="AM619">
        <v>41</v>
      </c>
      <c r="AN619">
        <v>59</v>
      </c>
      <c r="AO619">
        <v>1.82</v>
      </c>
      <c r="AP619">
        <v>2.5099999999999998</v>
      </c>
      <c r="AQ619">
        <v>2.96</v>
      </c>
      <c r="AR619">
        <v>84</v>
      </c>
      <c r="AS619">
        <v>84</v>
      </c>
      <c r="AT619">
        <v>54</v>
      </c>
      <c r="AU619">
        <v>29</v>
      </c>
      <c r="AV619">
        <v>29</v>
      </c>
      <c r="AW619">
        <v>29</v>
      </c>
      <c r="AX619">
        <v>54</v>
      </c>
      <c r="AY619">
        <v>59</v>
      </c>
      <c r="AZ619">
        <v>100</v>
      </c>
      <c r="BA619">
        <v>8.08</v>
      </c>
      <c r="BB619">
        <v>3.67</v>
      </c>
      <c r="BC619">
        <v>3.75</v>
      </c>
      <c r="BD619">
        <v>3.55</v>
      </c>
      <c r="BE619">
        <v>1.91</v>
      </c>
      <c r="BF619">
        <f>(1/BC619+1/BD619+1/BE619-1)/3</f>
        <v>2.3972338978606917E-2</v>
      </c>
      <c r="BG619">
        <f>1/Table3[[#This Row],[odds_ft_home_team_win]]-Table3[[#This Row],[Margin/3]]</f>
        <v>0.24269432768805974</v>
      </c>
      <c r="BH619">
        <f>1/Table3[[#This Row],[odds_ft_draw]]-Table3[[#This Row],[Margin/3]]</f>
        <v>0.25771780186646354</v>
      </c>
      <c r="BI619">
        <f>1/Table3[[#This Row],[odds_ft_away_team_win]]-Table3[[#This Row],[Margin/3]]</f>
        <v>0.49958787044547687</v>
      </c>
      <c r="BJ619">
        <f>MROUND(Table3[[#This Row],[ProbH]]*100,2)/100</f>
        <v>0.24</v>
      </c>
      <c r="BK619">
        <v>1.23</v>
      </c>
      <c r="BL619">
        <v>1.74</v>
      </c>
      <c r="BM619">
        <v>2.9</v>
      </c>
      <c r="BN619">
        <v>5.35</v>
      </c>
      <c r="BO619">
        <v>1.67</v>
      </c>
      <c r="BP619">
        <v>2.1</v>
      </c>
      <c r="BQ619" t="s">
        <v>711</v>
      </c>
      <c r="BR619">
        <f>VLOOKUP(Table3[[#This Row],[Reference]],metron,10,FALSE)</f>
        <v>2.6014437689969609</v>
      </c>
      <c r="BS619">
        <f>VLOOKUP(Table3[[#This Row],[Reference]],metron,11,FALSE)</f>
        <v>1.067249240121581</v>
      </c>
      <c r="BT619">
        <f>VLOOKUP(Table3[[#This Row],[Reference]],metron,12,FALSE)</f>
        <v>1.53419452887538</v>
      </c>
      <c r="BU619">
        <f>VLOOKUP(Table3[[#This Row],[Reference]],metron,13,FALSE)</f>
        <v>0.45589353612167299</v>
      </c>
      <c r="BV619">
        <f>VLOOKUP(Table3[[#This Row],[Reference]],metron,14,FALSE)</f>
        <v>0.65133079847908748</v>
      </c>
      <c r="BW619">
        <f>VLOOKUP(Table3[[#This Row],[Reference]],metron,15,FALSE)</f>
        <v>10.75886524822695</v>
      </c>
      <c r="BX619">
        <f>VLOOKUP(Table3[[#This Row],[Reference]],metron,16,FALSE)</f>
        <v>12.46679561573179</v>
      </c>
      <c r="BY619">
        <f>VLOOKUP(Table3[[#This Row],[Reference]],metron,17,FALSE)</f>
        <v>4.1157347204161248</v>
      </c>
      <c r="BZ619">
        <f>VLOOKUP(Table3[[#This Row],[Reference]],metron,18,FALSE)</f>
        <v>5.1072821846553964</v>
      </c>
      <c r="CA619">
        <f>VLOOKUP(Table3[[#This Row],[Reference]],metron,19,FALSE)</f>
        <v>6.6431305278108255</v>
      </c>
      <c r="CB619">
        <f>VLOOKUP(Table3[[#This Row],[Reference]],metron,20,FALSE)</f>
        <v>7.3595134310763939</v>
      </c>
      <c r="CC619">
        <f>VLOOKUP(Table3[[#This Row],[Reference]],metron,21,FALSE)</f>
        <v>13.11140235910878</v>
      </c>
      <c r="CD619">
        <f>VLOOKUP(Table3[[#This Row],[Reference]],metron,22,FALSE)</f>
        <v>12.93184796854522</v>
      </c>
      <c r="CE619">
        <f>VLOOKUP(Table3[[#This Row],[Reference]],metron,23,FALSE)</f>
        <v>1.8341677096370459</v>
      </c>
      <c r="CF619">
        <f>VLOOKUP(Table3[[#This Row],[Reference]],metron,24,FALSE)</f>
        <v>1.7903629536921151</v>
      </c>
      <c r="CG619">
        <f>VLOOKUP(Table3[[#This Row],[Reference]],metron,25,FALSE)</f>
        <v>0.1095118898623279</v>
      </c>
      <c r="CH619">
        <f>VLOOKUP(Table3[[#This Row],[Reference]],metron,26,FALSE)</f>
        <v>9.3241551939924908E-2</v>
      </c>
    </row>
    <row r="620" spans="1:86" hidden="1" x14ac:dyDescent="0.45">
      <c r="A620">
        <v>1599688800</v>
      </c>
      <c r="B620" t="s">
        <v>831</v>
      </c>
      <c r="C620" t="s">
        <v>64</v>
      </c>
      <c r="D620" t="s">
        <v>65</v>
      </c>
      <c r="E620" t="s">
        <v>667</v>
      </c>
      <c r="F620" t="s">
        <v>661</v>
      </c>
      <c r="G620" t="s">
        <v>673</v>
      </c>
      <c r="H620">
        <v>9</v>
      </c>
      <c r="I620">
        <v>3</v>
      </c>
      <c r="J620">
        <v>1.25</v>
      </c>
      <c r="K620">
        <v>2.29</v>
      </c>
      <c r="L620">
        <v>1.47</v>
      </c>
      <c r="M620">
        <v>1</v>
      </c>
      <c r="N620">
        <v>1</v>
      </c>
      <c r="O620">
        <v>2</v>
      </c>
      <c r="P620">
        <v>1</v>
      </c>
      <c r="Q620">
        <v>1</v>
      </c>
      <c r="R620">
        <v>0</v>
      </c>
      <c r="S620">
        <v>45</v>
      </c>
      <c r="T620">
        <v>74</v>
      </c>
      <c r="U620">
        <v>5</v>
      </c>
      <c r="V620">
        <v>4</v>
      </c>
      <c r="W620">
        <v>1</v>
      </c>
      <c r="X620">
        <v>0</v>
      </c>
      <c r="Y620">
        <v>3</v>
      </c>
      <c r="Z620">
        <v>1</v>
      </c>
      <c r="AA620">
        <v>1</v>
      </c>
      <c r="AB620">
        <v>0</v>
      </c>
      <c r="AC620">
        <v>2</v>
      </c>
      <c r="AD620">
        <v>2</v>
      </c>
      <c r="AE620">
        <v>7</v>
      </c>
      <c r="AF620">
        <v>20</v>
      </c>
      <c r="AG620">
        <v>2</v>
      </c>
      <c r="AH620">
        <v>9</v>
      </c>
      <c r="AI620">
        <v>5</v>
      </c>
      <c r="AJ620">
        <v>11</v>
      </c>
      <c r="AK620">
        <v>11</v>
      </c>
      <c r="AL620">
        <v>11</v>
      </c>
      <c r="AM620">
        <v>58</v>
      </c>
      <c r="AN620">
        <v>42</v>
      </c>
      <c r="AO620">
        <v>0.94</v>
      </c>
      <c r="AP620">
        <v>2.16</v>
      </c>
      <c r="AQ620">
        <v>2.42</v>
      </c>
      <c r="AR620">
        <v>59</v>
      </c>
      <c r="AS620">
        <v>71</v>
      </c>
      <c r="AT620">
        <v>59</v>
      </c>
      <c r="AU620">
        <v>13</v>
      </c>
      <c r="AV620">
        <v>13</v>
      </c>
      <c r="AW620">
        <v>42</v>
      </c>
      <c r="AX620">
        <v>59</v>
      </c>
      <c r="AY620">
        <v>42</v>
      </c>
      <c r="AZ620">
        <v>71</v>
      </c>
      <c r="BA620">
        <v>9.58</v>
      </c>
      <c r="BB620">
        <v>3.33</v>
      </c>
      <c r="BC620">
        <v>1.87</v>
      </c>
      <c r="BD620">
        <v>3.5</v>
      </c>
      <c r="BE620">
        <v>3.95</v>
      </c>
      <c r="BF620">
        <f>(1/BC620+1/BD620+1/BE620-1)/3</f>
        <v>2.4546066988360298E-2</v>
      </c>
      <c r="BG620">
        <f>1/Table3[[#This Row],[odds_ft_home_team_win]]-Table3[[#This Row],[Margin/3]]</f>
        <v>0.51021329130040971</v>
      </c>
      <c r="BH620">
        <f>1/Table3[[#This Row],[odds_ft_draw]]-Table3[[#This Row],[Margin/3]]</f>
        <v>0.26116821872592538</v>
      </c>
      <c r="BI620">
        <f>1/Table3[[#This Row],[odds_ft_away_team_win]]-Table3[[#This Row],[Margin/3]]</f>
        <v>0.22861848997366499</v>
      </c>
      <c r="BJ620">
        <f>MROUND(Table3[[#This Row],[ProbH]]*100,2)/100</f>
        <v>0.52</v>
      </c>
      <c r="BK620">
        <v>1.28</v>
      </c>
      <c r="BL620">
        <v>1.87</v>
      </c>
      <c r="BM620">
        <v>3.25</v>
      </c>
      <c r="BN620">
        <v>6.15</v>
      </c>
      <c r="BO620">
        <v>1.74</v>
      </c>
      <c r="BP620">
        <v>2</v>
      </c>
      <c r="BQ620" t="s">
        <v>736</v>
      </c>
      <c r="BR620">
        <f>VLOOKUP(Table3[[#This Row],[Reference]],metron,10,FALSE)</f>
        <v>2.5967403582378576</v>
      </c>
      <c r="BS620">
        <f>VLOOKUP(Table3[[#This Row],[Reference]],metron,11,FALSE)</f>
        <v>1.625948039373891</v>
      </c>
      <c r="BT620">
        <f>VLOOKUP(Table3[[#This Row],[Reference]],metron,12,FALSE)</f>
        <v>0.97079231886396644</v>
      </c>
      <c r="BU620">
        <f>VLOOKUP(Table3[[#This Row],[Reference]],metron,13,FALSE)</f>
        <v>0.71433182698515174</v>
      </c>
      <c r="BV620">
        <f>VLOOKUP(Table3[[#This Row],[Reference]],metron,14,FALSE)</f>
        <v>0.43011620400258233</v>
      </c>
      <c r="BW620">
        <f>VLOOKUP(Table3[[#This Row],[Reference]],metron,15,FALSE)</f>
        <v>13.39951055368614</v>
      </c>
      <c r="BX620">
        <f>VLOOKUP(Table3[[#This Row],[Reference]],metron,16,FALSE)</f>
        <v>9.4252064851636579</v>
      </c>
      <c r="BY620">
        <f>VLOOKUP(Table3[[#This Row],[Reference]],metron,17,FALSE)</f>
        <v>5.7628422023992618</v>
      </c>
      <c r="BZ620">
        <f>VLOOKUP(Table3[[#This Row],[Reference]],metron,18,FALSE)</f>
        <v>3.9375576745616732</v>
      </c>
      <c r="CA620">
        <f>VLOOKUP(Table3[[#This Row],[Reference]],metron,19,FALSE)</f>
        <v>7.636668351286878</v>
      </c>
      <c r="CB620">
        <f>VLOOKUP(Table3[[#This Row],[Reference]],metron,20,FALSE)</f>
        <v>5.4876488106019847</v>
      </c>
      <c r="CC620">
        <f>VLOOKUP(Table3[[#This Row],[Reference]],metron,21,FALSE)</f>
        <v>12.460420531849101</v>
      </c>
      <c r="CD620">
        <f>VLOOKUP(Table3[[#This Row],[Reference]],metron,22,FALSE)</f>
        <v>13.44897959183673</v>
      </c>
      <c r="CE620">
        <f>VLOOKUP(Table3[[#This Row],[Reference]],metron,23,FALSE)</f>
        <v>1.462202380952381</v>
      </c>
      <c r="CF620">
        <f>VLOOKUP(Table3[[#This Row],[Reference]],metron,24,FALSE)</f>
        <v>2.01547619047619</v>
      </c>
      <c r="CG620">
        <f>VLOOKUP(Table3[[#This Row],[Reference]],metron,25,FALSE)</f>
        <v>7.7380952380952384E-2</v>
      </c>
      <c r="CH620">
        <f>VLOOKUP(Table3[[#This Row],[Reference]],metron,26,FALSE)</f>
        <v>0.13754093480202439</v>
      </c>
    </row>
    <row r="621" spans="1:86" hidden="1" x14ac:dyDescent="0.45">
      <c r="A621">
        <v>1599696000</v>
      </c>
      <c r="B621" t="s">
        <v>832</v>
      </c>
      <c r="C621" t="s">
        <v>64</v>
      </c>
      <c r="D621" t="s">
        <v>65</v>
      </c>
      <c r="E621" t="s">
        <v>671</v>
      </c>
      <c r="F621" t="s">
        <v>693</v>
      </c>
      <c r="G621" t="s">
        <v>717</v>
      </c>
      <c r="H621">
        <v>9</v>
      </c>
      <c r="I621">
        <v>3</v>
      </c>
      <c r="J621">
        <v>1.67</v>
      </c>
      <c r="K621">
        <v>2.1800000000000002</v>
      </c>
      <c r="L621">
        <v>1.38</v>
      </c>
      <c r="M621">
        <v>1</v>
      </c>
      <c r="N621">
        <v>0</v>
      </c>
      <c r="O621">
        <v>1</v>
      </c>
      <c r="P621">
        <v>0</v>
      </c>
      <c r="Q621">
        <v>0</v>
      </c>
      <c r="R621">
        <v>0</v>
      </c>
      <c r="S621" t="s">
        <v>91</v>
      </c>
      <c r="U621">
        <v>10</v>
      </c>
      <c r="V621">
        <v>5</v>
      </c>
      <c r="W621">
        <v>1</v>
      </c>
      <c r="X621">
        <v>0</v>
      </c>
      <c r="Y621">
        <v>2</v>
      </c>
      <c r="Z621">
        <v>0</v>
      </c>
      <c r="AA621">
        <v>1</v>
      </c>
      <c r="AB621">
        <v>0</v>
      </c>
      <c r="AC621">
        <v>1</v>
      </c>
      <c r="AD621">
        <v>1</v>
      </c>
      <c r="AE621">
        <v>16</v>
      </c>
      <c r="AF621">
        <v>13</v>
      </c>
      <c r="AG621">
        <v>4</v>
      </c>
      <c r="AH621">
        <v>0</v>
      </c>
      <c r="AI621">
        <v>12</v>
      </c>
      <c r="AJ621">
        <v>13</v>
      </c>
      <c r="AK621">
        <v>-1</v>
      </c>
      <c r="AL621">
        <v>-1</v>
      </c>
      <c r="AM621">
        <v>53</v>
      </c>
      <c r="AN621">
        <v>47</v>
      </c>
      <c r="AO621">
        <v>1.66</v>
      </c>
      <c r="AP621">
        <v>1.21</v>
      </c>
      <c r="AQ621">
        <v>2</v>
      </c>
      <c r="AR621">
        <v>29</v>
      </c>
      <c r="AS621">
        <v>67</v>
      </c>
      <c r="AT621">
        <v>25</v>
      </c>
      <c r="AU621">
        <v>13</v>
      </c>
      <c r="AV621">
        <v>13</v>
      </c>
      <c r="AW621">
        <v>13</v>
      </c>
      <c r="AX621">
        <v>50</v>
      </c>
      <c r="AY621">
        <v>42</v>
      </c>
      <c r="AZ621">
        <v>84</v>
      </c>
      <c r="BA621">
        <v>12.08</v>
      </c>
      <c r="BB621">
        <v>4.67</v>
      </c>
      <c r="BC621">
        <v>2.0499999999999998</v>
      </c>
      <c r="BD621">
        <v>3.35</v>
      </c>
      <c r="BE621">
        <v>3.4</v>
      </c>
      <c r="BF621">
        <f>(1/BC621+1/BD621+1/BE621-1)/3</f>
        <v>2.6809995931390402E-2</v>
      </c>
      <c r="BG621">
        <f>1/Table3[[#This Row],[odds_ft_home_team_win]]-Table3[[#This Row],[Margin/3]]</f>
        <v>0.46099488211739015</v>
      </c>
      <c r="BH621">
        <f>1/Table3[[#This Row],[odds_ft_draw]]-Table3[[#This Row],[Margin/3]]</f>
        <v>0.27169746675517675</v>
      </c>
      <c r="BI621">
        <f>1/Table3[[#This Row],[odds_ft_away_team_win]]-Table3[[#This Row],[Margin/3]]</f>
        <v>0.26730765112743315</v>
      </c>
      <c r="BJ621">
        <f>MROUND(Table3[[#This Row],[ProbH]]*100,2)/100</f>
        <v>0.46</v>
      </c>
      <c r="BK621">
        <v>1.28</v>
      </c>
      <c r="BL621">
        <v>1.91</v>
      </c>
      <c r="BM621">
        <v>3.25</v>
      </c>
      <c r="BN621">
        <v>6.25</v>
      </c>
      <c r="BO621">
        <v>1.74</v>
      </c>
      <c r="BP621">
        <v>2</v>
      </c>
      <c r="BQ621" t="s">
        <v>770</v>
      </c>
      <c r="BR621">
        <f>VLOOKUP(Table3[[#This Row],[Reference]],metron,10,FALSE)</f>
        <v>2.5405629139072849</v>
      </c>
      <c r="BS621">
        <f>VLOOKUP(Table3[[#This Row],[Reference]],metron,11,FALSE)</f>
        <v>1.4888836329233679</v>
      </c>
      <c r="BT621">
        <f>VLOOKUP(Table3[[#This Row],[Reference]],metron,12,FALSE)</f>
        <v>1.0516792809839171</v>
      </c>
      <c r="BU621">
        <f>VLOOKUP(Table3[[#This Row],[Reference]],metron,13,FALSE)</f>
        <v>0.64581362346263005</v>
      </c>
      <c r="BV621">
        <f>VLOOKUP(Table3[[#This Row],[Reference]],metron,14,FALSE)</f>
        <v>0.45364238410596031</v>
      </c>
      <c r="BW621">
        <f>VLOOKUP(Table3[[#This Row],[Reference]],metron,15,FALSE)</f>
        <v>12.686892177589851</v>
      </c>
      <c r="BX621">
        <f>VLOOKUP(Table3[[#This Row],[Reference]],metron,16,FALSE)</f>
        <v>9.8059196617336148</v>
      </c>
      <c r="BY621">
        <f>VLOOKUP(Table3[[#This Row],[Reference]],metron,17,FALSE)</f>
        <v>5.3198121263877027</v>
      </c>
      <c r="BZ621">
        <f>VLOOKUP(Table3[[#This Row],[Reference]],metron,18,FALSE)</f>
        <v>4.0954312553373189</v>
      </c>
      <c r="CA621">
        <f>VLOOKUP(Table3[[#This Row],[Reference]],metron,19,FALSE)</f>
        <v>7.3670800512021479</v>
      </c>
      <c r="CB621">
        <f>VLOOKUP(Table3[[#This Row],[Reference]],metron,20,FALSE)</f>
        <v>5.710488406396296</v>
      </c>
      <c r="CC621">
        <f>VLOOKUP(Table3[[#This Row],[Reference]],metron,21,FALSE)</f>
        <v>13.0488908033599</v>
      </c>
      <c r="CD621">
        <f>VLOOKUP(Table3[[#This Row],[Reference]],metron,22,FALSE)</f>
        <v>13.714839543398661</v>
      </c>
      <c r="CE621">
        <f>VLOOKUP(Table3[[#This Row],[Reference]],metron,23,FALSE)</f>
        <v>1.567523459812322</v>
      </c>
      <c r="CF621">
        <f>VLOOKUP(Table3[[#This Row],[Reference]],metron,24,FALSE)</f>
        <v>1.951040391676867</v>
      </c>
      <c r="CG621">
        <f>VLOOKUP(Table3[[#This Row],[Reference]],metron,25,FALSE)</f>
        <v>8.3027335781313744E-2</v>
      </c>
      <c r="CH621">
        <f>VLOOKUP(Table3[[#This Row],[Reference]],metron,26,FALSE)</f>
        <v>0.13117095063239501</v>
      </c>
    </row>
    <row r="622" spans="1:86" hidden="1" x14ac:dyDescent="0.45">
      <c r="A622">
        <v>1599703200</v>
      </c>
      <c r="B622" t="s">
        <v>833</v>
      </c>
      <c r="C622" t="s">
        <v>64</v>
      </c>
      <c r="D622" t="s">
        <v>65</v>
      </c>
      <c r="E622" t="s">
        <v>699</v>
      </c>
      <c r="F622" t="s">
        <v>676</v>
      </c>
      <c r="G622" t="s">
        <v>735</v>
      </c>
      <c r="H622">
        <v>9</v>
      </c>
      <c r="I622">
        <v>1.25</v>
      </c>
      <c r="J622">
        <v>0</v>
      </c>
      <c r="K622">
        <v>1.53</v>
      </c>
      <c r="L622">
        <v>0.47</v>
      </c>
      <c r="M622">
        <v>1</v>
      </c>
      <c r="N622">
        <v>0</v>
      </c>
      <c r="O622">
        <v>1</v>
      </c>
      <c r="P622">
        <v>1</v>
      </c>
      <c r="Q622">
        <v>1</v>
      </c>
      <c r="R622">
        <v>0</v>
      </c>
      <c r="S622">
        <v>8</v>
      </c>
      <c r="U622">
        <v>4</v>
      </c>
      <c r="V622">
        <v>4</v>
      </c>
      <c r="W622">
        <v>3</v>
      </c>
      <c r="X622">
        <v>1</v>
      </c>
      <c r="Y622">
        <v>4</v>
      </c>
      <c r="Z622">
        <v>1</v>
      </c>
      <c r="AA622">
        <v>1</v>
      </c>
      <c r="AB622">
        <v>3</v>
      </c>
      <c r="AC622">
        <v>5</v>
      </c>
      <c r="AD622">
        <v>0</v>
      </c>
      <c r="AE622">
        <v>10</v>
      </c>
      <c r="AF622">
        <v>6</v>
      </c>
      <c r="AG622">
        <v>3</v>
      </c>
      <c r="AH622">
        <v>2</v>
      </c>
      <c r="AI622">
        <v>7</v>
      </c>
      <c r="AJ622">
        <v>4</v>
      </c>
      <c r="AK622">
        <v>11</v>
      </c>
      <c r="AL622">
        <v>19</v>
      </c>
      <c r="AM622">
        <v>60</v>
      </c>
      <c r="AN622">
        <v>40</v>
      </c>
      <c r="AO622">
        <v>1.21</v>
      </c>
      <c r="AP622">
        <v>0.71</v>
      </c>
      <c r="AQ622">
        <v>2.92</v>
      </c>
      <c r="AR622">
        <v>54</v>
      </c>
      <c r="AS622">
        <v>88</v>
      </c>
      <c r="AT622">
        <v>75</v>
      </c>
      <c r="AU622">
        <v>29</v>
      </c>
      <c r="AV622">
        <v>13</v>
      </c>
      <c r="AW622">
        <v>25</v>
      </c>
      <c r="AX622">
        <v>75</v>
      </c>
      <c r="AY622">
        <v>75</v>
      </c>
      <c r="AZ622">
        <v>75</v>
      </c>
      <c r="BA622">
        <v>7.5</v>
      </c>
      <c r="BB622">
        <v>5.17</v>
      </c>
      <c r="BC622">
        <v>2.0099999999999998</v>
      </c>
      <c r="BD622">
        <v>3.58</v>
      </c>
      <c r="BE622">
        <v>3.68</v>
      </c>
      <c r="BF622">
        <f>(1/BC622+1/BD622+1/BE622-1)/3</f>
        <v>1.6193725728091746E-2</v>
      </c>
      <c r="BG622">
        <f>1/Table3[[#This Row],[odds_ft_home_team_win]]-Table3[[#This Row],[Margin/3]]</f>
        <v>0.48131871208285359</v>
      </c>
      <c r="BH622">
        <f>1/Table3[[#This Row],[odds_ft_draw]]-Table3[[#This Row],[Margin/3]]</f>
        <v>0.26313588321045572</v>
      </c>
      <c r="BI622">
        <f>1/Table3[[#This Row],[odds_ft_away_team_win]]-Table3[[#This Row],[Margin/3]]</f>
        <v>0.25554540470669085</v>
      </c>
      <c r="BJ622">
        <f>MROUND(Table3[[#This Row],[ProbH]]*100,2)/100</f>
        <v>0.48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 t="s">
        <v>702</v>
      </c>
      <c r="BR622">
        <f>VLOOKUP(Table3[[#This Row],[Reference]],metron,10,FALSE)</f>
        <v>2.5271929824561399</v>
      </c>
      <c r="BS622">
        <f>VLOOKUP(Table3[[#This Row],[Reference]],metron,11,FALSE)</f>
        <v>1.510877192982456</v>
      </c>
      <c r="BT622">
        <f>VLOOKUP(Table3[[#This Row],[Reference]],metron,12,FALSE)</f>
        <v>1.0163157894736841</v>
      </c>
      <c r="BU622">
        <f>VLOOKUP(Table3[[#This Row],[Reference]],metron,13,FALSE)</f>
        <v>0.67350877192982461</v>
      </c>
      <c r="BV622">
        <f>VLOOKUP(Table3[[#This Row],[Reference]],metron,14,FALSE)</f>
        <v>0.4442105263157895</v>
      </c>
      <c r="BW622">
        <f>VLOOKUP(Table3[[#This Row],[Reference]],metron,15,FALSE)</f>
        <v>12.80980392156863</v>
      </c>
      <c r="BX622">
        <f>VLOOKUP(Table3[[#This Row],[Reference]],metron,16,FALSE)</f>
        <v>9.6872549019607845</v>
      </c>
      <c r="BY622">
        <f>VLOOKUP(Table3[[#This Row],[Reference]],metron,17,FALSE)</f>
        <v>5.6491169610129957</v>
      </c>
      <c r="BZ622">
        <f>VLOOKUP(Table3[[#This Row],[Reference]],metron,18,FALSE)</f>
        <v>4.1379540153282237</v>
      </c>
      <c r="CA622">
        <f>VLOOKUP(Table3[[#This Row],[Reference]],metron,19,FALSE)</f>
        <v>7.1606869605556343</v>
      </c>
      <c r="CB622">
        <f>VLOOKUP(Table3[[#This Row],[Reference]],metron,20,FALSE)</f>
        <v>5.5493008866325608</v>
      </c>
      <c r="CC622">
        <f>VLOOKUP(Table3[[#This Row],[Reference]],metron,21,FALSE)</f>
        <v>12.9029029029029</v>
      </c>
      <c r="CD622">
        <f>VLOOKUP(Table3[[#This Row],[Reference]],metron,22,FALSE)</f>
        <v>13.75508842175509</v>
      </c>
      <c r="CE622">
        <f>VLOOKUP(Table3[[#This Row],[Reference]],metron,23,FALSE)</f>
        <v>1.5287356321839081</v>
      </c>
      <c r="CF622">
        <f>VLOOKUP(Table3[[#This Row],[Reference]],metron,24,FALSE)</f>
        <v>1.9664750957854411</v>
      </c>
      <c r="CG622">
        <f>VLOOKUP(Table3[[#This Row],[Reference]],metron,25,FALSE)</f>
        <v>8.8441890166028103E-2</v>
      </c>
      <c r="CH622">
        <f>VLOOKUP(Table3[[#This Row],[Reference]],metron,26,FALSE)</f>
        <v>0.13409961685823751</v>
      </c>
    </row>
    <row r="623" spans="1:86" hidden="1" x14ac:dyDescent="0.45">
      <c r="A623">
        <v>1599703560</v>
      </c>
      <c r="B623" t="s">
        <v>834</v>
      </c>
      <c r="C623" t="s">
        <v>64</v>
      </c>
      <c r="D623" t="s">
        <v>65</v>
      </c>
      <c r="E623" t="s">
        <v>672</v>
      </c>
      <c r="F623" t="s">
        <v>682</v>
      </c>
      <c r="G623" t="s">
        <v>731</v>
      </c>
      <c r="H623">
        <v>9</v>
      </c>
      <c r="I623">
        <v>2.33</v>
      </c>
      <c r="J623">
        <v>1.67</v>
      </c>
      <c r="K623">
        <v>2.09</v>
      </c>
      <c r="L623">
        <v>1.25</v>
      </c>
      <c r="M623">
        <v>1</v>
      </c>
      <c r="N623">
        <v>2</v>
      </c>
      <c r="O623">
        <v>3</v>
      </c>
      <c r="P623">
        <v>1</v>
      </c>
      <c r="Q623">
        <v>0</v>
      </c>
      <c r="R623">
        <v>1</v>
      </c>
      <c r="S623">
        <v>68</v>
      </c>
      <c r="T623" t="s">
        <v>835</v>
      </c>
      <c r="U623">
        <v>16</v>
      </c>
      <c r="V623">
        <v>0</v>
      </c>
      <c r="W623">
        <v>2</v>
      </c>
      <c r="X623">
        <v>0</v>
      </c>
      <c r="Y623">
        <v>3</v>
      </c>
      <c r="Z623">
        <v>0</v>
      </c>
      <c r="AA623">
        <v>1</v>
      </c>
      <c r="AB623">
        <v>1</v>
      </c>
      <c r="AC623">
        <v>2</v>
      </c>
      <c r="AD623">
        <v>1</v>
      </c>
      <c r="AE623">
        <v>20</v>
      </c>
      <c r="AF623">
        <v>6</v>
      </c>
      <c r="AG623">
        <v>3</v>
      </c>
      <c r="AH623">
        <v>4</v>
      </c>
      <c r="AI623">
        <v>17</v>
      </c>
      <c r="AJ623">
        <v>2</v>
      </c>
      <c r="AK623">
        <v>19</v>
      </c>
      <c r="AL623">
        <v>18</v>
      </c>
      <c r="AM623">
        <v>70</v>
      </c>
      <c r="AN623">
        <v>30</v>
      </c>
      <c r="AO623">
        <v>2.15</v>
      </c>
      <c r="AP623">
        <v>0.83</v>
      </c>
      <c r="AQ623">
        <v>1.67</v>
      </c>
      <c r="AR623">
        <v>50</v>
      </c>
      <c r="AS623">
        <v>67</v>
      </c>
      <c r="AT623">
        <v>33</v>
      </c>
      <c r="AU623">
        <v>0</v>
      </c>
      <c r="AV623">
        <v>0</v>
      </c>
      <c r="AW623">
        <v>17</v>
      </c>
      <c r="AX623">
        <v>50</v>
      </c>
      <c r="AY623">
        <v>34</v>
      </c>
      <c r="AZ623">
        <v>67</v>
      </c>
      <c r="BA623">
        <v>10.33</v>
      </c>
      <c r="BB623">
        <v>6</v>
      </c>
      <c r="BC623">
        <v>1.95</v>
      </c>
      <c r="BD623">
        <v>3.4</v>
      </c>
      <c r="BE623">
        <v>3.7</v>
      </c>
      <c r="BF623">
        <f>(1/BC623+1/BD623+1/BE623-1)/3</f>
        <v>2.5736143383202181E-2</v>
      </c>
      <c r="BG623">
        <f>1/Table3[[#This Row],[odds_ft_home_team_win]]-Table3[[#This Row],[Margin/3]]</f>
        <v>0.4870843694373107</v>
      </c>
      <c r="BH623">
        <f>1/Table3[[#This Row],[odds_ft_draw]]-Table3[[#This Row],[Margin/3]]</f>
        <v>0.26838150367562136</v>
      </c>
      <c r="BI623">
        <f>1/Table3[[#This Row],[odds_ft_away_team_win]]-Table3[[#This Row],[Margin/3]]</f>
        <v>0.24453412688706805</v>
      </c>
      <c r="BJ623">
        <f>MROUND(Table3[[#This Row],[ProbH]]*100,2)/100</f>
        <v>0.48</v>
      </c>
      <c r="BK623">
        <v>1.26</v>
      </c>
      <c r="BL623">
        <v>1.83</v>
      </c>
      <c r="BM623">
        <v>3.1</v>
      </c>
      <c r="BN623">
        <v>5.8</v>
      </c>
      <c r="BO623">
        <v>1.69</v>
      </c>
      <c r="BP623">
        <v>2.0499999999999998</v>
      </c>
      <c r="BQ623" t="s">
        <v>729</v>
      </c>
      <c r="BR623">
        <f>VLOOKUP(Table3[[#This Row],[Reference]],metron,10,FALSE)</f>
        <v>2.5271929824561399</v>
      </c>
      <c r="BS623">
        <f>VLOOKUP(Table3[[#This Row],[Reference]],metron,11,FALSE)</f>
        <v>1.510877192982456</v>
      </c>
      <c r="BT623">
        <f>VLOOKUP(Table3[[#This Row],[Reference]],metron,12,FALSE)</f>
        <v>1.0163157894736841</v>
      </c>
      <c r="BU623">
        <f>VLOOKUP(Table3[[#This Row],[Reference]],metron,13,FALSE)</f>
        <v>0.67350877192982461</v>
      </c>
      <c r="BV623">
        <f>VLOOKUP(Table3[[#This Row],[Reference]],metron,14,FALSE)</f>
        <v>0.4442105263157895</v>
      </c>
      <c r="BW623">
        <f>VLOOKUP(Table3[[#This Row],[Reference]],metron,15,FALSE)</f>
        <v>12.80980392156863</v>
      </c>
      <c r="BX623">
        <f>VLOOKUP(Table3[[#This Row],[Reference]],metron,16,FALSE)</f>
        <v>9.6872549019607845</v>
      </c>
      <c r="BY623">
        <f>VLOOKUP(Table3[[#This Row],[Reference]],metron,17,FALSE)</f>
        <v>5.6491169610129957</v>
      </c>
      <c r="BZ623">
        <f>VLOOKUP(Table3[[#This Row],[Reference]],metron,18,FALSE)</f>
        <v>4.1379540153282237</v>
      </c>
      <c r="CA623">
        <f>VLOOKUP(Table3[[#This Row],[Reference]],metron,19,FALSE)</f>
        <v>7.1606869605556343</v>
      </c>
      <c r="CB623">
        <f>VLOOKUP(Table3[[#This Row],[Reference]],metron,20,FALSE)</f>
        <v>5.5493008866325608</v>
      </c>
      <c r="CC623">
        <f>VLOOKUP(Table3[[#This Row],[Reference]],metron,21,FALSE)</f>
        <v>12.9029029029029</v>
      </c>
      <c r="CD623">
        <f>VLOOKUP(Table3[[#This Row],[Reference]],metron,22,FALSE)</f>
        <v>13.75508842175509</v>
      </c>
      <c r="CE623">
        <f>VLOOKUP(Table3[[#This Row],[Reference]],metron,23,FALSE)</f>
        <v>1.5287356321839081</v>
      </c>
      <c r="CF623">
        <f>VLOOKUP(Table3[[#This Row],[Reference]],metron,24,FALSE)</f>
        <v>1.9664750957854411</v>
      </c>
      <c r="CG623">
        <f>VLOOKUP(Table3[[#This Row],[Reference]],metron,25,FALSE)</f>
        <v>8.8441890166028103E-2</v>
      </c>
      <c r="CH623">
        <f>VLOOKUP(Table3[[#This Row],[Reference]],metron,26,FALSE)</f>
        <v>0.13409961685823751</v>
      </c>
    </row>
    <row r="624" spans="1:86" hidden="1" x14ac:dyDescent="0.45">
      <c r="A624">
        <v>1599870600</v>
      </c>
      <c r="B624" t="s">
        <v>836</v>
      </c>
      <c r="C624" t="s">
        <v>64</v>
      </c>
      <c r="D624" t="s">
        <v>65</v>
      </c>
      <c r="E624" t="s">
        <v>660</v>
      </c>
      <c r="F624" t="s">
        <v>666</v>
      </c>
      <c r="G624" t="s">
        <v>725</v>
      </c>
      <c r="H624">
        <v>10</v>
      </c>
      <c r="I624">
        <v>1.4</v>
      </c>
      <c r="J624">
        <v>1.5</v>
      </c>
      <c r="K624">
        <v>1.29</v>
      </c>
      <c r="L624">
        <v>1.35</v>
      </c>
      <c r="M624">
        <v>1</v>
      </c>
      <c r="N624">
        <v>2</v>
      </c>
      <c r="O624">
        <v>3</v>
      </c>
      <c r="P624">
        <v>0</v>
      </c>
      <c r="Q624">
        <v>0</v>
      </c>
      <c r="R624">
        <v>0</v>
      </c>
      <c r="S624">
        <v>65</v>
      </c>
      <c r="T624" t="s">
        <v>837</v>
      </c>
      <c r="U624">
        <v>4</v>
      </c>
      <c r="V624">
        <v>7</v>
      </c>
      <c r="W624">
        <v>1</v>
      </c>
      <c r="X624">
        <v>1</v>
      </c>
      <c r="Y624">
        <v>1</v>
      </c>
      <c r="Z624">
        <v>0</v>
      </c>
      <c r="AA624">
        <v>1</v>
      </c>
      <c r="AB624">
        <v>1</v>
      </c>
      <c r="AC624">
        <v>0</v>
      </c>
      <c r="AD624">
        <v>1</v>
      </c>
      <c r="AE624">
        <v>10</v>
      </c>
      <c r="AF624">
        <v>17</v>
      </c>
      <c r="AG624">
        <v>5</v>
      </c>
      <c r="AH624">
        <v>6</v>
      </c>
      <c r="AI624">
        <v>5</v>
      </c>
      <c r="AJ624">
        <v>11</v>
      </c>
      <c r="AK624">
        <v>14</v>
      </c>
      <c r="AL624">
        <v>10</v>
      </c>
      <c r="AM624">
        <v>42</v>
      </c>
      <c r="AN624">
        <v>58</v>
      </c>
      <c r="AO624">
        <v>1.2</v>
      </c>
      <c r="AP624">
        <v>1.9</v>
      </c>
      <c r="AQ624">
        <v>2.23</v>
      </c>
      <c r="AR624">
        <v>33</v>
      </c>
      <c r="AS624">
        <v>78</v>
      </c>
      <c r="AT624">
        <v>33</v>
      </c>
      <c r="AU624">
        <v>13</v>
      </c>
      <c r="AV624">
        <v>0</v>
      </c>
      <c r="AW624">
        <v>10</v>
      </c>
      <c r="AX624">
        <v>75</v>
      </c>
      <c r="AY624">
        <v>35</v>
      </c>
      <c r="AZ624">
        <v>90</v>
      </c>
      <c r="BA624">
        <v>8.85</v>
      </c>
      <c r="BB624">
        <v>7.5</v>
      </c>
      <c r="BC624">
        <v>3.05</v>
      </c>
      <c r="BD624">
        <v>3.2</v>
      </c>
      <c r="BE624">
        <v>2.2999999999999998</v>
      </c>
      <c r="BF624">
        <f>(1/BC624+1/BD624+1/BE624-1)/3</f>
        <v>2.5050487051556214E-2</v>
      </c>
      <c r="BG624">
        <f>1/Table3[[#This Row],[odds_ft_home_team_win]]-Table3[[#This Row],[Margin/3]]</f>
        <v>0.30281836540746021</v>
      </c>
      <c r="BH624">
        <f>1/Table3[[#This Row],[odds_ft_draw]]-Table3[[#This Row],[Margin/3]]</f>
        <v>0.28744951294844379</v>
      </c>
      <c r="BI624">
        <f>1/Table3[[#This Row],[odds_ft_away_team_win]]-Table3[[#This Row],[Margin/3]]</f>
        <v>0.409732121644096</v>
      </c>
      <c r="BJ624">
        <f>MROUND(Table3[[#This Row],[ProbH]]*100,2)/100</f>
        <v>0.3</v>
      </c>
      <c r="BK624">
        <v>1.3</v>
      </c>
      <c r="BL624">
        <v>1.95</v>
      </c>
      <c r="BM624">
        <v>3.4</v>
      </c>
      <c r="BN624">
        <v>6.6</v>
      </c>
      <c r="BO624">
        <v>1.74</v>
      </c>
      <c r="BP624">
        <v>2</v>
      </c>
      <c r="BQ624" t="s">
        <v>664</v>
      </c>
      <c r="BR624">
        <f>VLOOKUP(Table3[[#This Row],[Reference]],metron,10,FALSE)</f>
        <v>2.5726407816919519</v>
      </c>
      <c r="BS624">
        <f>VLOOKUP(Table3[[#This Row],[Reference]],metron,11,FALSE)</f>
        <v>1.1805091283106199</v>
      </c>
      <c r="BT624">
        <f>VLOOKUP(Table3[[#This Row],[Reference]],metron,12,FALSE)</f>
        <v>1.3921316533813319</v>
      </c>
      <c r="BU624">
        <f>VLOOKUP(Table3[[#This Row],[Reference]],metron,13,FALSE)</f>
        <v>0.5209673269873939</v>
      </c>
      <c r="BV624">
        <f>VLOOKUP(Table3[[#This Row],[Reference]],metron,14,FALSE)</f>
        <v>0.61847182917417032</v>
      </c>
      <c r="BW624">
        <f>VLOOKUP(Table3[[#This Row],[Reference]],metron,15,FALSE)</f>
        <v>11.149200710479571</v>
      </c>
      <c r="BX624">
        <f>VLOOKUP(Table3[[#This Row],[Reference]],metron,16,FALSE)</f>
        <v>11.444049733570161</v>
      </c>
      <c r="BY624">
        <f>VLOOKUP(Table3[[#This Row],[Reference]],metron,17,FALSE)</f>
        <v>4.5257270693512304</v>
      </c>
      <c r="BZ624">
        <f>VLOOKUP(Table3[[#This Row],[Reference]],metron,18,FALSE)</f>
        <v>4.8465324384787474</v>
      </c>
      <c r="CA624">
        <f>VLOOKUP(Table3[[#This Row],[Reference]],metron,19,FALSE)</f>
        <v>6.6234736411283404</v>
      </c>
      <c r="CB624">
        <f>VLOOKUP(Table3[[#This Row],[Reference]],metron,20,FALSE)</f>
        <v>6.5975172950914134</v>
      </c>
      <c r="CC624">
        <f>VLOOKUP(Table3[[#This Row],[Reference]],metron,21,FALSE)</f>
        <v>12.90081154192967</v>
      </c>
      <c r="CD624">
        <f>VLOOKUP(Table3[[#This Row],[Reference]],metron,22,FALSE)</f>
        <v>13.00360685302074</v>
      </c>
      <c r="CE624">
        <f>VLOOKUP(Table3[[#This Row],[Reference]],metron,23,FALSE)</f>
        <v>1.7502145922746779</v>
      </c>
      <c r="CF624">
        <f>VLOOKUP(Table3[[#This Row],[Reference]],metron,24,FALSE)</f>
        <v>1.831402831402831</v>
      </c>
      <c r="CG624">
        <f>VLOOKUP(Table3[[#This Row],[Reference]],metron,25,FALSE)</f>
        <v>9.6525096525096526E-2</v>
      </c>
      <c r="CH624">
        <f>VLOOKUP(Table3[[#This Row],[Reference]],metron,26,FALSE)</f>
        <v>0.1244101244101244</v>
      </c>
    </row>
    <row r="625" spans="1:86" hidden="1" x14ac:dyDescent="0.45">
      <c r="A625">
        <v>1599877800</v>
      </c>
      <c r="B625" t="s">
        <v>838</v>
      </c>
      <c r="C625" t="s">
        <v>64</v>
      </c>
      <c r="D625" t="s">
        <v>65</v>
      </c>
      <c r="E625" t="s">
        <v>689</v>
      </c>
      <c r="F625" t="s">
        <v>700</v>
      </c>
      <c r="G625" t="s">
        <v>720</v>
      </c>
      <c r="H625">
        <v>10</v>
      </c>
      <c r="I625">
        <v>1.25</v>
      </c>
      <c r="J625">
        <v>1.2</v>
      </c>
      <c r="K625">
        <v>1.41</v>
      </c>
      <c r="L625">
        <v>1.33</v>
      </c>
      <c r="M625">
        <v>1</v>
      </c>
      <c r="N625">
        <v>0</v>
      </c>
      <c r="O625">
        <v>1</v>
      </c>
      <c r="P625">
        <v>1</v>
      </c>
      <c r="Q625">
        <v>1</v>
      </c>
      <c r="R625">
        <v>0</v>
      </c>
      <c r="S625">
        <v>7</v>
      </c>
      <c r="U625">
        <v>1</v>
      </c>
      <c r="V625">
        <v>8</v>
      </c>
      <c r="W625">
        <v>2</v>
      </c>
      <c r="X625">
        <v>0</v>
      </c>
      <c r="Y625">
        <v>4</v>
      </c>
      <c r="Z625">
        <v>0</v>
      </c>
      <c r="AA625">
        <v>0</v>
      </c>
      <c r="AB625">
        <v>2</v>
      </c>
      <c r="AC625">
        <v>1</v>
      </c>
      <c r="AD625">
        <v>3</v>
      </c>
      <c r="AE625">
        <v>7</v>
      </c>
      <c r="AF625">
        <v>7</v>
      </c>
      <c r="AG625">
        <v>5</v>
      </c>
      <c r="AH625">
        <v>4</v>
      </c>
      <c r="AI625">
        <v>2</v>
      </c>
      <c r="AJ625">
        <v>3</v>
      </c>
      <c r="AK625">
        <v>14</v>
      </c>
      <c r="AL625">
        <v>21</v>
      </c>
      <c r="AM625">
        <v>46</v>
      </c>
      <c r="AN625">
        <v>54</v>
      </c>
      <c r="AO625">
        <v>1.08</v>
      </c>
      <c r="AP625">
        <v>1.0900000000000001</v>
      </c>
      <c r="AQ625">
        <v>2.13</v>
      </c>
      <c r="AR625">
        <v>43</v>
      </c>
      <c r="AS625">
        <v>55</v>
      </c>
      <c r="AT625">
        <v>30</v>
      </c>
      <c r="AU625">
        <v>20</v>
      </c>
      <c r="AV625">
        <v>20</v>
      </c>
      <c r="AW625">
        <v>30</v>
      </c>
      <c r="AX625">
        <v>40</v>
      </c>
      <c r="AY625">
        <v>45</v>
      </c>
      <c r="AZ625">
        <v>78</v>
      </c>
      <c r="BA625">
        <v>8.5500000000000007</v>
      </c>
      <c r="BB625">
        <v>5.3</v>
      </c>
      <c r="BC625">
        <v>2.1</v>
      </c>
      <c r="BD625">
        <v>3.2</v>
      </c>
      <c r="BE625">
        <v>3.55</v>
      </c>
      <c r="BF625">
        <f>(1/BC625+1/BD625+1/BE625-1)/3</f>
        <v>2.3460205678515516E-2</v>
      </c>
      <c r="BG625">
        <f>1/Table3[[#This Row],[odds_ft_home_team_win]]-Table3[[#This Row],[Margin/3]]</f>
        <v>0.45273027051196063</v>
      </c>
      <c r="BH625">
        <f>1/Table3[[#This Row],[odds_ft_draw]]-Table3[[#This Row],[Margin/3]]</f>
        <v>0.28903979432148447</v>
      </c>
      <c r="BI625">
        <f>1/Table3[[#This Row],[odds_ft_away_team_win]]-Table3[[#This Row],[Margin/3]]</f>
        <v>0.2582299351665549</v>
      </c>
      <c r="BJ625">
        <f>MROUND(Table3[[#This Row],[ProbH]]*100,2)/100</f>
        <v>0.46</v>
      </c>
      <c r="BK625">
        <v>1.38</v>
      </c>
      <c r="BL625">
        <v>2.2000000000000002</v>
      </c>
      <c r="BM625">
        <v>4.0999999999999996</v>
      </c>
      <c r="BN625">
        <v>8</v>
      </c>
      <c r="BO625">
        <v>1.91</v>
      </c>
      <c r="BP625">
        <v>1.8</v>
      </c>
      <c r="BQ625" t="s">
        <v>713</v>
      </c>
      <c r="BR625">
        <f>VLOOKUP(Table3[[#This Row],[Reference]],metron,10,FALSE)</f>
        <v>2.5405629139072849</v>
      </c>
      <c r="BS625">
        <f>VLOOKUP(Table3[[#This Row],[Reference]],metron,11,FALSE)</f>
        <v>1.4888836329233679</v>
      </c>
      <c r="BT625">
        <f>VLOOKUP(Table3[[#This Row],[Reference]],metron,12,FALSE)</f>
        <v>1.0516792809839171</v>
      </c>
      <c r="BU625">
        <f>VLOOKUP(Table3[[#This Row],[Reference]],metron,13,FALSE)</f>
        <v>0.64581362346263005</v>
      </c>
      <c r="BV625">
        <f>VLOOKUP(Table3[[#This Row],[Reference]],metron,14,FALSE)</f>
        <v>0.45364238410596031</v>
      </c>
      <c r="BW625">
        <f>VLOOKUP(Table3[[#This Row],[Reference]],metron,15,FALSE)</f>
        <v>12.686892177589851</v>
      </c>
      <c r="BX625">
        <f>VLOOKUP(Table3[[#This Row],[Reference]],metron,16,FALSE)</f>
        <v>9.8059196617336148</v>
      </c>
      <c r="BY625">
        <f>VLOOKUP(Table3[[#This Row],[Reference]],metron,17,FALSE)</f>
        <v>5.3198121263877027</v>
      </c>
      <c r="BZ625">
        <f>VLOOKUP(Table3[[#This Row],[Reference]],metron,18,FALSE)</f>
        <v>4.0954312553373189</v>
      </c>
      <c r="CA625">
        <f>VLOOKUP(Table3[[#This Row],[Reference]],metron,19,FALSE)</f>
        <v>7.3670800512021479</v>
      </c>
      <c r="CB625">
        <f>VLOOKUP(Table3[[#This Row],[Reference]],metron,20,FALSE)</f>
        <v>5.710488406396296</v>
      </c>
      <c r="CC625">
        <f>VLOOKUP(Table3[[#This Row],[Reference]],metron,21,FALSE)</f>
        <v>13.0488908033599</v>
      </c>
      <c r="CD625">
        <f>VLOOKUP(Table3[[#This Row],[Reference]],metron,22,FALSE)</f>
        <v>13.714839543398661</v>
      </c>
      <c r="CE625">
        <f>VLOOKUP(Table3[[#This Row],[Reference]],metron,23,FALSE)</f>
        <v>1.567523459812322</v>
      </c>
      <c r="CF625">
        <f>VLOOKUP(Table3[[#This Row],[Reference]],metron,24,FALSE)</f>
        <v>1.951040391676867</v>
      </c>
      <c r="CG625">
        <f>VLOOKUP(Table3[[#This Row],[Reference]],metron,25,FALSE)</f>
        <v>8.3027335781313744E-2</v>
      </c>
      <c r="CH625">
        <f>VLOOKUP(Table3[[#This Row],[Reference]],metron,26,FALSE)</f>
        <v>0.13117095063239501</v>
      </c>
    </row>
    <row r="626" spans="1:86" hidden="1" x14ac:dyDescent="0.45">
      <c r="A626">
        <v>1599948000</v>
      </c>
      <c r="B626" t="s">
        <v>839</v>
      </c>
      <c r="C626" t="s">
        <v>64</v>
      </c>
      <c r="D626" t="s">
        <v>65</v>
      </c>
      <c r="E626" t="s">
        <v>677</v>
      </c>
      <c r="F626" t="s">
        <v>699</v>
      </c>
      <c r="G626" t="s">
        <v>673</v>
      </c>
      <c r="H626">
        <v>10</v>
      </c>
      <c r="I626">
        <v>1.5</v>
      </c>
      <c r="J626">
        <v>0.25</v>
      </c>
      <c r="K626">
        <v>1.21</v>
      </c>
      <c r="L626">
        <v>0.65</v>
      </c>
      <c r="M626">
        <v>1</v>
      </c>
      <c r="N626">
        <v>1</v>
      </c>
      <c r="O626">
        <v>2</v>
      </c>
      <c r="P626">
        <v>0</v>
      </c>
      <c r="Q626">
        <v>0</v>
      </c>
      <c r="R626">
        <v>0</v>
      </c>
      <c r="S626">
        <v>53</v>
      </c>
      <c r="T626">
        <v>51</v>
      </c>
      <c r="U626">
        <v>4</v>
      </c>
      <c r="V626">
        <v>3</v>
      </c>
      <c r="W626">
        <v>3</v>
      </c>
      <c r="X626">
        <v>0</v>
      </c>
      <c r="Y626">
        <v>1</v>
      </c>
      <c r="Z626">
        <v>0</v>
      </c>
      <c r="AA626">
        <v>2</v>
      </c>
      <c r="AB626">
        <v>1</v>
      </c>
      <c r="AC626">
        <v>1</v>
      </c>
      <c r="AD626">
        <v>0</v>
      </c>
      <c r="AE626">
        <v>4</v>
      </c>
      <c r="AF626">
        <v>7</v>
      </c>
      <c r="AG626">
        <v>0</v>
      </c>
      <c r="AH626">
        <v>3</v>
      </c>
      <c r="AI626">
        <v>4</v>
      </c>
      <c r="AJ626">
        <v>4</v>
      </c>
      <c r="AK626">
        <v>17</v>
      </c>
      <c r="AL626">
        <v>10</v>
      </c>
      <c r="AM626">
        <v>50</v>
      </c>
      <c r="AN626">
        <v>50</v>
      </c>
      <c r="AO626">
        <v>0.56000000000000005</v>
      </c>
      <c r="AP626">
        <v>0.82</v>
      </c>
      <c r="AQ626">
        <v>2.75</v>
      </c>
      <c r="AR626">
        <v>63</v>
      </c>
      <c r="AS626">
        <v>63</v>
      </c>
      <c r="AT626">
        <v>50</v>
      </c>
      <c r="AU626">
        <v>25</v>
      </c>
      <c r="AV626">
        <v>13</v>
      </c>
      <c r="AW626">
        <v>25</v>
      </c>
      <c r="AX626">
        <v>63</v>
      </c>
      <c r="AY626">
        <v>50</v>
      </c>
      <c r="AZ626">
        <v>75</v>
      </c>
      <c r="BA626">
        <v>8.5</v>
      </c>
      <c r="BB626">
        <v>5.25</v>
      </c>
      <c r="BC626">
        <v>1.95</v>
      </c>
      <c r="BD626">
        <v>3.62</v>
      </c>
      <c r="BE626">
        <v>3.84</v>
      </c>
      <c r="BF626">
        <f>(1/BC626+1/BD626+1/BE626-1)/3</f>
        <v>1.6493424469943879E-2</v>
      </c>
      <c r="BG626">
        <f>1/Table3[[#This Row],[odds_ft_home_team_win]]-Table3[[#This Row],[Margin/3]]</f>
        <v>0.49632708835056899</v>
      </c>
      <c r="BH626">
        <f>1/Table3[[#This Row],[odds_ft_draw]]-Table3[[#This Row],[Margin/3]]</f>
        <v>0.25974966945270805</v>
      </c>
      <c r="BI626">
        <f>1/Table3[[#This Row],[odds_ft_away_team_win]]-Table3[[#This Row],[Margin/3]]</f>
        <v>0.24392324219672282</v>
      </c>
      <c r="BJ626">
        <f>MROUND(Table3[[#This Row],[ProbH]]*100,2)/100</f>
        <v>0.5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 t="s">
        <v>733</v>
      </c>
      <c r="BR626">
        <f>VLOOKUP(Table3[[#This Row],[Reference]],metron,10,FALSE)</f>
        <v>2.5202079886551649</v>
      </c>
      <c r="BS626">
        <f>VLOOKUP(Table3[[#This Row],[Reference]],metron,11,FALSE)</f>
        <v>1.5342708579532029</v>
      </c>
      <c r="BT626">
        <f>VLOOKUP(Table3[[#This Row],[Reference]],metron,12,FALSE)</f>
        <v>0.98593713070196176</v>
      </c>
      <c r="BU626">
        <f>VLOOKUP(Table3[[#This Row],[Reference]],metron,13,FALSE)</f>
        <v>0.67513590167809023</v>
      </c>
      <c r="BV626">
        <f>VLOOKUP(Table3[[#This Row],[Reference]],metron,14,FALSE)</f>
        <v>0.4286727337194185</v>
      </c>
      <c r="BW626">
        <f>VLOOKUP(Table3[[#This Row],[Reference]],metron,15,FALSE)</f>
        <v>12.98669114272602</v>
      </c>
      <c r="BX626">
        <f>VLOOKUP(Table3[[#This Row],[Reference]],metron,16,FALSE)</f>
        <v>9.4167049105094076</v>
      </c>
      <c r="BY626">
        <f>VLOOKUP(Table3[[#This Row],[Reference]],metron,17,FALSE)</f>
        <v>5.6645716945996272</v>
      </c>
      <c r="BZ626">
        <f>VLOOKUP(Table3[[#This Row],[Reference]],metron,18,FALSE)</f>
        <v>4.0242085661080074</v>
      </c>
      <c r="CA626">
        <f>VLOOKUP(Table3[[#This Row],[Reference]],metron,19,FALSE)</f>
        <v>7.3221194481263927</v>
      </c>
      <c r="CB626">
        <f>VLOOKUP(Table3[[#This Row],[Reference]],metron,20,FALSE)</f>
        <v>5.3924963444014002</v>
      </c>
      <c r="CC626">
        <f>VLOOKUP(Table3[[#This Row],[Reference]],metron,21,FALSE)</f>
        <v>12.508162313432839</v>
      </c>
      <c r="CD626">
        <f>VLOOKUP(Table3[[#This Row],[Reference]],metron,22,FALSE)</f>
        <v>13.36963619402985</v>
      </c>
      <c r="CE626">
        <f>VLOOKUP(Table3[[#This Row],[Reference]],metron,23,FALSE)</f>
        <v>1.4438014689517029</v>
      </c>
      <c r="CF626">
        <f>VLOOKUP(Table3[[#This Row],[Reference]],metron,24,FALSE)</f>
        <v>1.9410193634542621</v>
      </c>
      <c r="CG626">
        <f>VLOOKUP(Table3[[#This Row],[Reference]],metron,25,FALSE)</f>
        <v>8.4130870242599604E-2</v>
      </c>
      <c r="CH626">
        <f>VLOOKUP(Table3[[#This Row],[Reference]],metron,26,FALSE)</f>
        <v>0.1275317160026708</v>
      </c>
    </row>
    <row r="627" spans="1:86" hidden="1" x14ac:dyDescent="0.45">
      <c r="A627">
        <v>1599955200</v>
      </c>
      <c r="B627" t="s">
        <v>840</v>
      </c>
      <c r="C627" t="s">
        <v>64</v>
      </c>
      <c r="D627" t="s">
        <v>65</v>
      </c>
      <c r="E627" t="s">
        <v>661</v>
      </c>
      <c r="F627" t="s">
        <v>672</v>
      </c>
      <c r="G627" t="s">
        <v>678</v>
      </c>
      <c r="H627">
        <v>10</v>
      </c>
      <c r="I627">
        <v>1.25</v>
      </c>
      <c r="J627">
        <v>0.4</v>
      </c>
      <c r="K627">
        <v>1.53</v>
      </c>
      <c r="L627">
        <v>0.8</v>
      </c>
      <c r="M627">
        <v>2</v>
      </c>
      <c r="N627">
        <v>0</v>
      </c>
      <c r="O627">
        <v>2</v>
      </c>
      <c r="P627">
        <v>1</v>
      </c>
      <c r="Q627">
        <v>1</v>
      </c>
      <c r="R627">
        <v>0</v>
      </c>
      <c r="S627" t="s">
        <v>841</v>
      </c>
      <c r="U627">
        <v>7</v>
      </c>
      <c r="V627">
        <v>8</v>
      </c>
      <c r="W627">
        <v>2</v>
      </c>
      <c r="X627">
        <v>0</v>
      </c>
      <c r="Y627">
        <v>3</v>
      </c>
      <c r="Z627">
        <v>0</v>
      </c>
      <c r="AA627">
        <v>0</v>
      </c>
      <c r="AB627">
        <v>2</v>
      </c>
      <c r="AC627">
        <v>0</v>
      </c>
      <c r="AD627">
        <v>3</v>
      </c>
      <c r="AE627">
        <v>16</v>
      </c>
      <c r="AF627">
        <v>11</v>
      </c>
      <c r="AG627">
        <v>9</v>
      </c>
      <c r="AH627">
        <v>4</v>
      </c>
      <c r="AI627">
        <v>7</v>
      </c>
      <c r="AJ627">
        <v>7</v>
      </c>
      <c r="AK627">
        <v>15</v>
      </c>
      <c r="AL627">
        <v>13</v>
      </c>
      <c r="AM627">
        <v>52</v>
      </c>
      <c r="AN627">
        <v>48</v>
      </c>
      <c r="AO627">
        <v>1.8</v>
      </c>
      <c r="AP627">
        <v>1.43</v>
      </c>
      <c r="AQ627">
        <v>2.88</v>
      </c>
      <c r="AR627">
        <v>90</v>
      </c>
      <c r="AS627">
        <v>100</v>
      </c>
      <c r="AT627">
        <v>55</v>
      </c>
      <c r="AU627">
        <v>33</v>
      </c>
      <c r="AV627">
        <v>0</v>
      </c>
      <c r="AW627">
        <v>33</v>
      </c>
      <c r="AX627">
        <v>65</v>
      </c>
      <c r="AY627">
        <v>68</v>
      </c>
      <c r="AZ627">
        <v>100</v>
      </c>
      <c r="BA627">
        <v>8.6</v>
      </c>
      <c r="BB627">
        <v>3.9</v>
      </c>
      <c r="BC627">
        <v>2</v>
      </c>
      <c r="BD627">
        <v>3.35</v>
      </c>
      <c r="BE627">
        <v>3.6</v>
      </c>
      <c r="BF627">
        <f>(1/BC627+1/BD627+1/BE627-1)/3</f>
        <v>2.5428413488114938E-2</v>
      </c>
      <c r="BG627">
        <f>1/Table3[[#This Row],[odds_ft_home_team_win]]-Table3[[#This Row],[Margin/3]]</f>
        <v>0.47457158651188508</v>
      </c>
      <c r="BH627">
        <f>1/Table3[[#This Row],[odds_ft_draw]]-Table3[[#This Row],[Margin/3]]</f>
        <v>0.27307904919845222</v>
      </c>
      <c r="BI627">
        <f>1/Table3[[#This Row],[odds_ft_away_team_win]]-Table3[[#This Row],[Margin/3]]</f>
        <v>0.25234936428966287</v>
      </c>
      <c r="BJ627">
        <f>MROUND(Table3[[#This Row],[ProbH]]*100,2)/100</f>
        <v>0.48</v>
      </c>
      <c r="BK627">
        <v>1.28</v>
      </c>
      <c r="BL627">
        <v>1.91</v>
      </c>
      <c r="BM627">
        <v>3.25</v>
      </c>
      <c r="BN627">
        <v>6.25</v>
      </c>
      <c r="BO627">
        <v>1.71</v>
      </c>
      <c r="BP627">
        <v>2</v>
      </c>
      <c r="BQ627" t="s">
        <v>715</v>
      </c>
      <c r="BR627">
        <f>VLOOKUP(Table3[[#This Row],[Reference]],metron,10,FALSE)</f>
        <v>2.5271929824561399</v>
      </c>
      <c r="BS627">
        <f>VLOOKUP(Table3[[#This Row],[Reference]],metron,11,FALSE)</f>
        <v>1.510877192982456</v>
      </c>
      <c r="BT627">
        <f>VLOOKUP(Table3[[#This Row],[Reference]],metron,12,FALSE)</f>
        <v>1.0163157894736841</v>
      </c>
      <c r="BU627">
        <f>VLOOKUP(Table3[[#This Row],[Reference]],metron,13,FALSE)</f>
        <v>0.67350877192982461</v>
      </c>
      <c r="BV627">
        <f>VLOOKUP(Table3[[#This Row],[Reference]],metron,14,FALSE)</f>
        <v>0.4442105263157895</v>
      </c>
      <c r="BW627">
        <f>VLOOKUP(Table3[[#This Row],[Reference]],metron,15,FALSE)</f>
        <v>12.80980392156863</v>
      </c>
      <c r="BX627">
        <f>VLOOKUP(Table3[[#This Row],[Reference]],metron,16,FALSE)</f>
        <v>9.6872549019607845</v>
      </c>
      <c r="BY627">
        <f>VLOOKUP(Table3[[#This Row],[Reference]],metron,17,FALSE)</f>
        <v>5.6491169610129957</v>
      </c>
      <c r="BZ627">
        <f>VLOOKUP(Table3[[#This Row],[Reference]],metron,18,FALSE)</f>
        <v>4.1379540153282237</v>
      </c>
      <c r="CA627">
        <f>VLOOKUP(Table3[[#This Row],[Reference]],metron,19,FALSE)</f>
        <v>7.1606869605556343</v>
      </c>
      <c r="CB627">
        <f>VLOOKUP(Table3[[#This Row],[Reference]],metron,20,FALSE)</f>
        <v>5.5493008866325608</v>
      </c>
      <c r="CC627">
        <f>VLOOKUP(Table3[[#This Row],[Reference]],metron,21,FALSE)</f>
        <v>12.9029029029029</v>
      </c>
      <c r="CD627">
        <f>VLOOKUP(Table3[[#This Row],[Reference]],metron,22,FALSE)</f>
        <v>13.75508842175509</v>
      </c>
      <c r="CE627">
        <f>VLOOKUP(Table3[[#This Row],[Reference]],metron,23,FALSE)</f>
        <v>1.5287356321839081</v>
      </c>
      <c r="CF627">
        <f>VLOOKUP(Table3[[#This Row],[Reference]],metron,24,FALSE)</f>
        <v>1.9664750957854411</v>
      </c>
      <c r="CG627">
        <f>VLOOKUP(Table3[[#This Row],[Reference]],metron,25,FALSE)</f>
        <v>8.8441890166028103E-2</v>
      </c>
      <c r="CH627">
        <f>VLOOKUP(Table3[[#This Row],[Reference]],metron,26,FALSE)</f>
        <v>0.13409961685823751</v>
      </c>
    </row>
    <row r="628" spans="1:86" hidden="1" x14ac:dyDescent="0.45">
      <c r="A628">
        <v>1599962400</v>
      </c>
      <c r="B628" t="s">
        <v>842</v>
      </c>
      <c r="C628" t="s">
        <v>64</v>
      </c>
      <c r="D628" t="s">
        <v>65</v>
      </c>
      <c r="E628" t="s">
        <v>694</v>
      </c>
      <c r="F628" t="s">
        <v>705</v>
      </c>
      <c r="G628" t="s">
        <v>735</v>
      </c>
      <c r="H628">
        <v>10</v>
      </c>
      <c r="I628">
        <v>2.25</v>
      </c>
      <c r="J628">
        <v>0.6</v>
      </c>
      <c r="K628">
        <v>2.37</v>
      </c>
      <c r="L628">
        <v>0.55000000000000004</v>
      </c>
      <c r="M628">
        <v>1</v>
      </c>
      <c r="N628">
        <v>1</v>
      </c>
      <c r="O628">
        <v>2</v>
      </c>
      <c r="P628">
        <v>2</v>
      </c>
      <c r="Q628">
        <v>1</v>
      </c>
      <c r="R628">
        <v>1</v>
      </c>
      <c r="S628">
        <v>19</v>
      </c>
      <c r="T628">
        <v>29</v>
      </c>
      <c r="U628">
        <v>6</v>
      </c>
      <c r="V628">
        <v>2</v>
      </c>
      <c r="W628">
        <v>2</v>
      </c>
      <c r="X628">
        <v>0</v>
      </c>
      <c r="Y628">
        <v>2</v>
      </c>
      <c r="Z628">
        <v>0</v>
      </c>
      <c r="AA628">
        <v>0</v>
      </c>
      <c r="AB628">
        <v>2</v>
      </c>
      <c r="AC628">
        <v>1</v>
      </c>
      <c r="AD628">
        <v>1</v>
      </c>
      <c r="AE628">
        <v>13</v>
      </c>
      <c r="AF628">
        <v>9</v>
      </c>
      <c r="AG628">
        <v>7</v>
      </c>
      <c r="AH628">
        <v>4</v>
      </c>
      <c r="AI628">
        <v>6</v>
      </c>
      <c r="AJ628">
        <v>5</v>
      </c>
      <c r="AK628">
        <v>17</v>
      </c>
      <c r="AL628">
        <v>19</v>
      </c>
      <c r="AM628">
        <v>69</v>
      </c>
      <c r="AN628">
        <v>31</v>
      </c>
      <c r="AO628">
        <v>1.71</v>
      </c>
      <c r="AP628">
        <v>1.1000000000000001</v>
      </c>
      <c r="AQ628">
        <v>4</v>
      </c>
      <c r="AR628">
        <v>88</v>
      </c>
      <c r="AS628">
        <v>100</v>
      </c>
      <c r="AT628">
        <v>100</v>
      </c>
      <c r="AU628">
        <v>80</v>
      </c>
      <c r="AV628">
        <v>20</v>
      </c>
      <c r="AW628">
        <v>75</v>
      </c>
      <c r="AX628">
        <v>88</v>
      </c>
      <c r="AY628">
        <v>68</v>
      </c>
      <c r="AZ628">
        <v>90</v>
      </c>
      <c r="BA628">
        <v>10.6</v>
      </c>
      <c r="BB628">
        <v>4.3499999999999996</v>
      </c>
      <c r="BC628">
        <v>1.69</v>
      </c>
      <c r="BD628">
        <v>3.85</v>
      </c>
      <c r="BE628">
        <v>4.45</v>
      </c>
      <c r="BF628">
        <f>(1/BC628+1/BD628+1/BE628-1)/3</f>
        <v>2.53917790650721E-2</v>
      </c>
      <c r="BG628">
        <f>1/Table3[[#This Row],[odds_ft_home_team_win]]-Table3[[#This Row],[Margin/3]]</f>
        <v>0.56632419726628891</v>
      </c>
      <c r="BH628">
        <f>1/Table3[[#This Row],[odds_ft_draw]]-Table3[[#This Row],[Margin/3]]</f>
        <v>0.23434848067518763</v>
      </c>
      <c r="BI628">
        <f>1/Table3[[#This Row],[odds_ft_away_team_win]]-Table3[[#This Row],[Margin/3]]</f>
        <v>0.19932732205852341</v>
      </c>
      <c r="BJ628">
        <f>MROUND(Table3[[#This Row],[ProbH]]*100,2)/100</f>
        <v>0.56000000000000005</v>
      </c>
      <c r="BK628">
        <v>1.1499999999999999</v>
      </c>
      <c r="BL628">
        <v>1.5</v>
      </c>
      <c r="BM628">
        <v>2.25</v>
      </c>
      <c r="BN628">
        <v>3.9</v>
      </c>
      <c r="BO628">
        <v>1.51</v>
      </c>
      <c r="BP628">
        <v>2.4500000000000002</v>
      </c>
      <c r="BQ628" t="s">
        <v>770</v>
      </c>
      <c r="BR628">
        <f>VLOOKUP(Table3[[#This Row],[Reference]],metron,10,FALSE)</f>
        <v>2.6892488954344627</v>
      </c>
      <c r="BS628">
        <f>VLOOKUP(Table3[[#This Row],[Reference]],metron,11,FALSE)</f>
        <v>1.7546812539448771</v>
      </c>
      <c r="BT628">
        <f>VLOOKUP(Table3[[#This Row],[Reference]],metron,12,FALSE)</f>
        <v>0.93456764148958549</v>
      </c>
      <c r="BU628">
        <f>VLOOKUP(Table3[[#This Row],[Reference]],metron,13,FALSE)</f>
        <v>0.77824531874605507</v>
      </c>
      <c r="BV628">
        <f>VLOOKUP(Table3[[#This Row],[Reference]],metron,14,FALSE)</f>
        <v>0.41237113402061848</v>
      </c>
      <c r="BW628">
        <f>VLOOKUP(Table3[[#This Row],[Reference]],metron,15,FALSE)</f>
        <v>13.77153558052435</v>
      </c>
      <c r="BX628">
        <f>VLOOKUP(Table3[[#This Row],[Reference]],metron,16,FALSE)</f>
        <v>9.0445692883895124</v>
      </c>
      <c r="BY628">
        <f>VLOOKUP(Table3[[#This Row],[Reference]],metron,17,FALSE)</f>
        <v>6.0821292775665396</v>
      </c>
      <c r="BZ628">
        <f>VLOOKUP(Table3[[#This Row],[Reference]],metron,18,FALSE)</f>
        <v>3.8201520912547529</v>
      </c>
      <c r="CA628">
        <f>VLOOKUP(Table3[[#This Row],[Reference]],metron,19,FALSE)</f>
        <v>7.6894063029578108</v>
      </c>
      <c r="CB628">
        <f>VLOOKUP(Table3[[#This Row],[Reference]],metron,20,FALSE)</f>
        <v>5.224417197134759</v>
      </c>
      <c r="CC628">
        <f>VLOOKUP(Table3[[#This Row],[Reference]],metron,21,FALSE)</f>
        <v>12.297605473204101</v>
      </c>
      <c r="CD628">
        <f>VLOOKUP(Table3[[#This Row],[Reference]],metron,22,FALSE)</f>
        <v>13.310908399847969</v>
      </c>
      <c r="CE628">
        <f>VLOOKUP(Table3[[#This Row],[Reference]],metron,23,FALSE)</f>
        <v>1.3713126843657819</v>
      </c>
      <c r="CF628">
        <f>VLOOKUP(Table3[[#This Row],[Reference]],metron,24,FALSE)</f>
        <v>1.9516961651917399</v>
      </c>
      <c r="CG628">
        <f>VLOOKUP(Table3[[#This Row],[Reference]],metron,25,FALSE)</f>
        <v>6.6002949852507375E-2</v>
      </c>
      <c r="CH628">
        <f>VLOOKUP(Table3[[#This Row],[Reference]],metron,26,FALSE)</f>
        <v>0.1297935103244838</v>
      </c>
    </row>
    <row r="629" spans="1:86" hidden="1" x14ac:dyDescent="0.45">
      <c r="A629">
        <v>1600016400</v>
      </c>
      <c r="B629" t="s">
        <v>843</v>
      </c>
      <c r="C629" t="s">
        <v>64</v>
      </c>
      <c r="D629" t="s">
        <v>65</v>
      </c>
      <c r="E629" t="s">
        <v>682</v>
      </c>
      <c r="F629" t="s">
        <v>688</v>
      </c>
      <c r="G629" t="s">
        <v>717</v>
      </c>
      <c r="H629">
        <v>10</v>
      </c>
      <c r="I629">
        <v>2.2000000000000002</v>
      </c>
      <c r="J629">
        <v>0.75</v>
      </c>
      <c r="K629">
        <v>1.65</v>
      </c>
      <c r="L629">
        <v>0.35</v>
      </c>
      <c r="M629">
        <v>3</v>
      </c>
      <c r="N629">
        <v>0</v>
      </c>
      <c r="O629">
        <v>3</v>
      </c>
      <c r="P629">
        <v>1</v>
      </c>
      <c r="Q629">
        <v>1</v>
      </c>
      <c r="R629">
        <v>0</v>
      </c>
      <c r="S629" t="s">
        <v>844</v>
      </c>
      <c r="U629">
        <v>3</v>
      </c>
      <c r="V629">
        <v>2</v>
      </c>
      <c r="W629">
        <v>1</v>
      </c>
      <c r="X629">
        <v>0</v>
      </c>
      <c r="Y629">
        <v>0</v>
      </c>
      <c r="Z629">
        <v>0</v>
      </c>
      <c r="AA629">
        <v>0</v>
      </c>
      <c r="AB629">
        <v>1</v>
      </c>
      <c r="AC629">
        <v>0</v>
      </c>
      <c r="AD629">
        <v>0</v>
      </c>
      <c r="AE629">
        <v>6</v>
      </c>
      <c r="AF629">
        <v>15</v>
      </c>
      <c r="AG629">
        <v>5</v>
      </c>
      <c r="AH629">
        <v>5</v>
      </c>
      <c r="AI629">
        <v>1</v>
      </c>
      <c r="AJ629">
        <v>10</v>
      </c>
      <c r="AK629">
        <v>18</v>
      </c>
      <c r="AL629">
        <v>17</v>
      </c>
      <c r="AM629">
        <v>48</v>
      </c>
      <c r="AN629">
        <v>52</v>
      </c>
      <c r="AO629">
        <v>0.91</v>
      </c>
      <c r="AP629">
        <v>1.59</v>
      </c>
      <c r="AQ629">
        <v>3.45</v>
      </c>
      <c r="AR629">
        <v>78</v>
      </c>
      <c r="AS629">
        <v>100</v>
      </c>
      <c r="AT629">
        <v>68</v>
      </c>
      <c r="AU629">
        <v>45</v>
      </c>
      <c r="AV629">
        <v>33</v>
      </c>
      <c r="AW629">
        <v>35</v>
      </c>
      <c r="AX629">
        <v>78</v>
      </c>
      <c r="AY629">
        <v>78</v>
      </c>
      <c r="AZ629">
        <v>100</v>
      </c>
      <c r="BA629">
        <v>12.4</v>
      </c>
      <c r="BB629">
        <v>6.75</v>
      </c>
      <c r="BC629">
        <v>1.69</v>
      </c>
      <c r="BD629">
        <v>3.8</v>
      </c>
      <c r="BE629">
        <v>4.55</v>
      </c>
      <c r="BF629">
        <f>(1/BC629+1/BD629+1/BE629-1)/3</f>
        <v>2.4884696949474261E-2</v>
      </c>
      <c r="BG629">
        <f>1/Table3[[#This Row],[odds_ft_home_team_win]]-Table3[[#This Row],[Margin/3]]</f>
        <v>0.56683127938188671</v>
      </c>
      <c r="BH629">
        <f>1/Table3[[#This Row],[odds_ft_draw]]-Table3[[#This Row],[Margin/3]]</f>
        <v>0.23827319778736783</v>
      </c>
      <c r="BI629">
        <f>1/Table3[[#This Row],[odds_ft_away_team_win]]-Table3[[#This Row],[Margin/3]]</f>
        <v>0.19489552283074552</v>
      </c>
      <c r="BJ629">
        <f>MROUND(Table3[[#This Row],[ProbH]]*100,2)/100</f>
        <v>0.56000000000000005</v>
      </c>
      <c r="BK629">
        <v>1.24</v>
      </c>
      <c r="BL629">
        <v>1.77</v>
      </c>
      <c r="BM629">
        <v>2.95</v>
      </c>
      <c r="BN629">
        <v>5.45</v>
      </c>
      <c r="BO629">
        <v>1.71</v>
      </c>
      <c r="BP629">
        <v>2</v>
      </c>
      <c r="BQ629" t="s">
        <v>675</v>
      </c>
      <c r="BR629">
        <f>VLOOKUP(Table3[[#This Row],[Reference]],metron,10,FALSE)</f>
        <v>2.6892488954344627</v>
      </c>
      <c r="BS629">
        <f>VLOOKUP(Table3[[#This Row],[Reference]],metron,11,FALSE)</f>
        <v>1.7546812539448771</v>
      </c>
      <c r="BT629">
        <f>VLOOKUP(Table3[[#This Row],[Reference]],metron,12,FALSE)</f>
        <v>0.93456764148958549</v>
      </c>
      <c r="BU629">
        <f>VLOOKUP(Table3[[#This Row],[Reference]],metron,13,FALSE)</f>
        <v>0.77824531874605507</v>
      </c>
      <c r="BV629">
        <f>VLOOKUP(Table3[[#This Row],[Reference]],metron,14,FALSE)</f>
        <v>0.41237113402061848</v>
      </c>
      <c r="BW629">
        <f>VLOOKUP(Table3[[#This Row],[Reference]],metron,15,FALSE)</f>
        <v>13.77153558052435</v>
      </c>
      <c r="BX629">
        <f>VLOOKUP(Table3[[#This Row],[Reference]],metron,16,FALSE)</f>
        <v>9.0445692883895124</v>
      </c>
      <c r="BY629">
        <f>VLOOKUP(Table3[[#This Row],[Reference]],metron,17,FALSE)</f>
        <v>6.0821292775665396</v>
      </c>
      <c r="BZ629">
        <f>VLOOKUP(Table3[[#This Row],[Reference]],metron,18,FALSE)</f>
        <v>3.8201520912547529</v>
      </c>
      <c r="CA629">
        <f>VLOOKUP(Table3[[#This Row],[Reference]],metron,19,FALSE)</f>
        <v>7.6894063029578108</v>
      </c>
      <c r="CB629">
        <f>VLOOKUP(Table3[[#This Row],[Reference]],metron,20,FALSE)</f>
        <v>5.224417197134759</v>
      </c>
      <c r="CC629">
        <f>VLOOKUP(Table3[[#This Row],[Reference]],metron,21,FALSE)</f>
        <v>12.297605473204101</v>
      </c>
      <c r="CD629">
        <f>VLOOKUP(Table3[[#This Row],[Reference]],metron,22,FALSE)</f>
        <v>13.310908399847969</v>
      </c>
      <c r="CE629">
        <f>VLOOKUP(Table3[[#This Row],[Reference]],metron,23,FALSE)</f>
        <v>1.3713126843657819</v>
      </c>
      <c r="CF629">
        <f>VLOOKUP(Table3[[#This Row],[Reference]],metron,24,FALSE)</f>
        <v>1.9516961651917399</v>
      </c>
      <c r="CG629">
        <f>VLOOKUP(Table3[[#This Row],[Reference]],metron,25,FALSE)</f>
        <v>6.6002949852507375E-2</v>
      </c>
      <c r="CH629">
        <f>VLOOKUP(Table3[[#This Row],[Reference]],metron,26,FALSE)</f>
        <v>0.1297935103244838</v>
      </c>
    </row>
    <row r="630" spans="1:86" hidden="1" x14ac:dyDescent="0.45">
      <c r="A630">
        <v>1600041600</v>
      </c>
      <c r="B630" t="s">
        <v>845</v>
      </c>
      <c r="C630" t="s">
        <v>64</v>
      </c>
      <c r="D630" t="s">
        <v>65</v>
      </c>
      <c r="E630" t="s">
        <v>683</v>
      </c>
      <c r="F630" t="s">
        <v>667</v>
      </c>
      <c r="G630" t="s">
        <v>743</v>
      </c>
      <c r="H630">
        <v>10</v>
      </c>
      <c r="I630">
        <v>2.5</v>
      </c>
      <c r="J630">
        <v>1.6</v>
      </c>
      <c r="K630">
        <v>1.82</v>
      </c>
      <c r="L630">
        <v>1.5</v>
      </c>
      <c r="M630">
        <v>2</v>
      </c>
      <c r="N630">
        <v>3</v>
      </c>
      <c r="O630">
        <v>5</v>
      </c>
      <c r="P630">
        <v>1</v>
      </c>
      <c r="Q630">
        <v>0</v>
      </c>
      <c r="R630">
        <v>1</v>
      </c>
      <c r="S630" t="s">
        <v>846</v>
      </c>
      <c r="T630" t="s">
        <v>847</v>
      </c>
      <c r="U630">
        <v>2</v>
      </c>
      <c r="V630">
        <v>5</v>
      </c>
      <c r="W630">
        <v>1</v>
      </c>
      <c r="X630">
        <v>0</v>
      </c>
      <c r="Y630">
        <v>2</v>
      </c>
      <c r="Z630">
        <v>0</v>
      </c>
      <c r="AA630">
        <v>0</v>
      </c>
      <c r="AB630">
        <v>1</v>
      </c>
      <c r="AC630">
        <v>0</v>
      </c>
      <c r="AD630">
        <v>2</v>
      </c>
      <c r="AE630">
        <v>10</v>
      </c>
      <c r="AF630">
        <v>12</v>
      </c>
      <c r="AG630">
        <v>7</v>
      </c>
      <c r="AH630">
        <v>7</v>
      </c>
      <c r="AI630">
        <v>3</v>
      </c>
      <c r="AJ630">
        <v>5</v>
      </c>
      <c r="AK630">
        <v>12</v>
      </c>
      <c r="AL630">
        <v>16</v>
      </c>
      <c r="AM630">
        <v>31</v>
      </c>
      <c r="AN630">
        <v>69</v>
      </c>
      <c r="AO630">
        <v>1.38</v>
      </c>
      <c r="AP630">
        <v>1.56</v>
      </c>
      <c r="AQ630">
        <v>2.13</v>
      </c>
      <c r="AR630">
        <v>38</v>
      </c>
      <c r="AS630">
        <v>58</v>
      </c>
      <c r="AT630">
        <v>25</v>
      </c>
      <c r="AU630">
        <v>25</v>
      </c>
      <c r="AV630">
        <v>25</v>
      </c>
      <c r="AW630">
        <v>13</v>
      </c>
      <c r="AX630">
        <v>58</v>
      </c>
      <c r="AY630">
        <v>38</v>
      </c>
      <c r="AZ630">
        <v>68</v>
      </c>
      <c r="BA630">
        <v>7.7</v>
      </c>
      <c r="BB630">
        <v>4.2</v>
      </c>
      <c r="BC630">
        <v>3.2</v>
      </c>
      <c r="BD630">
        <v>3.35</v>
      </c>
      <c r="BE630">
        <v>2.15</v>
      </c>
      <c r="BF630">
        <f>(1/BC630+1/BD630+1/BE630-1)/3</f>
        <v>2.5374580585444839E-2</v>
      </c>
      <c r="BG630">
        <f>1/Table3[[#This Row],[odds_ft_home_team_win]]-Table3[[#This Row],[Margin/3]]</f>
        <v>0.28712541941455516</v>
      </c>
      <c r="BH630">
        <f>1/Table3[[#This Row],[odds_ft_draw]]-Table3[[#This Row],[Margin/3]]</f>
        <v>0.2731328821011223</v>
      </c>
      <c r="BI630">
        <f>1/Table3[[#This Row],[odds_ft_away_team_win]]-Table3[[#This Row],[Margin/3]]</f>
        <v>0.4397416984843226</v>
      </c>
      <c r="BJ630">
        <f>MROUND(Table3[[#This Row],[ProbH]]*100,2)/100</f>
        <v>0.28000000000000003</v>
      </c>
      <c r="BK630">
        <v>1.31</v>
      </c>
      <c r="BL630">
        <v>1.95</v>
      </c>
      <c r="BM630">
        <v>3.5</v>
      </c>
      <c r="BN630">
        <v>6.7</v>
      </c>
      <c r="BO630">
        <v>1.77</v>
      </c>
      <c r="BP630">
        <v>1.95</v>
      </c>
      <c r="BQ630" t="s">
        <v>726</v>
      </c>
      <c r="BR630">
        <f>VLOOKUP(Table3[[#This Row],[Reference]],metron,10,FALSE)</f>
        <v>2.5445607358071678</v>
      </c>
      <c r="BS630">
        <f>VLOOKUP(Table3[[#This Row],[Reference]],metron,11,FALSE)</f>
        <v>1.128766254360926</v>
      </c>
      <c r="BT630">
        <f>VLOOKUP(Table3[[#This Row],[Reference]],metron,12,FALSE)</f>
        <v>1.415794481446242</v>
      </c>
      <c r="BU630">
        <f>VLOOKUP(Table3[[#This Row],[Reference]],metron,13,FALSE)</f>
        <v>0.49635267998731369</v>
      </c>
      <c r="BV630">
        <f>VLOOKUP(Table3[[#This Row],[Reference]],metron,14,FALSE)</f>
        <v>0.61084681255946716</v>
      </c>
      <c r="BW630">
        <f>VLOOKUP(Table3[[#This Row],[Reference]],metron,15,FALSE)</f>
        <v>11.04442036836403</v>
      </c>
      <c r="BX630">
        <f>VLOOKUP(Table3[[#This Row],[Reference]],metron,16,FALSE)</f>
        <v>11.38840736728061</v>
      </c>
      <c r="BY630">
        <f>VLOOKUP(Table3[[#This Row],[Reference]],metron,17,FALSE)</f>
        <v>4.5379574003276897</v>
      </c>
      <c r="BZ630">
        <f>VLOOKUP(Table3[[#This Row],[Reference]],metron,18,FALSE)</f>
        <v>4.8481703986892413</v>
      </c>
      <c r="CA630">
        <f>VLOOKUP(Table3[[#This Row],[Reference]],metron,19,FALSE)</f>
        <v>6.5064629680363399</v>
      </c>
      <c r="CB630">
        <f>VLOOKUP(Table3[[#This Row],[Reference]],metron,20,FALSE)</f>
        <v>6.540236968591369</v>
      </c>
      <c r="CC630">
        <f>VLOOKUP(Table3[[#This Row],[Reference]],metron,21,FALSE)</f>
        <v>13.117582417582421</v>
      </c>
      <c r="CD630">
        <f>VLOOKUP(Table3[[#This Row],[Reference]],metron,22,FALSE)</f>
        <v>13.28241758241758</v>
      </c>
      <c r="CE630">
        <f>VLOOKUP(Table3[[#This Row],[Reference]],metron,23,FALSE)</f>
        <v>1.792592592592593</v>
      </c>
      <c r="CF630">
        <f>VLOOKUP(Table3[[#This Row],[Reference]],metron,24,FALSE)</f>
        <v>1.806980433632998</v>
      </c>
      <c r="CG630">
        <f>VLOOKUP(Table3[[#This Row],[Reference]],metron,25,FALSE)</f>
        <v>0.1047065044949762</v>
      </c>
      <c r="CH630">
        <f>VLOOKUP(Table3[[#This Row],[Reference]],metron,26,FALSE)</f>
        <v>0.1073506081438392</v>
      </c>
    </row>
    <row r="631" spans="1:86" hidden="1" x14ac:dyDescent="0.45">
      <c r="A631">
        <v>1600049160</v>
      </c>
      <c r="B631" t="s">
        <v>848</v>
      </c>
      <c r="C631" t="s">
        <v>64</v>
      </c>
      <c r="D631" t="s">
        <v>65</v>
      </c>
      <c r="E631" t="s">
        <v>676</v>
      </c>
      <c r="F631" t="s">
        <v>671</v>
      </c>
      <c r="G631" t="s">
        <v>684</v>
      </c>
      <c r="H631">
        <v>10</v>
      </c>
      <c r="I631">
        <v>2</v>
      </c>
      <c r="J631">
        <v>1</v>
      </c>
      <c r="K631">
        <v>1.59</v>
      </c>
      <c r="L631">
        <v>1.77</v>
      </c>
      <c r="M631">
        <v>1</v>
      </c>
      <c r="N631">
        <v>2</v>
      </c>
      <c r="O631">
        <v>3</v>
      </c>
      <c r="P631">
        <v>1</v>
      </c>
      <c r="Q631">
        <v>1</v>
      </c>
      <c r="R631">
        <v>0</v>
      </c>
      <c r="S631">
        <v>10</v>
      </c>
      <c r="T631" t="s">
        <v>849</v>
      </c>
      <c r="U631">
        <v>3</v>
      </c>
      <c r="V631">
        <v>8</v>
      </c>
      <c r="W631">
        <v>1</v>
      </c>
      <c r="X631">
        <v>0</v>
      </c>
      <c r="Y631">
        <v>1</v>
      </c>
      <c r="Z631">
        <v>0</v>
      </c>
      <c r="AA631">
        <v>0</v>
      </c>
      <c r="AB631">
        <v>1</v>
      </c>
      <c r="AC631">
        <v>1</v>
      </c>
      <c r="AD631">
        <v>0</v>
      </c>
      <c r="AE631">
        <v>14</v>
      </c>
      <c r="AF631">
        <v>8</v>
      </c>
      <c r="AG631">
        <v>7</v>
      </c>
      <c r="AH631">
        <v>5</v>
      </c>
      <c r="AI631">
        <v>7</v>
      </c>
      <c r="AJ631">
        <v>3</v>
      </c>
      <c r="AK631">
        <v>8</v>
      </c>
      <c r="AL631">
        <v>9</v>
      </c>
      <c r="AM631">
        <v>51</v>
      </c>
      <c r="AN631">
        <v>49</v>
      </c>
      <c r="AO631">
        <v>1.57</v>
      </c>
      <c r="AP631">
        <v>1.28</v>
      </c>
      <c r="AQ631">
        <v>2</v>
      </c>
      <c r="AR631">
        <v>45</v>
      </c>
      <c r="AS631">
        <v>55</v>
      </c>
      <c r="AT631">
        <v>33</v>
      </c>
      <c r="AU631">
        <v>23</v>
      </c>
      <c r="AV631">
        <v>0</v>
      </c>
      <c r="AW631">
        <v>33</v>
      </c>
      <c r="AX631">
        <v>65</v>
      </c>
      <c r="AY631">
        <v>23</v>
      </c>
      <c r="AZ631">
        <v>68</v>
      </c>
      <c r="BA631">
        <v>11.25</v>
      </c>
      <c r="BB631">
        <v>4.3</v>
      </c>
      <c r="BC631">
        <v>3.1</v>
      </c>
      <c r="BD631">
        <v>3.15</v>
      </c>
      <c r="BE631">
        <v>2.2999999999999998</v>
      </c>
      <c r="BF631">
        <f>(1/BC631+1/BD631+1/BE631-1)/3</f>
        <v>2.4941190439086675E-2</v>
      </c>
      <c r="BG631">
        <f>1/Table3[[#This Row],[odds_ft_home_team_win]]-Table3[[#This Row],[Margin/3]]</f>
        <v>0.29763945472220366</v>
      </c>
      <c r="BH631">
        <f>1/Table3[[#This Row],[odds_ft_draw]]-Table3[[#This Row],[Margin/3]]</f>
        <v>0.29251912702123078</v>
      </c>
      <c r="BI631">
        <f>1/Table3[[#This Row],[odds_ft_away_team_win]]-Table3[[#This Row],[Margin/3]]</f>
        <v>0.40984141825656556</v>
      </c>
      <c r="BJ631">
        <f>MROUND(Table3[[#This Row],[ProbH]]*100,2)/100</f>
        <v>0.3</v>
      </c>
      <c r="BK631">
        <v>1.29</v>
      </c>
      <c r="BL631">
        <v>1.91</v>
      </c>
      <c r="BM631">
        <v>3.35</v>
      </c>
      <c r="BN631">
        <v>6.45</v>
      </c>
      <c r="BO631">
        <v>1.71</v>
      </c>
      <c r="BP631">
        <v>2.0499999999999998</v>
      </c>
      <c r="BQ631" t="s">
        <v>680</v>
      </c>
      <c r="BR631">
        <f>VLOOKUP(Table3[[#This Row],[Reference]],metron,10,FALSE)</f>
        <v>2.5726407816919519</v>
      </c>
      <c r="BS631">
        <f>VLOOKUP(Table3[[#This Row],[Reference]],metron,11,FALSE)</f>
        <v>1.1805091283106199</v>
      </c>
      <c r="BT631">
        <f>VLOOKUP(Table3[[#This Row],[Reference]],metron,12,FALSE)</f>
        <v>1.3921316533813319</v>
      </c>
      <c r="BU631">
        <f>VLOOKUP(Table3[[#This Row],[Reference]],metron,13,FALSE)</f>
        <v>0.5209673269873939</v>
      </c>
      <c r="BV631">
        <f>VLOOKUP(Table3[[#This Row],[Reference]],metron,14,FALSE)</f>
        <v>0.61847182917417032</v>
      </c>
      <c r="BW631">
        <f>VLOOKUP(Table3[[#This Row],[Reference]],metron,15,FALSE)</f>
        <v>11.149200710479571</v>
      </c>
      <c r="BX631">
        <f>VLOOKUP(Table3[[#This Row],[Reference]],metron,16,FALSE)</f>
        <v>11.444049733570161</v>
      </c>
      <c r="BY631">
        <f>VLOOKUP(Table3[[#This Row],[Reference]],metron,17,FALSE)</f>
        <v>4.5257270693512304</v>
      </c>
      <c r="BZ631">
        <f>VLOOKUP(Table3[[#This Row],[Reference]],metron,18,FALSE)</f>
        <v>4.8465324384787474</v>
      </c>
      <c r="CA631">
        <f>VLOOKUP(Table3[[#This Row],[Reference]],metron,19,FALSE)</f>
        <v>6.6234736411283404</v>
      </c>
      <c r="CB631">
        <f>VLOOKUP(Table3[[#This Row],[Reference]],metron,20,FALSE)</f>
        <v>6.5975172950914134</v>
      </c>
      <c r="CC631">
        <f>VLOOKUP(Table3[[#This Row],[Reference]],metron,21,FALSE)</f>
        <v>12.90081154192967</v>
      </c>
      <c r="CD631">
        <f>VLOOKUP(Table3[[#This Row],[Reference]],metron,22,FALSE)</f>
        <v>13.00360685302074</v>
      </c>
      <c r="CE631">
        <f>VLOOKUP(Table3[[#This Row],[Reference]],metron,23,FALSE)</f>
        <v>1.7502145922746779</v>
      </c>
      <c r="CF631">
        <f>VLOOKUP(Table3[[#This Row],[Reference]],metron,24,FALSE)</f>
        <v>1.831402831402831</v>
      </c>
      <c r="CG631">
        <f>VLOOKUP(Table3[[#This Row],[Reference]],metron,25,FALSE)</f>
        <v>9.6525096525096526E-2</v>
      </c>
      <c r="CH631">
        <f>VLOOKUP(Table3[[#This Row],[Reference]],metron,26,FALSE)</f>
        <v>0.1244101244101244</v>
      </c>
    </row>
    <row r="632" spans="1:86" hidden="1" x14ac:dyDescent="0.45">
      <c r="A632">
        <v>1600135200</v>
      </c>
      <c r="B632" t="s">
        <v>850</v>
      </c>
      <c r="C632" t="s">
        <v>64</v>
      </c>
      <c r="D632" t="s">
        <v>65</v>
      </c>
      <c r="E632" t="s">
        <v>693</v>
      </c>
      <c r="F632" t="s">
        <v>704</v>
      </c>
      <c r="G632" t="s">
        <v>760</v>
      </c>
      <c r="H632">
        <v>10</v>
      </c>
      <c r="I632">
        <v>1.8</v>
      </c>
      <c r="J632">
        <v>1</v>
      </c>
      <c r="K632">
        <v>1.43</v>
      </c>
      <c r="L632">
        <v>1.39</v>
      </c>
      <c r="M632">
        <v>1</v>
      </c>
      <c r="N632">
        <v>1</v>
      </c>
      <c r="O632">
        <v>2</v>
      </c>
      <c r="P632">
        <v>1</v>
      </c>
      <c r="Q632">
        <v>0</v>
      </c>
      <c r="R632">
        <v>1</v>
      </c>
      <c r="S632">
        <v>84</v>
      </c>
      <c r="T632">
        <v>8</v>
      </c>
      <c r="U632">
        <v>4</v>
      </c>
      <c r="V632">
        <v>3</v>
      </c>
      <c r="W632">
        <v>2</v>
      </c>
      <c r="X632">
        <v>1</v>
      </c>
      <c r="Y632">
        <v>1</v>
      </c>
      <c r="Z632">
        <v>1</v>
      </c>
      <c r="AA632">
        <v>0</v>
      </c>
      <c r="AB632">
        <v>3</v>
      </c>
      <c r="AC632">
        <v>1</v>
      </c>
      <c r="AD632">
        <v>1</v>
      </c>
      <c r="AE632">
        <v>18</v>
      </c>
      <c r="AF632">
        <v>7</v>
      </c>
      <c r="AG632">
        <v>5</v>
      </c>
      <c r="AH632">
        <v>4</v>
      </c>
      <c r="AI632">
        <v>13</v>
      </c>
      <c r="AJ632">
        <v>3</v>
      </c>
      <c r="AK632">
        <v>14</v>
      </c>
      <c r="AL632">
        <v>9</v>
      </c>
      <c r="AM632">
        <v>67</v>
      </c>
      <c r="AN632">
        <v>33</v>
      </c>
      <c r="AO632">
        <v>2.08</v>
      </c>
      <c r="AP632">
        <v>0.95</v>
      </c>
      <c r="AQ632">
        <v>2.85</v>
      </c>
      <c r="AR632">
        <v>68</v>
      </c>
      <c r="AS632">
        <v>68</v>
      </c>
      <c r="AT632">
        <v>55</v>
      </c>
      <c r="AU632">
        <v>33</v>
      </c>
      <c r="AV632">
        <v>10</v>
      </c>
      <c r="AW632">
        <v>45</v>
      </c>
      <c r="AX632">
        <v>68</v>
      </c>
      <c r="AY632">
        <v>43</v>
      </c>
      <c r="AZ632">
        <v>90</v>
      </c>
      <c r="BA632">
        <v>10</v>
      </c>
      <c r="BB632">
        <v>6.05</v>
      </c>
      <c r="BC632">
        <v>2.0499999999999998</v>
      </c>
      <c r="BD632">
        <v>3.5</v>
      </c>
      <c r="BE632">
        <v>3.2</v>
      </c>
      <c r="BF632">
        <f>(1/BC632+1/BD632+1/BE632-1)/3</f>
        <v>2.8673054587688762E-2</v>
      </c>
      <c r="BG632">
        <f>1/Table3[[#This Row],[odds_ft_home_team_win]]-Table3[[#This Row],[Margin/3]]</f>
        <v>0.45913182346109177</v>
      </c>
      <c r="BH632">
        <f>1/Table3[[#This Row],[odds_ft_draw]]-Table3[[#This Row],[Margin/3]]</f>
        <v>0.25704123112659694</v>
      </c>
      <c r="BI632">
        <f>1/Table3[[#This Row],[odds_ft_away_team_win]]-Table3[[#This Row],[Margin/3]]</f>
        <v>0.28382694541231124</v>
      </c>
      <c r="BJ632">
        <f>MROUND(Table3[[#This Row],[ProbH]]*100,2)/100</f>
        <v>0.46</v>
      </c>
      <c r="BK632">
        <v>1.26</v>
      </c>
      <c r="BL632">
        <v>1.83</v>
      </c>
      <c r="BM632">
        <v>3.1</v>
      </c>
      <c r="BN632">
        <v>5.8</v>
      </c>
      <c r="BO632">
        <v>1.67</v>
      </c>
      <c r="BP632">
        <v>2.1</v>
      </c>
      <c r="BQ632" t="s">
        <v>698</v>
      </c>
      <c r="BR632">
        <f>VLOOKUP(Table3[[#This Row],[Reference]],metron,10,FALSE)</f>
        <v>2.5405629139072849</v>
      </c>
      <c r="BS632">
        <f>VLOOKUP(Table3[[#This Row],[Reference]],metron,11,FALSE)</f>
        <v>1.4888836329233679</v>
      </c>
      <c r="BT632">
        <f>VLOOKUP(Table3[[#This Row],[Reference]],metron,12,FALSE)</f>
        <v>1.0516792809839171</v>
      </c>
      <c r="BU632">
        <f>VLOOKUP(Table3[[#This Row],[Reference]],metron,13,FALSE)</f>
        <v>0.64581362346263005</v>
      </c>
      <c r="BV632">
        <f>VLOOKUP(Table3[[#This Row],[Reference]],metron,14,FALSE)</f>
        <v>0.45364238410596031</v>
      </c>
      <c r="BW632">
        <f>VLOOKUP(Table3[[#This Row],[Reference]],metron,15,FALSE)</f>
        <v>12.686892177589851</v>
      </c>
      <c r="BX632">
        <f>VLOOKUP(Table3[[#This Row],[Reference]],metron,16,FALSE)</f>
        <v>9.8059196617336148</v>
      </c>
      <c r="BY632">
        <f>VLOOKUP(Table3[[#This Row],[Reference]],metron,17,FALSE)</f>
        <v>5.3198121263877027</v>
      </c>
      <c r="BZ632">
        <f>VLOOKUP(Table3[[#This Row],[Reference]],metron,18,FALSE)</f>
        <v>4.0954312553373189</v>
      </c>
      <c r="CA632">
        <f>VLOOKUP(Table3[[#This Row],[Reference]],metron,19,FALSE)</f>
        <v>7.3670800512021479</v>
      </c>
      <c r="CB632">
        <f>VLOOKUP(Table3[[#This Row],[Reference]],metron,20,FALSE)</f>
        <v>5.710488406396296</v>
      </c>
      <c r="CC632">
        <f>VLOOKUP(Table3[[#This Row],[Reference]],metron,21,FALSE)</f>
        <v>13.0488908033599</v>
      </c>
      <c r="CD632">
        <f>VLOOKUP(Table3[[#This Row],[Reference]],metron,22,FALSE)</f>
        <v>13.714839543398661</v>
      </c>
      <c r="CE632">
        <f>VLOOKUP(Table3[[#This Row],[Reference]],metron,23,FALSE)</f>
        <v>1.567523459812322</v>
      </c>
      <c r="CF632">
        <f>VLOOKUP(Table3[[#This Row],[Reference]],metron,24,FALSE)</f>
        <v>1.951040391676867</v>
      </c>
      <c r="CG632">
        <f>VLOOKUP(Table3[[#This Row],[Reference]],metron,25,FALSE)</f>
        <v>8.3027335781313744E-2</v>
      </c>
      <c r="CH632">
        <f>VLOOKUP(Table3[[#This Row],[Reference]],metron,26,FALSE)</f>
        <v>0.13117095063239501</v>
      </c>
    </row>
    <row r="633" spans="1:86" hidden="1" x14ac:dyDescent="0.45">
      <c r="A633">
        <v>1600475400</v>
      </c>
      <c r="B633" t="s">
        <v>851</v>
      </c>
      <c r="C633" t="s">
        <v>64</v>
      </c>
      <c r="D633" t="s">
        <v>65</v>
      </c>
      <c r="E633" t="s">
        <v>660</v>
      </c>
      <c r="F633" t="s">
        <v>700</v>
      </c>
      <c r="G633" t="s">
        <v>731</v>
      </c>
      <c r="H633">
        <v>11</v>
      </c>
      <c r="I633">
        <v>1.17</v>
      </c>
      <c r="J633">
        <v>1</v>
      </c>
      <c r="K633">
        <v>1.29</v>
      </c>
      <c r="L633">
        <v>1.33</v>
      </c>
      <c r="M633">
        <v>0</v>
      </c>
      <c r="N633">
        <v>1</v>
      </c>
      <c r="O633">
        <v>1</v>
      </c>
      <c r="P633">
        <v>1</v>
      </c>
      <c r="Q633">
        <v>0</v>
      </c>
      <c r="R633">
        <v>1</v>
      </c>
      <c r="T633">
        <v>40</v>
      </c>
      <c r="U633">
        <v>7</v>
      </c>
      <c r="V633">
        <v>4</v>
      </c>
      <c r="W633">
        <v>1</v>
      </c>
      <c r="X633">
        <v>0</v>
      </c>
      <c r="Y633">
        <v>4</v>
      </c>
      <c r="Z633">
        <v>0</v>
      </c>
      <c r="AA633">
        <v>0</v>
      </c>
      <c r="AB633">
        <v>1</v>
      </c>
      <c r="AC633">
        <v>1</v>
      </c>
      <c r="AD633">
        <v>3</v>
      </c>
      <c r="AE633">
        <v>11</v>
      </c>
      <c r="AF633">
        <v>5</v>
      </c>
      <c r="AG633">
        <v>4</v>
      </c>
      <c r="AH633">
        <v>2</v>
      </c>
      <c r="AI633">
        <v>7</v>
      </c>
      <c r="AJ633">
        <v>3</v>
      </c>
      <c r="AK633">
        <v>13</v>
      </c>
      <c r="AL633">
        <v>13</v>
      </c>
      <c r="AM633">
        <v>55</v>
      </c>
      <c r="AN633">
        <v>45</v>
      </c>
      <c r="AO633">
        <v>1.34</v>
      </c>
      <c r="AP633">
        <v>0.75</v>
      </c>
      <c r="AQ633">
        <v>2.5</v>
      </c>
      <c r="AR633">
        <v>50</v>
      </c>
      <c r="AS633">
        <v>67</v>
      </c>
      <c r="AT633">
        <v>50</v>
      </c>
      <c r="AU633">
        <v>17</v>
      </c>
      <c r="AV633">
        <v>17</v>
      </c>
      <c r="AW633">
        <v>34</v>
      </c>
      <c r="AX633">
        <v>83</v>
      </c>
      <c r="AY633">
        <v>33</v>
      </c>
      <c r="AZ633">
        <v>75</v>
      </c>
      <c r="BA633">
        <v>9</v>
      </c>
      <c r="BB633">
        <v>6.83</v>
      </c>
      <c r="BC633">
        <v>2.1</v>
      </c>
      <c r="BD633">
        <v>3.25</v>
      </c>
      <c r="BE633">
        <v>3.4</v>
      </c>
      <c r="BF633">
        <f>(1/BC633+1/BD633+1/BE633-1)/3</f>
        <v>2.6000143647202451E-2</v>
      </c>
      <c r="BG633">
        <f>1/Table3[[#This Row],[odds_ft_home_team_win]]-Table3[[#This Row],[Margin/3]]</f>
        <v>0.45019033254327373</v>
      </c>
      <c r="BH633">
        <f>1/Table3[[#This Row],[odds_ft_draw]]-Table3[[#This Row],[Margin/3]]</f>
        <v>0.28169216404510528</v>
      </c>
      <c r="BI633">
        <f>1/Table3[[#This Row],[odds_ft_away_team_win]]-Table3[[#This Row],[Margin/3]]</f>
        <v>0.26811750341162111</v>
      </c>
      <c r="BJ633">
        <f>MROUND(Table3[[#This Row],[ProbH]]*100,2)/100</f>
        <v>0.46</v>
      </c>
      <c r="BK633">
        <v>1.33</v>
      </c>
      <c r="BL633">
        <v>2.0499999999999998</v>
      </c>
      <c r="BM633">
        <v>3.65</v>
      </c>
      <c r="BN633">
        <v>7</v>
      </c>
      <c r="BO633">
        <v>1.83</v>
      </c>
      <c r="BP633">
        <v>1.91</v>
      </c>
      <c r="BQ633" t="s">
        <v>664</v>
      </c>
      <c r="BR633">
        <f>VLOOKUP(Table3[[#This Row],[Reference]],metron,10,FALSE)</f>
        <v>2.5405629139072849</v>
      </c>
      <c r="BS633">
        <f>VLOOKUP(Table3[[#This Row],[Reference]],metron,11,FALSE)</f>
        <v>1.4888836329233679</v>
      </c>
      <c r="BT633">
        <f>VLOOKUP(Table3[[#This Row],[Reference]],metron,12,FALSE)</f>
        <v>1.0516792809839171</v>
      </c>
      <c r="BU633">
        <f>VLOOKUP(Table3[[#This Row],[Reference]],metron,13,FALSE)</f>
        <v>0.64581362346263005</v>
      </c>
      <c r="BV633">
        <f>VLOOKUP(Table3[[#This Row],[Reference]],metron,14,FALSE)</f>
        <v>0.45364238410596031</v>
      </c>
      <c r="BW633">
        <f>VLOOKUP(Table3[[#This Row],[Reference]],metron,15,FALSE)</f>
        <v>12.686892177589851</v>
      </c>
      <c r="BX633">
        <f>VLOOKUP(Table3[[#This Row],[Reference]],metron,16,FALSE)</f>
        <v>9.8059196617336148</v>
      </c>
      <c r="BY633">
        <f>VLOOKUP(Table3[[#This Row],[Reference]],metron,17,FALSE)</f>
        <v>5.3198121263877027</v>
      </c>
      <c r="BZ633">
        <f>VLOOKUP(Table3[[#This Row],[Reference]],metron,18,FALSE)</f>
        <v>4.0954312553373189</v>
      </c>
      <c r="CA633">
        <f>VLOOKUP(Table3[[#This Row],[Reference]],metron,19,FALSE)</f>
        <v>7.3670800512021479</v>
      </c>
      <c r="CB633">
        <f>VLOOKUP(Table3[[#This Row],[Reference]],metron,20,FALSE)</f>
        <v>5.710488406396296</v>
      </c>
      <c r="CC633">
        <f>VLOOKUP(Table3[[#This Row],[Reference]],metron,21,FALSE)</f>
        <v>13.0488908033599</v>
      </c>
      <c r="CD633">
        <f>VLOOKUP(Table3[[#This Row],[Reference]],metron,22,FALSE)</f>
        <v>13.714839543398661</v>
      </c>
      <c r="CE633">
        <f>VLOOKUP(Table3[[#This Row],[Reference]],metron,23,FALSE)</f>
        <v>1.567523459812322</v>
      </c>
      <c r="CF633">
        <f>VLOOKUP(Table3[[#This Row],[Reference]],metron,24,FALSE)</f>
        <v>1.951040391676867</v>
      </c>
      <c r="CG633">
        <f>VLOOKUP(Table3[[#This Row],[Reference]],metron,25,FALSE)</f>
        <v>8.3027335781313744E-2</v>
      </c>
      <c r="CH633">
        <f>VLOOKUP(Table3[[#This Row],[Reference]],metron,26,FALSE)</f>
        <v>0.13117095063239501</v>
      </c>
    </row>
    <row r="634" spans="1:86" hidden="1" x14ac:dyDescent="0.45">
      <c r="A634">
        <v>1600482600</v>
      </c>
      <c r="B634" t="s">
        <v>852</v>
      </c>
      <c r="C634" t="s">
        <v>64</v>
      </c>
      <c r="D634" t="s">
        <v>65</v>
      </c>
      <c r="E634" t="s">
        <v>699</v>
      </c>
      <c r="F634" t="s">
        <v>671</v>
      </c>
      <c r="G634" t="s">
        <v>710</v>
      </c>
      <c r="H634">
        <v>11</v>
      </c>
      <c r="I634">
        <v>1.6</v>
      </c>
      <c r="J634">
        <v>1.4</v>
      </c>
      <c r="K634">
        <v>1.53</v>
      </c>
      <c r="L634">
        <v>1.77</v>
      </c>
      <c r="M634">
        <v>2</v>
      </c>
      <c r="N634">
        <v>3</v>
      </c>
      <c r="O634">
        <v>5</v>
      </c>
      <c r="P634">
        <v>2</v>
      </c>
      <c r="Q634">
        <v>1</v>
      </c>
      <c r="R634">
        <v>1</v>
      </c>
      <c r="S634" t="s">
        <v>853</v>
      </c>
      <c r="T634" t="s">
        <v>854</v>
      </c>
      <c r="U634">
        <v>1</v>
      </c>
      <c r="V634">
        <v>1</v>
      </c>
      <c r="W634">
        <v>4</v>
      </c>
      <c r="X634">
        <v>0</v>
      </c>
      <c r="Y634">
        <v>1</v>
      </c>
      <c r="Z634">
        <v>0</v>
      </c>
      <c r="AA634">
        <v>1</v>
      </c>
      <c r="AB634">
        <v>3</v>
      </c>
      <c r="AC634">
        <v>0</v>
      </c>
      <c r="AD634">
        <v>1</v>
      </c>
      <c r="AE634">
        <v>11</v>
      </c>
      <c r="AF634">
        <v>4</v>
      </c>
      <c r="AG634">
        <v>7</v>
      </c>
      <c r="AH634">
        <v>3</v>
      </c>
      <c r="AI634">
        <v>4</v>
      </c>
      <c r="AJ634">
        <v>1</v>
      </c>
      <c r="AK634">
        <v>11</v>
      </c>
      <c r="AL634">
        <v>16</v>
      </c>
      <c r="AM634">
        <v>56</v>
      </c>
      <c r="AN634">
        <v>44</v>
      </c>
      <c r="AO634">
        <v>1.46</v>
      </c>
      <c r="AP634">
        <v>0.73</v>
      </c>
      <c r="AQ634">
        <v>2.2000000000000002</v>
      </c>
      <c r="AR634">
        <v>60</v>
      </c>
      <c r="AS634">
        <v>60</v>
      </c>
      <c r="AT634">
        <v>40</v>
      </c>
      <c r="AU634">
        <v>20</v>
      </c>
      <c r="AV634">
        <v>10</v>
      </c>
      <c r="AW634">
        <v>30</v>
      </c>
      <c r="AX634">
        <v>60</v>
      </c>
      <c r="AY634">
        <v>40</v>
      </c>
      <c r="AZ634">
        <v>60</v>
      </c>
      <c r="BA634">
        <v>11.8</v>
      </c>
      <c r="BB634">
        <v>4.4000000000000004</v>
      </c>
      <c r="BC634">
        <v>4.68</v>
      </c>
      <c r="BD634">
        <v>3.62</v>
      </c>
      <c r="BE634">
        <v>1.72</v>
      </c>
      <c r="BF634">
        <f>(1/BC634+1/BD634+1/BE634-1)/3</f>
        <v>2.3771218811691641E-2</v>
      </c>
      <c r="BG634">
        <f>1/Table3[[#This Row],[odds_ft_home_team_win]]-Table3[[#This Row],[Margin/3]]</f>
        <v>0.18990399486352205</v>
      </c>
      <c r="BH634">
        <f>1/Table3[[#This Row],[odds_ft_draw]]-Table3[[#This Row],[Margin/3]]</f>
        <v>0.25247187511096031</v>
      </c>
      <c r="BI634">
        <f>1/Table3[[#This Row],[odds_ft_away_team_win]]-Table3[[#This Row],[Margin/3]]</f>
        <v>0.55762413002551769</v>
      </c>
      <c r="BJ634">
        <f>MROUND(Table3[[#This Row],[ProbH]]*100,2)/100</f>
        <v>0.18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 t="s">
        <v>702</v>
      </c>
      <c r="BR634">
        <f>VLOOKUP(Table3[[#This Row],[Reference]],metron,10,FALSE)</f>
        <v>2.731488406881077</v>
      </c>
      <c r="BS634">
        <f>VLOOKUP(Table3[[#This Row],[Reference]],metron,11,FALSE)</f>
        <v>1.007479431563201</v>
      </c>
      <c r="BT634">
        <f>VLOOKUP(Table3[[#This Row],[Reference]],metron,12,FALSE)</f>
        <v>1.724008975317876</v>
      </c>
      <c r="BU634">
        <f>VLOOKUP(Table3[[#This Row],[Reference]],metron,13,FALSE)</f>
        <v>0.43829468960359008</v>
      </c>
      <c r="BV634">
        <f>VLOOKUP(Table3[[#This Row],[Reference]],metron,14,FALSE)</f>
        <v>0.72700074794315628</v>
      </c>
      <c r="BW634">
        <f>VLOOKUP(Table3[[#This Row],[Reference]],metron,15,FALSE)</f>
        <v>10.21282401091405</v>
      </c>
      <c r="BX634">
        <f>VLOOKUP(Table3[[#This Row],[Reference]],metron,16,FALSE)</f>
        <v>13.16098226466576</v>
      </c>
      <c r="BY634">
        <f>VLOOKUP(Table3[[#This Row],[Reference]],metron,17,FALSE)</f>
        <v>4.0596393897364784</v>
      </c>
      <c r="BZ634">
        <f>VLOOKUP(Table3[[#This Row],[Reference]],metron,18,FALSE)</f>
        <v>5.7378640776699026</v>
      </c>
      <c r="CA634">
        <f>VLOOKUP(Table3[[#This Row],[Reference]],metron,19,FALSE)</f>
        <v>6.1531846211775711</v>
      </c>
      <c r="CB634">
        <f>VLOOKUP(Table3[[#This Row],[Reference]],metron,20,FALSE)</f>
        <v>7.4231181869958576</v>
      </c>
      <c r="CC634">
        <f>VLOOKUP(Table3[[#This Row],[Reference]],metron,21,FALSE)</f>
        <v>13.193905817174519</v>
      </c>
      <c r="CD634">
        <f>VLOOKUP(Table3[[#This Row],[Reference]],metron,22,FALSE)</f>
        <v>12.612188365650971</v>
      </c>
      <c r="CE634">
        <f>VLOOKUP(Table3[[#This Row],[Reference]],metron,23,FALSE)</f>
        <v>1.8245614035087721</v>
      </c>
      <c r="CF634">
        <f>VLOOKUP(Table3[[#This Row],[Reference]],metron,24,FALSE)</f>
        <v>1.808367071524966</v>
      </c>
      <c r="CG634">
        <f>VLOOKUP(Table3[[#This Row],[Reference]],metron,25,FALSE)</f>
        <v>9.041835357624832E-2</v>
      </c>
      <c r="CH634">
        <f>VLOOKUP(Table3[[#This Row],[Reference]],metron,26,FALSE)</f>
        <v>9.1767881241565458E-2</v>
      </c>
    </row>
    <row r="635" spans="1:86" hidden="1" x14ac:dyDescent="0.45">
      <c r="A635">
        <v>1600552800</v>
      </c>
      <c r="B635" t="s">
        <v>855</v>
      </c>
      <c r="C635" t="s">
        <v>64</v>
      </c>
      <c r="D635" t="s">
        <v>65</v>
      </c>
      <c r="E635" t="s">
        <v>677</v>
      </c>
      <c r="F635" t="s">
        <v>693</v>
      </c>
      <c r="G635" t="s">
        <v>662</v>
      </c>
      <c r="H635">
        <v>11</v>
      </c>
      <c r="I635">
        <v>1.4</v>
      </c>
      <c r="J635">
        <v>1.25</v>
      </c>
      <c r="K635">
        <v>1.21</v>
      </c>
      <c r="L635">
        <v>1.38</v>
      </c>
      <c r="M635">
        <v>0</v>
      </c>
      <c r="N635">
        <v>1</v>
      </c>
      <c r="O635">
        <v>1</v>
      </c>
      <c r="P635">
        <v>0</v>
      </c>
      <c r="Q635">
        <v>0</v>
      </c>
      <c r="R635">
        <v>0</v>
      </c>
      <c r="T635">
        <v>76</v>
      </c>
      <c r="U635">
        <v>1</v>
      </c>
      <c r="V635">
        <v>4</v>
      </c>
      <c r="W635">
        <v>2</v>
      </c>
      <c r="X635">
        <v>1</v>
      </c>
      <c r="Y635">
        <v>2</v>
      </c>
      <c r="Z635">
        <v>0</v>
      </c>
      <c r="AA635">
        <v>2</v>
      </c>
      <c r="AB635">
        <v>1</v>
      </c>
      <c r="AC635">
        <v>0</v>
      </c>
      <c r="AD635">
        <v>2</v>
      </c>
      <c r="AE635">
        <v>10</v>
      </c>
      <c r="AF635">
        <v>16</v>
      </c>
      <c r="AG635">
        <v>2</v>
      </c>
      <c r="AH635">
        <v>3</v>
      </c>
      <c r="AI635">
        <v>8</v>
      </c>
      <c r="AJ635">
        <v>13</v>
      </c>
      <c r="AK635">
        <v>12</v>
      </c>
      <c r="AL635">
        <v>18</v>
      </c>
      <c r="AM635">
        <v>56</v>
      </c>
      <c r="AN635">
        <v>44</v>
      </c>
      <c r="AO635">
        <v>1.1100000000000001</v>
      </c>
      <c r="AP635">
        <v>1.56</v>
      </c>
      <c r="AQ635">
        <v>1.5</v>
      </c>
      <c r="AR635">
        <v>43</v>
      </c>
      <c r="AS635">
        <v>43</v>
      </c>
      <c r="AT635">
        <v>20</v>
      </c>
      <c r="AU635">
        <v>0</v>
      </c>
      <c r="AV635">
        <v>0</v>
      </c>
      <c r="AW635">
        <v>10</v>
      </c>
      <c r="AX635">
        <v>30</v>
      </c>
      <c r="AY635">
        <v>33</v>
      </c>
      <c r="AZ635">
        <v>78</v>
      </c>
      <c r="BA635">
        <v>9.65</v>
      </c>
      <c r="BB635">
        <v>5.3</v>
      </c>
      <c r="BC635">
        <v>2.95</v>
      </c>
      <c r="BD635">
        <v>3</v>
      </c>
      <c r="BE635">
        <v>2.4500000000000002</v>
      </c>
      <c r="BF635">
        <f>(1/BC635+1/BD635+1/BE635-1)/3</f>
        <v>2.6826549828971109E-2</v>
      </c>
      <c r="BG635">
        <f>1/Table3[[#This Row],[odds_ft_home_team_win]]-Table3[[#This Row],[Margin/3]]</f>
        <v>0.31215650101848652</v>
      </c>
      <c r="BH635">
        <f>1/Table3[[#This Row],[odds_ft_draw]]-Table3[[#This Row],[Margin/3]]</f>
        <v>0.30650678350436222</v>
      </c>
      <c r="BI635">
        <f>1/Table3[[#This Row],[odds_ft_away_team_win]]-Table3[[#This Row],[Margin/3]]</f>
        <v>0.38133671547715131</v>
      </c>
      <c r="BJ635">
        <f>MROUND(Table3[[#This Row],[ProbH]]*100,2)/100</f>
        <v>0.32</v>
      </c>
      <c r="BK635">
        <v>1.43</v>
      </c>
      <c r="BL635">
        <v>2.35</v>
      </c>
      <c r="BM635">
        <v>4.45</v>
      </c>
      <c r="BN635">
        <v>8.75</v>
      </c>
      <c r="BO635">
        <v>1.95</v>
      </c>
      <c r="BP635">
        <v>1.77</v>
      </c>
      <c r="BQ635" t="s">
        <v>733</v>
      </c>
      <c r="BR635">
        <f>VLOOKUP(Table3[[#This Row],[Reference]],metron,10,FALSE)</f>
        <v>2.5313454284174597</v>
      </c>
      <c r="BS635">
        <f>VLOOKUP(Table3[[#This Row],[Reference]],metron,11,FALSE)</f>
        <v>1.210167055864918</v>
      </c>
      <c r="BT635">
        <f>VLOOKUP(Table3[[#This Row],[Reference]],metron,12,FALSE)</f>
        <v>1.3211783725525419</v>
      </c>
      <c r="BU635">
        <f>VLOOKUP(Table3[[#This Row],[Reference]],metron,13,FALSE)</f>
        <v>0.53135669362084459</v>
      </c>
      <c r="BV635">
        <f>VLOOKUP(Table3[[#This Row],[Reference]],metron,14,FALSE)</f>
        <v>0.55633423180592989</v>
      </c>
      <c r="BW635">
        <f>VLOOKUP(Table3[[#This Row],[Reference]],metron,15,FALSE)</f>
        <v>11.21109010712035</v>
      </c>
      <c r="BX635">
        <f>VLOOKUP(Table3[[#This Row],[Reference]],metron,16,FALSE)</f>
        <v>11.01700787401575</v>
      </c>
      <c r="BY635">
        <f>VLOOKUP(Table3[[#This Row],[Reference]],metron,17,FALSE)</f>
        <v>4.6792332268370611</v>
      </c>
      <c r="BZ635">
        <f>VLOOKUP(Table3[[#This Row],[Reference]],metron,18,FALSE)</f>
        <v>4.7080804854679013</v>
      </c>
      <c r="CA635">
        <f>VLOOKUP(Table3[[#This Row],[Reference]],metron,19,FALSE)</f>
        <v>6.5318568802832893</v>
      </c>
      <c r="CB635">
        <f>VLOOKUP(Table3[[#This Row],[Reference]],metron,20,FALSE)</f>
        <v>6.3089273885478487</v>
      </c>
      <c r="CC635">
        <f>VLOOKUP(Table3[[#This Row],[Reference]],metron,21,FALSE)</f>
        <v>12.72547770700637</v>
      </c>
      <c r="CD635">
        <f>VLOOKUP(Table3[[#This Row],[Reference]],metron,22,FALSE)</f>
        <v>13.06847133757962</v>
      </c>
      <c r="CE635">
        <f>VLOOKUP(Table3[[#This Row],[Reference]],metron,23,FALSE)</f>
        <v>1.6902356902356901</v>
      </c>
      <c r="CF635">
        <f>VLOOKUP(Table3[[#This Row],[Reference]],metron,24,FALSE)</f>
        <v>1.8050198959289869</v>
      </c>
      <c r="CG635">
        <f>VLOOKUP(Table3[[#This Row],[Reference]],metron,25,FALSE)</f>
        <v>0.105907560453015</v>
      </c>
      <c r="CH635">
        <f>VLOOKUP(Table3[[#This Row],[Reference]],metron,26,FALSE)</f>
        <v>0.1141720232629324</v>
      </c>
    </row>
    <row r="636" spans="1:86" hidden="1" x14ac:dyDescent="0.45">
      <c r="A636">
        <v>1600560000</v>
      </c>
      <c r="B636" t="s">
        <v>856</v>
      </c>
      <c r="C636" t="s">
        <v>64</v>
      </c>
      <c r="D636" t="s">
        <v>65</v>
      </c>
      <c r="E636" t="s">
        <v>661</v>
      </c>
      <c r="F636" t="s">
        <v>683</v>
      </c>
      <c r="G636" t="s">
        <v>725</v>
      </c>
      <c r="H636">
        <v>11</v>
      </c>
      <c r="I636">
        <v>1.6</v>
      </c>
      <c r="J636">
        <v>0.2</v>
      </c>
      <c r="K636">
        <v>1.53</v>
      </c>
      <c r="L636">
        <v>0.17</v>
      </c>
      <c r="M636">
        <v>3</v>
      </c>
      <c r="N636">
        <v>0</v>
      </c>
      <c r="O636">
        <v>3</v>
      </c>
      <c r="P636">
        <v>0</v>
      </c>
      <c r="Q636">
        <v>0</v>
      </c>
      <c r="R636">
        <v>0</v>
      </c>
      <c r="S636" t="s">
        <v>857</v>
      </c>
      <c r="U636">
        <v>6</v>
      </c>
      <c r="V636">
        <v>4</v>
      </c>
      <c r="W636">
        <v>0</v>
      </c>
      <c r="X636">
        <v>0</v>
      </c>
      <c r="Y636">
        <v>2</v>
      </c>
      <c r="Z636">
        <v>1</v>
      </c>
      <c r="AA636">
        <v>0</v>
      </c>
      <c r="AB636">
        <v>0</v>
      </c>
      <c r="AC636">
        <v>2</v>
      </c>
      <c r="AD636">
        <v>1</v>
      </c>
      <c r="AE636">
        <v>22</v>
      </c>
      <c r="AF636">
        <v>7</v>
      </c>
      <c r="AG636">
        <v>7</v>
      </c>
      <c r="AH636">
        <v>4</v>
      </c>
      <c r="AI636">
        <v>15</v>
      </c>
      <c r="AJ636">
        <v>3</v>
      </c>
      <c r="AK636">
        <v>10</v>
      </c>
      <c r="AL636">
        <v>7</v>
      </c>
      <c r="AM636">
        <v>78</v>
      </c>
      <c r="AN636">
        <v>22</v>
      </c>
      <c r="AO636">
        <v>2.4700000000000002</v>
      </c>
      <c r="AP636">
        <v>0.84</v>
      </c>
      <c r="AQ636">
        <v>2.5</v>
      </c>
      <c r="AR636">
        <v>70</v>
      </c>
      <c r="AS636">
        <v>80</v>
      </c>
      <c r="AT636">
        <v>40</v>
      </c>
      <c r="AU636">
        <v>20</v>
      </c>
      <c r="AV636">
        <v>10</v>
      </c>
      <c r="AW636">
        <v>20</v>
      </c>
      <c r="AX636">
        <v>80</v>
      </c>
      <c r="AY636">
        <v>40</v>
      </c>
      <c r="AZ636">
        <v>80</v>
      </c>
      <c r="BA636">
        <v>9.4</v>
      </c>
      <c r="BB636">
        <v>5.8</v>
      </c>
      <c r="BC636">
        <v>1.67</v>
      </c>
      <c r="BD636">
        <v>3.8</v>
      </c>
      <c r="BE636">
        <v>4.75</v>
      </c>
      <c r="BF636">
        <f>(1/BC636+1/BD636+1/BE636-1)/3</f>
        <v>2.4162201911965536E-2</v>
      </c>
      <c r="BG636">
        <f>1/Table3[[#This Row],[odds_ft_home_team_win]]-Table3[[#This Row],[Margin/3]]</f>
        <v>0.5746401932976154</v>
      </c>
      <c r="BH636">
        <f>1/Table3[[#This Row],[odds_ft_draw]]-Table3[[#This Row],[Margin/3]]</f>
        <v>0.23899569282487657</v>
      </c>
      <c r="BI636">
        <f>1/Table3[[#This Row],[odds_ft_away_team_win]]-Table3[[#This Row],[Margin/3]]</f>
        <v>0.18636411387750815</v>
      </c>
      <c r="BJ636">
        <f>MROUND(Table3[[#This Row],[ProbH]]*100,2)/100</f>
        <v>0.57999999999999996</v>
      </c>
      <c r="BK636">
        <v>1.31</v>
      </c>
      <c r="BL636">
        <v>1.95</v>
      </c>
      <c r="BM636">
        <v>3.5</v>
      </c>
      <c r="BN636">
        <v>6.7</v>
      </c>
      <c r="BO636">
        <v>1.91</v>
      </c>
      <c r="BP636">
        <v>1.8</v>
      </c>
      <c r="BQ636" t="s">
        <v>715</v>
      </c>
      <c r="BR636">
        <f>VLOOKUP(Table3[[#This Row],[Reference]],metron,10,FALSE)</f>
        <v>2.6362999299229148</v>
      </c>
      <c r="BS636">
        <f>VLOOKUP(Table3[[#This Row],[Reference]],metron,11,FALSE)</f>
        <v>1.7619715019855171</v>
      </c>
      <c r="BT636">
        <f>VLOOKUP(Table3[[#This Row],[Reference]],metron,12,FALSE)</f>
        <v>0.87432842793739785</v>
      </c>
      <c r="BU636">
        <f>VLOOKUP(Table3[[#This Row],[Reference]],metron,13,FALSE)</f>
        <v>0.78411214953271025</v>
      </c>
      <c r="BV636">
        <f>VLOOKUP(Table3[[#This Row],[Reference]],metron,14,FALSE)</f>
        <v>0.38060747663551397</v>
      </c>
      <c r="BW636">
        <f>VLOOKUP(Table3[[#This Row],[Reference]],metron,15,FALSE)</f>
        <v>14.215499378367181</v>
      </c>
      <c r="BX636">
        <f>VLOOKUP(Table3[[#This Row],[Reference]],metron,16,FALSE)</f>
        <v>8.9523612261806136</v>
      </c>
      <c r="BY636">
        <f>VLOOKUP(Table3[[#This Row],[Reference]],metron,17,FALSE)</f>
        <v>6.3083121289228163</v>
      </c>
      <c r="BZ636">
        <f>VLOOKUP(Table3[[#This Row],[Reference]],metron,18,FALSE)</f>
        <v>3.7757524374735061</v>
      </c>
      <c r="CA636">
        <f>VLOOKUP(Table3[[#This Row],[Reference]],metron,19,FALSE)</f>
        <v>7.9071872494443642</v>
      </c>
      <c r="CB636">
        <f>VLOOKUP(Table3[[#This Row],[Reference]],metron,20,FALSE)</f>
        <v>5.1766087887071075</v>
      </c>
      <c r="CC636">
        <f>VLOOKUP(Table3[[#This Row],[Reference]],metron,21,FALSE)</f>
        <v>12.634239592183521</v>
      </c>
      <c r="CD636">
        <f>VLOOKUP(Table3[[#This Row],[Reference]],metron,22,FALSE)</f>
        <v>13.597706032285471</v>
      </c>
      <c r="CE636">
        <f>VLOOKUP(Table3[[#This Row],[Reference]],metron,23,FALSE)</f>
        <v>1.365400161681487</v>
      </c>
      <c r="CF636">
        <f>VLOOKUP(Table3[[#This Row],[Reference]],metron,24,FALSE)</f>
        <v>1.963621665319321</v>
      </c>
      <c r="CG636">
        <f>VLOOKUP(Table3[[#This Row],[Reference]],metron,25,FALSE)</f>
        <v>7.1544058205335492E-2</v>
      </c>
      <c r="CH636">
        <f>VLOOKUP(Table3[[#This Row],[Reference]],metron,26,FALSE)</f>
        <v>0.1216653193209378</v>
      </c>
    </row>
    <row r="637" spans="1:86" hidden="1" x14ac:dyDescent="0.45">
      <c r="A637">
        <v>1600567200</v>
      </c>
      <c r="B637" t="s">
        <v>858</v>
      </c>
      <c r="C637" t="s">
        <v>64</v>
      </c>
      <c r="D637" t="s">
        <v>65</v>
      </c>
      <c r="E637" t="s">
        <v>694</v>
      </c>
      <c r="F637" t="s">
        <v>666</v>
      </c>
      <c r="G637" t="s">
        <v>673</v>
      </c>
      <c r="H637">
        <v>11</v>
      </c>
      <c r="I637">
        <v>2</v>
      </c>
      <c r="J637">
        <v>1.8</v>
      </c>
      <c r="K637">
        <v>2.37</v>
      </c>
      <c r="L637">
        <v>1.35</v>
      </c>
      <c r="M637">
        <v>1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27</v>
      </c>
      <c r="U637">
        <v>1</v>
      </c>
      <c r="V637">
        <v>7</v>
      </c>
      <c r="W637">
        <v>4</v>
      </c>
      <c r="X637">
        <v>0</v>
      </c>
      <c r="Y637">
        <v>4</v>
      </c>
      <c r="Z637">
        <v>0</v>
      </c>
      <c r="AA637">
        <v>0</v>
      </c>
      <c r="AB637">
        <v>4</v>
      </c>
      <c r="AC637">
        <v>3</v>
      </c>
      <c r="AD637">
        <v>1</v>
      </c>
      <c r="AE637">
        <v>14</v>
      </c>
      <c r="AF637">
        <v>15</v>
      </c>
      <c r="AG637">
        <v>3</v>
      </c>
      <c r="AH637">
        <v>5</v>
      </c>
      <c r="AI637">
        <v>11</v>
      </c>
      <c r="AJ637">
        <v>10</v>
      </c>
      <c r="AK637">
        <v>15</v>
      </c>
      <c r="AL637">
        <v>9</v>
      </c>
      <c r="AM637">
        <v>45</v>
      </c>
      <c r="AN637">
        <v>55</v>
      </c>
      <c r="AO637">
        <v>1.3</v>
      </c>
      <c r="AP637">
        <v>1.64</v>
      </c>
      <c r="AQ637">
        <v>3</v>
      </c>
      <c r="AR637">
        <v>60</v>
      </c>
      <c r="AS637">
        <v>90</v>
      </c>
      <c r="AT637">
        <v>60</v>
      </c>
      <c r="AU637">
        <v>50</v>
      </c>
      <c r="AV637">
        <v>0</v>
      </c>
      <c r="AW637">
        <v>30</v>
      </c>
      <c r="AX637">
        <v>60</v>
      </c>
      <c r="AY637">
        <v>60</v>
      </c>
      <c r="AZ637">
        <v>90</v>
      </c>
      <c r="BA637">
        <v>9.1999999999999993</v>
      </c>
      <c r="BB637">
        <v>4.8</v>
      </c>
      <c r="BC637">
        <v>2.2000000000000002</v>
      </c>
      <c r="BD637">
        <v>3.45</v>
      </c>
      <c r="BE637">
        <v>3</v>
      </c>
      <c r="BF637">
        <f>(1/BC637+1/BD637+1/BE637-1)/3</f>
        <v>2.5911286780851972E-2</v>
      </c>
      <c r="BG637">
        <f>1/Table3[[#This Row],[odds_ft_home_team_win]]-Table3[[#This Row],[Margin/3]]</f>
        <v>0.42863416776460256</v>
      </c>
      <c r="BH637">
        <f>1/Table3[[#This Row],[odds_ft_draw]]-Table3[[#This Row],[Margin/3]]</f>
        <v>0.26394378568291615</v>
      </c>
      <c r="BI637">
        <f>1/Table3[[#This Row],[odds_ft_away_team_win]]-Table3[[#This Row],[Margin/3]]</f>
        <v>0.30742204655248134</v>
      </c>
      <c r="BJ637">
        <f>MROUND(Table3[[#This Row],[ProbH]]*100,2)/100</f>
        <v>0.42</v>
      </c>
      <c r="BK637">
        <v>1.25</v>
      </c>
      <c r="BL637">
        <v>1.8</v>
      </c>
      <c r="BM637">
        <v>3</v>
      </c>
      <c r="BN637">
        <v>5.6</v>
      </c>
      <c r="BO637">
        <v>1.65</v>
      </c>
      <c r="BP637">
        <v>2.15</v>
      </c>
      <c r="BQ637" t="s">
        <v>770</v>
      </c>
      <c r="BR637">
        <f>VLOOKUP(Table3[[#This Row],[Reference]],metron,10,FALSE)</f>
        <v>2.4884649511978703</v>
      </c>
      <c r="BS637">
        <f>VLOOKUP(Table3[[#This Row],[Reference]],metron,11,FALSE)</f>
        <v>1.396960958296362</v>
      </c>
      <c r="BT637">
        <f>VLOOKUP(Table3[[#This Row],[Reference]],metron,12,FALSE)</f>
        <v>1.091503992901508</v>
      </c>
      <c r="BU637">
        <f>VLOOKUP(Table3[[#This Row],[Reference]],metron,13,FALSE)</f>
        <v>0.60765391014975045</v>
      </c>
      <c r="BV637">
        <f>VLOOKUP(Table3[[#This Row],[Reference]],metron,14,FALSE)</f>
        <v>0.47276760953965608</v>
      </c>
      <c r="BW637">
        <f>VLOOKUP(Table3[[#This Row],[Reference]],metron,15,FALSE)</f>
        <v>12.29504785684561</v>
      </c>
      <c r="BX637">
        <f>VLOOKUP(Table3[[#This Row],[Reference]],metron,16,FALSE)</f>
        <v>10.047232625884311</v>
      </c>
      <c r="BY637">
        <f>VLOOKUP(Table3[[#This Row],[Reference]],metron,17,FALSE)</f>
        <v>5.2917192097519967</v>
      </c>
      <c r="BZ637">
        <f>VLOOKUP(Table3[[#This Row],[Reference]],metron,18,FALSE)</f>
        <v>4.2580916351408158</v>
      </c>
      <c r="CA637">
        <f>VLOOKUP(Table3[[#This Row],[Reference]],metron,19,FALSE)</f>
        <v>7.0033286470936131</v>
      </c>
      <c r="CB637">
        <f>VLOOKUP(Table3[[#This Row],[Reference]],metron,20,FALSE)</f>
        <v>5.789140990743495</v>
      </c>
      <c r="CC637">
        <f>VLOOKUP(Table3[[#This Row],[Reference]],metron,21,FALSE)</f>
        <v>12.77041895895049</v>
      </c>
      <c r="CD637">
        <f>VLOOKUP(Table3[[#This Row],[Reference]],metron,22,FALSE)</f>
        <v>13.411129919593741</v>
      </c>
      <c r="CE637">
        <f>VLOOKUP(Table3[[#This Row],[Reference]],metron,23,FALSE)</f>
        <v>1.556141062018646</v>
      </c>
      <c r="CF637">
        <f>VLOOKUP(Table3[[#This Row],[Reference]],metron,24,FALSE)</f>
        <v>1.9114308877178761</v>
      </c>
      <c r="CG637">
        <f>VLOOKUP(Table3[[#This Row],[Reference]],metron,25,FALSE)</f>
        <v>8.4920956627482766E-2</v>
      </c>
      <c r="CH637">
        <f>VLOOKUP(Table3[[#This Row],[Reference]],metron,26,FALSE)</f>
        <v>0.1323469801378192</v>
      </c>
    </row>
    <row r="638" spans="1:86" hidden="1" x14ac:dyDescent="0.45">
      <c r="A638">
        <v>1600621200</v>
      </c>
      <c r="B638" t="s">
        <v>859</v>
      </c>
      <c r="C638" t="s">
        <v>64</v>
      </c>
      <c r="D638" t="s">
        <v>65</v>
      </c>
      <c r="E638" t="s">
        <v>705</v>
      </c>
      <c r="F638" t="s">
        <v>672</v>
      </c>
      <c r="G638" t="s">
        <v>717</v>
      </c>
      <c r="H638">
        <v>11</v>
      </c>
      <c r="I638">
        <v>2.25</v>
      </c>
      <c r="J638">
        <v>0.33</v>
      </c>
      <c r="K638">
        <v>2</v>
      </c>
      <c r="L638">
        <v>0.8</v>
      </c>
      <c r="M638">
        <v>1</v>
      </c>
      <c r="N638">
        <v>2</v>
      </c>
      <c r="O638">
        <v>3</v>
      </c>
      <c r="P638">
        <v>1</v>
      </c>
      <c r="Q638">
        <v>0</v>
      </c>
      <c r="R638">
        <v>1</v>
      </c>
      <c r="S638" t="s">
        <v>72</v>
      </c>
      <c r="T638" t="s">
        <v>860</v>
      </c>
      <c r="U638">
        <v>4</v>
      </c>
      <c r="V638">
        <v>7</v>
      </c>
      <c r="W638">
        <v>3</v>
      </c>
      <c r="X638">
        <v>0</v>
      </c>
      <c r="Y638">
        <v>0</v>
      </c>
      <c r="Z638">
        <v>0</v>
      </c>
      <c r="AA638">
        <v>1</v>
      </c>
      <c r="AB638">
        <v>2</v>
      </c>
      <c r="AC638">
        <v>0</v>
      </c>
      <c r="AD638">
        <v>0</v>
      </c>
      <c r="AE638">
        <v>9</v>
      </c>
      <c r="AF638">
        <v>16</v>
      </c>
      <c r="AG638">
        <v>4</v>
      </c>
      <c r="AH638">
        <v>7</v>
      </c>
      <c r="AI638">
        <v>5</v>
      </c>
      <c r="AJ638">
        <v>9</v>
      </c>
      <c r="AK638">
        <v>10</v>
      </c>
      <c r="AL638">
        <v>11</v>
      </c>
      <c r="AM638">
        <v>54</v>
      </c>
      <c r="AN638">
        <v>46</v>
      </c>
      <c r="AO638">
        <v>1.1100000000000001</v>
      </c>
      <c r="AP638">
        <v>1.84</v>
      </c>
      <c r="AQ638">
        <v>2.92</v>
      </c>
      <c r="AR638">
        <v>59</v>
      </c>
      <c r="AS638">
        <v>75</v>
      </c>
      <c r="AT638">
        <v>50</v>
      </c>
      <c r="AU638">
        <v>42</v>
      </c>
      <c r="AV638">
        <v>25</v>
      </c>
      <c r="AW638">
        <v>42</v>
      </c>
      <c r="AX638">
        <v>67</v>
      </c>
      <c r="AY638">
        <v>50</v>
      </c>
      <c r="AZ638">
        <v>100</v>
      </c>
      <c r="BA638">
        <v>8.58</v>
      </c>
      <c r="BB638">
        <v>4.42</v>
      </c>
      <c r="BC638">
        <v>2.5499999999999998</v>
      </c>
      <c r="BD638">
        <v>3.45</v>
      </c>
      <c r="BE638">
        <v>2.5</v>
      </c>
      <c r="BF638">
        <f>(1/BC638+1/BD638+1/BE638-1)/3</f>
        <v>2.73373117362888E-2</v>
      </c>
      <c r="BG638">
        <f>1/Table3[[#This Row],[odds_ft_home_team_win]]-Table3[[#This Row],[Margin/3]]</f>
        <v>0.36481955100880931</v>
      </c>
      <c r="BH638">
        <f>1/Table3[[#This Row],[odds_ft_draw]]-Table3[[#This Row],[Margin/3]]</f>
        <v>0.26251776072747934</v>
      </c>
      <c r="BI638">
        <f>1/Table3[[#This Row],[odds_ft_away_team_win]]-Table3[[#This Row],[Margin/3]]</f>
        <v>0.37266268826371124</v>
      </c>
      <c r="BJ638">
        <f>MROUND(Table3[[#This Row],[ProbH]]*100,2)/100</f>
        <v>0.36</v>
      </c>
      <c r="BK638">
        <v>1.2</v>
      </c>
      <c r="BL638">
        <v>1.67</v>
      </c>
      <c r="BM638">
        <v>2.7</v>
      </c>
      <c r="BN638">
        <v>4.8499999999999996</v>
      </c>
      <c r="BO638">
        <v>1.56</v>
      </c>
      <c r="BP638">
        <v>2.2999999999999998</v>
      </c>
      <c r="BQ638" t="s">
        <v>723</v>
      </c>
      <c r="BR638">
        <f>VLOOKUP(Table3[[#This Row],[Reference]],metron,10,FALSE)</f>
        <v>2.5110350525197691</v>
      </c>
      <c r="BS638">
        <f>VLOOKUP(Table3[[#This Row],[Reference]],metron,11,FALSE)</f>
        <v>1.269326094653606</v>
      </c>
      <c r="BT638">
        <f>VLOOKUP(Table3[[#This Row],[Reference]],metron,12,FALSE)</f>
        <v>1.2417089578661631</v>
      </c>
      <c r="BU638">
        <f>VLOOKUP(Table3[[#This Row],[Reference]],metron,13,FALSE)</f>
        <v>0.56586402266288949</v>
      </c>
      <c r="BV638">
        <f>VLOOKUP(Table3[[#This Row],[Reference]],metron,14,FALSE)</f>
        <v>0.55158168083097259</v>
      </c>
      <c r="BW638">
        <f>VLOOKUP(Table3[[#This Row],[Reference]],metron,15,FALSE)</f>
        <v>11.49400826446281</v>
      </c>
      <c r="BX638">
        <f>VLOOKUP(Table3[[#This Row],[Reference]],metron,16,FALSE)</f>
        <v>10.507231404958681</v>
      </c>
      <c r="BY638">
        <f>VLOOKUP(Table3[[#This Row],[Reference]],metron,17,FALSE)</f>
        <v>4.9238790406673623</v>
      </c>
      <c r="BZ638">
        <f>VLOOKUP(Table3[[#This Row],[Reference]],metron,18,FALSE)</f>
        <v>4.6296141814389991</v>
      </c>
      <c r="CA638">
        <f>VLOOKUP(Table3[[#This Row],[Reference]],metron,19,FALSE)</f>
        <v>6.5701292237954476</v>
      </c>
      <c r="CB638">
        <f>VLOOKUP(Table3[[#This Row],[Reference]],metron,20,FALSE)</f>
        <v>5.8776172235196817</v>
      </c>
      <c r="CC638">
        <f>VLOOKUP(Table3[[#This Row],[Reference]],metron,21,FALSE)</f>
        <v>12.798739495798319</v>
      </c>
      <c r="CD638">
        <f>VLOOKUP(Table3[[#This Row],[Reference]],metron,22,FALSE)</f>
        <v>12.98844537815126</v>
      </c>
      <c r="CE638">
        <f>VLOOKUP(Table3[[#This Row],[Reference]],metron,23,FALSE)</f>
        <v>1.604928297313674</v>
      </c>
      <c r="CF638">
        <f>VLOOKUP(Table3[[#This Row],[Reference]],metron,24,FALSE)</f>
        <v>1.791961219955565</v>
      </c>
      <c r="CG638">
        <f>VLOOKUP(Table3[[#This Row],[Reference]],metron,25,FALSE)</f>
        <v>8.887093516461321E-2</v>
      </c>
      <c r="CH638">
        <f>VLOOKUP(Table3[[#This Row],[Reference]],metron,26,FALSE)</f>
        <v>0.11694607150070691</v>
      </c>
    </row>
    <row r="639" spans="1:86" hidden="1" x14ac:dyDescent="0.45">
      <c r="A639">
        <v>1600646400</v>
      </c>
      <c r="B639" t="s">
        <v>861</v>
      </c>
      <c r="C639" t="s">
        <v>64</v>
      </c>
      <c r="D639" t="s">
        <v>65</v>
      </c>
      <c r="E639" t="s">
        <v>688</v>
      </c>
      <c r="F639" t="s">
        <v>704</v>
      </c>
      <c r="G639" t="s">
        <v>743</v>
      </c>
      <c r="H639">
        <v>11</v>
      </c>
      <c r="I639">
        <v>1</v>
      </c>
      <c r="J639">
        <v>1</v>
      </c>
      <c r="K639">
        <v>1</v>
      </c>
      <c r="L639">
        <v>1.39</v>
      </c>
      <c r="M639">
        <v>1</v>
      </c>
      <c r="N639">
        <v>2</v>
      </c>
      <c r="O639">
        <v>3</v>
      </c>
      <c r="P639">
        <v>3</v>
      </c>
      <c r="Q639">
        <v>1</v>
      </c>
      <c r="R639">
        <v>2</v>
      </c>
      <c r="S639">
        <v>31</v>
      </c>
      <c r="T639" t="s">
        <v>862</v>
      </c>
      <c r="U639">
        <v>8</v>
      </c>
      <c r="V639">
        <v>2</v>
      </c>
      <c r="W639">
        <v>4</v>
      </c>
      <c r="X639">
        <v>0</v>
      </c>
      <c r="Y639">
        <v>3</v>
      </c>
      <c r="Z639">
        <v>1</v>
      </c>
      <c r="AA639">
        <v>1</v>
      </c>
      <c r="AB639">
        <v>3</v>
      </c>
      <c r="AC639">
        <v>1</v>
      </c>
      <c r="AD639">
        <v>3</v>
      </c>
      <c r="AE639">
        <v>10</v>
      </c>
      <c r="AF639">
        <v>8</v>
      </c>
      <c r="AG639">
        <v>2</v>
      </c>
      <c r="AH639">
        <v>4</v>
      </c>
      <c r="AI639">
        <v>8</v>
      </c>
      <c r="AJ639">
        <v>4</v>
      </c>
      <c r="AK639">
        <v>16</v>
      </c>
      <c r="AL639">
        <v>12</v>
      </c>
      <c r="AM639">
        <v>64</v>
      </c>
      <c r="AN639">
        <v>36</v>
      </c>
      <c r="AO639">
        <v>0.96</v>
      </c>
      <c r="AP639">
        <v>0.9</v>
      </c>
      <c r="AQ639">
        <v>2.6</v>
      </c>
      <c r="AR639">
        <v>90</v>
      </c>
      <c r="AS639">
        <v>90</v>
      </c>
      <c r="AT639">
        <v>50</v>
      </c>
      <c r="AU639">
        <v>20</v>
      </c>
      <c r="AV639">
        <v>0</v>
      </c>
      <c r="AW639">
        <v>50</v>
      </c>
      <c r="AX639">
        <v>90</v>
      </c>
      <c r="AY639">
        <v>20</v>
      </c>
      <c r="AZ639">
        <v>90</v>
      </c>
      <c r="BA639">
        <v>11</v>
      </c>
      <c r="BB639">
        <v>4.5999999999999996</v>
      </c>
      <c r="BC639">
        <v>3.7</v>
      </c>
      <c r="BD639">
        <v>3.7</v>
      </c>
      <c r="BE639">
        <v>1.87</v>
      </c>
      <c r="BF639">
        <f>(1/BC639+1/BD639+1/BE639-1)/3</f>
        <v>2.5099966276436774E-2</v>
      </c>
      <c r="BG639">
        <f>1/Table3[[#This Row],[odds_ft_home_team_win]]-Table3[[#This Row],[Margin/3]]</f>
        <v>0.24517030399383347</v>
      </c>
      <c r="BH639">
        <f>1/Table3[[#This Row],[odds_ft_draw]]-Table3[[#This Row],[Margin/3]]</f>
        <v>0.24517030399383347</v>
      </c>
      <c r="BI639">
        <f>1/Table3[[#This Row],[odds_ft_away_team_win]]-Table3[[#This Row],[Margin/3]]</f>
        <v>0.50965939201233323</v>
      </c>
      <c r="BJ639">
        <f>MROUND(Table3[[#This Row],[ProbH]]*100,2)/100</f>
        <v>0.24</v>
      </c>
      <c r="BK639">
        <v>1.2</v>
      </c>
      <c r="BL639">
        <v>1.67</v>
      </c>
      <c r="BM639">
        <v>2.7</v>
      </c>
      <c r="BN639">
        <v>4.8499999999999996</v>
      </c>
      <c r="BO639">
        <v>1.61</v>
      </c>
      <c r="BP639">
        <v>2.2000000000000002</v>
      </c>
      <c r="BQ639" t="s">
        <v>691</v>
      </c>
      <c r="BR639">
        <f>VLOOKUP(Table3[[#This Row],[Reference]],metron,10,FALSE)</f>
        <v>2.6014437689969609</v>
      </c>
      <c r="BS639">
        <f>VLOOKUP(Table3[[#This Row],[Reference]],metron,11,FALSE)</f>
        <v>1.067249240121581</v>
      </c>
      <c r="BT639">
        <f>VLOOKUP(Table3[[#This Row],[Reference]],metron,12,FALSE)</f>
        <v>1.53419452887538</v>
      </c>
      <c r="BU639">
        <f>VLOOKUP(Table3[[#This Row],[Reference]],metron,13,FALSE)</f>
        <v>0.45589353612167299</v>
      </c>
      <c r="BV639">
        <f>VLOOKUP(Table3[[#This Row],[Reference]],metron,14,FALSE)</f>
        <v>0.65133079847908748</v>
      </c>
      <c r="BW639">
        <f>VLOOKUP(Table3[[#This Row],[Reference]],metron,15,FALSE)</f>
        <v>10.75886524822695</v>
      </c>
      <c r="BX639">
        <f>VLOOKUP(Table3[[#This Row],[Reference]],metron,16,FALSE)</f>
        <v>12.46679561573179</v>
      </c>
      <c r="BY639">
        <f>VLOOKUP(Table3[[#This Row],[Reference]],metron,17,FALSE)</f>
        <v>4.1157347204161248</v>
      </c>
      <c r="BZ639">
        <f>VLOOKUP(Table3[[#This Row],[Reference]],metron,18,FALSE)</f>
        <v>5.1072821846553964</v>
      </c>
      <c r="CA639">
        <f>VLOOKUP(Table3[[#This Row],[Reference]],metron,19,FALSE)</f>
        <v>6.6431305278108255</v>
      </c>
      <c r="CB639">
        <f>VLOOKUP(Table3[[#This Row],[Reference]],metron,20,FALSE)</f>
        <v>7.3595134310763939</v>
      </c>
      <c r="CC639">
        <f>VLOOKUP(Table3[[#This Row],[Reference]],metron,21,FALSE)</f>
        <v>13.11140235910878</v>
      </c>
      <c r="CD639">
        <f>VLOOKUP(Table3[[#This Row],[Reference]],metron,22,FALSE)</f>
        <v>12.93184796854522</v>
      </c>
      <c r="CE639">
        <f>VLOOKUP(Table3[[#This Row],[Reference]],metron,23,FALSE)</f>
        <v>1.8341677096370459</v>
      </c>
      <c r="CF639">
        <f>VLOOKUP(Table3[[#This Row],[Reference]],metron,24,FALSE)</f>
        <v>1.7903629536921151</v>
      </c>
      <c r="CG639">
        <f>VLOOKUP(Table3[[#This Row],[Reference]],metron,25,FALSE)</f>
        <v>0.1095118898623279</v>
      </c>
      <c r="CH639">
        <f>VLOOKUP(Table3[[#This Row],[Reference]],metron,26,FALSE)</f>
        <v>9.3241551939924908E-2</v>
      </c>
    </row>
    <row r="640" spans="1:86" hidden="1" x14ac:dyDescent="0.45">
      <c r="A640">
        <v>1600740000</v>
      </c>
      <c r="B640" t="s">
        <v>863</v>
      </c>
      <c r="C640" t="s">
        <v>64</v>
      </c>
      <c r="D640" t="s">
        <v>65</v>
      </c>
      <c r="E640" t="s">
        <v>667</v>
      </c>
      <c r="F640" t="s">
        <v>682</v>
      </c>
      <c r="G640" t="s">
        <v>678</v>
      </c>
      <c r="H640">
        <v>11</v>
      </c>
      <c r="I640">
        <v>2.5</v>
      </c>
      <c r="J640">
        <v>2</v>
      </c>
      <c r="K640">
        <v>2.29</v>
      </c>
      <c r="L640">
        <v>1.25</v>
      </c>
      <c r="M640">
        <v>2</v>
      </c>
      <c r="N640">
        <v>0</v>
      </c>
      <c r="O640">
        <v>2</v>
      </c>
      <c r="P640">
        <v>1</v>
      </c>
      <c r="Q640">
        <v>1</v>
      </c>
      <c r="R640">
        <v>0</v>
      </c>
      <c r="S640" t="s">
        <v>864</v>
      </c>
      <c r="U640">
        <v>4</v>
      </c>
      <c r="V640">
        <v>4</v>
      </c>
      <c r="W640">
        <v>0</v>
      </c>
      <c r="X640">
        <v>0</v>
      </c>
      <c r="Y640">
        <v>1</v>
      </c>
      <c r="Z640">
        <v>1</v>
      </c>
      <c r="AA640">
        <v>0</v>
      </c>
      <c r="AB640">
        <v>0</v>
      </c>
      <c r="AC640">
        <v>2</v>
      </c>
      <c r="AD640">
        <v>0</v>
      </c>
      <c r="AE640">
        <v>17</v>
      </c>
      <c r="AF640">
        <v>8</v>
      </c>
      <c r="AG640">
        <v>10</v>
      </c>
      <c r="AH640">
        <v>2</v>
      </c>
      <c r="AI640">
        <v>7</v>
      </c>
      <c r="AJ640">
        <v>6</v>
      </c>
      <c r="AK640">
        <v>11</v>
      </c>
      <c r="AL640">
        <v>6</v>
      </c>
      <c r="AM640">
        <v>74</v>
      </c>
      <c r="AN640">
        <v>26</v>
      </c>
      <c r="AO640">
        <v>2.27</v>
      </c>
      <c r="AP640">
        <v>0.87</v>
      </c>
      <c r="AQ640">
        <v>2.13</v>
      </c>
      <c r="AR640">
        <v>75</v>
      </c>
      <c r="AS640">
        <v>75</v>
      </c>
      <c r="AT640">
        <v>50</v>
      </c>
      <c r="AU640">
        <v>0</v>
      </c>
      <c r="AV640">
        <v>0</v>
      </c>
      <c r="AW640">
        <v>13</v>
      </c>
      <c r="AX640">
        <v>63</v>
      </c>
      <c r="AY640">
        <v>50</v>
      </c>
      <c r="AZ640">
        <v>75</v>
      </c>
      <c r="BA640">
        <v>8.5</v>
      </c>
      <c r="BB640">
        <v>4.75</v>
      </c>
      <c r="BC640">
        <v>1.67</v>
      </c>
      <c r="BD640">
        <v>3.9</v>
      </c>
      <c r="BE640">
        <v>4.6500000000000004</v>
      </c>
      <c r="BF640">
        <f>(1/BC640+1/BD640+1/BE640-1)/3</f>
        <v>2.3422138353565842E-2</v>
      </c>
      <c r="BG640">
        <f>1/Table3[[#This Row],[odds_ft_home_team_win]]-Table3[[#This Row],[Margin/3]]</f>
        <v>0.57538025685601502</v>
      </c>
      <c r="BH640">
        <f>1/Table3[[#This Row],[odds_ft_draw]]-Table3[[#This Row],[Margin/3]]</f>
        <v>0.23298811805669059</v>
      </c>
      <c r="BI640">
        <f>1/Table3[[#This Row],[odds_ft_away_team_win]]-Table3[[#This Row],[Margin/3]]</f>
        <v>0.19163162508729434</v>
      </c>
      <c r="BJ640">
        <f>MROUND(Table3[[#This Row],[ProbH]]*100,2)/100</f>
        <v>0.57999999999999996</v>
      </c>
      <c r="BK640">
        <v>1.18</v>
      </c>
      <c r="BL640">
        <v>1.59</v>
      </c>
      <c r="BM640">
        <v>2.5</v>
      </c>
      <c r="BN640">
        <v>4.4000000000000004</v>
      </c>
      <c r="BO640">
        <v>1.61</v>
      </c>
      <c r="BP640">
        <v>2.2000000000000002</v>
      </c>
      <c r="BQ640" t="s">
        <v>736</v>
      </c>
      <c r="BR640">
        <f>VLOOKUP(Table3[[#This Row],[Reference]],metron,10,FALSE)</f>
        <v>2.6362999299229148</v>
      </c>
      <c r="BS640">
        <f>VLOOKUP(Table3[[#This Row],[Reference]],metron,11,FALSE)</f>
        <v>1.7619715019855171</v>
      </c>
      <c r="BT640">
        <f>VLOOKUP(Table3[[#This Row],[Reference]],metron,12,FALSE)</f>
        <v>0.87432842793739785</v>
      </c>
      <c r="BU640">
        <f>VLOOKUP(Table3[[#This Row],[Reference]],metron,13,FALSE)</f>
        <v>0.78411214953271025</v>
      </c>
      <c r="BV640">
        <f>VLOOKUP(Table3[[#This Row],[Reference]],metron,14,FALSE)</f>
        <v>0.38060747663551397</v>
      </c>
      <c r="BW640">
        <f>VLOOKUP(Table3[[#This Row],[Reference]],metron,15,FALSE)</f>
        <v>14.215499378367181</v>
      </c>
      <c r="BX640">
        <f>VLOOKUP(Table3[[#This Row],[Reference]],metron,16,FALSE)</f>
        <v>8.9523612261806136</v>
      </c>
      <c r="BY640">
        <f>VLOOKUP(Table3[[#This Row],[Reference]],metron,17,FALSE)</f>
        <v>6.3083121289228163</v>
      </c>
      <c r="BZ640">
        <f>VLOOKUP(Table3[[#This Row],[Reference]],metron,18,FALSE)</f>
        <v>3.7757524374735061</v>
      </c>
      <c r="CA640">
        <f>VLOOKUP(Table3[[#This Row],[Reference]],metron,19,FALSE)</f>
        <v>7.9071872494443642</v>
      </c>
      <c r="CB640">
        <f>VLOOKUP(Table3[[#This Row],[Reference]],metron,20,FALSE)</f>
        <v>5.1766087887071075</v>
      </c>
      <c r="CC640">
        <f>VLOOKUP(Table3[[#This Row],[Reference]],metron,21,FALSE)</f>
        <v>12.634239592183521</v>
      </c>
      <c r="CD640">
        <f>VLOOKUP(Table3[[#This Row],[Reference]],metron,22,FALSE)</f>
        <v>13.597706032285471</v>
      </c>
      <c r="CE640">
        <f>VLOOKUP(Table3[[#This Row],[Reference]],metron,23,FALSE)</f>
        <v>1.365400161681487</v>
      </c>
      <c r="CF640">
        <f>VLOOKUP(Table3[[#This Row],[Reference]],metron,24,FALSE)</f>
        <v>1.963621665319321</v>
      </c>
      <c r="CG640">
        <f>VLOOKUP(Table3[[#This Row],[Reference]],metron,25,FALSE)</f>
        <v>7.1544058205335492E-2</v>
      </c>
      <c r="CH640">
        <f>VLOOKUP(Table3[[#This Row],[Reference]],metron,26,FALSE)</f>
        <v>0.1216653193209378</v>
      </c>
    </row>
    <row r="641" spans="1:86" hidden="1" x14ac:dyDescent="0.45">
      <c r="A641">
        <v>1600999200</v>
      </c>
      <c r="B641" t="s">
        <v>865</v>
      </c>
      <c r="C641" t="s">
        <v>64</v>
      </c>
      <c r="D641" t="s">
        <v>65</v>
      </c>
      <c r="E641" t="s">
        <v>693</v>
      </c>
      <c r="F641" t="s">
        <v>705</v>
      </c>
      <c r="G641" t="s">
        <v>673</v>
      </c>
      <c r="H641">
        <v>12</v>
      </c>
      <c r="I641">
        <v>1.67</v>
      </c>
      <c r="J641">
        <v>0.67</v>
      </c>
      <c r="K641">
        <v>1.43</v>
      </c>
      <c r="L641">
        <v>0.55000000000000004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U641">
        <v>8</v>
      </c>
      <c r="V641">
        <v>3</v>
      </c>
      <c r="W641">
        <v>1</v>
      </c>
      <c r="X641">
        <v>0</v>
      </c>
      <c r="Y641">
        <v>2</v>
      </c>
      <c r="Z641">
        <v>0</v>
      </c>
      <c r="AA641">
        <v>0</v>
      </c>
      <c r="AB641">
        <v>1</v>
      </c>
      <c r="AC641">
        <v>1</v>
      </c>
      <c r="AD641">
        <v>1</v>
      </c>
      <c r="AE641">
        <v>19</v>
      </c>
      <c r="AF641">
        <v>9</v>
      </c>
      <c r="AG641">
        <v>3</v>
      </c>
      <c r="AH641">
        <v>4</v>
      </c>
      <c r="AI641">
        <v>16</v>
      </c>
      <c r="AJ641">
        <v>5</v>
      </c>
      <c r="AK641">
        <v>11</v>
      </c>
      <c r="AL641">
        <v>11</v>
      </c>
      <c r="AM641">
        <v>62</v>
      </c>
      <c r="AN641">
        <v>38</v>
      </c>
      <c r="AO641">
        <v>2.0499999999999998</v>
      </c>
      <c r="AP641">
        <v>1.1399999999999999</v>
      </c>
      <c r="AQ641">
        <v>3.34</v>
      </c>
      <c r="AR641">
        <v>84</v>
      </c>
      <c r="AS641">
        <v>84</v>
      </c>
      <c r="AT641">
        <v>67</v>
      </c>
      <c r="AU641">
        <v>42</v>
      </c>
      <c r="AV641">
        <v>25</v>
      </c>
      <c r="AW641">
        <v>67</v>
      </c>
      <c r="AX641">
        <v>84</v>
      </c>
      <c r="AY641">
        <v>50</v>
      </c>
      <c r="AZ641">
        <v>75</v>
      </c>
      <c r="BA641">
        <v>10.66</v>
      </c>
      <c r="BB641">
        <v>6.33</v>
      </c>
      <c r="BC641">
        <v>1.59</v>
      </c>
      <c r="BD641">
        <v>4.05</v>
      </c>
      <c r="BE641">
        <v>5.0999999999999996</v>
      </c>
      <c r="BF641">
        <f>(1/BC641+1/BD641+1/BE641-1)/3</f>
        <v>2.3974276409841844E-2</v>
      </c>
      <c r="BG641">
        <f>1/Table3[[#This Row],[odds_ft_home_team_win]]-Table3[[#This Row],[Margin/3]]</f>
        <v>0.60495654120022102</v>
      </c>
      <c r="BH641">
        <f>1/Table3[[#This Row],[odds_ft_draw]]-Table3[[#This Row],[Margin/3]]</f>
        <v>0.22293930383707175</v>
      </c>
      <c r="BI641">
        <f>1/Table3[[#This Row],[odds_ft_away_team_win]]-Table3[[#This Row],[Margin/3]]</f>
        <v>0.1721041549627072</v>
      </c>
      <c r="BJ641">
        <f>MROUND(Table3[[#This Row],[ProbH]]*100,2)/100</f>
        <v>0.6</v>
      </c>
      <c r="BK641">
        <v>1.21</v>
      </c>
      <c r="BL641">
        <v>1.69</v>
      </c>
      <c r="BM641">
        <v>2.75</v>
      </c>
      <c r="BN641">
        <v>5</v>
      </c>
      <c r="BO641">
        <v>1.71</v>
      </c>
      <c r="BP641">
        <v>2.0499999999999998</v>
      </c>
      <c r="BQ641" t="s">
        <v>698</v>
      </c>
      <c r="BR641">
        <f>VLOOKUP(Table3[[#This Row],[Reference]],metron,10,FALSE)</f>
        <v>2.7310090702947849</v>
      </c>
      <c r="BS641">
        <f>VLOOKUP(Table3[[#This Row],[Reference]],metron,11,FALSE)</f>
        <v>1.841836734693878</v>
      </c>
      <c r="BT641">
        <f>VLOOKUP(Table3[[#This Row],[Reference]],metron,12,FALSE)</f>
        <v>0.88917233560090703</v>
      </c>
      <c r="BU641">
        <f>VLOOKUP(Table3[[#This Row],[Reference]],metron,13,FALSE)</f>
        <v>0.804822695035461</v>
      </c>
      <c r="BV641">
        <f>VLOOKUP(Table3[[#This Row],[Reference]],metron,14,FALSE)</f>
        <v>0.38099290780141842</v>
      </c>
      <c r="BW641">
        <f>VLOOKUP(Table3[[#This Row],[Reference]],metron,15,FALSE)</f>
        <v>14.25174825174825</v>
      </c>
      <c r="BX641">
        <f>VLOOKUP(Table3[[#This Row],[Reference]],metron,16,FALSE)</f>
        <v>8.8316683316683324</v>
      </c>
      <c r="BY641">
        <f>VLOOKUP(Table3[[#This Row],[Reference]],metron,17,FALSE)</f>
        <v>6.2901265822784813</v>
      </c>
      <c r="BZ641">
        <f>VLOOKUP(Table3[[#This Row],[Reference]],metron,18,FALSE)</f>
        <v>3.6162025316455702</v>
      </c>
      <c r="CA641">
        <f>VLOOKUP(Table3[[#This Row],[Reference]],metron,19,FALSE)</f>
        <v>7.9616216694697686</v>
      </c>
      <c r="CB641">
        <f>VLOOKUP(Table3[[#This Row],[Reference]],metron,20,FALSE)</f>
        <v>5.2154658000227627</v>
      </c>
      <c r="CC641">
        <f>VLOOKUP(Table3[[#This Row],[Reference]],metron,21,FALSE)</f>
        <v>12.444895886236671</v>
      </c>
      <c r="CD641">
        <f>VLOOKUP(Table3[[#This Row],[Reference]],metron,22,FALSE)</f>
        <v>13.620619603859829</v>
      </c>
      <c r="CE641">
        <f>VLOOKUP(Table3[[#This Row],[Reference]],metron,23,FALSE)</f>
        <v>1.406084017382907</v>
      </c>
      <c r="CF641">
        <f>VLOOKUP(Table3[[#This Row],[Reference]],metron,24,FALSE)</f>
        <v>2.070980202800579</v>
      </c>
      <c r="CG641">
        <f>VLOOKUP(Table3[[#This Row],[Reference]],metron,25,FALSE)</f>
        <v>6.1323032351521013E-2</v>
      </c>
      <c r="CH641">
        <f>VLOOKUP(Table3[[#This Row],[Reference]],metron,26,FALSE)</f>
        <v>0.1313375181071946</v>
      </c>
    </row>
    <row r="642" spans="1:86" hidden="1" x14ac:dyDescent="0.45">
      <c r="A642">
        <v>1601080200</v>
      </c>
      <c r="B642" t="s">
        <v>866</v>
      </c>
      <c r="C642" t="s">
        <v>64</v>
      </c>
      <c r="D642" t="s">
        <v>65</v>
      </c>
      <c r="E642" t="s">
        <v>700</v>
      </c>
      <c r="F642" t="s">
        <v>683</v>
      </c>
      <c r="G642" t="s">
        <v>668</v>
      </c>
      <c r="H642">
        <v>12</v>
      </c>
      <c r="I642">
        <v>1</v>
      </c>
      <c r="J642">
        <v>0.17</v>
      </c>
      <c r="K642">
        <v>1.5</v>
      </c>
      <c r="L642">
        <v>0.17</v>
      </c>
      <c r="M642">
        <v>3</v>
      </c>
      <c r="N642">
        <v>3</v>
      </c>
      <c r="O642">
        <v>6</v>
      </c>
      <c r="P642">
        <v>3</v>
      </c>
      <c r="Q642">
        <v>1</v>
      </c>
      <c r="R642">
        <v>2</v>
      </c>
      <c r="S642" t="s">
        <v>867</v>
      </c>
      <c r="T642" t="s">
        <v>868</v>
      </c>
      <c r="U642">
        <v>12</v>
      </c>
      <c r="V642">
        <v>5</v>
      </c>
      <c r="W642">
        <v>0</v>
      </c>
      <c r="X642">
        <v>0</v>
      </c>
      <c r="Y642">
        <v>2</v>
      </c>
      <c r="Z642">
        <v>0</v>
      </c>
      <c r="AA642">
        <v>0</v>
      </c>
      <c r="AB642">
        <v>0</v>
      </c>
      <c r="AC642">
        <v>0</v>
      </c>
      <c r="AD642">
        <v>2</v>
      </c>
      <c r="AE642">
        <v>16</v>
      </c>
      <c r="AF642">
        <v>15</v>
      </c>
      <c r="AG642">
        <v>7</v>
      </c>
      <c r="AH642">
        <v>6</v>
      </c>
      <c r="AI642">
        <v>9</v>
      </c>
      <c r="AJ642">
        <v>9</v>
      </c>
      <c r="AK642">
        <v>7</v>
      </c>
      <c r="AL642">
        <v>18</v>
      </c>
      <c r="AM642">
        <v>65</v>
      </c>
      <c r="AN642">
        <v>35</v>
      </c>
      <c r="AO642">
        <v>2.06</v>
      </c>
      <c r="AP642">
        <v>1.67</v>
      </c>
      <c r="AQ642">
        <v>2.88</v>
      </c>
      <c r="AR642">
        <v>63</v>
      </c>
      <c r="AS642">
        <v>71</v>
      </c>
      <c r="AT642">
        <v>50</v>
      </c>
      <c r="AU642">
        <v>34</v>
      </c>
      <c r="AV642">
        <v>34</v>
      </c>
      <c r="AW642">
        <v>34</v>
      </c>
      <c r="AX642">
        <v>67</v>
      </c>
      <c r="AY642">
        <v>54</v>
      </c>
      <c r="AZ642">
        <v>84</v>
      </c>
      <c r="BA642">
        <v>7</v>
      </c>
      <c r="BB642">
        <v>4.83</v>
      </c>
      <c r="BC642">
        <v>2.65</v>
      </c>
      <c r="BD642">
        <v>3.1</v>
      </c>
      <c r="BE642">
        <v>2.65</v>
      </c>
      <c r="BF642">
        <f>(1/BC642+1/BD642+1/BE642-1)/3</f>
        <v>2.5765875431121927E-2</v>
      </c>
      <c r="BG642">
        <f>1/Table3[[#This Row],[odds_ft_home_team_win]]-Table3[[#This Row],[Margin/3]]</f>
        <v>0.35159261513491585</v>
      </c>
      <c r="BH642">
        <f>1/Table3[[#This Row],[odds_ft_draw]]-Table3[[#This Row],[Margin/3]]</f>
        <v>0.2968147697301684</v>
      </c>
      <c r="BI642">
        <f>1/Table3[[#This Row],[odds_ft_away_team_win]]-Table3[[#This Row],[Margin/3]]</f>
        <v>0.35159261513491585</v>
      </c>
      <c r="BJ642">
        <f>MROUND(Table3[[#This Row],[ProbH]]*100,2)/100</f>
        <v>0.36</v>
      </c>
      <c r="BK642">
        <v>1.35</v>
      </c>
      <c r="BL642">
        <v>2.1</v>
      </c>
      <c r="BM642">
        <v>3.8</v>
      </c>
      <c r="BN642">
        <v>7.25</v>
      </c>
      <c r="BO642">
        <v>1.83</v>
      </c>
      <c r="BP642">
        <v>1.91</v>
      </c>
      <c r="BQ642" t="s">
        <v>711</v>
      </c>
      <c r="BR642">
        <f>VLOOKUP(Table3[[#This Row],[Reference]],metron,10,FALSE)</f>
        <v>2.5110350525197691</v>
      </c>
      <c r="BS642">
        <f>VLOOKUP(Table3[[#This Row],[Reference]],metron,11,FALSE)</f>
        <v>1.269326094653606</v>
      </c>
      <c r="BT642">
        <f>VLOOKUP(Table3[[#This Row],[Reference]],metron,12,FALSE)</f>
        <v>1.2417089578661631</v>
      </c>
      <c r="BU642">
        <f>VLOOKUP(Table3[[#This Row],[Reference]],metron,13,FALSE)</f>
        <v>0.56586402266288949</v>
      </c>
      <c r="BV642">
        <f>VLOOKUP(Table3[[#This Row],[Reference]],metron,14,FALSE)</f>
        <v>0.55158168083097259</v>
      </c>
      <c r="BW642">
        <f>VLOOKUP(Table3[[#This Row],[Reference]],metron,15,FALSE)</f>
        <v>11.49400826446281</v>
      </c>
      <c r="BX642">
        <f>VLOOKUP(Table3[[#This Row],[Reference]],metron,16,FALSE)</f>
        <v>10.507231404958681</v>
      </c>
      <c r="BY642">
        <f>VLOOKUP(Table3[[#This Row],[Reference]],metron,17,FALSE)</f>
        <v>4.9238790406673623</v>
      </c>
      <c r="BZ642">
        <f>VLOOKUP(Table3[[#This Row],[Reference]],metron,18,FALSE)</f>
        <v>4.6296141814389991</v>
      </c>
      <c r="CA642">
        <f>VLOOKUP(Table3[[#This Row],[Reference]],metron,19,FALSE)</f>
        <v>6.5701292237954476</v>
      </c>
      <c r="CB642">
        <f>VLOOKUP(Table3[[#This Row],[Reference]],metron,20,FALSE)</f>
        <v>5.8776172235196817</v>
      </c>
      <c r="CC642">
        <f>VLOOKUP(Table3[[#This Row],[Reference]],metron,21,FALSE)</f>
        <v>12.798739495798319</v>
      </c>
      <c r="CD642">
        <f>VLOOKUP(Table3[[#This Row],[Reference]],metron,22,FALSE)</f>
        <v>12.98844537815126</v>
      </c>
      <c r="CE642">
        <f>VLOOKUP(Table3[[#This Row],[Reference]],metron,23,FALSE)</f>
        <v>1.604928297313674</v>
      </c>
      <c r="CF642">
        <f>VLOOKUP(Table3[[#This Row],[Reference]],metron,24,FALSE)</f>
        <v>1.791961219955565</v>
      </c>
      <c r="CG642">
        <f>VLOOKUP(Table3[[#This Row],[Reference]],metron,25,FALSE)</f>
        <v>8.887093516461321E-2</v>
      </c>
      <c r="CH642">
        <f>VLOOKUP(Table3[[#This Row],[Reference]],metron,26,FALSE)</f>
        <v>0.11694607150070691</v>
      </c>
    </row>
    <row r="643" spans="1:86" x14ac:dyDescent="0.45">
      <c r="A643">
        <v>1601087400</v>
      </c>
      <c r="B643" t="s">
        <v>869</v>
      </c>
      <c r="C643" t="s">
        <v>64</v>
      </c>
      <c r="D643" t="s">
        <v>65</v>
      </c>
      <c r="E643" t="s">
        <v>689</v>
      </c>
      <c r="F643" t="s">
        <v>677</v>
      </c>
      <c r="G643" t="s">
        <v>678</v>
      </c>
      <c r="H643">
        <v>12</v>
      </c>
      <c r="I643">
        <v>1.6</v>
      </c>
      <c r="J643">
        <v>0.6</v>
      </c>
      <c r="K643">
        <v>1.41</v>
      </c>
      <c r="L643">
        <v>1.06</v>
      </c>
      <c r="M643">
        <v>0</v>
      </c>
      <c r="N643">
        <v>1</v>
      </c>
      <c r="O643">
        <v>1</v>
      </c>
      <c r="P643">
        <v>1</v>
      </c>
      <c r="Q643">
        <v>0</v>
      </c>
      <c r="R643">
        <v>1</v>
      </c>
      <c r="T643">
        <v>10</v>
      </c>
      <c r="U643">
        <v>9</v>
      </c>
      <c r="V643">
        <v>2</v>
      </c>
      <c r="W643">
        <v>1</v>
      </c>
      <c r="X643">
        <v>0</v>
      </c>
      <c r="Y643">
        <v>2</v>
      </c>
      <c r="Z643">
        <v>0</v>
      </c>
      <c r="AA643">
        <v>0</v>
      </c>
      <c r="AB643">
        <v>1</v>
      </c>
      <c r="AC643">
        <v>1</v>
      </c>
      <c r="AD643">
        <v>1</v>
      </c>
      <c r="AE643">
        <v>12</v>
      </c>
      <c r="AF643">
        <v>4</v>
      </c>
      <c r="AG643">
        <v>2</v>
      </c>
      <c r="AH643">
        <v>3</v>
      </c>
      <c r="AI643">
        <v>10</v>
      </c>
      <c r="AJ643">
        <v>1</v>
      </c>
      <c r="AK643">
        <v>9</v>
      </c>
      <c r="AL643">
        <v>16</v>
      </c>
      <c r="AM643">
        <v>60</v>
      </c>
      <c r="AN643">
        <v>40</v>
      </c>
      <c r="AO643">
        <v>1.27</v>
      </c>
      <c r="AP643">
        <v>0.67</v>
      </c>
      <c r="AQ643">
        <v>1.7</v>
      </c>
      <c r="AR643">
        <v>50</v>
      </c>
      <c r="AS643">
        <v>60</v>
      </c>
      <c r="AT643">
        <v>20</v>
      </c>
      <c r="AU643">
        <v>10</v>
      </c>
      <c r="AV643">
        <v>0</v>
      </c>
      <c r="AW643">
        <v>30</v>
      </c>
      <c r="AX643">
        <v>40</v>
      </c>
      <c r="AY643">
        <v>40</v>
      </c>
      <c r="AZ643">
        <v>50</v>
      </c>
      <c r="BA643">
        <v>9</v>
      </c>
      <c r="BB643">
        <v>5.6</v>
      </c>
      <c r="BC643">
        <v>2.4</v>
      </c>
      <c r="BD643">
        <v>3.1</v>
      </c>
      <c r="BE643">
        <v>3</v>
      </c>
      <c r="BF643">
        <f>(1/BC643+1/BD643+1/BE643-1)/3</f>
        <v>2.4193548387096753E-2</v>
      </c>
      <c r="BG643">
        <f>1/Table3[[#This Row],[odds_ft_home_team_win]]-Table3[[#This Row],[Margin/3]]</f>
        <v>0.39247311827956993</v>
      </c>
      <c r="BH643">
        <f>1/Table3[[#This Row],[odds_ft_draw]]-Table3[[#This Row],[Margin/3]]</f>
        <v>0.29838709677419356</v>
      </c>
      <c r="BI643">
        <f>1/Table3[[#This Row],[odds_ft_away_team_win]]-Table3[[#This Row],[Margin/3]]</f>
        <v>0.30913978494623656</v>
      </c>
      <c r="BJ643">
        <f>MROUND(Table3[[#This Row],[ProbH]]*100,2)/100</f>
        <v>0.4</v>
      </c>
      <c r="BK643">
        <v>1.36</v>
      </c>
      <c r="BL643">
        <v>2.1</v>
      </c>
      <c r="BM643">
        <v>3.9</v>
      </c>
      <c r="BN643">
        <v>7.5</v>
      </c>
      <c r="BO643">
        <v>1.83</v>
      </c>
      <c r="BP643">
        <v>1.91</v>
      </c>
      <c r="BQ643" t="s">
        <v>713</v>
      </c>
      <c r="BR643">
        <f>VLOOKUP(Table3[[#This Row],[Reference]],metron,10,FALSE)</f>
        <v>2.4956155335383219</v>
      </c>
      <c r="BS643">
        <f>VLOOKUP(Table3[[#This Row],[Reference]],metron,11,FALSE)</f>
        <v>1.344038264434575</v>
      </c>
      <c r="BT643">
        <f>VLOOKUP(Table3[[#This Row],[Reference]],metron,12,FALSE)</f>
        <v>1.1515772691037469</v>
      </c>
      <c r="BU643">
        <f>VLOOKUP(Table3[[#This Row],[Reference]],metron,13,FALSE)</f>
        <v>0.59936225942375587</v>
      </c>
      <c r="BV643">
        <f>VLOOKUP(Table3[[#This Row],[Reference]],metron,14,FALSE)</f>
        <v>0.50723152260562576</v>
      </c>
      <c r="BW643">
        <f>VLOOKUP(Table3[[#This Row],[Reference]],metron,15,FALSE)</f>
        <v>11.99278846153846</v>
      </c>
      <c r="BX643">
        <f>VLOOKUP(Table3[[#This Row],[Reference]],metron,16,FALSE)</f>
        <v>10.0277534965035</v>
      </c>
      <c r="BY643">
        <f>VLOOKUP(Table3[[#This Row],[Reference]],metron,17,FALSE)</f>
        <v>5.2857459543338514</v>
      </c>
      <c r="BZ643">
        <f>VLOOKUP(Table3[[#This Row],[Reference]],metron,18,FALSE)</f>
        <v>4.4067834183107957</v>
      </c>
      <c r="CA643">
        <f>VLOOKUP(Table3[[#This Row],[Reference]],metron,19,FALSE)</f>
        <v>6.7070425072046085</v>
      </c>
      <c r="CB643">
        <f>VLOOKUP(Table3[[#This Row],[Reference]],metron,20,FALSE)</f>
        <v>5.6209700781927046</v>
      </c>
      <c r="CC643">
        <f>VLOOKUP(Table3[[#This Row],[Reference]],metron,21,FALSE)</f>
        <v>13.04463690872752</v>
      </c>
      <c r="CD643">
        <f>VLOOKUP(Table3[[#This Row],[Reference]],metron,22,FALSE)</f>
        <v>13.49811236953142</v>
      </c>
      <c r="CE643">
        <f>VLOOKUP(Table3[[#This Row],[Reference]],metron,23,FALSE)</f>
        <v>1.5836526181353769</v>
      </c>
      <c r="CF643">
        <f>VLOOKUP(Table3[[#This Row],[Reference]],metron,24,FALSE)</f>
        <v>1.8744146445295871</v>
      </c>
      <c r="CG643">
        <f>VLOOKUP(Table3[[#This Row],[Reference]],metron,25,FALSE)</f>
        <v>8.5994040017028525E-2</v>
      </c>
      <c r="CH643">
        <f>VLOOKUP(Table3[[#This Row],[Reference]],metron,26,FALSE)</f>
        <v>0.13452532992762881</v>
      </c>
    </row>
    <row r="644" spans="1:86" hidden="1" x14ac:dyDescent="0.45">
      <c r="A644">
        <v>1601157600</v>
      </c>
      <c r="B644" t="s">
        <v>870</v>
      </c>
      <c r="C644" t="s">
        <v>64</v>
      </c>
      <c r="D644" t="s">
        <v>65</v>
      </c>
      <c r="E644" t="s">
        <v>666</v>
      </c>
      <c r="F644" t="s">
        <v>699</v>
      </c>
      <c r="G644" t="s">
        <v>717</v>
      </c>
      <c r="H644">
        <v>12</v>
      </c>
      <c r="I644">
        <v>1.2</v>
      </c>
      <c r="J644">
        <v>0.4</v>
      </c>
      <c r="K644">
        <v>1.6</v>
      </c>
      <c r="L644">
        <v>0.65</v>
      </c>
      <c r="M644">
        <v>2</v>
      </c>
      <c r="N644">
        <v>1</v>
      </c>
      <c r="O644">
        <v>3</v>
      </c>
      <c r="P644">
        <v>3</v>
      </c>
      <c r="Q644">
        <v>2</v>
      </c>
      <c r="R644">
        <v>1</v>
      </c>
      <c r="S644" t="s">
        <v>86</v>
      </c>
      <c r="T644">
        <v>4</v>
      </c>
      <c r="U644">
        <v>6</v>
      </c>
      <c r="V644">
        <v>0</v>
      </c>
      <c r="W644">
        <v>1</v>
      </c>
      <c r="X644">
        <v>0</v>
      </c>
      <c r="Y644">
        <v>1</v>
      </c>
      <c r="Z644">
        <v>1</v>
      </c>
      <c r="AA644">
        <v>1</v>
      </c>
      <c r="AB644">
        <v>0</v>
      </c>
      <c r="AC644">
        <v>2</v>
      </c>
      <c r="AD644">
        <v>0</v>
      </c>
      <c r="AE644">
        <v>16</v>
      </c>
      <c r="AF644">
        <v>5</v>
      </c>
      <c r="AG644">
        <v>6</v>
      </c>
      <c r="AH644">
        <v>2</v>
      </c>
      <c r="AI644">
        <v>10</v>
      </c>
      <c r="AJ644">
        <v>3</v>
      </c>
      <c r="AK644">
        <v>16</v>
      </c>
      <c r="AL644">
        <v>11</v>
      </c>
      <c r="AM644">
        <v>63</v>
      </c>
      <c r="AN644">
        <v>37</v>
      </c>
      <c r="AO644">
        <v>1.77</v>
      </c>
      <c r="AP644">
        <v>0.65</v>
      </c>
      <c r="AQ644">
        <v>2.2000000000000002</v>
      </c>
      <c r="AR644">
        <v>60</v>
      </c>
      <c r="AS644">
        <v>60</v>
      </c>
      <c r="AT644">
        <v>30</v>
      </c>
      <c r="AU644">
        <v>20</v>
      </c>
      <c r="AV644">
        <v>10</v>
      </c>
      <c r="AW644">
        <v>10</v>
      </c>
      <c r="AX644">
        <v>30</v>
      </c>
      <c r="AY644">
        <v>50</v>
      </c>
      <c r="AZ644">
        <v>70</v>
      </c>
      <c r="BA644">
        <v>7</v>
      </c>
      <c r="BB644">
        <v>4</v>
      </c>
      <c r="BC644">
        <v>1.73</v>
      </c>
      <c r="BD644">
        <v>3.2</v>
      </c>
      <c r="BE644">
        <v>4.5999999999999996</v>
      </c>
      <c r="BF644">
        <f>(1/BC644+1/BD644+1/BE644-1)/3</f>
        <v>3.5975328809583651E-2</v>
      </c>
      <c r="BG644">
        <f>1/Table3[[#This Row],[odds_ft_home_team_win]]-Table3[[#This Row],[Margin/3]]</f>
        <v>0.54205935327134125</v>
      </c>
      <c r="BH644">
        <f>1/Table3[[#This Row],[odds_ft_draw]]-Table3[[#This Row],[Margin/3]]</f>
        <v>0.27652467119041635</v>
      </c>
      <c r="BI644">
        <f>1/Table3[[#This Row],[odds_ft_away_team_win]]-Table3[[#This Row],[Margin/3]]</f>
        <v>0.18141597553824246</v>
      </c>
      <c r="BJ644">
        <f>MROUND(Table3[[#This Row],[ProbH]]*100,2)/100</f>
        <v>0.54</v>
      </c>
      <c r="BK644">
        <v>0</v>
      </c>
      <c r="BL644">
        <v>2.15</v>
      </c>
      <c r="BM644">
        <v>0</v>
      </c>
      <c r="BN644">
        <v>0</v>
      </c>
      <c r="BO644">
        <v>0</v>
      </c>
      <c r="BP644">
        <v>0</v>
      </c>
      <c r="BQ644" t="s">
        <v>669</v>
      </c>
      <c r="BR644">
        <f>VLOOKUP(Table3[[#This Row],[Reference]],metron,10,FALSE)</f>
        <v>2.6359702267612941</v>
      </c>
      <c r="BS644">
        <f>VLOOKUP(Table3[[#This Row],[Reference]],metron,11,FALSE)</f>
        <v>1.684957590444867</v>
      </c>
      <c r="BT644">
        <f>VLOOKUP(Table3[[#This Row],[Reference]],metron,12,FALSE)</f>
        <v>0.95101263631642718</v>
      </c>
      <c r="BU644">
        <f>VLOOKUP(Table3[[#This Row],[Reference]],metron,13,FALSE)</f>
        <v>0.72650164445213783</v>
      </c>
      <c r="BV644">
        <f>VLOOKUP(Table3[[#This Row],[Reference]],metron,14,FALSE)</f>
        <v>0.42097974727367138</v>
      </c>
      <c r="BW644">
        <f>VLOOKUP(Table3[[#This Row],[Reference]],metron,15,FALSE)</f>
        <v>13.338806970509379</v>
      </c>
      <c r="BX644">
        <f>VLOOKUP(Table3[[#This Row],[Reference]],metron,16,FALSE)</f>
        <v>9.2530160857908843</v>
      </c>
      <c r="BY644">
        <f>VLOOKUP(Table3[[#This Row],[Reference]],metron,17,FALSE)</f>
        <v>5.9915081521739131</v>
      </c>
      <c r="BZ644">
        <f>VLOOKUP(Table3[[#This Row],[Reference]],metron,18,FALSE)</f>
        <v>3.9772418478260869</v>
      </c>
      <c r="CA644">
        <f>VLOOKUP(Table3[[#This Row],[Reference]],metron,19,FALSE)</f>
        <v>7.3472988183354664</v>
      </c>
      <c r="CB644">
        <f>VLOOKUP(Table3[[#This Row],[Reference]],metron,20,FALSE)</f>
        <v>5.2757742379647974</v>
      </c>
      <c r="CC644">
        <f>VLOOKUP(Table3[[#This Row],[Reference]],metron,21,FALSE)</f>
        <v>12.59428182437032</v>
      </c>
      <c r="CD644">
        <f>VLOOKUP(Table3[[#This Row],[Reference]],metron,22,FALSE)</f>
        <v>13.577944179714089</v>
      </c>
      <c r="CE644">
        <f>VLOOKUP(Table3[[#This Row],[Reference]],metron,23,FALSE)</f>
        <v>1.4276913099870301</v>
      </c>
      <c r="CF644">
        <f>VLOOKUP(Table3[[#This Row],[Reference]],metron,24,FALSE)</f>
        <v>1.940985732814527</v>
      </c>
      <c r="CG644">
        <f>VLOOKUP(Table3[[#This Row],[Reference]],metron,25,FALSE)</f>
        <v>8.0739299610894946E-2</v>
      </c>
      <c r="CH644">
        <f>VLOOKUP(Table3[[#This Row],[Reference]],metron,26,FALSE)</f>
        <v>0.12743190661478601</v>
      </c>
    </row>
    <row r="645" spans="1:86" hidden="1" x14ac:dyDescent="0.45">
      <c r="A645">
        <v>1601164800</v>
      </c>
      <c r="B645" t="s">
        <v>871</v>
      </c>
      <c r="C645" t="s">
        <v>64</v>
      </c>
      <c r="D645" t="s">
        <v>65</v>
      </c>
      <c r="E645" t="s">
        <v>682</v>
      </c>
      <c r="F645" t="s">
        <v>660</v>
      </c>
      <c r="G645" t="s">
        <v>735</v>
      </c>
      <c r="H645">
        <v>12</v>
      </c>
      <c r="I645">
        <v>2.33</v>
      </c>
      <c r="J645">
        <v>0.25</v>
      </c>
      <c r="K645">
        <v>1.65</v>
      </c>
      <c r="L645">
        <v>0.72</v>
      </c>
      <c r="M645">
        <v>1</v>
      </c>
      <c r="N645">
        <v>1</v>
      </c>
      <c r="O645">
        <v>2</v>
      </c>
      <c r="P645">
        <v>1</v>
      </c>
      <c r="Q645">
        <v>0</v>
      </c>
      <c r="R645">
        <v>1</v>
      </c>
      <c r="S645">
        <v>74</v>
      </c>
      <c r="T645">
        <v>16</v>
      </c>
      <c r="U645">
        <v>9</v>
      </c>
      <c r="V645">
        <v>3</v>
      </c>
      <c r="W645">
        <v>2</v>
      </c>
      <c r="X645">
        <v>1</v>
      </c>
      <c r="Y645">
        <v>4</v>
      </c>
      <c r="Z645">
        <v>0</v>
      </c>
      <c r="AA645">
        <v>1</v>
      </c>
      <c r="AB645">
        <v>2</v>
      </c>
      <c r="AC645">
        <v>1</v>
      </c>
      <c r="AD645">
        <v>3</v>
      </c>
      <c r="AE645">
        <v>15</v>
      </c>
      <c r="AF645">
        <v>12</v>
      </c>
      <c r="AG645">
        <v>5</v>
      </c>
      <c r="AH645">
        <v>4</v>
      </c>
      <c r="AI645">
        <v>10</v>
      </c>
      <c r="AJ645">
        <v>8</v>
      </c>
      <c r="AK645">
        <v>13</v>
      </c>
      <c r="AL645">
        <v>16</v>
      </c>
      <c r="AM645">
        <v>43</v>
      </c>
      <c r="AN645">
        <v>57</v>
      </c>
      <c r="AO645">
        <v>1.61</v>
      </c>
      <c r="AP645">
        <v>1.17</v>
      </c>
      <c r="AQ645">
        <v>2.79</v>
      </c>
      <c r="AR645">
        <v>59</v>
      </c>
      <c r="AS645">
        <v>88</v>
      </c>
      <c r="AT645">
        <v>59</v>
      </c>
      <c r="AU645">
        <v>17</v>
      </c>
      <c r="AV645">
        <v>17</v>
      </c>
      <c r="AW645">
        <v>9</v>
      </c>
      <c r="AX645">
        <v>67</v>
      </c>
      <c r="AY645">
        <v>79</v>
      </c>
      <c r="AZ645">
        <v>100</v>
      </c>
      <c r="BA645">
        <v>9.92</v>
      </c>
      <c r="BB645">
        <v>4.92</v>
      </c>
      <c r="BC645">
        <v>2.1</v>
      </c>
      <c r="BD645">
        <v>3.55</v>
      </c>
      <c r="BE645">
        <v>3.15</v>
      </c>
      <c r="BF645">
        <f>(1/BC645+1/BD645+1/BE645-1)/3</f>
        <v>2.5113644831954662E-2</v>
      </c>
      <c r="BG645">
        <f>1/Table3[[#This Row],[odds_ft_home_team_win]]-Table3[[#This Row],[Margin/3]]</f>
        <v>0.4510768313585215</v>
      </c>
      <c r="BH645">
        <f>1/Table3[[#This Row],[odds_ft_draw]]-Table3[[#This Row],[Margin/3]]</f>
        <v>0.25657649601311577</v>
      </c>
      <c r="BI645">
        <f>1/Table3[[#This Row],[odds_ft_away_team_win]]-Table3[[#This Row],[Margin/3]]</f>
        <v>0.29234667262836278</v>
      </c>
      <c r="BJ645">
        <f>MROUND(Table3[[#This Row],[ProbH]]*100,2)/100</f>
        <v>0.46</v>
      </c>
      <c r="BK645">
        <v>1.22</v>
      </c>
      <c r="BL645">
        <v>1.71</v>
      </c>
      <c r="BM645">
        <v>2.8</v>
      </c>
      <c r="BN645">
        <v>5.0999999999999996</v>
      </c>
      <c r="BO645">
        <v>1.61</v>
      </c>
      <c r="BP645">
        <v>2.2000000000000002</v>
      </c>
      <c r="BQ645" t="s">
        <v>675</v>
      </c>
      <c r="BR645">
        <f>VLOOKUP(Table3[[#This Row],[Reference]],metron,10,FALSE)</f>
        <v>2.5405629139072849</v>
      </c>
      <c r="BS645">
        <f>VLOOKUP(Table3[[#This Row],[Reference]],metron,11,FALSE)</f>
        <v>1.4888836329233679</v>
      </c>
      <c r="BT645">
        <f>VLOOKUP(Table3[[#This Row],[Reference]],metron,12,FALSE)</f>
        <v>1.0516792809839171</v>
      </c>
      <c r="BU645">
        <f>VLOOKUP(Table3[[#This Row],[Reference]],metron,13,FALSE)</f>
        <v>0.64581362346263005</v>
      </c>
      <c r="BV645">
        <f>VLOOKUP(Table3[[#This Row],[Reference]],metron,14,FALSE)</f>
        <v>0.45364238410596031</v>
      </c>
      <c r="BW645">
        <f>VLOOKUP(Table3[[#This Row],[Reference]],metron,15,FALSE)</f>
        <v>12.686892177589851</v>
      </c>
      <c r="BX645">
        <f>VLOOKUP(Table3[[#This Row],[Reference]],metron,16,FALSE)</f>
        <v>9.8059196617336148</v>
      </c>
      <c r="BY645">
        <f>VLOOKUP(Table3[[#This Row],[Reference]],metron,17,FALSE)</f>
        <v>5.3198121263877027</v>
      </c>
      <c r="BZ645">
        <f>VLOOKUP(Table3[[#This Row],[Reference]],metron,18,FALSE)</f>
        <v>4.0954312553373189</v>
      </c>
      <c r="CA645">
        <f>VLOOKUP(Table3[[#This Row],[Reference]],metron,19,FALSE)</f>
        <v>7.3670800512021479</v>
      </c>
      <c r="CB645">
        <f>VLOOKUP(Table3[[#This Row],[Reference]],metron,20,FALSE)</f>
        <v>5.710488406396296</v>
      </c>
      <c r="CC645">
        <f>VLOOKUP(Table3[[#This Row],[Reference]],metron,21,FALSE)</f>
        <v>13.0488908033599</v>
      </c>
      <c r="CD645">
        <f>VLOOKUP(Table3[[#This Row],[Reference]],metron,22,FALSE)</f>
        <v>13.714839543398661</v>
      </c>
      <c r="CE645">
        <f>VLOOKUP(Table3[[#This Row],[Reference]],metron,23,FALSE)</f>
        <v>1.567523459812322</v>
      </c>
      <c r="CF645">
        <f>VLOOKUP(Table3[[#This Row],[Reference]],metron,24,FALSE)</f>
        <v>1.951040391676867</v>
      </c>
      <c r="CG645">
        <f>VLOOKUP(Table3[[#This Row],[Reference]],metron,25,FALSE)</f>
        <v>8.3027335781313744E-2</v>
      </c>
      <c r="CH645">
        <f>VLOOKUP(Table3[[#This Row],[Reference]],metron,26,FALSE)</f>
        <v>0.13117095063239501</v>
      </c>
    </row>
    <row r="646" spans="1:86" hidden="1" x14ac:dyDescent="0.45">
      <c r="A646">
        <v>1601172360</v>
      </c>
      <c r="B646" t="s">
        <v>872</v>
      </c>
      <c r="C646" t="s">
        <v>64</v>
      </c>
      <c r="D646" t="s">
        <v>65</v>
      </c>
      <c r="E646" t="s">
        <v>704</v>
      </c>
      <c r="F646" t="s">
        <v>661</v>
      </c>
      <c r="G646" t="s">
        <v>684</v>
      </c>
      <c r="H646">
        <v>12</v>
      </c>
      <c r="I646">
        <v>1.8</v>
      </c>
      <c r="J646">
        <v>1.2</v>
      </c>
      <c r="K646">
        <v>1.79</v>
      </c>
      <c r="L646">
        <v>1.47</v>
      </c>
      <c r="M646">
        <v>0</v>
      </c>
      <c r="N646">
        <v>2</v>
      </c>
      <c r="O646">
        <v>2</v>
      </c>
      <c r="P646">
        <v>1</v>
      </c>
      <c r="Q646">
        <v>0</v>
      </c>
      <c r="R646">
        <v>1</v>
      </c>
      <c r="T646" t="s">
        <v>873</v>
      </c>
      <c r="U646">
        <v>5</v>
      </c>
      <c r="V646">
        <v>2</v>
      </c>
      <c r="W646">
        <v>1</v>
      </c>
      <c r="X646">
        <v>0</v>
      </c>
      <c r="Y646">
        <v>1</v>
      </c>
      <c r="Z646">
        <v>0</v>
      </c>
      <c r="AA646">
        <v>1</v>
      </c>
      <c r="AB646">
        <v>0</v>
      </c>
      <c r="AC646">
        <v>0</v>
      </c>
      <c r="AD646">
        <v>1</v>
      </c>
      <c r="AE646">
        <v>19</v>
      </c>
      <c r="AF646">
        <v>6</v>
      </c>
      <c r="AG646">
        <v>3</v>
      </c>
      <c r="AH646">
        <v>4</v>
      </c>
      <c r="AI646">
        <v>16</v>
      </c>
      <c r="AJ646">
        <v>2</v>
      </c>
      <c r="AK646">
        <v>15</v>
      </c>
      <c r="AL646">
        <v>8</v>
      </c>
      <c r="AM646">
        <v>52</v>
      </c>
      <c r="AN646">
        <v>48</v>
      </c>
      <c r="AO646">
        <v>1.68</v>
      </c>
      <c r="AP646">
        <v>0.77</v>
      </c>
      <c r="AQ646">
        <v>2.7</v>
      </c>
      <c r="AR646">
        <v>80</v>
      </c>
      <c r="AS646">
        <v>90</v>
      </c>
      <c r="AT646">
        <v>50</v>
      </c>
      <c r="AU646">
        <v>30</v>
      </c>
      <c r="AV646">
        <v>10</v>
      </c>
      <c r="AW646">
        <v>40</v>
      </c>
      <c r="AX646">
        <v>60</v>
      </c>
      <c r="AY646">
        <v>70</v>
      </c>
      <c r="AZ646">
        <v>90</v>
      </c>
      <c r="BA646">
        <v>13.4</v>
      </c>
      <c r="BB646">
        <v>5</v>
      </c>
      <c r="BC646">
        <v>2.2999999999999998</v>
      </c>
      <c r="BD646">
        <v>3.35</v>
      </c>
      <c r="BE646">
        <v>2.9</v>
      </c>
      <c r="BF646">
        <f>(1/BC646+1/BD646+1/BE646-1)/3</f>
        <v>2.6039219196371938E-2</v>
      </c>
      <c r="BG646">
        <f>1/Table3[[#This Row],[odds_ft_home_team_win]]-Table3[[#This Row],[Margin/3]]</f>
        <v>0.4087433894992803</v>
      </c>
      <c r="BH646">
        <f>1/Table3[[#This Row],[odds_ft_draw]]-Table3[[#This Row],[Margin/3]]</f>
        <v>0.27246824349019522</v>
      </c>
      <c r="BI646">
        <f>1/Table3[[#This Row],[odds_ft_away_team_win]]-Table3[[#This Row],[Margin/3]]</f>
        <v>0.31878836701052465</v>
      </c>
      <c r="BJ646">
        <f>MROUND(Table3[[#This Row],[ProbH]]*100,2)/100</f>
        <v>0.4</v>
      </c>
      <c r="BK646">
        <v>1.25</v>
      </c>
      <c r="BL646">
        <v>1.71</v>
      </c>
      <c r="BM646">
        <v>3</v>
      </c>
      <c r="BN646">
        <v>5.6</v>
      </c>
      <c r="BO646">
        <v>1.62</v>
      </c>
      <c r="BP646">
        <v>2.15</v>
      </c>
      <c r="BQ646" t="s">
        <v>708</v>
      </c>
      <c r="BR646">
        <f>VLOOKUP(Table3[[#This Row],[Reference]],metron,10,FALSE)</f>
        <v>2.4956155335383219</v>
      </c>
      <c r="BS646">
        <f>VLOOKUP(Table3[[#This Row],[Reference]],metron,11,FALSE)</f>
        <v>1.344038264434575</v>
      </c>
      <c r="BT646">
        <f>VLOOKUP(Table3[[#This Row],[Reference]],metron,12,FALSE)</f>
        <v>1.1515772691037469</v>
      </c>
      <c r="BU646">
        <f>VLOOKUP(Table3[[#This Row],[Reference]],metron,13,FALSE)</f>
        <v>0.59936225942375587</v>
      </c>
      <c r="BV646">
        <f>VLOOKUP(Table3[[#This Row],[Reference]],metron,14,FALSE)</f>
        <v>0.50723152260562576</v>
      </c>
      <c r="BW646">
        <f>VLOOKUP(Table3[[#This Row],[Reference]],metron,15,FALSE)</f>
        <v>11.99278846153846</v>
      </c>
      <c r="BX646">
        <f>VLOOKUP(Table3[[#This Row],[Reference]],metron,16,FALSE)</f>
        <v>10.0277534965035</v>
      </c>
      <c r="BY646">
        <f>VLOOKUP(Table3[[#This Row],[Reference]],metron,17,FALSE)</f>
        <v>5.2857459543338514</v>
      </c>
      <c r="BZ646">
        <f>VLOOKUP(Table3[[#This Row],[Reference]],metron,18,FALSE)</f>
        <v>4.4067834183107957</v>
      </c>
      <c r="CA646">
        <f>VLOOKUP(Table3[[#This Row],[Reference]],metron,19,FALSE)</f>
        <v>6.7070425072046085</v>
      </c>
      <c r="CB646">
        <f>VLOOKUP(Table3[[#This Row],[Reference]],metron,20,FALSE)</f>
        <v>5.6209700781927046</v>
      </c>
      <c r="CC646">
        <f>VLOOKUP(Table3[[#This Row],[Reference]],metron,21,FALSE)</f>
        <v>13.04463690872752</v>
      </c>
      <c r="CD646">
        <f>VLOOKUP(Table3[[#This Row],[Reference]],metron,22,FALSE)</f>
        <v>13.49811236953142</v>
      </c>
      <c r="CE646">
        <f>VLOOKUP(Table3[[#This Row],[Reference]],metron,23,FALSE)</f>
        <v>1.5836526181353769</v>
      </c>
      <c r="CF646">
        <f>VLOOKUP(Table3[[#This Row],[Reference]],metron,24,FALSE)</f>
        <v>1.8744146445295871</v>
      </c>
      <c r="CG646">
        <f>VLOOKUP(Table3[[#This Row],[Reference]],metron,25,FALSE)</f>
        <v>8.5994040017028525E-2</v>
      </c>
      <c r="CH646">
        <f>VLOOKUP(Table3[[#This Row],[Reference]],metron,26,FALSE)</f>
        <v>0.13452532992762881</v>
      </c>
    </row>
    <row r="647" spans="1:86" hidden="1" x14ac:dyDescent="0.45">
      <c r="A647">
        <v>1601244000</v>
      </c>
      <c r="B647" t="s">
        <v>874</v>
      </c>
      <c r="C647" t="s">
        <v>64</v>
      </c>
      <c r="D647" t="s">
        <v>65</v>
      </c>
      <c r="E647" t="s">
        <v>688</v>
      </c>
      <c r="F647" t="s">
        <v>667</v>
      </c>
      <c r="G647" t="s">
        <v>710</v>
      </c>
      <c r="H647">
        <v>12</v>
      </c>
      <c r="I647">
        <v>0.83</v>
      </c>
      <c r="J647">
        <v>1.83</v>
      </c>
      <c r="K647">
        <v>1</v>
      </c>
      <c r="L647">
        <v>1.5</v>
      </c>
      <c r="M647">
        <v>0</v>
      </c>
      <c r="N647">
        <v>2</v>
      </c>
      <c r="O647">
        <v>2</v>
      </c>
      <c r="P647">
        <v>1</v>
      </c>
      <c r="Q647">
        <v>0</v>
      </c>
      <c r="R647">
        <v>1</v>
      </c>
      <c r="T647" t="s">
        <v>875</v>
      </c>
      <c r="U647">
        <v>3</v>
      </c>
      <c r="V647">
        <v>1</v>
      </c>
      <c r="W647">
        <v>2</v>
      </c>
      <c r="X647">
        <v>1</v>
      </c>
      <c r="Y647">
        <v>0</v>
      </c>
      <c r="Z647">
        <v>0</v>
      </c>
      <c r="AA647">
        <v>1</v>
      </c>
      <c r="AB647">
        <v>2</v>
      </c>
      <c r="AC647">
        <v>0</v>
      </c>
      <c r="AD647">
        <v>0</v>
      </c>
      <c r="AE647">
        <v>7</v>
      </c>
      <c r="AF647">
        <v>12</v>
      </c>
      <c r="AG647">
        <v>0</v>
      </c>
      <c r="AH647">
        <v>4</v>
      </c>
      <c r="AI647">
        <v>7</v>
      </c>
      <c r="AJ647">
        <v>8</v>
      </c>
      <c r="AK647">
        <v>21</v>
      </c>
      <c r="AL647">
        <v>10</v>
      </c>
      <c r="AM647">
        <v>36</v>
      </c>
      <c r="AN647">
        <v>64</v>
      </c>
      <c r="AO647">
        <v>0.7</v>
      </c>
      <c r="AP647">
        <v>1.26</v>
      </c>
      <c r="AQ647">
        <v>2.25</v>
      </c>
      <c r="AR647">
        <v>59</v>
      </c>
      <c r="AS647">
        <v>75</v>
      </c>
      <c r="AT647">
        <v>42</v>
      </c>
      <c r="AU647">
        <v>17</v>
      </c>
      <c r="AV647">
        <v>9</v>
      </c>
      <c r="AW647">
        <v>34</v>
      </c>
      <c r="AX647">
        <v>75</v>
      </c>
      <c r="AY647">
        <v>17</v>
      </c>
      <c r="AZ647">
        <v>67</v>
      </c>
      <c r="BA647">
        <v>10.17</v>
      </c>
      <c r="BB647">
        <v>4.67</v>
      </c>
      <c r="BC647">
        <v>4.0999999999999996</v>
      </c>
      <c r="BD647">
        <v>3.75</v>
      </c>
      <c r="BE647">
        <v>1.77</v>
      </c>
      <c r="BF647">
        <f>(1/BC647+1/BD647+1/BE647-1)/3</f>
        <v>2.5180285701162115E-2</v>
      </c>
      <c r="BG647">
        <f>1/Table3[[#This Row],[odds_ft_home_team_win]]-Table3[[#This Row],[Margin/3]]</f>
        <v>0.21872215332322814</v>
      </c>
      <c r="BH647">
        <f>1/Table3[[#This Row],[odds_ft_draw]]-Table3[[#This Row],[Margin/3]]</f>
        <v>0.24148638096550454</v>
      </c>
      <c r="BI647">
        <f>1/Table3[[#This Row],[odds_ft_away_team_win]]-Table3[[#This Row],[Margin/3]]</f>
        <v>0.53979146571126724</v>
      </c>
      <c r="BJ647">
        <f>MROUND(Table3[[#This Row],[ProbH]]*100,2)/100</f>
        <v>0.22</v>
      </c>
      <c r="BK647">
        <v>1.23</v>
      </c>
      <c r="BL647">
        <v>1.74</v>
      </c>
      <c r="BM647">
        <v>2.9</v>
      </c>
      <c r="BN647">
        <v>5.35</v>
      </c>
      <c r="BO647">
        <v>1.69</v>
      </c>
      <c r="BP647">
        <v>2.0499999999999998</v>
      </c>
      <c r="BQ647" t="s">
        <v>691</v>
      </c>
      <c r="BR647">
        <f>VLOOKUP(Table3[[#This Row],[Reference]],metron,10,FALSE)</f>
        <v>2.7115135834411381</v>
      </c>
      <c r="BS647">
        <f>VLOOKUP(Table3[[#This Row],[Reference]],metron,11,FALSE)</f>
        <v>1.0633893919793009</v>
      </c>
      <c r="BT647">
        <f>VLOOKUP(Table3[[#This Row],[Reference]],metron,12,FALSE)</f>
        <v>1.648124191461837</v>
      </c>
      <c r="BU647">
        <f>VLOOKUP(Table3[[#This Row],[Reference]],metron,13,FALSE)</f>
        <v>0.47218628719275552</v>
      </c>
      <c r="BV647">
        <f>VLOOKUP(Table3[[#This Row],[Reference]],metron,14,FALSE)</f>
        <v>0.70181112548512292</v>
      </c>
      <c r="BW647">
        <f>VLOOKUP(Table3[[#This Row],[Reference]],metron,15,FALSE)</f>
        <v>10.38488783943329</v>
      </c>
      <c r="BX647">
        <f>VLOOKUP(Table3[[#This Row],[Reference]],metron,16,FALSE)</f>
        <v>12.349468713105081</v>
      </c>
      <c r="BY647">
        <f>VLOOKUP(Table3[[#This Row],[Reference]],metron,17,FALSE)</f>
        <v>4.0990453460620522</v>
      </c>
      <c r="BZ647">
        <f>VLOOKUP(Table3[[#This Row],[Reference]],metron,18,FALSE)</f>
        <v>5.2720763723150359</v>
      </c>
      <c r="CA647">
        <f>VLOOKUP(Table3[[#This Row],[Reference]],metron,19,FALSE)</f>
        <v>6.2858424933712378</v>
      </c>
      <c r="CB647">
        <f>VLOOKUP(Table3[[#This Row],[Reference]],metron,20,FALSE)</f>
        <v>7.0773923407900448</v>
      </c>
      <c r="CC647">
        <f>VLOOKUP(Table3[[#This Row],[Reference]],metron,21,FALSE)</f>
        <v>13.235083532219569</v>
      </c>
      <c r="CD647">
        <f>VLOOKUP(Table3[[#This Row],[Reference]],metron,22,FALSE)</f>
        <v>13.05131264916468</v>
      </c>
      <c r="CE647">
        <f>VLOOKUP(Table3[[#This Row],[Reference]],metron,23,FALSE)</f>
        <v>1.834292289988493</v>
      </c>
      <c r="CF647">
        <f>VLOOKUP(Table3[[#This Row],[Reference]],metron,24,FALSE)</f>
        <v>1.806674338319908</v>
      </c>
      <c r="CG647">
        <f>VLOOKUP(Table3[[#This Row],[Reference]],metron,25,FALSE)</f>
        <v>0.1196777905638665</v>
      </c>
      <c r="CH647">
        <f>VLOOKUP(Table3[[#This Row],[Reference]],metron,26,FALSE)</f>
        <v>0.1185270425776755</v>
      </c>
    </row>
    <row r="648" spans="1:86" hidden="1" x14ac:dyDescent="0.45">
      <c r="A648">
        <v>1601257500</v>
      </c>
      <c r="B648" t="s">
        <v>876</v>
      </c>
      <c r="C648" t="s">
        <v>64</v>
      </c>
      <c r="D648" t="s">
        <v>65</v>
      </c>
      <c r="E648" t="s">
        <v>671</v>
      </c>
      <c r="F648" t="s">
        <v>694</v>
      </c>
      <c r="G648" t="s">
        <v>731</v>
      </c>
      <c r="H648">
        <v>12</v>
      </c>
      <c r="I648">
        <v>3</v>
      </c>
      <c r="J648">
        <v>2</v>
      </c>
      <c r="K648">
        <v>2.1800000000000002</v>
      </c>
      <c r="L648">
        <v>1.63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U648">
        <v>12</v>
      </c>
      <c r="V648">
        <v>4</v>
      </c>
      <c r="W648">
        <v>1</v>
      </c>
      <c r="X648">
        <v>0</v>
      </c>
      <c r="Y648">
        <v>2</v>
      </c>
      <c r="Z648">
        <v>0</v>
      </c>
      <c r="AA648">
        <v>1</v>
      </c>
      <c r="AB648">
        <v>0</v>
      </c>
      <c r="AC648">
        <v>1</v>
      </c>
      <c r="AD648">
        <v>1</v>
      </c>
      <c r="AE648">
        <v>17</v>
      </c>
      <c r="AF648">
        <v>5</v>
      </c>
      <c r="AG648">
        <v>6</v>
      </c>
      <c r="AH648">
        <v>3</v>
      </c>
      <c r="AI648">
        <v>11</v>
      </c>
      <c r="AJ648">
        <v>2</v>
      </c>
      <c r="AK648">
        <v>11</v>
      </c>
      <c r="AL648">
        <v>11</v>
      </c>
      <c r="AM648">
        <v>51</v>
      </c>
      <c r="AN648">
        <v>49</v>
      </c>
      <c r="AO648">
        <v>1.84</v>
      </c>
      <c r="AP648">
        <v>0.84</v>
      </c>
      <c r="AQ648">
        <v>3.1</v>
      </c>
      <c r="AR648">
        <v>60</v>
      </c>
      <c r="AS648">
        <v>90</v>
      </c>
      <c r="AT648">
        <v>60</v>
      </c>
      <c r="AU648">
        <v>30</v>
      </c>
      <c r="AV648">
        <v>30</v>
      </c>
      <c r="AW648">
        <v>30</v>
      </c>
      <c r="AX648">
        <v>80</v>
      </c>
      <c r="AY648">
        <v>50</v>
      </c>
      <c r="AZ648">
        <v>100</v>
      </c>
      <c r="BA648">
        <v>13</v>
      </c>
      <c r="BB648">
        <v>3.4</v>
      </c>
      <c r="BC648">
        <v>1.83</v>
      </c>
      <c r="BD648">
        <v>3.45</v>
      </c>
      <c r="BE648">
        <v>4.0999999999999996</v>
      </c>
      <c r="BF648">
        <f>(1/BC648+1/BD648+1/BE648-1)/3</f>
        <v>2.6735199639950746E-2</v>
      </c>
      <c r="BG648">
        <f>1/Table3[[#This Row],[odds_ft_home_team_win]]-Table3[[#This Row],[Margin/3]]</f>
        <v>0.51971288779174318</v>
      </c>
      <c r="BH648">
        <f>1/Table3[[#This Row],[odds_ft_draw]]-Table3[[#This Row],[Margin/3]]</f>
        <v>0.26311987282381738</v>
      </c>
      <c r="BI648">
        <f>1/Table3[[#This Row],[odds_ft_away_team_win]]-Table3[[#This Row],[Margin/3]]</f>
        <v>0.21716723938443952</v>
      </c>
      <c r="BJ648">
        <f>MROUND(Table3[[#This Row],[ProbH]]*100,2)/100</f>
        <v>0.52</v>
      </c>
      <c r="BK648">
        <v>1.26</v>
      </c>
      <c r="BL648">
        <v>1.83</v>
      </c>
      <c r="BM648">
        <v>3.15</v>
      </c>
      <c r="BN648">
        <v>5.9</v>
      </c>
      <c r="BO648">
        <v>1.74</v>
      </c>
      <c r="BP648">
        <v>2</v>
      </c>
      <c r="BQ648" t="s">
        <v>770</v>
      </c>
      <c r="BR648">
        <f>VLOOKUP(Table3[[#This Row],[Reference]],metron,10,FALSE)</f>
        <v>2.5967403582378576</v>
      </c>
      <c r="BS648">
        <f>VLOOKUP(Table3[[#This Row],[Reference]],metron,11,FALSE)</f>
        <v>1.625948039373891</v>
      </c>
      <c r="BT648">
        <f>VLOOKUP(Table3[[#This Row],[Reference]],metron,12,FALSE)</f>
        <v>0.97079231886396644</v>
      </c>
      <c r="BU648">
        <f>VLOOKUP(Table3[[#This Row],[Reference]],metron,13,FALSE)</f>
        <v>0.71433182698515174</v>
      </c>
      <c r="BV648">
        <f>VLOOKUP(Table3[[#This Row],[Reference]],metron,14,FALSE)</f>
        <v>0.43011620400258233</v>
      </c>
      <c r="BW648">
        <f>VLOOKUP(Table3[[#This Row],[Reference]],metron,15,FALSE)</f>
        <v>13.39951055368614</v>
      </c>
      <c r="BX648">
        <f>VLOOKUP(Table3[[#This Row],[Reference]],metron,16,FALSE)</f>
        <v>9.4252064851636579</v>
      </c>
      <c r="BY648">
        <f>VLOOKUP(Table3[[#This Row],[Reference]],metron,17,FALSE)</f>
        <v>5.7628422023992618</v>
      </c>
      <c r="BZ648">
        <f>VLOOKUP(Table3[[#This Row],[Reference]],metron,18,FALSE)</f>
        <v>3.9375576745616732</v>
      </c>
      <c r="CA648">
        <f>VLOOKUP(Table3[[#This Row],[Reference]],metron,19,FALSE)</f>
        <v>7.636668351286878</v>
      </c>
      <c r="CB648">
        <f>VLOOKUP(Table3[[#This Row],[Reference]],metron,20,FALSE)</f>
        <v>5.4876488106019847</v>
      </c>
      <c r="CC648">
        <f>VLOOKUP(Table3[[#This Row],[Reference]],metron,21,FALSE)</f>
        <v>12.460420531849101</v>
      </c>
      <c r="CD648">
        <f>VLOOKUP(Table3[[#This Row],[Reference]],metron,22,FALSE)</f>
        <v>13.44897959183673</v>
      </c>
      <c r="CE648">
        <f>VLOOKUP(Table3[[#This Row],[Reference]],metron,23,FALSE)</f>
        <v>1.462202380952381</v>
      </c>
      <c r="CF648">
        <f>VLOOKUP(Table3[[#This Row],[Reference]],metron,24,FALSE)</f>
        <v>2.01547619047619</v>
      </c>
      <c r="CG648">
        <f>VLOOKUP(Table3[[#This Row],[Reference]],metron,25,FALSE)</f>
        <v>7.7380952380952384E-2</v>
      </c>
      <c r="CH648">
        <f>VLOOKUP(Table3[[#This Row],[Reference]],metron,26,FALSE)</f>
        <v>0.13754093480202439</v>
      </c>
    </row>
    <row r="649" spans="1:86" hidden="1" x14ac:dyDescent="0.45">
      <c r="A649">
        <v>1601510760</v>
      </c>
      <c r="B649" t="s">
        <v>877</v>
      </c>
      <c r="C649" t="s">
        <v>64</v>
      </c>
      <c r="D649" t="s">
        <v>65</v>
      </c>
      <c r="E649" t="s">
        <v>676</v>
      </c>
      <c r="F649" t="s">
        <v>689</v>
      </c>
      <c r="G649" t="s">
        <v>668</v>
      </c>
      <c r="H649">
        <v>11</v>
      </c>
      <c r="I649">
        <v>1.67</v>
      </c>
      <c r="J649">
        <v>1</v>
      </c>
      <c r="K649">
        <v>1.59</v>
      </c>
      <c r="L649">
        <v>0.59</v>
      </c>
      <c r="M649">
        <v>2</v>
      </c>
      <c r="N649">
        <v>1</v>
      </c>
      <c r="O649">
        <v>3</v>
      </c>
      <c r="P649">
        <v>2</v>
      </c>
      <c r="Q649">
        <v>1</v>
      </c>
      <c r="R649">
        <v>1</v>
      </c>
      <c r="S649" t="s">
        <v>878</v>
      </c>
      <c r="T649">
        <v>35</v>
      </c>
      <c r="U649">
        <v>3</v>
      </c>
      <c r="V649">
        <v>3</v>
      </c>
      <c r="W649">
        <v>4</v>
      </c>
      <c r="X649">
        <v>0</v>
      </c>
      <c r="Y649">
        <v>0</v>
      </c>
      <c r="Z649">
        <v>1</v>
      </c>
      <c r="AA649">
        <v>1</v>
      </c>
      <c r="AB649">
        <v>3</v>
      </c>
      <c r="AC649">
        <v>0</v>
      </c>
      <c r="AD649">
        <v>1</v>
      </c>
      <c r="AE649">
        <v>11</v>
      </c>
      <c r="AF649">
        <v>14</v>
      </c>
      <c r="AG649">
        <v>5</v>
      </c>
      <c r="AH649">
        <v>4</v>
      </c>
      <c r="AI649">
        <v>6</v>
      </c>
      <c r="AJ649">
        <v>10</v>
      </c>
      <c r="AK649">
        <v>21</v>
      </c>
      <c r="AL649">
        <v>9</v>
      </c>
      <c r="AM649">
        <v>52</v>
      </c>
      <c r="AN649">
        <v>48</v>
      </c>
      <c r="AO649">
        <v>1.36</v>
      </c>
      <c r="AP649">
        <v>1.52</v>
      </c>
      <c r="AQ649">
        <v>2.39</v>
      </c>
      <c r="AR649">
        <v>65</v>
      </c>
      <c r="AS649">
        <v>74</v>
      </c>
      <c r="AT649">
        <v>45</v>
      </c>
      <c r="AU649">
        <v>19</v>
      </c>
      <c r="AV649">
        <v>10</v>
      </c>
      <c r="AW649">
        <v>27</v>
      </c>
      <c r="AX649">
        <v>72</v>
      </c>
      <c r="AY649">
        <v>47</v>
      </c>
      <c r="AZ649">
        <v>84</v>
      </c>
      <c r="BA649">
        <v>8.83</v>
      </c>
      <c r="BB649">
        <v>4.2699999999999996</v>
      </c>
      <c r="BC649">
        <v>2.1</v>
      </c>
      <c r="BD649">
        <v>3.3</v>
      </c>
      <c r="BE649">
        <v>3.35</v>
      </c>
      <c r="BF649">
        <f>(1/BC649+1/BD649+1/BE649-1)/3</f>
        <v>2.5909413969115464E-2</v>
      </c>
      <c r="BG649">
        <f>1/Table3[[#This Row],[odds_ft_home_team_win]]-Table3[[#This Row],[Margin/3]]</f>
        <v>0.45028106222136072</v>
      </c>
      <c r="BH649">
        <f>1/Table3[[#This Row],[odds_ft_draw]]-Table3[[#This Row],[Margin/3]]</f>
        <v>0.27712088906118759</v>
      </c>
      <c r="BI649">
        <f>1/Table3[[#This Row],[odds_ft_away_team_win]]-Table3[[#This Row],[Margin/3]]</f>
        <v>0.27259804871745169</v>
      </c>
      <c r="BJ649">
        <f>MROUND(Table3[[#This Row],[ProbH]]*100,2)/100</f>
        <v>0.46</v>
      </c>
      <c r="BK649">
        <v>1.33</v>
      </c>
      <c r="BL649">
        <v>2.0499999999999998</v>
      </c>
      <c r="BM649">
        <v>3.65</v>
      </c>
      <c r="BN649">
        <v>7</v>
      </c>
      <c r="BO649">
        <v>1.83</v>
      </c>
      <c r="BP649">
        <v>1.91</v>
      </c>
      <c r="BQ649" t="s">
        <v>680</v>
      </c>
      <c r="BR649">
        <f>VLOOKUP(Table3[[#This Row],[Reference]],metron,10,FALSE)</f>
        <v>2.5405629139072849</v>
      </c>
      <c r="BS649">
        <f>VLOOKUP(Table3[[#This Row],[Reference]],metron,11,FALSE)</f>
        <v>1.4888836329233679</v>
      </c>
      <c r="BT649">
        <f>VLOOKUP(Table3[[#This Row],[Reference]],metron,12,FALSE)</f>
        <v>1.0516792809839171</v>
      </c>
      <c r="BU649">
        <f>VLOOKUP(Table3[[#This Row],[Reference]],metron,13,FALSE)</f>
        <v>0.64581362346263005</v>
      </c>
      <c r="BV649">
        <f>VLOOKUP(Table3[[#This Row],[Reference]],metron,14,FALSE)</f>
        <v>0.45364238410596031</v>
      </c>
      <c r="BW649">
        <f>VLOOKUP(Table3[[#This Row],[Reference]],metron,15,FALSE)</f>
        <v>12.686892177589851</v>
      </c>
      <c r="BX649">
        <f>VLOOKUP(Table3[[#This Row],[Reference]],metron,16,FALSE)</f>
        <v>9.8059196617336148</v>
      </c>
      <c r="BY649">
        <f>VLOOKUP(Table3[[#This Row],[Reference]],metron,17,FALSE)</f>
        <v>5.3198121263877027</v>
      </c>
      <c r="BZ649">
        <f>VLOOKUP(Table3[[#This Row],[Reference]],metron,18,FALSE)</f>
        <v>4.0954312553373189</v>
      </c>
      <c r="CA649">
        <f>VLOOKUP(Table3[[#This Row],[Reference]],metron,19,FALSE)</f>
        <v>7.3670800512021479</v>
      </c>
      <c r="CB649">
        <f>VLOOKUP(Table3[[#This Row],[Reference]],metron,20,FALSE)</f>
        <v>5.710488406396296</v>
      </c>
      <c r="CC649">
        <f>VLOOKUP(Table3[[#This Row],[Reference]],metron,21,FALSE)</f>
        <v>13.0488908033599</v>
      </c>
      <c r="CD649">
        <f>VLOOKUP(Table3[[#This Row],[Reference]],metron,22,FALSE)</f>
        <v>13.714839543398661</v>
      </c>
      <c r="CE649">
        <f>VLOOKUP(Table3[[#This Row],[Reference]],metron,23,FALSE)</f>
        <v>1.567523459812322</v>
      </c>
      <c r="CF649">
        <f>VLOOKUP(Table3[[#This Row],[Reference]],metron,24,FALSE)</f>
        <v>1.951040391676867</v>
      </c>
      <c r="CG649">
        <f>VLOOKUP(Table3[[#This Row],[Reference]],metron,25,FALSE)</f>
        <v>8.3027335781313744E-2</v>
      </c>
      <c r="CH649">
        <f>VLOOKUP(Table3[[#This Row],[Reference]],metron,26,FALSE)</f>
        <v>0.13117095063239501</v>
      </c>
    </row>
    <row r="650" spans="1:86" hidden="1" x14ac:dyDescent="0.45">
      <c r="A650">
        <v>1601685000</v>
      </c>
      <c r="B650" t="s">
        <v>879</v>
      </c>
      <c r="C650" t="s">
        <v>64</v>
      </c>
      <c r="D650" t="s">
        <v>65</v>
      </c>
      <c r="E650" t="s">
        <v>700</v>
      </c>
      <c r="F650" t="s">
        <v>672</v>
      </c>
      <c r="G650" t="s">
        <v>743</v>
      </c>
      <c r="H650">
        <v>13</v>
      </c>
      <c r="I650">
        <v>1</v>
      </c>
      <c r="J650">
        <v>0.71</v>
      </c>
      <c r="K650">
        <v>1.5</v>
      </c>
      <c r="L650">
        <v>0.8</v>
      </c>
      <c r="M650">
        <v>0</v>
      </c>
      <c r="N650">
        <v>2</v>
      </c>
      <c r="O650">
        <v>2</v>
      </c>
      <c r="P650">
        <v>2</v>
      </c>
      <c r="Q650">
        <v>0</v>
      </c>
      <c r="R650">
        <v>2</v>
      </c>
      <c r="T650" t="s">
        <v>880</v>
      </c>
      <c r="U650">
        <v>11</v>
      </c>
      <c r="V650">
        <v>2</v>
      </c>
      <c r="W650">
        <v>2</v>
      </c>
      <c r="X650">
        <v>0</v>
      </c>
      <c r="Y650">
        <v>1</v>
      </c>
      <c r="Z650">
        <v>0</v>
      </c>
      <c r="AA650">
        <v>0</v>
      </c>
      <c r="AB650">
        <v>2</v>
      </c>
      <c r="AC650">
        <v>1</v>
      </c>
      <c r="AD650">
        <v>0</v>
      </c>
      <c r="AE650">
        <v>11</v>
      </c>
      <c r="AF650">
        <v>11</v>
      </c>
      <c r="AG650">
        <v>4</v>
      </c>
      <c r="AH650">
        <v>4</v>
      </c>
      <c r="AI650">
        <v>7</v>
      </c>
      <c r="AJ650">
        <v>7</v>
      </c>
      <c r="AK650">
        <v>9</v>
      </c>
      <c r="AL650">
        <v>12</v>
      </c>
      <c r="AM650">
        <v>60</v>
      </c>
      <c r="AN650">
        <v>40</v>
      </c>
      <c r="AO650">
        <v>1.36</v>
      </c>
      <c r="AP650">
        <v>1.2</v>
      </c>
      <c r="AQ650">
        <v>3.33</v>
      </c>
      <c r="AR650">
        <v>76</v>
      </c>
      <c r="AS650">
        <v>90</v>
      </c>
      <c r="AT650">
        <v>59</v>
      </c>
      <c r="AU650">
        <v>45</v>
      </c>
      <c r="AV650">
        <v>30</v>
      </c>
      <c r="AW650">
        <v>45</v>
      </c>
      <c r="AX650">
        <v>73</v>
      </c>
      <c r="AY650">
        <v>69</v>
      </c>
      <c r="AZ650">
        <v>100</v>
      </c>
      <c r="BA650">
        <v>9.51</v>
      </c>
      <c r="BB650">
        <v>2.63</v>
      </c>
      <c r="BC650">
        <v>3.3</v>
      </c>
      <c r="BD650">
        <v>3.6</v>
      </c>
      <c r="BE650">
        <v>2.0499999999999998</v>
      </c>
      <c r="BF650">
        <f>(1/BC650+1/BD650+1/BE650-1)/3</f>
        <v>2.2870986285620454E-2</v>
      </c>
      <c r="BG650">
        <f>1/Table3[[#This Row],[odds_ft_home_team_win]]-Table3[[#This Row],[Margin/3]]</f>
        <v>0.28015931674468258</v>
      </c>
      <c r="BH650">
        <f>1/Table3[[#This Row],[odds_ft_draw]]-Table3[[#This Row],[Margin/3]]</f>
        <v>0.25490679149215734</v>
      </c>
      <c r="BI650">
        <f>1/Table3[[#This Row],[odds_ft_away_team_win]]-Table3[[#This Row],[Margin/3]]</f>
        <v>0.46493389176316008</v>
      </c>
      <c r="BJ650">
        <f>MROUND(Table3[[#This Row],[ProbH]]*100,2)/100</f>
        <v>0.28000000000000003</v>
      </c>
      <c r="BK650">
        <v>1.22</v>
      </c>
      <c r="BL650">
        <v>1.71</v>
      </c>
      <c r="BM650">
        <v>2.8</v>
      </c>
      <c r="BN650">
        <v>5.15</v>
      </c>
      <c r="BO650">
        <v>1.62</v>
      </c>
      <c r="BP650">
        <v>2.15</v>
      </c>
      <c r="BQ650" t="s">
        <v>711</v>
      </c>
      <c r="BR650">
        <f>VLOOKUP(Table3[[#This Row],[Reference]],metron,10,FALSE)</f>
        <v>2.5445607358071678</v>
      </c>
      <c r="BS650">
        <f>VLOOKUP(Table3[[#This Row],[Reference]],metron,11,FALSE)</f>
        <v>1.128766254360926</v>
      </c>
      <c r="BT650">
        <f>VLOOKUP(Table3[[#This Row],[Reference]],metron,12,FALSE)</f>
        <v>1.415794481446242</v>
      </c>
      <c r="BU650">
        <f>VLOOKUP(Table3[[#This Row],[Reference]],metron,13,FALSE)</f>
        <v>0.49635267998731369</v>
      </c>
      <c r="BV650">
        <f>VLOOKUP(Table3[[#This Row],[Reference]],metron,14,FALSE)</f>
        <v>0.61084681255946716</v>
      </c>
      <c r="BW650">
        <f>VLOOKUP(Table3[[#This Row],[Reference]],metron,15,FALSE)</f>
        <v>11.04442036836403</v>
      </c>
      <c r="BX650">
        <f>VLOOKUP(Table3[[#This Row],[Reference]],metron,16,FALSE)</f>
        <v>11.38840736728061</v>
      </c>
      <c r="BY650">
        <f>VLOOKUP(Table3[[#This Row],[Reference]],metron,17,FALSE)</f>
        <v>4.5379574003276897</v>
      </c>
      <c r="BZ650">
        <f>VLOOKUP(Table3[[#This Row],[Reference]],metron,18,FALSE)</f>
        <v>4.8481703986892413</v>
      </c>
      <c r="CA650">
        <f>VLOOKUP(Table3[[#This Row],[Reference]],metron,19,FALSE)</f>
        <v>6.5064629680363399</v>
      </c>
      <c r="CB650">
        <f>VLOOKUP(Table3[[#This Row],[Reference]],metron,20,FALSE)</f>
        <v>6.540236968591369</v>
      </c>
      <c r="CC650">
        <f>VLOOKUP(Table3[[#This Row],[Reference]],metron,21,FALSE)</f>
        <v>13.117582417582421</v>
      </c>
      <c r="CD650">
        <f>VLOOKUP(Table3[[#This Row],[Reference]],metron,22,FALSE)</f>
        <v>13.28241758241758</v>
      </c>
      <c r="CE650">
        <f>VLOOKUP(Table3[[#This Row],[Reference]],metron,23,FALSE)</f>
        <v>1.792592592592593</v>
      </c>
      <c r="CF650">
        <f>VLOOKUP(Table3[[#This Row],[Reference]],metron,24,FALSE)</f>
        <v>1.806980433632998</v>
      </c>
      <c r="CG650">
        <f>VLOOKUP(Table3[[#This Row],[Reference]],metron,25,FALSE)</f>
        <v>0.1047065044949762</v>
      </c>
      <c r="CH650">
        <f>VLOOKUP(Table3[[#This Row],[Reference]],metron,26,FALSE)</f>
        <v>0.1073506081438392</v>
      </c>
    </row>
    <row r="651" spans="1:86" hidden="1" x14ac:dyDescent="0.45">
      <c r="A651">
        <v>1601692200</v>
      </c>
      <c r="B651" t="s">
        <v>881</v>
      </c>
      <c r="C651" t="s">
        <v>64</v>
      </c>
      <c r="D651" t="s">
        <v>65</v>
      </c>
      <c r="E651" t="s">
        <v>667</v>
      </c>
      <c r="F651" t="s">
        <v>699</v>
      </c>
      <c r="G651" t="s">
        <v>725</v>
      </c>
      <c r="H651">
        <v>13</v>
      </c>
      <c r="I651">
        <v>2.6</v>
      </c>
      <c r="J651">
        <v>0.33</v>
      </c>
      <c r="K651">
        <v>2.29</v>
      </c>
      <c r="L651">
        <v>0.65</v>
      </c>
      <c r="M651">
        <v>2</v>
      </c>
      <c r="N651">
        <v>1</v>
      </c>
      <c r="O651">
        <v>3</v>
      </c>
      <c r="P651">
        <v>0</v>
      </c>
      <c r="Q651">
        <v>0</v>
      </c>
      <c r="R651">
        <v>0</v>
      </c>
      <c r="S651" t="s">
        <v>882</v>
      </c>
      <c r="T651">
        <v>52</v>
      </c>
      <c r="U651">
        <v>5</v>
      </c>
      <c r="V651">
        <v>2</v>
      </c>
      <c r="W651">
        <v>2</v>
      </c>
      <c r="X651">
        <v>0</v>
      </c>
      <c r="Y651">
        <v>5</v>
      </c>
      <c r="Z651">
        <v>0</v>
      </c>
      <c r="AA651">
        <v>1</v>
      </c>
      <c r="AB651">
        <v>1</v>
      </c>
      <c r="AC651">
        <v>1</v>
      </c>
      <c r="AD651">
        <v>4</v>
      </c>
      <c r="AE651">
        <v>11</v>
      </c>
      <c r="AF651">
        <v>6</v>
      </c>
      <c r="AG651">
        <v>5</v>
      </c>
      <c r="AH651">
        <v>3</v>
      </c>
      <c r="AI651">
        <v>6</v>
      </c>
      <c r="AJ651">
        <v>3</v>
      </c>
      <c r="AK651">
        <v>14</v>
      </c>
      <c r="AL651">
        <v>15</v>
      </c>
      <c r="AM651">
        <v>75</v>
      </c>
      <c r="AN651">
        <v>25</v>
      </c>
      <c r="AO651">
        <v>1.48</v>
      </c>
      <c r="AP651">
        <v>0.73</v>
      </c>
      <c r="AQ651">
        <v>2.69</v>
      </c>
      <c r="AR651">
        <v>72</v>
      </c>
      <c r="AS651">
        <v>82</v>
      </c>
      <c r="AT651">
        <v>45</v>
      </c>
      <c r="AU651">
        <v>17</v>
      </c>
      <c r="AV651">
        <v>9</v>
      </c>
      <c r="AW651">
        <v>27</v>
      </c>
      <c r="AX651">
        <v>65</v>
      </c>
      <c r="AY651">
        <v>44</v>
      </c>
      <c r="AZ651">
        <v>74</v>
      </c>
      <c r="BA651">
        <v>7.57</v>
      </c>
      <c r="BB651">
        <v>3.17</v>
      </c>
      <c r="BC651">
        <v>1.36</v>
      </c>
      <c r="BD651">
        <v>4.4000000000000004</v>
      </c>
      <c r="BE651">
        <v>6.25</v>
      </c>
      <c r="BF651">
        <f>(1/BC651+1/BD651+1/BE651-1)/3</f>
        <v>4.0855614973262032E-2</v>
      </c>
      <c r="BG651">
        <f>1/Table3[[#This Row],[odds_ft_home_team_win]]-Table3[[#This Row],[Margin/3]]</f>
        <v>0.6944385026737967</v>
      </c>
      <c r="BH651">
        <f>1/Table3[[#This Row],[odds_ft_draw]]-Table3[[#This Row],[Margin/3]]</f>
        <v>0.18641711229946523</v>
      </c>
      <c r="BI651">
        <f>1/Table3[[#This Row],[odds_ft_away_team_win]]-Table3[[#This Row],[Margin/3]]</f>
        <v>0.11914438502673796</v>
      </c>
      <c r="BJ651">
        <f>MROUND(Table3[[#This Row],[ProbH]]*100,2)/100</f>
        <v>0.7</v>
      </c>
      <c r="BK651">
        <v>0</v>
      </c>
      <c r="BL651">
        <v>1.55</v>
      </c>
      <c r="BM651">
        <v>0</v>
      </c>
      <c r="BN651">
        <v>0</v>
      </c>
      <c r="BO651">
        <v>0</v>
      </c>
      <c r="BP651">
        <v>0</v>
      </c>
      <c r="BQ651" t="s">
        <v>736</v>
      </c>
      <c r="BR651">
        <f>VLOOKUP(Table3[[#This Row],[Reference]],metron,10,FALSE)</f>
        <v>2.9925826028320968</v>
      </c>
      <c r="BS651">
        <f>VLOOKUP(Table3[[#This Row],[Reference]],metron,11,FALSE)</f>
        <v>2.224544841537424</v>
      </c>
      <c r="BT651">
        <f>VLOOKUP(Table3[[#This Row],[Reference]],metron,12,FALSE)</f>
        <v>0.76803776129467294</v>
      </c>
      <c r="BU651">
        <f>VLOOKUP(Table3[[#This Row],[Reference]],metron,13,FALSE)</f>
        <v>0.96561024949426832</v>
      </c>
      <c r="BV651">
        <f>VLOOKUP(Table3[[#This Row],[Reference]],metron,14,FALSE)</f>
        <v>0.34187457855697911</v>
      </c>
      <c r="BW651">
        <f>VLOOKUP(Table3[[#This Row],[Reference]],metron,15,FALSE)</f>
        <v>16.100000000000001</v>
      </c>
      <c r="BX651">
        <f>VLOOKUP(Table3[[#This Row],[Reference]],metron,16,FALSE)</f>
        <v>8.3493506493506491</v>
      </c>
      <c r="BY651">
        <f>VLOOKUP(Table3[[#This Row],[Reference]],metron,17,FALSE)</f>
        <v>7.2678100263852254</v>
      </c>
      <c r="BZ651">
        <f>VLOOKUP(Table3[[#This Row],[Reference]],metron,18,FALSE)</f>
        <v>3.2770448548812658</v>
      </c>
      <c r="CA651">
        <f>VLOOKUP(Table3[[#This Row],[Reference]],metron,19,FALSE)</f>
        <v>8.832189973614776</v>
      </c>
      <c r="CB651">
        <f>VLOOKUP(Table3[[#This Row],[Reference]],metron,20,FALSE)</f>
        <v>5.0723057944693828</v>
      </c>
      <c r="CC651">
        <f>VLOOKUP(Table3[[#This Row],[Reference]],metron,21,FALSE)</f>
        <v>11.95872170439414</v>
      </c>
      <c r="CD651">
        <f>VLOOKUP(Table3[[#This Row],[Reference]],metron,22,FALSE)</f>
        <v>13.450066577896139</v>
      </c>
      <c r="CE651">
        <f>VLOOKUP(Table3[[#This Row],[Reference]],metron,23,FALSE)</f>
        <v>1.301526717557252</v>
      </c>
      <c r="CF651">
        <f>VLOOKUP(Table3[[#This Row],[Reference]],metron,24,FALSE)</f>
        <v>1.9796437659033079</v>
      </c>
      <c r="CG651">
        <f>VLOOKUP(Table3[[#This Row],[Reference]],metron,25,FALSE)</f>
        <v>5.3435114503816793E-2</v>
      </c>
      <c r="CH651">
        <f>VLOOKUP(Table3[[#This Row],[Reference]],metron,26,FALSE)</f>
        <v>0.1183206106870229</v>
      </c>
    </row>
    <row r="652" spans="1:86" hidden="1" x14ac:dyDescent="0.45">
      <c r="A652">
        <v>1601762400</v>
      </c>
      <c r="B652" t="s">
        <v>883</v>
      </c>
      <c r="C652" t="s">
        <v>64</v>
      </c>
      <c r="D652" t="s">
        <v>65</v>
      </c>
      <c r="E652" t="s">
        <v>677</v>
      </c>
      <c r="F652" t="s">
        <v>660</v>
      </c>
      <c r="G652" t="s">
        <v>710</v>
      </c>
      <c r="H652">
        <v>13</v>
      </c>
      <c r="I652">
        <v>1.17</v>
      </c>
      <c r="J652">
        <v>0.4</v>
      </c>
      <c r="K652">
        <v>1.21</v>
      </c>
      <c r="L652">
        <v>0.72</v>
      </c>
      <c r="M652">
        <v>0</v>
      </c>
      <c r="N652">
        <v>1</v>
      </c>
      <c r="O652">
        <v>1</v>
      </c>
      <c r="P652">
        <v>0</v>
      </c>
      <c r="Q652">
        <v>0</v>
      </c>
      <c r="R652">
        <v>0</v>
      </c>
      <c r="T652">
        <v>55</v>
      </c>
      <c r="U652">
        <v>10</v>
      </c>
      <c r="V652">
        <v>3</v>
      </c>
      <c r="W652">
        <v>2</v>
      </c>
      <c r="X652">
        <v>0</v>
      </c>
      <c r="Y652">
        <v>3</v>
      </c>
      <c r="Z652">
        <v>0</v>
      </c>
      <c r="AA652">
        <v>0</v>
      </c>
      <c r="AB652">
        <v>2</v>
      </c>
      <c r="AC652">
        <v>1</v>
      </c>
      <c r="AD652">
        <v>2</v>
      </c>
      <c r="AE652">
        <v>17</v>
      </c>
      <c r="AF652">
        <v>12</v>
      </c>
      <c r="AG652">
        <v>0</v>
      </c>
      <c r="AH652">
        <v>5</v>
      </c>
      <c r="AI652">
        <v>17</v>
      </c>
      <c r="AJ652">
        <v>7</v>
      </c>
      <c r="AK652">
        <v>-1</v>
      </c>
      <c r="AL652">
        <v>-1</v>
      </c>
      <c r="AM652">
        <v>63</v>
      </c>
      <c r="AN652">
        <v>37</v>
      </c>
      <c r="AO652">
        <v>1.42</v>
      </c>
      <c r="AP652">
        <v>1.29</v>
      </c>
      <c r="AQ652">
        <v>2.02</v>
      </c>
      <c r="AR652">
        <v>55</v>
      </c>
      <c r="AS652">
        <v>65</v>
      </c>
      <c r="AT652">
        <v>37</v>
      </c>
      <c r="AU652">
        <v>0</v>
      </c>
      <c r="AV652">
        <v>0</v>
      </c>
      <c r="AW652">
        <v>9</v>
      </c>
      <c r="AX652">
        <v>55</v>
      </c>
      <c r="AY652">
        <v>47</v>
      </c>
      <c r="AZ652">
        <v>92</v>
      </c>
      <c r="BA652">
        <v>7.03</v>
      </c>
      <c r="BB652">
        <v>5.6</v>
      </c>
      <c r="BC652">
        <v>2.4</v>
      </c>
      <c r="BD652">
        <v>3.15</v>
      </c>
      <c r="BE652">
        <v>2.85</v>
      </c>
      <c r="BF652">
        <f>(1/BC652+1/BD652+1/BE652-1)/3</f>
        <v>2.8334725703146768E-2</v>
      </c>
      <c r="BG652">
        <f>1/Table3[[#This Row],[odds_ft_home_team_win]]-Table3[[#This Row],[Margin/3]]</f>
        <v>0.38833194096351992</v>
      </c>
      <c r="BH652">
        <f>1/Table3[[#This Row],[odds_ft_draw]]-Table3[[#This Row],[Margin/3]]</f>
        <v>0.28912559175717067</v>
      </c>
      <c r="BI652">
        <f>1/Table3[[#This Row],[odds_ft_away_team_win]]-Table3[[#This Row],[Margin/3]]</f>
        <v>0.32254246727930935</v>
      </c>
      <c r="BJ652">
        <f>MROUND(Table3[[#This Row],[ProbH]]*100,2)/100</f>
        <v>0.38</v>
      </c>
      <c r="BK652">
        <v>1.38</v>
      </c>
      <c r="BL652">
        <v>2.15</v>
      </c>
      <c r="BM652">
        <v>4</v>
      </c>
      <c r="BN652">
        <v>7.75</v>
      </c>
      <c r="BO652">
        <v>1.87</v>
      </c>
      <c r="BP652">
        <v>1.83</v>
      </c>
      <c r="BQ652" t="s">
        <v>733</v>
      </c>
      <c r="BR652">
        <f>VLOOKUP(Table3[[#This Row],[Reference]],metron,10,FALSE)</f>
        <v>2.4900895140664963</v>
      </c>
      <c r="BS652">
        <f>VLOOKUP(Table3[[#This Row],[Reference]],metron,11,FALSE)</f>
        <v>1.330562659846547</v>
      </c>
      <c r="BT652">
        <f>VLOOKUP(Table3[[#This Row],[Reference]],metron,12,FALSE)</f>
        <v>1.1595268542199491</v>
      </c>
      <c r="BU652">
        <f>VLOOKUP(Table3[[#This Row],[Reference]],metron,13,FALSE)</f>
        <v>0.59053607588191415</v>
      </c>
      <c r="BV652">
        <f>VLOOKUP(Table3[[#This Row],[Reference]],metron,14,FALSE)</f>
        <v>0.50069274219332838</v>
      </c>
      <c r="BW652">
        <f>VLOOKUP(Table3[[#This Row],[Reference]],metron,15,FALSE)</f>
        <v>11.79715236686391</v>
      </c>
      <c r="BX652">
        <f>VLOOKUP(Table3[[#This Row],[Reference]],metron,16,FALSE)</f>
        <v>10.317122781065089</v>
      </c>
      <c r="BY652">
        <f>VLOOKUP(Table3[[#This Row],[Reference]],metron,17,FALSE)</f>
        <v>5.0637025966747622</v>
      </c>
      <c r="BZ652">
        <f>VLOOKUP(Table3[[#This Row],[Reference]],metron,18,FALSE)</f>
        <v>4.4674014571268454</v>
      </c>
      <c r="CA652">
        <f>VLOOKUP(Table3[[#This Row],[Reference]],metron,19,FALSE)</f>
        <v>6.7334497701891483</v>
      </c>
      <c r="CB652">
        <f>VLOOKUP(Table3[[#This Row],[Reference]],metron,20,FALSE)</f>
        <v>5.849721323938244</v>
      </c>
      <c r="CC652">
        <f>VLOOKUP(Table3[[#This Row],[Reference]],metron,21,FALSE)</f>
        <v>12.89644194756554</v>
      </c>
      <c r="CD652">
        <f>VLOOKUP(Table3[[#This Row],[Reference]],metron,22,FALSE)</f>
        <v>13.3434456928839</v>
      </c>
      <c r="CE652">
        <f>VLOOKUP(Table3[[#This Row],[Reference]],metron,23,FALSE)</f>
        <v>1.6144382124117971</v>
      </c>
      <c r="CF652">
        <f>VLOOKUP(Table3[[#This Row],[Reference]],metron,24,FALSE)</f>
        <v>1.9032024606477289</v>
      </c>
      <c r="CG652">
        <f>VLOOKUP(Table3[[#This Row],[Reference]],metron,25,FALSE)</f>
        <v>9.372172969060974E-2</v>
      </c>
      <c r="CH652">
        <f>VLOOKUP(Table3[[#This Row],[Reference]],metron,26,FALSE)</f>
        <v>0.11669983716301791</v>
      </c>
    </row>
    <row r="653" spans="1:86" hidden="1" x14ac:dyDescent="0.45">
      <c r="A653">
        <v>1601769600</v>
      </c>
      <c r="B653" t="s">
        <v>884</v>
      </c>
      <c r="C653" t="s">
        <v>64</v>
      </c>
      <c r="D653" t="s">
        <v>65</v>
      </c>
      <c r="E653" t="s">
        <v>661</v>
      </c>
      <c r="F653" t="s">
        <v>688</v>
      </c>
      <c r="G653" t="s">
        <v>673</v>
      </c>
      <c r="H653">
        <v>13</v>
      </c>
      <c r="I653">
        <v>1.83</v>
      </c>
      <c r="J653">
        <v>0.6</v>
      </c>
      <c r="K653">
        <v>1.53</v>
      </c>
      <c r="L653">
        <v>0.35</v>
      </c>
      <c r="M653">
        <v>3</v>
      </c>
      <c r="N653">
        <v>0</v>
      </c>
      <c r="O653">
        <v>3</v>
      </c>
      <c r="P653">
        <v>0</v>
      </c>
      <c r="Q653">
        <v>0</v>
      </c>
      <c r="R653">
        <v>0</v>
      </c>
      <c r="S653" t="s">
        <v>475</v>
      </c>
      <c r="U653">
        <v>4</v>
      </c>
      <c r="V653">
        <v>1</v>
      </c>
      <c r="W653">
        <v>2</v>
      </c>
      <c r="X653">
        <v>0</v>
      </c>
      <c r="Y653">
        <v>3</v>
      </c>
      <c r="Z653">
        <v>1</v>
      </c>
      <c r="AA653">
        <v>0</v>
      </c>
      <c r="AB653">
        <v>2</v>
      </c>
      <c r="AC653">
        <v>0</v>
      </c>
      <c r="AD653">
        <v>4</v>
      </c>
      <c r="AE653">
        <v>18</v>
      </c>
      <c r="AF653">
        <v>8</v>
      </c>
      <c r="AG653">
        <v>7</v>
      </c>
      <c r="AH653">
        <v>3</v>
      </c>
      <c r="AI653">
        <v>11</v>
      </c>
      <c r="AJ653">
        <v>5</v>
      </c>
      <c r="AK653">
        <v>8</v>
      </c>
      <c r="AL653">
        <v>11</v>
      </c>
      <c r="AM653">
        <v>69</v>
      </c>
      <c r="AN653">
        <v>31</v>
      </c>
      <c r="AO653">
        <v>1.99</v>
      </c>
      <c r="AP653">
        <v>0.82</v>
      </c>
      <c r="AQ653">
        <v>3.04</v>
      </c>
      <c r="AR653">
        <v>64</v>
      </c>
      <c r="AS653">
        <v>100</v>
      </c>
      <c r="AT653">
        <v>65</v>
      </c>
      <c r="AU653">
        <v>29</v>
      </c>
      <c r="AV653">
        <v>10</v>
      </c>
      <c r="AW653">
        <v>29</v>
      </c>
      <c r="AX653">
        <v>65</v>
      </c>
      <c r="AY653">
        <v>74</v>
      </c>
      <c r="AZ653">
        <v>100</v>
      </c>
      <c r="BA653">
        <v>9.9</v>
      </c>
      <c r="BB653">
        <v>5</v>
      </c>
      <c r="BC653">
        <v>1.42</v>
      </c>
      <c r="BD653">
        <v>4.3499999999999996</v>
      </c>
      <c r="BE653">
        <v>7</v>
      </c>
      <c r="BF653">
        <f>(1/BC653+1/BD653+1/BE653-1)/3</f>
        <v>2.5655850813694443E-2</v>
      </c>
      <c r="BG653">
        <f>1/Table3[[#This Row],[odds_ft_home_team_win]]-Table3[[#This Row],[Margin/3]]</f>
        <v>0.67856950129898164</v>
      </c>
      <c r="BH653">
        <f>1/Table3[[#This Row],[odds_ft_draw]]-Table3[[#This Row],[Margin/3]]</f>
        <v>0.20422920665756994</v>
      </c>
      <c r="BI653">
        <f>1/Table3[[#This Row],[odds_ft_away_team_win]]-Table3[[#This Row],[Margin/3]]</f>
        <v>0.11720129204344841</v>
      </c>
      <c r="BJ653">
        <f>MROUND(Table3[[#This Row],[ProbH]]*100,2)/100</f>
        <v>0.68</v>
      </c>
      <c r="BK653">
        <v>1.22</v>
      </c>
      <c r="BL653">
        <v>1.71</v>
      </c>
      <c r="BM653">
        <v>2.8</v>
      </c>
      <c r="BN653">
        <v>5.15</v>
      </c>
      <c r="BO653">
        <v>1.87</v>
      </c>
      <c r="BP653">
        <v>1.83</v>
      </c>
      <c r="BQ653" t="s">
        <v>715</v>
      </c>
      <c r="BR653">
        <f>VLOOKUP(Table3[[#This Row],[Reference]],metron,10,FALSE)</f>
        <v>2.9107565011820329</v>
      </c>
      <c r="BS653">
        <f>VLOOKUP(Table3[[#This Row],[Reference]],metron,11,FALSE)</f>
        <v>2.1359338061465718</v>
      </c>
      <c r="BT653">
        <f>VLOOKUP(Table3[[#This Row],[Reference]],metron,12,FALSE)</f>
        <v>0.77482269503546097</v>
      </c>
      <c r="BU653">
        <f>VLOOKUP(Table3[[#This Row],[Reference]],metron,13,FALSE)</f>
        <v>0.93380614657210403</v>
      </c>
      <c r="BV653">
        <f>VLOOKUP(Table3[[#This Row],[Reference]],metron,14,FALSE)</f>
        <v>0.33747044917257679</v>
      </c>
      <c r="BW653">
        <f>VLOOKUP(Table3[[#This Row],[Reference]],metron,15,FALSE)</f>
        <v>15.783723522853959</v>
      </c>
      <c r="BX653">
        <f>VLOOKUP(Table3[[#This Row],[Reference]],metron,16,FALSE)</f>
        <v>8.5830546265328866</v>
      </c>
      <c r="BY653">
        <f>VLOOKUP(Table3[[#This Row],[Reference]],metron,17,FALSE)</f>
        <v>6.7338618346545864</v>
      </c>
      <c r="BZ653">
        <f>VLOOKUP(Table3[[#This Row],[Reference]],metron,18,FALSE)</f>
        <v>3.2842582106455271</v>
      </c>
      <c r="CA653">
        <f>VLOOKUP(Table3[[#This Row],[Reference]],metron,19,FALSE)</f>
        <v>9.049861688199373</v>
      </c>
      <c r="CB653">
        <f>VLOOKUP(Table3[[#This Row],[Reference]],metron,20,FALSE)</f>
        <v>5.2987964158873595</v>
      </c>
      <c r="CC653">
        <f>VLOOKUP(Table3[[#This Row],[Reference]],metron,21,FALSE)</f>
        <v>12.362500000000001</v>
      </c>
      <c r="CD653">
        <f>VLOOKUP(Table3[[#This Row],[Reference]],metron,22,FALSE)</f>
        <v>13.904545454545451</v>
      </c>
      <c r="CE653">
        <f>VLOOKUP(Table3[[#This Row],[Reference]],metron,23,FALSE)</f>
        <v>1.353005464480874</v>
      </c>
      <c r="CF653">
        <f>VLOOKUP(Table3[[#This Row],[Reference]],metron,24,FALSE)</f>
        <v>2.0185792349726781</v>
      </c>
      <c r="CG653">
        <f>VLOOKUP(Table3[[#This Row],[Reference]],metron,25,FALSE)</f>
        <v>6.6666666666666666E-2</v>
      </c>
      <c r="CH653">
        <f>VLOOKUP(Table3[[#This Row],[Reference]],metron,26,FALSE)</f>
        <v>0.1213114754098361</v>
      </c>
    </row>
    <row r="654" spans="1:86" hidden="1" x14ac:dyDescent="0.45">
      <c r="A654">
        <v>1601776800</v>
      </c>
      <c r="B654" t="s">
        <v>885</v>
      </c>
      <c r="C654" t="s">
        <v>64</v>
      </c>
      <c r="D654" t="s">
        <v>65</v>
      </c>
      <c r="E654" t="s">
        <v>694</v>
      </c>
      <c r="F654" t="s">
        <v>682</v>
      </c>
      <c r="G654" t="s">
        <v>668</v>
      </c>
      <c r="H654">
        <v>13</v>
      </c>
      <c r="I654">
        <v>2.17</v>
      </c>
      <c r="J654">
        <v>1.6</v>
      </c>
      <c r="K654">
        <v>2.37</v>
      </c>
      <c r="L654">
        <v>1.25</v>
      </c>
      <c r="M654">
        <v>2</v>
      </c>
      <c r="N654">
        <v>2</v>
      </c>
      <c r="O654">
        <v>4</v>
      </c>
      <c r="P654">
        <v>2</v>
      </c>
      <c r="Q654">
        <v>1</v>
      </c>
      <c r="R654">
        <v>1</v>
      </c>
      <c r="S654" t="s">
        <v>886</v>
      </c>
      <c r="T654" t="s">
        <v>887</v>
      </c>
      <c r="U654">
        <v>3</v>
      </c>
      <c r="V654">
        <v>5</v>
      </c>
      <c r="W654">
        <v>1</v>
      </c>
      <c r="X654">
        <v>0</v>
      </c>
      <c r="Y654">
        <v>4</v>
      </c>
      <c r="Z654">
        <v>1</v>
      </c>
      <c r="AA654">
        <v>0</v>
      </c>
      <c r="AB654">
        <v>1</v>
      </c>
      <c r="AC654">
        <v>0</v>
      </c>
      <c r="AD654">
        <v>5</v>
      </c>
      <c r="AE654">
        <v>26</v>
      </c>
      <c r="AF654">
        <v>12</v>
      </c>
      <c r="AG654">
        <v>9</v>
      </c>
      <c r="AH654">
        <v>5</v>
      </c>
      <c r="AI654">
        <v>17</v>
      </c>
      <c r="AJ654">
        <v>7</v>
      </c>
      <c r="AK654">
        <v>14</v>
      </c>
      <c r="AL654">
        <v>19</v>
      </c>
      <c r="AM654">
        <v>59</v>
      </c>
      <c r="AN654">
        <v>41</v>
      </c>
      <c r="AO654">
        <v>2.58</v>
      </c>
      <c r="AP654">
        <v>1.3</v>
      </c>
      <c r="AQ654">
        <v>2.59</v>
      </c>
      <c r="AR654">
        <v>64</v>
      </c>
      <c r="AS654">
        <v>82</v>
      </c>
      <c r="AT654">
        <v>54</v>
      </c>
      <c r="AU654">
        <v>34</v>
      </c>
      <c r="AV654">
        <v>0</v>
      </c>
      <c r="AW654">
        <v>25</v>
      </c>
      <c r="AX654">
        <v>72</v>
      </c>
      <c r="AY654">
        <v>55</v>
      </c>
      <c r="AZ654">
        <v>74</v>
      </c>
      <c r="BA654">
        <v>7.83</v>
      </c>
      <c r="BB654">
        <v>5.37</v>
      </c>
      <c r="BC654">
        <v>2.0499999999999998</v>
      </c>
      <c r="BD654">
        <v>3.45</v>
      </c>
      <c r="BE654">
        <v>3.3</v>
      </c>
      <c r="BF654">
        <f>(1/BC654+1/BD654+1/BE654-1)/3</f>
        <v>2.6896751180950584E-2</v>
      </c>
      <c r="BG654">
        <f>1/Table3[[#This Row],[odds_ft_home_team_win]]-Table3[[#This Row],[Margin/3]]</f>
        <v>0.46090812686782995</v>
      </c>
      <c r="BH654">
        <f>1/Table3[[#This Row],[odds_ft_draw]]-Table3[[#This Row],[Margin/3]]</f>
        <v>0.26295832128281754</v>
      </c>
      <c r="BI654">
        <f>1/Table3[[#This Row],[odds_ft_away_team_win]]-Table3[[#This Row],[Margin/3]]</f>
        <v>0.27613355184935245</v>
      </c>
      <c r="BJ654">
        <f>MROUND(Table3[[#This Row],[ProbH]]*100,2)/100</f>
        <v>0.46</v>
      </c>
      <c r="BK654">
        <v>1.2</v>
      </c>
      <c r="BL654">
        <v>1.67</v>
      </c>
      <c r="BM654">
        <v>2.7</v>
      </c>
      <c r="BN654">
        <v>4.8499999999999996</v>
      </c>
      <c r="BO654">
        <v>1.56</v>
      </c>
      <c r="BP654">
        <v>2.2999999999999998</v>
      </c>
      <c r="BQ654" t="s">
        <v>770</v>
      </c>
      <c r="BR654">
        <f>VLOOKUP(Table3[[#This Row],[Reference]],metron,10,FALSE)</f>
        <v>2.5405629139072849</v>
      </c>
      <c r="BS654">
        <f>VLOOKUP(Table3[[#This Row],[Reference]],metron,11,FALSE)</f>
        <v>1.4888836329233679</v>
      </c>
      <c r="BT654">
        <f>VLOOKUP(Table3[[#This Row],[Reference]],metron,12,FALSE)</f>
        <v>1.0516792809839171</v>
      </c>
      <c r="BU654">
        <f>VLOOKUP(Table3[[#This Row],[Reference]],metron,13,FALSE)</f>
        <v>0.64581362346263005</v>
      </c>
      <c r="BV654">
        <f>VLOOKUP(Table3[[#This Row],[Reference]],metron,14,FALSE)</f>
        <v>0.45364238410596031</v>
      </c>
      <c r="BW654">
        <f>VLOOKUP(Table3[[#This Row],[Reference]],metron,15,FALSE)</f>
        <v>12.686892177589851</v>
      </c>
      <c r="BX654">
        <f>VLOOKUP(Table3[[#This Row],[Reference]],metron,16,FALSE)</f>
        <v>9.8059196617336148</v>
      </c>
      <c r="BY654">
        <f>VLOOKUP(Table3[[#This Row],[Reference]],metron,17,FALSE)</f>
        <v>5.3198121263877027</v>
      </c>
      <c r="BZ654">
        <f>VLOOKUP(Table3[[#This Row],[Reference]],metron,18,FALSE)</f>
        <v>4.0954312553373189</v>
      </c>
      <c r="CA654">
        <f>VLOOKUP(Table3[[#This Row],[Reference]],metron,19,FALSE)</f>
        <v>7.3670800512021479</v>
      </c>
      <c r="CB654">
        <f>VLOOKUP(Table3[[#This Row],[Reference]],metron,20,FALSE)</f>
        <v>5.710488406396296</v>
      </c>
      <c r="CC654">
        <f>VLOOKUP(Table3[[#This Row],[Reference]],metron,21,FALSE)</f>
        <v>13.0488908033599</v>
      </c>
      <c r="CD654">
        <f>VLOOKUP(Table3[[#This Row],[Reference]],metron,22,FALSE)</f>
        <v>13.714839543398661</v>
      </c>
      <c r="CE654">
        <f>VLOOKUP(Table3[[#This Row],[Reference]],metron,23,FALSE)</f>
        <v>1.567523459812322</v>
      </c>
      <c r="CF654">
        <f>VLOOKUP(Table3[[#This Row],[Reference]],metron,24,FALSE)</f>
        <v>1.951040391676867</v>
      </c>
      <c r="CG654">
        <f>VLOOKUP(Table3[[#This Row],[Reference]],metron,25,FALSE)</f>
        <v>8.3027335781313744E-2</v>
      </c>
      <c r="CH654">
        <f>VLOOKUP(Table3[[#This Row],[Reference]],metron,26,FALSE)</f>
        <v>0.13117095063239501</v>
      </c>
    </row>
    <row r="655" spans="1:86" hidden="1" x14ac:dyDescent="0.45">
      <c r="A655">
        <v>1601830800</v>
      </c>
      <c r="B655" t="s">
        <v>888</v>
      </c>
      <c r="C655" t="s">
        <v>64</v>
      </c>
      <c r="D655" t="s">
        <v>65</v>
      </c>
      <c r="E655" t="s">
        <v>705</v>
      </c>
      <c r="F655" t="s">
        <v>671</v>
      </c>
      <c r="G655" t="s">
        <v>678</v>
      </c>
      <c r="H655">
        <v>13</v>
      </c>
      <c r="I655">
        <v>1.8</v>
      </c>
      <c r="J655">
        <v>1.67</v>
      </c>
      <c r="K655">
        <v>2</v>
      </c>
      <c r="L655">
        <v>1.77</v>
      </c>
      <c r="M655">
        <v>2</v>
      </c>
      <c r="N655">
        <v>0</v>
      </c>
      <c r="O655">
        <v>2</v>
      </c>
      <c r="P655">
        <v>1</v>
      </c>
      <c r="Q655">
        <v>1</v>
      </c>
      <c r="R655">
        <v>0</v>
      </c>
      <c r="S655" t="s">
        <v>889</v>
      </c>
      <c r="U655">
        <v>5</v>
      </c>
      <c r="V655">
        <v>10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13</v>
      </c>
      <c r="AF655">
        <v>31</v>
      </c>
      <c r="AG655">
        <v>3</v>
      </c>
      <c r="AH655">
        <v>7</v>
      </c>
      <c r="AI655">
        <v>10</v>
      </c>
      <c r="AJ655">
        <v>24</v>
      </c>
      <c r="AK655">
        <v>12</v>
      </c>
      <c r="AL655">
        <v>15</v>
      </c>
      <c r="AM655">
        <v>33</v>
      </c>
      <c r="AN655">
        <v>67</v>
      </c>
      <c r="AO655">
        <v>1.24</v>
      </c>
      <c r="AP655">
        <v>2.98</v>
      </c>
      <c r="AQ655">
        <v>2.84</v>
      </c>
      <c r="AR655">
        <v>64</v>
      </c>
      <c r="AS655">
        <v>64</v>
      </c>
      <c r="AT655">
        <v>55</v>
      </c>
      <c r="AU655">
        <v>37</v>
      </c>
      <c r="AV655">
        <v>29</v>
      </c>
      <c r="AW655">
        <v>37</v>
      </c>
      <c r="AX655">
        <v>64</v>
      </c>
      <c r="AY655">
        <v>55</v>
      </c>
      <c r="AZ655">
        <v>92</v>
      </c>
      <c r="BA655">
        <v>10.53</v>
      </c>
      <c r="BB655">
        <v>4.8</v>
      </c>
      <c r="BC655">
        <v>4</v>
      </c>
      <c r="BD655">
        <v>3.8</v>
      </c>
      <c r="BE655">
        <v>1.77</v>
      </c>
      <c r="BF655">
        <f>(1/BC655+1/BD655+1/BE655-1)/3</f>
        <v>2.6043215383090512E-2</v>
      </c>
      <c r="BG655">
        <f>1/Table3[[#This Row],[odds_ft_home_team_win]]-Table3[[#This Row],[Margin/3]]</f>
        <v>0.22395678461690949</v>
      </c>
      <c r="BH655">
        <f>1/Table3[[#This Row],[odds_ft_draw]]-Table3[[#This Row],[Margin/3]]</f>
        <v>0.23711467935375158</v>
      </c>
      <c r="BI655">
        <f>1/Table3[[#This Row],[odds_ft_away_team_win]]-Table3[[#This Row],[Margin/3]]</f>
        <v>0.53892853602933888</v>
      </c>
      <c r="BJ655">
        <f>MROUND(Table3[[#This Row],[ProbH]]*100,2)/100</f>
        <v>0.22</v>
      </c>
      <c r="BK655">
        <v>1.19</v>
      </c>
      <c r="BL655">
        <v>1.62</v>
      </c>
      <c r="BM655">
        <v>2.6</v>
      </c>
      <c r="BN655">
        <v>4.5999999999999996</v>
      </c>
      <c r="BO655">
        <v>1.61</v>
      </c>
      <c r="BP655">
        <v>2.2000000000000002</v>
      </c>
      <c r="BQ655" t="s">
        <v>723</v>
      </c>
      <c r="BR655">
        <f>VLOOKUP(Table3[[#This Row],[Reference]],metron,10,FALSE)</f>
        <v>2.7115135834411381</v>
      </c>
      <c r="BS655">
        <f>VLOOKUP(Table3[[#This Row],[Reference]],metron,11,FALSE)</f>
        <v>1.0633893919793009</v>
      </c>
      <c r="BT655">
        <f>VLOOKUP(Table3[[#This Row],[Reference]],metron,12,FALSE)</f>
        <v>1.648124191461837</v>
      </c>
      <c r="BU655">
        <f>VLOOKUP(Table3[[#This Row],[Reference]],metron,13,FALSE)</f>
        <v>0.47218628719275552</v>
      </c>
      <c r="BV655">
        <f>VLOOKUP(Table3[[#This Row],[Reference]],metron,14,FALSE)</f>
        <v>0.70181112548512292</v>
      </c>
      <c r="BW655">
        <f>VLOOKUP(Table3[[#This Row],[Reference]],metron,15,FALSE)</f>
        <v>10.38488783943329</v>
      </c>
      <c r="BX655">
        <f>VLOOKUP(Table3[[#This Row],[Reference]],metron,16,FALSE)</f>
        <v>12.349468713105081</v>
      </c>
      <c r="BY655">
        <f>VLOOKUP(Table3[[#This Row],[Reference]],metron,17,FALSE)</f>
        <v>4.0990453460620522</v>
      </c>
      <c r="BZ655">
        <f>VLOOKUP(Table3[[#This Row],[Reference]],metron,18,FALSE)</f>
        <v>5.2720763723150359</v>
      </c>
      <c r="CA655">
        <f>VLOOKUP(Table3[[#This Row],[Reference]],metron,19,FALSE)</f>
        <v>6.2858424933712378</v>
      </c>
      <c r="CB655">
        <f>VLOOKUP(Table3[[#This Row],[Reference]],metron,20,FALSE)</f>
        <v>7.0773923407900448</v>
      </c>
      <c r="CC655">
        <f>VLOOKUP(Table3[[#This Row],[Reference]],metron,21,FALSE)</f>
        <v>13.235083532219569</v>
      </c>
      <c r="CD655">
        <f>VLOOKUP(Table3[[#This Row],[Reference]],metron,22,FALSE)</f>
        <v>13.05131264916468</v>
      </c>
      <c r="CE655">
        <f>VLOOKUP(Table3[[#This Row],[Reference]],metron,23,FALSE)</f>
        <v>1.834292289988493</v>
      </c>
      <c r="CF655">
        <f>VLOOKUP(Table3[[#This Row],[Reference]],metron,24,FALSE)</f>
        <v>1.806674338319908</v>
      </c>
      <c r="CG655">
        <f>VLOOKUP(Table3[[#This Row],[Reference]],metron,25,FALSE)</f>
        <v>0.1196777905638665</v>
      </c>
      <c r="CH655">
        <f>VLOOKUP(Table3[[#This Row],[Reference]],metron,26,FALSE)</f>
        <v>0.1185270425776755</v>
      </c>
    </row>
    <row r="656" spans="1:86" hidden="1" x14ac:dyDescent="0.45">
      <c r="A656">
        <v>1601848800</v>
      </c>
      <c r="B656" t="s">
        <v>890</v>
      </c>
      <c r="C656" t="s">
        <v>64</v>
      </c>
      <c r="D656" t="s">
        <v>65</v>
      </c>
      <c r="E656" t="s">
        <v>689</v>
      </c>
      <c r="F656" t="s">
        <v>693</v>
      </c>
      <c r="G656" t="s">
        <v>684</v>
      </c>
      <c r="H656">
        <v>13</v>
      </c>
      <c r="I656">
        <v>1.33</v>
      </c>
      <c r="J656">
        <v>1.6</v>
      </c>
      <c r="K656">
        <v>1.41</v>
      </c>
      <c r="L656">
        <v>1.38</v>
      </c>
      <c r="M656">
        <v>1</v>
      </c>
      <c r="N656">
        <v>1</v>
      </c>
      <c r="O656">
        <v>2</v>
      </c>
      <c r="P656">
        <v>1</v>
      </c>
      <c r="Q656">
        <v>0</v>
      </c>
      <c r="R656">
        <v>1</v>
      </c>
      <c r="S656">
        <v>62</v>
      </c>
      <c r="T656">
        <v>35</v>
      </c>
      <c r="U656">
        <v>6</v>
      </c>
      <c r="V656">
        <v>6</v>
      </c>
      <c r="W656">
        <v>1</v>
      </c>
      <c r="X656">
        <v>0</v>
      </c>
      <c r="Y656">
        <v>0</v>
      </c>
      <c r="Z656">
        <v>0</v>
      </c>
      <c r="AA656">
        <v>0</v>
      </c>
      <c r="AB656">
        <v>1</v>
      </c>
      <c r="AC656">
        <v>0</v>
      </c>
      <c r="AD656">
        <v>0</v>
      </c>
      <c r="AE656">
        <v>15</v>
      </c>
      <c r="AF656">
        <v>18</v>
      </c>
      <c r="AG656">
        <v>6</v>
      </c>
      <c r="AH656">
        <v>5</v>
      </c>
      <c r="AI656">
        <v>9</v>
      </c>
      <c r="AJ656">
        <v>13</v>
      </c>
      <c r="AK656">
        <v>14</v>
      </c>
      <c r="AL656">
        <v>10</v>
      </c>
      <c r="AM656">
        <v>42</v>
      </c>
      <c r="AN656">
        <v>58</v>
      </c>
      <c r="AO656">
        <v>1.6</v>
      </c>
      <c r="AP656">
        <v>1.95</v>
      </c>
      <c r="AQ656">
        <v>1.0900000000000001</v>
      </c>
      <c r="AR656">
        <v>19</v>
      </c>
      <c r="AS656">
        <v>27</v>
      </c>
      <c r="AT656">
        <v>0</v>
      </c>
      <c r="AU656">
        <v>0</v>
      </c>
      <c r="AV656">
        <v>0</v>
      </c>
      <c r="AW656">
        <v>0</v>
      </c>
      <c r="AX656">
        <v>17</v>
      </c>
      <c r="AY656">
        <v>27</v>
      </c>
      <c r="AZ656">
        <v>65</v>
      </c>
      <c r="BA656">
        <v>9.83</v>
      </c>
      <c r="BB656">
        <v>4.57</v>
      </c>
      <c r="BC656">
        <v>3.55</v>
      </c>
      <c r="BD656">
        <v>3.1</v>
      </c>
      <c r="BE656">
        <v>2.1</v>
      </c>
      <c r="BF656">
        <f>(1/BC656+1/BD656+1/BE656-1)/3</f>
        <v>2.6820420732278933E-2</v>
      </c>
      <c r="BG656">
        <f>1/Table3[[#This Row],[odds_ft_home_team_win]]-Table3[[#This Row],[Margin/3]]</f>
        <v>0.25486972011279152</v>
      </c>
      <c r="BH656">
        <f>1/Table3[[#This Row],[odds_ft_draw]]-Table3[[#This Row],[Margin/3]]</f>
        <v>0.2957602244290114</v>
      </c>
      <c r="BI656">
        <f>1/Table3[[#This Row],[odds_ft_away_team_win]]-Table3[[#This Row],[Margin/3]]</f>
        <v>0.44937005545819725</v>
      </c>
      <c r="BJ656">
        <f>MROUND(Table3[[#This Row],[ProbH]]*100,2)/100</f>
        <v>0.26</v>
      </c>
      <c r="BK656">
        <v>1.4</v>
      </c>
      <c r="BL656">
        <v>2.25</v>
      </c>
      <c r="BM656">
        <v>4.25</v>
      </c>
      <c r="BN656">
        <v>8.25</v>
      </c>
      <c r="BO656">
        <v>1.95</v>
      </c>
      <c r="BP656">
        <v>1.8</v>
      </c>
      <c r="BQ656" t="s">
        <v>713</v>
      </c>
      <c r="BR656">
        <f>VLOOKUP(Table3[[#This Row],[Reference]],metron,10,FALSE)</f>
        <v>2.569449507838133</v>
      </c>
      <c r="BS656">
        <f>VLOOKUP(Table3[[#This Row],[Reference]],metron,11,FALSE)</f>
        <v>1.0936930368209989</v>
      </c>
      <c r="BT656">
        <f>VLOOKUP(Table3[[#This Row],[Reference]],metron,12,FALSE)</f>
        <v>1.475756471017134</v>
      </c>
      <c r="BU656">
        <f>VLOOKUP(Table3[[#This Row],[Reference]],metron,13,FALSE)</f>
        <v>0.50018228217280347</v>
      </c>
      <c r="BV656">
        <f>VLOOKUP(Table3[[#This Row],[Reference]],metron,14,FALSE)</f>
        <v>0.65220561429092239</v>
      </c>
      <c r="BW656">
        <f>VLOOKUP(Table3[[#This Row],[Reference]],metron,15,FALSE)</f>
        <v>10.905576679340941</v>
      </c>
      <c r="BX656">
        <f>VLOOKUP(Table3[[#This Row],[Reference]],metron,16,FALSE)</f>
        <v>12.06463878326996</v>
      </c>
      <c r="BY656">
        <f>VLOOKUP(Table3[[#This Row],[Reference]],metron,17,FALSE)</f>
        <v>4.2920127795527154</v>
      </c>
      <c r="BZ656">
        <f>VLOOKUP(Table3[[#This Row],[Reference]],metron,18,FALSE)</f>
        <v>5.0095846645367406</v>
      </c>
      <c r="CA656">
        <f>VLOOKUP(Table3[[#This Row],[Reference]],metron,19,FALSE)</f>
        <v>6.6135638997882253</v>
      </c>
      <c r="CB656">
        <f>VLOOKUP(Table3[[#This Row],[Reference]],metron,20,FALSE)</f>
        <v>7.055054118733219</v>
      </c>
      <c r="CC656">
        <f>VLOOKUP(Table3[[#This Row],[Reference]],metron,21,FALSE)</f>
        <v>12.94865211810013</v>
      </c>
      <c r="CD656">
        <f>VLOOKUP(Table3[[#This Row],[Reference]],metron,22,FALSE)</f>
        <v>13.189345314505781</v>
      </c>
      <c r="CE656">
        <f>VLOOKUP(Table3[[#This Row],[Reference]],metron,23,FALSE)</f>
        <v>1.771446078431373</v>
      </c>
      <c r="CF656">
        <f>VLOOKUP(Table3[[#This Row],[Reference]],metron,24,FALSE)</f>
        <v>1.809436274509804</v>
      </c>
      <c r="CG656">
        <f>VLOOKUP(Table3[[#This Row],[Reference]],metron,25,FALSE)</f>
        <v>0.1060049019607843</v>
      </c>
      <c r="CH656">
        <f>VLOOKUP(Table3[[#This Row],[Reference]],metron,26,FALSE)</f>
        <v>9.6813725490196081E-2</v>
      </c>
    </row>
    <row r="657" spans="1:86" hidden="1" x14ac:dyDescent="0.45">
      <c r="A657">
        <v>1601856000</v>
      </c>
      <c r="B657" t="s">
        <v>891</v>
      </c>
      <c r="C657" t="s">
        <v>64</v>
      </c>
      <c r="D657" t="s">
        <v>65</v>
      </c>
      <c r="E657" t="s">
        <v>683</v>
      </c>
      <c r="F657" t="s">
        <v>704</v>
      </c>
      <c r="G657" t="s">
        <v>735</v>
      </c>
      <c r="H657">
        <v>13</v>
      </c>
      <c r="I657">
        <v>2</v>
      </c>
      <c r="J657">
        <v>1.33</v>
      </c>
      <c r="K657">
        <v>1.82</v>
      </c>
      <c r="L657">
        <v>1.39</v>
      </c>
      <c r="M657">
        <v>1</v>
      </c>
      <c r="N657">
        <v>2</v>
      </c>
      <c r="O657">
        <v>3</v>
      </c>
      <c r="P657">
        <v>0</v>
      </c>
      <c r="Q657">
        <v>0</v>
      </c>
      <c r="R657">
        <v>0</v>
      </c>
      <c r="S657">
        <v>85</v>
      </c>
      <c r="T657" t="s">
        <v>97</v>
      </c>
      <c r="U657">
        <v>7</v>
      </c>
      <c r="V657">
        <v>7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10</v>
      </c>
      <c r="AF657">
        <v>10</v>
      </c>
      <c r="AG657">
        <v>3</v>
      </c>
      <c r="AH657">
        <v>6</v>
      </c>
      <c r="AI657">
        <v>7</v>
      </c>
      <c r="AJ657">
        <v>4</v>
      </c>
      <c r="AK657">
        <v>13</v>
      </c>
      <c r="AL657">
        <v>17</v>
      </c>
      <c r="AM657">
        <v>45</v>
      </c>
      <c r="AN657">
        <v>55</v>
      </c>
      <c r="AO657">
        <v>1.02</v>
      </c>
      <c r="AP657">
        <v>1.26</v>
      </c>
      <c r="AQ657">
        <v>3.05</v>
      </c>
      <c r="AR657">
        <v>82</v>
      </c>
      <c r="AS657">
        <v>82</v>
      </c>
      <c r="AT657">
        <v>55</v>
      </c>
      <c r="AU657">
        <v>39</v>
      </c>
      <c r="AV657">
        <v>30</v>
      </c>
      <c r="AW657">
        <v>35</v>
      </c>
      <c r="AX657">
        <v>82</v>
      </c>
      <c r="AY657">
        <v>49</v>
      </c>
      <c r="AZ657">
        <v>82</v>
      </c>
      <c r="BA657">
        <v>8.17</v>
      </c>
      <c r="BB657">
        <v>4.47</v>
      </c>
      <c r="BC657">
        <v>2.5</v>
      </c>
      <c r="BD657">
        <v>3.45</v>
      </c>
      <c r="BE657">
        <v>2.6</v>
      </c>
      <c r="BF657">
        <f>(1/BC657+1/BD657+1/BE657-1)/3</f>
        <v>2.4823485693050928E-2</v>
      </c>
      <c r="BG657">
        <f>1/Table3[[#This Row],[odds_ft_home_team_win]]-Table3[[#This Row],[Margin/3]]</f>
        <v>0.37517651430694909</v>
      </c>
      <c r="BH657">
        <f>1/Table3[[#This Row],[odds_ft_draw]]-Table3[[#This Row],[Margin/3]]</f>
        <v>0.2650315867707172</v>
      </c>
      <c r="BI657">
        <f>1/Table3[[#This Row],[odds_ft_away_team_win]]-Table3[[#This Row],[Margin/3]]</f>
        <v>0.35979189892233365</v>
      </c>
      <c r="BJ657">
        <f>MROUND(Table3[[#This Row],[ProbH]]*100,2)/100</f>
        <v>0.38</v>
      </c>
      <c r="BK657">
        <v>1.19</v>
      </c>
      <c r="BL657">
        <v>1.62</v>
      </c>
      <c r="BM657">
        <v>2.6</v>
      </c>
      <c r="BN657">
        <v>4.5999999999999996</v>
      </c>
      <c r="BO657">
        <v>1.53</v>
      </c>
      <c r="BP657">
        <v>2.4</v>
      </c>
      <c r="BQ657" t="s">
        <v>726</v>
      </c>
      <c r="BR657">
        <f>VLOOKUP(Table3[[#This Row],[Reference]],metron,10,FALSE)</f>
        <v>2.4900895140664963</v>
      </c>
      <c r="BS657">
        <f>VLOOKUP(Table3[[#This Row],[Reference]],metron,11,FALSE)</f>
        <v>1.330562659846547</v>
      </c>
      <c r="BT657">
        <f>VLOOKUP(Table3[[#This Row],[Reference]],metron,12,FALSE)</f>
        <v>1.1595268542199491</v>
      </c>
      <c r="BU657">
        <f>VLOOKUP(Table3[[#This Row],[Reference]],metron,13,FALSE)</f>
        <v>0.59053607588191415</v>
      </c>
      <c r="BV657">
        <f>VLOOKUP(Table3[[#This Row],[Reference]],metron,14,FALSE)</f>
        <v>0.50069274219332838</v>
      </c>
      <c r="BW657">
        <f>VLOOKUP(Table3[[#This Row],[Reference]],metron,15,FALSE)</f>
        <v>11.79715236686391</v>
      </c>
      <c r="BX657">
        <f>VLOOKUP(Table3[[#This Row],[Reference]],metron,16,FALSE)</f>
        <v>10.317122781065089</v>
      </c>
      <c r="BY657">
        <f>VLOOKUP(Table3[[#This Row],[Reference]],metron,17,FALSE)</f>
        <v>5.0637025966747622</v>
      </c>
      <c r="BZ657">
        <f>VLOOKUP(Table3[[#This Row],[Reference]],metron,18,FALSE)</f>
        <v>4.4674014571268454</v>
      </c>
      <c r="CA657">
        <f>VLOOKUP(Table3[[#This Row],[Reference]],metron,19,FALSE)</f>
        <v>6.7334497701891483</v>
      </c>
      <c r="CB657">
        <f>VLOOKUP(Table3[[#This Row],[Reference]],metron,20,FALSE)</f>
        <v>5.849721323938244</v>
      </c>
      <c r="CC657">
        <f>VLOOKUP(Table3[[#This Row],[Reference]],metron,21,FALSE)</f>
        <v>12.89644194756554</v>
      </c>
      <c r="CD657">
        <f>VLOOKUP(Table3[[#This Row],[Reference]],metron,22,FALSE)</f>
        <v>13.3434456928839</v>
      </c>
      <c r="CE657">
        <f>VLOOKUP(Table3[[#This Row],[Reference]],metron,23,FALSE)</f>
        <v>1.6144382124117971</v>
      </c>
      <c r="CF657">
        <f>VLOOKUP(Table3[[#This Row],[Reference]],metron,24,FALSE)</f>
        <v>1.9032024606477289</v>
      </c>
      <c r="CG657">
        <f>VLOOKUP(Table3[[#This Row],[Reference]],metron,25,FALSE)</f>
        <v>9.372172969060974E-2</v>
      </c>
      <c r="CH657">
        <f>VLOOKUP(Table3[[#This Row],[Reference]],metron,26,FALSE)</f>
        <v>0.11669983716301791</v>
      </c>
    </row>
    <row r="658" spans="1:86" hidden="1" x14ac:dyDescent="0.45">
      <c r="A658">
        <v>1601863560</v>
      </c>
      <c r="B658" t="s">
        <v>892</v>
      </c>
      <c r="C658" t="s">
        <v>64</v>
      </c>
      <c r="D658" t="s">
        <v>65</v>
      </c>
      <c r="E658" t="s">
        <v>676</v>
      </c>
      <c r="F658" t="s">
        <v>666</v>
      </c>
      <c r="G658" t="s">
        <v>731</v>
      </c>
      <c r="H658">
        <v>13</v>
      </c>
      <c r="I658">
        <v>1.86</v>
      </c>
      <c r="J658">
        <v>1.5</v>
      </c>
      <c r="K658">
        <v>1.59</v>
      </c>
      <c r="L658">
        <v>1.35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U658">
        <v>4</v>
      </c>
      <c r="V658">
        <v>3</v>
      </c>
      <c r="W658">
        <v>1</v>
      </c>
      <c r="X658">
        <v>0</v>
      </c>
      <c r="Y658">
        <v>0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6</v>
      </c>
      <c r="AF658">
        <v>8</v>
      </c>
      <c r="AG658">
        <v>5</v>
      </c>
      <c r="AH658">
        <v>4</v>
      </c>
      <c r="AI658">
        <v>1</v>
      </c>
      <c r="AJ658">
        <v>4</v>
      </c>
      <c r="AK658">
        <v>16</v>
      </c>
      <c r="AL658">
        <v>9</v>
      </c>
      <c r="AM658">
        <v>49</v>
      </c>
      <c r="AN658">
        <v>51</v>
      </c>
      <c r="AO658">
        <v>1.23</v>
      </c>
      <c r="AP658">
        <v>1.28</v>
      </c>
      <c r="AQ658">
        <v>2.23</v>
      </c>
      <c r="AR658">
        <v>45</v>
      </c>
      <c r="AS658">
        <v>69</v>
      </c>
      <c r="AT658">
        <v>45</v>
      </c>
      <c r="AU658">
        <v>16</v>
      </c>
      <c r="AV658">
        <v>0</v>
      </c>
      <c r="AW658">
        <v>22</v>
      </c>
      <c r="AX658">
        <v>68</v>
      </c>
      <c r="AY658">
        <v>40</v>
      </c>
      <c r="AZ658">
        <v>77</v>
      </c>
      <c r="BA658">
        <v>8.8800000000000008</v>
      </c>
      <c r="BB658">
        <v>5.17</v>
      </c>
      <c r="BC658">
        <v>2.7</v>
      </c>
      <c r="BD658">
        <v>3.1</v>
      </c>
      <c r="BE658">
        <v>2.65</v>
      </c>
      <c r="BF658">
        <f>(1/BC658+1/BD658+1/BE658-1)/3</f>
        <v>2.3436502032566125E-2</v>
      </c>
      <c r="BG658">
        <f>1/Table3[[#This Row],[odds_ft_home_team_win]]-Table3[[#This Row],[Margin/3]]</f>
        <v>0.34693386833780421</v>
      </c>
      <c r="BH658">
        <f>1/Table3[[#This Row],[odds_ft_draw]]-Table3[[#This Row],[Margin/3]]</f>
        <v>0.29914414312872417</v>
      </c>
      <c r="BI658">
        <f>1/Table3[[#This Row],[odds_ft_away_team_win]]-Table3[[#This Row],[Margin/3]]</f>
        <v>0.35392198853347162</v>
      </c>
      <c r="BJ658">
        <f>MROUND(Table3[[#This Row],[ProbH]]*100,2)/100</f>
        <v>0.34</v>
      </c>
      <c r="BK658">
        <v>1.36</v>
      </c>
      <c r="BL658">
        <v>2.15</v>
      </c>
      <c r="BM658">
        <v>3.9</v>
      </c>
      <c r="BN658">
        <v>7.5</v>
      </c>
      <c r="BO658">
        <v>1.83</v>
      </c>
      <c r="BP658">
        <v>1.87</v>
      </c>
      <c r="BQ658" t="s">
        <v>680</v>
      </c>
      <c r="BR658">
        <f>VLOOKUP(Table3[[#This Row],[Reference]],metron,10,FALSE)</f>
        <v>2.5229727551184897</v>
      </c>
      <c r="BS658">
        <f>VLOOKUP(Table3[[#This Row],[Reference]],metron,11,FALSE)</f>
        <v>1.228921489601805</v>
      </c>
      <c r="BT658">
        <f>VLOOKUP(Table3[[#This Row],[Reference]],metron,12,FALSE)</f>
        <v>1.2940512655166849</v>
      </c>
      <c r="BU658">
        <f>VLOOKUP(Table3[[#This Row],[Reference]],metron,13,FALSE)</f>
        <v>0.53240890035472432</v>
      </c>
      <c r="BV658">
        <f>VLOOKUP(Table3[[#This Row],[Reference]],metron,14,FALSE)</f>
        <v>0.56514027732989358</v>
      </c>
      <c r="BW658">
        <f>VLOOKUP(Table3[[#This Row],[Reference]],metron,15,FALSE)</f>
        <v>11.417888124439131</v>
      </c>
      <c r="BX658">
        <f>VLOOKUP(Table3[[#This Row],[Reference]],metron,16,FALSE)</f>
        <v>10.76308704756207</v>
      </c>
      <c r="BY658">
        <f>VLOOKUP(Table3[[#This Row],[Reference]],metron,17,FALSE)</f>
        <v>4.8317672021824798</v>
      </c>
      <c r="BZ658">
        <f>VLOOKUP(Table3[[#This Row],[Reference]],metron,18,FALSE)</f>
        <v>4.6698999696877843</v>
      </c>
      <c r="CA658">
        <f>VLOOKUP(Table3[[#This Row],[Reference]],metron,19,FALSE)</f>
        <v>6.5861209222566508</v>
      </c>
      <c r="CB658">
        <f>VLOOKUP(Table3[[#This Row],[Reference]],metron,20,FALSE)</f>
        <v>6.093187077874286</v>
      </c>
      <c r="CC658">
        <f>VLOOKUP(Table3[[#This Row],[Reference]],metron,21,FALSE)</f>
        <v>12.685679611650491</v>
      </c>
      <c r="CD658">
        <f>VLOOKUP(Table3[[#This Row],[Reference]],metron,22,FALSE)</f>
        <v>13.02639563106796</v>
      </c>
      <c r="CE658">
        <f>VLOOKUP(Table3[[#This Row],[Reference]],metron,23,FALSE)</f>
        <v>1.6481211768132831</v>
      </c>
      <c r="CF658">
        <f>VLOOKUP(Table3[[#This Row],[Reference]],metron,24,FALSE)</f>
        <v>1.8572676958928049</v>
      </c>
      <c r="CG658">
        <f>VLOOKUP(Table3[[#This Row],[Reference]],metron,25,FALSE)</f>
        <v>9.641712787649287E-2</v>
      </c>
      <c r="CH658">
        <f>VLOOKUP(Table3[[#This Row],[Reference]],metron,26,FALSE)</f>
        <v>0.11302068161957469</v>
      </c>
    </row>
    <row r="659" spans="1:86" hidden="1" x14ac:dyDescent="0.45">
      <c r="A659">
        <v>1602461160</v>
      </c>
      <c r="B659" t="s">
        <v>893</v>
      </c>
      <c r="C659" t="s">
        <v>64</v>
      </c>
      <c r="D659" t="s">
        <v>65</v>
      </c>
      <c r="E659" t="s">
        <v>672</v>
      </c>
      <c r="F659" t="s">
        <v>676</v>
      </c>
      <c r="G659" t="s">
        <v>720</v>
      </c>
      <c r="H659">
        <v>12</v>
      </c>
      <c r="I659">
        <v>1.75</v>
      </c>
      <c r="J659">
        <v>0</v>
      </c>
      <c r="K659">
        <v>2.09</v>
      </c>
      <c r="L659">
        <v>0.47</v>
      </c>
      <c r="M659">
        <v>2</v>
      </c>
      <c r="N659">
        <v>0</v>
      </c>
      <c r="O659">
        <v>2</v>
      </c>
      <c r="P659">
        <v>2</v>
      </c>
      <c r="Q659">
        <v>2</v>
      </c>
      <c r="R659">
        <v>0</v>
      </c>
      <c r="S659" t="s">
        <v>894</v>
      </c>
      <c r="U659">
        <v>7</v>
      </c>
      <c r="V659">
        <v>0</v>
      </c>
      <c r="W659">
        <v>0</v>
      </c>
      <c r="X659">
        <v>0</v>
      </c>
      <c r="Y659">
        <v>1</v>
      </c>
      <c r="Z659">
        <v>0</v>
      </c>
      <c r="AA659">
        <v>0</v>
      </c>
      <c r="AB659">
        <v>0</v>
      </c>
      <c r="AC659">
        <v>0</v>
      </c>
      <c r="AD659">
        <v>1</v>
      </c>
      <c r="AE659">
        <v>16</v>
      </c>
      <c r="AF659">
        <v>4</v>
      </c>
      <c r="AG659">
        <v>8</v>
      </c>
      <c r="AH659">
        <v>2</v>
      </c>
      <c r="AI659">
        <v>8</v>
      </c>
      <c r="AJ659">
        <v>2</v>
      </c>
      <c r="AK659">
        <v>8</v>
      </c>
      <c r="AL659">
        <v>14</v>
      </c>
      <c r="AM659">
        <v>51</v>
      </c>
      <c r="AN659">
        <v>49</v>
      </c>
      <c r="AO659">
        <v>2.36</v>
      </c>
      <c r="AP659">
        <v>0.93</v>
      </c>
      <c r="AQ659">
        <v>2.38</v>
      </c>
      <c r="AR659">
        <v>38</v>
      </c>
      <c r="AS659">
        <v>75</v>
      </c>
      <c r="AT659">
        <v>63</v>
      </c>
      <c r="AU659">
        <v>13</v>
      </c>
      <c r="AV659">
        <v>0</v>
      </c>
      <c r="AW659">
        <v>13</v>
      </c>
      <c r="AX659">
        <v>88</v>
      </c>
      <c r="AY659">
        <v>50</v>
      </c>
      <c r="AZ659">
        <v>75</v>
      </c>
      <c r="BA659">
        <v>11</v>
      </c>
      <c r="BB659">
        <v>6.25</v>
      </c>
      <c r="BC659">
        <v>1.65</v>
      </c>
      <c r="BD659">
        <v>3.85</v>
      </c>
      <c r="BE659">
        <v>4.8</v>
      </c>
      <c r="BF659">
        <f>(1/BC659+1/BD659+1/BE659-1)/3</f>
        <v>2.4711399711399684E-2</v>
      </c>
      <c r="BG659">
        <f>1/Table3[[#This Row],[odds_ft_home_team_win]]-Table3[[#This Row],[Margin/3]]</f>
        <v>0.58134920634920639</v>
      </c>
      <c r="BH659">
        <f>1/Table3[[#This Row],[odds_ft_draw]]-Table3[[#This Row],[Margin/3]]</f>
        <v>0.23502886002886003</v>
      </c>
      <c r="BI659">
        <f>1/Table3[[#This Row],[odds_ft_away_team_win]]-Table3[[#This Row],[Margin/3]]</f>
        <v>0.18362193362193366</v>
      </c>
      <c r="BJ659">
        <f>MROUND(Table3[[#This Row],[ProbH]]*100,2)/100</f>
        <v>0.57999999999999996</v>
      </c>
      <c r="BK659">
        <v>1.26</v>
      </c>
      <c r="BL659">
        <v>1.83</v>
      </c>
      <c r="BM659">
        <v>3.1</v>
      </c>
      <c r="BN659">
        <v>5.8</v>
      </c>
      <c r="BO659">
        <v>1.8</v>
      </c>
      <c r="BP659">
        <v>1.91</v>
      </c>
      <c r="BQ659" t="s">
        <v>729</v>
      </c>
      <c r="BR659">
        <f>VLOOKUP(Table3[[#This Row],[Reference]],metron,10,FALSE)</f>
        <v>2.6362999299229148</v>
      </c>
      <c r="BS659">
        <f>VLOOKUP(Table3[[#This Row],[Reference]],metron,11,FALSE)</f>
        <v>1.7619715019855171</v>
      </c>
      <c r="BT659">
        <f>VLOOKUP(Table3[[#This Row],[Reference]],metron,12,FALSE)</f>
        <v>0.87432842793739785</v>
      </c>
      <c r="BU659">
        <f>VLOOKUP(Table3[[#This Row],[Reference]],metron,13,FALSE)</f>
        <v>0.78411214953271025</v>
      </c>
      <c r="BV659">
        <f>VLOOKUP(Table3[[#This Row],[Reference]],metron,14,FALSE)</f>
        <v>0.38060747663551397</v>
      </c>
      <c r="BW659">
        <f>VLOOKUP(Table3[[#This Row],[Reference]],metron,15,FALSE)</f>
        <v>14.215499378367181</v>
      </c>
      <c r="BX659">
        <f>VLOOKUP(Table3[[#This Row],[Reference]],metron,16,FALSE)</f>
        <v>8.9523612261806136</v>
      </c>
      <c r="BY659">
        <f>VLOOKUP(Table3[[#This Row],[Reference]],metron,17,FALSE)</f>
        <v>6.3083121289228163</v>
      </c>
      <c r="BZ659">
        <f>VLOOKUP(Table3[[#This Row],[Reference]],metron,18,FALSE)</f>
        <v>3.7757524374735061</v>
      </c>
      <c r="CA659">
        <f>VLOOKUP(Table3[[#This Row],[Reference]],metron,19,FALSE)</f>
        <v>7.9071872494443642</v>
      </c>
      <c r="CB659">
        <f>VLOOKUP(Table3[[#This Row],[Reference]],metron,20,FALSE)</f>
        <v>5.1766087887071075</v>
      </c>
      <c r="CC659">
        <f>VLOOKUP(Table3[[#This Row],[Reference]],metron,21,FALSE)</f>
        <v>12.634239592183521</v>
      </c>
      <c r="CD659">
        <f>VLOOKUP(Table3[[#This Row],[Reference]],metron,22,FALSE)</f>
        <v>13.597706032285471</v>
      </c>
      <c r="CE659">
        <f>VLOOKUP(Table3[[#This Row],[Reference]],metron,23,FALSE)</f>
        <v>1.365400161681487</v>
      </c>
      <c r="CF659">
        <f>VLOOKUP(Table3[[#This Row],[Reference]],metron,24,FALSE)</f>
        <v>1.963621665319321</v>
      </c>
      <c r="CG659">
        <f>VLOOKUP(Table3[[#This Row],[Reference]],metron,25,FALSE)</f>
        <v>7.1544058205335492E-2</v>
      </c>
      <c r="CH659">
        <f>VLOOKUP(Table3[[#This Row],[Reference]],metron,26,FALSE)</f>
        <v>0.1216653193209378</v>
      </c>
    </row>
    <row r="660" spans="1:86" hidden="1" x14ac:dyDescent="0.45">
      <c r="A660">
        <v>1602813600</v>
      </c>
      <c r="B660" t="s">
        <v>895</v>
      </c>
      <c r="C660" t="s">
        <v>64</v>
      </c>
      <c r="D660" t="s">
        <v>65</v>
      </c>
      <c r="E660" t="s">
        <v>688</v>
      </c>
      <c r="F660" t="s">
        <v>683</v>
      </c>
      <c r="G660" t="s">
        <v>720</v>
      </c>
      <c r="H660">
        <v>14</v>
      </c>
      <c r="I660">
        <v>0.71</v>
      </c>
      <c r="J660">
        <v>0.28999999999999998</v>
      </c>
      <c r="K660">
        <v>1</v>
      </c>
      <c r="L660">
        <v>0.17</v>
      </c>
      <c r="M660">
        <v>2</v>
      </c>
      <c r="N660">
        <v>1</v>
      </c>
      <c r="O660">
        <v>3</v>
      </c>
      <c r="P660">
        <v>1</v>
      </c>
      <c r="Q660">
        <v>1</v>
      </c>
      <c r="R660">
        <v>0</v>
      </c>
      <c r="S660" t="s">
        <v>120</v>
      </c>
      <c r="T660">
        <v>78</v>
      </c>
      <c r="U660">
        <v>3</v>
      </c>
      <c r="V660">
        <v>4</v>
      </c>
      <c r="W660">
        <v>5</v>
      </c>
      <c r="X660">
        <v>0</v>
      </c>
      <c r="Y660">
        <v>2</v>
      </c>
      <c r="Z660">
        <v>0</v>
      </c>
      <c r="AA660">
        <v>1</v>
      </c>
      <c r="AB660">
        <v>4</v>
      </c>
      <c r="AC660">
        <v>0</v>
      </c>
      <c r="AD660">
        <v>2</v>
      </c>
      <c r="AE660">
        <v>14</v>
      </c>
      <c r="AF660">
        <v>12</v>
      </c>
      <c r="AG660">
        <v>5</v>
      </c>
      <c r="AH660">
        <v>2</v>
      </c>
      <c r="AI660">
        <v>9</v>
      </c>
      <c r="AJ660">
        <v>10</v>
      </c>
      <c r="AK660">
        <v>15</v>
      </c>
      <c r="AL660">
        <v>13</v>
      </c>
      <c r="AM660">
        <v>53</v>
      </c>
      <c r="AN660">
        <v>47</v>
      </c>
      <c r="AO660">
        <v>1.43</v>
      </c>
      <c r="AP660">
        <v>1.17</v>
      </c>
      <c r="AQ660">
        <v>2.86</v>
      </c>
      <c r="AR660">
        <v>72</v>
      </c>
      <c r="AS660">
        <v>86</v>
      </c>
      <c r="AT660">
        <v>57</v>
      </c>
      <c r="AU660">
        <v>22</v>
      </c>
      <c r="AV660">
        <v>15</v>
      </c>
      <c r="AW660">
        <v>43</v>
      </c>
      <c r="AX660">
        <v>93</v>
      </c>
      <c r="AY660">
        <v>29</v>
      </c>
      <c r="AZ660">
        <v>71</v>
      </c>
      <c r="BA660">
        <v>10.28</v>
      </c>
      <c r="BB660">
        <v>5.71</v>
      </c>
      <c r="BC660">
        <v>3.05</v>
      </c>
      <c r="BD660">
        <v>3.3</v>
      </c>
      <c r="BE660">
        <v>2.25</v>
      </c>
      <c r="BF660">
        <f>(1/BC660+1/BD660+1/BE660-1)/3</f>
        <v>2.5114533311254645E-2</v>
      </c>
      <c r="BG660">
        <f>1/Table3[[#This Row],[odds_ft_home_team_win]]-Table3[[#This Row],[Margin/3]]</f>
        <v>0.3027543191477618</v>
      </c>
      <c r="BH660">
        <f>1/Table3[[#This Row],[odds_ft_draw]]-Table3[[#This Row],[Margin/3]]</f>
        <v>0.27791576971904841</v>
      </c>
      <c r="BI660">
        <f>1/Table3[[#This Row],[odds_ft_away_team_win]]-Table3[[#This Row],[Margin/3]]</f>
        <v>0.41932991113318979</v>
      </c>
      <c r="BJ660">
        <f>MROUND(Table3[[#This Row],[ProbH]]*100,2)/100</f>
        <v>0.3</v>
      </c>
      <c r="BK660">
        <v>1.27</v>
      </c>
      <c r="BL660">
        <v>1.87</v>
      </c>
      <c r="BM660">
        <v>3.2</v>
      </c>
      <c r="BN660">
        <v>6</v>
      </c>
      <c r="BO660">
        <v>1.69</v>
      </c>
      <c r="BP660">
        <v>2.0499999999999998</v>
      </c>
      <c r="BQ660" t="s">
        <v>691</v>
      </c>
      <c r="BR660">
        <f>VLOOKUP(Table3[[#This Row],[Reference]],metron,10,FALSE)</f>
        <v>2.5726407816919519</v>
      </c>
      <c r="BS660">
        <f>VLOOKUP(Table3[[#This Row],[Reference]],metron,11,FALSE)</f>
        <v>1.1805091283106199</v>
      </c>
      <c r="BT660">
        <f>VLOOKUP(Table3[[#This Row],[Reference]],metron,12,FALSE)</f>
        <v>1.3921316533813319</v>
      </c>
      <c r="BU660">
        <f>VLOOKUP(Table3[[#This Row],[Reference]],metron,13,FALSE)</f>
        <v>0.5209673269873939</v>
      </c>
      <c r="BV660">
        <f>VLOOKUP(Table3[[#This Row],[Reference]],metron,14,FALSE)</f>
        <v>0.61847182917417032</v>
      </c>
      <c r="BW660">
        <f>VLOOKUP(Table3[[#This Row],[Reference]],metron,15,FALSE)</f>
        <v>11.149200710479571</v>
      </c>
      <c r="BX660">
        <f>VLOOKUP(Table3[[#This Row],[Reference]],metron,16,FALSE)</f>
        <v>11.444049733570161</v>
      </c>
      <c r="BY660">
        <f>VLOOKUP(Table3[[#This Row],[Reference]],metron,17,FALSE)</f>
        <v>4.5257270693512304</v>
      </c>
      <c r="BZ660">
        <f>VLOOKUP(Table3[[#This Row],[Reference]],metron,18,FALSE)</f>
        <v>4.8465324384787474</v>
      </c>
      <c r="CA660">
        <f>VLOOKUP(Table3[[#This Row],[Reference]],metron,19,FALSE)</f>
        <v>6.6234736411283404</v>
      </c>
      <c r="CB660">
        <f>VLOOKUP(Table3[[#This Row],[Reference]],metron,20,FALSE)</f>
        <v>6.5975172950914134</v>
      </c>
      <c r="CC660">
        <f>VLOOKUP(Table3[[#This Row],[Reference]],metron,21,FALSE)</f>
        <v>12.90081154192967</v>
      </c>
      <c r="CD660">
        <f>VLOOKUP(Table3[[#This Row],[Reference]],metron,22,FALSE)</f>
        <v>13.00360685302074</v>
      </c>
      <c r="CE660">
        <f>VLOOKUP(Table3[[#This Row],[Reference]],metron,23,FALSE)</f>
        <v>1.7502145922746779</v>
      </c>
      <c r="CF660">
        <f>VLOOKUP(Table3[[#This Row],[Reference]],metron,24,FALSE)</f>
        <v>1.831402831402831</v>
      </c>
      <c r="CG660">
        <f>VLOOKUP(Table3[[#This Row],[Reference]],metron,25,FALSE)</f>
        <v>9.6525096525096526E-2</v>
      </c>
      <c r="CH660">
        <f>VLOOKUP(Table3[[#This Row],[Reference]],metron,26,FALSE)</f>
        <v>0.1244101244101244</v>
      </c>
    </row>
    <row r="661" spans="1:86" hidden="1" x14ac:dyDescent="0.45">
      <c r="A661">
        <v>1602894600</v>
      </c>
      <c r="B661" t="s">
        <v>896</v>
      </c>
      <c r="C661" t="s">
        <v>64</v>
      </c>
      <c r="D661" t="s">
        <v>65</v>
      </c>
      <c r="E661" t="s">
        <v>660</v>
      </c>
      <c r="F661" t="s">
        <v>676</v>
      </c>
      <c r="G661" t="s">
        <v>717</v>
      </c>
      <c r="H661">
        <v>14</v>
      </c>
      <c r="I661">
        <v>1</v>
      </c>
      <c r="J661">
        <v>0</v>
      </c>
      <c r="K661">
        <v>1.29</v>
      </c>
      <c r="L661">
        <v>0.47</v>
      </c>
      <c r="M661">
        <v>2</v>
      </c>
      <c r="N661">
        <v>0</v>
      </c>
      <c r="O661">
        <v>2</v>
      </c>
      <c r="P661">
        <v>1</v>
      </c>
      <c r="Q661">
        <v>1</v>
      </c>
      <c r="R661">
        <v>0</v>
      </c>
      <c r="S661" t="s">
        <v>897</v>
      </c>
      <c r="U661">
        <v>7</v>
      </c>
      <c r="V661">
        <v>5</v>
      </c>
      <c r="W661">
        <v>2</v>
      </c>
      <c r="X661">
        <v>0</v>
      </c>
      <c r="Y661">
        <v>3</v>
      </c>
      <c r="Z661">
        <v>0</v>
      </c>
      <c r="AA661">
        <v>1</v>
      </c>
      <c r="AB661">
        <v>1</v>
      </c>
      <c r="AC661">
        <v>0</v>
      </c>
      <c r="AD661">
        <v>3</v>
      </c>
      <c r="AE661">
        <v>13</v>
      </c>
      <c r="AF661">
        <v>8</v>
      </c>
      <c r="AG661">
        <v>6</v>
      </c>
      <c r="AH661">
        <v>2</v>
      </c>
      <c r="AI661">
        <v>7</v>
      </c>
      <c r="AJ661">
        <v>6</v>
      </c>
      <c r="AK661">
        <v>21</v>
      </c>
      <c r="AL661">
        <v>15</v>
      </c>
      <c r="AM661">
        <v>49</v>
      </c>
      <c r="AN661">
        <v>51</v>
      </c>
      <c r="AO661">
        <v>1.57</v>
      </c>
      <c r="AP661">
        <v>0.99</v>
      </c>
      <c r="AQ661">
        <v>2.37</v>
      </c>
      <c r="AR661">
        <v>32</v>
      </c>
      <c r="AS661">
        <v>76</v>
      </c>
      <c r="AT661">
        <v>52</v>
      </c>
      <c r="AU661">
        <v>10</v>
      </c>
      <c r="AV661">
        <v>0</v>
      </c>
      <c r="AW661">
        <v>17</v>
      </c>
      <c r="AX661">
        <v>93</v>
      </c>
      <c r="AY661">
        <v>45</v>
      </c>
      <c r="AZ661">
        <v>66</v>
      </c>
      <c r="BA661">
        <v>7.46</v>
      </c>
      <c r="BB661">
        <v>6.83</v>
      </c>
      <c r="BC661">
        <v>2.2000000000000002</v>
      </c>
      <c r="BD661">
        <v>3.15</v>
      </c>
      <c r="BE661">
        <v>3.3</v>
      </c>
      <c r="BF661">
        <f>(1/BC661+1/BD661+1/BE661-1)/3</f>
        <v>2.5012025012025003E-2</v>
      </c>
      <c r="BG661">
        <f>1/Table3[[#This Row],[odds_ft_home_team_win]]-Table3[[#This Row],[Margin/3]]</f>
        <v>0.42953342953342954</v>
      </c>
      <c r="BH661">
        <f>1/Table3[[#This Row],[odds_ft_draw]]-Table3[[#This Row],[Margin/3]]</f>
        <v>0.29244829244829246</v>
      </c>
      <c r="BI661">
        <f>1/Table3[[#This Row],[odds_ft_away_team_win]]-Table3[[#This Row],[Margin/3]]</f>
        <v>0.27801827801827805</v>
      </c>
      <c r="BJ661">
        <f>MROUND(Table3[[#This Row],[ProbH]]*100,2)/100</f>
        <v>0.42</v>
      </c>
      <c r="BK661">
        <v>1.34</v>
      </c>
      <c r="BL661">
        <v>2.0499999999999998</v>
      </c>
      <c r="BM661">
        <v>3.7</v>
      </c>
      <c r="BN661">
        <v>7</v>
      </c>
      <c r="BO661">
        <v>1.8</v>
      </c>
      <c r="BP661">
        <v>1.91</v>
      </c>
      <c r="BQ661" t="s">
        <v>664</v>
      </c>
      <c r="BR661">
        <f>VLOOKUP(Table3[[#This Row],[Reference]],metron,10,FALSE)</f>
        <v>2.4884649511978703</v>
      </c>
      <c r="BS661">
        <f>VLOOKUP(Table3[[#This Row],[Reference]],metron,11,FALSE)</f>
        <v>1.396960958296362</v>
      </c>
      <c r="BT661">
        <f>VLOOKUP(Table3[[#This Row],[Reference]],metron,12,FALSE)</f>
        <v>1.091503992901508</v>
      </c>
      <c r="BU661">
        <f>VLOOKUP(Table3[[#This Row],[Reference]],metron,13,FALSE)</f>
        <v>0.60765391014975045</v>
      </c>
      <c r="BV661">
        <f>VLOOKUP(Table3[[#This Row],[Reference]],metron,14,FALSE)</f>
        <v>0.47276760953965608</v>
      </c>
      <c r="BW661">
        <f>VLOOKUP(Table3[[#This Row],[Reference]],metron,15,FALSE)</f>
        <v>12.29504785684561</v>
      </c>
      <c r="BX661">
        <f>VLOOKUP(Table3[[#This Row],[Reference]],metron,16,FALSE)</f>
        <v>10.047232625884311</v>
      </c>
      <c r="BY661">
        <f>VLOOKUP(Table3[[#This Row],[Reference]],metron,17,FALSE)</f>
        <v>5.2917192097519967</v>
      </c>
      <c r="BZ661">
        <f>VLOOKUP(Table3[[#This Row],[Reference]],metron,18,FALSE)</f>
        <v>4.2580916351408158</v>
      </c>
      <c r="CA661">
        <f>VLOOKUP(Table3[[#This Row],[Reference]],metron,19,FALSE)</f>
        <v>7.0033286470936131</v>
      </c>
      <c r="CB661">
        <f>VLOOKUP(Table3[[#This Row],[Reference]],metron,20,FALSE)</f>
        <v>5.789140990743495</v>
      </c>
      <c r="CC661">
        <f>VLOOKUP(Table3[[#This Row],[Reference]],metron,21,FALSE)</f>
        <v>12.77041895895049</v>
      </c>
      <c r="CD661">
        <f>VLOOKUP(Table3[[#This Row],[Reference]],metron,22,FALSE)</f>
        <v>13.411129919593741</v>
      </c>
      <c r="CE661">
        <f>VLOOKUP(Table3[[#This Row],[Reference]],metron,23,FALSE)</f>
        <v>1.556141062018646</v>
      </c>
      <c r="CF661">
        <f>VLOOKUP(Table3[[#This Row],[Reference]],metron,24,FALSE)</f>
        <v>1.9114308877178761</v>
      </c>
      <c r="CG661">
        <f>VLOOKUP(Table3[[#This Row],[Reference]],metron,25,FALSE)</f>
        <v>8.4920956627482766E-2</v>
      </c>
      <c r="CH661">
        <f>VLOOKUP(Table3[[#This Row],[Reference]],metron,26,FALSE)</f>
        <v>0.1323469801378192</v>
      </c>
    </row>
    <row r="662" spans="1:86" hidden="1" x14ac:dyDescent="0.45">
      <c r="A662">
        <v>1602901800</v>
      </c>
      <c r="B662" t="s">
        <v>898</v>
      </c>
      <c r="C662" t="s">
        <v>64</v>
      </c>
      <c r="D662" t="s">
        <v>65</v>
      </c>
      <c r="E662" t="s">
        <v>699</v>
      </c>
      <c r="F662" t="s">
        <v>689</v>
      </c>
      <c r="G662" t="s">
        <v>673</v>
      </c>
      <c r="H662">
        <v>14</v>
      </c>
      <c r="I662">
        <v>1.33</v>
      </c>
      <c r="J662">
        <v>0.83</v>
      </c>
      <c r="K662">
        <v>1.53</v>
      </c>
      <c r="L662">
        <v>0.59</v>
      </c>
      <c r="M662">
        <v>3</v>
      </c>
      <c r="N662">
        <v>2</v>
      </c>
      <c r="O662">
        <v>5</v>
      </c>
      <c r="P662">
        <v>4</v>
      </c>
      <c r="Q662">
        <v>3</v>
      </c>
      <c r="R662">
        <v>1</v>
      </c>
      <c r="S662" t="s">
        <v>899</v>
      </c>
      <c r="T662" t="s">
        <v>900</v>
      </c>
      <c r="U662">
        <v>3</v>
      </c>
      <c r="V662">
        <v>3</v>
      </c>
      <c r="W662">
        <v>3</v>
      </c>
      <c r="X662">
        <v>0</v>
      </c>
      <c r="Y662">
        <v>3</v>
      </c>
      <c r="Z662">
        <v>0</v>
      </c>
      <c r="AA662">
        <v>1</v>
      </c>
      <c r="AB662">
        <v>2</v>
      </c>
      <c r="AC662">
        <v>2</v>
      </c>
      <c r="AD662">
        <v>1</v>
      </c>
      <c r="AE662">
        <v>5</v>
      </c>
      <c r="AF662">
        <v>7</v>
      </c>
      <c r="AG662">
        <v>2</v>
      </c>
      <c r="AH662">
        <v>3</v>
      </c>
      <c r="AI662">
        <v>3</v>
      </c>
      <c r="AJ662">
        <v>4</v>
      </c>
      <c r="AK662">
        <v>14</v>
      </c>
      <c r="AL662">
        <v>16</v>
      </c>
      <c r="AM662">
        <v>42</v>
      </c>
      <c r="AN662">
        <v>58</v>
      </c>
      <c r="AO662">
        <v>0.67</v>
      </c>
      <c r="AP662">
        <v>1.01</v>
      </c>
      <c r="AQ662">
        <v>2.67</v>
      </c>
      <c r="AR662">
        <v>75</v>
      </c>
      <c r="AS662">
        <v>75</v>
      </c>
      <c r="AT662">
        <v>50</v>
      </c>
      <c r="AU662">
        <v>25</v>
      </c>
      <c r="AV662">
        <v>25</v>
      </c>
      <c r="AW662">
        <v>42</v>
      </c>
      <c r="AX662">
        <v>67</v>
      </c>
      <c r="AY662">
        <v>50</v>
      </c>
      <c r="AZ662">
        <v>75</v>
      </c>
      <c r="BA662">
        <v>8.5</v>
      </c>
      <c r="BB662">
        <v>5</v>
      </c>
      <c r="BC662">
        <v>2.2000000000000002</v>
      </c>
      <c r="BD662">
        <v>3.4</v>
      </c>
      <c r="BE662">
        <v>3.1</v>
      </c>
      <c r="BF662">
        <f>(1/BC662+1/BD662+1/BE662-1)/3</f>
        <v>2.3747915588522812E-2</v>
      </c>
      <c r="BG662">
        <f>1/Table3[[#This Row],[odds_ft_home_team_win]]-Table3[[#This Row],[Margin/3]]</f>
        <v>0.43079753895693174</v>
      </c>
      <c r="BH662">
        <f>1/Table3[[#This Row],[odds_ft_draw]]-Table3[[#This Row],[Margin/3]]</f>
        <v>0.27036973147030074</v>
      </c>
      <c r="BI662">
        <f>1/Table3[[#This Row],[odds_ft_away_team_win]]-Table3[[#This Row],[Margin/3]]</f>
        <v>0.29883272957276752</v>
      </c>
      <c r="BJ662">
        <f>MROUND(Table3[[#This Row],[ProbH]]*100,2)/100</f>
        <v>0.44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 t="s">
        <v>702</v>
      </c>
      <c r="BR662">
        <f>VLOOKUP(Table3[[#This Row],[Reference]],metron,10,FALSE)</f>
        <v>2.4807646356033461</v>
      </c>
      <c r="BS662">
        <f>VLOOKUP(Table3[[#This Row],[Reference]],metron,11,FALSE)</f>
        <v>1.4140979689366791</v>
      </c>
      <c r="BT662">
        <f>VLOOKUP(Table3[[#This Row],[Reference]],metron,12,FALSE)</f>
        <v>1.0666666666666671</v>
      </c>
      <c r="BU662">
        <f>VLOOKUP(Table3[[#This Row],[Reference]],metron,13,FALSE)</f>
        <v>0.62712066905615294</v>
      </c>
      <c r="BV662">
        <f>VLOOKUP(Table3[[#This Row],[Reference]],metron,14,FALSE)</f>
        <v>0.46009557945041818</v>
      </c>
      <c r="BW662">
        <f>VLOOKUP(Table3[[#This Row],[Reference]],metron,15,FALSE)</f>
        <v>12.56969280146722</v>
      </c>
      <c r="BX662">
        <f>VLOOKUP(Table3[[#This Row],[Reference]],metron,16,FALSE)</f>
        <v>9.8695552498853729</v>
      </c>
      <c r="BY662">
        <f>VLOOKUP(Table3[[#This Row],[Reference]],metron,17,FALSE)</f>
        <v>5.2754256787850897</v>
      </c>
      <c r="BZ662">
        <f>VLOOKUP(Table3[[#This Row],[Reference]],metron,18,FALSE)</f>
        <v>4.1279337321675103</v>
      </c>
      <c r="CA662">
        <f>VLOOKUP(Table3[[#This Row],[Reference]],metron,19,FALSE)</f>
        <v>7.2942671226821298</v>
      </c>
      <c r="CB662">
        <f>VLOOKUP(Table3[[#This Row],[Reference]],metron,20,FALSE)</f>
        <v>5.7416215177178627</v>
      </c>
      <c r="CC662">
        <f>VLOOKUP(Table3[[#This Row],[Reference]],metron,21,FALSE)</f>
        <v>12.897246007868549</v>
      </c>
      <c r="CD662">
        <f>VLOOKUP(Table3[[#This Row],[Reference]],metron,22,FALSE)</f>
        <v>13.507058551261281</v>
      </c>
      <c r="CE662">
        <f>VLOOKUP(Table3[[#This Row],[Reference]],metron,23,FALSE)</f>
        <v>1.576522702104098</v>
      </c>
      <c r="CF662">
        <f>VLOOKUP(Table3[[#This Row],[Reference]],metron,24,FALSE)</f>
        <v>1.917165005537099</v>
      </c>
      <c r="CG662">
        <f>VLOOKUP(Table3[[#This Row],[Reference]],metron,25,FALSE)</f>
        <v>8.4385382059800659E-2</v>
      </c>
      <c r="CH662">
        <f>VLOOKUP(Table3[[#This Row],[Reference]],metron,26,FALSE)</f>
        <v>0.1233665559246955</v>
      </c>
    </row>
    <row r="663" spans="1:86" hidden="1" x14ac:dyDescent="0.45">
      <c r="A663">
        <v>1602972360</v>
      </c>
      <c r="B663" t="s">
        <v>901</v>
      </c>
      <c r="C663" t="s">
        <v>64</v>
      </c>
      <c r="D663" t="s">
        <v>65</v>
      </c>
      <c r="E663" t="s">
        <v>704</v>
      </c>
      <c r="F663" t="s">
        <v>700</v>
      </c>
      <c r="G663" t="s">
        <v>684</v>
      </c>
      <c r="H663">
        <v>14</v>
      </c>
      <c r="I663">
        <v>1.5</v>
      </c>
      <c r="J663">
        <v>1.29</v>
      </c>
      <c r="K663">
        <v>1.79</v>
      </c>
      <c r="L663">
        <v>1.33</v>
      </c>
      <c r="M663">
        <v>3</v>
      </c>
      <c r="N663">
        <v>1</v>
      </c>
      <c r="O663">
        <v>4</v>
      </c>
      <c r="P663">
        <v>2</v>
      </c>
      <c r="Q663">
        <v>2</v>
      </c>
      <c r="R663">
        <v>0</v>
      </c>
      <c r="S663" t="s">
        <v>902</v>
      </c>
      <c r="T663">
        <v>67</v>
      </c>
      <c r="U663">
        <v>3</v>
      </c>
      <c r="V663">
        <v>7</v>
      </c>
      <c r="W663">
        <v>2</v>
      </c>
      <c r="X663">
        <v>0</v>
      </c>
      <c r="Y663">
        <v>1</v>
      </c>
      <c r="Z663">
        <v>0</v>
      </c>
      <c r="AA663">
        <v>0</v>
      </c>
      <c r="AB663">
        <v>2</v>
      </c>
      <c r="AC663">
        <v>0</v>
      </c>
      <c r="AD663">
        <v>1</v>
      </c>
      <c r="AE663">
        <v>15</v>
      </c>
      <c r="AF663">
        <v>13</v>
      </c>
      <c r="AG663">
        <v>6</v>
      </c>
      <c r="AH663">
        <v>3</v>
      </c>
      <c r="AI663">
        <v>9</v>
      </c>
      <c r="AJ663">
        <v>10</v>
      </c>
      <c r="AK663">
        <v>10</v>
      </c>
      <c r="AL663">
        <v>7</v>
      </c>
      <c r="AM663">
        <v>45</v>
      </c>
      <c r="AN663">
        <v>55</v>
      </c>
      <c r="AO663">
        <v>1.54</v>
      </c>
      <c r="AP663">
        <v>1.47</v>
      </c>
      <c r="AQ663">
        <v>2.63</v>
      </c>
      <c r="AR663">
        <v>63</v>
      </c>
      <c r="AS663">
        <v>72</v>
      </c>
      <c r="AT663">
        <v>47</v>
      </c>
      <c r="AU663">
        <v>31</v>
      </c>
      <c r="AV663">
        <v>15</v>
      </c>
      <c r="AW663">
        <v>38</v>
      </c>
      <c r="AX663">
        <v>77</v>
      </c>
      <c r="AY663">
        <v>56</v>
      </c>
      <c r="AZ663">
        <v>79</v>
      </c>
      <c r="BA663">
        <v>12.26</v>
      </c>
      <c r="BB663">
        <v>5.47</v>
      </c>
      <c r="BC663">
        <v>1.5</v>
      </c>
      <c r="BD663">
        <v>4.3</v>
      </c>
      <c r="BE663">
        <v>5.8</v>
      </c>
      <c r="BF663">
        <f>(1/BC663+1/BD663+1/BE663-1)/3</f>
        <v>2.3879533101666201E-2</v>
      </c>
      <c r="BG663">
        <f>1/Table3[[#This Row],[odds_ft_home_team_win]]-Table3[[#This Row],[Margin/3]]</f>
        <v>0.64278713356500039</v>
      </c>
      <c r="BH663">
        <f>1/Table3[[#This Row],[odds_ft_draw]]-Table3[[#This Row],[Margin/3]]</f>
        <v>0.20867860643321751</v>
      </c>
      <c r="BI663">
        <f>1/Table3[[#This Row],[odds_ft_away_team_win]]-Table3[[#This Row],[Margin/3]]</f>
        <v>0.14853426000178208</v>
      </c>
      <c r="BJ663">
        <f>MROUND(Table3[[#This Row],[ProbH]]*100,2)/100</f>
        <v>0.64</v>
      </c>
      <c r="BK663">
        <v>1.18</v>
      </c>
      <c r="BL663">
        <v>1.61</v>
      </c>
      <c r="BM663">
        <v>2.5499999999999998</v>
      </c>
      <c r="BN663">
        <v>4.45</v>
      </c>
      <c r="BO663">
        <v>1.67</v>
      </c>
      <c r="BP663">
        <v>2.1</v>
      </c>
      <c r="BQ663" t="s">
        <v>708</v>
      </c>
      <c r="BR663">
        <f>VLOOKUP(Table3[[#This Row],[Reference]],metron,10,FALSE)</f>
        <v>2.8343749999999996</v>
      </c>
      <c r="BS663">
        <f>VLOOKUP(Table3[[#This Row],[Reference]],metron,11,FALSE)</f>
        <v>1.980803571428571</v>
      </c>
      <c r="BT663">
        <f>VLOOKUP(Table3[[#This Row],[Reference]],metron,12,FALSE)</f>
        <v>0.85357142857142854</v>
      </c>
      <c r="BU663">
        <f>VLOOKUP(Table3[[#This Row],[Reference]],metron,13,FALSE)</f>
        <v>0.8683035714285714</v>
      </c>
      <c r="BV663">
        <f>VLOOKUP(Table3[[#This Row],[Reference]],metron,14,FALSE)</f>
        <v>0.36607142857142849</v>
      </c>
      <c r="BW663">
        <f>VLOOKUP(Table3[[#This Row],[Reference]],metron,15,FALSE)</f>
        <v>15.03980099502488</v>
      </c>
      <c r="BX663">
        <f>VLOOKUP(Table3[[#This Row],[Reference]],metron,16,FALSE)</f>
        <v>8.6326699834162515</v>
      </c>
      <c r="BY663">
        <f>VLOOKUP(Table3[[#This Row],[Reference]],metron,17,FALSE)</f>
        <v>6.5189234650967203</v>
      </c>
      <c r="BZ663">
        <f>VLOOKUP(Table3[[#This Row],[Reference]],metron,18,FALSE)</f>
        <v>3.4507989907485279</v>
      </c>
      <c r="CA663">
        <f>VLOOKUP(Table3[[#This Row],[Reference]],metron,19,FALSE)</f>
        <v>8.5208775299281605</v>
      </c>
      <c r="CB663">
        <f>VLOOKUP(Table3[[#This Row],[Reference]],metron,20,FALSE)</f>
        <v>5.181870992667724</v>
      </c>
      <c r="CC663">
        <f>VLOOKUP(Table3[[#This Row],[Reference]],metron,21,FALSE)</f>
        <v>12.48566610455312</v>
      </c>
      <c r="CD663">
        <f>VLOOKUP(Table3[[#This Row],[Reference]],metron,22,FALSE)</f>
        <v>13.573355817875211</v>
      </c>
      <c r="CE663">
        <f>VLOOKUP(Table3[[#This Row],[Reference]],metron,23,FALSE)</f>
        <v>1.395273023634882</v>
      </c>
      <c r="CF663">
        <f>VLOOKUP(Table3[[#This Row],[Reference]],metron,24,FALSE)</f>
        <v>2.0586797066014668</v>
      </c>
      <c r="CG663">
        <f>VLOOKUP(Table3[[#This Row],[Reference]],metron,25,FALSE)</f>
        <v>6.8459657701711488E-2</v>
      </c>
      <c r="CH663">
        <f>VLOOKUP(Table3[[#This Row],[Reference]],metron,26,FALSE)</f>
        <v>0.12713936430317849</v>
      </c>
    </row>
    <row r="664" spans="1:86" x14ac:dyDescent="0.45">
      <c r="A664">
        <v>1602979200</v>
      </c>
      <c r="B664" t="s">
        <v>903</v>
      </c>
      <c r="C664" t="s">
        <v>64</v>
      </c>
      <c r="D664" t="s">
        <v>65</v>
      </c>
      <c r="E664" t="s">
        <v>666</v>
      </c>
      <c r="F664" t="s">
        <v>677</v>
      </c>
      <c r="G664" t="s">
        <v>735</v>
      </c>
      <c r="H664">
        <v>14</v>
      </c>
      <c r="I664">
        <v>1.5</v>
      </c>
      <c r="J664">
        <v>1</v>
      </c>
      <c r="K664">
        <v>1.6</v>
      </c>
      <c r="L664">
        <v>1.06</v>
      </c>
      <c r="M664">
        <v>3</v>
      </c>
      <c r="N664">
        <v>2</v>
      </c>
      <c r="O664">
        <v>5</v>
      </c>
      <c r="P664">
        <v>2</v>
      </c>
      <c r="Q664">
        <v>2</v>
      </c>
      <c r="R664">
        <v>0</v>
      </c>
      <c r="S664" t="s">
        <v>904</v>
      </c>
      <c r="T664" t="s">
        <v>905</v>
      </c>
      <c r="U664">
        <v>2</v>
      </c>
      <c r="V664">
        <v>8</v>
      </c>
      <c r="W664">
        <v>2</v>
      </c>
      <c r="X664">
        <v>0</v>
      </c>
      <c r="Y664">
        <v>1</v>
      </c>
      <c r="Z664">
        <v>0</v>
      </c>
      <c r="AA664">
        <v>0</v>
      </c>
      <c r="AB664">
        <v>2</v>
      </c>
      <c r="AC664">
        <v>0</v>
      </c>
      <c r="AD664">
        <v>1</v>
      </c>
      <c r="AE664">
        <v>12</v>
      </c>
      <c r="AF664">
        <v>20</v>
      </c>
      <c r="AG664">
        <v>5</v>
      </c>
      <c r="AH664">
        <v>3</v>
      </c>
      <c r="AI664">
        <v>7</v>
      </c>
      <c r="AJ664">
        <v>17</v>
      </c>
      <c r="AK664">
        <v>7</v>
      </c>
      <c r="AL664">
        <v>11</v>
      </c>
      <c r="AM664">
        <v>57</v>
      </c>
      <c r="AN664">
        <v>43</v>
      </c>
      <c r="AO664">
        <v>1.33</v>
      </c>
      <c r="AP664">
        <v>1.76</v>
      </c>
      <c r="AQ664">
        <v>1.75</v>
      </c>
      <c r="AR664">
        <v>59</v>
      </c>
      <c r="AS664">
        <v>59</v>
      </c>
      <c r="AT664">
        <v>33</v>
      </c>
      <c r="AU664">
        <v>9</v>
      </c>
      <c r="AV664">
        <v>0</v>
      </c>
      <c r="AW664">
        <v>34</v>
      </c>
      <c r="AX664">
        <v>50</v>
      </c>
      <c r="AY664">
        <v>25</v>
      </c>
      <c r="AZ664">
        <v>42</v>
      </c>
      <c r="BA664">
        <v>8.17</v>
      </c>
      <c r="BB664">
        <v>4.67</v>
      </c>
      <c r="BC664">
        <v>1.95</v>
      </c>
      <c r="BD664">
        <v>3.2</v>
      </c>
      <c r="BE664">
        <v>4</v>
      </c>
      <c r="BF664">
        <f>(1/BC664+1/BD664+1/BE664-1)/3</f>
        <v>2.510683760683759E-2</v>
      </c>
      <c r="BG664">
        <f>1/Table3[[#This Row],[odds_ft_home_team_win]]-Table3[[#This Row],[Margin/3]]</f>
        <v>0.48771367521367531</v>
      </c>
      <c r="BH664">
        <f>1/Table3[[#This Row],[odds_ft_draw]]-Table3[[#This Row],[Margin/3]]</f>
        <v>0.28739316239316243</v>
      </c>
      <c r="BI664">
        <f>1/Table3[[#This Row],[odds_ft_away_team_win]]-Table3[[#This Row],[Margin/3]]</f>
        <v>0.2248931623931624</v>
      </c>
      <c r="BJ664">
        <f>MROUND(Table3[[#This Row],[ProbH]]*100,2)/100</f>
        <v>0.48</v>
      </c>
      <c r="BK664">
        <v>1.45</v>
      </c>
      <c r="BL664">
        <v>2.4</v>
      </c>
      <c r="BM664">
        <v>4.5999999999999996</v>
      </c>
      <c r="BN664">
        <v>9.25</v>
      </c>
      <c r="BO664">
        <v>2.1</v>
      </c>
      <c r="BP664">
        <v>1.67</v>
      </c>
      <c r="BQ664" t="s">
        <v>669</v>
      </c>
      <c r="BR664">
        <f>VLOOKUP(Table3[[#This Row],[Reference]],metron,10,FALSE)</f>
        <v>2.5271929824561399</v>
      </c>
      <c r="BS664">
        <f>VLOOKUP(Table3[[#This Row],[Reference]],metron,11,FALSE)</f>
        <v>1.510877192982456</v>
      </c>
      <c r="BT664">
        <f>VLOOKUP(Table3[[#This Row],[Reference]],metron,12,FALSE)</f>
        <v>1.0163157894736841</v>
      </c>
      <c r="BU664">
        <f>VLOOKUP(Table3[[#This Row],[Reference]],metron,13,FALSE)</f>
        <v>0.67350877192982461</v>
      </c>
      <c r="BV664">
        <f>VLOOKUP(Table3[[#This Row],[Reference]],metron,14,FALSE)</f>
        <v>0.4442105263157895</v>
      </c>
      <c r="BW664">
        <f>VLOOKUP(Table3[[#This Row],[Reference]],metron,15,FALSE)</f>
        <v>12.80980392156863</v>
      </c>
      <c r="BX664">
        <f>VLOOKUP(Table3[[#This Row],[Reference]],metron,16,FALSE)</f>
        <v>9.6872549019607845</v>
      </c>
      <c r="BY664">
        <f>VLOOKUP(Table3[[#This Row],[Reference]],metron,17,FALSE)</f>
        <v>5.6491169610129957</v>
      </c>
      <c r="BZ664">
        <f>VLOOKUP(Table3[[#This Row],[Reference]],metron,18,FALSE)</f>
        <v>4.1379540153282237</v>
      </c>
      <c r="CA664">
        <f>VLOOKUP(Table3[[#This Row],[Reference]],metron,19,FALSE)</f>
        <v>7.1606869605556343</v>
      </c>
      <c r="CB664">
        <f>VLOOKUP(Table3[[#This Row],[Reference]],metron,20,FALSE)</f>
        <v>5.5493008866325608</v>
      </c>
      <c r="CC664">
        <f>VLOOKUP(Table3[[#This Row],[Reference]],metron,21,FALSE)</f>
        <v>12.9029029029029</v>
      </c>
      <c r="CD664">
        <f>VLOOKUP(Table3[[#This Row],[Reference]],metron,22,FALSE)</f>
        <v>13.75508842175509</v>
      </c>
      <c r="CE664">
        <f>VLOOKUP(Table3[[#This Row],[Reference]],metron,23,FALSE)</f>
        <v>1.5287356321839081</v>
      </c>
      <c r="CF664">
        <f>VLOOKUP(Table3[[#This Row],[Reference]],metron,24,FALSE)</f>
        <v>1.9664750957854411</v>
      </c>
      <c r="CG664">
        <f>VLOOKUP(Table3[[#This Row],[Reference]],metron,25,FALSE)</f>
        <v>8.8441890166028103E-2</v>
      </c>
      <c r="CH664">
        <f>VLOOKUP(Table3[[#This Row],[Reference]],metron,26,FALSE)</f>
        <v>0.13409961685823751</v>
      </c>
    </row>
    <row r="665" spans="1:86" hidden="1" x14ac:dyDescent="0.45">
      <c r="A665">
        <v>1602986400</v>
      </c>
      <c r="B665" t="s">
        <v>906</v>
      </c>
      <c r="C665" t="s">
        <v>64</v>
      </c>
      <c r="D665" t="s">
        <v>65</v>
      </c>
      <c r="E665" t="s">
        <v>671</v>
      </c>
      <c r="F665" t="s">
        <v>661</v>
      </c>
      <c r="G665" t="s">
        <v>662</v>
      </c>
      <c r="H665">
        <v>14</v>
      </c>
      <c r="I665">
        <v>2.67</v>
      </c>
      <c r="J665">
        <v>1.5</v>
      </c>
      <c r="K665">
        <v>2.1800000000000002</v>
      </c>
      <c r="L665">
        <v>1.47</v>
      </c>
      <c r="M665">
        <v>0</v>
      </c>
      <c r="N665">
        <v>2</v>
      </c>
      <c r="O665">
        <v>2</v>
      </c>
      <c r="P665">
        <v>0</v>
      </c>
      <c r="Q665">
        <v>0</v>
      </c>
      <c r="R665">
        <v>0</v>
      </c>
      <c r="T665" t="s">
        <v>907</v>
      </c>
      <c r="U665">
        <v>6</v>
      </c>
      <c r="V665">
        <v>3</v>
      </c>
      <c r="W665">
        <v>4</v>
      </c>
      <c r="X665">
        <v>0</v>
      </c>
      <c r="Y665">
        <v>3</v>
      </c>
      <c r="Z665">
        <v>0</v>
      </c>
      <c r="AA665">
        <v>2</v>
      </c>
      <c r="AB665">
        <v>2</v>
      </c>
      <c r="AC665">
        <v>1</v>
      </c>
      <c r="AD665">
        <v>2</v>
      </c>
      <c r="AE665">
        <v>14</v>
      </c>
      <c r="AF665">
        <v>11</v>
      </c>
      <c r="AG665">
        <v>4</v>
      </c>
      <c r="AH665">
        <v>3</v>
      </c>
      <c r="AI665">
        <v>10</v>
      </c>
      <c r="AJ665">
        <v>8</v>
      </c>
      <c r="AK665">
        <v>15</v>
      </c>
      <c r="AL665">
        <v>9</v>
      </c>
      <c r="AM665">
        <v>45</v>
      </c>
      <c r="AN665">
        <v>55</v>
      </c>
      <c r="AO665">
        <v>1.54</v>
      </c>
      <c r="AP665">
        <v>1.0900000000000001</v>
      </c>
      <c r="AQ665">
        <v>2.25</v>
      </c>
      <c r="AR665">
        <v>34</v>
      </c>
      <c r="AS665">
        <v>75</v>
      </c>
      <c r="AT665">
        <v>33</v>
      </c>
      <c r="AU665">
        <v>17</v>
      </c>
      <c r="AV665">
        <v>17</v>
      </c>
      <c r="AW665">
        <v>25</v>
      </c>
      <c r="AX665">
        <v>67</v>
      </c>
      <c r="AY665">
        <v>33</v>
      </c>
      <c r="AZ665">
        <v>83</v>
      </c>
      <c r="BA665">
        <v>12.67</v>
      </c>
      <c r="BB665">
        <v>3.84</v>
      </c>
      <c r="BC665">
        <v>2.15</v>
      </c>
      <c r="BD665">
        <v>3.25</v>
      </c>
      <c r="BE665">
        <v>3</v>
      </c>
      <c r="BF665">
        <f>(1/BC665+1/BD665+1/BE665-1)/3</f>
        <v>3.5380640031802781E-2</v>
      </c>
      <c r="BG665">
        <f>1/Table3[[#This Row],[odds_ft_home_team_win]]-Table3[[#This Row],[Margin/3]]</f>
        <v>0.42973563903796463</v>
      </c>
      <c r="BH665">
        <f>1/Table3[[#This Row],[odds_ft_draw]]-Table3[[#This Row],[Margin/3]]</f>
        <v>0.27231166766050491</v>
      </c>
      <c r="BI665">
        <f>1/Table3[[#This Row],[odds_ft_away_team_win]]-Table3[[#This Row],[Margin/3]]</f>
        <v>0.29795269330153051</v>
      </c>
      <c r="BJ665">
        <f>MROUND(Table3[[#This Row],[ProbH]]*100,2)/100</f>
        <v>0.42</v>
      </c>
      <c r="BK665">
        <v>1.3</v>
      </c>
      <c r="BL665">
        <v>2</v>
      </c>
      <c r="BM665">
        <v>3.6</v>
      </c>
      <c r="BN665">
        <v>6.95</v>
      </c>
      <c r="BO665">
        <v>1.8</v>
      </c>
      <c r="BP665">
        <v>1.91</v>
      </c>
      <c r="BQ665" t="s">
        <v>770</v>
      </c>
      <c r="BR665">
        <f>VLOOKUP(Table3[[#This Row],[Reference]],metron,10,FALSE)</f>
        <v>2.4884649511978703</v>
      </c>
      <c r="BS665">
        <f>VLOOKUP(Table3[[#This Row],[Reference]],metron,11,FALSE)</f>
        <v>1.396960958296362</v>
      </c>
      <c r="BT665">
        <f>VLOOKUP(Table3[[#This Row],[Reference]],metron,12,FALSE)</f>
        <v>1.091503992901508</v>
      </c>
      <c r="BU665">
        <f>VLOOKUP(Table3[[#This Row],[Reference]],metron,13,FALSE)</f>
        <v>0.60765391014975045</v>
      </c>
      <c r="BV665">
        <f>VLOOKUP(Table3[[#This Row],[Reference]],metron,14,FALSE)</f>
        <v>0.47276760953965608</v>
      </c>
      <c r="BW665">
        <f>VLOOKUP(Table3[[#This Row],[Reference]],metron,15,FALSE)</f>
        <v>12.29504785684561</v>
      </c>
      <c r="BX665">
        <f>VLOOKUP(Table3[[#This Row],[Reference]],metron,16,FALSE)</f>
        <v>10.047232625884311</v>
      </c>
      <c r="BY665">
        <f>VLOOKUP(Table3[[#This Row],[Reference]],metron,17,FALSE)</f>
        <v>5.2917192097519967</v>
      </c>
      <c r="BZ665">
        <f>VLOOKUP(Table3[[#This Row],[Reference]],metron,18,FALSE)</f>
        <v>4.2580916351408158</v>
      </c>
      <c r="CA665">
        <f>VLOOKUP(Table3[[#This Row],[Reference]],metron,19,FALSE)</f>
        <v>7.0033286470936131</v>
      </c>
      <c r="CB665">
        <f>VLOOKUP(Table3[[#This Row],[Reference]],metron,20,FALSE)</f>
        <v>5.789140990743495</v>
      </c>
      <c r="CC665">
        <f>VLOOKUP(Table3[[#This Row],[Reference]],metron,21,FALSE)</f>
        <v>12.77041895895049</v>
      </c>
      <c r="CD665">
        <f>VLOOKUP(Table3[[#This Row],[Reference]],metron,22,FALSE)</f>
        <v>13.411129919593741</v>
      </c>
      <c r="CE665">
        <f>VLOOKUP(Table3[[#This Row],[Reference]],metron,23,FALSE)</f>
        <v>1.556141062018646</v>
      </c>
      <c r="CF665">
        <f>VLOOKUP(Table3[[#This Row],[Reference]],metron,24,FALSE)</f>
        <v>1.9114308877178761</v>
      </c>
      <c r="CG665">
        <f>VLOOKUP(Table3[[#This Row],[Reference]],metron,25,FALSE)</f>
        <v>8.4920956627482766E-2</v>
      </c>
      <c r="CH665">
        <f>VLOOKUP(Table3[[#This Row],[Reference]],metron,26,FALSE)</f>
        <v>0.1323469801378192</v>
      </c>
    </row>
    <row r="666" spans="1:86" hidden="1" x14ac:dyDescent="0.45">
      <c r="A666">
        <v>1603040400</v>
      </c>
      <c r="B666" t="s">
        <v>908</v>
      </c>
      <c r="C666" t="s">
        <v>64</v>
      </c>
      <c r="D666" t="s">
        <v>65</v>
      </c>
      <c r="E666" t="s">
        <v>682</v>
      </c>
      <c r="F666" t="s">
        <v>705</v>
      </c>
      <c r="G666" t="s">
        <v>760</v>
      </c>
      <c r="H666">
        <v>14</v>
      </c>
      <c r="I666">
        <v>2.14</v>
      </c>
      <c r="J666">
        <v>0.71</v>
      </c>
      <c r="K666">
        <v>1.65</v>
      </c>
      <c r="L666">
        <v>0.55000000000000004</v>
      </c>
      <c r="M666">
        <v>1</v>
      </c>
      <c r="N666">
        <v>0</v>
      </c>
      <c r="O666">
        <v>1</v>
      </c>
      <c r="P666">
        <v>0</v>
      </c>
      <c r="Q666">
        <v>0</v>
      </c>
      <c r="R666">
        <v>0</v>
      </c>
      <c r="S666">
        <v>75</v>
      </c>
      <c r="U666">
        <v>8</v>
      </c>
      <c r="V666">
        <v>5</v>
      </c>
      <c r="W666">
        <v>1</v>
      </c>
      <c r="X666">
        <v>0</v>
      </c>
      <c r="Y666">
        <v>3</v>
      </c>
      <c r="Z666">
        <v>0</v>
      </c>
      <c r="AA666">
        <v>1</v>
      </c>
      <c r="AB666">
        <v>0</v>
      </c>
      <c r="AC666">
        <v>0</v>
      </c>
      <c r="AD666">
        <v>3</v>
      </c>
      <c r="AE666">
        <v>19</v>
      </c>
      <c r="AF666">
        <v>13</v>
      </c>
      <c r="AG666">
        <v>2</v>
      </c>
      <c r="AH666">
        <v>6</v>
      </c>
      <c r="AI666">
        <v>17</v>
      </c>
      <c r="AJ666">
        <v>7</v>
      </c>
      <c r="AK666">
        <v>12</v>
      </c>
      <c r="AL666">
        <v>17</v>
      </c>
      <c r="AM666">
        <v>54</v>
      </c>
      <c r="AN666">
        <v>46</v>
      </c>
      <c r="AO666">
        <v>1.68</v>
      </c>
      <c r="AP666">
        <v>1.52</v>
      </c>
      <c r="AQ666">
        <v>3.14</v>
      </c>
      <c r="AR666">
        <v>79</v>
      </c>
      <c r="AS666">
        <v>93</v>
      </c>
      <c r="AT666">
        <v>64</v>
      </c>
      <c r="AU666">
        <v>36</v>
      </c>
      <c r="AV666">
        <v>29</v>
      </c>
      <c r="AW666">
        <v>50</v>
      </c>
      <c r="AX666">
        <v>86</v>
      </c>
      <c r="AY666">
        <v>57</v>
      </c>
      <c r="AZ666">
        <v>79</v>
      </c>
      <c r="BA666">
        <v>12.43</v>
      </c>
      <c r="BB666">
        <v>5.29</v>
      </c>
      <c r="BC666">
        <v>1.87</v>
      </c>
      <c r="BD666">
        <v>3.6</v>
      </c>
      <c r="BE666">
        <v>3.8</v>
      </c>
      <c r="BF666">
        <f>(1/BC666+1/BD666+1/BE666-1)/3</f>
        <v>2.5231676934463303E-2</v>
      </c>
      <c r="BG666">
        <f>1/Table3[[#This Row],[odds_ft_home_team_win]]-Table3[[#This Row],[Margin/3]]</f>
        <v>0.50952768135430671</v>
      </c>
      <c r="BH666">
        <f>1/Table3[[#This Row],[odds_ft_draw]]-Table3[[#This Row],[Margin/3]]</f>
        <v>0.25254610084331447</v>
      </c>
      <c r="BI666">
        <f>1/Table3[[#This Row],[odds_ft_away_team_win]]-Table3[[#This Row],[Margin/3]]</f>
        <v>0.2379262178023788</v>
      </c>
      <c r="BJ666">
        <f>MROUND(Table3[[#This Row],[ProbH]]*100,2)/100</f>
        <v>0.5</v>
      </c>
      <c r="BK666">
        <v>1.19</v>
      </c>
      <c r="BL666">
        <v>1.62</v>
      </c>
      <c r="BM666">
        <v>2.6</v>
      </c>
      <c r="BN666">
        <v>4.5999999999999996</v>
      </c>
      <c r="BO666">
        <v>1.56</v>
      </c>
      <c r="BP666">
        <v>2.35</v>
      </c>
      <c r="BQ666" t="s">
        <v>675</v>
      </c>
      <c r="BR666">
        <f>VLOOKUP(Table3[[#This Row],[Reference]],metron,10,FALSE)</f>
        <v>2.5202079886551649</v>
      </c>
      <c r="BS666">
        <f>VLOOKUP(Table3[[#This Row],[Reference]],metron,11,FALSE)</f>
        <v>1.5342708579532029</v>
      </c>
      <c r="BT666">
        <f>VLOOKUP(Table3[[#This Row],[Reference]],metron,12,FALSE)</f>
        <v>0.98593713070196176</v>
      </c>
      <c r="BU666">
        <f>VLOOKUP(Table3[[#This Row],[Reference]],metron,13,FALSE)</f>
        <v>0.67513590167809023</v>
      </c>
      <c r="BV666">
        <f>VLOOKUP(Table3[[#This Row],[Reference]],metron,14,FALSE)</f>
        <v>0.4286727337194185</v>
      </c>
      <c r="BW666">
        <f>VLOOKUP(Table3[[#This Row],[Reference]],metron,15,FALSE)</f>
        <v>12.98669114272602</v>
      </c>
      <c r="BX666">
        <f>VLOOKUP(Table3[[#This Row],[Reference]],metron,16,FALSE)</f>
        <v>9.4167049105094076</v>
      </c>
      <c r="BY666">
        <f>VLOOKUP(Table3[[#This Row],[Reference]],metron,17,FALSE)</f>
        <v>5.6645716945996272</v>
      </c>
      <c r="BZ666">
        <f>VLOOKUP(Table3[[#This Row],[Reference]],metron,18,FALSE)</f>
        <v>4.0242085661080074</v>
      </c>
      <c r="CA666">
        <f>VLOOKUP(Table3[[#This Row],[Reference]],metron,19,FALSE)</f>
        <v>7.3221194481263927</v>
      </c>
      <c r="CB666">
        <f>VLOOKUP(Table3[[#This Row],[Reference]],metron,20,FALSE)</f>
        <v>5.3924963444014002</v>
      </c>
      <c r="CC666">
        <f>VLOOKUP(Table3[[#This Row],[Reference]],metron,21,FALSE)</f>
        <v>12.508162313432839</v>
      </c>
      <c r="CD666">
        <f>VLOOKUP(Table3[[#This Row],[Reference]],metron,22,FALSE)</f>
        <v>13.36963619402985</v>
      </c>
      <c r="CE666">
        <f>VLOOKUP(Table3[[#This Row],[Reference]],metron,23,FALSE)</f>
        <v>1.4438014689517029</v>
      </c>
      <c r="CF666">
        <f>VLOOKUP(Table3[[#This Row],[Reference]],metron,24,FALSE)</f>
        <v>1.9410193634542621</v>
      </c>
      <c r="CG666">
        <f>VLOOKUP(Table3[[#This Row],[Reference]],metron,25,FALSE)</f>
        <v>8.4130870242599604E-2</v>
      </c>
      <c r="CH666">
        <f>VLOOKUP(Table3[[#This Row],[Reference]],metron,26,FALSE)</f>
        <v>0.1275317160026708</v>
      </c>
    </row>
    <row r="667" spans="1:86" hidden="1" x14ac:dyDescent="0.45">
      <c r="A667">
        <v>1603065960</v>
      </c>
      <c r="B667" t="s">
        <v>909</v>
      </c>
      <c r="C667" t="s">
        <v>64</v>
      </c>
      <c r="D667" t="s">
        <v>65</v>
      </c>
      <c r="E667" t="s">
        <v>672</v>
      </c>
      <c r="F667" t="s">
        <v>693</v>
      </c>
      <c r="G667" t="s">
        <v>668</v>
      </c>
      <c r="H667">
        <v>14</v>
      </c>
      <c r="I667">
        <v>2</v>
      </c>
      <c r="J667">
        <v>1.5</v>
      </c>
      <c r="K667">
        <v>2.09</v>
      </c>
      <c r="L667">
        <v>1.38</v>
      </c>
      <c r="M667">
        <v>1</v>
      </c>
      <c r="N667">
        <v>1</v>
      </c>
      <c r="O667">
        <v>2</v>
      </c>
      <c r="P667">
        <v>2</v>
      </c>
      <c r="Q667">
        <v>1</v>
      </c>
      <c r="R667">
        <v>1</v>
      </c>
      <c r="S667" t="s">
        <v>910</v>
      </c>
      <c r="T667" t="s">
        <v>92</v>
      </c>
      <c r="U667">
        <v>9</v>
      </c>
      <c r="V667">
        <v>4</v>
      </c>
      <c r="W667">
        <v>1</v>
      </c>
      <c r="X667">
        <v>0</v>
      </c>
      <c r="Y667">
        <v>2</v>
      </c>
      <c r="Z667">
        <v>0</v>
      </c>
      <c r="AA667">
        <v>1</v>
      </c>
      <c r="AB667">
        <v>0</v>
      </c>
      <c r="AC667">
        <v>1</v>
      </c>
      <c r="AD667">
        <v>1</v>
      </c>
      <c r="AE667">
        <v>13</v>
      </c>
      <c r="AF667">
        <v>6</v>
      </c>
      <c r="AG667">
        <v>4</v>
      </c>
      <c r="AH667">
        <v>3</v>
      </c>
      <c r="AI667">
        <v>9</v>
      </c>
      <c r="AJ667">
        <v>3</v>
      </c>
      <c r="AK667">
        <v>19</v>
      </c>
      <c r="AL667">
        <v>12</v>
      </c>
      <c r="AM667">
        <v>51</v>
      </c>
      <c r="AN667">
        <v>49</v>
      </c>
      <c r="AO667">
        <v>1.42</v>
      </c>
      <c r="AP667">
        <v>0.87</v>
      </c>
      <c r="AQ667">
        <v>1.59</v>
      </c>
      <c r="AR667">
        <v>37</v>
      </c>
      <c r="AS667">
        <v>57</v>
      </c>
      <c r="AT667">
        <v>20</v>
      </c>
      <c r="AU667">
        <v>0</v>
      </c>
      <c r="AV667">
        <v>0</v>
      </c>
      <c r="AW667">
        <v>20</v>
      </c>
      <c r="AX667">
        <v>49</v>
      </c>
      <c r="AY667">
        <v>19</v>
      </c>
      <c r="AZ667">
        <v>72</v>
      </c>
      <c r="BA667">
        <v>12.77</v>
      </c>
      <c r="BB667">
        <v>3.8</v>
      </c>
      <c r="BC667">
        <v>2.2999999999999998</v>
      </c>
      <c r="BD667">
        <v>3.2</v>
      </c>
      <c r="BE667">
        <v>3.05</v>
      </c>
      <c r="BF667">
        <f>(1/BC667+1/BD667+1/BE667-1)/3</f>
        <v>2.5050487051556214E-2</v>
      </c>
      <c r="BG667">
        <f>1/Table3[[#This Row],[odds_ft_home_team_win]]-Table3[[#This Row],[Margin/3]]</f>
        <v>0.409732121644096</v>
      </c>
      <c r="BH667">
        <f>1/Table3[[#This Row],[odds_ft_draw]]-Table3[[#This Row],[Margin/3]]</f>
        <v>0.28744951294844379</v>
      </c>
      <c r="BI667">
        <f>1/Table3[[#This Row],[odds_ft_away_team_win]]-Table3[[#This Row],[Margin/3]]</f>
        <v>0.30281836540746021</v>
      </c>
      <c r="BJ667">
        <f>MROUND(Table3[[#This Row],[ProbH]]*100,2)/100</f>
        <v>0.4</v>
      </c>
      <c r="BK667">
        <v>1.32</v>
      </c>
      <c r="BL667">
        <v>2</v>
      </c>
      <c r="BM667">
        <v>3.55</v>
      </c>
      <c r="BN667">
        <v>6.85</v>
      </c>
      <c r="BO667">
        <v>1.77</v>
      </c>
      <c r="BP667">
        <v>1.95</v>
      </c>
      <c r="BQ667" t="s">
        <v>729</v>
      </c>
      <c r="BR667">
        <f>VLOOKUP(Table3[[#This Row],[Reference]],metron,10,FALSE)</f>
        <v>2.4956155335383219</v>
      </c>
      <c r="BS667">
        <f>VLOOKUP(Table3[[#This Row],[Reference]],metron,11,FALSE)</f>
        <v>1.344038264434575</v>
      </c>
      <c r="BT667">
        <f>VLOOKUP(Table3[[#This Row],[Reference]],metron,12,FALSE)</f>
        <v>1.1515772691037469</v>
      </c>
      <c r="BU667">
        <f>VLOOKUP(Table3[[#This Row],[Reference]],metron,13,FALSE)</f>
        <v>0.59936225942375587</v>
      </c>
      <c r="BV667">
        <f>VLOOKUP(Table3[[#This Row],[Reference]],metron,14,FALSE)</f>
        <v>0.50723152260562576</v>
      </c>
      <c r="BW667">
        <f>VLOOKUP(Table3[[#This Row],[Reference]],metron,15,FALSE)</f>
        <v>11.99278846153846</v>
      </c>
      <c r="BX667">
        <f>VLOOKUP(Table3[[#This Row],[Reference]],metron,16,FALSE)</f>
        <v>10.0277534965035</v>
      </c>
      <c r="BY667">
        <f>VLOOKUP(Table3[[#This Row],[Reference]],metron,17,FALSE)</f>
        <v>5.2857459543338514</v>
      </c>
      <c r="BZ667">
        <f>VLOOKUP(Table3[[#This Row],[Reference]],metron,18,FALSE)</f>
        <v>4.4067834183107957</v>
      </c>
      <c r="CA667">
        <f>VLOOKUP(Table3[[#This Row],[Reference]],metron,19,FALSE)</f>
        <v>6.7070425072046085</v>
      </c>
      <c r="CB667">
        <f>VLOOKUP(Table3[[#This Row],[Reference]],metron,20,FALSE)</f>
        <v>5.6209700781927046</v>
      </c>
      <c r="CC667">
        <f>VLOOKUP(Table3[[#This Row],[Reference]],metron,21,FALSE)</f>
        <v>13.04463690872752</v>
      </c>
      <c r="CD667">
        <f>VLOOKUP(Table3[[#This Row],[Reference]],metron,22,FALSE)</f>
        <v>13.49811236953142</v>
      </c>
      <c r="CE667">
        <f>VLOOKUP(Table3[[#This Row],[Reference]],metron,23,FALSE)</f>
        <v>1.5836526181353769</v>
      </c>
      <c r="CF667">
        <f>VLOOKUP(Table3[[#This Row],[Reference]],metron,24,FALSE)</f>
        <v>1.8744146445295871</v>
      </c>
      <c r="CG667">
        <f>VLOOKUP(Table3[[#This Row],[Reference]],metron,25,FALSE)</f>
        <v>8.5994040017028525E-2</v>
      </c>
      <c r="CH667">
        <f>VLOOKUP(Table3[[#This Row],[Reference]],metron,26,FALSE)</f>
        <v>0.13452532992762881</v>
      </c>
    </row>
    <row r="668" spans="1:86" hidden="1" x14ac:dyDescent="0.45">
      <c r="A668">
        <v>1603159200</v>
      </c>
      <c r="B668" t="s">
        <v>911</v>
      </c>
      <c r="C668" t="s">
        <v>64</v>
      </c>
      <c r="D668" t="s">
        <v>65</v>
      </c>
      <c r="E668" t="s">
        <v>667</v>
      </c>
      <c r="F668" t="s">
        <v>694</v>
      </c>
      <c r="G668" t="s">
        <v>678</v>
      </c>
      <c r="H668">
        <v>14</v>
      </c>
      <c r="I668">
        <v>2.67</v>
      </c>
      <c r="J668">
        <v>1.83</v>
      </c>
      <c r="K668">
        <v>2.29</v>
      </c>
      <c r="L668">
        <v>1.63</v>
      </c>
      <c r="M668">
        <v>3</v>
      </c>
      <c r="N668">
        <v>2</v>
      </c>
      <c r="O668">
        <v>5</v>
      </c>
      <c r="P668">
        <v>4</v>
      </c>
      <c r="Q668">
        <v>2</v>
      </c>
      <c r="R668">
        <v>2</v>
      </c>
      <c r="S668" t="s">
        <v>912</v>
      </c>
      <c r="T668" t="s">
        <v>137</v>
      </c>
      <c r="U668">
        <v>2</v>
      </c>
      <c r="V668">
        <v>6</v>
      </c>
      <c r="W668">
        <v>2</v>
      </c>
      <c r="X668">
        <v>0</v>
      </c>
      <c r="Y668">
        <v>2</v>
      </c>
      <c r="Z668">
        <v>0</v>
      </c>
      <c r="AA668">
        <v>1</v>
      </c>
      <c r="AB668">
        <v>1</v>
      </c>
      <c r="AC668">
        <v>0</v>
      </c>
      <c r="AD668">
        <v>2</v>
      </c>
      <c r="AE668">
        <v>17</v>
      </c>
      <c r="AF668">
        <v>17</v>
      </c>
      <c r="AG668">
        <v>6</v>
      </c>
      <c r="AH668">
        <v>4</v>
      </c>
      <c r="AI668">
        <v>11</v>
      </c>
      <c r="AJ668">
        <v>13</v>
      </c>
      <c r="AK668">
        <v>15</v>
      </c>
      <c r="AL668">
        <v>11</v>
      </c>
      <c r="AM668">
        <v>51</v>
      </c>
      <c r="AN668">
        <v>49</v>
      </c>
      <c r="AO668">
        <v>1.8</v>
      </c>
      <c r="AP668">
        <v>1.71</v>
      </c>
      <c r="AQ668">
        <v>2.67</v>
      </c>
      <c r="AR668">
        <v>75</v>
      </c>
      <c r="AS668">
        <v>83</v>
      </c>
      <c r="AT668">
        <v>59</v>
      </c>
      <c r="AU668">
        <v>17</v>
      </c>
      <c r="AV668">
        <v>17</v>
      </c>
      <c r="AW668">
        <v>25</v>
      </c>
      <c r="AX668">
        <v>67</v>
      </c>
      <c r="AY668">
        <v>42</v>
      </c>
      <c r="AZ668">
        <v>83</v>
      </c>
      <c r="BA668">
        <v>9.83</v>
      </c>
      <c r="BB668">
        <v>2.84</v>
      </c>
      <c r="BC668">
        <v>1.8</v>
      </c>
      <c r="BD668">
        <v>3.8</v>
      </c>
      <c r="BE668">
        <v>3.9</v>
      </c>
      <c r="BF668">
        <f>(1/BC668+1/BD668+1/BE668-1)/3</f>
        <v>2.5041235567551334E-2</v>
      </c>
      <c r="BG668">
        <f>1/Table3[[#This Row],[odds_ft_home_team_win]]-Table3[[#This Row],[Margin/3]]</f>
        <v>0.53051431998800425</v>
      </c>
      <c r="BH668">
        <f>1/Table3[[#This Row],[odds_ft_draw]]-Table3[[#This Row],[Margin/3]]</f>
        <v>0.23811665916929076</v>
      </c>
      <c r="BI668">
        <f>1/Table3[[#This Row],[odds_ft_away_team_win]]-Table3[[#This Row],[Margin/3]]</f>
        <v>0.23136902084270511</v>
      </c>
      <c r="BJ668">
        <f>MROUND(Table3[[#This Row],[ProbH]]*100,2)/100</f>
        <v>0.54</v>
      </c>
      <c r="BK668">
        <v>1.21</v>
      </c>
      <c r="BL668">
        <v>1.67</v>
      </c>
      <c r="BM668">
        <v>2.7</v>
      </c>
      <c r="BN668">
        <v>4.9000000000000004</v>
      </c>
      <c r="BO668">
        <v>1.62</v>
      </c>
      <c r="BP668">
        <v>2.15</v>
      </c>
      <c r="BQ668" t="s">
        <v>664</v>
      </c>
      <c r="BR668">
        <f>VLOOKUP(Table3[[#This Row],[Reference]],metron,10,FALSE)</f>
        <v>2.6359702267612941</v>
      </c>
      <c r="BS668">
        <f>VLOOKUP(Table3[[#This Row],[Reference]],metron,11,FALSE)</f>
        <v>1.684957590444867</v>
      </c>
      <c r="BT668">
        <f>VLOOKUP(Table3[[#This Row],[Reference]],metron,12,FALSE)</f>
        <v>0.95101263631642718</v>
      </c>
      <c r="BU668">
        <f>VLOOKUP(Table3[[#This Row],[Reference]],metron,13,FALSE)</f>
        <v>0.72650164445213783</v>
      </c>
      <c r="BV668">
        <f>VLOOKUP(Table3[[#This Row],[Reference]],metron,14,FALSE)</f>
        <v>0.42097974727367138</v>
      </c>
      <c r="BW668">
        <f>VLOOKUP(Table3[[#This Row],[Reference]],metron,15,FALSE)</f>
        <v>13.338806970509379</v>
      </c>
      <c r="BX668">
        <f>VLOOKUP(Table3[[#This Row],[Reference]],metron,16,FALSE)</f>
        <v>9.2530160857908843</v>
      </c>
      <c r="BY668">
        <f>VLOOKUP(Table3[[#This Row],[Reference]],metron,17,FALSE)</f>
        <v>5.9915081521739131</v>
      </c>
      <c r="BZ668">
        <f>VLOOKUP(Table3[[#This Row],[Reference]],metron,18,FALSE)</f>
        <v>3.9772418478260869</v>
      </c>
      <c r="CA668">
        <f>VLOOKUP(Table3[[#This Row],[Reference]],metron,19,FALSE)</f>
        <v>7.3472988183354664</v>
      </c>
      <c r="CB668">
        <f>VLOOKUP(Table3[[#This Row],[Reference]],metron,20,FALSE)</f>
        <v>5.2757742379647974</v>
      </c>
      <c r="CC668">
        <f>VLOOKUP(Table3[[#This Row],[Reference]],metron,21,FALSE)</f>
        <v>12.59428182437032</v>
      </c>
      <c r="CD668">
        <f>VLOOKUP(Table3[[#This Row],[Reference]],metron,22,FALSE)</f>
        <v>13.577944179714089</v>
      </c>
      <c r="CE668">
        <f>VLOOKUP(Table3[[#This Row],[Reference]],metron,23,FALSE)</f>
        <v>1.4276913099870301</v>
      </c>
      <c r="CF668">
        <f>VLOOKUP(Table3[[#This Row],[Reference]],metron,24,FALSE)</f>
        <v>1.940985732814527</v>
      </c>
      <c r="CG668">
        <f>VLOOKUP(Table3[[#This Row],[Reference]],metron,25,FALSE)</f>
        <v>8.0739299610894946E-2</v>
      </c>
      <c r="CH668">
        <f>VLOOKUP(Table3[[#This Row],[Reference]],metron,26,FALSE)</f>
        <v>0.12743190661478601</v>
      </c>
    </row>
    <row r="669" spans="1:86" hidden="1" x14ac:dyDescent="0.45">
      <c r="A669">
        <v>1603499400</v>
      </c>
      <c r="B669" t="s">
        <v>913</v>
      </c>
      <c r="C669" t="s">
        <v>64</v>
      </c>
      <c r="D669" t="s">
        <v>65</v>
      </c>
      <c r="E669" t="s">
        <v>700</v>
      </c>
      <c r="F669" t="s">
        <v>667</v>
      </c>
      <c r="G669" t="s">
        <v>673</v>
      </c>
      <c r="H669">
        <v>15</v>
      </c>
      <c r="I669">
        <v>0.83</v>
      </c>
      <c r="J669">
        <v>2</v>
      </c>
      <c r="K669">
        <v>1.5</v>
      </c>
      <c r="L669">
        <v>1.5</v>
      </c>
      <c r="M669">
        <v>1</v>
      </c>
      <c r="N669">
        <v>2</v>
      </c>
      <c r="O669">
        <v>3</v>
      </c>
      <c r="P669">
        <v>0</v>
      </c>
      <c r="Q669">
        <v>0</v>
      </c>
      <c r="R669">
        <v>0</v>
      </c>
      <c r="S669">
        <v>77</v>
      </c>
      <c r="T669" t="s">
        <v>914</v>
      </c>
      <c r="U669">
        <v>6</v>
      </c>
      <c r="V669">
        <v>2</v>
      </c>
      <c r="W669">
        <v>3</v>
      </c>
      <c r="X669">
        <v>0</v>
      </c>
      <c r="Y669">
        <v>2</v>
      </c>
      <c r="Z669">
        <v>1</v>
      </c>
      <c r="AA669">
        <v>1</v>
      </c>
      <c r="AB669">
        <v>2</v>
      </c>
      <c r="AC669">
        <v>0</v>
      </c>
      <c r="AD669">
        <v>3</v>
      </c>
      <c r="AE669">
        <v>17</v>
      </c>
      <c r="AF669">
        <v>13</v>
      </c>
      <c r="AG669">
        <v>6</v>
      </c>
      <c r="AH669">
        <v>4</v>
      </c>
      <c r="AI669">
        <v>11</v>
      </c>
      <c r="AJ669">
        <v>9</v>
      </c>
      <c r="AK669">
        <v>15</v>
      </c>
      <c r="AL669">
        <v>12</v>
      </c>
      <c r="AM669">
        <v>38</v>
      </c>
      <c r="AN669">
        <v>62</v>
      </c>
      <c r="AO669">
        <v>1.89</v>
      </c>
      <c r="AP669">
        <v>1.32</v>
      </c>
      <c r="AQ669">
        <v>2.61</v>
      </c>
      <c r="AR669">
        <v>41</v>
      </c>
      <c r="AS669">
        <v>70</v>
      </c>
      <c r="AT669">
        <v>32</v>
      </c>
      <c r="AU669">
        <v>32</v>
      </c>
      <c r="AV669">
        <v>32</v>
      </c>
      <c r="AW669">
        <v>34</v>
      </c>
      <c r="AX669">
        <v>62</v>
      </c>
      <c r="AY669">
        <v>41</v>
      </c>
      <c r="AZ669">
        <v>77</v>
      </c>
      <c r="BA669">
        <v>8.9700000000000006</v>
      </c>
      <c r="BB669">
        <v>3.19</v>
      </c>
      <c r="BC669">
        <v>4.2</v>
      </c>
      <c r="BD669">
        <v>3.85</v>
      </c>
      <c r="BE669">
        <v>1.71</v>
      </c>
      <c r="BF669">
        <f>(1/BC669+1/BD669+1/BE669-1)/3</f>
        <v>2.754360649097487E-2</v>
      </c>
      <c r="BG669">
        <f>1/Table3[[#This Row],[odds_ft_home_team_win]]-Table3[[#This Row],[Margin/3]]</f>
        <v>0.21055163160426321</v>
      </c>
      <c r="BH669">
        <f>1/Table3[[#This Row],[odds_ft_draw]]-Table3[[#This Row],[Margin/3]]</f>
        <v>0.23219665324928485</v>
      </c>
      <c r="BI669">
        <f>1/Table3[[#This Row],[odds_ft_away_team_win]]-Table3[[#This Row],[Margin/3]]</f>
        <v>0.557251715146452</v>
      </c>
      <c r="BJ669">
        <f>MROUND(Table3[[#This Row],[ProbH]]*100,2)/100</f>
        <v>0.22</v>
      </c>
      <c r="BK669">
        <v>1.2</v>
      </c>
      <c r="BL669">
        <v>1.67</v>
      </c>
      <c r="BM669">
        <v>2.7</v>
      </c>
      <c r="BN669">
        <v>4.8499999999999996</v>
      </c>
      <c r="BO669">
        <v>1.65</v>
      </c>
      <c r="BP669">
        <v>2.15</v>
      </c>
      <c r="BQ669" t="s">
        <v>711</v>
      </c>
      <c r="BR669">
        <f>VLOOKUP(Table3[[#This Row],[Reference]],metron,10,FALSE)</f>
        <v>2.7115135834411381</v>
      </c>
      <c r="BS669">
        <f>VLOOKUP(Table3[[#This Row],[Reference]],metron,11,FALSE)</f>
        <v>1.0633893919793009</v>
      </c>
      <c r="BT669">
        <f>VLOOKUP(Table3[[#This Row],[Reference]],metron,12,FALSE)</f>
        <v>1.648124191461837</v>
      </c>
      <c r="BU669">
        <f>VLOOKUP(Table3[[#This Row],[Reference]],metron,13,FALSE)</f>
        <v>0.47218628719275552</v>
      </c>
      <c r="BV669">
        <f>VLOOKUP(Table3[[#This Row],[Reference]],metron,14,FALSE)</f>
        <v>0.70181112548512292</v>
      </c>
      <c r="BW669">
        <f>VLOOKUP(Table3[[#This Row],[Reference]],metron,15,FALSE)</f>
        <v>10.38488783943329</v>
      </c>
      <c r="BX669">
        <f>VLOOKUP(Table3[[#This Row],[Reference]],metron,16,FALSE)</f>
        <v>12.349468713105081</v>
      </c>
      <c r="BY669">
        <f>VLOOKUP(Table3[[#This Row],[Reference]],metron,17,FALSE)</f>
        <v>4.0990453460620522</v>
      </c>
      <c r="BZ669">
        <f>VLOOKUP(Table3[[#This Row],[Reference]],metron,18,FALSE)</f>
        <v>5.2720763723150359</v>
      </c>
      <c r="CA669">
        <f>VLOOKUP(Table3[[#This Row],[Reference]],metron,19,FALSE)</f>
        <v>6.2858424933712378</v>
      </c>
      <c r="CB669">
        <f>VLOOKUP(Table3[[#This Row],[Reference]],metron,20,FALSE)</f>
        <v>7.0773923407900448</v>
      </c>
      <c r="CC669">
        <f>VLOOKUP(Table3[[#This Row],[Reference]],metron,21,FALSE)</f>
        <v>13.235083532219569</v>
      </c>
      <c r="CD669">
        <f>VLOOKUP(Table3[[#This Row],[Reference]],metron,22,FALSE)</f>
        <v>13.05131264916468</v>
      </c>
      <c r="CE669">
        <f>VLOOKUP(Table3[[#This Row],[Reference]],metron,23,FALSE)</f>
        <v>1.834292289988493</v>
      </c>
      <c r="CF669">
        <f>VLOOKUP(Table3[[#This Row],[Reference]],metron,24,FALSE)</f>
        <v>1.806674338319908</v>
      </c>
      <c r="CG669">
        <f>VLOOKUP(Table3[[#This Row],[Reference]],metron,25,FALSE)</f>
        <v>0.1196777905638665</v>
      </c>
      <c r="CH669">
        <f>VLOOKUP(Table3[[#This Row],[Reference]],metron,26,FALSE)</f>
        <v>0.1185270425776755</v>
      </c>
    </row>
    <row r="670" spans="1:86" hidden="1" x14ac:dyDescent="0.45">
      <c r="A670">
        <v>1603576800</v>
      </c>
      <c r="B670" t="s">
        <v>915</v>
      </c>
      <c r="C670" t="s">
        <v>64</v>
      </c>
      <c r="D670" t="s">
        <v>65</v>
      </c>
      <c r="E670" t="s">
        <v>683</v>
      </c>
      <c r="F670" t="s">
        <v>660</v>
      </c>
      <c r="G670" t="s">
        <v>684</v>
      </c>
      <c r="H670">
        <v>15</v>
      </c>
      <c r="I670">
        <v>1.67</v>
      </c>
      <c r="J670">
        <v>0.83</v>
      </c>
      <c r="K670">
        <v>1.82</v>
      </c>
      <c r="L670">
        <v>0.72</v>
      </c>
      <c r="M670">
        <v>0</v>
      </c>
      <c r="N670">
        <v>1</v>
      </c>
      <c r="O670">
        <v>1</v>
      </c>
      <c r="P670">
        <v>1</v>
      </c>
      <c r="Q670">
        <v>0</v>
      </c>
      <c r="R670">
        <v>1</v>
      </c>
      <c r="T670" t="s">
        <v>84</v>
      </c>
      <c r="U670">
        <v>5</v>
      </c>
      <c r="V670">
        <v>4</v>
      </c>
      <c r="W670">
        <v>4</v>
      </c>
      <c r="X670">
        <v>0</v>
      </c>
      <c r="Y670">
        <v>1</v>
      </c>
      <c r="Z670">
        <v>1</v>
      </c>
      <c r="AA670">
        <v>1</v>
      </c>
      <c r="AB670">
        <v>3</v>
      </c>
      <c r="AC670">
        <v>1</v>
      </c>
      <c r="AD670">
        <v>1</v>
      </c>
      <c r="AE670">
        <v>19</v>
      </c>
      <c r="AF670">
        <v>7</v>
      </c>
      <c r="AG670">
        <v>4</v>
      </c>
      <c r="AH670">
        <v>3</v>
      </c>
      <c r="AI670">
        <v>15</v>
      </c>
      <c r="AJ670">
        <v>4</v>
      </c>
      <c r="AK670">
        <v>8</v>
      </c>
      <c r="AL670">
        <v>9</v>
      </c>
      <c r="AM670">
        <v>49</v>
      </c>
      <c r="AN670">
        <v>51</v>
      </c>
      <c r="AO670">
        <v>1.84</v>
      </c>
      <c r="AP670">
        <v>0.82</v>
      </c>
      <c r="AQ670">
        <v>2.75</v>
      </c>
      <c r="AR670">
        <v>67</v>
      </c>
      <c r="AS670">
        <v>75</v>
      </c>
      <c r="AT670">
        <v>50</v>
      </c>
      <c r="AU670">
        <v>25</v>
      </c>
      <c r="AV670">
        <v>25</v>
      </c>
      <c r="AW670">
        <v>9</v>
      </c>
      <c r="AX670">
        <v>59</v>
      </c>
      <c r="AY670">
        <v>67</v>
      </c>
      <c r="AZ670">
        <v>92</v>
      </c>
      <c r="BA670">
        <v>7.67</v>
      </c>
      <c r="BB670">
        <v>4.17</v>
      </c>
      <c r="BC670">
        <v>2.25</v>
      </c>
      <c r="BD670">
        <v>3.1</v>
      </c>
      <c r="BE670">
        <v>3.25</v>
      </c>
      <c r="BF670">
        <f>(1/BC670+1/BD670+1/BE670-1)/3</f>
        <v>2.4905799099347464E-2</v>
      </c>
      <c r="BG670">
        <f>1/Table3[[#This Row],[odds_ft_home_team_win]]-Table3[[#This Row],[Margin/3]]</f>
        <v>0.41953864534509694</v>
      </c>
      <c r="BH670">
        <f>1/Table3[[#This Row],[odds_ft_draw]]-Table3[[#This Row],[Margin/3]]</f>
        <v>0.29767484606194283</v>
      </c>
      <c r="BI670">
        <f>1/Table3[[#This Row],[odds_ft_away_team_win]]-Table3[[#This Row],[Margin/3]]</f>
        <v>0.28278650859296023</v>
      </c>
      <c r="BJ670">
        <f>MROUND(Table3[[#This Row],[ProbH]]*100,2)/100</f>
        <v>0.42</v>
      </c>
      <c r="BK670">
        <v>1.33</v>
      </c>
      <c r="BL670">
        <v>2.0499999999999998</v>
      </c>
      <c r="BM670">
        <v>3.65</v>
      </c>
      <c r="BN670">
        <v>7</v>
      </c>
      <c r="BO670">
        <v>1.77</v>
      </c>
      <c r="BP670">
        <v>1.95</v>
      </c>
      <c r="BQ670" t="s">
        <v>726</v>
      </c>
      <c r="BR670">
        <f>VLOOKUP(Table3[[#This Row],[Reference]],metron,10,FALSE)</f>
        <v>2.4884649511978703</v>
      </c>
      <c r="BS670">
        <f>VLOOKUP(Table3[[#This Row],[Reference]],metron,11,FALSE)</f>
        <v>1.396960958296362</v>
      </c>
      <c r="BT670">
        <f>VLOOKUP(Table3[[#This Row],[Reference]],metron,12,FALSE)</f>
        <v>1.091503992901508</v>
      </c>
      <c r="BU670">
        <f>VLOOKUP(Table3[[#This Row],[Reference]],metron,13,FALSE)</f>
        <v>0.60765391014975045</v>
      </c>
      <c r="BV670">
        <f>VLOOKUP(Table3[[#This Row],[Reference]],metron,14,FALSE)</f>
        <v>0.47276760953965608</v>
      </c>
      <c r="BW670">
        <f>VLOOKUP(Table3[[#This Row],[Reference]],metron,15,FALSE)</f>
        <v>12.29504785684561</v>
      </c>
      <c r="BX670">
        <f>VLOOKUP(Table3[[#This Row],[Reference]],metron,16,FALSE)</f>
        <v>10.047232625884311</v>
      </c>
      <c r="BY670">
        <f>VLOOKUP(Table3[[#This Row],[Reference]],metron,17,FALSE)</f>
        <v>5.2917192097519967</v>
      </c>
      <c r="BZ670">
        <f>VLOOKUP(Table3[[#This Row],[Reference]],metron,18,FALSE)</f>
        <v>4.2580916351408158</v>
      </c>
      <c r="CA670">
        <f>VLOOKUP(Table3[[#This Row],[Reference]],metron,19,FALSE)</f>
        <v>7.0033286470936131</v>
      </c>
      <c r="CB670">
        <f>VLOOKUP(Table3[[#This Row],[Reference]],metron,20,FALSE)</f>
        <v>5.789140990743495</v>
      </c>
      <c r="CC670">
        <f>VLOOKUP(Table3[[#This Row],[Reference]],metron,21,FALSE)</f>
        <v>12.77041895895049</v>
      </c>
      <c r="CD670">
        <f>VLOOKUP(Table3[[#This Row],[Reference]],metron,22,FALSE)</f>
        <v>13.411129919593741</v>
      </c>
      <c r="CE670">
        <f>VLOOKUP(Table3[[#This Row],[Reference]],metron,23,FALSE)</f>
        <v>1.556141062018646</v>
      </c>
      <c r="CF670">
        <f>VLOOKUP(Table3[[#This Row],[Reference]],metron,24,FALSE)</f>
        <v>1.9114308877178761</v>
      </c>
      <c r="CG670">
        <f>VLOOKUP(Table3[[#This Row],[Reference]],metron,25,FALSE)</f>
        <v>8.4920956627482766E-2</v>
      </c>
      <c r="CH670">
        <f>VLOOKUP(Table3[[#This Row],[Reference]],metron,26,FALSE)</f>
        <v>0.1323469801378192</v>
      </c>
    </row>
    <row r="671" spans="1:86" hidden="1" x14ac:dyDescent="0.45">
      <c r="A671">
        <v>1603587600</v>
      </c>
      <c r="B671" t="s">
        <v>916</v>
      </c>
      <c r="C671" t="s">
        <v>64</v>
      </c>
      <c r="D671" t="s">
        <v>65</v>
      </c>
      <c r="E671" t="s">
        <v>661</v>
      </c>
      <c r="F671" t="s">
        <v>689</v>
      </c>
      <c r="G671" t="s">
        <v>731</v>
      </c>
      <c r="H671">
        <v>15</v>
      </c>
      <c r="I671">
        <v>2</v>
      </c>
      <c r="J671">
        <v>0.71</v>
      </c>
      <c r="K671">
        <v>1.53</v>
      </c>
      <c r="L671">
        <v>0.59</v>
      </c>
      <c r="M671">
        <v>1</v>
      </c>
      <c r="N671">
        <v>1</v>
      </c>
      <c r="O671">
        <v>2</v>
      </c>
      <c r="P671">
        <v>0</v>
      </c>
      <c r="Q671">
        <v>0</v>
      </c>
      <c r="R671">
        <v>0</v>
      </c>
      <c r="S671">
        <v>46</v>
      </c>
      <c r="T671">
        <v>70</v>
      </c>
      <c r="U671">
        <v>3</v>
      </c>
      <c r="V671">
        <v>5</v>
      </c>
      <c r="W671">
        <v>3</v>
      </c>
      <c r="X671">
        <v>0</v>
      </c>
      <c r="Y671">
        <v>2</v>
      </c>
      <c r="Z671">
        <v>0</v>
      </c>
      <c r="AA671">
        <v>2</v>
      </c>
      <c r="AB671">
        <v>1</v>
      </c>
      <c r="AC671">
        <v>1</v>
      </c>
      <c r="AD671">
        <v>1</v>
      </c>
      <c r="AE671">
        <v>21</v>
      </c>
      <c r="AF671">
        <v>12</v>
      </c>
      <c r="AG671">
        <v>5</v>
      </c>
      <c r="AH671">
        <v>2</v>
      </c>
      <c r="AI671">
        <v>16</v>
      </c>
      <c r="AJ671">
        <v>10</v>
      </c>
      <c r="AK671">
        <v>9</v>
      </c>
      <c r="AL671">
        <v>7</v>
      </c>
      <c r="AM671">
        <v>65</v>
      </c>
      <c r="AN671">
        <v>35</v>
      </c>
      <c r="AO671">
        <v>2.0299999999999998</v>
      </c>
      <c r="AP671">
        <v>1.17</v>
      </c>
      <c r="AQ671">
        <v>2.86</v>
      </c>
      <c r="AR671">
        <v>72</v>
      </c>
      <c r="AS671">
        <v>93</v>
      </c>
      <c r="AT671">
        <v>57</v>
      </c>
      <c r="AU671">
        <v>22</v>
      </c>
      <c r="AV671">
        <v>15</v>
      </c>
      <c r="AW671">
        <v>29</v>
      </c>
      <c r="AX671">
        <v>57</v>
      </c>
      <c r="AY671">
        <v>57</v>
      </c>
      <c r="AZ671">
        <v>100</v>
      </c>
      <c r="BA671">
        <v>9.7200000000000006</v>
      </c>
      <c r="BB671">
        <v>4.57</v>
      </c>
      <c r="BC671">
        <v>1.5</v>
      </c>
      <c r="BD671">
        <v>3.75</v>
      </c>
      <c r="BE671">
        <v>5.5</v>
      </c>
      <c r="BF671">
        <f>(1/BC671+1/BD671+1/BE671-1)/3</f>
        <v>3.8383838383838409E-2</v>
      </c>
      <c r="BG671">
        <f>1/Table3[[#This Row],[odds_ft_home_team_win]]-Table3[[#This Row],[Margin/3]]</f>
        <v>0.62828282828282822</v>
      </c>
      <c r="BH671">
        <f>1/Table3[[#This Row],[odds_ft_draw]]-Table3[[#This Row],[Margin/3]]</f>
        <v>0.22828282828282825</v>
      </c>
      <c r="BI671">
        <f>1/Table3[[#This Row],[odds_ft_away_team_win]]-Table3[[#This Row],[Margin/3]]</f>
        <v>0.14343434343434341</v>
      </c>
      <c r="BJ671">
        <f>MROUND(Table3[[#This Row],[ProbH]]*100,2)/100</f>
        <v>0.62</v>
      </c>
      <c r="BK671">
        <v>1.28</v>
      </c>
      <c r="BL671">
        <v>1.8</v>
      </c>
      <c r="BM671">
        <v>3.4</v>
      </c>
      <c r="BN671">
        <v>5.0999999999999996</v>
      </c>
      <c r="BO671">
        <v>1.91</v>
      </c>
      <c r="BP671">
        <v>1.8</v>
      </c>
      <c r="BQ671" t="s">
        <v>715</v>
      </c>
      <c r="BR671">
        <f>VLOOKUP(Table3[[#This Row],[Reference]],metron,10,FALSE)</f>
        <v>2.7366666666666664</v>
      </c>
      <c r="BS671">
        <f>VLOOKUP(Table3[[#This Row],[Reference]],metron,11,FALSE)</f>
        <v>1.8681481481481479</v>
      </c>
      <c r="BT671">
        <f>VLOOKUP(Table3[[#This Row],[Reference]],metron,12,FALSE)</f>
        <v>0.86851851851851847</v>
      </c>
      <c r="BU671">
        <f>VLOOKUP(Table3[[#This Row],[Reference]],metron,13,FALSE)</f>
        <v>0.81333333333333335</v>
      </c>
      <c r="BV671">
        <f>VLOOKUP(Table3[[#This Row],[Reference]],metron,14,FALSE)</f>
        <v>0.38925925925925919</v>
      </c>
      <c r="BW671">
        <f>VLOOKUP(Table3[[#This Row],[Reference]],metron,15,FALSE)</f>
        <v>14.53422724064926</v>
      </c>
      <c r="BX671">
        <f>VLOOKUP(Table3[[#This Row],[Reference]],metron,16,FALSE)</f>
        <v>8.7882851093860275</v>
      </c>
      <c r="BY671">
        <f>VLOOKUP(Table3[[#This Row],[Reference]],metron,17,FALSE)</f>
        <v>6.3007953723788868</v>
      </c>
      <c r="BZ671">
        <f>VLOOKUP(Table3[[#This Row],[Reference]],metron,18,FALSE)</f>
        <v>3.681851048445409</v>
      </c>
      <c r="CA671">
        <f>VLOOKUP(Table3[[#This Row],[Reference]],metron,19,FALSE)</f>
        <v>8.2334318682703724</v>
      </c>
      <c r="CB671">
        <f>VLOOKUP(Table3[[#This Row],[Reference]],metron,20,FALSE)</f>
        <v>5.106434060940618</v>
      </c>
      <c r="CC671">
        <f>VLOOKUP(Table3[[#This Row],[Reference]],metron,21,FALSE)</f>
        <v>12.32150615496017</v>
      </c>
      <c r="CD671">
        <f>VLOOKUP(Table3[[#This Row],[Reference]],metron,22,FALSE)</f>
        <v>13.337436640115859</v>
      </c>
      <c r="CE671">
        <f>VLOOKUP(Table3[[#This Row],[Reference]],metron,23,FALSE)</f>
        <v>1.346101231190151</v>
      </c>
      <c r="CF671">
        <f>VLOOKUP(Table3[[#This Row],[Reference]],metron,24,FALSE)</f>
        <v>1.995212038303694</v>
      </c>
      <c r="CG671">
        <f>VLOOKUP(Table3[[#This Row],[Reference]],metron,25,FALSE)</f>
        <v>6.1559507523939808E-2</v>
      </c>
      <c r="CH671">
        <f>VLOOKUP(Table3[[#This Row],[Reference]],metron,26,FALSE)</f>
        <v>0.13201094391244869</v>
      </c>
    </row>
    <row r="672" spans="1:86" x14ac:dyDescent="0.45">
      <c r="A672">
        <v>1603591200</v>
      </c>
      <c r="B672" t="s">
        <v>917</v>
      </c>
      <c r="C672" t="s">
        <v>64</v>
      </c>
      <c r="D672" t="s">
        <v>65</v>
      </c>
      <c r="E672" t="s">
        <v>694</v>
      </c>
      <c r="F672" t="s">
        <v>677</v>
      </c>
      <c r="G672" t="s">
        <v>720</v>
      </c>
      <c r="H672">
        <v>15</v>
      </c>
      <c r="I672">
        <v>2</v>
      </c>
      <c r="J672">
        <v>0.86</v>
      </c>
      <c r="K672">
        <v>2.37</v>
      </c>
      <c r="L672">
        <v>1.06</v>
      </c>
      <c r="M672">
        <v>1</v>
      </c>
      <c r="N672">
        <v>0</v>
      </c>
      <c r="O672">
        <v>1</v>
      </c>
      <c r="P672">
        <v>0</v>
      </c>
      <c r="Q672">
        <v>0</v>
      </c>
      <c r="R672">
        <v>0</v>
      </c>
      <c r="S672">
        <v>88</v>
      </c>
      <c r="U672">
        <v>8</v>
      </c>
      <c r="V672">
        <v>0</v>
      </c>
      <c r="W672">
        <v>2</v>
      </c>
      <c r="X672">
        <v>0</v>
      </c>
      <c r="Y672">
        <v>4</v>
      </c>
      <c r="Z672">
        <v>0</v>
      </c>
      <c r="AA672">
        <v>0</v>
      </c>
      <c r="AB672">
        <v>2</v>
      </c>
      <c r="AC672">
        <v>1</v>
      </c>
      <c r="AD672">
        <v>3</v>
      </c>
      <c r="AE672">
        <v>23</v>
      </c>
      <c r="AF672">
        <v>11</v>
      </c>
      <c r="AG672">
        <v>10</v>
      </c>
      <c r="AH672">
        <v>6</v>
      </c>
      <c r="AI672">
        <v>13</v>
      </c>
      <c r="AJ672">
        <v>5</v>
      </c>
      <c r="AK672">
        <v>17</v>
      </c>
      <c r="AL672">
        <v>12</v>
      </c>
      <c r="AM672">
        <v>66</v>
      </c>
      <c r="AN672">
        <v>34</v>
      </c>
      <c r="AO672">
        <v>2.56</v>
      </c>
      <c r="AP672">
        <v>1.24</v>
      </c>
      <c r="AQ672">
        <v>2.86</v>
      </c>
      <c r="AR672">
        <v>71</v>
      </c>
      <c r="AS672">
        <v>79</v>
      </c>
      <c r="AT672">
        <v>57</v>
      </c>
      <c r="AU672">
        <v>50</v>
      </c>
      <c r="AV672">
        <v>7</v>
      </c>
      <c r="AW672">
        <v>57</v>
      </c>
      <c r="AX672">
        <v>79</v>
      </c>
      <c r="AY672">
        <v>50</v>
      </c>
      <c r="AZ672">
        <v>57</v>
      </c>
      <c r="BA672">
        <v>8.7100000000000009</v>
      </c>
      <c r="BB672">
        <v>4.71</v>
      </c>
      <c r="BC672">
        <v>1.7</v>
      </c>
      <c r="BD672">
        <v>3.4</v>
      </c>
      <c r="BE672">
        <v>4.2</v>
      </c>
      <c r="BF672">
        <f>(1/BC672+1/BD672+1/BE672-1)/3</f>
        <v>4.0149393090569564E-2</v>
      </c>
      <c r="BG672">
        <f>1/Table3[[#This Row],[odds_ft_home_team_win]]-Table3[[#This Row],[Margin/3]]</f>
        <v>0.54808590102707755</v>
      </c>
      <c r="BH672">
        <f>1/Table3[[#This Row],[odds_ft_draw]]-Table3[[#This Row],[Margin/3]]</f>
        <v>0.25396825396825395</v>
      </c>
      <c r="BI672">
        <f>1/Table3[[#This Row],[odds_ft_away_team_win]]-Table3[[#This Row],[Margin/3]]</f>
        <v>0.19794584500466852</v>
      </c>
      <c r="BJ672">
        <f>MROUND(Table3[[#This Row],[ProbH]]*100,2)/100</f>
        <v>0.54</v>
      </c>
      <c r="BK672">
        <v>1.3</v>
      </c>
      <c r="BL672">
        <v>1.91</v>
      </c>
      <c r="BM672">
        <v>3.05</v>
      </c>
      <c r="BN672">
        <v>5.7</v>
      </c>
      <c r="BO672">
        <v>1.69</v>
      </c>
      <c r="BP672">
        <v>2.0499999999999998</v>
      </c>
      <c r="BQ672" t="s">
        <v>770</v>
      </c>
      <c r="BR672">
        <f>VLOOKUP(Table3[[#This Row],[Reference]],metron,10,FALSE)</f>
        <v>2.6359702267612941</v>
      </c>
      <c r="BS672">
        <f>VLOOKUP(Table3[[#This Row],[Reference]],metron,11,FALSE)</f>
        <v>1.684957590444867</v>
      </c>
      <c r="BT672">
        <f>VLOOKUP(Table3[[#This Row],[Reference]],metron,12,FALSE)</f>
        <v>0.95101263631642718</v>
      </c>
      <c r="BU672">
        <f>VLOOKUP(Table3[[#This Row],[Reference]],metron,13,FALSE)</f>
        <v>0.72650164445213783</v>
      </c>
      <c r="BV672">
        <f>VLOOKUP(Table3[[#This Row],[Reference]],metron,14,FALSE)</f>
        <v>0.42097974727367138</v>
      </c>
      <c r="BW672">
        <f>VLOOKUP(Table3[[#This Row],[Reference]],metron,15,FALSE)</f>
        <v>13.338806970509379</v>
      </c>
      <c r="BX672">
        <f>VLOOKUP(Table3[[#This Row],[Reference]],metron,16,FALSE)</f>
        <v>9.2530160857908843</v>
      </c>
      <c r="BY672">
        <f>VLOOKUP(Table3[[#This Row],[Reference]],metron,17,FALSE)</f>
        <v>5.9915081521739131</v>
      </c>
      <c r="BZ672">
        <f>VLOOKUP(Table3[[#This Row],[Reference]],metron,18,FALSE)</f>
        <v>3.9772418478260869</v>
      </c>
      <c r="CA672">
        <f>VLOOKUP(Table3[[#This Row],[Reference]],metron,19,FALSE)</f>
        <v>7.3472988183354664</v>
      </c>
      <c r="CB672">
        <f>VLOOKUP(Table3[[#This Row],[Reference]],metron,20,FALSE)</f>
        <v>5.2757742379647974</v>
      </c>
      <c r="CC672">
        <f>VLOOKUP(Table3[[#This Row],[Reference]],metron,21,FALSE)</f>
        <v>12.59428182437032</v>
      </c>
      <c r="CD672">
        <f>VLOOKUP(Table3[[#This Row],[Reference]],metron,22,FALSE)</f>
        <v>13.577944179714089</v>
      </c>
      <c r="CE672">
        <f>VLOOKUP(Table3[[#This Row],[Reference]],metron,23,FALSE)</f>
        <v>1.4276913099870301</v>
      </c>
      <c r="CF672">
        <f>VLOOKUP(Table3[[#This Row],[Reference]],metron,24,FALSE)</f>
        <v>1.940985732814527</v>
      </c>
      <c r="CG672">
        <f>VLOOKUP(Table3[[#This Row],[Reference]],metron,25,FALSE)</f>
        <v>8.0739299610894946E-2</v>
      </c>
      <c r="CH672">
        <f>VLOOKUP(Table3[[#This Row],[Reference]],metron,26,FALSE)</f>
        <v>0.12743190661478601</v>
      </c>
    </row>
    <row r="673" spans="1:86" hidden="1" x14ac:dyDescent="0.45">
      <c r="A673">
        <v>1603648800</v>
      </c>
      <c r="B673" t="s">
        <v>918</v>
      </c>
      <c r="C673" t="s">
        <v>64</v>
      </c>
      <c r="D673" t="s">
        <v>65</v>
      </c>
      <c r="E673" t="s">
        <v>705</v>
      </c>
      <c r="F673" t="s">
        <v>676</v>
      </c>
      <c r="G673" t="s">
        <v>735</v>
      </c>
      <c r="H673">
        <v>15</v>
      </c>
      <c r="I673">
        <v>2</v>
      </c>
      <c r="J673">
        <v>0</v>
      </c>
      <c r="K673">
        <v>2</v>
      </c>
      <c r="L673">
        <v>0.47</v>
      </c>
      <c r="M673">
        <v>2</v>
      </c>
      <c r="N673">
        <v>0</v>
      </c>
      <c r="O673">
        <v>2</v>
      </c>
      <c r="P673">
        <v>2</v>
      </c>
      <c r="Q673">
        <v>2</v>
      </c>
      <c r="R673">
        <v>0</v>
      </c>
      <c r="S673" t="s">
        <v>919</v>
      </c>
      <c r="U673">
        <v>7</v>
      </c>
      <c r="V673">
        <v>3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13</v>
      </c>
      <c r="AF673">
        <v>20</v>
      </c>
      <c r="AG673">
        <v>3</v>
      </c>
      <c r="AH673">
        <v>4</v>
      </c>
      <c r="AI673">
        <v>10</v>
      </c>
      <c r="AJ673">
        <v>16</v>
      </c>
      <c r="AK673">
        <v>9</v>
      </c>
      <c r="AL673">
        <v>14</v>
      </c>
      <c r="AM673">
        <v>43</v>
      </c>
      <c r="AN673">
        <v>57</v>
      </c>
      <c r="AO673">
        <v>1.37</v>
      </c>
      <c r="AP673">
        <v>2.0099999999999998</v>
      </c>
      <c r="AQ673">
        <v>2.67</v>
      </c>
      <c r="AR673">
        <v>34</v>
      </c>
      <c r="AS673">
        <v>75</v>
      </c>
      <c r="AT673">
        <v>50</v>
      </c>
      <c r="AU673">
        <v>25</v>
      </c>
      <c r="AV673">
        <v>17</v>
      </c>
      <c r="AW673">
        <v>25</v>
      </c>
      <c r="AX673">
        <v>84</v>
      </c>
      <c r="AY673">
        <v>50</v>
      </c>
      <c r="AZ673">
        <v>84</v>
      </c>
      <c r="BA673">
        <v>7.33</v>
      </c>
      <c r="BB673">
        <v>5.66</v>
      </c>
      <c r="BC673">
        <v>2.1</v>
      </c>
      <c r="BD673">
        <v>3.4</v>
      </c>
      <c r="BE673">
        <v>3.25</v>
      </c>
      <c r="BF673">
        <f>(1/BC673+1/BD673+1/BE673-1)/3</f>
        <v>2.6000143647202451E-2</v>
      </c>
      <c r="BG673">
        <f>1/Table3[[#This Row],[odds_ft_home_team_win]]-Table3[[#This Row],[Margin/3]]</f>
        <v>0.45019033254327373</v>
      </c>
      <c r="BH673">
        <f>1/Table3[[#This Row],[odds_ft_draw]]-Table3[[#This Row],[Margin/3]]</f>
        <v>0.26811750341162111</v>
      </c>
      <c r="BI673">
        <f>1/Table3[[#This Row],[odds_ft_away_team_win]]-Table3[[#This Row],[Margin/3]]</f>
        <v>0.28169216404510528</v>
      </c>
      <c r="BJ673">
        <f>MROUND(Table3[[#This Row],[ProbH]]*100,2)/100</f>
        <v>0.46</v>
      </c>
      <c r="BK673">
        <v>1.26</v>
      </c>
      <c r="BL673">
        <v>1.83</v>
      </c>
      <c r="BM673">
        <v>3.1</v>
      </c>
      <c r="BN673">
        <v>5.8</v>
      </c>
      <c r="BO673">
        <v>1.69</v>
      </c>
      <c r="BP673">
        <v>2.0499999999999998</v>
      </c>
      <c r="BQ673" t="s">
        <v>723</v>
      </c>
      <c r="BR673">
        <f>VLOOKUP(Table3[[#This Row],[Reference]],metron,10,FALSE)</f>
        <v>2.5405629139072849</v>
      </c>
      <c r="BS673">
        <f>VLOOKUP(Table3[[#This Row],[Reference]],metron,11,FALSE)</f>
        <v>1.4888836329233679</v>
      </c>
      <c r="BT673">
        <f>VLOOKUP(Table3[[#This Row],[Reference]],metron,12,FALSE)</f>
        <v>1.0516792809839171</v>
      </c>
      <c r="BU673">
        <f>VLOOKUP(Table3[[#This Row],[Reference]],metron,13,FALSE)</f>
        <v>0.64581362346263005</v>
      </c>
      <c r="BV673">
        <f>VLOOKUP(Table3[[#This Row],[Reference]],metron,14,FALSE)</f>
        <v>0.45364238410596031</v>
      </c>
      <c r="BW673">
        <f>VLOOKUP(Table3[[#This Row],[Reference]],metron,15,FALSE)</f>
        <v>12.686892177589851</v>
      </c>
      <c r="BX673">
        <f>VLOOKUP(Table3[[#This Row],[Reference]],metron,16,FALSE)</f>
        <v>9.8059196617336148</v>
      </c>
      <c r="BY673">
        <f>VLOOKUP(Table3[[#This Row],[Reference]],metron,17,FALSE)</f>
        <v>5.3198121263877027</v>
      </c>
      <c r="BZ673">
        <f>VLOOKUP(Table3[[#This Row],[Reference]],metron,18,FALSE)</f>
        <v>4.0954312553373189</v>
      </c>
      <c r="CA673">
        <f>VLOOKUP(Table3[[#This Row],[Reference]],metron,19,FALSE)</f>
        <v>7.3670800512021479</v>
      </c>
      <c r="CB673">
        <f>VLOOKUP(Table3[[#This Row],[Reference]],metron,20,FALSE)</f>
        <v>5.710488406396296</v>
      </c>
      <c r="CC673">
        <f>VLOOKUP(Table3[[#This Row],[Reference]],metron,21,FALSE)</f>
        <v>13.0488908033599</v>
      </c>
      <c r="CD673">
        <f>VLOOKUP(Table3[[#This Row],[Reference]],metron,22,FALSE)</f>
        <v>13.714839543398661</v>
      </c>
      <c r="CE673">
        <f>VLOOKUP(Table3[[#This Row],[Reference]],metron,23,FALSE)</f>
        <v>1.567523459812322</v>
      </c>
      <c r="CF673">
        <f>VLOOKUP(Table3[[#This Row],[Reference]],metron,24,FALSE)</f>
        <v>1.951040391676867</v>
      </c>
      <c r="CG673">
        <f>VLOOKUP(Table3[[#This Row],[Reference]],metron,25,FALSE)</f>
        <v>8.3027335781313744E-2</v>
      </c>
      <c r="CH673">
        <f>VLOOKUP(Table3[[#This Row],[Reference]],metron,26,FALSE)</f>
        <v>0.13117095063239501</v>
      </c>
    </row>
    <row r="674" spans="1:86" hidden="1" x14ac:dyDescent="0.45">
      <c r="A674">
        <v>1603668600</v>
      </c>
      <c r="B674" t="s">
        <v>920</v>
      </c>
      <c r="C674" t="s">
        <v>64</v>
      </c>
      <c r="D674" t="s">
        <v>65</v>
      </c>
      <c r="E674" t="s">
        <v>666</v>
      </c>
      <c r="F674" t="s">
        <v>671</v>
      </c>
      <c r="G674" t="s">
        <v>725</v>
      </c>
      <c r="H674">
        <v>15</v>
      </c>
      <c r="I674">
        <v>1.71</v>
      </c>
      <c r="J674">
        <v>1.43</v>
      </c>
      <c r="K674">
        <v>1.6</v>
      </c>
      <c r="L674">
        <v>1.77</v>
      </c>
      <c r="M674">
        <v>0</v>
      </c>
      <c r="N674">
        <v>2</v>
      </c>
      <c r="O674">
        <v>2</v>
      </c>
      <c r="P674">
        <v>1</v>
      </c>
      <c r="Q674">
        <v>0</v>
      </c>
      <c r="R674">
        <v>1</v>
      </c>
      <c r="T674" t="s">
        <v>921</v>
      </c>
      <c r="U674">
        <v>2</v>
      </c>
      <c r="V674">
        <v>7</v>
      </c>
      <c r="W674">
        <v>2</v>
      </c>
      <c r="X674">
        <v>0</v>
      </c>
      <c r="Y674">
        <v>2</v>
      </c>
      <c r="Z674">
        <v>0</v>
      </c>
      <c r="AA674">
        <v>0</v>
      </c>
      <c r="AB674">
        <v>2</v>
      </c>
      <c r="AC674">
        <v>2</v>
      </c>
      <c r="AD674">
        <v>0</v>
      </c>
      <c r="AE674">
        <v>8</v>
      </c>
      <c r="AF674">
        <v>14</v>
      </c>
      <c r="AG674">
        <v>0</v>
      </c>
      <c r="AH674">
        <v>3</v>
      </c>
      <c r="AI674">
        <v>8</v>
      </c>
      <c r="AJ674">
        <v>11</v>
      </c>
      <c r="AK674">
        <v>12</v>
      </c>
      <c r="AL674">
        <v>10</v>
      </c>
      <c r="AM674">
        <v>61</v>
      </c>
      <c r="AN674">
        <v>39</v>
      </c>
      <c r="AO674">
        <v>0.87</v>
      </c>
      <c r="AP674">
        <v>1.35</v>
      </c>
      <c r="AQ674">
        <v>2.29</v>
      </c>
      <c r="AR674">
        <v>57</v>
      </c>
      <c r="AS674">
        <v>64</v>
      </c>
      <c r="AT674">
        <v>43</v>
      </c>
      <c r="AU674">
        <v>22</v>
      </c>
      <c r="AV674">
        <v>14</v>
      </c>
      <c r="AW674">
        <v>29</v>
      </c>
      <c r="AX674">
        <v>57</v>
      </c>
      <c r="AY674">
        <v>36</v>
      </c>
      <c r="AZ674">
        <v>72</v>
      </c>
      <c r="BA674">
        <v>10.29</v>
      </c>
      <c r="BB674">
        <v>3.42</v>
      </c>
      <c r="BC674">
        <v>3.15</v>
      </c>
      <c r="BD674">
        <v>2.85</v>
      </c>
      <c r="BE674">
        <v>2.4500000000000002</v>
      </c>
      <c r="BF674">
        <f>(1/BC674+1/BD674+1/BE674-1)/3</f>
        <v>2.5500258582965341E-2</v>
      </c>
      <c r="BG674">
        <f>1/Table3[[#This Row],[odds_ft_home_team_win]]-Table3[[#This Row],[Margin/3]]</f>
        <v>0.2919600588773521</v>
      </c>
      <c r="BH674">
        <f>1/Table3[[#This Row],[odds_ft_draw]]-Table3[[#This Row],[Margin/3]]</f>
        <v>0.32537693439949078</v>
      </c>
      <c r="BI674">
        <f>1/Table3[[#This Row],[odds_ft_away_team_win]]-Table3[[#This Row],[Margin/3]]</f>
        <v>0.38266300672315706</v>
      </c>
      <c r="BJ674">
        <f>MROUND(Table3[[#This Row],[ProbH]]*100,2)/100</f>
        <v>0.3</v>
      </c>
      <c r="BK674">
        <v>1.35</v>
      </c>
      <c r="BL674">
        <v>2.1</v>
      </c>
      <c r="BM674">
        <v>3.8</v>
      </c>
      <c r="BN674">
        <v>7.25</v>
      </c>
      <c r="BO674">
        <v>1.8</v>
      </c>
      <c r="BP674">
        <v>1.95</v>
      </c>
      <c r="BQ674" t="s">
        <v>669</v>
      </c>
      <c r="BR674">
        <f>VLOOKUP(Table3[[#This Row],[Reference]],metron,10,FALSE)</f>
        <v>2.5726407816919519</v>
      </c>
      <c r="BS674">
        <f>VLOOKUP(Table3[[#This Row],[Reference]],metron,11,FALSE)</f>
        <v>1.1805091283106199</v>
      </c>
      <c r="BT674">
        <f>VLOOKUP(Table3[[#This Row],[Reference]],metron,12,FALSE)</f>
        <v>1.3921316533813319</v>
      </c>
      <c r="BU674">
        <f>VLOOKUP(Table3[[#This Row],[Reference]],metron,13,FALSE)</f>
        <v>0.5209673269873939</v>
      </c>
      <c r="BV674">
        <f>VLOOKUP(Table3[[#This Row],[Reference]],metron,14,FALSE)</f>
        <v>0.61847182917417032</v>
      </c>
      <c r="BW674">
        <f>VLOOKUP(Table3[[#This Row],[Reference]],metron,15,FALSE)</f>
        <v>11.149200710479571</v>
      </c>
      <c r="BX674">
        <f>VLOOKUP(Table3[[#This Row],[Reference]],metron,16,FALSE)</f>
        <v>11.444049733570161</v>
      </c>
      <c r="BY674">
        <f>VLOOKUP(Table3[[#This Row],[Reference]],metron,17,FALSE)</f>
        <v>4.5257270693512304</v>
      </c>
      <c r="BZ674">
        <f>VLOOKUP(Table3[[#This Row],[Reference]],metron,18,FALSE)</f>
        <v>4.8465324384787474</v>
      </c>
      <c r="CA674">
        <f>VLOOKUP(Table3[[#This Row],[Reference]],metron,19,FALSE)</f>
        <v>6.6234736411283404</v>
      </c>
      <c r="CB674">
        <f>VLOOKUP(Table3[[#This Row],[Reference]],metron,20,FALSE)</f>
        <v>6.5975172950914134</v>
      </c>
      <c r="CC674">
        <f>VLOOKUP(Table3[[#This Row],[Reference]],metron,21,FALSE)</f>
        <v>12.90081154192967</v>
      </c>
      <c r="CD674">
        <f>VLOOKUP(Table3[[#This Row],[Reference]],metron,22,FALSE)</f>
        <v>13.00360685302074</v>
      </c>
      <c r="CE674">
        <f>VLOOKUP(Table3[[#This Row],[Reference]],metron,23,FALSE)</f>
        <v>1.7502145922746779</v>
      </c>
      <c r="CF674">
        <f>VLOOKUP(Table3[[#This Row],[Reference]],metron,24,FALSE)</f>
        <v>1.831402831402831</v>
      </c>
      <c r="CG674">
        <f>VLOOKUP(Table3[[#This Row],[Reference]],metron,25,FALSE)</f>
        <v>9.6525096525096526E-2</v>
      </c>
      <c r="CH674">
        <f>VLOOKUP(Table3[[#This Row],[Reference]],metron,26,FALSE)</f>
        <v>0.1244101244101244</v>
      </c>
    </row>
    <row r="675" spans="1:86" hidden="1" x14ac:dyDescent="0.45">
      <c r="A675">
        <v>1603674360</v>
      </c>
      <c r="B675" t="s">
        <v>922</v>
      </c>
      <c r="C675" t="s">
        <v>64</v>
      </c>
      <c r="D675" t="s">
        <v>65</v>
      </c>
      <c r="E675" t="s">
        <v>672</v>
      </c>
      <c r="F675" t="s">
        <v>688</v>
      </c>
      <c r="G675" t="s">
        <v>662</v>
      </c>
      <c r="H675">
        <v>15</v>
      </c>
      <c r="I675">
        <v>1.83</v>
      </c>
      <c r="J675">
        <v>0.5</v>
      </c>
      <c r="K675">
        <v>2.09</v>
      </c>
      <c r="L675">
        <v>0.35</v>
      </c>
      <c r="M675">
        <v>2</v>
      </c>
      <c r="N675">
        <v>1</v>
      </c>
      <c r="O675">
        <v>3</v>
      </c>
      <c r="P675">
        <v>2</v>
      </c>
      <c r="Q675">
        <v>1</v>
      </c>
      <c r="R675">
        <v>1</v>
      </c>
      <c r="S675" t="s">
        <v>923</v>
      </c>
      <c r="T675">
        <v>30</v>
      </c>
      <c r="U675">
        <v>6</v>
      </c>
      <c r="V675">
        <v>5</v>
      </c>
      <c r="W675">
        <v>1</v>
      </c>
      <c r="X675">
        <v>0</v>
      </c>
      <c r="Y675">
        <v>3</v>
      </c>
      <c r="Z675">
        <v>0</v>
      </c>
      <c r="AA675">
        <v>1</v>
      </c>
      <c r="AB675">
        <v>0</v>
      </c>
      <c r="AC675">
        <v>0</v>
      </c>
      <c r="AD675">
        <v>3</v>
      </c>
      <c r="AE675">
        <v>19</v>
      </c>
      <c r="AF675">
        <v>8</v>
      </c>
      <c r="AG675">
        <v>5</v>
      </c>
      <c r="AH675">
        <v>2</v>
      </c>
      <c r="AI675">
        <v>14</v>
      </c>
      <c r="AJ675">
        <v>6</v>
      </c>
      <c r="AK675">
        <v>6</v>
      </c>
      <c r="AL675">
        <v>14</v>
      </c>
      <c r="AM675">
        <v>54</v>
      </c>
      <c r="AN675">
        <v>46</v>
      </c>
      <c r="AO675">
        <v>1.93</v>
      </c>
      <c r="AP675">
        <v>0.92</v>
      </c>
      <c r="AQ675">
        <v>2.67</v>
      </c>
      <c r="AR675">
        <v>50</v>
      </c>
      <c r="AS675">
        <v>92</v>
      </c>
      <c r="AT675">
        <v>58</v>
      </c>
      <c r="AU675">
        <v>17</v>
      </c>
      <c r="AV675">
        <v>9</v>
      </c>
      <c r="AW675">
        <v>42</v>
      </c>
      <c r="AX675">
        <v>75</v>
      </c>
      <c r="AY675">
        <v>50</v>
      </c>
      <c r="AZ675">
        <v>75</v>
      </c>
      <c r="BA675">
        <v>11.66</v>
      </c>
      <c r="BB675">
        <v>4.84</v>
      </c>
      <c r="BC675">
        <v>1.54</v>
      </c>
      <c r="BD675">
        <v>4</v>
      </c>
      <c r="BE675">
        <v>5.65</v>
      </c>
      <c r="BF675">
        <f>(1/BC675+1/BD675+1/BE675-1)/3</f>
        <v>2.544726659770909E-2</v>
      </c>
      <c r="BG675">
        <f>1/Table3[[#This Row],[odds_ft_home_team_win]]-Table3[[#This Row],[Margin/3]]</f>
        <v>0.62390338275294022</v>
      </c>
      <c r="BH675">
        <f>1/Table3[[#This Row],[odds_ft_draw]]-Table3[[#This Row],[Margin/3]]</f>
        <v>0.2245527334022909</v>
      </c>
      <c r="BI675">
        <f>1/Table3[[#This Row],[odds_ft_away_team_win]]-Table3[[#This Row],[Margin/3]]</f>
        <v>0.15154388384476877</v>
      </c>
      <c r="BJ675">
        <f>MROUND(Table3[[#This Row],[ProbH]]*100,2)/100</f>
        <v>0.62</v>
      </c>
      <c r="BK675">
        <v>1.21</v>
      </c>
      <c r="BL675">
        <v>1.69</v>
      </c>
      <c r="BM675">
        <v>2.75</v>
      </c>
      <c r="BN675">
        <v>5</v>
      </c>
      <c r="BO675">
        <v>1.71</v>
      </c>
      <c r="BP675">
        <v>2.0499999999999998</v>
      </c>
      <c r="BQ675" t="s">
        <v>729</v>
      </c>
      <c r="BR675">
        <f>VLOOKUP(Table3[[#This Row],[Reference]],metron,10,FALSE)</f>
        <v>2.7366666666666664</v>
      </c>
      <c r="BS675">
        <f>VLOOKUP(Table3[[#This Row],[Reference]],metron,11,FALSE)</f>
        <v>1.8681481481481479</v>
      </c>
      <c r="BT675">
        <f>VLOOKUP(Table3[[#This Row],[Reference]],metron,12,FALSE)</f>
        <v>0.86851851851851847</v>
      </c>
      <c r="BU675">
        <f>VLOOKUP(Table3[[#This Row],[Reference]],metron,13,FALSE)</f>
        <v>0.81333333333333335</v>
      </c>
      <c r="BV675">
        <f>VLOOKUP(Table3[[#This Row],[Reference]],metron,14,FALSE)</f>
        <v>0.38925925925925919</v>
      </c>
      <c r="BW675">
        <f>VLOOKUP(Table3[[#This Row],[Reference]],metron,15,FALSE)</f>
        <v>14.53422724064926</v>
      </c>
      <c r="BX675">
        <f>VLOOKUP(Table3[[#This Row],[Reference]],metron,16,FALSE)</f>
        <v>8.7882851093860275</v>
      </c>
      <c r="BY675">
        <f>VLOOKUP(Table3[[#This Row],[Reference]],metron,17,FALSE)</f>
        <v>6.3007953723788868</v>
      </c>
      <c r="BZ675">
        <f>VLOOKUP(Table3[[#This Row],[Reference]],metron,18,FALSE)</f>
        <v>3.681851048445409</v>
      </c>
      <c r="CA675">
        <f>VLOOKUP(Table3[[#This Row],[Reference]],metron,19,FALSE)</f>
        <v>8.2334318682703724</v>
      </c>
      <c r="CB675">
        <f>VLOOKUP(Table3[[#This Row],[Reference]],metron,20,FALSE)</f>
        <v>5.106434060940618</v>
      </c>
      <c r="CC675">
        <f>VLOOKUP(Table3[[#This Row],[Reference]],metron,21,FALSE)</f>
        <v>12.32150615496017</v>
      </c>
      <c r="CD675">
        <f>VLOOKUP(Table3[[#This Row],[Reference]],metron,22,FALSE)</f>
        <v>13.337436640115859</v>
      </c>
      <c r="CE675">
        <f>VLOOKUP(Table3[[#This Row],[Reference]],metron,23,FALSE)</f>
        <v>1.346101231190151</v>
      </c>
      <c r="CF675">
        <f>VLOOKUP(Table3[[#This Row],[Reference]],metron,24,FALSE)</f>
        <v>1.995212038303694</v>
      </c>
      <c r="CG675">
        <f>VLOOKUP(Table3[[#This Row],[Reference]],metron,25,FALSE)</f>
        <v>6.1559507523939808E-2</v>
      </c>
      <c r="CH675">
        <f>VLOOKUP(Table3[[#This Row],[Reference]],metron,26,FALSE)</f>
        <v>0.13201094391244869</v>
      </c>
    </row>
    <row r="676" spans="1:86" hidden="1" x14ac:dyDescent="0.45">
      <c r="A676">
        <v>1603767600</v>
      </c>
      <c r="B676" t="s">
        <v>924</v>
      </c>
      <c r="C676" t="s">
        <v>64</v>
      </c>
      <c r="D676" t="s">
        <v>65</v>
      </c>
      <c r="E676" t="s">
        <v>693</v>
      </c>
      <c r="F676" t="s">
        <v>682</v>
      </c>
      <c r="G676" t="s">
        <v>710</v>
      </c>
      <c r="H676">
        <v>15</v>
      </c>
      <c r="I676">
        <v>1.57</v>
      </c>
      <c r="J676">
        <v>1.5</v>
      </c>
      <c r="K676">
        <v>1.43</v>
      </c>
      <c r="L676">
        <v>1.25</v>
      </c>
      <c r="M676">
        <v>1</v>
      </c>
      <c r="N676">
        <v>1</v>
      </c>
      <c r="O676">
        <v>2</v>
      </c>
      <c r="P676">
        <v>2</v>
      </c>
      <c r="Q676">
        <v>1</v>
      </c>
      <c r="R676">
        <v>1</v>
      </c>
      <c r="S676" t="s">
        <v>92</v>
      </c>
      <c r="T676">
        <v>23</v>
      </c>
      <c r="U676">
        <v>6</v>
      </c>
      <c r="V676">
        <v>4</v>
      </c>
      <c r="W676">
        <v>3</v>
      </c>
      <c r="X676">
        <v>0</v>
      </c>
      <c r="Y676">
        <v>2</v>
      </c>
      <c r="Z676">
        <v>0</v>
      </c>
      <c r="AA676">
        <v>1</v>
      </c>
      <c r="AB676">
        <v>2</v>
      </c>
      <c r="AC676">
        <v>0</v>
      </c>
      <c r="AD676">
        <v>2</v>
      </c>
      <c r="AE676">
        <v>12</v>
      </c>
      <c r="AF676">
        <v>12</v>
      </c>
      <c r="AG676">
        <v>6</v>
      </c>
      <c r="AH676">
        <v>3</v>
      </c>
      <c r="AI676">
        <v>6</v>
      </c>
      <c r="AJ676">
        <v>9</v>
      </c>
      <c r="AK676">
        <v>17</v>
      </c>
      <c r="AL676">
        <v>14</v>
      </c>
      <c r="AM676">
        <v>59</v>
      </c>
      <c r="AN676">
        <v>41</v>
      </c>
      <c r="AO676">
        <v>1.41</v>
      </c>
      <c r="AP676">
        <v>1.2</v>
      </c>
      <c r="AQ676">
        <v>2.4500000000000002</v>
      </c>
      <c r="AR676">
        <v>62</v>
      </c>
      <c r="AS676">
        <v>70</v>
      </c>
      <c r="AT676">
        <v>47</v>
      </c>
      <c r="AU676">
        <v>23</v>
      </c>
      <c r="AV676">
        <v>7</v>
      </c>
      <c r="AW676">
        <v>23</v>
      </c>
      <c r="AX676">
        <v>62</v>
      </c>
      <c r="AY676">
        <v>55</v>
      </c>
      <c r="AZ676">
        <v>77</v>
      </c>
      <c r="BA676">
        <v>9.4600000000000009</v>
      </c>
      <c r="BB676">
        <v>6.93</v>
      </c>
      <c r="BC676">
        <v>1.77</v>
      </c>
      <c r="BD676">
        <v>3.6</v>
      </c>
      <c r="BE676">
        <v>4.3</v>
      </c>
      <c r="BF676">
        <f>(1/BC676+1/BD676+1/BE676-1)/3</f>
        <v>2.5102556241696956E-2</v>
      </c>
      <c r="BG676">
        <f>1/Table3[[#This Row],[odds_ft_home_team_win]]-Table3[[#This Row],[Margin/3]]</f>
        <v>0.5398691951707324</v>
      </c>
      <c r="BH676">
        <f>1/Table3[[#This Row],[odds_ft_draw]]-Table3[[#This Row],[Margin/3]]</f>
        <v>0.25267522153608085</v>
      </c>
      <c r="BI676">
        <f>1/Table3[[#This Row],[odds_ft_away_team_win]]-Table3[[#This Row],[Margin/3]]</f>
        <v>0.20745558329318675</v>
      </c>
      <c r="BJ676">
        <f>MROUND(Table3[[#This Row],[ProbH]]*100,2)/100</f>
        <v>0.54</v>
      </c>
      <c r="BK676">
        <v>1.28</v>
      </c>
      <c r="BL676">
        <v>1.87</v>
      </c>
      <c r="BM676">
        <v>3.25</v>
      </c>
      <c r="BN676">
        <v>6.15</v>
      </c>
      <c r="BO676">
        <v>1.77</v>
      </c>
      <c r="BP676">
        <v>1.95</v>
      </c>
      <c r="BQ676" t="s">
        <v>698</v>
      </c>
      <c r="BR676">
        <f>VLOOKUP(Table3[[#This Row],[Reference]],metron,10,FALSE)</f>
        <v>2.6359702267612941</v>
      </c>
      <c r="BS676">
        <f>VLOOKUP(Table3[[#This Row],[Reference]],metron,11,FALSE)</f>
        <v>1.684957590444867</v>
      </c>
      <c r="BT676">
        <f>VLOOKUP(Table3[[#This Row],[Reference]],metron,12,FALSE)</f>
        <v>0.95101263631642718</v>
      </c>
      <c r="BU676">
        <f>VLOOKUP(Table3[[#This Row],[Reference]],metron,13,FALSE)</f>
        <v>0.72650164445213783</v>
      </c>
      <c r="BV676">
        <f>VLOOKUP(Table3[[#This Row],[Reference]],metron,14,FALSE)</f>
        <v>0.42097974727367138</v>
      </c>
      <c r="BW676">
        <f>VLOOKUP(Table3[[#This Row],[Reference]],metron,15,FALSE)</f>
        <v>13.338806970509379</v>
      </c>
      <c r="BX676">
        <f>VLOOKUP(Table3[[#This Row],[Reference]],metron,16,FALSE)</f>
        <v>9.2530160857908843</v>
      </c>
      <c r="BY676">
        <f>VLOOKUP(Table3[[#This Row],[Reference]],metron,17,FALSE)</f>
        <v>5.9915081521739131</v>
      </c>
      <c r="BZ676">
        <f>VLOOKUP(Table3[[#This Row],[Reference]],metron,18,FALSE)</f>
        <v>3.9772418478260869</v>
      </c>
      <c r="CA676">
        <f>VLOOKUP(Table3[[#This Row],[Reference]],metron,19,FALSE)</f>
        <v>7.3472988183354664</v>
      </c>
      <c r="CB676">
        <f>VLOOKUP(Table3[[#This Row],[Reference]],metron,20,FALSE)</f>
        <v>5.2757742379647974</v>
      </c>
      <c r="CC676">
        <f>VLOOKUP(Table3[[#This Row],[Reference]],metron,21,FALSE)</f>
        <v>12.59428182437032</v>
      </c>
      <c r="CD676">
        <f>VLOOKUP(Table3[[#This Row],[Reference]],metron,22,FALSE)</f>
        <v>13.577944179714089</v>
      </c>
      <c r="CE676">
        <f>VLOOKUP(Table3[[#This Row],[Reference]],metron,23,FALSE)</f>
        <v>1.4276913099870301</v>
      </c>
      <c r="CF676">
        <f>VLOOKUP(Table3[[#This Row],[Reference]],metron,24,FALSE)</f>
        <v>1.940985732814527</v>
      </c>
      <c r="CG676">
        <f>VLOOKUP(Table3[[#This Row],[Reference]],metron,25,FALSE)</f>
        <v>8.0739299610894946E-2</v>
      </c>
      <c r="CH676">
        <f>VLOOKUP(Table3[[#This Row],[Reference]],metron,26,FALSE)</f>
        <v>0.12743190661478601</v>
      </c>
    </row>
    <row r="677" spans="1:86" hidden="1" x14ac:dyDescent="0.45">
      <c r="A677">
        <v>1604026800</v>
      </c>
      <c r="B677" t="s">
        <v>925</v>
      </c>
      <c r="C677" t="s">
        <v>64</v>
      </c>
      <c r="D677" t="s">
        <v>65</v>
      </c>
      <c r="E677" t="s">
        <v>688</v>
      </c>
      <c r="F677" t="s">
        <v>699</v>
      </c>
      <c r="G677" t="s">
        <v>731</v>
      </c>
      <c r="H677">
        <v>16</v>
      </c>
      <c r="I677">
        <v>1</v>
      </c>
      <c r="J677">
        <v>0.28999999999999998</v>
      </c>
      <c r="K677">
        <v>1</v>
      </c>
      <c r="L677">
        <v>0.65</v>
      </c>
      <c r="M677">
        <v>0</v>
      </c>
      <c r="N677">
        <v>5</v>
      </c>
      <c r="O677">
        <v>5</v>
      </c>
      <c r="P677">
        <v>5</v>
      </c>
      <c r="Q677">
        <v>0</v>
      </c>
      <c r="R677">
        <v>5</v>
      </c>
      <c r="T677" t="s">
        <v>926</v>
      </c>
      <c r="U677">
        <v>8</v>
      </c>
      <c r="V677">
        <v>2</v>
      </c>
      <c r="W677">
        <v>2</v>
      </c>
      <c r="X677">
        <v>0</v>
      </c>
      <c r="Y677">
        <v>1</v>
      </c>
      <c r="Z677">
        <v>0</v>
      </c>
      <c r="AA677">
        <v>2</v>
      </c>
      <c r="AB677">
        <v>0</v>
      </c>
      <c r="AC677">
        <v>0</v>
      </c>
      <c r="AD677">
        <v>1</v>
      </c>
      <c r="AE677">
        <v>18</v>
      </c>
      <c r="AF677">
        <v>12</v>
      </c>
      <c r="AG677">
        <v>5</v>
      </c>
      <c r="AH677">
        <v>8</v>
      </c>
      <c r="AI677">
        <v>13</v>
      </c>
      <c r="AJ677">
        <v>4</v>
      </c>
      <c r="AK677">
        <v>9</v>
      </c>
      <c r="AL677">
        <v>4</v>
      </c>
      <c r="AM677">
        <v>49</v>
      </c>
      <c r="AN677">
        <v>51</v>
      </c>
      <c r="AO677">
        <v>1.74</v>
      </c>
      <c r="AP677">
        <v>1.68</v>
      </c>
      <c r="AQ677">
        <v>2.95</v>
      </c>
      <c r="AR677">
        <v>87</v>
      </c>
      <c r="AS677">
        <v>93</v>
      </c>
      <c r="AT677">
        <v>60</v>
      </c>
      <c r="AU677">
        <v>21</v>
      </c>
      <c r="AV677">
        <v>7</v>
      </c>
      <c r="AW677">
        <v>40</v>
      </c>
      <c r="AX677">
        <v>72</v>
      </c>
      <c r="AY677">
        <v>48</v>
      </c>
      <c r="AZ677">
        <v>73</v>
      </c>
      <c r="BA677">
        <v>8.75</v>
      </c>
      <c r="BB677">
        <v>5.45</v>
      </c>
      <c r="BC677">
        <v>2.3199999999999998</v>
      </c>
      <c r="BD677">
        <v>3.35</v>
      </c>
      <c r="BE677">
        <v>2.5499999999999998</v>
      </c>
      <c r="BF677">
        <f>(1/BC677+1/BD677+1/BE677-1)/3</f>
        <v>4.0566269396762035E-2</v>
      </c>
      <c r="BG677">
        <f>1/Table3[[#This Row],[odds_ft_home_team_win]]-Table3[[#This Row],[Margin/3]]</f>
        <v>0.39046821336185866</v>
      </c>
      <c r="BH677">
        <f>1/Table3[[#This Row],[odds_ft_draw]]-Table3[[#This Row],[Margin/3]]</f>
        <v>0.25794119328980508</v>
      </c>
      <c r="BI677">
        <f>1/Table3[[#This Row],[odds_ft_away_team_win]]-Table3[[#This Row],[Margin/3]]</f>
        <v>0.35159059334833603</v>
      </c>
      <c r="BJ677">
        <f>MROUND(Table3[[#This Row],[ProbH]]*100,2)/100</f>
        <v>0.4</v>
      </c>
      <c r="BK677">
        <v>1.24</v>
      </c>
      <c r="BL677">
        <v>1.75</v>
      </c>
      <c r="BM677">
        <v>2.95</v>
      </c>
      <c r="BN677">
        <v>0</v>
      </c>
      <c r="BO677">
        <v>0</v>
      </c>
      <c r="BP677">
        <v>0</v>
      </c>
      <c r="BQ677" t="s">
        <v>691</v>
      </c>
      <c r="BR677">
        <f>VLOOKUP(Table3[[#This Row],[Reference]],metron,10,FALSE)</f>
        <v>2.4956155335383219</v>
      </c>
      <c r="BS677">
        <f>VLOOKUP(Table3[[#This Row],[Reference]],metron,11,FALSE)</f>
        <v>1.344038264434575</v>
      </c>
      <c r="BT677">
        <f>VLOOKUP(Table3[[#This Row],[Reference]],metron,12,FALSE)</f>
        <v>1.1515772691037469</v>
      </c>
      <c r="BU677">
        <f>VLOOKUP(Table3[[#This Row],[Reference]],metron,13,FALSE)</f>
        <v>0.59936225942375587</v>
      </c>
      <c r="BV677">
        <f>VLOOKUP(Table3[[#This Row],[Reference]],metron,14,FALSE)</f>
        <v>0.50723152260562576</v>
      </c>
      <c r="BW677">
        <f>VLOOKUP(Table3[[#This Row],[Reference]],metron,15,FALSE)</f>
        <v>11.99278846153846</v>
      </c>
      <c r="BX677">
        <f>VLOOKUP(Table3[[#This Row],[Reference]],metron,16,FALSE)</f>
        <v>10.0277534965035</v>
      </c>
      <c r="BY677">
        <f>VLOOKUP(Table3[[#This Row],[Reference]],metron,17,FALSE)</f>
        <v>5.2857459543338514</v>
      </c>
      <c r="BZ677">
        <f>VLOOKUP(Table3[[#This Row],[Reference]],metron,18,FALSE)</f>
        <v>4.4067834183107957</v>
      </c>
      <c r="CA677">
        <f>VLOOKUP(Table3[[#This Row],[Reference]],metron,19,FALSE)</f>
        <v>6.7070425072046085</v>
      </c>
      <c r="CB677">
        <f>VLOOKUP(Table3[[#This Row],[Reference]],metron,20,FALSE)</f>
        <v>5.6209700781927046</v>
      </c>
      <c r="CC677">
        <f>VLOOKUP(Table3[[#This Row],[Reference]],metron,21,FALSE)</f>
        <v>13.04463690872752</v>
      </c>
      <c r="CD677">
        <f>VLOOKUP(Table3[[#This Row],[Reference]],metron,22,FALSE)</f>
        <v>13.49811236953142</v>
      </c>
      <c r="CE677">
        <f>VLOOKUP(Table3[[#This Row],[Reference]],metron,23,FALSE)</f>
        <v>1.5836526181353769</v>
      </c>
      <c r="CF677">
        <f>VLOOKUP(Table3[[#This Row],[Reference]],metron,24,FALSE)</f>
        <v>1.8744146445295871</v>
      </c>
      <c r="CG677">
        <f>VLOOKUP(Table3[[#This Row],[Reference]],metron,25,FALSE)</f>
        <v>8.5994040017028525E-2</v>
      </c>
      <c r="CH677">
        <f>VLOOKUP(Table3[[#This Row],[Reference]],metron,26,FALSE)</f>
        <v>0.13452532992762881</v>
      </c>
    </row>
    <row r="678" spans="1:86" hidden="1" x14ac:dyDescent="0.45">
      <c r="A678">
        <v>1604107800</v>
      </c>
      <c r="B678" t="s">
        <v>927</v>
      </c>
      <c r="C678" t="s">
        <v>64</v>
      </c>
      <c r="D678" t="s">
        <v>65</v>
      </c>
      <c r="E678" t="s">
        <v>660</v>
      </c>
      <c r="F678" t="s">
        <v>705</v>
      </c>
      <c r="G678" t="s">
        <v>673</v>
      </c>
      <c r="H678">
        <v>16</v>
      </c>
      <c r="I678">
        <v>1.25</v>
      </c>
      <c r="J678">
        <v>0.63</v>
      </c>
      <c r="K678">
        <v>1.29</v>
      </c>
      <c r="L678">
        <v>0.55000000000000004</v>
      </c>
      <c r="M678">
        <v>3</v>
      </c>
      <c r="N678">
        <v>2</v>
      </c>
      <c r="O678">
        <v>5</v>
      </c>
      <c r="P678">
        <v>2</v>
      </c>
      <c r="Q678">
        <v>1</v>
      </c>
      <c r="R678">
        <v>1</v>
      </c>
      <c r="S678" t="s">
        <v>928</v>
      </c>
      <c r="T678" t="s">
        <v>929</v>
      </c>
      <c r="U678">
        <v>2</v>
      </c>
      <c r="V678">
        <v>6</v>
      </c>
      <c r="W678">
        <v>2</v>
      </c>
      <c r="X678">
        <v>0</v>
      </c>
      <c r="Y678">
        <v>5</v>
      </c>
      <c r="Z678">
        <v>0</v>
      </c>
      <c r="AA678">
        <v>0</v>
      </c>
      <c r="AB678">
        <v>2</v>
      </c>
      <c r="AC678">
        <v>3</v>
      </c>
      <c r="AD678">
        <v>2</v>
      </c>
      <c r="AE678">
        <v>16</v>
      </c>
      <c r="AF678">
        <v>7</v>
      </c>
      <c r="AG678">
        <v>4</v>
      </c>
      <c r="AH678">
        <v>4</v>
      </c>
      <c r="AI678">
        <v>12</v>
      </c>
      <c r="AJ678">
        <v>3</v>
      </c>
      <c r="AK678">
        <v>17</v>
      </c>
      <c r="AL678">
        <v>13</v>
      </c>
      <c r="AM678">
        <v>54</v>
      </c>
      <c r="AN678">
        <v>46</v>
      </c>
      <c r="AO678">
        <v>1.66</v>
      </c>
      <c r="AP678">
        <v>0.99</v>
      </c>
      <c r="AQ678">
        <v>2.5099999999999998</v>
      </c>
      <c r="AR678">
        <v>57</v>
      </c>
      <c r="AS678">
        <v>75</v>
      </c>
      <c r="AT678">
        <v>51</v>
      </c>
      <c r="AU678">
        <v>19</v>
      </c>
      <c r="AV678">
        <v>13</v>
      </c>
      <c r="AW678">
        <v>44</v>
      </c>
      <c r="AX678">
        <v>82</v>
      </c>
      <c r="AY678">
        <v>32</v>
      </c>
      <c r="AZ678">
        <v>69</v>
      </c>
      <c r="BA678">
        <v>10.51</v>
      </c>
      <c r="BB678">
        <v>5.75</v>
      </c>
      <c r="BC678">
        <v>2.15</v>
      </c>
      <c r="BD678">
        <v>3.4</v>
      </c>
      <c r="BE678">
        <v>3.3</v>
      </c>
      <c r="BF678">
        <f>(1/BC678+1/BD678+1/BE678-1)/3</f>
        <v>2.0754743052964653E-2</v>
      </c>
      <c r="BG678">
        <f>1/Table3[[#This Row],[odds_ft_home_team_win]]-Table3[[#This Row],[Margin/3]]</f>
        <v>0.44436153601680278</v>
      </c>
      <c r="BH678">
        <f>1/Table3[[#This Row],[odds_ft_draw]]-Table3[[#This Row],[Margin/3]]</f>
        <v>0.27336290400585889</v>
      </c>
      <c r="BI678">
        <f>1/Table3[[#This Row],[odds_ft_away_team_win]]-Table3[[#This Row],[Margin/3]]</f>
        <v>0.28227555997733839</v>
      </c>
      <c r="BJ678">
        <f>MROUND(Table3[[#This Row],[ProbH]]*100,2)/100</f>
        <v>0.44</v>
      </c>
      <c r="BK678">
        <v>1.26</v>
      </c>
      <c r="BL678">
        <v>1.87</v>
      </c>
      <c r="BM678">
        <v>3.15</v>
      </c>
      <c r="BN678">
        <v>6</v>
      </c>
      <c r="BO678">
        <v>1.71</v>
      </c>
      <c r="BP678">
        <v>2.1</v>
      </c>
      <c r="BQ678" t="s">
        <v>664</v>
      </c>
      <c r="BR678">
        <f>VLOOKUP(Table3[[#This Row],[Reference]],metron,10,FALSE)</f>
        <v>2.4807646356033461</v>
      </c>
      <c r="BS678">
        <f>VLOOKUP(Table3[[#This Row],[Reference]],metron,11,FALSE)</f>
        <v>1.4140979689366791</v>
      </c>
      <c r="BT678">
        <f>VLOOKUP(Table3[[#This Row],[Reference]],metron,12,FALSE)</f>
        <v>1.0666666666666671</v>
      </c>
      <c r="BU678">
        <f>VLOOKUP(Table3[[#This Row],[Reference]],metron,13,FALSE)</f>
        <v>0.62712066905615294</v>
      </c>
      <c r="BV678">
        <f>VLOOKUP(Table3[[#This Row],[Reference]],metron,14,FALSE)</f>
        <v>0.46009557945041818</v>
      </c>
      <c r="BW678">
        <f>VLOOKUP(Table3[[#This Row],[Reference]],metron,15,FALSE)</f>
        <v>12.56969280146722</v>
      </c>
      <c r="BX678">
        <f>VLOOKUP(Table3[[#This Row],[Reference]],metron,16,FALSE)</f>
        <v>9.8695552498853729</v>
      </c>
      <c r="BY678">
        <f>VLOOKUP(Table3[[#This Row],[Reference]],metron,17,FALSE)</f>
        <v>5.2754256787850897</v>
      </c>
      <c r="BZ678">
        <f>VLOOKUP(Table3[[#This Row],[Reference]],metron,18,FALSE)</f>
        <v>4.1279337321675103</v>
      </c>
      <c r="CA678">
        <f>VLOOKUP(Table3[[#This Row],[Reference]],metron,19,FALSE)</f>
        <v>7.2942671226821298</v>
      </c>
      <c r="CB678">
        <f>VLOOKUP(Table3[[#This Row],[Reference]],metron,20,FALSE)</f>
        <v>5.7416215177178627</v>
      </c>
      <c r="CC678">
        <f>VLOOKUP(Table3[[#This Row],[Reference]],metron,21,FALSE)</f>
        <v>12.897246007868549</v>
      </c>
      <c r="CD678">
        <f>VLOOKUP(Table3[[#This Row],[Reference]],metron,22,FALSE)</f>
        <v>13.507058551261281</v>
      </c>
      <c r="CE678">
        <f>VLOOKUP(Table3[[#This Row],[Reference]],metron,23,FALSE)</f>
        <v>1.576522702104098</v>
      </c>
      <c r="CF678">
        <f>VLOOKUP(Table3[[#This Row],[Reference]],metron,24,FALSE)</f>
        <v>1.917165005537099</v>
      </c>
      <c r="CG678">
        <f>VLOOKUP(Table3[[#This Row],[Reference]],metron,25,FALSE)</f>
        <v>8.4385382059800659E-2</v>
      </c>
      <c r="CH678">
        <f>VLOOKUP(Table3[[#This Row],[Reference]],metron,26,FALSE)</f>
        <v>0.1233665559246955</v>
      </c>
    </row>
    <row r="679" spans="1:86" hidden="1" x14ac:dyDescent="0.45">
      <c r="A679">
        <v>1604113560</v>
      </c>
      <c r="B679" t="s">
        <v>930</v>
      </c>
      <c r="C679" t="s">
        <v>64</v>
      </c>
      <c r="D679" t="s">
        <v>65</v>
      </c>
      <c r="E679" t="s">
        <v>676</v>
      </c>
      <c r="F679" t="s">
        <v>693</v>
      </c>
      <c r="G679" t="s">
        <v>720</v>
      </c>
      <c r="H679">
        <v>16</v>
      </c>
      <c r="I679">
        <v>1.75</v>
      </c>
      <c r="J679">
        <v>1.43</v>
      </c>
      <c r="K679">
        <v>1.59</v>
      </c>
      <c r="L679">
        <v>1.38</v>
      </c>
      <c r="M679">
        <v>0</v>
      </c>
      <c r="N679">
        <v>2</v>
      </c>
      <c r="O679">
        <v>2</v>
      </c>
      <c r="P679">
        <v>1</v>
      </c>
      <c r="Q679">
        <v>0</v>
      </c>
      <c r="R679">
        <v>1</v>
      </c>
      <c r="T679" t="s">
        <v>931</v>
      </c>
      <c r="U679">
        <v>6</v>
      </c>
      <c r="V679">
        <v>6</v>
      </c>
      <c r="W679">
        <v>2</v>
      </c>
      <c r="X679">
        <v>0</v>
      </c>
      <c r="Y679">
        <v>1</v>
      </c>
      <c r="Z679">
        <v>0</v>
      </c>
      <c r="AA679">
        <v>2</v>
      </c>
      <c r="AB679">
        <v>0</v>
      </c>
      <c r="AC679">
        <v>0</v>
      </c>
      <c r="AD679">
        <v>1</v>
      </c>
      <c r="AE679">
        <v>12</v>
      </c>
      <c r="AF679">
        <v>18</v>
      </c>
      <c r="AG679">
        <v>5</v>
      </c>
      <c r="AH679">
        <v>7</v>
      </c>
      <c r="AI679">
        <v>7</v>
      </c>
      <c r="AJ679">
        <v>11</v>
      </c>
      <c r="AK679">
        <v>18</v>
      </c>
      <c r="AL679">
        <v>17</v>
      </c>
      <c r="AM679">
        <v>52</v>
      </c>
      <c r="AN679">
        <v>48</v>
      </c>
      <c r="AO679">
        <v>1.53</v>
      </c>
      <c r="AP679">
        <v>1.86</v>
      </c>
      <c r="AQ679">
        <v>1.65</v>
      </c>
      <c r="AR679">
        <v>47</v>
      </c>
      <c r="AS679">
        <v>53</v>
      </c>
      <c r="AT679">
        <v>25</v>
      </c>
      <c r="AU679">
        <v>7</v>
      </c>
      <c r="AV679">
        <v>0</v>
      </c>
      <c r="AW679">
        <v>26</v>
      </c>
      <c r="AX679">
        <v>52</v>
      </c>
      <c r="AY679">
        <v>20</v>
      </c>
      <c r="AZ679">
        <v>67</v>
      </c>
      <c r="BA679">
        <v>8.75</v>
      </c>
      <c r="BB679">
        <v>3.88</v>
      </c>
      <c r="BC679">
        <v>2.5499999999999998</v>
      </c>
      <c r="BD679">
        <v>3.25</v>
      </c>
      <c r="BE679">
        <v>2.7</v>
      </c>
      <c r="BF679">
        <f>(1/BC679+1/BD679+1/BE679-1)/3</f>
        <v>2.3406513602592049E-2</v>
      </c>
      <c r="BG679">
        <f>1/Table3[[#This Row],[odds_ft_home_team_win]]-Table3[[#This Row],[Margin/3]]</f>
        <v>0.36875034914250604</v>
      </c>
      <c r="BH679">
        <f>1/Table3[[#This Row],[odds_ft_draw]]-Table3[[#This Row],[Margin/3]]</f>
        <v>0.28428579408971566</v>
      </c>
      <c r="BI679">
        <f>1/Table3[[#This Row],[odds_ft_away_team_win]]-Table3[[#This Row],[Margin/3]]</f>
        <v>0.3469638567677783</v>
      </c>
      <c r="BJ679">
        <f>MROUND(Table3[[#This Row],[ProbH]]*100,2)/100</f>
        <v>0.36</v>
      </c>
      <c r="BK679">
        <v>1.35</v>
      </c>
      <c r="BL679">
        <v>2.1</v>
      </c>
      <c r="BM679">
        <v>3.8</v>
      </c>
      <c r="BN679">
        <v>7.5</v>
      </c>
      <c r="BO679">
        <v>1.83</v>
      </c>
      <c r="BP679">
        <v>1.91</v>
      </c>
      <c r="BQ679" t="s">
        <v>680</v>
      </c>
      <c r="BR679">
        <f>VLOOKUP(Table3[[#This Row],[Reference]],metron,10,FALSE)</f>
        <v>2.5110350525197691</v>
      </c>
      <c r="BS679">
        <f>VLOOKUP(Table3[[#This Row],[Reference]],metron,11,FALSE)</f>
        <v>1.269326094653606</v>
      </c>
      <c r="BT679">
        <f>VLOOKUP(Table3[[#This Row],[Reference]],metron,12,FALSE)</f>
        <v>1.2417089578661631</v>
      </c>
      <c r="BU679">
        <f>VLOOKUP(Table3[[#This Row],[Reference]],metron,13,FALSE)</f>
        <v>0.56586402266288949</v>
      </c>
      <c r="BV679">
        <f>VLOOKUP(Table3[[#This Row],[Reference]],metron,14,FALSE)</f>
        <v>0.55158168083097259</v>
      </c>
      <c r="BW679">
        <f>VLOOKUP(Table3[[#This Row],[Reference]],metron,15,FALSE)</f>
        <v>11.49400826446281</v>
      </c>
      <c r="BX679">
        <f>VLOOKUP(Table3[[#This Row],[Reference]],metron,16,FALSE)</f>
        <v>10.507231404958681</v>
      </c>
      <c r="BY679">
        <f>VLOOKUP(Table3[[#This Row],[Reference]],metron,17,FALSE)</f>
        <v>4.9238790406673623</v>
      </c>
      <c r="BZ679">
        <f>VLOOKUP(Table3[[#This Row],[Reference]],metron,18,FALSE)</f>
        <v>4.6296141814389991</v>
      </c>
      <c r="CA679">
        <f>VLOOKUP(Table3[[#This Row],[Reference]],metron,19,FALSE)</f>
        <v>6.5701292237954476</v>
      </c>
      <c r="CB679">
        <f>VLOOKUP(Table3[[#This Row],[Reference]],metron,20,FALSE)</f>
        <v>5.8776172235196817</v>
      </c>
      <c r="CC679">
        <f>VLOOKUP(Table3[[#This Row],[Reference]],metron,21,FALSE)</f>
        <v>12.798739495798319</v>
      </c>
      <c r="CD679">
        <f>VLOOKUP(Table3[[#This Row],[Reference]],metron,22,FALSE)</f>
        <v>12.98844537815126</v>
      </c>
      <c r="CE679">
        <f>VLOOKUP(Table3[[#This Row],[Reference]],metron,23,FALSE)</f>
        <v>1.604928297313674</v>
      </c>
      <c r="CF679">
        <f>VLOOKUP(Table3[[#This Row],[Reference]],metron,24,FALSE)</f>
        <v>1.791961219955565</v>
      </c>
      <c r="CG679">
        <f>VLOOKUP(Table3[[#This Row],[Reference]],metron,25,FALSE)</f>
        <v>8.887093516461321E-2</v>
      </c>
      <c r="CH679">
        <f>VLOOKUP(Table3[[#This Row],[Reference]],metron,26,FALSE)</f>
        <v>0.11694607150070691</v>
      </c>
    </row>
    <row r="680" spans="1:86" hidden="1" x14ac:dyDescent="0.45">
      <c r="A680">
        <v>1604115000</v>
      </c>
      <c r="B680" t="s">
        <v>932</v>
      </c>
      <c r="C680" t="s">
        <v>64</v>
      </c>
      <c r="D680" t="s">
        <v>65</v>
      </c>
      <c r="E680" t="s">
        <v>689</v>
      </c>
      <c r="F680" t="s">
        <v>683</v>
      </c>
      <c r="G680" t="s">
        <v>735</v>
      </c>
      <c r="H680">
        <v>16</v>
      </c>
      <c r="I680">
        <v>1.29</v>
      </c>
      <c r="J680">
        <v>0.25</v>
      </c>
      <c r="K680">
        <v>1.41</v>
      </c>
      <c r="L680">
        <v>0.17</v>
      </c>
      <c r="M680">
        <v>1</v>
      </c>
      <c r="N680">
        <v>0</v>
      </c>
      <c r="O680">
        <v>1</v>
      </c>
      <c r="P680">
        <v>0</v>
      </c>
      <c r="Q680">
        <v>0</v>
      </c>
      <c r="R680">
        <v>0</v>
      </c>
      <c r="S680">
        <v>81</v>
      </c>
      <c r="U680">
        <v>8</v>
      </c>
      <c r="V680">
        <v>4</v>
      </c>
      <c r="W680">
        <v>2</v>
      </c>
      <c r="X680">
        <v>1</v>
      </c>
      <c r="Y680">
        <v>1</v>
      </c>
      <c r="Z680">
        <v>0</v>
      </c>
      <c r="AA680">
        <v>0</v>
      </c>
      <c r="AB680">
        <v>3</v>
      </c>
      <c r="AC680">
        <v>0</v>
      </c>
      <c r="AD680">
        <v>1</v>
      </c>
      <c r="AE680">
        <v>16</v>
      </c>
      <c r="AF680">
        <v>16</v>
      </c>
      <c r="AG680">
        <v>2</v>
      </c>
      <c r="AH680">
        <v>4</v>
      </c>
      <c r="AI680">
        <v>14</v>
      </c>
      <c r="AJ680">
        <v>12</v>
      </c>
      <c r="AK680">
        <v>14</v>
      </c>
      <c r="AL680">
        <v>23</v>
      </c>
      <c r="AM680">
        <v>45</v>
      </c>
      <c r="AN680">
        <v>55</v>
      </c>
      <c r="AO680">
        <v>1.57</v>
      </c>
      <c r="AP680">
        <v>1.74</v>
      </c>
      <c r="AQ680">
        <v>2.15</v>
      </c>
      <c r="AR680">
        <v>46</v>
      </c>
      <c r="AS680">
        <v>59</v>
      </c>
      <c r="AT680">
        <v>32</v>
      </c>
      <c r="AU680">
        <v>13</v>
      </c>
      <c r="AV680">
        <v>13</v>
      </c>
      <c r="AW680">
        <v>13</v>
      </c>
      <c r="AX680">
        <v>66</v>
      </c>
      <c r="AY680">
        <v>40</v>
      </c>
      <c r="AZ680">
        <v>66</v>
      </c>
      <c r="BA680">
        <v>9.1300000000000008</v>
      </c>
      <c r="BB680">
        <v>5</v>
      </c>
      <c r="BC680">
        <v>2.5</v>
      </c>
      <c r="BD680">
        <v>3.2</v>
      </c>
      <c r="BE680">
        <v>2.8</v>
      </c>
      <c r="BF680">
        <f>(1/BC680+1/BD680+1/BE680-1)/3</f>
        <v>2.3214285714285705E-2</v>
      </c>
      <c r="BG680">
        <f>1/Table3[[#This Row],[odds_ft_home_team_win]]-Table3[[#This Row],[Margin/3]]</f>
        <v>0.37678571428571433</v>
      </c>
      <c r="BH680">
        <f>1/Table3[[#This Row],[odds_ft_draw]]-Table3[[#This Row],[Margin/3]]</f>
        <v>0.28928571428571431</v>
      </c>
      <c r="BI680">
        <f>1/Table3[[#This Row],[odds_ft_away_team_win]]-Table3[[#This Row],[Margin/3]]</f>
        <v>0.33392857142857146</v>
      </c>
      <c r="BJ680">
        <f>MROUND(Table3[[#This Row],[ProbH]]*100,2)/100</f>
        <v>0.38</v>
      </c>
      <c r="BK680">
        <v>1.33</v>
      </c>
      <c r="BL680">
        <v>2.0499999999999998</v>
      </c>
      <c r="BM680">
        <v>3.65</v>
      </c>
      <c r="BN680">
        <v>7</v>
      </c>
      <c r="BO680">
        <v>1.8</v>
      </c>
      <c r="BP680">
        <v>1.95</v>
      </c>
      <c r="BQ680" t="s">
        <v>713</v>
      </c>
      <c r="BR680">
        <f>VLOOKUP(Table3[[#This Row],[Reference]],metron,10,FALSE)</f>
        <v>2.4900895140664963</v>
      </c>
      <c r="BS680">
        <f>VLOOKUP(Table3[[#This Row],[Reference]],metron,11,FALSE)</f>
        <v>1.330562659846547</v>
      </c>
      <c r="BT680">
        <f>VLOOKUP(Table3[[#This Row],[Reference]],metron,12,FALSE)</f>
        <v>1.1595268542199491</v>
      </c>
      <c r="BU680">
        <f>VLOOKUP(Table3[[#This Row],[Reference]],metron,13,FALSE)</f>
        <v>0.59053607588191415</v>
      </c>
      <c r="BV680">
        <f>VLOOKUP(Table3[[#This Row],[Reference]],metron,14,FALSE)</f>
        <v>0.50069274219332838</v>
      </c>
      <c r="BW680">
        <f>VLOOKUP(Table3[[#This Row],[Reference]],metron,15,FALSE)</f>
        <v>11.79715236686391</v>
      </c>
      <c r="BX680">
        <f>VLOOKUP(Table3[[#This Row],[Reference]],metron,16,FALSE)</f>
        <v>10.317122781065089</v>
      </c>
      <c r="BY680">
        <f>VLOOKUP(Table3[[#This Row],[Reference]],metron,17,FALSE)</f>
        <v>5.0637025966747622</v>
      </c>
      <c r="BZ680">
        <f>VLOOKUP(Table3[[#This Row],[Reference]],metron,18,FALSE)</f>
        <v>4.4674014571268454</v>
      </c>
      <c r="CA680">
        <f>VLOOKUP(Table3[[#This Row],[Reference]],metron,19,FALSE)</f>
        <v>6.7334497701891483</v>
      </c>
      <c r="CB680">
        <f>VLOOKUP(Table3[[#This Row],[Reference]],metron,20,FALSE)</f>
        <v>5.849721323938244</v>
      </c>
      <c r="CC680">
        <f>VLOOKUP(Table3[[#This Row],[Reference]],metron,21,FALSE)</f>
        <v>12.89644194756554</v>
      </c>
      <c r="CD680">
        <f>VLOOKUP(Table3[[#This Row],[Reference]],metron,22,FALSE)</f>
        <v>13.3434456928839</v>
      </c>
      <c r="CE680">
        <f>VLOOKUP(Table3[[#This Row],[Reference]],metron,23,FALSE)</f>
        <v>1.6144382124117971</v>
      </c>
      <c r="CF680">
        <f>VLOOKUP(Table3[[#This Row],[Reference]],metron,24,FALSE)</f>
        <v>1.9032024606477289</v>
      </c>
      <c r="CG680">
        <f>VLOOKUP(Table3[[#This Row],[Reference]],metron,25,FALSE)</f>
        <v>9.372172969060974E-2</v>
      </c>
      <c r="CH680">
        <f>VLOOKUP(Table3[[#This Row],[Reference]],metron,26,FALSE)</f>
        <v>0.11669983716301791</v>
      </c>
    </row>
    <row r="681" spans="1:86" hidden="1" x14ac:dyDescent="0.45">
      <c r="A681">
        <v>1604185200</v>
      </c>
      <c r="B681" t="s">
        <v>933</v>
      </c>
      <c r="C681" t="s">
        <v>64</v>
      </c>
      <c r="D681" t="s">
        <v>65</v>
      </c>
      <c r="E681" t="s">
        <v>677</v>
      </c>
      <c r="F681" t="s">
        <v>700</v>
      </c>
      <c r="G681" t="s">
        <v>710</v>
      </c>
      <c r="H681">
        <v>16</v>
      </c>
      <c r="I681">
        <v>1</v>
      </c>
      <c r="J681">
        <v>1.1299999999999999</v>
      </c>
      <c r="K681">
        <v>1.21</v>
      </c>
      <c r="L681">
        <v>1.33</v>
      </c>
      <c r="M681">
        <v>0</v>
      </c>
      <c r="N681">
        <v>1</v>
      </c>
      <c r="O681">
        <v>1</v>
      </c>
      <c r="P681">
        <v>1</v>
      </c>
      <c r="Q681">
        <v>0</v>
      </c>
      <c r="R681">
        <v>1</v>
      </c>
      <c r="T681">
        <v>39</v>
      </c>
      <c r="U681">
        <v>6</v>
      </c>
      <c r="V681">
        <v>5</v>
      </c>
      <c r="W681">
        <v>1</v>
      </c>
      <c r="X681">
        <v>0</v>
      </c>
      <c r="Y681">
        <v>2</v>
      </c>
      <c r="Z681">
        <v>0</v>
      </c>
      <c r="AA681">
        <v>1</v>
      </c>
      <c r="AB681">
        <v>0</v>
      </c>
      <c r="AC681">
        <v>0</v>
      </c>
      <c r="AD681">
        <v>2</v>
      </c>
      <c r="AE681">
        <v>21</v>
      </c>
      <c r="AF681">
        <v>7</v>
      </c>
      <c r="AG681">
        <v>4</v>
      </c>
      <c r="AH681">
        <v>4</v>
      </c>
      <c r="AI681">
        <v>17</v>
      </c>
      <c r="AJ681">
        <v>3</v>
      </c>
      <c r="AK681">
        <v>13</v>
      </c>
      <c r="AL681">
        <v>22</v>
      </c>
      <c r="AM681">
        <v>65</v>
      </c>
      <c r="AN681">
        <v>35</v>
      </c>
      <c r="AO681">
        <v>2.0699999999999998</v>
      </c>
      <c r="AP681">
        <v>0.96</v>
      </c>
      <c r="AQ681">
        <v>2.17</v>
      </c>
      <c r="AR681">
        <v>47</v>
      </c>
      <c r="AS681">
        <v>47</v>
      </c>
      <c r="AT681">
        <v>40</v>
      </c>
      <c r="AU681">
        <v>19</v>
      </c>
      <c r="AV681">
        <v>13</v>
      </c>
      <c r="AW681">
        <v>32</v>
      </c>
      <c r="AX681">
        <v>66</v>
      </c>
      <c r="AY681">
        <v>34</v>
      </c>
      <c r="AZ681">
        <v>75</v>
      </c>
      <c r="BA681">
        <v>9.4600000000000009</v>
      </c>
      <c r="BB681">
        <v>5.74</v>
      </c>
      <c r="BC681">
        <v>2.2000000000000002</v>
      </c>
      <c r="BD681">
        <v>3.35</v>
      </c>
      <c r="BE681">
        <v>3.2</v>
      </c>
      <c r="BF681">
        <f>(1/BC681+1/BD681+1/BE681-1)/3</f>
        <v>2.1850972410673908E-2</v>
      </c>
      <c r="BG681">
        <f>1/Table3[[#This Row],[odds_ft_home_team_win]]-Table3[[#This Row],[Margin/3]]</f>
        <v>0.43269448213478062</v>
      </c>
      <c r="BH681">
        <f>1/Table3[[#This Row],[odds_ft_draw]]-Table3[[#This Row],[Margin/3]]</f>
        <v>0.27665649027589323</v>
      </c>
      <c r="BI681">
        <f>1/Table3[[#This Row],[odds_ft_away_team_win]]-Table3[[#This Row],[Margin/3]]</f>
        <v>0.29064902758932609</v>
      </c>
      <c r="BJ681">
        <f>MROUND(Table3[[#This Row],[ProbH]]*100,2)/100</f>
        <v>0.44</v>
      </c>
      <c r="BK681">
        <v>1.28</v>
      </c>
      <c r="BL681">
        <v>1.91</v>
      </c>
      <c r="BM681">
        <v>3.3</v>
      </c>
      <c r="BN681">
        <v>6.25</v>
      </c>
      <c r="BO681">
        <v>1.74</v>
      </c>
      <c r="BP681">
        <v>2.0499999999999998</v>
      </c>
      <c r="BQ681" t="s">
        <v>733</v>
      </c>
      <c r="BR681">
        <f>VLOOKUP(Table3[[#This Row],[Reference]],metron,10,FALSE)</f>
        <v>2.4807646356033461</v>
      </c>
      <c r="BS681">
        <f>VLOOKUP(Table3[[#This Row],[Reference]],metron,11,FALSE)</f>
        <v>1.4140979689366791</v>
      </c>
      <c r="BT681">
        <f>VLOOKUP(Table3[[#This Row],[Reference]],metron,12,FALSE)</f>
        <v>1.0666666666666671</v>
      </c>
      <c r="BU681">
        <f>VLOOKUP(Table3[[#This Row],[Reference]],metron,13,FALSE)</f>
        <v>0.62712066905615294</v>
      </c>
      <c r="BV681">
        <f>VLOOKUP(Table3[[#This Row],[Reference]],metron,14,FALSE)</f>
        <v>0.46009557945041818</v>
      </c>
      <c r="BW681">
        <f>VLOOKUP(Table3[[#This Row],[Reference]],metron,15,FALSE)</f>
        <v>12.56969280146722</v>
      </c>
      <c r="BX681">
        <f>VLOOKUP(Table3[[#This Row],[Reference]],metron,16,FALSE)</f>
        <v>9.8695552498853729</v>
      </c>
      <c r="BY681">
        <f>VLOOKUP(Table3[[#This Row],[Reference]],metron,17,FALSE)</f>
        <v>5.2754256787850897</v>
      </c>
      <c r="BZ681">
        <f>VLOOKUP(Table3[[#This Row],[Reference]],metron,18,FALSE)</f>
        <v>4.1279337321675103</v>
      </c>
      <c r="CA681">
        <f>VLOOKUP(Table3[[#This Row],[Reference]],metron,19,FALSE)</f>
        <v>7.2942671226821298</v>
      </c>
      <c r="CB681">
        <f>VLOOKUP(Table3[[#This Row],[Reference]],metron,20,FALSE)</f>
        <v>5.7416215177178627</v>
      </c>
      <c r="CC681">
        <f>VLOOKUP(Table3[[#This Row],[Reference]],metron,21,FALSE)</f>
        <v>12.897246007868549</v>
      </c>
      <c r="CD681">
        <f>VLOOKUP(Table3[[#This Row],[Reference]],metron,22,FALSE)</f>
        <v>13.507058551261281</v>
      </c>
      <c r="CE681">
        <f>VLOOKUP(Table3[[#This Row],[Reference]],metron,23,FALSE)</f>
        <v>1.576522702104098</v>
      </c>
      <c r="CF681">
        <f>VLOOKUP(Table3[[#This Row],[Reference]],metron,24,FALSE)</f>
        <v>1.917165005537099</v>
      </c>
      <c r="CG681">
        <f>VLOOKUP(Table3[[#This Row],[Reference]],metron,25,FALSE)</f>
        <v>8.4385382059800659E-2</v>
      </c>
      <c r="CH681">
        <f>VLOOKUP(Table3[[#This Row],[Reference]],metron,26,FALSE)</f>
        <v>0.1233665559246955</v>
      </c>
    </row>
    <row r="682" spans="1:86" hidden="1" x14ac:dyDescent="0.45">
      <c r="A682">
        <v>1604192400</v>
      </c>
      <c r="B682" t="s">
        <v>934</v>
      </c>
      <c r="C682" t="s">
        <v>64</v>
      </c>
      <c r="D682" t="s">
        <v>65</v>
      </c>
      <c r="E682" t="s">
        <v>682</v>
      </c>
      <c r="F682" t="s">
        <v>666</v>
      </c>
      <c r="G682" t="s">
        <v>678</v>
      </c>
      <c r="H682">
        <v>16</v>
      </c>
      <c r="I682">
        <v>2.25</v>
      </c>
      <c r="J682">
        <v>1.43</v>
      </c>
      <c r="K682">
        <v>1.65</v>
      </c>
      <c r="L682">
        <v>1.35</v>
      </c>
      <c r="M682">
        <v>2</v>
      </c>
      <c r="N682">
        <v>2</v>
      </c>
      <c r="O682">
        <v>4</v>
      </c>
      <c r="P682">
        <v>3</v>
      </c>
      <c r="Q682">
        <v>1</v>
      </c>
      <c r="R682">
        <v>2</v>
      </c>
      <c r="S682" t="s">
        <v>935</v>
      </c>
      <c r="T682" t="s">
        <v>936</v>
      </c>
      <c r="U682">
        <v>6</v>
      </c>
      <c r="V682">
        <v>5</v>
      </c>
      <c r="W682">
        <v>4</v>
      </c>
      <c r="X682">
        <v>1</v>
      </c>
      <c r="Y682">
        <v>1</v>
      </c>
      <c r="Z682">
        <v>0</v>
      </c>
      <c r="AA682">
        <v>4</v>
      </c>
      <c r="AB682">
        <v>1</v>
      </c>
      <c r="AC682">
        <v>1</v>
      </c>
      <c r="AD682">
        <v>0</v>
      </c>
      <c r="AE682">
        <v>18</v>
      </c>
      <c r="AF682">
        <v>13</v>
      </c>
      <c r="AG682">
        <v>5</v>
      </c>
      <c r="AH682">
        <v>4</v>
      </c>
      <c r="AI682">
        <v>13</v>
      </c>
      <c r="AJ682">
        <v>9</v>
      </c>
      <c r="AK682">
        <v>13</v>
      </c>
      <c r="AL682">
        <v>11</v>
      </c>
      <c r="AM682">
        <v>51</v>
      </c>
      <c r="AN682">
        <v>49</v>
      </c>
      <c r="AO682">
        <v>1.82</v>
      </c>
      <c r="AP682">
        <v>1.29</v>
      </c>
      <c r="AQ682">
        <v>2.37</v>
      </c>
      <c r="AR682">
        <v>46</v>
      </c>
      <c r="AS682">
        <v>73</v>
      </c>
      <c r="AT682">
        <v>40</v>
      </c>
      <c r="AU682">
        <v>20</v>
      </c>
      <c r="AV682">
        <v>13</v>
      </c>
      <c r="AW682">
        <v>7</v>
      </c>
      <c r="AX682">
        <v>59</v>
      </c>
      <c r="AY682">
        <v>53</v>
      </c>
      <c r="AZ682">
        <v>86</v>
      </c>
      <c r="BA682">
        <v>11.99</v>
      </c>
      <c r="BB682">
        <v>5.34</v>
      </c>
      <c r="BC682">
        <v>2.4</v>
      </c>
      <c r="BD682">
        <v>3.25</v>
      </c>
      <c r="BE682">
        <v>2.9</v>
      </c>
      <c r="BF682">
        <f>(1/BC682+1/BD682+1/BE682-1)/3</f>
        <v>2.306218685529034E-2</v>
      </c>
      <c r="BG682">
        <f>1/Table3[[#This Row],[odds_ft_home_team_win]]-Table3[[#This Row],[Margin/3]]</f>
        <v>0.39360447981137636</v>
      </c>
      <c r="BH682">
        <f>1/Table3[[#This Row],[odds_ft_draw]]-Table3[[#This Row],[Margin/3]]</f>
        <v>0.28463012083701739</v>
      </c>
      <c r="BI682">
        <f>1/Table3[[#This Row],[odds_ft_away_team_win]]-Table3[[#This Row],[Margin/3]]</f>
        <v>0.32176539935160625</v>
      </c>
      <c r="BJ682">
        <f>MROUND(Table3[[#This Row],[ProbH]]*100,2)/100</f>
        <v>0.4</v>
      </c>
      <c r="BK682">
        <v>1.31</v>
      </c>
      <c r="BL682">
        <v>2</v>
      </c>
      <c r="BM682">
        <v>3.5</v>
      </c>
      <c r="BN682">
        <v>6.75</v>
      </c>
      <c r="BO682">
        <v>1.74</v>
      </c>
      <c r="BP682">
        <v>2</v>
      </c>
      <c r="BQ682" t="s">
        <v>675</v>
      </c>
      <c r="BR682">
        <f>VLOOKUP(Table3[[#This Row],[Reference]],metron,10,FALSE)</f>
        <v>2.4956155335383219</v>
      </c>
      <c r="BS682">
        <f>VLOOKUP(Table3[[#This Row],[Reference]],metron,11,FALSE)</f>
        <v>1.344038264434575</v>
      </c>
      <c r="BT682">
        <f>VLOOKUP(Table3[[#This Row],[Reference]],metron,12,FALSE)</f>
        <v>1.1515772691037469</v>
      </c>
      <c r="BU682">
        <f>VLOOKUP(Table3[[#This Row],[Reference]],metron,13,FALSE)</f>
        <v>0.59936225942375587</v>
      </c>
      <c r="BV682">
        <f>VLOOKUP(Table3[[#This Row],[Reference]],metron,14,FALSE)</f>
        <v>0.50723152260562576</v>
      </c>
      <c r="BW682">
        <f>VLOOKUP(Table3[[#This Row],[Reference]],metron,15,FALSE)</f>
        <v>11.99278846153846</v>
      </c>
      <c r="BX682">
        <f>VLOOKUP(Table3[[#This Row],[Reference]],metron,16,FALSE)</f>
        <v>10.0277534965035</v>
      </c>
      <c r="BY682">
        <f>VLOOKUP(Table3[[#This Row],[Reference]],metron,17,FALSE)</f>
        <v>5.2857459543338514</v>
      </c>
      <c r="BZ682">
        <f>VLOOKUP(Table3[[#This Row],[Reference]],metron,18,FALSE)</f>
        <v>4.4067834183107957</v>
      </c>
      <c r="CA682">
        <f>VLOOKUP(Table3[[#This Row],[Reference]],metron,19,FALSE)</f>
        <v>6.7070425072046085</v>
      </c>
      <c r="CB682">
        <f>VLOOKUP(Table3[[#This Row],[Reference]],metron,20,FALSE)</f>
        <v>5.6209700781927046</v>
      </c>
      <c r="CC682">
        <f>VLOOKUP(Table3[[#This Row],[Reference]],metron,21,FALSE)</f>
        <v>13.04463690872752</v>
      </c>
      <c r="CD682">
        <f>VLOOKUP(Table3[[#This Row],[Reference]],metron,22,FALSE)</f>
        <v>13.49811236953142</v>
      </c>
      <c r="CE682">
        <f>VLOOKUP(Table3[[#This Row],[Reference]],metron,23,FALSE)</f>
        <v>1.5836526181353769</v>
      </c>
      <c r="CF682">
        <f>VLOOKUP(Table3[[#This Row],[Reference]],metron,24,FALSE)</f>
        <v>1.8744146445295871</v>
      </c>
      <c r="CG682">
        <f>VLOOKUP(Table3[[#This Row],[Reference]],metron,25,FALSE)</f>
        <v>8.5994040017028525E-2</v>
      </c>
      <c r="CH682">
        <f>VLOOKUP(Table3[[#This Row],[Reference]],metron,26,FALSE)</f>
        <v>0.13452532992762881</v>
      </c>
    </row>
    <row r="683" spans="1:86" hidden="1" x14ac:dyDescent="0.45">
      <c r="A683">
        <v>1604199960</v>
      </c>
      <c r="B683" t="s">
        <v>937</v>
      </c>
      <c r="C683" t="s">
        <v>64</v>
      </c>
      <c r="D683" t="s">
        <v>65</v>
      </c>
      <c r="E683" t="s">
        <v>704</v>
      </c>
      <c r="F683" t="s">
        <v>671</v>
      </c>
      <c r="G683" t="s">
        <v>760</v>
      </c>
      <c r="H683">
        <v>16</v>
      </c>
      <c r="I683">
        <v>1.71</v>
      </c>
      <c r="J683">
        <v>1.63</v>
      </c>
      <c r="K683">
        <v>1.79</v>
      </c>
      <c r="L683">
        <v>1.77</v>
      </c>
      <c r="M683">
        <v>1</v>
      </c>
      <c r="N683">
        <v>0</v>
      </c>
      <c r="O683">
        <v>1</v>
      </c>
      <c r="P683">
        <v>0</v>
      </c>
      <c r="Q683">
        <v>0</v>
      </c>
      <c r="R683">
        <v>0</v>
      </c>
      <c r="S683">
        <v>58</v>
      </c>
      <c r="U683">
        <v>11</v>
      </c>
      <c r="V683">
        <v>5</v>
      </c>
      <c r="W683">
        <v>3</v>
      </c>
      <c r="X683">
        <v>0</v>
      </c>
      <c r="Y683">
        <v>1</v>
      </c>
      <c r="Z683">
        <v>0</v>
      </c>
      <c r="AA683">
        <v>0</v>
      </c>
      <c r="AB683">
        <v>3</v>
      </c>
      <c r="AC683">
        <v>1</v>
      </c>
      <c r="AD683">
        <v>0</v>
      </c>
      <c r="AE683">
        <v>19</v>
      </c>
      <c r="AF683">
        <v>14</v>
      </c>
      <c r="AG683">
        <v>5</v>
      </c>
      <c r="AH683">
        <v>4</v>
      </c>
      <c r="AI683">
        <v>14</v>
      </c>
      <c r="AJ683">
        <v>10</v>
      </c>
      <c r="AK683">
        <v>14</v>
      </c>
      <c r="AL683">
        <v>14</v>
      </c>
      <c r="AM683">
        <v>48</v>
      </c>
      <c r="AN683">
        <v>52</v>
      </c>
      <c r="AO683">
        <v>1.98</v>
      </c>
      <c r="AP683">
        <v>1.51</v>
      </c>
      <c r="AQ683">
        <v>2.75</v>
      </c>
      <c r="AR683">
        <v>68</v>
      </c>
      <c r="AS683">
        <v>88</v>
      </c>
      <c r="AT683">
        <v>48</v>
      </c>
      <c r="AU683">
        <v>34</v>
      </c>
      <c r="AV683">
        <v>7</v>
      </c>
      <c r="AW683">
        <v>34</v>
      </c>
      <c r="AX683">
        <v>73</v>
      </c>
      <c r="AY683">
        <v>62</v>
      </c>
      <c r="AZ683">
        <v>94</v>
      </c>
      <c r="BA683">
        <v>14.02</v>
      </c>
      <c r="BB683">
        <v>4.04</v>
      </c>
      <c r="BC683">
        <v>2.6</v>
      </c>
      <c r="BD683">
        <v>3.1</v>
      </c>
      <c r="BE683">
        <v>2.15</v>
      </c>
      <c r="BF683">
        <f>(1/BC683+1/BD683+1/BE683-1)/3</f>
        <v>5.7437436282147404E-2</v>
      </c>
      <c r="BG683">
        <f>1/Table3[[#This Row],[odds_ft_home_team_win]]-Table3[[#This Row],[Margin/3]]</f>
        <v>0.32717794833323716</v>
      </c>
      <c r="BH683">
        <f>1/Table3[[#This Row],[odds_ft_draw]]-Table3[[#This Row],[Margin/3]]</f>
        <v>0.26514320887914289</v>
      </c>
      <c r="BI683">
        <f>1/Table3[[#This Row],[odds_ft_away_team_win]]-Table3[[#This Row],[Margin/3]]</f>
        <v>0.40767884278762001</v>
      </c>
      <c r="BJ683">
        <f>MROUND(Table3[[#This Row],[ProbH]]*100,2)/100</f>
        <v>0.32</v>
      </c>
      <c r="BK683">
        <v>1.28</v>
      </c>
      <c r="BL683">
        <v>1.86</v>
      </c>
      <c r="BM683">
        <v>3.2</v>
      </c>
      <c r="BN683">
        <v>5.5</v>
      </c>
      <c r="BO683">
        <v>1.62</v>
      </c>
      <c r="BP683">
        <v>2.25</v>
      </c>
      <c r="BQ683" t="s">
        <v>708</v>
      </c>
      <c r="BR683">
        <f>VLOOKUP(Table3[[#This Row],[Reference]],metron,10,FALSE)</f>
        <v>2.5313454284174597</v>
      </c>
      <c r="BS683">
        <f>VLOOKUP(Table3[[#This Row],[Reference]],metron,11,FALSE)</f>
        <v>1.210167055864918</v>
      </c>
      <c r="BT683">
        <f>VLOOKUP(Table3[[#This Row],[Reference]],metron,12,FALSE)</f>
        <v>1.3211783725525419</v>
      </c>
      <c r="BU683">
        <f>VLOOKUP(Table3[[#This Row],[Reference]],metron,13,FALSE)</f>
        <v>0.53135669362084459</v>
      </c>
      <c r="BV683">
        <f>VLOOKUP(Table3[[#This Row],[Reference]],metron,14,FALSE)</f>
        <v>0.55633423180592989</v>
      </c>
      <c r="BW683">
        <f>VLOOKUP(Table3[[#This Row],[Reference]],metron,15,FALSE)</f>
        <v>11.21109010712035</v>
      </c>
      <c r="BX683">
        <f>VLOOKUP(Table3[[#This Row],[Reference]],metron,16,FALSE)</f>
        <v>11.01700787401575</v>
      </c>
      <c r="BY683">
        <f>VLOOKUP(Table3[[#This Row],[Reference]],metron,17,FALSE)</f>
        <v>4.6792332268370611</v>
      </c>
      <c r="BZ683">
        <f>VLOOKUP(Table3[[#This Row],[Reference]],metron,18,FALSE)</f>
        <v>4.7080804854679013</v>
      </c>
      <c r="CA683">
        <f>VLOOKUP(Table3[[#This Row],[Reference]],metron,19,FALSE)</f>
        <v>6.5318568802832893</v>
      </c>
      <c r="CB683">
        <f>VLOOKUP(Table3[[#This Row],[Reference]],metron,20,FALSE)</f>
        <v>6.3089273885478487</v>
      </c>
      <c r="CC683">
        <f>VLOOKUP(Table3[[#This Row],[Reference]],metron,21,FALSE)</f>
        <v>12.72547770700637</v>
      </c>
      <c r="CD683">
        <f>VLOOKUP(Table3[[#This Row],[Reference]],metron,22,FALSE)</f>
        <v>13.06847133757962</v>
      </c>
      <c r="CE683">
        <f>VLOOKUP(Table3[[#This Row],[Reference]],metron,23,FALSE)</f>
        <v>1.6902356902356901</v>
      </c>
      <c r="CF683">
        <f>VLOOKUP(Table3[[#This Row],[Reference]],metron,24,FALSE)</f>
        <v>1.8050198959289869</v>
      </c>
      <c r="CG683">
        <f>VLOOKUP(Table3[[#This Row],[Reference]],metron,25,FALSE)</f>
        <v>0.105907560453015</v>
      </c>
      <c r="CH683">
        <f>VLOOKUP(Table3[[#This Row],[Reference]],metron,26,FALSE)</f>
        <v>0.1141720232629324</v>
      </c>
    </row>
    <row r="684" spans="1:86" hidden="1" x14ac:dyDescent="0.45">
      <c r="A684">
        <v>1604273400</v>
      </c>
      <c r="B684" t="s">
        <v>938</v>
      </c>
      <c r="C684" t="s">
        <v>64</v>
      </c>
      <c r="D684" t="s">
        <v>65</v>
      </c>
      <c r="E684" t="s">
        <v>694</v>
      </c>
      <c r="F684" t="s">
        <v>661</v>
      </c>
      <c r="G684" t="s">
        <v>743</v>
      </c>
      <c r="H684">
        <v>16</v>
      </c>
      <c r="I684">
        <v>2.13</v>
      </c>
      <c r="J684">
        <v>1.71</v>
      </c>
      <c r="K684">
        <v>2.37</v>
      </c>
      <c r="L684">
        <v>1.47</v>
      </c>
      <c r="M684">
        <v>3</v>
      </c>
      <c r="N684">
        <v>1</v>
      </c>
      <c r="O684">
        <v>4</v>
      </c>
      <c r="P684">
        <v>1</v>
      </c>
      <c r="Q684">
        <v>1</v>
      </c>
      <c r="R684">
        <v>0</v>
      </c>
      <c r="S684" t="s">
        <v>939</v>
      </c>
      <c r="T684">
        <v>89</v>
      </c>
      <c r="U684">
        <v>6</v>
      </c>
      <c r="V684">
        <v>8</v>
      </c>
      <c r="W684">
        <v>2</v>
      </c>
      <c r="X684">
        <v>0</v>
      </c>
      <c r="Y684">
        <v>3</v>
      </c>
      <c r="Z684">
        <v>0</v>
      </c>
      <c r="AA684">
        <v>1</v>
      </c>
      <c r="AB684">
        <v>1</v>
      </c>
      <c r="AC684">
        <v>1</v>
      </c>
      <c r="AD684">
        <v>2</v>
      </c>
      <c r="AE684">
        <v>10</v>
      </c>
      <c r="AF684">
        <v>11</v>
      </c>
      <c r="AG684">
        <v>6</v>
      </c>
      <c r="AH684">
        <v>3</v>
      </c>
      <c r="AI684">
        <v>4</v>
      </c>
      <c r="AJ684">
        <v>8</v>
      </c>
      <c r="AK684">
        <v>9</v>
      </c>
      <c r="AL684">
        <v>13</v>
      </c>
      <c r="AM684">
        <v>43</v>
      </c>
      <c r="AN684">
        <v>57</v>
      </c>
      <c r="AO684">
        <v>1.31</v>
      </c>
      <c r="AP684">
        <v>1.21</v>
      </c>
      <c r="AQ684">
        <v>2.65</v>
      </c>
      <c r="AR684">
        <v>53</v>
      </c>
      <c r="AS684">
        <v>81</v>
      </c>
      <c r="AT684">
        <v>46</v>
      </c>
      <c r="AU684">
        <v>39</v>
      </c>
      <c r="AV684">
        <v>7</v>
      </c>
      <c r="AW684">
        <v>40</v>
      </c>
      <c r="AX684">
        <v>66</v>
      </c>
      <c r="AY684">
        <v>47</v>
      </c>
      <c r="AZ684">
        <v>81</v>
      </c>
      <c r="BA684">
        <v>8.5399999999999991</v>
      </c>
      <c r="BB684">
        <v>4.29</v>
      </c>
      <c r="BC684">
        <v>2.75</v>
      </c>
      <c r="BD684">
        <v>3.45</v>
      </c>
      <c r="BE684">
        <v>2.4</v>
      </c>
      <c r="BF684">
        <f>(1/BC684+1/BD684+1/BE684-1)/3</f>
        <v>2.3386034255599524E-2</v>
      </c>
      <c r="BG684">
        <f>1/Table3[[#This Row],[odds_ft_home_team_win]]-Table3[[#This Row],[Margin/3]]</f>
        <v>0.3402503293807641</v>
      </c>
      <c r="BH684">
        <f>1/Table3[[#This Row],[odds_ft_draw]]-Table3[[#This Row],[Margin/3]]</f>
        <v>0.26646903820816858</v>
      </c>
      <c r="BI684">
        <f>1/Table3[[#This Row],[odds_ft_away_team_win]]-Table3[[#This Row],[Margin/3]]</f>
        <v>0.39328063241106714</v>
      </c>
      <c r="BJ684">
        <f>MROUND(Table3[[#This Row],[ProbH]]*100,2)/100</f>
        <v>0.34</v>
      </c>
      <c r="BK684">
        <v>1.24</v>
      </c>
      <c r="BL684">
        <v>1.77</v>
      </c>
      <c r="BM684">
        <v>2.9</v>
      </c>
      <c r="BN684">
        <v>5.5</v>
      </c>
      <c r="BO684">
        <v>1.62</v>
      </c>
      <c r="BP684">
        <v>2.2000000000000002</v>
      </c>
      <c r="BQ684" t="s">
        <v>770</v>
      </c>
      <c r="BR684">
        <f>VLOOKUP(Table3[[#This Row],[Reference]],metron,10,FALSE)</f>
        <v>2.5229727551184897</v>
      </c>
      <c r="BS684">
        <f>VLOOKUP(Table3[[#This Row],[Reference]],metron,11,FALSE)</f>
        <v>1.228921489601805</v>
      </c>
      <c r="BT684">
        <f>VLOOKUP(Table3[[#This Row],[Reference]],metron,12,FALSE)</f>
        <v>1.2940512655166849</v>
      </c>
      <c r="BU684">
        <f>VLOOKUP(Table3[[#This Row],[Reference]],metron,13,FALSE)</f>
        <v>0.53240890035472432</v>
      </c>
      <c r="BV684">
        <f>VLOOKUP(Table3[[#This Row],[Reference]],metron,14,FALSE)</f>
        <v>0.56514027732989358</v>
      </c>
      <c r="BW684">
        <f>VLOOKUP(Table3[[#This Row],[Reference]],metron,15,FALSE)</f>
        <v>11.417888124439131</v>
      </c>
      <c r="BX684">
        <f>VLOOKUP(Table3[[#This Row],[Reference]],metron,16,FALSE)</f>
        <v>10.76308704756207</v>
      </c>
      <c r="BY684">
        <f>VLOOKUP(Table3[[#This Row],[Reference]],metron,17,FALSE)</f>
        <v>4.8317672021824798</v>
      </c>
      <c r="BZ684">
        <f>VLOOKUP(Table3[[#This Row],[Reference]],metron,18,FALSE)</f>
        <v>4.6698999696877843</v>
      </c>
      <c r="CA684">
        <f>VLOOKUP(Table3[[#This Row],[Reference]],metron,19,FALSE)</f>
        <v>6.5861209222566508</v>
      </c>
      <c r="CB684">
        <f>VLOOKUP(Table3[[#This Row],[Reference]],metron,20,FALSE)</f>
        <v>6.093187077874286</v>
      </c>
      <c r="CC684">
        <f>VLOOKUP(Table3[[#This Row],[Reference]],metron,21,FALSE)</f>
        <v>12.685679611650491</v>
      </c>
      <c r="CD684">
        <f>VLOOKUP(Table3[[#This Row],[Reference]],metron,22,FALSE)</f>
        <v>13.02639563106796</v>
      </c>
      <c r="CE684">
        <f>VLOOKUP(Table3[[#This Row],[Reference]],metron,23,FALSE)</f>
        <v>1.6481211768132831</v>
      </c>
      <c r="CF684">
        <f>VLOOKUP(Table3[[#This Row],[Reference]],metron,24,FALSE)</f>
        <v>1.8572676958928049</v>
      </c>
      <c r="CG684">
        <f>VLOOKUP(Table3[[#This Row],[Reference]],metron,25,FALSE)</f>
        <v>9.641712787649287E-2</v>
      </c>
      <c r="CH684">
        <f>VLOOKUP(Table3[[#This Row],[Reference]],metron,26,FALSE)</f>
        <v>0.11302068161957469</v>
      </c>
    </row>
    <row r="685" spans="1:86" hidden="1" x14ac:dyDescent="0.45">
      <c r="A685">
        <v>1604372400</v>
      </c>
      <c r="B685" t="s">
        <v>940</v>
      </c>
      <c r="C685" t="s">
        <v>64</v>
      </c>
      <c r="D685" t="s">
        <v>65</v>
      </c>
      <c r="E685" t="s">
        <v>667</v>
      </c>
      <c r="F685" t="s">
        <v>672</v>
      </c>
      <c r="G685" t="s">
        <v>684</v>
      </c>
      <c r="H685">
        <v>16</v>
      </c>
      <c r="I685">
        <v>2.71</v>
      </c>
      <c r="J685">
        <v>1</v>
      </c>
      <c r="K685">
        <v>2.29</v>
      </c>
      <c r="L685">
        <v>0.8</v>
      </c>
      <c r="M685">
        <v>2</v>
      </c>
      <c r="N685">
        <v>1</v>
      </c>
      <c r="O685">
        <v>3</v>
      </c>
      <c r="P685">
        <v>1</v>
      </c>
      <c r="Q685">
        <v>0</v>
      </c>
      <c r="R685">
        <v>1</v>
      </c>
      <c r="S685" t="s">
        <v>941</v>
      </c>
      <c r="T685">
        <v>41</v>
      </c>
      <c r="U685">
        <v>1</v>
      </c>
      <c r="V685">
        <v>6</v>
      </c>
      <c r="W685">
        <v>2</v>
      </c>
      <c r="X685">
        <v>0</v>
      </c>
      <c r="Y685">
        <v>5</v>
      </c>
      <c r="Z685">
        <v>0</v>
      </c>
      <c r="AA685">
        <v>2</v>
      </c>
      <c r="AB685">
        <v>0</v>
      </c>
      <c r="AC685">
        <v>3</v>
      </c>
      <c r="AD685">
        <v>2</v>
      </c>
      <c r="AE685">
        <v>11</v>
      </c>
      <c r="AF685">
        <v>24</v>
      </c>
      <c r="AG685">
        <v>4</v>
      </c>
      <c r="AH685">
        <v>7</v>
      </c>
      <c r="AI685">
        <v>7</v>
      </c>
      <c r="AJ685">
        <v>17</v>
      </c>
      <c r="AK685">
        <v>10</v>
      </c>
      <c r="AL685">
        <v>15</v>
      </c>
      <c r="AM685">
        <v>61</v>
      </c>
      <c r="AN685">
        <v>39</v>
      </c>
      <c r="AO685">
        <v>1.33</v>
      </c>
      <c r="AP685">
        <v>2.42</v>
      </c>
      <c r="AQ685">
        <v>2.73</v>
      </c>
      <c r="AR685">
        <v>67</v>
      </c>
      <c r="AS685">
        <v>93</v>
      </c>
      <c r="AT685">
        <v>54</v>
      </c>
      <c r="AU685">
        <v>20</v>
      </c>
      <c r="AV685">
        <v>7</v>
      </c>
      <c r="AW685">
        <v>34</v>
      </c>
      <c r="AX685">
        <v>80</v>
      </c>
      <c r="AY685">
        <v>40</v>
      </c>
      <c r="AZ685">
        <v>87</v>
      </c>
      <c r="BA685">
        <v>8.52</v>
      </c>
      <c r="BB685">
        <v>2.67</v>
      </c>
      <c r="BC685">
        <v>2.0499999999999998</v>
      </c>
      <c r="BD685">
        <v>3.5</v>
      </c>
      <c r="BE685">
        <v>3.4</v>
      </c>
      <c r="BF685">
        <f>(1/BC685+1/BD685+1/BE685-1)/3</f>
        <v>2.2545603607296627E-2</v>
      </c>
      <c r="BG685">
        <f>1/Table3[[#This Row],[odds_ft_home_team_win]]-Table3[[#This Row],[Margin/3]]</f>
        <v>0.46525927444148391</v>
      </c>
      <c r="BH685">
        <f>1/Table3[[#This Row],[odds_ft_draw]]-Table3[[#This Row],[Margin/3]]</f>
        <v>0.26316868210698907</v>
      </c>
      <c r="BI685">
        <f>1/Table3[[#This Row],[odds_ft_away_team_win]]-Table3[[#This Row],[Margin/3]]</f>
        <v>0.27157204345152691</v>
      </c>
      <c r="BJ685">
        <f>MROUND(Table3[[#This Row],[ProbH]]*100,2)/100</f>
        <v>0.46</v>
      </c>
      <c r="BK685">
        <v>1.2</v>
      </c>
      <c r="BL685">
        <v>1.59</v>
      </c>
      <c r="BM685">
        <v>2.65</v>
      </c>
      <c r="BN685">
        <v>4.75</v>
      </c>
      <c r="BO685">
        <v>1.56</v>
      </c>
      <c r="BP685">
        <v>2.35</v>
      </c>
      <c r="BQ685" t="s">
        <v>736</v>
      </c>
      <c r="BR685">
        <f>VLOOKUP(Table3[[#This Row],[Reference]],metron,10,FALSE)</f>
        <v>2.5405629139072849</v>
      </c>
      <c r="BS685">
        <f>VLOOKUP(Table3[[#This Row],[Reference]],metron,11,FALSE)</f>
        <v>1.4888836329233679</v>
      </c>
      <c r="BT685">
        <f>VLOOKUP(Table3[[#This Row],[Reference]],metron,12,FALSE)</f>
        <v>1.0516792809839171</v>
      </c>
      <c r="BU685">
        <f>VLOOKUP(Table3[[#This Row],[Reference]],metron,13,FALSE)</f>
        <v>0.64581362346263005</v>
      </c>
      <c r="BV685">
        <f>VLOOKUP(Table3[[#This Row],[Reference]],metron,14,FALSE)</f>
        <v>0.45364238410596031</v>
      </c>
      <c r="BW685">
        <f>VLOOKUP(Table3[[#This Row],[Reference]],metron,15,FALSE)</f>
        <v>12.686892177589851</v>
      </c>
      <c r="BX685">
        <f>VLOOKUP(Table3[[#This Row],[Reference]],metron,16,FALSE)</f>
        <v>9.8059196617336148</v>
      </c>
      <c r="BY685">
        <f>VLOOKUP(Table3[[#This Row],[Reference]],metron,17,FALSE)</f>
        <v>5.3198121263877027</v>
      </c>
      <c r="BZ685">
        <f>VLOOKUP(Table3[[#This Row],[Reference]],metron,18,FALSE)</f>
        <v>4.0954312553373189</v>
      </c>
      <c r="CA685">
        <f>VLOOKUP(Table3[[#This Row],[Reference]],metron,19,FALSE)</f>
        <v>7.3670800512021479</v>
      </c>
      <c r="CB685">
        <f>VLOOKUP(Table3[[#This Row],[Reference]],metron,20,FALSE)</f>
        <v>5.710488406396296</v>
      </c>
      <c r="CC685">
        <f>VLOOKUP(Table3[[#This Row],[Reference]],metron,21,FALSE)</f>
        <v>13.0488908033599</v>
      </c>
      <c r="CD685">
        <f>VLOOKUP(Table3[[#This Row],[Reference]],metron,22,FALSE)</f>
        <v>13.714839543398661</v>
      </c>
      <c r="CE685">
        <f>VLOOKUP(Table3[[#This Row],[Reference]],metron,23,FALSE)</f>
        <v>1.567523459812322</v>
      </c>
      <c r="CF685">
        <f>VLOOKUP(Table3[[#This Row],[Reference]],metron,24,FALSE)</f>
        <v>1.951040391676867</v>
      </c>
      <c r="CG685">
        <f>VLOOKUP(Table3[[#This Row],[Reference]],metron,25,FALSE)</f>
        <v>8.3027335781313744E-2</v>
      </c>
      <c r="CH685">
        <f>VLOOKUP(Table3[[#This Row],[Reference]],metron,26,FALSE)</f>
        <v>0.13117095063239501</v>
      </c>
    </row>
    <row r="686" spans="1:86" hidden="1" x14ac:dyDescent="0.45">
      <c r="A686">
        <v>1604712600</v>
      </c>
      <c r="B686" t="s">
        <v>942</v>
      </c>
      <c r="C686" t="s">
        <v>64</v>
      </c>
      <c r="D686" t="s">
        <v>65</v>
      </c>
      <c r="E686" t="s">
        <v>700</v>
      </c>
      <c r="F686" t="s">
        <v>688</v>
      </c>
      <c r="G686" t="s">
        <v>743</v>
      </c>
      <c r="H686">
        <v>17</v>
      </c>
      <c r="I686">
        <v>0.71</v>
      </c>
      <c r="J686">
        <v>0.43</v>
      </c>
      <c r="K686">
        <v>1.5</v>
      </c>
      <c r="L686">
        <v>0.35</v>
      </c>
      <c r="M686">
        <v>1</v>
      </c>
      <c r="N686">
        <v>0</v>
      </c>
      <c r="O686">
        <v>1</v>
      </c>
      <c r="P686">
        <v>1</v>
      </c>
      <c r="Q686">
        <v>1</v>
      </c>
      <c r="R686">
        <v>0</v>
      </c>
      <c r="S686">
        <v>26</v>
      </c>
      <c r="U686">
        <v>6</v>
      </c>
      <c r="V686">
        <v>4</v>
      </c>
      <c r="W686">
        <v>3</v>
      </c>
      <c r="X686">
        <v>0</v>
      </c>
      <c r="Y686">
        <v>0</v>
      </c>
      <c r="Z686">
        <v>0</v>
      </c>
      <c r="AA686">
        <v>1</v>
      </c>
      <c r="AB686">
        <v>2</v>
      </c>
      <c r="AC686">
        <v>0</v>
      </c>
      <c r="AD686">
        <v>0</v>
      </c>
      <c r="AE686">
        <v>7</v>
      </c>
      <c r="AF686">
        <v>10</v>
      </c>
      <c r="AG686">
        <v>3</v>
      </c>
      <c r="AH686">
        <v>0</v>
      </c>
      <c r="AI686">
        <v>4</v>
      </c>
      <c r="AJ686">
        <v>10</v>
      </c>
      <c r="AK686">
        <v>17</v>
      </c>
      <c r="AL686">
        <v>9</v>
      </c>
      <c r="AM686">
        <v>43</v>
      </c>
      <c r="AN686">
        <v>57</v>
      </c>
      <c r="AO686">
        <v>0.93</v>
      </c>
      <c r="AP686">
        <v>1.01</v>
      </c>
      <c r="AQ686">
        <v>3.36</v>
      </c>
      <c r="AR686">
        <v>64</v>
      </c>
      <c r="AS686">
        <v>93</v>
      </c>
      <c r="AT686">
        <v>72</v>
      </c>
      <c r="AU686">
        <v>36</v>
      </c>
      <c r="AV686">
        <v>29</v>
      </c>
      <c r="AW686">
        <v>50</v>
      </c>
      <c r="AX686">
        <v>64</v>
      </c>
      <c r="AY686">
        <v>71</v>
      </c>
      <c r="AZ686">
        <v>93</v>
      </c>
      <c r="BA686">
        <v>9.86</v>
      </c>
      <c r="BB686">
        <v>4.71</v>
      </c>
      <c r="BC686">
        <v>1.74</v>
      </c>
      <c r="BD686">
        <v>3.85</v>
      </c>
      <c r="BE686">
        <v>4.2</v>
      </c>
      <c r="BF686">
        <f>(1/BC686+1/BD686+1/BE686-1)/3</f>
        <v>2.418271383788621E-2</v>
      </c>
      <c r="BG686">
        <f>1/Table3[[#This Row],[odds_ft_home_team_win]]-Table3[[#This Row],[Margin/3]]</f>
        <v>0.55052992984027471</v>
      </c>
      <c r="BH686">
        <f>1/Table3[[#This Row],[odds_ft_draw]]-Table3[[#This Row],[Margin/3]]</f>
        <v>0.23555754590237352</v>
      </c>
      <c r="BI686">
        <f>1/Table3[[#This Row],[odds_ft_away_team_win]]-Table3[[#This Row],[Margin/3]]</f>
        <v>0.21391252425735188</v>
      </c>
      <c r="BJ686">
        <f>MROUND(Table3[[#This Row],[ProbH]]*100,2)/100</f>
        <v>0.56000000000000005</v>
      </c>
      <c r="BK686">
        <v>1.2</v>
      </c>
      <c r="BL686">
        <v>1.65</v>
      </c>
      <c r="BM686">
        <v>2.65</v>
      </c>
      <c r="BN686">
        <v>4.7</v>
      </c>
      <c r="BO686">
        <v>1.61</v>
      </c>
      <c r="BP686">
        <v>2.25</v>
      </c>
      <c r="BQ686" t="s">
        <v>711</v>
      </c>
      <c r="BR686">
        <f>VLOOKUP(Table3[[#This Row],[Reference]],metron,10,FALSE)</f>
        <v>2.6892488954344627</v>
      </c>
      <c r="BS686">
        <f>VLOOKUP(Table3[[#This Row],[Reference]],metron,11,FALSE)</f>
        <v>1.7546812539448771</v>
      </c>
      <c r="BT686">
        <f>VLOOKUP(Table3[[#This Row],[Reference]],metron,12,FALSE)</f>
        <v>0.93456764148958549</v>
      </c>
      <c r="BU686">
        <f>VLOOKUP(Table3[[#This Row],[Reference]],metron,13,FALSE)</f>
        <v>0.77824531874605507</v>
      </c>
      <c r="BV686">
        <f>VLOOKUP(Table3[[#This Row],[Reference]],metron,14,FALSE)</f>
        <v>0.41237113402061848</v>
      </c>
      <c r="BW686">
        <f>VLOOKUP(Table3[[#This Row],[Reference]],metron,15,FALSE)</f>
        <v>13.77153558052435</v>
      </c>
      <c r="BX686">
        <f>VLOOKUP(Table3[[#This Row],[Reference]],metron,16,FALSE)</f>
        <v>9.0445692883895124</v>
      </c>
      <c r="BY686">
        <f>VLOOKUP(Table3[[#This Row],[Reference]],metron,17,FALSE)</f>
        <v>6.0821292775665396</v>
      </c>
      <c r="BZ686">
        <f>VLOOKUP(Table3[[#This Row],[Reference]],metron,18,FALSE)</f>
        <v>3.8201520912547529</v>
      </c>
      <c r="CA686">
        <f>VLOOKUP(Table3[[#This Row],[Reference]],metron,19,FALSE)</f>
        <v>7.6894063029578108</v>
      </c>
      <c r="CB686">
        <f>VLOOKUP(Table3[[#This Row],[Reference]],metron,20,FALSE)</f>
        <v>5.224417197134759</v>
      </c>
      <c r="CC686">
        <f>VLOOKUP(Table3[[#This Row],[Reference]],metron,21,FALSE)</f>
        <v>12.297605473204101</v>
      </c>
      <c r="CD686">
        <f>VLOOKUP(Table3[[#This Row],[Reference]],metron,22,FALSE)</f>
        <v>13.310908399847969</v>
      </c>
      <c r="CE686">
        <f>VLOOKUP(Table3[[#This Row],[Reference]],metron,23,FALSE)</f>
        <v>1.3713126843657819</v>
      </c>
      <c r="CF686">
        <f>VLOOKUP(Table3[[#This Row],[Reference]],metron,24,FALSE)</f>
        <v>1.9516961651917399</v>
      </c>
      <c r="CG686">
        <f>VLOOKUP(Table3[[#This Row],[Reference]],metron,25,FALSE)</f>
        <v>6.6002949852507375E-2</v>
      </c>
      <c r="CH686">
        <f>VLOOKUP(Table3[[#This Row],[Reference]],metron,26,FALSE)</f>
        <v>0.1297935103244838</v>
      </c>
    </row>
    <row r="687" spans="1:86" hidden="1" x14ac:dyDescent="0.45">
      <c r="A687">
        <v>1604719800</v>
      </c>
      <c r="B687" t="s">
        <v>943</v>
      </c>
      <c r="C687" t="s">
        <v>64</v>
      </c>
      <c r="D687" t="s">
        <v>65</v>
      </c>
      <c r="E687" t="s">
        <v>689</v>
      </c>
      <c r="F687" t="s">
        <v>694</v>
      </c>
      <c r="G687" t="s">
        <v>684</v>
      </c>
      <c r="H687">
        <v>17</v>
      </c>
      <c r="I687">
        <v>1.5</v>
      </c>
      <c r="J687">
        <v>1.57</v>
      </c>
      <c r="K687">
        <v>1.41</v>
      </c>
      <c r="L687">
        <v>1.63</v>
      </c>
      <c r="M687">
        <v>1</v>
      </c>
      <c r="N687">
        <v>1</v>
      </c>
      <c r="O687">
        <v>2</v>
      </c>
      <c r="P687">
        <v>1</v>
      </c>
      <c r="Q687">
        <v>1</v>
      </c>
      <c r="R687">
        <v>0</v>
      </c>
      <c r="S687">
        <v>9</v>
      </c>
      <c r="T687">
        <v>86</v>
      </c>
      <c r="U687">
        <v>4</v>
      </c>
      <c r="V687">
        <v>4</v>
      </c>
      <c r="W687">
        <v>2</v>
      </c>
      <c r="X687">
        <v>0</v>
      </c>
      <c r="Y687">
        <v>0</v>
      </c>
      <c r="Z687">
        <v>0</v>
      </c>
      <c r="AA687">
        <v>0</v>
      </c>
      <c r="AB687">
        <v>2</v>
      </c>
      <c r="AC687">
        <v>0</v>
      </c>
      <c r="AD687">
        <v>0</v>
      </c>
      <c r="AE687">
        <v>15</v>
      </c>
      <c r="AF687">
        <v>11</v>
      </c>
      <c r="AG687">
        <v>4</v>
      </c>
      <c r="AH687">
        <v>4</v>
      </c>
      <c r="AI687">
        <v>11</v>
      </c>
      <c r="AJ687">
        <v>7</v>
      </c>
      <c r="AK687">
        <v>16</v>
      </c>
      <c r="AL687">
        <v>14</v>
      </c>
      <c r="AM687">
        <v>45</v>
      </c>
      <c r="AN687">
        <v>55</v>
      </c>
      <c r="AO687">
        <v>1.52</v>
      </c>
      <c r="AP687">
        <v>1.28</v>
      </c>
      <c r="AQ687">
        <v>2.27</v>
      </c>
      <c r="AR687">
        <v>56</v>
      </c>
      <c r="AS687">
        <v>62</v>
      </c>
      <c r="AT687">
        <v>36</v>
      </c>
      <c r="AU687">
        <v>22</v>
      </c>
      <c r="AV687">
        <v>22</v>
      </c>
      <c r="AW687">
        <v>22</v>
      </c>
      <c r="AX687">
        <v>55</v>
      </c>
      <c r="AY687">
        <v>34</v>
      </c>
      <c r="AZ687">
        <v>75</v>
      </c>
      <c r="BA687">
        <v>10.81</v>
      </c>
      <c r="BB687">
        <v>3.96</v>
      </c>
      <c r="BC687">
        <v>3.1</v>
      </c>
      <c r="BD687">
        <v>3.4</v>
      </c>
      <c r="BE687">
        <v>2.2000000000000002</v>
      </c>
      <c r="BF687">
        <f>(1/BC687+1/BD687+1/BE687-1)/3</f>
        <v>2.3747915588522812E-2</v>
      </c>
      <c r="BG687">
        <f>1/Table3[[#This Row],[odds_ft_home_team_win]]-Table3[[#This Row],[Margin/3]]</f>
        <v>0.29883272957276752</v>
      </c>
      <c r="BH687">
        <f>1/Table3[[#This Row],[odds_ft_draw]]-Table3[[#This Row],[Margin/3]]</f>
        <v>0.27036973147030074</v>
      </c>
      <c r="BI687">
        <f>1/Table3[[#This Row],[odds_ft_away_team_win]]-Table3[[#This Row],[Margin/3]]</f>
        <v>0.43079753895693174</v>
      </c>
      <c r="BJ687">
        <f>MROUND(Table3[[#This Row],[ProbH]]*100,2)/100</f>
        <v>0.3</v>
      </c>
      <c r="BK687">
        <v>1.24</v>
      </c>
      <c r="BL687">
        <v>1.77</v>
      </c>
      <c r="BM687">
        <v>2.9</v>
      </c>
      <c r="BN687">
        <v>5.5</v>
      </c>
      <c r="BO687">
        <v>1.62</v>
      </c>
      <c r="BP687">
        <v>2.2000000000000002</v>
      </c>
      <c r="BQ687" t="s">
        <v>713</v>
      </c>
      <c r="BR687">
        <f>VLOOKUP(Table3[[#This Row],[Reference]],metron,10,FALSE)</f>
        <v>2.5726407816919519</v>
      </c>
      <c r="BS687">
        <f>VLOOKUP(Table3[[#This Row],[Reference]],metron,11,FALSE)</f>
        <v>1.1805091283106199</v>
      </c>
      <c r="BT687">
        <f>VLOOKUP(Table3[[#This Row],[Reference]],metron,12,FALSE)</f>
        <v>1.3921316533813319</v>
      </c>
      <c r="BU687">
        <f>VLOOKUP(Table3[[#This Row],[Reference]],metron,13,FALSE)</f>
        <v>0.5209673269873939</v>
      </c>
      <c r="BV687">
        <f>VLOOKUP(Table3[[#This Row],[Reference]],metron,14,FALSE)</f>
        <v>0.61847182917417032</v>
      </c>
      <c r="BW687">
        <f>VLOOKUP(Table3[[#This Row],[Reference]],metron,15,FALSE)</f>
        <v>11.149200710479571</v>
      </c>
      <c r="BX687">
        <f>VLOOKUP(Table3[[#This Row],[Reference]],metron,16,FALSE)</f>
        <v>11.444049733570161</v>
      </c>
      <c r="BY687">
        <f>VLOOKUP(Table3[[#This Row],[Reference]],metron,17,FALSE)</f>
        <v>4.5257270693512304</v>
      </c>
      <c r="BZ687">
        <f>VLOOKUP(Table3[[#This Row],[Reference]],metron,18,FALSE)</f>
        <v>4.8465324384787474</v>
      </c>
      <c r="CA687">
        <f>VLOOKUP(Table3[[#This Row],[Reference]],metron,19,FALSE)</f>
        <v>6.6234736411283404</v>
      </c>
      <c r="CB687">
        <f>VLOOKUP(Table3[[#This Row],[Reference]],metron,20,FALSE)</f>
        <v>6.5975172950914134</v>
      </c>
      <c r="CC687">
        <f>VLOOKUP(Table3[[#This Row],[Reference]],metron,21,FALSE)</f>
        <v>12.90081154192967</v>
      </c>
      <c r="CD687">
        <f>VLOOKUP(Table3[[#This Row],[Reference]],metron,22,FALSE)</f>
        <v>13.00360685302074</v>
      </c>
      <c r="CE687">
        <f>VLOOKUP(Table3[[#This Row],[Reference]],metron,23,FALSE)</f>
        <v>1.7502145922746779</v>
      </c>
      <c r="CF687">
        <f>VLOOKUP(Table3[[#This Row],[Reference]],metron,24,FALSE)</f>
        <v>1.831402831402831</v>
      </c>
      <c r="CG687">
        <f>VLOOKUP(Table3[[#This Row],[Reference]],metron,25,FALSE)</f>
        <v>9.6525096525096526E-2</v>
      </c>
      <c r="CH687">
        <f>VLOOKUP(Table3[[#This Row],[Reference]],metron,26,FALSE)</f>
        <v>0.1244101244101244</v>
      </c>
    </row>
    <row r="688" spans="1:86" hidden="1" x14ac:dyDescent="0.45">
      <c r="A688">
        <v>1604790000</v>
      </c>
      <c r="B688" t="s">
        <v>944</v>
      </c>
      <c r="C688" t="s">
        <v>64</v>
      </c>
      <c r="D688" t="s">
        <v>65</v>
      </c>
      <c r="E688" t="s">
        <v>666</v>
      </c>
      <c r="F688" t="s">
        <v>704</v>
      </c>
      <c r="G688" t="s">
        <v>673</v>
      </c>
      <c r="H688">
        <v>17</v>
      </c>
      <c r="I688">
        <v>1.5</v>
      </c>
      <c r="J688">
        <v>1.75</v>
      </c>
      <c r="K688">
        <v>1.6</v>
      </c>
      <c r="L688">
        <v>1.39</v>
      </c>
      <c r="M688">
        <v>3</v>
      </c>
      <c r="N688">
        <v>1</v>
      </c>
      <c r="O688">
        <v>4</v>
      </c>
      <c r="P688">
        <v>1</v>
      </c>
      <c r="Q688">
        <v>0</v>
      </c>
      <c r="R688">
        <v>1</v>
      </c>
      <c r="S688" t="s">
        <v>945</v>
      </c>
      <c r="T688">
        <v>36</v>
      </c>
      <c r="U688">
        <v>2</v>
      </c>
      <c r="V688">
        <v>2</v>
      </c>
      <c r="W688">
        <v>1</v>
      </c>
      <c r="X688">
        <v>0</v>
      </c>
      <c r="Y688">
        <v>2</v>
      </c>
      <c r="Z688">
        <v>0</v>
      </c>
      <c r="AA688">
        <v>0</v>
      </c>
      <c r="AB688">
        <v>1</v>
      </c>
      <c r="AC688">
        <v>0</v>
      </c>
      <c r="AD688">
        <v>2</v>
      </c>
      <c r="AE688">
        <v>9</v>
      </c>
      <c r="AF688">
        <v>8</v>
      </c>
      <c r="AG688">
        <v>4</v>
      </c>
      <c r="AH688">
        <v>3</v>
      </c>
      <c r="AI688">
        <v>5</v>
      </c>
      <c r="AJ688">
        <v>5</v>
      </c>
      <c r="AK688">
        <v>18</v>
      </c>
      <c r="AL688">
        <v>11</v>
      </c>
      <c r="AM688">
        <v>67</v>
      </c>
      <c r="AN688">
        <v>33</v>
      </c>
      <c r="AO688">
        <v>1.29</v>
      </c>
      <c r="AP688">
        <v>1</v>
      </c>
      <c r="AQ688">
        <v>2.3199999999999998</v>
      </c>
      <c r="AR688">
        <v>69</v>
      </c>
      <c r="AS688">
        <v>76</v>
      </c>
      <c r="AT688">
        <v>51</v>
      </c>
      <c r="AU688">
        <v>13</v>
      </c>
      <c r="AV688">
        <v>7</v>
      </c>
      <c r="AW688">
        <v>38</v>
      </c>
      <c r="AX688">
        <v>63</v>
      </c>
      <c r="AY688">
        <v>25</v>
      </c>
      <c r="AZ688">
        <v>76</v>
      </c>
      <c r="BA688">
        <v>7.63</v>
      </c>
      <c r="BB688">
        <v>4.13</v>
      </c>
      <c r="BC688">
        <v>2.85</v>
      </c>
      <c r="BD688">
        <v>3.3</v>
      </c>
      <c r="BE688">
        <v>2.4500000000000002</v>
      </c>
      <c r="BF688">
        <f>(1/BC688+1/BD688+1/BE688-1)/3</f>
        <v>2.0690253772960521E-2</v>
      </c>
      <c r="BG688">
        <f>1/Table3[[#This Row],[odds_ft_home_team_win]]-Table3[[#This Row],[Margin/3]]</f>
        <v>0.3301869392094956</v>
      </c>
      <c r="BH688">
        <f>1/Table3[[#This Row],[odds_ft_draw]]-Table3[[#This Row],[Margin/3]]</f>
        <v>0.28234004925734252</v>
      </c>
      <c r="BI688">
        <f>1/Table3[[#This Row],[odds_ft_away_team_win]]-Table3[[#This Row],[Margin/3]]</f>
        <v>0.38747301153316188</v>
      </c>
      <c r="BJ688">
        <f>MROUND(Table3[[#This Row],[ProbH]]*100,2)/100</f>
        <v>0.34</v>
      </c>
      <c r="BK688">
        <v>1.25</v>
      </c>
      <c r="BL688">
        <v>1.83</v>
      </c>
      <c r="BM688">
        <v>3.05</v>
      </c>
      <c r="BN688">
        <v>5.75</v>
      </c>
      <c r="BO688">
        <v>1.67</v>
      </c>
      <c r="BP688">
        <v>2.15</v>
      </c>
      <c r="BQ688" t="s">
        <v>669</v>
      </c>
      <c r="BR688">
        <f>VLOOKUP(Table3[[#This Row],[Reference]],metron,10,FALSE)</f>
        <v>2.5229727551184897</v>
      </c>
      <c r="BS688">
        <f>VLOOKUP(Table3[[#This Row],[Reference]],metron,11,FALSE)</f>
        <v>1.228921489601805</v>
      </c>
      <c r="BT688">
        <f>VLOOKUP(Table3[[#This Row],[Reference]],metron,12,FALSE)</f>
        <v>1.2940512655166849</v>
      </c>
      <c r="BU688">
        <f>VLOOKUP(Table3[[#This Row],[Reference]],metron,13,FALSE)</f>
        <v>0.53240890035472432</v>
      </c>
      <c r="BV688">
        <f>VLOOKUP(Table3[[#This Row],[Reference]],metron,14,FALSE)</f>
        <v>0.56514027732989358</v>
      </c>
      <c r="BW688">
        <f>VLOOKUP(Table3[[#This Row],[Reference]],metron,15,FALSE)</f>
        <v>11.417888124439131</v>
      </c>
      <c r="BX688">
        <f>VLOOKUP(Table3[[#This Row],[Reference]],metron,16,FALSE)</f>
        <v>10.76308704756207</v>
      </c>
      <c r="BY688">
        <f>VLOOKUP(Table3[[#This Row],[Reference]],metron,17,FALSE)</f>
        <v>4.8317672021824798</v>
      </c>
      <c r="BZ688">
        <f>VLOOKUP(Table3[[#This Row],[Reference]],metron,18,FALSE)</f>
        <v>4.6698999696877843</v>
      </c>
      <c r="CA688">
        <f>VLOOKUP(Table3[[#This Row],[Reference]],metron,19,FALSE)</f>
        <v>6.5861209222566508</v>
      </c>
      <c r="CB688">
        <f>VLOOKUP(Table3[[#This Row],[Reference]],metron,20,FALSE)</f>
        <v>6.093187077874286</v>
      </c>
      <c r="CC688">
        <f>VLOOKUP(Table3[[#This Row],[Reference]],metron,21,FALSE)</f>
        <v>12.685679611650491</v>
      </c>
      <c r="CD688">
        <f>VLOOKUP(Table3[[#This Row],[Reference]],metron,22,FALSE)</f>
        <v>13.02639563106796</v>
      </c>
      <c r="CE688">
        <f>VLOOKUP(Table3[[#This Row],[Reference]],metron,23,FALSE)</f>
        <v>1.6481211768132831</v>
      </c>
      <c r="CF688">
        <f>VLOOKUP(Table3[[#This Row],[Reference]],metron,24,FALSE)</f>
        <v>1.8572676958928049</v>
      </c>
      <c r="CG688">
        <f>VLOOKUP(Table3[[#This Row],[Reference]],metron,25,FALSE)</f>
        <v>9.641712787649287E-2</v>
      </c>
      <c r="CH688">
        <f>VLOOKUP(Table3[[#This Row],[Reference]],metron,26,FALSE)</f>
        <v>0.11302068161957469</v>
      </c>
    </row>
    <row r="689" spans="1:86" hidden="1" x14ac:dyDescent="0.45">
      <c r="A689">
        <v>1604790000</v>
      </c>
      <c r="B689" t="s">
        <v>944</v>
      </c>
      <c r="C689" t="s">
        <v>64</v>
      </c>
      <c r="D689" t="s">
        <v>65</v>
      </c>
      <c r="E689" t="s">
        <v>693</v>
      </c>
      <c r="F689" t="s">
        <v>660</v>
      </c>
      <c r="G689" t="s">
        <v>662</v>
      </c>
      <c r="H689">
        <v>17</v>
      </c>
      <c r="I689">
        <v>1.5</v>
      </c>
      <c r="J689">
        <v>1.1399999999999999</v>
      </c>
      <c r="K689">
        <v>1.43</v>
      </c>
      <c r="L689">
        <v>0.72</v>
      </c>
      <c r="M689">
        <v>0</v>
      </c>
      <c r="N689">
        <v>1</v>
      </c>
      <c r="O689">
        <v>1</v>
      </c>
      <c r="P689">
        <v>0</v>
      </c>
      <c r="Q689">
        <v>0</v>
      </c>
      <c r="R689">
        <v>0</v>
      </c>
      <c r="T689" t="s">
        <v>72</v>
      </c>
      <c r="U689">
        <v>2</v>
      </c>
      <c r="V689">
        <v>4</v>
      </c>
      <c r="W689">
        <v>3</v>
      </c>
      <c r="X689">
        <v>0</v>
      </c>
      <c r="Y689">
        <v>2</v>
      </c>
      <c r="Z689">
        <v>0</v>
      </c>
      <c r="AA689">
        <v>2</v>
      </c>
      <c r="AB689">
        <v>1</v>
      </c>
      <c r="AC689">
        <v>0</v>
      </c>
      <c r="AD689">
        <v>2</v>
      </c>
      <c r="AE689">
        <v>9</v>
      </c>
      <c r="AF689">
        <v>12</v>
      </c>
      <c r="AG689">
        <v>3</v>
      </c>
      <c r="AH689">
        <v>4</v>
      </c>
      <c r="AI689">
        <v>6</v>
      </c>
      <c r="AJ689">
        <v>8</v>
      </c>
      <c r="AK689">
        <v>16</v>
      </c>
      <c r="AL689">
        <v>10</v>
      </c>
      <c r="AM689">
        <v>46</v>
      </c>
      <c r="AN689">
        <v>54</v>
      </c>
      <c r="AO689">
        <v>1.03</v>
      </c>
      <c r="AP689">
        <v>1.27</v>
      </c>
      <c r="AQ689">
        <v>2.1800000000000002</v>
      </c>
      <c r="AR689">
        <v>53</v>
      </c>
      <c r="AS689">
        <v>60</v>
      </c>
      <c r="AT689">
        <v>34</v>
      </c>
      <c r="AU689">
        <v>13</v>
      </c>
      <c r="AV689">
        <v>7</v>
      </c>
      <c r="AW689">
        <v>19</v>
      </c>
      <c r="AX689">
        <v>60</v>
      </c>
      <c r="AY689">
        <v>41</v>
      </c>
      <c r="AZ689">
        <v>75</v>
      </c>
      <c r="BA689">
        <v>8.67</v>
      </c>
      <c r="BB689">
        <v>6.09</v>
      </c>
      <c r="BC689">
        <v>2.9</v>
      </c>
      <c r="BD689">
        <v>3.2</v>
      </c>
      <c r="BE689">
        <v>2.35</v>
      </c>
      <c r="BF689">
        <f>(1/BC689+1/BD689+1/BE689-1)/3</f>
        <v>2.7619833700171181E-2</v>
      </c>
      <c r="BG689">
        <f>1/Table3[[#This Row],[odds_ft_home_team_win]]-Table3[[#This Row],[Margin/3]]</f>
        <v>0.31720775250672539</v>
      </c>
      <c r="BH689">
        <f>1/Table3[[#This Row],[odds_ft_draw]]-Table3[[#This Row],[Margin/3]]</f>
        <v>0.28488016629982882</v>
      </c>
      <c r="BI689">
        <f>1/Table3[[#This Row],[odds_ft_away_team_win]]-Table3[[#This Row],[Margin/3]]</f>
        <v>0.39791208119344584</v>
      </c>
      <c r="BJ689">
        <f>MROUND(Table3[[#This Row],[ProbH]]*100,2)/100</f>
        <v>0.32</v>
      </c>
      <c r="BK689">
        <v>1.41</v>
      </c>
      <c r="BL689">
        <v>2.25</v>
      </c>
      <c r="BM689">
        <v>4.25</v>
      </c>
      <c r="BN689">
        <v>8.5</v>
      </c>
      <c r="BO689">
        <v>1.95</v>
      </c>
      <c r="BP689">
        <v>1.8</v>
      </c>
      <c r="BQ689" t="s">
        <v>698</v>
      </c>
      <c r="BR689">
        <f>VLOOKUP(Table3[[#This Row],[Reference]],metron,10,FALSE)</f>
        <v>2.5313454284174597</v>
      </c>
      <c r="BS689">
        <f>VLOOKUP(Table3[[#This Row],[Reference]],metron,11,FALSE)</f>
        <v>1.210167055864918</v>
      </c>
      <c r="BT689">
        <f>VLOOKUP(Table3[[#This Row],[Reference]],metron,12,FALSE)</f>
        <v>1.3211783725525419</v>
      </c>
      <c r="BU689">
        <f>VLOOKUP(Table3[[#This Row],[Reference]],metron,13,FALSE)</f>
        <v>0.53135669362084459</v>
      </c>
      <c r="BV689">
        <f>VLOOKUP(Table3[[#This Row],[Reference]],metron,14,FALSE)</f>
        <v>0.55633423180592989</v>
      </c>
      <c r="BW689">
        <f>VLOOKUP(Table3[[#This Row],[Reference]],metron,15,FALSE)</f>
        <v>11.21109010712035</v>
      </c>
      <c r="BX689">
        <f>VLOOKUP(Table3[[#This Row],[Reference]],metron,16,FALSE)</f>
        <v>11.01700787401575</v>
      </c>
      <c r="BY689">
        <f>VLOOKUP(Table3[[#This Row],[Reference]],metron,17,FALSE)</f>
        <v>4.6792332268370611</v>
      </c>
      <c r="BZ689">
        <f>VLOOKUP(Table3[[#This Row],[Reference]],metron,18,FALSE)</f>
        <v>4.7080804854679013</v>
      </c>
      <c r="CA689">
        <f>VLOOKUP(Table3[[#This Row],[Reference]],metron,19,FALSE)</f>
        <v>6.5318568802832893</v>
      </c>
      <c r="CB689">
        <f>VLOOKUP(Table3[[#This Row],[Reference]],metron,20,FALSE)</f>
        <v>6.3089273885478487</v>
      </c>
      <c r="CC689">
        <f>VLOOKUP(Table3[[#This Row],[Reference]],metron,21,FALSE)</f>
        <v>12.72547770700637</v>
      </c>
      <c r="CD689">
        <f>VLOOKUP(Table3[[#This Row],[Reference]],metron,22,FALSE)</f>
        <v>13.06847133757962</v>
      </c>
      <c r="CE689">
        <f>VLOOKUP(Table3[[#This Row],[Reference]],metron,23,FALSE)</f>
        <v>1.6902356902356901</v>
      </c>
      <c r="CF689">
        <f>VLOOKUP(Table3[[#This Row],[Reference]],metron,24,FALSE)</f>
        <v>1.8050198959289869</v>
      </c>
      <c r="CG689">
        <f>VLOOKUP(Table3[[#This Row],[Reference]],metron,25,FALSE)</f>
        <v>0.105907560453015</v>
      </c>
      <c r="CH689">
        <f>VLOOKUP(Table3[[#This Row],[Reference]],metron,26,FALSE)</f>
        <v>0.1141720232629324</v>
      </c>
    </row>
    <row r="690" spans="1:86" x14ac:dyDescent="0.45">
      <c r="A690">
        <v>1604797200</v>
      </c>
      <c r="B690" t="s">
        <v>946</v>
      </c>
      <c r="C690" t="s">
        <v>64</v>
      </c>
      <c r="D690" t="s">
        <v>65</v>
      </c>
      <c r="E690" t="s">
        <v>661</v>
      </c>
      <c r="F690" t="s">
        <v>677</v>
      </c>
      <c r="G690" t="s">
        <v>668</v>
      </c>
      <c r="H690">
        <v>17</v>
      </c>
      <c r="I690">
        <v>1.88</v>
      </c>
      <c r="J690">
        <v>0.75</v>
      </c>
      <c r="K690">
        <v>1.53</v>
      </c>
      <c r="L690">
        <v>1.06</v>
      </c>
      <c r="M690">
        <v>1</v>
      </c>
      <c r="N690">
        <v>1</v>
      </c>
      <c r="O690">
        <v>2</v>
      </c>
      <c r="P690">
        <v>1</v>
      </c>
      <c r="Q690">
        <v>1</v>
      </c>
      <c r="R690">
        <v>0</v>
      </c>
      <c r="S690">
        <v>40</v>
      </c>
      <c r="T690" t="s">
        <v>68</v>
      </c>
      <c r="U690">
        <v>8</v>
      </c>
      <c r="V690">
        <v>4</v>
      </c>
      <c r="W690">
        <v>1</v>
      </c>
      <c r="X690">
        <v>0</v>
      </c>
      <c r="Y690">
        <v>0</v>
      </c>
      <c r="Z690">
        <v>1</v>
      </c>
      <c r="AA690">
        <v>0</v>
      </c>
      <c r="AB690">
        <v>1</v>
      </c>
      <c r="AC690">
        <v>0</v>
      </c>
      <c r="AD690">
        <v>1</v>
      </c>
      <c r="AE690">
        <v>14</v>
      </c>
      <c r="AF690">
        <v>8</v>
      </c>
      <c r="AG690">
        <v>5</v>
      </c>
      <c r="AH690">
        <v>6</v>
      </c>
      <c r="AI690">
        <v>9</v>
      </c>
      <c r="AJ690">
        <v>2</v>
      </c>
      <c r="AK690">
        <v>8</v>
      </c>
      <c r="AL690">
        <v>16</v>
      </c>
      <c r="AM690">
        <v>53</v>
      </c>
      <c r="AN690">
        <v>47</v>
      </c>
      <c r="AO690">
        <v>1.42</v>
      </c>
      <c r="AP690">
        <v>1.18</v>
      </c>
      <c r="AQ690">
        <v>2.44</v>
      </c>
      <c r="AR690">
        <v>63</v>
      </c>
      <c r="AS690">
        <v>82</v>
      </c>
      <c r="AT690">
        <v>44</v>
      </c>
      <c r="AU690">
        <v>19</v>
      </c>
      <c r="AV690">
        <v>7</v>
      </c>
      <c r="AW690">
        <v>32</v>
      </c>
      <c r="AX690">
        <v>51</v>
      </c>
      <c r="AY690">
        <v>57</v>
      </c>
      <c r="AZ690">
        <v>75</v>
      </c>
      <c r="BA690">
        <v>9.3800000000000008</v>
      </c>
      <c r="BB690">
        <v>5.01</v>
      </c>
      <c r="BC690">
        <v>1.42</v>
      </c>
      <c r="BD690">
        <v>4.07</v>
      </c>
      <c r="BE690">
        <v>6.57</v>
      </c>
      <c r="BF690">
        <f>(1/BC690+1/BD690+1/BE690-1)/3</f>
        <v>3.4044199778330585E-2</v>
      </c>
      <c r="BG690">
        <f>1/Table3[[#This Row],[odds_ft_home_team_win]]-Table3[[#This Row],[Margin/3]]</f>
        <v>0.6701811523343455</v>
      </c>
      <c r="BH690">
        <f>1/Table3[[#This Row],[odds_ft_draw]]-Table3[[#This Row],[Margin/3]]</f>
        <v>0.21165604592191509</v>
      </c>
      <c r="BI690">
        <f>1/Table3[[#This Row],[odds_ft_away_team_win]]-Table3[[#This Row],[Margin/3]]</f>
        <v>0.11816280174373942</v>
      </c>
      <c r="BJ690">
        <f>MROUND(Table3[[#This Row],[ProbH]]*100,2)/100</f>
        <v>0.68</v>
      </c>
      <c r="BK690">
        <v>1.34</v>
      </c>
      <c r="BL690">
        <v>2.06</v>
      </c>
      <c r="BM690">
        <v>3.3</v>
      </c>
      <c r="BN690">
        <v>6.25</v>
      </c>
      <c r="BO690">
        <v>2.0499999999999998</v>
      </c>
      <c r="BP690">
        <v>1.74</v>
      </c>
      <c r="BQ690" t="s">
        <v>715</v>
      </c>
      <c r="BR690">
        <f>VLOOKUP(Table3[[#This Row],[Reference]],metron,10,FALSE)</f>
        <v>2.9107565011820329</v>
      </c>
      <c r="BS690">
        <f>VLOOKUP(Table3[[#This Row],[Reference]],metron,11,FALSE)</f>
        <v>2.1359338061465718</v>
      </c>
      <c r="BT690">
        <f>VLOOKUP(Table3[[#This Row],[Reference]],metron,12,FALSE)</f>
        <v>0.77482269503546097</v>
      </c>
      <c r="BU690">
        <f>VLOOKUP(Table3[[#This Row],[Reference]],metron,13,FALSE)</f>
        <v>0.93380614657210403</v>
      </c>
      <c r="BV690">
        <f>VLOOKUP(Table3[[#This Row],[Reference]],metron,14,FALSE)</f>
        <v>0.33747044917257679</v>
      </c>
      <c r="BW690">
        <f>VLOOKUP(Table3[[#This Row],[Reference]],metron,15,FALSE)</f>
        <v>15.783723522853959</v>
      </c>
      <c r="BX690">
        <f>VLOOKUP(Table3[[#This Row],[Reference]],metron,16,FALSE)</f>
        <v>8.5830546265328866</v>
      </c>
      <c r="BY690">
        <f>VLOOKUP(Table3[[#This Row],[Reference]],metron,17,FALSE)</f>
        <v>6.7338618346545864</v>
      </c>
      <c r="BZ690">
        <f>VLOOKUP(Table3[[#This Row],[Reference]],metron,18,FALSE)</f>
        <v>3.2842582106455271</v>
      </c>
      <c r="CA690">
        <f>VLOOKUP(Table3[[#This Row],[Reference]],metron,19,FALSE)</f>
        <v>9.049861688199373</v>
      </c>
      <c r="CB690">
        <f>VLOOKUP(Table3[[#This Row],[Reference]],metron,20,FALSE)</f>
        <v>5.2987964158873595</v>
      </c>
      <c r="CC690">
        <f>VLOOKUP(Table3[[#This Row],[Reference]],metron,21,FALSE)</f>
        <v>12.362500000000001</v>
      </c>
      <c r="CD690">
        <f>VLOOKUP(Table3[[#This Row],[Reference]],metron,22,FALSE)</f>
        <v>13.904545454545451</v>
      </c>
      <c r="CE690">
        <f>VLOOKUP(Table3[[#This Row],[Reference]],metron,23,FALSE)</f>
        <v>1.353005464480874</v>
      </c>
      <c r="CF690">
        <f>VLOOKUP(Table3[[#This Row],[Reference]],metron,24,FALSE)</f>
        <v>2.0185792349726781</v>
      </c>
      <c r="CG690">
        <f>VLOOKUP(Table3[[#This Row],[Reference]],metron,25,FALSE)</f>
        <v>6.6666666666666666E-2</v>
      </c>
      <c r="CH690">
        <f>VLOOKUP(Table3[[#This Row],[Reference]],metron,26,FALSE)</f>
        <v>0.1213114754098361</v>
      </c>
    </row>
    <row r="691" spans="1:86" hidden="1" x14ac:dyDescent="0.45">
      <c r="A691">
        <v>1604804400</v>
      </c>
      <c r="B691" t="s">
        <v>947</v>
      </c>
      <c r="C691" t="s">
        <v>64</v>
      </c>
      <c r="D691" t="s">
        <v>65</v>
      </c>
      <c r="E691" t="s">
        <v>671</v>
      </c>
      <c r="F691" t="s">
        <v>682</v>
      </c>
      <c r="G691" t="s">
        <v>735</v>
      </c>
      <c r="H691">
        <v>17</v>
      </c>
      <c r="I691">
        <v>2.29</v>
      </c>
      <c r="J691">
        <v>1.43</v>
      </c>
      <c r="K691">
        <v>2.1800000000000002</v>
      </c>
      <c r="L691">
        <v>1.25</v>
      </c>
      <c r="M691">
        <v>1</v>
      </c>
      <c r="N691">
        <v>2</v>
      </c>
      <c r="O691">
        <v>3</v>
      </c>
      <c r="P691">
        <v>0</v>
      </c>
      <c r="Q691">
        <v>0</v>
      </c>
      <c r="R691">
        <v>0</v>
      </c>
      <c r="S691">
        <v>53</v>
      </c>
      <c r="T691" t="s">
        <v>948</v>
      </c>
      <c r="U691">
        <v>5</v>
      </c>
      <c r="V691">
        <v>9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10</v>
      </c>
      <c r="AF691">
        <v>13</v>
      </c>
      <c r="AG691">
        <v>5</v>
      </c>
      <c r="AH691">
        <v>3</v>
      </c>
      <c r="AI691">
        <v>5</v>
      </c>
      <c r="AJ691">
        <v>10</v>
      </c>
      <c r="AK691">
        <v>9</v>
      </c>
      <c r="AL691">
        <v>11</v>
      </c>
      <c r="AM691">
        <v>54</v>
      </c>
      <c r="AN691">
        <v>46</v>
      </c>
      <c r="AO691">
        <v>1.49</v>
      </c>
      <c r="AP691">
        <v>1.4</v>
      </c>
      <c r="AQ691">
        <v>2.2200000000000002</v>
      </c>
      <c r="AR691">
        <v>43</v>
      </c>
      <c r="AS691">
        <v>79</v>
      </c>
      <c r="AT691">
        <v>36</v>
      </c>
      <c r="AU691">
        <v>14</v>
      </c>
      <c r="AV691">
        <v>7</v>
      </c>
      <c r="AW691">
        <v>22</v>
      </c>
      <c r="AX691">
        <v>64</v>
      </c>
      <c r="AY691">
        <v>50</v>
      </c>
      <c r="AZ691">
        <v>79</v>
      </c>
      <c r="BA691">
        <v>12</v>
      </c>
      <c r="BB691">
        <v>5.29</v>
      </c>
      <c r="BC691">
        <v>1.69</v>
      </c>
      <c r="BD691">
        <v>3.59</v>
      </c>
      <c r="BE691">
        <v>4.26</v>
      </c>
      <c r="BF691">
        <f>(1/BC691+1/BD691+1/BE691-1)/3</f>
        <v>3.5003097467448598E-2</v>
      </c>
      <c r="BG691">
        <f>1/Table3[[#This Row],[odds_ft_home_team_win]]-Table3[[#This Row],[Margin/3]]</f>
        <v>0.55671287886391241</v>
      </c>
      <c r="BH691">
        <f>1/Table3[[#This Row],[odds_ft_draw]]-Table3[[#This Row],[Margin/3]]</f>
        <v>0.24354843456597761</v>
      </c>
      <c r="BI691">
        <f>1/Table3[[#This Row],[odds_ft_away_team_win]]-Table3[[#This Row],[Margin/3]]</f>
        <v>0.1997386865701101</v>
      </c>
      <c r="BJ691">
        <f>MROUND(Table3[[#This Row],[ProbH]]*100,2)/100</f>
        <v>0.56000000000000005</v>
      </c>
      <c r="BK691">
        <v>1.26</v>
      </c>
      <c r="BL691">
        <v>1.73</v>
      </c>
      <c r="BM691">
        <v>3</v>
      </c>
      <c r="BN691">
        <v>4.8499999999999996</v>
      </c>
      <c r="BO691">
        <v>1.69</v>
      </c>
      <c r="BP691">
        <v>2.1</v>
      </c>
      <c r="BQ691" t="s">
        <v>770</v>
      </c>
      <c r="BR691">
        <f>VLOOKUP(Table3[[#This Row],[Reference]],metron,10,FALSE)</f>
        <v>2.6892488954344627</v>
      </c>
      <c r="BS691">
        <f>VLOOKUP(Table3[[#This Row],[Reference]],metron,11,FALSE)</f>
        <v>1.7546812539448771</v>
      </c>
      <c r="BT691">
        <f>VLOOKUP(Table3[[#This Row],[Reference]],metron,12,FALSE)</f>
        <v>0.93456764148958549</v>
      </c>
      <c r="BU691">
        <f>VLOOKUP(Table3[[#This Row],[Reference]],metron,13,FALSE)</f>
        <v>0.77824531874605507</v>
      </c>
      <c r="BV691">
        <f>VLOOKUP(Table3[[#This Row],[Reference]],metron,14,FALSE)</f>
        <v>0.41237113402061848</v>
      </c>
      <c r="BW691">
        <f>VLOOKUP(Table3[[#This Row],[Reference]],metron,15,FALSE)</f>
        <v>13.77153558052435</v>
      </c>
      <c r="BX691">
        <f>VLOOKUP(Table3[[#This Row],[Reference]],metron,16,FALSE)</f>
        <v>9.0445692883895124</v>
      </c>
      <c r="BY691">
        <f>VLOOKUP(Table3[[#This Row],[Reference]],metron,17,FALSE)</f>
        <v>6.0821292775665396</v>
      </c>
      <c r="BZ691">
        <f>VLOOKUP(Table3[[#This Row],[Reference]],metron,18,FALSE)</f>
        <v>3.8201520912547529</v>
      </c>
      <c r="CA691">
        <f>VLOOKUP(Table3[[#This Row],[Reference]],metron,19,FALSE)</f>
        <v>7.6894063029578108</v>
      </c>
      <c r="CB691">
        <f>VLOOKUP(Table3[[#This Row],[Reference]],metron,20,FALSE)</f>
        <v>5.224417197134759</v>
      </c>
      <c r="CC691">
        <f>VLOOKUP(Table3[[#This Row],[Reference]],metron,21,FALSE)</f>
        <v>12.297605473204101</v>
      </c>
      <c r="CD691">
        <f>VLOOKUP(Table3[[#This Row],[Reference]],metron,22,FALSE)</f>
        <v>13.310908399847969</v>
      </c>
      <c r="CE691">
        <f>VLOOKUP(Table3[[#This Row],[Reference]],metron,23,FALSE)</f>
        <v>1.3713126843657819</v>
      </c>
      <c r="CF691">
        <f>VLOOKUP(Table3[[#This Row],[Reference]],metron,24,FALSE)</f>
        <v>1.9516961651917399</v>
      </c>
      <c r="CG691">
        <f>VLOOKUP(Table3[[#This Row],[Reference]],metron,25,FALSE)</f>
        <v>6.6002949852507375E-2</v>
      </c>
      <c r="CH691">
        <f>VLOOKUP(Table3[[#This Row],[Reference]],metron,26,FALSE)</f>
        <v>0.1297935103244838</v>
      </c>
    </row>
    <row r="692" spans="1:86" hidden="1" x14ac:dyDescent="0.45">
      <c r="A692">
        <v>1604858400</v>
      </c>
      <c r="B692" t="s">
        <v>949</v>
      </c>
      <c r="C692" t="s">
        <v>64</v>
      </c>
      <c r="D692" t="s">
        <v>65</v>
      </c>
      <c r="E692" t="s">
        <v>705</v>
      </c>
      <c r="F692" t="s">
        <v>667</v>
      </c>
      <c r="G692" t="s">
        <v>720</v>
      </c>
      <c r="H692">
        <v>17</v>
      </c>
      <c r="I692">
        <v>2.14</v>
      </c>
      <c r="J692">
        <v>2.13</v>
      </c>
      <c r="K692">
        <v>2</v>
      </c>
      <c r="L692">
        <v>1.5</v>
      </c>
      <c r="M692">
        <v>2</v>
      </c>
      <c r="N692">
        <v>2</v>
      </c>
      <c r="O692">
        <v>4</v>
      </c>
      <c r="P692">
        <v>2</v>
      </c>
      <c r="Q692">
        <v>1</v>
      </c>
      <c r="R692">
        <v>1</v>
      </c>
      <c r="S692" t="s">
        <v>108</v>
      </c>
      <c r="T692" t="s">
        <v>950</v>
      </c>
      <c r="U692">
        <v>8</v>
      </c>
      <c r="V692">
        <v>5</v>
      </c>
      <c r="W692">
        <v>1</v>
      </c>
      <c r="X692">
        <v>0</v>
      </c>
      <c r="Y692">
        <v>2</v>
      </c>
      <c r="Z692">
        <v>1</v>
      </c>
      <c r="AA692">
        <v>1</v>
      </c>
      <c r="AB692">
        <v>0</v>
      </c>
      <c r="AC692">
        <v>1</v>
      </c>
      <c r="AD692">
        <v>2</v>
      </c>
      <c r="AE692">
        <v>11</v>
      </c>
      <c r="AF692">
        <v>9</v>
      </c>
      <c r="AG692">
        <v>5</v>
      </c>
      <c r="AH692">
        <v>3</v>
      </c>
      <c r="AI692">
        <v>6</v>
      </c>
      <c r="AJ692">
        <v>6</v>
      </c>
      <c r="AK692">
        <v>14</v>
      </c>
      <c r="AL692">
        <v>9</v>
      </c>
      <c r="AM692">
        <v>53</v>
      </c>
      <c r="AN692">
        <v>47</v>
      </c>
      <c r="AO692">
        <v>1.44</v>
      </c>
      <c r="AP692">
        <v>1.01</v>
      </c>
      <c r="AQ692">
        <v>2.2999999999999998</v>
      </c>
      <c r="AR692">
        <v>34</v>
      </c>
      <c r="AS692">
        <v>67</v>
      </c>
      <c r="AT692">
        <v>34</v>
      </c>
      <c r="AU692">
        <v>21</v>
      </c>
      <c r="AV692">
        <v>21</v>
      </c>
      <c r="AW692">
        <v>22</v>
      </c>
      <c r="AX692">
        <v>61</v>
      </c>
      <c r="AY692">
        <v>34</v>
      </c>
      <c r="AZ692">
        <v>81</v>
      </c>
      <c r="BA692">
        <v>7.71</v>
      </c>
      <c r="BB692">
        <v>4.13</v>
      </c>
      <c r="BC692">
        <v>3.15</v>
      </c>
      <c r="BD692">
        <v>3.55</v>
      </c>
      <c r="BE692">
        <v>2.1</v>
      </c>
      <c r="BF692">
        <f>(1/BC692+1/BD692+1/BE692-1)/3</f>
        <v>2.5113644831954662E-2</v>
      </c>
      <c r="BG692">
        <f>1/Table3[[#This Row],[odds_ft_home_team_win]]-Table3[[#This Row],[Margin/3]]</f>
        <v>0.29234667262836278</v>
      </c>
      <c r="BH692">
        <f>1/Table3[[#This Row],[odds_ft_draw]]-Table3[[#This Row],[Margin/3]]</f>
        <v>0.25657649601311577</v>
      </c>
      <c r="BI692">
        <f>1/Table3[[#This Row],[odds_ft_away_team_win]]-Table3[[#This Row],[Margin/3]]</f>
        <v>0.4510768313585215</v>
      </c>
      <c r="BJ692">
        <f>MROUND(Table3[[#This Row],[ProbH]]*100,2)/100</f>
        <v>0.3</v>
      </c>
      <c r="BK692">
        <v>1.1499999999999999</v>
      </c>
      <c r="BL692">
        <v>1.53</v>
      </c>
      <c r="BM692">
        <v>2.35</v>
      </c>
      <c r="BN692">
        <v>4</v>
      </c>
      <c r="BO692">
        <v>1.47</v>
      </c>
      <c r="BP692">
        <v>2.6</v>
      </c>
      <c r="BQ692" t="s">
        <v>723</v>
      </c>
      <c r="BR692">
        <f>VLOOKUP(Table3[[#This Row],[Reference]],metron,10,FALSE)</f>
        <v>2.5726407816919519</v>
      </c>
      <c r="BS692">
        <f>VLOOKUP(Table3[[#This Row],[Reference]],metron,11,FALSE)</f>
        <v>1.1805091283106199</v>
      </c>
      <c r="BT692">
        <f>VLOOKUP(Table3[[#This Row],[Reference]],metron,12,FALSE)</f>
        <v>1.3921316533813319</v>
      </c>
      <c r="BU692">
        <f>VLOOKUP(Table3[[#This Row],[Reference]],metron,13,FALSE)</f>
        <v>0.5209673269873939</v>
      </c>
      <c r="BV692">
        <f>VLOOKUP(Table3[[#This Row],[Reference]],metron,14,FALSE)</f>
        <v>0.61847182917417032</v>
      </c>
      <c r="BW692">
        <f>VLOOKUP(Table3[[#This Row],[Reference]],metron,15,FALSE)</f>
        <v>11.149200710479571</v>
      </c>
      <c r="BX692">
        <f>VLOOKUP(Table3[[#This Row],[Reference]],metron,16,FALSE)</f>
        <v>11.444049733570161</v>
      </c>
      <c r="BY692">
        <f>VLOOKUP(Table3[[#This Row],[Reference]],metron,17,FALSE)</f>
        <v>4.5257270693512304</v>
      </c>
      <c r="BZ692">
        <f>VLOOKUP(Table3[[#This Row],[Reference]],metron,18,FALSE)</f>
        <v>4.8465324384787474</v>
      </c>
      <c r="CA692">
        <f>VLOOKUP(Table3[[#This Row],[Reference]],metron,19,FALSE)</f>
        <v>6.6234736411283404</v>
      </c>
      <c r="CB692">
        <f>VLOOKUP(Table3[[#This Row],[Reference]],metron,20,FALSE)</f>
        <v>6.5975172950914134</v>
      </c>
      <c r="CC692">
        <f>VLOOKUP(Table3[[#This Row],[Reference]],metron,21,FALSE)</f>
        <v>12.90081154192967</v>
      </c>
      <c r="CD692">
        <f>VLOOKUP(Table3[[#This Row],[Reference]],metron,22,FALSE)</f>
        <v>13.00360685302074</v>
      </c>
      <c r="CE692">
        <f>VLOOKUP(Table3[[#This Row],[Reference]],metron,23,FALSE)</f>
        <v>1.7502145922746779</v>
      </c>
      <c r="CF692">
        <f>VLOOKUP(Table3[[#This Row],[Reference]],metron,24,FALSE)</f>
        <v>1.831402831402831</v>
      </c>
      <c r="CG692">
        <f>VLOOKUP(Table3[[#This Row],[Reference]],metron,25,FALSE)</f>
        <v>9.6525096525096526E-2</v>
      </c>
      <c r="CH692">
        <f>VLOOKUP(Table3[[#This Row],[Reference]],metron,26,FALSE)</f>
        <v>0.1244101244101244</v>
      </c>
    </row>
    <row r="693" spans="1:86" hidden="1" x14ac:dyDescent="0.45">
      <c r="A693">
        <v>1604891160</v>
      </c>
      <c r="B693" t="s">
        <v>951</v>
      </c>
      <c r="C693" t="s">
        <v>64</v>
      </c>
      <c r="D693" t="s">
        <v>65</v>
      </c>
      <c r="E693" t="s">
        <v>683</v>
      </c>
      <c r="F693" t="s">
        <v>676</v>
      </c>
      <c r="G693" t="s">
        <v>760</v>
      </c>
      <c r="H693">
        <v>17</v>
      </c>
      <c r="I693">
        <v>1.43</v>
      </c>
      <c r="J693">
        <v>0</v>
      </c>
      <c r="K693">
        <v>1.82</v>
      </c>
      <c r="L693">
        <v>0.47</v>
      </c>
      <c r="M693">
        <v>2</v>
      </c>
      <c r="N693">
        <v>2</v>
      </c>
      <c r="O693">
        <v>4</v>
      </c>
      <c r="P693">
        <v>1</v>
      </c>
      <c r="Q693">
        <v>1</v>
      </c>
      <c r="R693">
        <v>0</v>
      </c>
      <c r="S693" t="s">
        <v>952</v>
      </c>
      <c r="T693" t="s">
        <v>953</v>
      </c>
      <c r="U693">
        <v>3</v>
      </c>
      <c r="V693">
        <v>4</v>
      </c>
      <c r="W693">
        <v>1</v>
      </c>
      <c r="X693">
        <v>0</v>
      </c>
      <c r="Y693">
        <v>3</v>
      </c>
      <c r="Z693">
        <v>0</v>
      </c>
      <c r="AA693">
        <v>0</v>
      </c>
      <c r="AB693">
        <v>1</v>
      </c>
      <c r="AC693">
        <v>2</v>
      </c>
      <c r="AD693">
        <v>1</v>
      </c>
      <c r="AE693">
        <v>13</v>
      </c>
      <c r="AF693">
        <v>13</v>
      </c>
      <c r="AG693">
        <v>8</v>
      </c>
      <c r="AH693">
        <v>5</v>
      </c>
      <c r="AI693">
        <v>5</v>
      </c>
      <c r="AJ693">
        <v>8</v>
      </c>
      <c r="AK693">
        <v>14</v>
      </c>
      <c r="AL693">
        <v>17</v>
      </c>
      <c r="AM693">
        <v>33</v>
      </c>
      <c r="AN693">
        <v>67</v>
      </c>
      <c r="AO693">
        <v>1.54</v>
      </c>
      <c r="AP693">
        <v>1.45</v>
      </c>
      <c r="AQ693">
        <v>2.79</v>
      </c>
      <c r="AR693">
        <v>43</v>
      </c>
      <c r="AS693">
        <v>79</v>
      </c>
      <c r="AT693">
        <v>50</v>
      </c>
      <c r="AU693">
        <v>29</v>
      </c>
      <c r="AV693">
        <v>22</v>
      </c>
      <c r="AW693">
        <v>22</v>
      </c>
      <c r="AX693">
        <v>86</v>
      </c>
      <c r="AY693">
        <v>57</v>
      </c>
      <c r="AZ693">
        <v>64</v>
      </c>
      <c r="BA693">
        <v>7.57</v>
      </c>
      <c r="BB693">
        <v>4.72</v>
      </c>
      <c r="BC693">
        <v>1.91</v>
      </c>
      <c r="BD693">
        <v>3.65</v>
      </c>
      <c r="BE693">
        <v>3.65</v>
      </c>
      <c r="BF693">
        <f>(1/BC693+1/BD693+1/BE693-1)/3</f>
        <v>2.383513830117856E-2</v>
      </c>
      <c r="BG693">
        <f>1/Table3[[#This Row],[odds_ft_home_team_win]]-Table3[[#This Row],[Margin/3]]</f>
        <v>0.49972507112290521</v>
      </c>
      <c r="BH693">
        <f>1/Table3[[#This Row],[odds_ft_draw]]-Table3[[#This Row],[Margin/3]]</f>
        <v>0.25013746443854745</v>
      </c>
      <c r="BI693">
        <f>1/Table3[[#This Row],[odds_ft_away_team_win]]-Table3[[#This Row],[Margin/3]]</f>
        <v>0.25013746443854745</v>
      </c>
      <c r="BJ693">
        <f>MROUND(Table3[[#This Row],[ProbH]]*100,2)/100</f>
        <v>0.5</v>
      </c>
      <c r="BK693">
        <v>1.24</v>
      </c>
      <c r="BL693">
        <v>1.77</v>
      </c>
      <c r="BM693">
        <v>2.95</v>
      </c>
      <c r="BN693">
        <v>5.5</v>
      </c>
      <c r="BO693">
        <v>1.67</v>
      </c>
      <c r="BP693">
        <v>2.15</v>
      </c>
      <c r="BQ693" t="s">
        <v>726</v>
      </c>
      <c r="BR693">
        <f>VLOOKUP(Table3[[#This Row],[Reference]],metron,10,FALSE)</f>
        <v>2.5202079886551649</v>
      </c>
      <c r="BS693">
        <f>VLOOKUP(Table3[[#This Row],[Reference]],metron,11,FALSE)</f>
        <v>1.5342708579532029</v>
      </c>
      <c r="BT693">
        <f>VLOOKUP(Table3[[#This Row],[Reference]],metron,12,FALSE)</f>
        <v>0.98593713070196176</v>
      </c>
      <c r="BU693">
        <f>VLOOKUP(Table3[[#This Row],[Reference]],metron,13,FALSE)</f>
        <v>0.67513590167809023</v>
      </c>
      <c r="BV693">
        <f>VLOOKUP(Table3[[#This Row],[Reference]],metron,14,FALSE)</f>
        <v>0.4286727337194185</v>
      </c>
      <c r="BW693">
        <f>VLOOKUP(Table3[[#This Row],[Reference]],metron,15,FALSE)</f>
        <v>12.98669114272602</v>
      </c>
      <c r="BX693">
        <f>VLOOKUP(Table3[[#This Row],[Reference]],metron,16,FALSE)</f>
        <v>9.4167049105094076</v>
      </c>
      <c r="BY693">
        <f>VLOOKUP(Table3[[#This Row],[Reference]],metron,17,FALSE)</f>
        <v>5.6645716945996272</v>
      </c>
      <c r="BZ693">
        <f>VLOOKUP(Table3[[#This Row],[Reference]],metron,18,FALSE)</f>
        <v>4.0242085661080074</v>
      </c>
      <c r="CA693">
        <f>VLOOKUP(Table3[[#This Row],[Reference]],metron,19,FALSE)</f>
        <v>7.3221194481263927</v>
      </c>
      <c r="CB693">
        <f>VLOOKUP(Table3[[#This Row],[Reference]],metron,20,FALSE)</f>
        <v>5.3924963444014002</v>
      </c>
      <c r="CC693">
        <f>VLOOKUP(Table3[[#This Row],[Reference]],metron,21,FALSE)</f>
        <v>12.508162313432839</v>
      </c>
      <c r="CD693">
        <f>VLOOKUP(Table3[[#This Row],[Reference]],metron,22,FALSE)</f>
        <v>13.36963619402985</v>
      </c>
      <c r="CE693">
        <f>VLOOKUP(Table3[[#This Row],[Reference]],metron,23,FALSE)</f>
        <v>1.4438014689517029</v>
      </c>
      <c r="CF693">
        <f>VLOOKUP(Table3[[#This Row],[Reference]],metron,24,FALSE)</f>
        <v>1.9410193634542621</v>
      </c>
      <c r="CG693">
        <f>VLOOKUP(Table3[[#This Row],[Reference]],metron,25,FALSE)</f>
        <v>8.4130870242599604E-2</v>
      </c>
      <c r="CH693">
        <f>VLOOKUP(Table3[[#This Row],[Reference]],metron,26,FALSE)</f>
        <v>0.1275317160026708</v>
      </c>
    </row>
    <row r="694" spans="1:86" hidden="1" x14ac:dyDescent="0.45">
      <c r="A694">
        <v>1606006800</v>
      </c>
      <c r="B694" t="s">
        <v>954</v>
      </c>
      <c r="C694" t="s">
        <v>64</v>
      </c>
      <c r="D694" t="s">
        <v>65</v>
      </c>
      <c r="E694" t="s">
        <v>672</v>
      </c>
      <c r="F694" t="s">
        <v>693</v>
      </c>
      <c r="G694" t="s">
        <v>743</v>
      </c>
      <c r="H694" t="s">
        <v>65</v>
      </c>
      <c r="I694">
        <v>1.47</v>
      </c>
      <c r="J694">
        <v>1.47</v>
      </c>
      <c r="K694">
        <v>1.48</v>
      </c>
      <c r="L694">
        <v>1.4</v>
      </c>
      <c r="M694">
        <v>0</v>
      </c>
      <c r="N694">
        <v>3</v>
      </c>
      <c r="O694">
        <v>3</v>
      </c>
      <c r="P694">
        <v>1</v>
      </c>
      <c r="Q694">
        <v>0</v>
      </c>
      <c r="R694">
        <v>1</v>
      </c>
      <c r="T694" t="s">
        <v>955</v>
      </c>
      <c r="U694">
        <v>7</v>
      </c>
      <c r="V694">
        <v>6</v>
      </c>
      <c r="W694">
        <v>0</v>
      </c>
      <c r="X694">
        <v>0</v>
      </c>
      <c r="Y694">
        <v>2</v>
      </c>
      <c r="Z694">
        <v>0</v>
      </c>
      <c r="AA694">
        <v>0</v>
      </c>
      <c r="AB694">
        <v>0</v>
      </c>
      <c r="AC694">
        <v>1</v>
      </c>
      <c r="AD694">
        <v>1</v>
      </c>
      <c r="AE694">
        <v>12</v>
      </c>
      <c r="AF694">
        <v>14</v>
      </c>
      <c r="AG694">
        <v>5</v>
      </c>
      <c r="AH694">
        <v>4</v>
      </c>
      <c r="AI694">
        <v>7</v>
      </c>
      <c r="AJ694">
        <v>10</v>
      </c>
      <c r="AK694">
        <v>21</v>
      </c>
      <c r="AL694">
        <v>13</v>
      </c>
      <c r="AM694">
        <v>55</v>
      </c>
      <c r="AN694">
        <v>45</v>
      </c>
      <c r="AO694">
        <v>1.54</v>
      </c>
      <c r="AP694">
        <v>1.38</v>
      </c>
      <c r="AQ694">
        <v>2.2400000000000002</v>
      </c>
      <c r="AR694">
        <v>53</v>
      </c>
      <c r="AS694">
        <v>74</v>
      </c>
      <c r="AT694">
        <v>36</v>
      </c>
      <c r="AU694">
        <v>15</v>
      </c>
      <c r="AV694">
        <v>3</v>
      </c>
      <c r="AW694">
        <v>33</v>
      </c>
      <c r="AX694">
        <v>65</v>
      </c>
      <c r="AY694">
        <v>33</v>
      </c>
      <c r="AZ694">
        <v>74</v>
      </c>
      <c r="BA694">
        <v>11.3</v>
      </c>
      <c r="BB694">
        <v>4.3</v>
      </c>
      <c r="BC694">
        <v>2.2000000000000002</v>
      </c>
      <c r="BD694">
        <v>3.15</v>
      </c>
      <c r="BE694">
        <v>3.35</v>
      </c>
      <c r="BF694">
        <f>(1/BC694+1/BD694+1/BE694-1)/3</f>
        <v>2.3504411564113054E-2</v>
      </c>
      <c r="BG694">
        <f>1/Table3[[#This Row],[odds_ft_home_team_win]]-Table3[[#This Row],[Margin/3]]</f>
        <v>0.43104104298134149</v>
      </c>
      <c r="BH694">
        <f>1/Table3[[#This Row],[odds_ft_draw]]-Table3[[#This Row],[Margin/3]]</f>
        <v>0.29395590589620441</v>
      </c>
      <c r="BI694">
        <f>1/Table3[[#This Row],[odds_ft_away_team_win]]-Table3[[#This Row],[Margin/3]]</f>
        <v>0.2750030511224541</v>
      </c>
      <c r="BJ694">
        <f>MROUND(Table3[[#This Row],[ProbH]]*100,2)/100</f>
        <v>0.44</v>
      </c>
      <c r="BK694">
        <v>1.34</v>
      </c>
      <c r="BL694">
        <v>2.1</v>
      </c>
      <c r="BM694">
        <v>3.7</v>
      </c>
      <c r="BN694">
        <v>7.25</v>
      </c>
      <c r="BO694">
        <v>1.83</v>
      </c>
      <c r="BP694">
        <v>1.91</v>
      </c>
      <c r="BQ694" t="s">
        <v>729</v>
      </c>
      <c r="BR694">
        <f>VLOOKUP(Table3[[#This Row],[Reference]],metron,10,FALSE)</f>
        <v>2.4807646356033461</v>
      </c>
      <c r="BS694">
        <f>VLOOKUP(Table3[[#This Row],[Reference]],metron,11,FALSE)</f>
        <v>1.4140979689366791</v>
      </c>
      <c r="BT694">
        <f>VLOOKUP(Table3[[#This Row],[Reference]],metron,12,FALSE)</f>
        <v>1.0666666666666671</v>
      </c>
      <c r="BU694">
        <f>VLOOKUP(Table3[[#This Row],[Reference]],metron,13,FALSE)</f>
        <v>0.62712066905615294</v>
      </c>
      <c r="BV694">
        <f>VLOOKUP(Table3[[#This Row],[Reference]],metron,14,FALSE)</f>
        <v>0.46009557945041818</v>
      </c>
      <c r="BW694">
        <f>VLOOKUP(Table3[[#This Row],[Reference]],metron,15,FALSE)</f>
        <v>12.56969280146722</v>
      </c>
      <c r="BX694">
        <f>VLOOKUP(Table3[[#This Row],[Reference]],metron,16,FALSE)</f>
        <v>9.8695552498853729</v>
      </c>
      <c r="BY694">
        <f>VLOOKUP(Table3[[#This Row],[Reference]],metron,17,FALSE)</f>
        <v>5.2754256787850897</v>
      </c>
      <c r="BZ694">
        <f>VLOOKUP(Table3[[#This Row],[Reference]],metron,18,FALSE)</f>
        <v>4.1279337321675103</v>
      </c>
      <c r="CA694">
        <f>VLOOKUP(Table3[[#This Row],[Reference]],metron,19,FALSE)</f>
        <v>7.2942671226821298</v>
      </c>
      <c r="CB694">
        <f>VLOOKUP(Table3[[#This Row],[Reference]],metron,20,FALSE)</f>
        <v>5.7416215177178627</v>
      </c>
      <c r="CC694">
        <f>VLOOKUP(Table3[[#This Row],[Reference]],metron,21,FALSE)</f>
        <v>12.897246007868549</v>
      </c>
      <c r="CD694">
        <f>VLOOKUP(Table3[[#This Row],[Reference]],metron,22,FALSE)</f>
        <v>13.507058551261281</v>
      </c>
      <c r="CE694">
        <f>VLOOKUP(Table3[[#This Row],[Reference]],metron,23,FALSE)</f>
        <v>1.576522702104098</v>
      </c>
      <c r="CF694">
        <f>VLOOKUP(Table3[[#This Row],[Reference]],metron,24,FALSE)</f>
        <v>1.917165005537099</v>
      </c>
      <c r="CG694">
        <f>VLOOKUP(Table3[[#This Row],[Reference]],metron,25,FALSE)</f>
        <v>8.4385382059800659E-2</v>
      </c>
      <c r="CH694">
        <f>VLOOKUP(Table3[[#This Row],[Reference]],metron,26,FALSE)</f>
        <v>0.1233665559246955</v>
      </c>
    </row>
    <row r="695" spans="1:86" hidden="1" x14ac:dyDescent="0.45">
      <c r="A695">
        <v>1606014600</v>
      </c>
      <c r="B695" t="s">
        <v>956</v>
      </c>
      <c r="C695" t="s">
        <v>64</v>
      </c>
      <c r="D695" t="s">
        <v>65</v>
      </c>
      <c r="E695" t="s">
        <v>666</v>
      </c>
      <c r="F695" t="s">
        <v>660</v>
      </c>
      <c r="G695" t="s">
        <v>678</v>
      </c>
      <c r="H695" t="s">
        <v>65</v>
      </c>
      <c r="I695">
        <v>1.53</v>
      </c>
      <c r="J695">
        <v>1.41</v>
      </c>
      <c r="K695">
        <v>1.48</v>
      </c>
      <c r="L695">
        <v>1</v>
      </c>
      <c r="M695">
        <v>1</v>
      </c>
      <c r="N695">
        <v>0</v>
      </c>
      <c r="O695">
        <v>1</v>
      </c>
      <c r="P695">
        <v>0</v>
      </c>
      <c r="Q695">
        <v>0</v>
      </c>
      <c r="R695">
        <v>0</v>
      </c>
      <c r="S695">
        <v>54</v>
      </c>
      <c r="U695">
        <v>13</v>
      </c>
      <c r="V695">
        <v>2</v>
      </c>
      <c r="W695">
        <v>2</v>
      </c>
      <c r="X695">
        <v>0</v>
      </c>
      <c r="Y695">
        <v>5</v>
      </c>
      <c r="Z695">
        <v>0</v>
      </c>
      <c r="AA695">
        <v>1</v>
      </c>
      <c r="AB695">
        <v>1</v>
      </c>
      <c r="AC695">
        <v>0</v>
      </c>
      <c r="AD695">
        <v>5</v>
      </c>
      <c r="AE695">
        <v>22</v>
      </c>
      <c r="AF695">
        <v>12</v>
      </c>
      <c r="AG695">
        <v>6</v>
      </c>
      <c r="AH695">
        <v>0</v>
      </c>
      <c r="AI695">
        <v>16</v>
      </c>
      <c r="AJ695">
        <v>12</v>
      </c>
      <c r="AK695">
        <v>14</v>
      </c>
      <c r="AL695">
        <v>14</v>
      </c>
      <c r="AM695">
        <v>58</v>
      </c>
      <c r="AN695">
        <v>42</v>
      </c>
      <c r="AO695">
        <v>2.23</v>
      </c>
      <c r="AP695">
        <v>0.97</v>
      </c>
      <c r="AQ695">
        <v>2.15</v>
      </c>
      <c r="AR695">
        <v>44</v>
      </c>
      <c r="AS695">
        <v>65</v>
      </c>
      <c r="AT695">
        <v>38</v>
      </c>
      <c r="AU695">
        <v>15</v>
      </c>
      <c r="AV695">
        <v>6</v>
      </c>
      <c r="AW695">
        <v>15</v>
      </c>
      <c r="AX695">
        <v>62</v>
      </c>
      <c r="AY695">
        <v>35</v>
      </c>
      <c r="AZ695">
        <v>77</v>
      </c>
      <c r="BA695">
        <v>8.06</v>
      </c>
      <c r="BB695">
        <v>4.9400000000000004</v>
      </c>
      <c r="BC695">
        <v>2.15</v>
      </c>
      <c r="BD695">
        <v>3.15</v>
      </c>
      <c r="BE695">
        <v>3.45</v>
      </c>
      <c r="BF695">
        <f>(1/BC695+1/BD695+1/BE695-1)/3</f>
        <v>2.414388966461763E-2</v>
      </c>
      <c r="BG695">
        <f>1/Table3[[#This Row],[odds_ft_home_team_win]]-Table3[[#This Row],[Margin/3]]</f>
        <v>0.44097238940514982</v>
      </c>
      <c r="BH695">
        <f>1/Table3[[#This Row],[odds_ft_draw]]-Table3[[#This Row],[Margin/3]]</f>
        <v>0.29331642779569983</v>
      </c>
      <c r="BI695">
        <f>1/Table3[[#This Row],[odds_ft_away_team_win]]-Table3[[#This Row],[Margin/3]]</f>
        <v>0.26571118279915051</v>
      </c>
      <c r="BJ695">
        <f>MROUND(Table3[[#This Row],[ProbH]]*100,2)/100</f>
        <v>0.44</v>
      </c>
      <c r="BK695">
        <v>1.4</v>
      </c>
      <c r="BL695">
        <v>2.25</v>
      </c>
      <c r="BM695">
        <v>4.25</v>
      </c>
      <c r="BN695">
        <v>8.5</v>
      </c>
      <c r="BO695">
        <v>1.95</v>
      </c>
      <c r="BP695">
        <v>1.8</v>
      </c>
      <c r="BQ695" t="s">
        <v>669</v>
      </c>
      <c r="BR695">
        <f>VLOOKUP(Table3[[#This Row],[Reference]],metron,10,FALSE)</f>
        <v>2.4807646356033461</v>
      </c>
      <c r="BS695">
        <f>VLOOKUP(Table3[[#This Row],[Reference]],metron,11,FALSE)</f>
        <v>1.4140979689366791</v>
      </c>
      <c r="BT695">
        <f>VLOOKUP(Table3[[#This Row],[Reference]],metron,12,FALSE)</f>
        <v>1.0666666666666671</v>
      </c>
      <c r="BU695">
        <f>VLOOKUP(Table3[[#This Row],[Reference]],metron,13,FALSE)</f>
        <v>0.62712066905615294</v>
      </c>
      <c r="BV695">
        <f>VLOOKUP(Table3[[#This Row],[Reference]],metron,14,FALSE)</f>
        <v>0.46009557945041818</v>
      </c>
      <c r="BW695">
        <f>VLOOKUP(Table3[[#This Row],[Reference]],metron,15,FALSE)</f>
        <v>12.56969280146722</v>
      </c>
      <c r="BX695">
        <f>VLOOKUP(Table3[[#This Row],[Reference]],metron,16,FALSE)</f>
        <v>9.8695552498853729</v>
      </c>
      <c r="BY695">
        <f>VLOOKUP(Table3[[#This Row],[Reference]],metron,17,FALSE)</f>
        <v>5.2754256787850897</v>
      </c>
      <c r="BZ695">
        <f>VLOOKUP(Table3[[#This Row],[Reference]],metron,18,FALSE)</f>
        <v>4.1279337321675103</v>
      </c>
      <c r="CA695">
        <f>VLOOKUP(Table3[[#This Row],[Reference]],metron,19,FALSE)</f>
        <v>7.2942671226821298</v>
      </c>
      <c r="CB695">
        <f>VLOOKUP(Table3[[#This Row],[Reference]],metron,20,FALSE)</f>
        <v>5.7416215177178627</v>
      </c>
      <c r="CC695">
        <f>VLOOKUP(Table3[[#This Row],[Reference]],metron,21,FALSE)</f>
        <v>12.897246007868549</v>
      </c>
      <c r="CD695">
        <f>VLOOKUP(Table3[[#This Row],[Reference]],metron,22,FALSE)</f>
        <v>13.507058551261281</v>
      </c>
      <c r="CE695">
        <f>VLOOKUP(Table3[[#This Row],[Reference]],metron,23,FALSE)</f>
        <v>1.576522702104098</v>
      </c>
      <c r="CF695">
        <f>VLOOKUP(Table3[[#This Row],[Reference]],metron,24,FALSE)</f>
        <v>1.917165005537099</v>
      </c>
      <c r="CG695">
        <f>VLOOKUP(Table3[[#This Row],[Reference]],metron,25,FALSE)</f>
        <v>8.4385382059800659E-2</v>
      </c>
      <c r="CH695">
        <f>VLOOKUP(Table3[[#This Row],[Reference]],metron,26,FALSE)</f>
        <v>0.1233665559246955</v>
      </c>
    </row>
    <row r="696" spans="1:86" hidden="1" x14ac:dyDescent="0.45">
      <c r="A696">
        <v>1606093200</v>
      </c>
      <c r="B696" t="s">
        <v>957</v>
      </c>
      <c r="C696" t="s">
        <v>64</v>
      </c>
      <c r="D696" t="s">
        <v>65</v>
      </c>
      <c r="E696" t="s">
        <v>661</v>
      </c>
      <c r="F696" t="s">
        <v>705</v>
      </c>
      <c r="G696" t="s">
        <v>673</v>
      </c>
      <c r="H696" t="s">
        <v>65</v>
      </c>
      <c r="I696">
        <v>1.65</v>
      </c>
      <c r="J696">
        <v>1.24</v>
      </c>
      <c r="K696">
        <v>1.5</v>
      </c>
      <c r="L696">
        <v>1.24</v>
      </c>
      <c r="M696">
        <v>2</v>
      </c>
      <c r="N696">
        <v>1</v>
      </c>
      <c r="O696">
        <v>3</v>
      </c>
      <c r="P696">
        <v>2</v>
      </c>
      <c r="Q696">
        <v>2</v>
      </c>
      <c r="R696">
        <v>0</v>
      </c>
      <c r="S696" t="s">
        <v>807</v>
      </c>
      <c r="T696">
        <v>52</v>
      </c>
      <c r="U696">
        <v>2</v>
      </c>
      <c r="V696">
        <v>4</v>
      </c>
      <c r="W696">
        <v>4</v>
      </c>
      <c r="X696">
        <v>1</v>
      </c>
      <c r="Y696">
        <v>3</v>
      </c>
      <c r="Z696">
        <v>0</v>
      </c>
      <c r="AA696">
        <v>2</v>
      </c>
      <c r="AB696">
        <v>3</v>
      </c>
      <c r="AC696">
        <v>1</v>
      </c>
      <c r="AD696">
        <v>2</v>
      </c>
      <c r="AE696">
        <v>11</v>
      </c>
      <c r="AF696">
        <v>6</v>
      </c>
      <c r="AG696">
        <v>8</v>
      </c>
      <c r="AH696">
        <v>3</v>
      </c>
      <c r="AI696">
        <v>3</v>
      </c>
      <c r="AJ696">
        <v>3</v>
      </c>
      <c r="AK696">
        <v>13</v>
      </c>
      <c r="AL696">
        <v>14</v>
      </c>
      <c r="AM696">
        <v>46</v>
      </c>
      <c r="AN696">
        <v>54</v>
      </c>
      <c r="AO696">
        <v>1.58</v>
      </c>
      <c r="AP696">
        <v>1.1399999999999999</v>
      </c>
      <c r="AQ696">
        <v>2.77</v>
      </c>
      <c r="AR696">
        <v>62</v>
      </c>
      <c r="AS696">
        <v>85</v>
      </c>
      <c r="AT696">
        <v>50</v>
      </c>
      <c r="AU696">
        <v>30</v>
      </c>
      <c r="AV696">
        <v>18</v>
      </c>
      <c r="AW696">
        <v>42</v>
      </c>
      <c r="AX696">
        <v>65</v>
      </c>
      <c r="AY696">
        <v>53</v>
      </c>
      <c r="AZ696">
        <v>85</v>
      </c>
      <c r="BA696">
        <v>10.35</v>
      </c>
      <c r="BB696">
        <v>4.53</v>
      </c>
      <c r="BC696">
        <v>1.54</v>
      </c>
      <c r="BD696">
        <v>4.1500000000000004</v>
      </c>
      <c r="BE696">
        <v>5.75</v>
      </c>
      <c r="BF696">
        <f>(1/BC696+1/BD696+1/BE696-1)/3</f>
        <v>2.1409182750198985E-2</v>
      </c>
      <c r="BG696">
        <f>1/Table3[[#This Row],[odds_ft_home_team_win]]-Table3[[#This Row],[Margin/3]]</f>
        <v>0.62794146660045036</v>
      </c>
      <c r="BH696">
        <f>1/Table3[[#This Row],[odds_ft_draw]]-Table3[[#This Row],[Margin/3]]</f>
        <v>0.21955467267148773</v>
      </c>
      <c r="BI696">
        <f>1/Table3[[#This Row],[odds_ft_away_team_win]]-Table3[[#This Row],[Margin/3]]</f>
        <v>0.15250386072806188</v>
      </c>
      <c r="BJ696">
        <f>MROUND(Table3[[#This Row],[ProbH]]*100,2)/100</f>
        <v>0.62</v>
      </c>
      <c r="BK696">
        <v>1.2</v>
      </c>
      <c r="BL696">
        <v>1.67</v>
      </c>
      <c r="BM696">
        <v>2.65</v>
      </c>
      <c r="BN696">
        <v>4.75</v>
      </c>
      <c r="BO696">
        <v>1.71</v>
      </c>
      <c r="BP696">
        <v>2.0499999999999998</v>
      </c>
      <c r="BQ696" t="s">
        <v>715</v>
      </c>
      <c r="BR696">
        <f>VLOOKUP(Table3[[#This Row],[Reference]],metron,10,FALSE)</f>
        <v>2.7366666666666664</v>
      </c>
      <c r="BS696">
        <f>VLOOKUP(Table3[[#This Row],[Reference]],metron,11,FALSE)</f>
        <v>1.8681481481481479</v>
      </c>
      <c r="BT696">
        <f>VLOOKUP(Table3[[#This Row],[Reference]],metron,12,FALSE)</f>
        <v>0.86851851851851847</v>
      </c>
      <c r="BU696">
        <f>VLOOKUP(Table3[[#This Row],[Reference]],metron,13,FALSE)</f>
        <v>0.81333333333333335</v>
      </c>
      <c r="BV696">
        <f>VLOOKUP(Table3[[#This Row],[Reference]],metron,14,FALSE)</f>
        <v>0.38925925925925919</v>
      </c>
      <c r="BW696">
        <f>VLOOKUP(Table3[[#This Row],[Reference]],metron,15,FALSE)</f>
        <v>14.53422724064926</v>
      </c>
      <c r="BX696">
        <f>VLOOKUP(Table3[[#This Row],[Reference]],metron,16,FALSE)</f>
        <v>8.7882851093860275</v>
      </c>
      <c r="BY696">
        <f>VLOOKUP(Table3[[#This Row],[Reference]],metron,17,FALSE)</f>
        <v>6.3007953723788868</v>
      </c>
      <c r="BZ696">
        <f>VLOOKUP(Table3[[#This Row],[Reference]],metron,18,FALSE)</f>
        <v>3.681851048445409</v>
      </c>
      <c r="CA696">
        <f>VLOOKUP(Table3[[#This Row],[Reference]],metron,19,FALSE)</f>
        <v>8.2334318682703724</v>
      </c>
      <c r="CB696">
        <f>VLOOKUP(Table3[[#This Row],[Reference]],metron,20,FALSE)</f>
        <v>5.106434060940618</v>
      </c>
      <c r="CC696">
        <f>VLOOKUP(Table3[[#This Row],[Reference]],metron,21,FALSE)</f>
        <v>12.32150615496017</v>
      </c>
      <c r="CD696">
        <f>VLOOKUP(Table3[[#This Row],[Reference]],metron,22,FALSE)</f>
        <v>13.337436640115859</v>
      </c>
      <c r="CE696">
        <f>VLOOKUP(Table3[[#This Row],[Reference]],metron,23,FALSE)</f>
        <v>1.346101231190151</v>
      </c>
      <c r="CF696">
        <f>VLOOKUP(Table3[[#This Row],[Reference]],metron,24,FALSE)</f>
        <v>1.995212038303694</v>
      </c>
      <c r="CG696">
        <f>VLOOKUP(Table3[[#This Row],[Reference]],metron,25,FALSE)</f>
        <v>6.1559507523939808E-2</v>
      </c>
      <c r="CH696">
        <f>VLOOKUP(Table3[[#This Row],[Reference]],metron,26,FALSE)</f>
        <v>0.13201094391244869</v>
      </c>
    </row>
    <row r="697" spans="1:86" hidden="1" x14ac:dyDescent="0.45">
      <c r="A697">
        <v>1606101000</v>
      </c>
      <c r="B697" t="s">
        <v>958</v>
      </c>
      <c r="C697" t="s">
        <v>64</v>
      </c>
      <c r="D697" t="s">
        <v>65</v>
      </c>
      <c r="E697" t="s">
        <v>704</v>
      </c>
      <c r="F697" t="s">
        <v>700</v>
      </c>
      <c r="G697" t="s">
        <v>735</v>
      </c>
      <c r="H697" t="s">
        <v>65</v>
      </c>
      <c r="I697">
        <v>1.71</v>
      </c>
      <c r="J697">
        <v>1.18</v>
      </c>
      <c r="K697">
        <v>1.59</v>
      </c>
      <c r="L697">
        <v>1.41</v>
      </c>
      <c r="M697">
        <v>2</v>
      </c>
      <c r="N697">
        <v>2</v>
      </c>
      <c r="O697">
        <v>4</v>
      </c>
      <c r="P697">
        <v>1</v>
      </c>
      <c r="Q697">
        <v>1</v>
      </c>
      <c r="R697">
        <v>0</v>
      </c>
      <c r="S697" t="s">
        <v>959</v>
      </c>
      <c r="T697" t="s">
        <v>960</v>
      </c>
      <c r="U697">
        <v>3</v>
      </c>
      <c r="V697">
        <v>0</v>
      </c>
      <c r="W697">
        <v>1</v>
      </c>
      <c r="X697">
        <v>0</v>
      </c>
      <c r="Y697">
        <v>1</v>
      </c>
      <c r="Z697">
        <v>0</v>
      </c>
      <c r="AA697">
        <v>0</v>
      </c>
      <c r="AB697">
        <v>1</v>
      </c>
      <c r="AC697">
        <v>0</v>
      </c>
      <c r="AD697">
        <v>1</v>
      </c>
      <c r="AE697">
        <v>14</v>
      </c>
      <c r="AF697">
        <v>9</v>
      </c>
      <c r="AG697">
        <v>7</v>
      </c>
      <c r="AH697">
        <v>5</v>
      </c>
      <c r="AI697">
        <v>7</v>
      </c>
      <c r="AJ697">
        <v>4</v>
      </c>
      <c r="AK697">
        <v>15</v>
      </c>
      <c r="AL697">
        <v>9</v>
      </c>
      <c r="AM697">
        <v>56</v>
      </c>
      <c r="AN697">
        <v>44</v>
      </c>
      <c r="AO697">
        <v>1.73</v>
      </c>
      <c r="AP697">
        <v>1.06</v>
      </c>
      <c r="AQ697">
        <v>2.76</v>
      </c>
      <c r="AR697">
        <v>68</v>
      </c>
      <c r="AS697">
        <v>74</v>
      </c>
      <c r="AT697">
        <v>53</v>
      </c>
      <c r="AU697">
        <v>32</v>
      </c>
      <c r="AV697">
        <v>15</v>
      </c>
      <c r="AW697">
        <v>44</v>
      </c>
      <c r="AX697">
        <v>74</v>
      </c>
      <c r="AY697">
        <v>50</v>
      </c>
      <c r="AZ697">
        <v>80</v>
      </c>
      <c r="BA697">
        <v>11.05</v>
      </c>
      <c r="BB697">
        <v>4.6399999999999997</v>
      </c>
      <c r="BC697">
        <v>1.5</v>
      </c>
      <c r="BD697">
        <v>4.25</v>
      </c>
      <c r="BE697">
        <v>6</v>
      </c>
      <c r="BF697">
        <f>(1/BC697+1/BD697+1/BE697-1)/3</f>
        <v>2.2875816993464044E-2</v>
      </c>
      <c r="BG697">
        <f>1/Table3[[#This Row],[odds_ft_home_team_win]]-Table3[[#This Row],[Margin/3]]</f>
        <v>0.64379084967320255</v>
      </c>
      <c r="BH697">
        <f>1/Table3[[#This Row],[odds_ft_draw]]-Table3[[#This Row],[Margin/3]]</f>
        <v>0.21241830065359477</v>
      </c>
      <c r="BI697">
        <f>1/Table3[[#This Row],[odds_ft_away_team_win]]-Table3[[#This Row],[Margin/3]]</f>
        <v>0.1437908496732026</v>
      </c>
      <c r="BJ697">
        <f>MROUND(Table3[[#This Row],[ProbH]]*100,2)/100</f>
        <v>0.64</v>
      </c>
      <c r="BK697">
        <v>1.19</v>
      </c>
      <c r="BL697">
        <v>1.62</v>
      </c>
      <c r="BM697">
        <v>2.6</v>
      </c>
      <c r="BN697">
        <v>4.5999999999999996</v>
      </c>
      <c r="BO697">
        <v>1.71</v>
      </c>
      <c r="BP697">
        <v>2.0499999999999998</v>
      </c>
      <c r="BQ697" t="s">
        <v>708</v>
      </c>
      <c r="BR697">
        <f>VLOOKUP(Table3[[#This Row],[Reference]],metron,10,FALSE)</f>
        <v>2.8343749999999996</v>
      </c>
      <c r="BS697">
        <f>VLOOKUP(Table3[[#This Row],[Reference]],metron,11,FALSE)</f>
        <v>1.980803571428571</v>
      </c>
      <c r="BT697">
        <f>VLOOKUP(Table3[[#This Row],[Reference]],metron,12,FALSE)</f>
        <v>0.85357142857142854</v>
      </c>
      <c r="BU697">
        <f>VLOOKUP(Table3[[#This Row],[Reference]],metron,13,FALSE)</f>
        <v>0.8683035714285714</v>
      </c>
      <c r="BV697">
        <f>VLOOKUP(Table3[[#This Row],[Reference]],metron,14,FALSE)</f>
        <v>0.36607142857142849</v>
      </c>
      <c r="BW697">
        <f>VLOOKUP(Table3[[#This Row],[Reference]],metron,15,FALSE)</f>
        <v>15.03980099502488</v>
      </c>
      <c r="BX697">
        <f>VLOOKUP(Table3[[#This Row],[Reference]],metron,16,FALSE)</f>
        <v>8.6326699834162515</v>
      </c>
      <c r="BY697">
        <f>VLOOKUP(Table3[[#This Row],[Reference]],metron,17,FALSE)</f>
        <v>6.5189234650967203</v>
      </c>
      <c r="BZ697">
        <f>VLOOKUP(Table3[[#This Row],[Reference]],metron,18,FALSE)</f>
        <v>3.4507989907485279</v>
      </c>
      <c r="CA697">
        <f>VLOOKUP(Table3[[#This Row],[Reference]],metron,19,FALSE)</f>
        <v>8.5208775299281605</v>
      </c>
      <c r="CB697">
        <f>VLOOKUP(Table3[[#This Row],[Reference]],metron,20,FALSE)</f>
        <v>5.181870992667724</v>
      </c>
      <c r="CC697">
        <f>VLOOKUP(Table3[[#This Row],[Reference]],metron,21,FALSE)</f>
        <v>12.48566610455312</v>
      </c>
      <c r="CD697">
        <f>VLOOKUP(Table3[[#This Row],[Reference]],metron,22,FALSE)</f>
        <v>13.573355817875211</v>
      </c>
      <c r="CE697">
        <f>VLOOKUP(Table3[[#This Row],[Reference]],metron,23,FALSE)</f>
        <v>1.395273023634882</v>
      </c>
      <c r="CF697">
        <f>VLOOKUP(Table3[[#This Row],[Reference]],metron,24,FALSE)</f>
        <v>2.0586797066014668</v>
      </c>
      <c r="CG697">
        <f>VLOOKUP(Table3[[#This Row],[Reference]],metron,25,FALSE)</f>
        <v>6.8459657701711488E-2</v>
      </c>
      <c r="CH697">
        <f>VLOOKUP(Table3[[#This Row],[Reference]],metron,26,FALSE)</f>
        <v>0.12713936430317849</v>
      </c>
    </row>
    <row r="698" spans="1:86" hidden="1" x14ac:dyDescent="0.45">
      <c r="A698">
        <v>1606352400</v>
      </c>
      <c r="B698" t="s">
        <v>961</v>
      </c>
      <c r="C698" t="s">
        <v>64</v>
      </c>
      <c r="D698" t="s">
        <v>65</v>
      </c>
      <c r="E698" t="s">
        <v>700</v>
      </c>
      <c r="F698" t="s">
        <v>667</v>
      </c>
      <c r="G698" t="s">
        <v>725</v>
      </c>
      <c r="H698" t="s">
        <v>65</v>
      </c>
      <c r="I698">
        <v>1.17</v>
      </c>
      <c r="J698">
        <v>2.35</v>
      </c>
      <c r="K698">
        <v>1.41</v>
      </c>
      <c r="L698">
        <v>1.9</v>
      </c>
      <c r="M698">
        <v>2</v>
      </c>
      <c r="N698">
        <v>1</v>
      </c>
      <c r="O698">
        <v>3</v>
      </c>
      <c r="P698">
        <v>3</v>
      </c>
      <c r="Q698">
        <v>2</v>
      </c>
      <c r="R698">
        <v>1</v>
      </c>
      <c r="S698" t="s">
        <v>962</v>
      </c>
      <c r="T698">
        <v>43</v>
      </c>
      <c r="U698">
        <v>2</v>
      </c>
      <c r="V698">
        <v>8</v>
      </c>
      <c r="W698">
        <v>2</v>
      </c>
      <c r="X698">
        <v>0</v>
      </c>
      <c r="Y698">
        <v>3</v>
      </c>
      <c r="Z698">
        <v>0</v>
      </c>
      <c r="AA698">
        <v>1</v>
      </c>
      <c r="AB698">
        <v>1</v>
      </c>
      <c r="AC698">
        <v>2</v>
      </c>
      <c r="AD698">
        <v>1</v>
      </c>
      <c r="AE698">
        <v>6</v>
      </c>
      <c r="AF698">
        <v>9</v>
      </c>
      <c r="AG698">
        <v>2</v>
      </c>
      <c r="AH698">
        <v>6</v>
      </c>
      <c r="AI698">
        <v>4</v>
      </c>
      <c r="AJ698">
        <v>3</v>
      </c>
      <c r="AK698">
        <v>14</v>
      </c>
      <c r="AL698">
        <v>11</v>
      </c>
      <c r="AM698">
        <v>28</v>
      </c>
      <c r="AN698">
        <v>72</v>
      </c>
      <c r="AO698">
        <v>0.85</v>
      </c>
      <c r="AP698">
        <v>1.61</v>
      </c>
      <c r="AQ698">
        <v>2.62</v>
      </c>
      <c r="AR698">
        <v>55</v>
      </c>
      <c r="AS698">
        <v>69</v>
      </c>
      <c r="AT698">
        <v>49</v>
      </c>
      <c r="AU698">
        <v>29</v>
      </c>
      <c r="AV698">
        <v>20</v>
      </c>
      <c r="AW698">
        <v>31</v>
      </c>
      <c r="AX698">
        <v>72</v>
      </c>
      <c r="AY698">
        <v>43</v>
      </c>
      <c r="AZ698">
        <v>75</v>
      </c>
      <c r="BA698">
        <v>8.4700000000000006</v>
      </c>
      <c r="BB698">
        <v>4.0999999999999996</v>
      </c>
      <c r="BC698">
        <v>4.45</v>
      </c>
      <c r="BD698">
        <v>3.85</v>
      </c>
      <c r="BE698">
        <v>1.71</v>
      </c>
      <c r="BF698">
        <f>(1/BC698+1/BD698+1/BE698-1)/3</f>
        <v>2.3084894167094028E-2</v>
      </c>
      <c r="BG698">
        <f>1/Table3[[#This Row],[odds_ft_home_team_win]]-Table3[[#This Row],[Margin/3]]</f>
        <v>0.20163420695650147</v>
      </c>
      <c r="BH698">
        <f>1/Table3[[#This Row],[odds_ft_draw]]-Table3[[#This Row],[Margin/3]]</f>
        <v>0.23665536557316569</v>
      </c>
      <c r="BI698">
        <f>1/Table3[[#This Row],[odds_ft_away_team_win]]-Table3[[#This Row],[Margin/3]]</f>
        <v>0.56171042747033284</v>
      </c>
      <c r="BJ698">
        <f>MROUND(Table3[[#This Row],[ProbH]]*100,2)/100</f>
        <v>0.2</v>
      </c>
      <c r="BK698">
        <v>1.25</v>
      </c>
      <c r="BL698">
        <v>1.8</v>
      </c>
      <c r="BM698">
        <v>3</v>
      </c>
      <c r="BN698">
        <v>5.75</v>
      </c>
      <c r="BO698">
        <v>1.74</v>
      </c>
      <c r="BP698">
        <v>2.0499999999999998</v>
      </c>
      <c r="BQ698" t="s">
        <v>711</v>
      </c>
      <c r="BR698">
        <f>VLOOKUP(Table3[[#This Row],[Reference]],metron,10,FALSE)</f>
        <v>2.7065095398428731</v>
      </c>
      <c r="BS698">
        <f>VLOOKUP(Table3[[#This Row],[Reference]],metron,11,FALSE)</f>
        <v>1.0101010101010099</v>
      </c>
      <c r="BT698">
        <f>VLOOKUP(Table3[[#This Row],[Reference]],metron,12,FALSE)</f>
        <v>1.696408529741863</v>
      </c>
      <c r="BU698">
        <f>VLOOKUP(Table3[[#This Row],[Reference]],metron,13,FALSE)</f>
        <v>0.44044943820224719</v>
      </c>
      <c r="BV698">
        <f>VLOOKUP(Table3[[#This Row],[Reference]],metron,14,FALSE)</f>
        <v>0.74606741573033708</v>
      </c>
      <c r="BW698">
        <f>VLOOKUP(Table3[[#This Row],[Reference]],metron,15,FALSE)</f>
        <v>10.265072765072761</v>
      </c>
      <c r="BX698">
        <f>VLOOKUP(Table3[[#This Row],[Reference]],metron,16,FALSE)</f>
        <v>13.023908523908521</v>
      </c>
      <c r="BY698">
        <f>VLOOKUP(Table3[[#This Row],[Reference]],metron,17,FALSE)</f>
        <v>4.0483193277310923</v>
      </c>
      <c r="BZ698">
        <f>VLOOKUP(Table3[[#This Row],[Reference]],metron,18,FALSE)</f>
        <v>5.60609243697479</v>
      </c>
      <c r="CA698">
        <f>VLOOKUP(Table3[[#This Row],[Reference]],metron,19,FALSE)</f>
        <v>6.2167534373416684</v>
      </c>
      <c r="CB698">
        <f>VLOOKUP(Table3[[#This Row],[Reference]],metron,20,FALSE)</f>
        <v>7.4178160869337306</v>
      </c>
      <c r="CC698">
        <f>VLOOKUP(Table3[[#This Row],[Reference]],metron,21,FALSE)</f>
        <v>13.223628691983119</v>
      </c>
      <c r="CD698">
        <f>VLOOKUP(Table3[[#This Row],[Reference]],metron,22,FALSE)</f>
        <v>12.78586497890295</v>
      </c>
      <c r="CE698">
        <f>VLOOKUP(Table3[[#This Row],[Reference]],metron,23,FALSE)</f>
        <v>1.8442211055276381</v>
      </c>
      <c r="CF698">
        <f>VLOOKUP(Table3[[#This Row],[Reference]],metron,24,FALSE)</f>
        <v>1.7989949748743721</v>
      </c>
      <c r="CG698">
        <f>VLOOKUP(Table3[[#This Row],[Reference]],metron,25,FALSE)</f>
        <v>0.12060301507537689</v>
      </c>
      <c r="CH698">
        <f>VLOOKUP(Table3[[#This Row],[Reference]],metron,26,FALSE)</f>
        <v>0.11658291457286429</v>
      </c>
    </row>
    <row r="699" spans="1:86" hidden="1" x14ac:dyDescent="0.45">
      <c r="A699">
        <v>1606359960</v>
      </c>
      <c r="B699" t="s">
        <v>963</v>
      </c>
      <c r="C699" t="s">
        <v>64</v>
      </c>
      <c r="D699" t="s">
        <v>65</v>
      </c>
      <c r="E699" t="s">
        <v>666</v>
      </c>
      <c r="F699" t="s">
        <v>694</v>
      </c>
      <c r="G699" t="s">
        <v>668</v>
      </c>
      <c r="H699" t="s">
        <v>65</v>
      </c>
      <c r="I699">
        <v>1.61</v>
      </c>
      <c r="J699">
        <v>1.88</v>
      </c>
      <c r="K699">
        <v>1.48</v>
      </c>
      <c r="L699">
        <v>2</v>
      </c>
      <c r="M699">
        <v>1</v>
      </c>
      <c r="N699">
        <v>0</v>
      </c>
      <c r="O699">
        <v>1</v>
      </c>
      <c r="P699">
        <v>0</v>
      </c>
      <c r="Q699">
        <v>0</v>
      </c>
      <c r="R699">
        <v>0</v>
      </c>
      <c r="S699">
        <v>81</v>
      </c>
      <c r="U699">
        <v>5</v>
      </c>
      <c r="V699">
        <v>3</v>
      </c>
      <c r="W699">
        <v>1</v>
      </c>
      <c r="X699">
        <v>0</v>
      </c>
      <c r="Y699">
        <v>3</v>
      </c>
      <c r="Z699">
        <v>0</v>
      </c>
      <c r="AA699">
        <v>0</v>
      </c>
      <c r="AB699">
        <v>1</v>
      </c>
      <c r="AC699">
        <v>1</v>
      </c>
      <c r="AD699">
        <v>2</v>
      </c>
      <c r="AE699">
        <v>8</v>
      </c>
      <c r="AF699">
        <v>9</v>
      </c>
      <c r="AG699">
        <v>3</v>
      </c>
      <c r="AH699">
        <v>6</v>
      </c>
      <c r="AI699">
        <v>5</v>
      </c>
      <c r="AJ699">
        <v>3</v>
      </c>
      <c r="AK699">
        <v>12</v>
      </c>
      <c r="AL699">
        <v>15</v>
      </c>
      <c r="AM699">
        <v>48</v>
      </c>
      <c r="AN699">
        <v>52</v>
      </c>
      <c r="AO699">
        <v>1.05</v>
      </c>
      <c r="AP699">
        <v>1.3</v>
      </c>
      <c r="AQ699">
        <v>2.62</v>
      </c>
      <c r="AR699">
        <v>60</v>
      </c>
      <c r="AS699">
        <v>72</v>
      </c>
      <c r="AT699">
        <v>52</v>
      </c>
      <c r="AU699">
        <v>38</v>
      </c>
      <c r="AV699">
        <v>12</v>
      </c>
      <c r="AW699">
        <v>29</v>
      </c>
      <c r="AX699">
        <v>63</v>
      </c>
      <c r="AY699">
        <v>40</v>
      </c>
      <c r="AZ699">
        <v>77</v>
      </c>
      <c r="BA699">
        <v>9.26</v>
      </c>
      <c r="BB699">
        <v>3.82</v>
      </c>
      <c r="BC699">
        <v>2.35</v>
      </c>
      <c r="BD699">
        <v>3.15</v>
      </c>
      <c r="BE699">
        <v>3</v>
      </c>
      <c r="BF699">
        <f>(1/BC699+1/BD699+1/BE699-1)/3</f>
        <v>2.5441855229089223E-2</v>
      </c>
      <c r="BG699">
        <f>1/Table3[[#This Row],[odds_ft_home_team_win]]-Table3[[#This Row],[Margin/3]]</f>
        <v>0.40009005966452782</v>
      </c>
      <c r="BH699">
        <f>1/Table3[[#This Row],[odds_ft_draw]]-Table3[[#This Row],[Margin/3]]</f>
        <v>0.29201846223122824</v>
      </c>
      <c r="BI699">
        <f>1/Table3[[#This Row],[odds_ft_away_team_win]]-Table3[[#This Row],[Margin/3]]</f>
        <v>0.30789147810424411</v>
      </c>
      <c r="BJ699">
        <f>MROUND(Table3[[#This Row],[ProbH]]*100,2)/100</f>
        <v>0.4</v>
      </c>
      <c r="BK699">
        <v>1.35</v>
      </c>
      <c r="BL699">
        <v>2.1</v>
      </c>
      <c r="BM699">
        <v>3.8</v>
      </c>
      <c r="BN699">
        <v>7.5</v>
      </c>
      <c r="BO699">
        <v>1.83</v>
      </c>
      <c r="BP699">
        <v>1.91</v>
      </c>
      <c r="BQ699" t="s">
        <v>669</v>
      </c>
      <c r="BR699">
        <f>VLOOKUP(Table3[[#This Row],[Reference]],metron,10,FALSE)</f>
        <v>2.4956155335383219</v>
      </c>
      <c r="BS699">
        <f>VLOOKUP(Table3[[#This Row],[Reference]],metron,11,FALSE)</f>
        <v>1.344038264434575</v>
      </c>
      <c r="BT699">
        <f>VLOOKUP(Table3[[#This Row],[Reference]],metron,12,FALSE)</f>
        <v>1.1515772691037469</v>
      </c>
      <c r="BU699">
        <f>VLOOKUP(Table3[[#This Row],[Reference]],metron,13,FALSE)</f>
        <v>0.59936225942375587</v>
      </c>
      <c r="BV699">
        <f>VLOOKUP(Table3[[#This Row],[Reference]],metron,14,FALSE)</f>
        <v>0.50723152260562576</v>
      </c>
      <c r="BW699">
        <f>VLOOKUP(Table3[[#This Row],[Reference]],metron,15,FALSE)</f>
        <v>11.99278846153846</v>
      </c>
      <c r="BX699">
        <f>VLOOKUP(Table3[[#This Row],[Reference]],metron,16,FALSE)</f>
        <v>10.0277534965035</v>
      </c>
      <c r="BY699">
        <f>VLOOKUP(Table3[[#This Row],[Reference]],metron,17,FALSE)</f>
        <v>5.2857459543338514</v>
      </c>
      <c r="BZ699">
        <f>VLOOKUP(Table3[[#This Row],[Reference]],metron,18,FALSE)</f>
        <v>4.4067834183107957</v>
      </c>
      <c r="CA699">
        <f>VLOOKUP(Table3[[#This Row],[Reference]],metron,19,FALSE)</f>
        <v>6.7070425072046085</v>
      </c>
      <c r="CB699">
        <f>VLOOKUP(Table3[[#This Row],[Reference]],metron,20,FALSE)</f>
        <v>5.6209700781927046</v>
      </c>
      <c r="CC699">
        <f>VLOOKUP(Table3[[#This Row],[Reference]],metron,21,FALSE)</f>
        <v>13.04463690872752</v>
      </c>
      <c r="CD699">
        <f>VLOOKUP(Table3[[#This Row],[Reference]],metron,22,FALSE)</f>
        <v>13.49811236953142</v>
      </c>
      <c r="CE699">
        <f>VLOOKUP(Table3[[#This Row],[Reference]],metron,23,FALSE)</f>
        <v>1.5836526181353769</v>
      </c>
      <c r="CF699">
        <f>VLOOKUP(Table3[[#This Row],[Reference]],metron,24,FALSE)</f>
        <v>1.8744146445295871</v>
      </c>
      <c r="CG699">
        <f>VLOOKUP(Table3[[#This Row],[Reference]],metron,25,FALSE)</f>
        <v>8.5994040017028525E-2</v>
      </c>
      <c r="CH699">
        <f>VLOOKUP(Table3[[#This Row],[Reference]],metron,26,FALSE)</f>
        <v>0.13452532992762881</v>
      </c>
    </row>
    <row r="700" spans="1:86" hidden="1" x14ac:dyDescent="0.45">
      <c r="A700">
        <v>1606438800</v>
      </c>
      <c r="B700" t="s">
        <v>964</v>
      </c>
      <c r="C700" t="s">
        <v>64</v>
      </c>
      <c r="D700" t="s">
        <v>65</v>
      </c>
      <c r="E700" t="s">
        <v>661</v>
      </c>
      <c r="F700" t="s">
        <v>671</v>
      </c>
      <c r="G700" t="s">
        <v>720</v>
      </c>
      <c r="H700" t="s">
        <v>65</v>
      </c>
      <c r="I700">
        <v>1.72</v>
      </c>
      <c r="J700">
        <v>1.71</v>
      </c>
      <c r="K700">
        <v>1.5</v>
      </c>
      <c r="L700">
        <v>1.98</v>
      </c>
      <c r="M700">
        <v>1</v>
      </c>
      <c r="N700">
        <v>3</v>
      </c>
      <c r="O700">
        <v>4</v>
      </c>
      <c r="P700">
        <v>1</v>
      </c>
      <c r="Q700">
        <v>0</v>
      </c>
      <c r="R700">
        <v>1</v>
      </c>
      <c r="S700">
        <v>46</v>
      </c>
      <c r="T700" t="s">
        <v>965</v>
      </c>
      <c r="U700">
        <v>8</v>
      </c>
      <c r="V700">
        <v>6</v>
      </c>
      <c r="W700">
        <v>1</v>
      </c>
      <c r="X700">
        <v>0</v>
      </c>
      <c r="Y700">
        <v>0</v>
      </c>
      <c r="Z700">
        <v>0</v>
      </c>
      <c r="AA700">
        <v>0</v>
      </c>
      <c r="AB700">
        <v>1</v>
      </c>
      <c r="AC700">
        <v>0</v>
      </c>
      <c r="AD700">
        <v>0</v>
      </c>
      <c r="AE700">
        <v>10</v>
      </c>
      <c r="AF700">
        <v>6</v>
      </c>
      <c r="AG700">
        <v>6</v>
      </c>
      <c r="AH700">
        <v>5</v>
      </c>
      <c r="AI700">
        <v>4</v>
      </c>
      <c r="AJ700">
        <v>1</v>
      </c>
      <c r="AK700">
        <v>10</v>
      </c>
      <c r="AL700">
        <v>13</v>
      </c>
      <c r="AM700">
        <v>71</v>
      </c>
      <c r="AN700">
        <v>29</v>
      </c>
      <c r="AO700">
        <v>1.1100000000000001</v>
      </c>
      <c r="AP700">
        <v>0.77</v>
      </c>
      <c r="AQ700">
        <v>2.4300000000000002</v>
      </c>
      <c r="AR700">
        <v>48</v>
      </c>
      <c r="AS700">
        <v>83</v>
      </c>
      <c r="AT700">
        <v>40</v>
      </c>
      <c r="AU700">
        <v>18</v>
      </c>
      <c r="AV700">
        <v>9</v>
      </c>
      <c r="AW700">
        <v>20</v>
      </c>
      <c r="AX700">
        <v>58</v>
      </c>
      <c r="AY700">
        <v>49</v>
      </c>
      <c r="AZ700">
        <v>91</v>
      </c>
      <c r="BA700">
        <v>11.95</v>
      </c>
      <c r="BB700">
        <v>4.04</v>
      </c>
      <c r="BC700">
        <v>2.4</v>
      </c>
      <c r="BD700">
        <v>3.15</v>
      </c>
      <c r="BE700">
        <v>3</v>
      </c>
      <c r="BF700">
        <f>(1/BC700+1/BD700+1/BE700-1)/3</f>
        <v>2.2486772486772482E-2</v>
      </c>
      <c r="BG700">
        <f>1/Table3[[#This Row],[odds_ft_home_team_win]]-Table3[[#This Row],[Margin/3]]</f>
        <v>0.39417989417989419</v>
      </c>
      <c r="BH700">
        <f>1/Table3[[#This Row],[odds_ft_draw]]-Table3[[#This Row],[Margin/3]]</f>
        <v>0.29497354497354494</v>
      </c>
      <c r="BI700">
        <f>1/Table3[[#This Row],[odds_ft_away_team_win]]-Table3[[#This Row],[Margin/3]]</f>
        <v>0.31084656084656082</v>
      </c>
      <c r="BJ700">
        <f>MROUND(Table3[[#This Row],[ProbH]]*100,2)/100</f>
        <v>0.4</v>
      </c>
      <c r="BK700">
        <v>1.4</v>
      </c>
      <c r="BL700">
        <v>2.25</v>
      </c>
      <c r="BM700">
        <v>4.25</v>
      </c>
      <c r="BN700">
        <v>8.5</v>
      </c>
      <c r="BO700">
        <v>1.95</v>
      </c>
      <c r="BP700">
        <v>1.8</v>
      </c>
      <c r="BQ700" t="s">
        <v>715</v>
      </c>
      <c r="BR700">
        <f>VLOOKUP(Table3[[#This Row],[Reference]],metron,10,FALSE)</f>
        <v>2.4956155335383219</v>
      </c>
      <c r="BS700">
        <f>VLOOKUP(Table3[[#This Row],[Reference]],metron,11,FALSE)</f>
        <v>1.344038264434575</v>
      </c>
      <c r="BT700">
        <f>VLOOKUP(Table3[[#This Row],[Reference]],metron,12,FALSE)</f>
        <v>1.1515772691037469</v>
      </c>
      <c r="BU700">
        <f>VLOOKUP(Table3[[#This Row],[Reference]],metron,13,FALSE)</f>
        <v>0.59936225942375587</v>
      </c>
      <c r="BV700">
        <f>VLOOKUP(Table3[[#This Row],[Reference]],metron,14,FALSE)</f>
        <v>0.50723152260562576</v>
      </c>
      <c r="BW700">
        <f>VLOOKUP(Table3[[#This Row],[Reference]],metron,15,FALSE)</f>
        <v>11.99278846153846</v>
      </c>
      <c r="BX700">
        <f>VLOOKUP(Table3[[#This Row],[Reference]],metron,16,FALSE)</f>
        <v>10.0277534965035</v>
      </c>
      <c r="BY700">
        <f>VLOOKUP(Table3[[#This Row],[Reference]],metron,17,FALSE)</f>
        <v>5.2857459543338514</v>
      </c>
      <c r="BZ700">
        <f>VLOOKUP(Table3[[#This Row],[Reference]],metron,18,FALSE)</f>
        <v>4.4067834183107957</v>
      </c>
      <c r="CA700">
        <f>VLOOKUP(Table3[[#This Row],[Reference]],metron,19,FALSE)</f>
        <v>6.7070425072046085</v>
      </c>
      <c r="CB700">
        <f>VLOOKUP(Table3[[#This Row],[Reference]],metron,20,FALSE)</f>
        <v>5.6209700781927046</v>
      </c>
      <c r="CC700">
        <f>VLOOKUP(Table3[[#This Row],[Reference]],metron,21,FALSE)</f>
        <v>13.04463690872752</v>
      </c>
      <c r="CD700">
        <f>VLOOKUP(Table3[[#This Row],[Reference]],metron,22,FALSE)</f>
        <v>13.49811236953142</v>
      </c>
      <c r="CE700">
        <f>VLOOKUP(Table3[[#This Row],[Reference]],metron,23,FALSE)</f>
        <v>1.5836526181353769</v>
      </c>
      <c r="CF700">
        <f>VLOOKUP(Table3[[#This Row],[Reference]],metron,24,FALSE)</f>
        <v>1.8744146445295871</v>
      </c>
      <c r="CG700">
        <f>VLOOKUP(Table3[[#This Row],[Reference]],metron,25,FALSE)</f>
        <v>8.5994040017028525E-2</v>
      </c>
      <c r="CH700">
        <f>VLOOKUP(Table3[[#This Row],[Reference]],metron,26,FALSE)</f>
        <v>0.13452532992762881</v>
      </c>
    </row>
    <row r="701" spans="1:86" hidden="1" x14ac:dyDescent="0.45">
      <c r="A701">
        <v>1606446360</v>
      </c>
      <c r="B701" t="s">
        <v>966</v>
      </c>
      <c r="C701" t="s">
        <v>64</v>
      </c>
      <c r="D701" t="s">
        <v>65</v>
      </c>
      <c r="E701" t="s">
        <v>693</v>
      </c>
      <c r="F701" t="s">
        <v>682</v>
      </c>
      <c r="G701" t="s">
        <v>662</v>
      </c>
      <c r="H701" t="s">
        <v>65</v>
      </c>
      <c r="I701">
        <v>1.56</v>
      </c>
      <c r="J701">
        <v>1.88</v>
      </c>
      <c r="K701">
        <v>1.4</v>
      </c>
      <c r="L701">
        <v>1.45</v>
      </c>
      <c r="M701">
        <v>0</v>
      </c>
      <c r="N701">
        <v>1</v>
      </c>
      <c r="O701">
        <v>1</v>
      </c>
      <c r="P701">
        <v>1</v>
      </c>
      <c r="Q701">
        <v>0</v>
      </c>
      <c r="R701">
        <v>1</v>
      </c>
      <c r="T701">
        <v>7</v>
      </c>
      <c r="U701">
        <v>8</v>
      </c>
      <c r="V701">
        <v>2</v>
      </c>
      <c r="W701">
        <v>0</v>
      </c>
      <c r="X701">
        <v>0</v>
      </c>
      <c r="Y701">
        <v>4</v>
      </c>
      <c r="Z701">
        <v>0</v>
      </c>
      <c r="AA701">
        <v>0</v>
      </c>
      <c r="AB701">
        <v>0</v>
      </c>
      <c r="AC701">
        <v>3</v>
      </c>
      <c r="AD701">
        <v>1</v>
      </c>
      <c r="AE701">
        <v>-1</v>
      </c>
      <c r="AF701">
        <v>-1</v>
      </c>
      <c r="AG701">
        <v>-1</v>
      </c>
      <c r="AH701">
        <v>-1</v>
      </c>
      <c r="AI701">
        <v>-1</v>
      </c>
      <c r="AJ701">
        <v>-1</v>
      </c>
      <c r="AK701">
        <v>10</v>
      </c>
      <c r="AL701">
        <v>9</v>
      </c>
      <c r="AM701">
        <v>65</v>
      </c>
      <c r="AN701">
        <v>35</v>
      </c>
      <c r="AO701">
        <v>0</v>
      </c>
      <c r="AP701">
        <v>0</v>
      </c>
      <c r="AQ701">
        <v>2.33</v>
      </c>
      <c r="AR701">
        <v>58</v>
      </c>
      <c r="AS701">
        <v>72</v>
      </c>
      <c r="AT701">
        <v>38</v>
      </c>
      <c r="AU701">
        <v>18</v>
      </c>
      <c r="AV701">
        <v>9</v>
      </c>
      <c r="AW701">
        <v>23</v>
      </c>
      <c r="AX701">
        <v>61</v>
      </c>
      <c r="AY701">
        <v>44</v>
      </c>
      <c r="AZ701">
        <v>80</v>
      </c>
      <c r="BA701">
        <v>11.05</v>
      </c>
      <c r="BB701">
        <v>5.49</v>
      </c>
      <c r="BC701">
        <v>1.83</v>
      </c>
      <c r="BD701">
        <v>3.45</v>
      </c>
      <c r="BE701">
        <v>4.3</v>
      </c>
      <c r="BF701">
        <f>(1/BC701+1/BD701+1/BE701-1)/3</f>
        <v>2.2953766476781896E-2</v>
      </c>
      <c r="BG701">
        <f>1/Table3[[#This Row],[odds_ft_home_team_win]]-Table3[[#This Row],[Margin/3]]</f>
        <v>0.523494320954912</v>
      </c>
      <c r="BH701">
        <f>1/Table3[[#This Row],[odds_ft_draw]]-Table3[[#This Row],[Margin/3]]</f>
        <v>0.26690130598698625</v>
      </c>
      <c r="BI701">
        <f>1/Table3[[#This Row],[odds_ft_away_team_win]]-Table3[[#This Row],[Margin/3]]</f>
        <v>0.20960437305810181</v>
      </c>
      <c r="BJ701">
        <f>MROUND(Table3[[#This Row],[ProbH]]*100,2)/100</f>
        <v>0.52</v>
      </c>
      <c r="BK701">
        <v>1.32</v>
      </c>
      <c r="BL701">
        <v>2.0499999999999998</v>
      </c>
      <c r="BM701">
        <v>3.6</v>
      </c>
      <c r="BN701">
        <v>7</v>
      </c>
      <c r="BO701">
        <v>1.87</v>
      </c>
      <c r="BP701">
        <v>1.87</v>
      </c>
      <c r="BQ701" t="s">
        <v>698</v>
      </c>
      <c r="BR701">
        <f>VLOOKUP(Table3[[#This Row],[Reference]],metron,10,FALSE)</f>
        <v>2.5967403582378576</v>
      </c>
      <c r="BS701">
        <f>VLOOKUP(Table3[[#This Row],[Reference]],metron,11,FALSE)</f>
        <v>1.625948039373891</v>
      </c>
      <c r="BT701">
        <f>VLOOKUP(Table3[[#This Row],[Reference]],metron,12,FALSE)</f>
        <v>0.97079231886396644</v>
      </c>
      <c r="BU701">
        <f>VLOOKUP(Table3[[#This Row],[Reference]],metron,13,FALSE)</f>
        <v>0.71433182698515174</v>
      </c>
      <c r="BV701">
        <f>VLOOKUP(Table3[[#This Row],[Reference]],metron,14,FALSE)</f>
        <v>0.43011620400258233</v>
      </c>
      <c r="BW701">
        <f>VLOOKUP(Table3[[#This Row],[Reference]],metron,15,FALSE)</f>
        <v>13.39951055368614</v>
      </c>
      <c r="BX701">
        <f>VLOOKUP(Table3[[#This Row],[Reference]],metron,16,FALSE)</f>
        <v>9.4252064851636579</v>
      </c>
      <c r="BY701">
        <f>VLOOKUP(Table3[[#This Row],[Reference]],metron,17,FALSE)</f>
        <v>5.7628422023992618</v>
      </c>
      <c r="BZ701">
        <f>VLOOKUP(Table3[[#This Row],[Reference]],metron,18,FALSE)</f>
        <v>3.9375576745616732</v>
      </c>
      <c r="CA701">
        <f>VLOOKUP(Table3[[#This Row],[Reference]],metron,19,FALSE)</f>
        <v>7.636668351286878</v>
      </c>
      <c r="CB701">
        <f>VLOOKUP(Table3[[#This Row],[Reference]],metron,20,FALSE)</f>
        <v>5.4876488106019847</v>
      </c>
      <c r="CC701">
        <f>VLOOKUP(Table3[[#This Row],[Reference]],metron,21,FALSE)</f>
        <v>12.460420531849101</v>
      </c>
      <c r="CD701">
        <f>VLOOKUP(Table3[[#This Row],[Reference]],metron,22,FALSE)</f>
        <v>13.44897959183673</v>
      </c>
      <c r="CE701">
        <f>VLOOKUP(Table3[[#This Row],[Reference]],metron,23,FALSE)</f>
        <v>1.462202380952381</v>
      </c>
      <c r="CF701">
        <f>VLOOKUP(Table3[[#This Row],[Reference]],metron,24,FALSE)</f>
        <v>2.01547619047619</v>
      </c>
      <c r="CG701">
        <f>VLOOKUP(Table3[[#This Row],[Reference]],metron,25,FALSE)</f>
        <v>7.7380952380952384E-2</v>
      </c>
      <c r="CH701">
        <f>VLOOKUP(Table3[[#This Row],[Reference]],metron,26,FALSE)</f>
        <v>0.13754093480202439</v>
      </c>
    </row>
    <row r="702" spans="1:86" hidden="1" x14ac:dyDescent="0.45">
      <c r="A702">
        <v>1606611600</v>
      </c>
      <c r="B702" t="s">
        <v>967</v>
      </c>
      <c r="C702" t="s">
        <v>64</v>
      </c>
      <c r="D702" t="s">
        <v>65</v>
      </c>
      <c r="E702" t="s">
        <v>667</v>
      </c>
      <c r="F702" t="s">
        <v>700</v>
      </c>
      <c r="G702" t="s">
        <v>678</v>
      </c>
      <c r="H702" t="s">
        <v>65</v>
      </c>
      <c r="I702">
        <v>2.2200000000000002</v>
      </c>
      <c r="J702">
        <v>1.26</v>
      </c>
      <c r="K702">
        <v>1.9</v>
      </c>
      <c r="L702">
        <v>1.41</v>
      </c>
      <c r="M702">
        <v>2</v>
      </c>
      <c r="N702">
        <v>0</v>
      </c>
      <c r="O702">
        <v>2</v>
      </c>
      <c r="P702">
        <v>2</v>
      </c>
      <c r="Q702">
        <v>2</v>
      </c>
      <c r="R702">
        <v>0</v>
      </c>
      <c r="S702" t="s">
        <v>968</v>
      </c>
      <c r="U702">
        <v>8</v>
      </c>
      <c r="V702">
        <v>1</v>
      </c>
      <c r="W702">
        <v>2</v>
      </c>
      <c r="X702">
        <v>0</v>
      </c>
      <c r="Y702">
        <v>1</v>
      </c>
      <c r="Z702">
        <v>1</v>
      </c>
      <c r="AA702">
        <v>1</v>
      </c>
      <c r="AB702">
        <v>1</v>
      </c>
      <c r="AC702">
        <v>0</v>
      </c>
      <c r="AD702">
        <v>2</v>
      </c>
      <c r="AE702">
        <v>14</v>
      </c>
      <c r="AF702">
        <v>10</v>
      </c>
      <c r="AG702">
        <v>8</v>
      </c>
      <c r="AH702">
        <v>2</v>
      </c>
      <c r="AI702">
        <v>6</v>
      </c>
      <c r="AJ702">
        <v>8</v>
      </c>
      <c r="AK702">
        <v>12</v>
      </c>
      <c r="AL702">
        <v>19</v>
      </c>
      <c r="AM702">
        <v>70</v>
      </c>
      <c r="AN702">
        <v>30</v>
      </c>
      <c r="AO702">
        <v>1.8</v>
      </c>
      <c r="AP702">
        <v>0.99</v>
      </c>
      <c r="AQ702">
        <v>2.64</v>
      </c>
      <c r="AR702">
        <v>57</v>
      </c>
      <c r="AS702">
        <v>71</v>
      </c>
      <c r="AT702">
        <v>52</v>
      </c>
      <c r="AU702">
        <v>27</v>
      </c>
      <c r="AV702">
        <v>19</v>
      </c>
      <c r="AW702">
        <v>35</v>
      </c>
      <c r="AX702">
        <v>73</v>
      </c>
      <c r="AY702">
        <v>40</v>
      </c>
      <c r="AZ702">
        <v>71</v>
      </c>
      <c r="BA702">
        <v>8.56</v>
      </c>
      <c r="BB702">
        <v>4.1500000000000004</v>
      </c>
      <c r="BC702">
        <v>1.4</v>
      </c>
      <c r="BD702">
        <v>4.2</v>
      </c>
      <c r="BE702">
        <v>7</v>
      </c>
      <c r="BF702">
        <f>(1/BC702+1/BD702+1/BE702-1)/3</f>
        <v>3.174603174603171E-2</v>
      </c>
      <c r="BG702">
        <f>1/Table3[[#This Row],[odds_ft_home_team_win]]-Table3[[#This Row],[Margin/3]]</f>
        <v>0.68253968253968256</v>
      </c>
      <c r="BH702">
        <f>1/Table3[[#This Row],[odds_ft_draw]]-Table3[[#This Row],[Margin/3]]</f>
        <v>0.20634920634920637</v>
      </c>
      <c r="BI702">
        <f>1/Table3[[#This Row],[odds_ft_away_team_win]]-Table3[[#This Row],[Margin/3]]</f>
        <v>0.11111111111111113</v>
      </c>
      <c r="BJ702">
        <f>MROUND(Table3[[#This Row],[ProbH]]*100,2)/100</f>
        <v>0.68</v>
      </c>
      <c r="BK702">
        <v>1.21</v>
      </c>
      <c r="BL702">
        <v>1.68</v>
      </c>
      <c r="BM702">
        <v>2.75</v>
      </c>
      <c r="BN702">
        <v>4.3</v>
      </c>
      <c r="BO702">
        <v>1.83</v>
      </c>
      <c r="BP702">
        <v>1.91</v>
      </c>
      <c r="BQ702" t="s">
        <v>736</v>
      </c>
      <c r="BR702">
        <f>VLOOKUP(Table3[[#This Row],[Reference]],metron,10,FALSE)</f>
        <v>2.9107565011820329</v>
      </c>
      <c r="BS702">
        <f>VLOOKUP(Table3[[#This Row],[Reference]],metron,11,FALSE)</f>
        <v>2.1359338061465718</v>
      </c>
      <c r="BT702">
        <f>VLOOKUP(Table3[[#This Row],[Reference]],metron,12,FALSE)</f>
        <v>0.77482269503546097</v>
      </c>
      <c r="BU702">
        <f>VLOOKUP(Table3[[#This Row],[Reference]],metron,13,FALSE)</f>
        <v>0.93380614657210403</v>
      </c>
      <c r="BV702">
        <f>VLOOKUP(Table3[[#This Row],[Reference]],metron,14,FALSE)</f>
        <v>0.33747044917257679</v>
      </c>
      <c r="BW702">
        <f>VLOOKUP(Table3[[#This Row],[Reference]],metron,15,FALSE)</f>
        <v>15.783723522853959</v>
      </c>
      <c r="BX702">
        <f>VLOOKUP(Table3[[#This Row],[Reference]],metron,16,FALSE)</f>
        <v>8.5830546265328866</v>
      </c>
      <c r="BY702">
        <f>VLOOKUP(Table3[[#This Row],[Reference]],metron,17,FALSE)</f>
        <v>6.7338618346545864</v>
      </c>
      <c r="BZ702">
        <f>VLOOKUP(Table3[[#This Row],[Reference]],metron,18,FALSE)</f>
        <v>3.2842582106455271</v>
      </c>
      <c r="CA702">
        <f>VLOOKUP(Table3[[#This Row],[Reference]],metron,19,FALSE)</f>
        <v>9.049861688199373</v>
      </c>
      <c r="CB702">
        <f>VLOOKUP(Table3[[#This Row],[Reference]],metron,20,FALSE)</f>
        <v>5.2987964158873595</v>
      </c>
      <c r="CC702">
        <f>VLOOKUP(Table3[[#This Row],[Reference]],metron,21,FALSE)</f>
        <v>12.362500000000001</v>
      </c>
      <c r="CD702">
        <f>VLOOKUP(Table3[[#This Row],[Reference]],metron,22,FALSE)</f>
        <v>13.904545454545451</v>
      </c>
      <c r="CE702">
        <f>VLOOKUP(Table3[[#This Row],[Reference]],metron,23,FALSE)</f>
        <v>1.353005464480874</v>
      </c>
      <c r="CF702">
        <f>VLOOKUP(Table3[[#This Row],[Reference]],metron,24,FALSE)</f>
        <v>2.0185792349726781</v>
      </c>
      <c r="CG702">
        <f>VLOOKUP(Table3[[#This Row],[Reference]],metron,25,FALSE)</f>
        <v>6.6666666666666666E-2</v>
      </c>
      <c r="CH702">
        <f>VLOOKUP(Table3[[#This Row],[Reference]],metron,26,FALSE)</f>
        <v>0.1213114754098361</v>
      </c>
    </row>
    <row r="703" spans="1:86" hidden="1" x14ac:dyDescent="0.45">
      <c r="A703">
        <v>1606619160</v>
      </c>
      <c r="B703" t="s">
        <v>969</v>
      </c>
      <c r="C703" t="s">
        <v>64</v>
      </c>
      <c r="D703" t="s">
        <v>65</v>
      </c>
      <c r="E703" t="s">
        <v>694</v>
      </c>
      <c r="F703" t="s">
        <v>666</v>
      </c>
      <c r="G703" t="s">
        <v>731</v>
      </c>
      <c r="H703" t="s">
        <v>65</v>
      </c>
      <c r="I703">
        <v>1.78</v>
      </c>
      <c r="J703">
        <v>1.68</v>
      </c>
      <c r="K703">
        <v>2</v>
      </c>
      <c r="L703">
        <v>1.48</v>
      </c>
      <c r="M703">
        <v>1</v>
      </c>
      <c r="N703">
        <v>2</v>
      </c>
      <c r="O703">
        <v>3</v>
      </c>
      <c r="P703">
        <v>1</v>
      </c>
      <c r="Q703">
        <v>0</v>
      </c>
      <c r="R703">
        <v>1</v>
      </c>
      <c r="S703">
        <v>75</v>
      </c>
      <c r="T703" t="s">
        <v>100</v>
      </c>
      <c r="U703">
        <v>7</v>
      </c>
      <c r="V703">
        <v>6</v>
      </c>
      <c r="W703">
        <v>1</v>
      </c>
      <c r="X703">
        <v>0</v>
      </c>
      <c r="Y703">
        <v>3</v>
      </c>
      <c r="Z703">
        <v>0</v>
      </c>
      <c r="AA703">
        <v>0</v>
      </c>
      <c r="AB703">
        <v>1</v>
      </c>
      <c r="AC703">
        <v>1</v>
      </c>
      <c r="AD703">
        <v>2</v>
      </c>
      <c r="AE703">
        <v>26</v>
      </c>
      <c r="AF703">
        <v>13</v>
      </c>
      <c r="AG703">
        <v>4</v>
      </c>
      <c r="AH703">
        <v>5</v>
      </c>
      <c r="AI703">
        <v>22</v>
      </c>
      <c r="AJ703">
        <v>8</v>
      </c>
      <c r="AK703">
        <v>18</v>
      </c>
      <c r="AL703">
        <v>14</v>
      </c>
      <c r="AM703">
        <v>65</v>
      </c>
      <c r="AN703">
        <v>35</v>
      </c>
      <c r="AO703">
        <v>2.39</v>
      </c>
      <c r="AP703">
        <v>1.38</v>
      </c>
      <c r="AQ703">
        <v>2.5299999999999998</v>
      </c>
      <c r="AR703">
        <v>57</v>
      </c>
      <c r="AS703">
        <v>68</v>
      </c>
      <c r="AT703">
        <v>49</v>
      </c>
      <c r="AU703">
        <v>36</v>
      </c>
      <c r="AV703">
        <v>11</v>
      </c>
      <c r="AW703">
        <v>28</v>
      </c>
      <c r="AX703">
        <v>60</v>
      </c>
      <c r="AY703">
        <v>38</v>
      </c>
      <c r="AZ703">
        <v>79</v>
      </c>
      <c r="BA703">
        <v>9.19</v>
      </c>
      <c r="BB703">
        <v>3.83</v>
      </c>
      <c r="BC703">
        <v>1.73</v>
      </c>
      <c r="BD703">
        <v>3.4</v>
      </c>
      <c r="BE703">
        <v>4.5</v>
      </c>
      <c r="BF703">
        <f>(1/BC703+1/BD703+1/BE703-1)/3</f>
        <v>3.1458183787323492E-2</v>
      </c>
      <c r="BG703">
        <f>1/Table3[[#This Row],[odds_ft_home_team_win]]-Table3[[#This Row],[Margin/3]]</f>
        <v>0.54657649829360144</v>
      </c>
      <c r="BH703">
        <f>1/Table3[[#This Row],[odds_ft_draw]]-Table3[[#This Row],[Margin/3]]</f>
        <v>0.26265946327150003</v>
      </c>
      <c r="BI703">
        <f>1/Table3[[#This Row],[odds_ft_away_team_win]]-Table3[[#This Row],[Margin/3]]</f>
        <v>0.19076403843489873</v>
      </c>
      <c r="BJ703">
        <f>MROUND(Table3[[#This Row],[ProbH]]*100,2)/100</f>
        <v>0.54</v>
      </c>
      <c r="BK703">
        <v>1.37</v>
      </c>
      <c r="BL703">
        <v>2.23</v>
      </c>
      <c r="BM703">
        <v>3.9</v>
      </c>
      <c r="BN703">
        <v>7.75</v>
      </c>
      <c r="BO703">
        <v>2</v>
      </c>
      <c r="BP703">
        <v>1.8</v>
      </c>
      <c r="BQ703" t="s">
        <v>770</v>
      </c>
      <c r="BR703">
        <f>VLOOKUP(Table3[[#This Row],[Reference]],metron,10,FALSE)</f>
        <v>2.6359702267612941</v>
      </c>
      <c r="BS703">
        <f>VLOOKUP(Table3[[#This Row],[Reference]],metron,11,FALSE)</f>
        <v>1.684957590444867</v>
      </c>
      <c r="BT703">
        <f>VLOOKUP(Table3[[#This Row],[Reference]],metron,12,FALSE)</f>
        <v>0.95101263631642718</v>
      </c>
      <c r="BU703">
        <f>VLOOKUP(Table3[[#This Row],[Reference]],metron,13,FALSE)</f>
        <v>0.72650164445213783</v>
      </c>
      <c r="BV703">
        <f>VLOOKUP(Table3[[#This Row],[Reference]],metron,14,FALSE)</f>
        <v>0.42097974727367138</v>
      </c>
      <c r="BW703">
        <f>VLOOKUP(Table3[[#This Row],[Reference]],metron,15,FALSE)</f>
        <v>13.338806970509379</v>
      </c>
      <c r="BX703">
        <f>VLOOKUP(Table3[[#This Row],[Reference]],metron,16,FALSE)</f>
        <v>9.2530160857908843</v>
      </c>
      <c r="BY703">
        <f>VLOOKUP(Table3[[#This Row],[Reference]],metron,17,FALSE)</f>
        <v>5.9915081521739131</v>
      </c>
      <c r="BZ703">
        <f>VLOOKUP(Table3[[#This Row],[Reference]],metron,18,FALSE)</f>
        <v>3.9772418478260869</v>
      </c>
      <c r="CA703">
        <f>VLOOKUP(Table3[[#This Row],[Reference]],metron,19,FALSE)</f>
        <v>7.3472988183354664</v>
      </c>
      <c r="CB703">
        <f>VLOOKUP(Table3[[#This Row],[Reference]],metron,20,FALSE)</f>
        <v>5.2757742379647974</v>
      </c>
      <c r="CC703">
        <f>VLOOKUP(Table3[[#This Row],[Reference]],metron,21,FALSE)</f>
        <v>12.59428182437032</v>
      </c>
      <c r="CD703">
        <f>VLOOKUP(Table3[[#This Row],[Reference]],metron,22,FALSE)</f>
        <v>13.577944179714089</v>
      </c>
      <c r="CE703">
        <f>VLOOKUP(Table3[[#This Row],[Reference]],metron,23,FALSE)</f>
        <v>1.4276913099870301</v>
      </c>
      <c r="CF703">
        <f>VLOOKUP(Table3[[#This Row],[Reference]],metron,24,FALSE)</f>
        <v>1.940985732814527</v>
      </c>
      <c r="CG703">
        <f>VLOOKUP(Table3[[#This Row],[Reference]],metron,25,FALSE)</f>
        <v>8.0739299610894946E-2</v>
      </c>
      <c r="CH703">
        <f>VLOOKUP(Table3[[#This Row],[Reference]],metron,26,FALSE)</f>
        <v>0.12743190661478601</v>
      </c>
    </row>
    <row r="704" spans="1:86" hidden="1" x14ac:dyDescent="0.45">
      <c r="A704">
        <v>1606672800</v>
      </c>
      <c r="B704" t="s">
        <v>970</v>
      </c>
      <c r="C704" t="s">
        <v>64</v>
      </c>
      <c r="D704" t="s">
        <v>65</v>
      </c>
      <c r="E704" t="s">
        <v>682</v>
      </c>
      <c r="F704" t="s">
        <v>693</v>
      </c>
      <c r="G704" t="s">
        <v>673</v>
      </c>
      <c r="H704" t="s">
        <v>65</v>
      </c>
      <c r="I704">
        <v>1.94</v>
      </c>
      <c r="J704">
        <v>1.47</v>
      </c>
      <c r="K704">
        <v>1.45</v>
      </c>
      <c r="L704">
        <v>1.4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U704">
        <v>6</v>
      </c>
      <c r="V704">
        <v>13</v>
      </c>
      <c r="W704">
        <v>1</v>
      </c>
      <c r="X704">
        <v>0</v>
      </c>
      <c r="Y704">
        <v>0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17</v>
      </c>
      <c r="AF704">
        <v>25</v>
      </c>
      <c r="AG704">
        <v>5</v>
      </c>
      <c r="AH704">
        <v>4</v>
      </c>
      <c r="AI704">
        <v>12</v>
      </c>
      <c r="AJ704">
        <v>21</v>
      </c>
      <c r="AK704">
        <v>13</v>
      </c>
      <c r="AL704">
        <v>11</v>
      </c>
      <c r="AM704">
        <v>36</v>
      </c>
      <c r="AN704">
        <v>64</v>
      </c>
      <c r="AO704">
        <v>1.65</v>
      </c>
      <c r="AP704">
        <v>2.33</v>
      </c>
      <c r="AQ704">
        <v>2.25</v>
      </c>
      <c r="AR704">
        <v>55</v>
      </c>
      <c r="AS704">
        <v>68</v>
      </c>
      <c r="AT704">
        <v>36</v>
      </c>
      <c r="AU704">
        <v>17</v>
      </c>
      <c r="AV704">
        <v>8</v>
      </c>
      <c r="AW704">
        <v>22</v>
      </c>
      <c r="AX704">
        <v>63</v>
      </c>
      <c r="AY704">
        <v>41</v>
      </c>
      <c r="AZ704">
        <v>76</v>
      </c>
      <c r="BA704">
        <v>10.98</v>
      </c>
      <c r="BB704">
        <v>5.41</v>
      </c>
      <c r="BC704">
        <v>3.75</v>
      </c>
      <c r="BD704">
        <v>3.35</v>
      </c>
      <c r="BE704">
        <v>2</v>
      </c>
      <c r="BF704">
        <f>(1/BC704+1/BD704+1/BE704-1)/3</f>
        <v>2.172470978441125E-2</v>
      </c>
      <c r="BG704">
        <f>1/Table3[[#This Row],[odds_ft_home_team_win]]-Table3[[#This Row],[Margin/3]]</f>
        <v>0.24494195688225542</v>
      </c>
      <c r="BH704">
        <f>1/Table3[[#This Row],[odds_ft_draw]]-Table3[[#This Row],[Margin/3]]</f>
        <v>0.27678275290215587</v>
      </c>
      <c r="BI704">
        <f>1/Table3[[#This Row],[odds_ft_away_team_win]]-Table3[[#This Row],[Margin/3]]</f>
        <v>0.47827529021558873</v>
      </c>
      <c r="BJ704">
        <f>MROUND(Table3[[#This Row],[ProbH]]*100,2)/100</f>
        <v>0.24</v>
      </c>
      <c r="BK704">
        <v>1.29</v>
      </c>
      <c r="BL704">
        <v>1.95</v>
      </c>
      <c r="BM704">
        <v>3.4</v>
      </c>
      <c r="BN704">
        <v>6.5</v>
      </c>
      <c r="BO704">
        <v>1.77</v>
      </c>
      <c r="BP704">
        <v>2</v>
      </c>
      <c r="BQ704" t="s">
        <v>675</v>
      </c>
      <c r="BR704">
        <f>VLOOKUP(Table3[[#This Row],[Reference]],metron,10,FALSE)</f>
        <v>2.6014437689969609</v>
      </c>
      <c r="BS704">
        <f>VLOOKUP(Table3[[#This Row],[Reference]],metron,11,FALSE)</f>
        <v>1.067249240121581</v>
      </c>
      <c r="BT704">
        <f>VLOOKUP(Table3[[#This Row],[Reference]],metron,12,FALSE)</f>
        <v>1.53419452887538</v>
      </c>
      <c r="BU704">
        <f>VLOOKUP(Table3[[#This Row],[Reference]],metron,13,FALSE)</f>
        <v>0.45589353612167299</v>
      </c>
      <c r="BV704">
        <f>VLOOKUP(Table3[[#This Row],[Reference]],metron,14,FALSE)</f>
        <v>0.65133079847908748</v>
      </c>
      <c r="BW704">
        <f>VLOOKUP(Table3[[#This Row],[Reference]],metron,15,FALSE)</f>
        <v>10.75886524822695</v>
      </c>
      <c r="BX704">
        <f>VLOOKUP(Table3[[#This Row],[Reference]],metron,16,FALSE)</f>
        <v>12.46679561573179</v>
      </c>
      <c r="BY704">
        <f>VLOOKUP(Table3[[#This Row],[Reference]],metron,17,FALSE)</f>
        <v>4.1157347204161248</v>
      </c>
      <c r="BZ704">
        <f>VLOOKUP(Table3[[#This Row],[Reference]],metron,18,FALSE)</f>
        <v>5.1072821846553964</v>
      </c>
      <c r="CA704">
        <f>VLOOKUP(Table3[[#This Row],[Reference]],metron,19,FALSE)</f>
        <v>6.6431305278108255</v>
      </c>
      <c r="CB704">
        <f>VLOOKUP(Table3[[#This Row],[Reference]],metron,20,FALSE)</f>
        <v>7.3595134310763939</v>
      </c>
      <c r="CC704">
        <f>VLOOKUP(Table3[[#This Row],[Reference]],metron,21,FALSE)</f>
        <v>13.11140235910878</v>
      </c>
      <c r="CD704">
        <f>VLOOKUP(Table3[[#This Row],[Reference]],metron,22,FALSE)</f>
        <v>12.93184796854522</v>
      </c>
      <c r="CE704">
        <f>VLOOKUP(Table3[[#This Row],[Reference]],metron,23,FALSE)</f>
        <v>1.8341677096370459</v>
      </c>
      <c r="CF704">
        <f>VLOOKUP(Table3[[#This Row],[Reference]],metron,24,FALSE)</f>
        <v>1.7903629536921151</v>
      </c>
      <c r="CG704">
        <f>VLOOKUP(Table3[[#This Row],[Reference]],metron,25,FALSE)</f>
        <v>0.1095118898623279</v>
      </c>
      <c r="CH704">
        <f>VLOOKUP(Table3[[#This Row],[Reference]],metron,26,FALSE)</f>
        <v>9.3241551939924908E-2</v>
      </c>
    </row>
    <row r="705" spans="1:86" hidden="1" x14ac:dyDescent="0.45">
      <c r="A705">
        <v>1606696200</v>
      </c>
      <c r="B705" t="s">
        <v>971</v>
      </c>
      <c r="C705" t="s">
        <v>64</v>
      </c>
      <c r="D705" t="s">
        <v>65</v>
      </c>
      <c r="E705" t="s">
        <v>671</v>
      </c>
      <c r="F705" t="s">
        <v>661</v>
      </c>
      <c r="G705" t="s">
        <v>743</v>
      </c>
      <c r="H705" t="s">
        <v>65</v>
      </c>
      <c r="I705">
        <v>1.78</v>
      </c>
      <c r="J705">
        <v>1.63</v>
      </c>
      <c r="K705">
        <v>1.98</v>
      </c>
      <c r="L705">
        <v>1.5</v>
      </c>
      <c r="M705">
        <v>0</v>
      </c>
      <c r="N705">
        <v>1</v>
      </c>
      <c r="O705">
        <v>1</v>
      </c>
      <c r="P705">
        <v>0</v>
      </c>
      <c r="Q705">
        <v>0</v>
      </c>
      <c r="R705">
        <v>0</v>
      </c>
      <c r="T705">
        <v>83</v>
      </c>
      <c r="U705">
        <v>2</v>
      </c>
      <c r="V705">
        <v>9</v>
      </c>
      <c r="W705">
        <v>2</v>
      </c>
      <c r="X705">
        <v>0</v>
      </c>
      <c r="Y705">
        <v>1</v>
      </c>
      <c r="Z705">
        <v>0</v>
      </c>
      <c r="AA705">
        <v>0</v>
      </c>
      <c r="AB705">
        <v>2</v>
      </c>
      <c r="AC705">
        <v>0</v>
      </c>
      <c r="AD705">
        <v>1</v>
      </c>
      <c r="AE705">
        <v>10</v>
      </c>
      <c r="AF705">
        <v>24</v>
      </c>
      <c r="AG705">
        <v>4</v>
      </c>
      <c r="AH705">
        <v>5</v>
      </c>
      <c r="AI705">
        <v>6</v>
      </c>
      <c r="AJ705">
        <v>19</v>
      </c>
      <c r="AK705">
        <v>11</v>
      </c>
      <c r="AL705">
        <v>11</v>
      </c>
      <c r="AM705">
        <v>28</v>
      </c>
      <c r="AN705">
        <v>72</v>
      </c>
      <c r="AO705">
        <v>1.03</v>
      </c>
      <c r="AP705">
        <v>2.48</v>
      </c>
      <c r="AQ705">
        <v>2.5099999999999998</v>
      </c>
      <c r="AR705">
        <v>51</v>
      </c>
      <c r="AS705">
        <v>84</v>
      </c>
      <c r="AT705">
        <v>43</v>
      </c>
      <c r="AU705">
        <v>22</v>
      </c>
      <c r="AV705">
        <v>8</v>
      </c>
      <c r="AW705">
        <v>19</v>
      </c>
      <c r="AX705">
        <v>60</v>
      </c>
      <c r="AY705">
        <v>51</v>
      </c>
      <c r="AZ705">
        <v>92</v>
      </c>
      <c r="BA705">
        <v>12.05</v>
      </c>
      <c r="BB705">
        <v>3.87</v>
      </c>
      <c r="BC705">
        <v>2.2000000000000002</v>
      </c>
      <c r="BD705">
        <v>3.65</v>
      </c>
      <c r="BE705">
        <v>2.95</v>
      </c>
      <c r="BF705">
        <f>(1/BC705+1/BD705+1/BE705-1)/3</f>
        <v>2.250036937754607E-2</v>
      </c>
      <c r="BG705">
        <f>1/Table3[[#This Row],[odds_ft_home_team_win]]-Table3[[#This Row],[Margin/3]]</f>
        <v>0.43204508516790846</v>
      </c>
      <c r="BH705">
        <f>1/Table3[[#This Row],[odds_ft_draw]]-Table3[[#This Row],[Margin/3]]</f>
        <v>0.25147223336217994</v>
      </c>
      <c r="BI705">
        <f>1/Table3[[#This Row],[odds_ft_away_team_win]]-Table3[[#This Row],[Margin/3]]</f>
        <v>0.31648268146991154</v>
      </c>
      <c r="BJ705">
        <f>MROUND(Table3[[#This Row],[ProbH]]*100,2)/100</f>
        <v>0.44</v>
      </c>
      <c r="BK705">
        <v>1.26</v>
      </c>
      <c r="BL705">
        <v>1.87</v>
      </c>
      <c r="BM705">
        <v>3.15</v>
      </c>
      <c r="BN705">
        <v>6</v>
      </c>
      <c r="BO705">
        <v>1.71</v>
      </c>
      <c r="BP705">
        <v>2.1</v>
      </c>
      <c r="BQ705" t="s">
        <v>770</v>
      </c>
      <c r="BR705">
        <f>VLOOKUP(Table3[[#This Row],[Reference]],metron,10,FALSE)</f>
        <v>2.4807646356033461</v>
      </c>
      <c r="BS705">
        <f>VLOOKUP(Table3[[#This Row],[Reference]],metron,11,FALSE)</f>
        <v>1.4140979689366791</v>
      </c>
      <c r="BT705">
        <f>VLOOKUP(Table3[[#This Row],[Reference]],metron,12,FALSE)</f>
        <v>1.0666666666666671</v>
      </c>
      <c r="BU705">
        <f>VLOOKUP(Table3[[#This Row],[Reference]],metron,13,FALSE)</f>
        <v>0.62712066905615294</v>
      </c>
      <c r="BV705">
        <f>VLOOKUP(Table3[[#This Row],[Reference]],metron,14,FALSE)</f>
        <v>0.46009557945041818</v>
      </c>
      <c r="BW705">
        <f>VLOOKUP(Table3[[#This Row],[Reference]],metron,15,FALSE)</f>
        <v>12.56969280146722</v>
      </c>
      <c r="BX705">
        <f>VLOOKUP(Table3[[#This Row],[Reference]],metron,16,FALSE)</f>
        <v>9.8695552498853729</v>
      </c>
      <c r="BY705">
        <f>VLOOKUP(Table3[[#This Row],[Reference]],metron,17,FALSE)</f>
        <v>5.2754256787850897</v>
      </c>
      <c r="BZ705">
        <f>VLOOKUP(Table3[[#This Row],[Reference]],metron,18,FALSE)</f>
        <v>4.1279337321675103</v>
      </c>
      <c r="CA705">
        <f>VLOOKUP(Table3[[#This Row],[Reference]],metron,19,FALSE)</f>
        <v>7.2942671226821298</v>
      </c>
      <c r="CB705">
        <f>VLOOKUP(Table3[[#This Row],[Reference]],metron,20,FALSE)</f>
        <v>5.7416215177178627</v>
      </c>
      <c r="CC705">
        <f>VLOOKUP(Table3[[#This Row],[Reference]],metron,21,FALSE)</f>
        <v>12.897246007868549</v>
      </c>
      <c r="CD705">
        <f>VLOOKUP(Table3[[#This Row],[Reference]],metron,22,FALSE)</f>
        <v>13.507058551261281</v>
      </c>
      <c r="CE705">
        <f>VLOOKUP(Table3[[#This Row],[Reference]],metron,23,FALSE)</f>
        <v>1.576522702104098</v>
      </c>
      <c r="CF705">
        <f>VLOOKUP(Table3[[#This Row],[Reference]],metron,24,FALSE)</f>
        <v>1.917165005537099</v>
      </c>
      <c r="CG705">
        <f>VLOOKUP(Table3[[#This Row],[Reference]],metron,25,FALSE)</f>
        <v>8.4385382059800659E-2</v>
      </c>
      <c r="CH705">
        <f>VLOOKUP(Table3[[#This Row],[Reference]],metron,26,FALSE)</f>
        <v>0.1233665559246955</v>
      </c>
    </row>
    <row r="706" spans="1:86" hidden="1" x14ac:dyDescent="0.45">
      <c r="A706">
        <v>1606964700</v>
      </c>
      <c r="B706" t="s">
        <v>972</v>
      </c>
      <c r="C706" t="s">
        <v>64</v>
      </c>
      <c r="D706" t="s">
        <v>65</v>
      </c>
      <c r="E706" t="s">
        <v>666</v>
      </c>
      <c r="F706" t="s">
        <v>667</v>
      </c>
      <c r="G706" t="s">
        <v>743</v>
      </c>
      <c r="H706" t="s">
        <v>65</v>
      </c>
      <c r="I706">
        <v>1.75</v>
      </c>
      <c r="J706">
        <v>2.2599999999999998</v>
      </c>
      <c r="K706">
        <v>1.48</v>
      </c>
      <c r="L706">
        <v>1.9</v>
      </c>
      <c r="M706">
        <v>1</v>
      </c>
      <c r="N706">
        <v>1</v>
      </c>
      <c r="O706">
        <v>2</v>
      </c>
      <c r="P706">
        <v>1</v>
      </c>
      <c r="Q706">
        <v>0</v>
      </c>
      <c r="R706">
        <v>1</v>
      </c>
      <c r="S706">
        <v>52</v>
      </c>
      <c r="T706">
        <v>38</v>
      </c>
      <c r="U706">
        <v>4</v>
      </c>
      <c r="V706">
        <v>6</v>
      </c>
      <c r="W706">
        <v>0</v>
      </c>
      <c r="X706">
        <v>0</v>
      </c>
      <c r="Y706">
        <v>3</v>
      </c>
      <c r="Z706">
        <v>0</v>
      </c>
      <c r="AA706">
        <v>0</v>
      </c>
      <c r="AB706">
        <v>0</v>
      </c>
      <c r="AC706">
        <v>0</v>
      </c>
      <c r="AD706">
        <v>3</v>
      </c>
      <c r="AE706">
        <v>11</v>
      </c>
      <c r="AF706">
        <v>21</v>
      </c>
      <c r="AG706">
        <v>2</v>
      </c>
      <c r="AH706">
        <v>4</v>
      </c>
      <c r="AI706">
        <v>9</v>
      </c>
      <c r="AJ706">
        <v>17</v>
      </c>
      <c r="AK706">
        <v>20</v>
      </c>
      <c r="AL706">
        <v>12</v>
      </c>
      <c r="AM706">
        <v>37</v>
      </c>
      <c r="AN706">
        <v>63</v>
      </c>
      <c r="AO706">
        <v>1.03</v>
      </c>
      <c r="AP706">
        <v>2.0099999999999998</v>
      </c>
      <c r="AQ706">
        <v>2.2599999999999998</v>
      </c>
      <c r="AR706">
        <v>49</v>
      </c>
      <c r="AS706">
        <v>70</v>
      </c>
      <c r="AT706">
        <v>44</v>
      </c>
      <c r="AU706">
        <v>18</v>
      </c>
      <c r="AV706">
        <v>8</v>
      </c>
      <c r="AW706">
        <v>21</v>
      </c>
      <c r="AX706">
        <v>59</v>
      </c>
      <c r="AY706">
        <v>34</v>
      </c>
      <c r="AZ706">
        <v>75</v>
      </c>
      <c r="BA706">
        <v>8.5</v>
      </c>
      <c r="BB706">
        <v>4</v>
      </c>
      <c r="BC706">
        <v>2.88</v>
      </c>
      <c r="BD706">
        <v>3.25</v>
      </c>
      <c r="BE706">
        <v>2.4</v>
      </c>
      <c r="BF706">
        <f>(1/BC706+1/BD706+1/BE706-1)/3</f>
        <v>2.3860398860398851E-2</v>
      </c>
      <c r="BG706">
        <f>1/Table3[[#This Row],[odds_ft_home_team_win]]-Table3[[#This Row],[Margin/3]]</f>
        <v>0.32336182336182334</v>
      </c>
      <c r="BH706">
        <f>1/Table3[[#This Row],[odds_ft_draw]]-Table3[[#This Row],[Margin/3]]</f>
        <v>0.28383190883190884</v>
      </c>
      <c r="BI706">
        <f>1/Table3[[#This Row],[odds_ft_away_team_win]]-Table3[[#This Row],[Margin/3]]</f>
        <v>0.39280626780626782</v>
      </c>
      <c r="BJ706">
        <f>MROUND(Table3[[#This Row],[ProbH]]*100,2)/100</f>
        <v>0.32</v>
      </c>
      <c r="BK706">
        <v>1.33</v>
      </c>
      <c r="BL706">
        <v>2.14</v>
      </c>
      <c r="BM706">
        <v>3.75</v>
      </c>
      <c r="BN706">
        <v>7.25</v>
      </c>
      <c r="BO706">
        <v>1.83</v>
      </c>
      <c r="BP706">
        <v>1.91</v>
      </c>
      <c r="BQ706" t="s">
        <v>669</v>
      </c>
      <c r="BR706">
        <f>VLOOKUP(Table3[[#This Row],[Reference]],metron,10,FALSE)</f>
        <v>2.5313454284174597</v>
      </c>
      <c r="BS706">
        <f>VLOOKUP(Table3[[#This Row],[Reference]],metron,11,FALSE)</f>
        <v>1.210167055864918</v>
      </c>
      <c r="BT706">
        <f>VLOOKUP(Table3[[#This Row],[Reference]],metron,12,FALSE)</f>
        <v>1.3211783725525419</v>
      </c>
      <c r="BU706">
        <f>VLOOKUP(Table3[[#This Row],[Reference]],metron,13,FALSE)</f>
        <v>0.53135669362084459</v>
      </c>
      <c r="BV706">
        <f>VLOOKUP(Table3[[#This Row],[Reference]],metron,14,FALSE)</f>
        <v>0.55633423180592989</v>
      </c>
      <c r="BW706">
        <f>VLOOKUP(Table3[[#This Row],[Reference]],metron,15,FALSE)</f>
        <v>11.21109010712035</v>
      </c>
      <c r="BX706">
        <f>VLOOKUP(Table3[[#This Row],[Reference]],metron,16,FALSE)</f>
        <v>11.01700787401575</v>
      </c>
      <c r="BY706">
        <f>VLOOKUP(Table3[[#This Row],[Reference]],metron,17,FALSE)</f>
        <v>4.6792332268370611</v>
      </c>
      <c r="BZ706">
        <f>VLOOKUP(Table3[[#This Row],[Reference]],metron,18,FALSE)</f>
        <v>4.7080804854679013</v>
      </c>
      <c r="CA706">
        <f>VLOOKUP(Table3[[#This Row],[Reference]],metron,19,FALSE)</f>
        <v>6.5318568802832893</v>
      </c>
      <c r="CB706">
        <f>VLOOKUP(Table3[[#This Row],[Reference]],metron,20,FALSE)</f>
        <v>6.3089273885478487</v>
      </c>
      <c r="CC706">
        <f>VLOOKUP(Table3[[#This Row],[Reference]],metron,21,FALSE)</f>
        <v>12.72547770700637</v>
      </c>
      <c r="CD706">
        <f>VLOOKUP(Table3[[#This Row],[Reference]],metron,22,FALSE)</f>
        <v>13.06847133757962</v>
      </c>
      <c r="CE706">
        <f>VLOOKUP(Table3[[#This Row],[Reference]],metron,23,FALSE)</f>
        <v>1.6902356902356901</v>
      </c>
      <c r="CF706">
        <f>VLOOKUP(Table3[[#This Row],[Reference]],metron,24,FALSE)</f>
        <v>1.8050198959289869</v>
      </c>
      <c r="CG706">
        <f>VLOOKUP(Table3[[#This Row],[Reference]],metron,25,FALSE)</f>
        <v>0.105907560453015</v>
      </c>
      <c r="CH706">
        <f>VLOOKUP(Table3[[#This Row],[Reference]],metron,26,FALSE)</f>
        <v>0.1141720232629324</v>
      </c>
    </row>
    <row r="707" spans="1:86" hidden="1" x14ac:dyDescent="0.45">
      <c r="A707">
        <v>1607050800</v>
      </c>
      <c r="B707" t="s">
        <v>973</v>
      </c>
      <c r="C707" t="s">
        <v>64</v>
      </c>
      <c r="D707" t="s">
        <v>65</v>
      </c>
      <c r="E707" t="s">
        <v>671</v>
      </c>
      <c r="F707" t="s">
        <v>682</v>
      </c>
      <c r="G707" t="s">
        <v>668</v>
      </c>
      <c r="H707" t="s">
        <v>65</v>
      </c>
      <c r="I707">
        <v>1.68</v>
      </c>
      <c r="J707">
        <v>1.89</v>
      </c>
      <c r="K707">
        <v>1.98</v>
      </c>
      <c r="L707">
        <v>1.45</v>
      </c>
      <c r="M707">
        <v>4</v>
      </c>
      <c r="N707">
        <v>0</v>
      </c>
      <c r="O707">
        <v>4</v>
      </c>
      <c r="P707">
        <v>3</v>
      </c>
      <c r="Q707">
        <v>3</v>
      </c>
      <c r="R707">
        <v>0</v>
      </c>
      <c r="S707" t="s">
        <v>974</v>
      </c>
      <c r="U707">
        <v>8</v>
      </c>
      <c r="V707">
        <v>2</v>
      </c>
      <c r="W707">
        <v>1</v>
      </c>
      <c r="X707">
        <v>0</v>
      </c>
      <c r="Y707">
        <v>2</v>
      </c>
      <c r="Z707">
        <v>0</v>
      </c>
      <c r="AA707">
        <v>1</v>
      </c>
      <c r="AB707">
        <v>0</v>
      </c>
      <c r="AC707">
        <v>1</v>
      </c>
      <c r="AD707">
        <v>1</v>
      </c>
      <c r="AE707">
        <v>13</v>
      </c>
      <c r="AF707">
        <v>16</v>
      </c>
      <c r="AG707">
        <v>7</v>
      </c>
      <c r="AH707">
        <v>5</v>
      </c>
      <c r="AI707">
        <v>6</v>
      </c>
      <c r="AJ707">
        <v>11</v>
      </c>
      <c r="AK707">
        <v>16</v>
      </c>
      <c r="AL707">
        <v>10</v>
      </c>
      <c r="AM707">
        <v>41</v>
      </c>
      <c r="AN707">
        <v>59</v>
      </c>
      <c r="AO707">
        <v>1.6</v>
      </c>
      <c r="AP707">
        <v>1.65</v>
      </c>
      <c r="AQ707">
        <v>2.4</v>
      </c>
      <c r="AR707">
        <v>50</v>
      </c>
      <c r="AS707">
        <v>74</v>
      </c>
      <c r="AT707">
        <v>42</v>
      </c>
      <c r="AU707">
        <v>21</v>
      </c>
      <c r="AV707">
        <v>11</v>
      </c>
      <c r="AW707">
        <v>19</v>
      </c>
      <c r="AX707">
        <v>63</v>
      </c>
      <c r="AY707">
        <v>48</v>
      </c>
      <c r="AZ707">
        <v>84</v>
      </c>
      <c r="BA707">
        <v>12.48</v>
      </c>
      <c r="BB707">
        <v>4.47</v>
      </c>
      <c r="BC707">
        <v>1.61</v>
      </c>
      <c r="BD707">
        <v>3.9</v>
      </c>
      <c r="BE707">
        <v>5.25</v>
      </c>
      <c r="BF707">
        <f>(1/BC707+1/BD707+1/BE707-1)/3</f>
        <v>2.2668153102935722E-2</v>
      </c>
      <c r="BG707">
        <f>1/Table3[[#This Row],[odds_ft_home_team_win]]-Table3[[#This Row],[Margin/3]]</f>
        <v>0.59844985931942452</v>
      </c>
      <c r="BH707">
        <f>1/Table3[[#This Row],[odds_ft_draw]]-Table3[[#This Row],[Margin/3]]</f>
        <v>0.23374210330732073</v>
      </c>
      <c r="BI707">
        <f>1/Table3[[#This Row],[odds_ft_away_team_win]]-Table3[[#This Row],[Margin/3]]</f>
        <v>0.16780803737325475</v>
      </c>
      <c r="BJ707">
        <f>MROUND(Table3[[#This Row],[ProbH]]*100,2)/100</f>
        <v>0.6</v>
      </c>
      <c r="BK707">
        <v>1.24</v>
      </c>
      <c r="BL707">
        <v>1.77</v>
      </c>
      <c r="BM707">
        <v>2.95</v>
      </c>
      <c r="BN707">
        <v>5.5</v>
      </c>
      <c r="BO707">
        <v>1.77</v>
      </c>
      <c r="BP707">
        <v>2</v>
      </c>
      <c r="BQ707" t="s">
        <v>770</v>
      </c>
      <c r="BR707">
        <f>VLOOKUP(Table3[[#This Row],[Reference]],metron,10,FALSE)</f>
        <v>2.7310090702947849</v>
      </c>
      <c r="BS707">
        <f>VLOOKUP(Table3[[#This Row],[Reference]],metron,11,FALSE)</f>
        <v>1.841836734693878</v>
      </c>
      <c r="BT707">
        <f>VLOOKUP(Table3[[#This Row],[Reference]],metron,12,FALSE)</f>
        <v>0.88917233560090703</v>
      </c>
      <c r="BU707">
        <f>VLOOKUP(Table3[[#This Row],[Reference]],metron,13,FALSE)</f>
        <v>0.804822695035461</v>
      </c>
      <c r="BV707">
        <f>VLOOKUP(Table3[[#This Row],[Reference]],metron,14,FALSE)</f>
        <v>0.38099290780141842</v>
      </c>
      <c r="BW707">
        <f>VLOOKUP(Table3[[#This Row],[Reference]],metron,15,FALSE)</f>
        <v>14.25174825174825</v>
      </c>
      <c r="BX707">
        <f>VLOOKUP(Table3[[#This Row],[Reference]],metron,16,FALSE)</f>
        <v>8.8316683316683324</v>
      </c>
      <c r="BY707">
        <f>VLOOKUP(Table3[[#This Row],[Reference]],metron,17,FALSE)</f>
        <v>6.2901265822784813</v>
      </c>
      <c r="BZ707">
        <f>VLOOKUP(Table3[[#This Row],[Reference]],metron,18,FALSE)</f>
        <v>3.6162025316455702</v>
      </c>
      <c r="CA707">
        <f>VLOOKUP(Table3[[#This Row],[Reference]],metron,19,FALSE)</f>
        <v>7.9616216694697686</v>
      </c>
      <c r="CB707">
        <f>VLOOKUP(Table3[[#This Row],[Reference]],metron,20,FALSE)</f>
        <v>5.2154658000227627</v>
      </c>
      <c r="CC707">
        <f>VLOOKUP(Table3[[#This Row],[Reference]],metron,21,FALSE)</f>
        <v>12.444895886236671</v>
      </c>
      <c r="CD707">
        <f>VLOOKUP(Table3[[#This Row],[Reference]],metron,22,FALSE)</f>
        <v>13.620619603859829</v>
      </c>
      <c r="CE707">
        <f>VLOOKUP(Table3[[#This Row],[Reference]],metron,23,FALSE)</f>
        <v>1.406084017382907</v>
      </c>
      <c r="CF707">
        <f>VLOOKUP(Table3[[#This Row],[Reference]],metron,24,FALSE)</f>
        <v>2.070980202800579</v>
      </c>
      <c r="CG707">
        <f>VLOOKUP(Table3[[#This Row],[Reference]],metron,25,FALSE)</f>
        <v>6.1323032351521013E-2</v>
      </c>
      <c r="CH707">
        <f>VLOOKUP(Table3[[#This Row],[Reference]],metron,26,FALSE)</f>
        <v>0.1313375181071946</v>
      </c>
    </row>
    <row r="708" spans="1:86" hidden="1" x14ac:dyDescent="0.45">
      <c r="A708">
        <v>1607223600</v>
      </c>
      <c r="B708" t="s">
        <v>975</v>
      </c>
      <c r="C708" t="s">
        <v>64</v>
      </c>
      <c r="D708" t="s">
        <v>65</v>
      </c>
      <c r="E708" t="s">
        <v>667</v>
      </c>
      <c r="F708" t="s">
        <v>666</v>
      </c>
      <c r="G708" t="s">
        <v>720</v>
      </c>
      <c r="H708" t="s">
        <v>65</v>
      </c>
      <c r="I708">
        <v>2.2000000000000002</v>
      </c>
      <c r="J708">
        <v>1.71</v>
      </c>
      <c r="K708">
        <v>1.9</v>
      </c>
      <c r="L708">
        <v>1.48</v>
      </c>
      <c r="M708">
        <v>1</v>
      </c>
      <c r="N708">
        <v>0</v>
      </c>
      <c r="O708">
        <v>1</v>
      </c>
      <c r="P708">
        <v>1</v>
      </c>
      <c r="Q708">
        <v>1</v>
      </c>
      <c r="R708">
        <v>0</v>
      </c>
      <c r="S708">
        <v>18</v>
      </c>
      <c r="U708">
        <v>4</v>
      </c>
      <c r="V708">
        <v>1</v>
      </c>
      <c r="W708">
        <v>2</v>
      </c>
      <c r="X708">
        <v>0</v>
      </c>
      <c r="Y708">
        <v>4</v>
      </c>
      <c r="Z708">
        <v>0</v>
      </c>
      <c r="AA708">
        <v>2</v>
      </c>
      <c r="AB708">
        <v>0</v>
      </c>
      <c r="AC708">
        <v>2</v>
      </c>
      <c r="AD708">
        <v>2</v>
      </c>
      <c r="AE708">
        <v>11</v>
      </c>
      <c r="AF708">
        <v>12</v>
      </c>
      <c r="AG708">
        <v>4</v>
      </c>
      <c r="AH708">
        <v>2</v>
      </c>
      <c r="AI708">
        <v>7</v>
      </c>
      <c r="AJ708">
        <v>10</v>
      </c>
      <c r="AK708">
        <v>14</v>
      </c>
      <c r="AL708">
        <v>17</v>
      </c>
      <c r="AM708">
        <v>41</v>
      </c>
      <c r="AN708">
        <v>59</v>
      </c>
      <c r="AO708">
        <v>1.25</v>
      </c>
      <c r="AP708">
        <v>1.1599999999999999</v>
      </c>
      <c r="AQ708">
        <v>2.25</v>
      </c>
      <c r="AR708">
        <v>52</v>
      </c>
      <c r="AS708">
        <v>71</v>
      </c>
      <c r="AT708">
        <v>42</v>
      </c>
      <c r="AU708">
        <v>17</v>
      </c>
      <c r="AV708">
        <v>8</v>
      </c>
      <c r="AW708">
        <v>20</v>
      </c>
      <c r="AX708">
        <v>61</v>
      </c>
      <c r="AY708">
        <v>32</v>
      </c>
      <c r="AZ708">
        <v>76</v>
      </c>
      <c r="BA708">
        <v>8.57</v>
      </c>
      <c r="BB708">
        <v>3.95</v>
      </c>
      <c r="BC708">
        <v>1.8</v>
      </c>
      <c r="BD708">
        <v>3.6</v>
      </c>
      <c r="BE708">
        <v>4.25</v>
      </c>
      <c r="BF708">
        <f>(1/BC708+1/BD708+1/BE708-1)/3</f>
        <v>2.2875816993464044E-2</v>
      </c>
      <c r="BG708">
        <f>1/Table3[[#This Row],[odds_ft_home_team_win]]-Table3[[#This Row],[Margin/3]]</f>
        <v>0.5326797385620915</v>
      </c>
      <c r="BH708">
        <f>1/Table3[[#This Row],[odds_ft_draw]]-Table3[[#This Row],[Margin/3]]</f>
        <v>0.25490196078431376</v>
      </c>
      <c r="BI708">
        <f>1/Table3[[#This Row],[odds_ft_away_team_win]]-Table3[[#This Row],[Margin/3]]</f>
        <v>0.21241830065359477</v>
      </c>
      <c r="BJ708">
        <f>MROUND(Table3[[#This Row],[ProbH]]*100,2)/100</f>
        <v>0.54</v>
      </c>
      <c r="BK708">
        <v>1.25</v>
      </c>
      <c r="BL708">
        <v>1.8</v>
      </c>
      <c r="BM708">
        <v>3</v>
      </c>
      <c r="BN708">
        <v>5.75</v>
      </c>
      <c r="BO708">
        <v>1.74</v>
      </c>
      <c r="BP708">
        <v>2.0499999999999998</v>
      </c>
      <c r="BQ708" t="s">
        <v>736</v>
      </c>
      <c r="BR708">
        <f>VLOOKUP(Table3[[#This Row],[Reference]],metron,10,FALSE)</f>
        <v>2.6359702267612941</v>
      </c>
      <c r="BS708">
        <f>VLOOKUP(Table3[[#This Row],[Reference]],metron,11,FALSE)</f>
        <v>1.684957590444867</v>
      </c>
      <c r="BT708">
        <f>VLOOKUP(Table3[[#This Row],[Reference]],metron,12,FALSE)</f>
        <v>0.95101263631642718</v>
      </c>
      <c r="BU708">
        <f>VLOOKUP(Table3[[#This Row],[Reference]],metron,13,FALSE)</f>
        <v>0.72650164445213783</v>
      </c>
      <c r="BV708">
        <f>VLOOKUP(Table3[[#This Row],[Reference]],metron,14,FALSE)</f>
        <v>0.42097974727367138</v>
      </c>
      <c r="BW708">
        <f>VLOOKUP(Table3[[#This Row],[Reference]],metron,15,FALSE)</f>
        <v>13.338806970509379</v>
      </c>
      <c r="BX708">
        <f>VLOOKUP(Table3[[#This Row],[Reference]],metron,16,FALSE)</f>
        <v>9.2530160857908843</v>
      </c>
      <c r="BY708">
        <f>VLOOKUP(Table3[[#This Row],[Reference]],metron,17,FALSE)</f>
        <v>5.9915081521739131</v>
      </c>
      <c r="BZ708">
        <f>VLOOKUP(Table3[[#This Row],[Reference]],metron,18,FALSE)</f>
        <v>3.9772418478260869</v>
      </c>
      <c r="CA708">
        <f>VLOOKUP(Table3[[#This Row],[Reference]],metron,19,FALSE)</f>
        <v>7.3472988183354664</v>
      </c>
      <c r="CB708">
        <f>VLOOKUP(Table3[[#This Row],[Reference]],metron,20,FALSE)</f>
        <v>5.2757742379647974</v>
      </c>
      <c r="CC708">
        <f>VLOOKUP(Table3[[#This Row],[Reference]],metron,21,FALSE)</f>
        <v>12.59428182437032</v>
      </c>
      <c r="CD708">
        <f>VLOOKUP(Table3[[#This Row],[Reference]],metron,22,FALSE)</f>
        <v>13.577944179714089</v>
      </c>
      <c r="CE708">
        <f>VLOOKUP(Table3[[#This Row],[Reference]],metron,23,FALSE)</f>
        <v>1.4276913099870301</v>
      </c>
      <c r="CF708">
        <f>VLOOKUP(Table3[[#This Row],[Reference]],metron,24,FALSE)</f>
        <v>1.940985732814527</v>
      </c>
      <c r="CG708">
        <f>VLOOKUP(Table3[[#This Row],[Reference]],metron,25,FALSE)</f>
        <v>8.0739299610894946E-2</v>
      </c>
      <c r="CH708">
        <f>VLOOKUP(Table3[[#This Row],[Reference]],metron,26,FALSE)</f>
        <v>0.12743190661478601</v>
      </c>
    </row>
    <row r="709" spans="1:86" hidden="1" x14ac:dyDescent="0.45">
      <c r="A709">
        <v>1607301000</v>
      </c>
      <c r="B709" t="s">
        <v>976</v>
      </c>
      <c r="C709" t="s">
        <v>64</v>
      </c>
      <c r="D709" t="s">
        <v>65</v>
      </c>
      <c r="E709" t="s">
        <v>682</v>
      </c>
      <c r="F709" t="s">
        <v>671</v>
      </c>
      <c r="G709" t="s">
        <v>678</v>
      </c>
      <c r="H709" t="s">
        <v>65</v>
      </c>
      <c r="I709">
        <v>1.8</v>
      </c>
      <c r="J709">
        <v>1.75</v>
      </c>
      <c r="K709">
        <v>1.45</v>
      </c>
      <c r="L709">
        <v>1.98</v>
      </c>
      <c r="M709">
        <v>4</v>
      </c>
      <c r="N709">
        <v>0</v>
      </c>
      <c r="O709">
        <v>4</v>
      </c>
      <c r="P709">
        <v>3</v>
      </c>
      <c r="Q709">
        <v>3</v>
      </c>
      <c r="R709">
        <v>0</v>
      </c>
      <c r="S709" t="s">
        <v>977</v>
      </c>
      <c r="U709">
        <v>4</v>
      </c>
      <c r="V709">
        <v>4</v>
      </c>
      <c r="W709">
        <v>2</v>
      </c>
      <c r="X709">
        <v>0</v>
      </c>
      <c r="Y709">
        <v>1</v>
      </c>
      <c r="Z709">
        <v>0</v>
      </c>
      <c r="AA709">
        <v>0</v>
      </c>
      <c r="AB709">
        <v>2</v>
      </c>
      <c r="AC709">
        <v>1</v>
      </c>
      <c r="AD709">
        <v>0</v>
      </c>
      <c r="AE709">
        <v>9</v>
      </c>
      <c r="AF709">
        <v>6</v>
      </c>
      <c r="AG709">
        <v>6</v>
      </c>
      <c r="AH709">
        <v>2</v>
      </c>
      <c r="AI709">
        <v>3</v>
      </c>
      <c r="AJ709">
        <v>4</v>
      </c>
      <c r="AK709">
        <v>12</v>
      </c>
      <c r="AL709">
        <v>15</v>
      </c>
      <c r="AM709">
        <v>56</v>
      </c>
      <c r="AN709">
        <v>44</v>
      </c>
      <c r="AO709">
        <v>1.19</v>
      </c>
      <c r="AP709">
        <v>0.75</v>
      </c>
      <c r="AQ709">
        <v>2.48</v>
      </c>
      <c r="AR709">
        <v>48</v>
      </c>
      <c r="AS709">
        <v>75</v>
      </c>
      <c r="AT709">
        <v>45</v>
      </c>
      <c r="AU709">
        <v>25</v>
      </c>
      <c r="AV709">
        <v>10</v>
      </c>
      <c r="AW709">
        <v>23</v>
      </c>
      <c r="AX709">
        <v>65</v>
      </c>
      <c r="AY709">
        <v>45</v>
      </c>
      <c r="AZ709">
        <v>85</v>
      </c>
      <c r="BA709">
        <v>12.35</v>
      </c>
      <c r="BB709">
        <v>4.4000000000000004</v>
      </c>
      <c r="BC709">
        <v>2.9</v>
      </c>
      <c r="BD709">
        <v>3.5</v>
      </c>
      <c r="BE709">
        <v>2.2999999999999998</v>
      </c>
      <c r="BF709">
        <f>(1/BC709+1/BD709+1/BE709-1)/3</f>
        <v>2.1774826872278163E-2</v>
      </c>
      <c r="BG709">
        <f>1/Table3[[#This Row],[odds_ft_home_team_win]]-Table3[[#This Row],[Margin/3]]</f>
        <v>0.32305275933461841</v>
      </c>
      <c r="BH709">
        <f>1/Table3[[#This Row],[odds_ft_draw]]-Table3[[#This Row],[Margin/3]]</f>
        <v>0.26393945884200753</v>
      </c>
      <c r="BI709">
        <f>1/Table3[[#This Row],[odds_ft_away_team_win]]-Table3[[#This Row],[Margin/3]]</f>
        <v>0.41300778182337405</v>
      </c>
      <c r="BJ709">
        <f>MROUND(Table3[[#This Row],[ProbH]]*100,2)/100</f>
        <v>0.32</v>
      </c>
      <c r="BK709">
        <v>1.25</v>
      </c>
      <c r="BL709">
        <v>1.8</v>
      </c>
      <c r="BM709">
        <v>3</v>
      </c>
      <c r="BN709">
        <v>5.75</v>
      </c>
      <c r="BO709">
        <v>1.67</v>
      </c>
      <c r="BP709">
        <v>2.15</v>
      </c>
      <c r="BQ709" t="s">
        <v>675</v>
      </c>
      <c r="BR709">
        <f>VLOOKUP(Table3[[#This Row],[Reference]],metron,10,FALSE)</f>
        <v>2.5313454284174597</v>
      </c>
      <c r="BS709">
        <f>VLOOKUP(Table3[[#This Row],[Reference]],metron,11,FALSE)</f>
        <v>1.210167055864918</v>
      </c>
      <c r="BT709">
        <f>VLOOKUP(Table3[[#This Row],[Reference]],metron,12,FALSE)</f>
        <v>1.3211783725525419</v>
      </c>
      <c r="BU709">
        <f>VLOOKUP(Table3[[#This Row],[Reference]],metron,13,FALSE)</f>
        <v>0.53135669362084459</v>
      </c>
      <c r="BV709">
        <f>VLOOKUP(Table3[[#This Row],[Reference]],metron,14,FALSE)</f>
        <v>0.55633423180592989</v>
      </c>
      <c r="BW709">
        <f>VLOOKUP(Table3[[#This Row],[Reference]],metron,15,FALSE)</f>
        <v>11.21109010712035</v>
      </c>
      <c r="BX709">
        <f>VLOOKUP(Table3[[#This Row],[Reference]],metron,16,FALSE)</f>
        <v>11.01700787401575</v>
      </c>
      <c r="BY709">
        <f>VLOOKUP(Table3[[#This Row],[Reference]],metron,17,FALSE)</f>
        <v>4.6792332268370611</v>
      </c>
      <c r="BZ709">
        <f>VLOOKUP(Table3[[#This Row],[Reference]],metron,18,FALSE)</f>
        <v>4.7080804854679013</v>
      </c>
      <c r="CA709">
        <f>VLOOKUP(Table3[[#This Row],[Reference]],metron,19,FALSE)</f>
        <v>6.5318568802832893</v>
      </c>
      <c r="CB709">
        <f>VLOOKUP(Table3[[#This Row],[Reference]],metron,20,FALSE)</f>
        <v>6.3089273885478487</v>
      </c>
      <c r="CC709">
        <f>VLOOKUP(Table3[[#This Row],[Reference]],metron,21,FALSE)</f>
        <v>12.72547770700637</v>
      </c>
      <c r="CD709">
        <f>VLOOKUP(Table3[[#This Row],[Reference]],metron,22,FALSE)</f>
        <v>13.06847133757962</v>
      </c>
      <c r="CE709">
        <f>VLOOKUP(Table3[[#This Row],[Reference]],metron,23,FALSE)</f>
        <v>1.6902356902356901</v>
      </c>
      <c r="CF709">
        <f>VLOOKUP(Table3[[#This Row],[Reference]],metron,24,FALSE)</f>
        <v>1.8050198959289869</v>
      </c>
      <c r="CG709">
        <f>VLOOKUP(Table3[[#This Row],[Reference]],metron,25,FALSE)</f>
        <v>0.105907560453015</v>
      </c>
      <c r="CH709">
        <f>VLOOKUP(Table3[[#This Row],[Reference]],metron,26,FALSE)</f>
        <v>0.1141720232629324</v>
      </c>
    </row>
    <row r="710" spans="1:86" hidden="1" x14ac:dyDescent="0.45">
      <c r="A710">
        <v>1607655600</v>
      </c>
      <c r="B710" t="s">
        <v>978</v>
      </c>
      <c r="C710" t="s">
        <v>64</v>
      </c>
      <c r="D710" t="s">
        <v>65</v>
      </c>
      <c r="E710" t="s">
        <v>682</v>
      </c>
      <c r="F710" t="s">
        <v>667</v>
      </c>
      <c r="G710" t="s">
        <v>673</v>
      </c>
      <c r="H710" t="s">
        <v>65</v>
      </c>
      <c r="I710">
        <v>1.86</v>
      </c>
      <c r="J710">
        <v>2.2400000000000002</v>
      </c>
      <c r="K710">
        <v>1.45</v>
      </c>
      <c r="L710">
        <v>1.9</v>
      </c>
      <c r="M710">
        <v>1</v>
      </c>
      <c r="N710">
        <v>1</v>
      </c>
      <c r="O710">
        <v>2</v>
      </c>
      <c r="P710">
        <v>0</v>
      </c>
      <c r="Q710">
        <v>0</v>
      </c>
      <c r="R710">
        <v>0</v>
      </c>
      <c r="S710">
        <v>72</v>
      </c>
      <c r="T710">
        <v>89</v>
      </c>
      <c r="U710">
        <v>3</v>
      </c>
      <c r="V710">
        <v>2</v>
      </c>
      <c r="W710">
        <v>2</v>
      </c>
      <c r="X710">
        <v>0</v>
      </c>
      <c r="Y710">
        <v>1</v>
      </c>
      <c r="Z710">
        <v>1</v>
      </c>
      <c r="AA710">
        <v>0</v>
      </c>
      <c r="AB710">
        <v>2</v>
      </c>
      <c r="AC710">
        <v>0</v>
      </c>
      <c r="AD710">
        <v>2</v>
      </c>
      <c r="AE710">
        <v>18</v>
      </c>
      <c r="AF710">
        <v>11</v>
      </c>
      <c r="AG710">
        <v>5</v>
      </c>
      <c r="AH710">
        <v>4</v>
      </c>
      <c r="AI710">
        <v>13</v>
      </c>
      <c r="AJ710">
        <v>7</v>
      </c>
      <c r="AK710">
        <v>19</v>
      </c>
      <c r="AL710">
        <v>11</v>
      </c>
      <c r="AM710">
        <v>46</v>
      </c>
      <c r="AN710">
        <v>54</v>
      </c>
      <c r="AO710">
        <v>1.7</v>
      </c>
      <c r="AP710">
        <v>1.19</v>
      </c>
      <c r="AQ710">
        <v>2.48</v>
      </c>
      <c r="AR710">
        <v>55</v>
      </c>
      <c r="AS710">
        <v>79</v>
      </c>
      <c r="AT710">
        <v>48</v>
      </c>
      <c r="AU710">
        <v>22</v>
      </c>
      <c r="AV710">
        <v>10</v>
      </c>
      <c r="AW710">
        <v>27</v>
      </c>
      <c r="AX710">
        <v>71</v>
      </c>
      <c r="AY710">
        <v>39</v>
      </c>
      <c r="AZ710">
        <v>76</v>
      </c>
      <c r="BA710">
        <v>9.5299999999999994</v>
      </c>
      <c r="BB710">
        <v>4.76</v>
      </c>
      <c r="BC710">
        <v>3.75</v>
      </c>
      <c r="BD710">
        <v>3.4</v>
      </c>
      <c r="BE710">
        <v>1.95</v>
      </c>
      <c r="BF710">
        <f>(1/BC710+1/BD710+1/BE710-1)/3</f>
        <v>2.4534942182001068E-2</v>
      </c>
      <c r="BG710">
        <f>1/Table3[[#This Row],[odds_ft_home_team_win]]-Table3[[#This Row],[Margin/3]]</f>
        <v>0.24213172448466561</v>
      </c>
      <c r="BH710">
        <f>1/Table3[[#This Row],[odds_ft_draw]]-Table3[[#This Row],[Margin/3]]</f>
        <v>0.26958270487682245</v>
      </c>
      <c r="BI710">
        <f>1/Table3[[#This Row],[odds_ft_away_team_win]]-Table3[[#This Row],[Margin/3]]</f>
        <v>0.4882855706385118</v>
      </c>
      <c r="BJ710">
        <f>MROUND(Table3[[#This Row],[ProbH]]*100,2)/100</f>
        <v>0.24</v>
      </c>
      <c r="BK710">
        <v>1.28</v>
      </c>
      <c r="BL710">
        <v>1.95</v>
      </c>
      <c r="BM710">
        <v>3.35</v>
      </c>
      <c r="BN710">
        <v>6.5</v>
      </c>
      <c r="BO710">
        <v>1.77</v>
      </c>
      <c r="BP710">
        <v>2</v>
      </c>
      <c r="BQ710" t="s">
        <v>675</v>
      </c>
      <c r="BR710">
        <f>VLOOKUP(Table3[[#This Row],[Reference]],metron,10,FALSE)</f>
        <v>2.6014437689969609</v>
      </c>
      <c r="BS710">
        <f>VLOOKUP(Table3[[#This Row],[Reference]],metron,11,FALSE)</f>
        <v>1.067249240121581</v>
      </c>
      <c r="BT710">
        <f>VLOOKUP(Table3[[#This Row],[Reference]],metron,12,FALSE)</f>
        <v>1.53419452887538</v>
      </c>
      <c r="BU710">
        <f>VLOOKUP(Table3[[#This Row],[Reference]],metron,13,FALSE)</f>
        <v>0.45589353612167299</v>
      </c>
      <c r="BV710">
        <f>VLOOKUP(Table3[[#This Row],[Reference]],metron,14,FALSE)</f>
        <v>0.65133079847908748</v>
      </c>
      <c r="BW710">
        <f>VLOOKUP(Table3[[#This Row],[Reference]],metron,15,FALSE)</f>
        <v>10.75886524822695</v>
      </c>
      <c r="BX710">
        <f>VLOOKUP(Table3[[#This Row],[Reference]],metron,16,FALSE)</f>
        <v>12.46679561573179</v>
      </c>
      <c r="BY710">
        <f>VLOOKUP(Table3[[#This Row],[Reference]],metron,17,FALSE)</f>
        <v>4.1157347204161248</v>
      </c>
      <c r="BZ710">
        <f>VLOOKUP(Table3[[#This Row],[Reference]],metron,18,FALSE)</f>
        <v>5.1072821846553964</v>
      </c>
      <c r="CA710">
        <f>VLOOKUP(Table3[[#This Row],[Reference]],metron,19,FALSE)</f>
        <v>6.6431305278108255</v>
      </c>
      <c r="CB710">
        <f>VLOOKUP(Table3[[#This Row],[Reference]],metron,20,FALSE)</f>
        <v>7.3595134310763939</v>
      </c>
      <c r="CC710">
        <f>VLOOKUP(Table3[[#This Row],[Reference]],metron,21,FALSE)</f>
        <v>13.11140235910878</v>
      </c>
      <c r="CD710">
        <f>VLOOKUP(Table3[[#This Row],[Reference]],metron,22,FALSE)</f>
        <v>12.93184796854522</v>
      </c>
      <c r="CE710">
        <f>VLOOKUP(Table3[[#This Row],[Reference]],metron,23,FALSE)</f>
        <v>1.8341677096370459</v>
      </c>
      <c r="CF710">
        <f>VLOOKUP(Table3[[#This Row],[Reference]],metron,24,FALSE)</f>
        <v>1.7903629536921151</v>
      </c>
      <c r="CG710">
        <f>VLOOKUP(Table3[[#This Row],[Reference]],metron,25,FALSE)</f>
        <v>0.1095118898623279</v>
      </c>
      <c r="CH710">
        <f>VLOOKUP(Table3[[#This Row],[Reference]],metron,26,FALSE)</f>
        <v>9.3241551939924908E-2</v>
      </c>
    </row>
    <row r="711" spans="1:86" hidden="1" x14ac:dyDescent="0.45">
      <c r="A711">
        <v>1607913000</v>
      </c>
      <c r="B711" t="s">
        <v>979</v>
      </c>
      <c r="C711" t="s">
        <v>64</v>
      </c>
      <c r="D711" t="s">
        <v>65</v>
      </c>
      <c r="E711" t="s">
        <v>667</v>
      </c>
      <c r="F711" t="s">
        <v>682</v>
      </c>
      <c r="G711" t="s">
        <v>731</v>
      </c>
      <c r="H711" t="s">
        <v>65</v>
      </c>
      <c r="I711">
        <v>2.1800000000000002</v>
      </c>
      <c r="J711">
        <v>1.82</v>
      </c>
      <c r="K711">
        <v>1.9</v>
      </c>
      <c r="L711">
        <v>1.45</v>
      </c>
      <c r="M711">
        <v>2</v>
      </c>
      <c r="N711">
        <v>0</v>
      </c>
      <c r="O711">
        <v>2</v>
      </c>
      <c r="P711">
        <v>1</v>
      </c>
      <c r="Q711">
        <v>1</v>
      </c>
      <c r="R711">
        <v>0</v>
      </c>
      <c r="S711" t="s">
        <v>980</v>
      </c>
      <c r="U711">
        <v>1</v>
      </c>
      <c r="V711">
        <v>6</v>
      </c>
      <c r="W711">
        <v>2</v>
      </c>
      <c r="X711">
        <v>0</v>
      </c>
      <c r="Y711">
        <v>3</v>
      </c>
      <c r="Z711">
        <v>0</v>
      </c>
      <c r="AA711">
        <v>0</v>
      </c>
      <c r="AB711">
        <v>2</v>
      </c>
      <c r="AC711">
        <v>2</v>
      </c>
      <c r="AD711">
        <v>1</v>
      </c>
      <c r="AE711">
        <v>8</v>
      </c>
      <c r="AF711">
        <v>5</v>
      </c>
      <c r="AG711">
        <v>4</v>
      </c>
      <c r="AH711">
        <v>5</v>
      </c>
      <c r="AI711">
        <v>4</v>
      </c>
      <c r="AJ711">
        <v>0</v>
      </c>
      <c r="AK711">
        <v>14</v>
      </c>
      <c r="AL711">
        <v>18</v>
      </c>
      <c r="AM711">
        <v>47</v>
      </c>
      <c r="AN711">
        <v>53</v>
      </c>
      <c r="AO711">
        <v>0</v>
      </c>
      <c r="AP711">
        <v>0</v>
      </c>
      <c r="AQ711">
        <v>2.46</v>
      </c>
      <c r="AR711">
        <v>57</v>
      </c>
      <c r="AS711">
        <v>80</v>
      </c>
      <c r="AT711">
        <v>46</v>
      </c>
      <c r="AU711">
        <v>21</v>
      </c>
      <c r="AV711">
        <v>9</v>
      </c>
      <c r="AW711">
        <v>25</v>
      </c>
      <c r="AX711">
        <v>68</v>
      </c>
      <c r="AY711">
        <v>41</v>
      </c>
      <c r="AZ711">
        <v>78</v>
      </c>
      <c r="BA711">
        <v>9.31</v>
      </c>
      <c r="BB711">
        <v>4.7300000000000004</v>
      </c>
      <c r="BC711">
        <v>1.57</v>
      </c>
      <c r="BD711">
        <v>4.1500000000000004</v>
      </c>
      <c r="BE711">
        <v>5.25</v>
      </c>
      <c r="BF711">
        <f>(1/BC711+1/BD711+1/BE711-1)/3</f>
        <v>2.2794240352370949E-2</v>
      </c>
      <c r="BG711">
        <f>1/Table3[[#This Row],[odds_ft_home_team_win]]-Table3[[#This Row],[Margin/3]]</f>
        <v>0.61414843480686465</v>
      </c>
      <c r="BH711">
        <f>1/Table3[[#This Row],[odds_ft_draw]]-Table3[[#This Row],[Margin/3]]</f>
        <v>0.21816961506931576</v>
      </c>
      <c r="BI711">
        <f>1/Table3[[#This Row],[odds_ft_away_team_win]]-Table3[[#This Row],[Margin/3]]</f>
        <v>0.16768195012381951</v>
      </c>
      <c r="BJ711">
        <f>MROUND(Table3[[#This Row],[ProbH]]*100,2)/100</f>
        <v>0.62</v>
      </c>
      <c r="BK711">
        <v>1.22</v>
      </c>
      <c r="BL711">
        <v>1.74</v>
      </c>
      <c r="BM711">
        <v>2.85</v>
      </c>
      <c r="BN711">
        <v>5.25</v>
      </c>
      <c r="BO711">
        <v>1.77</v>
      </c>
      <c r="BP711">
        <v>2</v>
      </c>
      <c r="BQ711" t="s">
        <v>736</v>
      </c>
      <c r="BR711">
        <f>VLOOKUP(Table3[[#This Row],[Reference]],metron,10,FALSE)</f>
        <v>2.7366666666666664</v>
      </c>
      <c r="BS711">
        <f>VLOOKUP(Table3[[#This Row],[Reference]],metron,11,FALSE)</f>
        <v>1.8681481481481479</v>
      </c>
      <c r="BT711">
        <f>VLOOKUP(Table3[[#This Row],[Reference]],metron,12,FALSE)</f>
        <v>0.86851851851851847</v>
      </c>
      <c r="BU711">
        <f>VLOOKUP(Table3[[#This Row],[Reference]],metron,13,FALSE)</f>
        <v>0.81333333333333335</v>
      </c>
      <c r="BV711">
        <f>VLOOKUP(Table3[[#This Row],[Reference]],metron,14,FALSE)</f>
        <v>0.38925925925925919</v>
      </c>
      <c r="BW711">
        <f>VLOOKUP(Table3[[#This Row],[Reference]],metron,15,FALSE)</f>
        <v>14.53422724064926</v>
      </c>
      <c r="BX711">
        <f>VLOOKUP(Table3[[#This Row],[Reference]],metron,16,FALSE)</f>
        <v>8.7882851093860275</v>
      </c>
      <c r="BY711">
        <f>VLOOKUP(Table3[[#This Row],[Reference]],metron,17,FALSE)</f>
        <v>6.3007953723788868</v>
      </c>
      <c r="BZ711">
        <f>VLOOKUP(Table3[[#This Row],[Reference]],metron,18,FALSE)</f>
        <v>3.681851048445409</v>
      </c>
      <c r="CA711">
        <f>VLOOKUP(Table3[[#This Row],[Reference]],metron,19,FALSE)</f>
        <v>8.2334318682703724</v>
      </c>
      <c r="CB711">
        <f>VLOOKUP(Table3[[#This Row],[Reference]],metron,20,FALSE)</f>
        <v>5.106434060940618</v>
      </c>
      <c r="CC711">
        <f>VLOOKUP(Table3[[#This Row],[Reference]],metron,21,FALSE)</f>
        <v>12.32150615496017</v>
      </c>
      <c r="CD711">
        <f>VLOOKUP(Table3[[#This Row],[Reference]],metron,22,FALSE)</f>
        <v>13.337436640115859</v>
      </c>
      <c r="CE711">
        <f>VLOOKUP(Table3[[#This Row],[Reference]],metron,23,FALSE)</f>
        <v>1.346101231190151</v>
      </c>
      <c r="CF711">
        <f>VLOOKUP(Table3[[#This Row],[Reference]],metron,24,FALSE)</f>
        <v>1.995212038303694</v>
      </c>
      <c r="CG711">
        <f>VLOOKUP(Table3[[#This Row],[Reference]],metron,25,FALSE)</f>
        <v>6.1559507523939808E-2</v>
      </c>
      <c r="CH711">
        <f>VLOOKUP(Table3[[#This Row],[Reference]],metron,26,FALSE)</f>
        <v>0.13201094391244869</v>
      </c>
    </row>
    <row r="712" spans="1:86" hidden="1" x14ac:dyDescent="0.45">
      <c r="A712">
        <v>1610155800</v>
      </c>
      <c r="B712" t="s">
        <v>981</v>
      </c>
      <c r="C712" t="s">
        <v>64</v>
      </c>
      <c r="D712" t="s">
        <v>65</v>
      </c>
      <c r="E712" t="s">
        <v>700</v>
      </c>
      <c r="F712" t="s">
        <v>666</v>
      </c>
      <c r="G712" t="s">
        <v>701</v>
      </c>
      <c r="H712">
        <v>1</v>
      </c>
      <c r="I712">
        <v>1.22</v>
      </c>
      <c r="J712">
        <v>1.4</v>
      </c>
      <c r="K712">
        <v>1.5</v>
      </c>
      <c r="L712">
        <v>1.35</v>
      </c>
      <c r="M712">
        <v>1</v>
      </c>
      <c r="N712">
        <v>1</v>
      </c>
      <c r="O712">
        <v>2</v>
      </c>
      <c r="P712">
        <v>1</v>
      </c>
      <c r="Q712">
        <v>1</v>
      </c>
      <c r="R712">
        <v>0</v>
      </c>
      <c r="S712">
        <v>38</v>
      </c>
      <c r="T712">
        <v>47</v>
      </c>
      <c r="U712">
        <v>2</v>
      </c>
      <c r="V712">
        <v>5</v>
      </c>
      <c r="W712">
        <v>2</v>
      </c>
      <c r="X712">
        <v>0</v>
      </c>
      <c r="Y712">
        <v>1</v>
      </c>
      <c r="Z712">
        <v>0</v>
      </c>
      <c r="AA712">
        <v>0</v>
      </c>
      <c r="AB712">
        <v>2</v>
      </c>
      <c r="AC712">
        <v>0</v>
      </c>
      <c r="AD712">
        <v>1</v>
      </c>
      <c r="AE712">
        <v>11</v>
      </c>
      <c r="AF712">
        <v>11</v>
      </c>
      <c r="AG712">
        <v>4</v>
      </c>
      <c r="AH712">
        <v>7</v>
      </c>
      <c r="AI712">
        <v>7</v>
      </c>
      <c r="AJ712">
        <v>4</v>
      </c>
      <c r="AK712">
        <v>7</v>
      </c>
      <c r="AL712">
        <v>5</v>
      </c>
      <c r="AM712">
        <v>46</v>
      </c>
      <c r="AN712">
        <v>54</v>
      </c>
      <c r="AO712">
        <v>1.1399999999999999</v>
      </c>
      <c r="AP712">
        <v>1.47</v>
      </c>
      <c r="AQ712">
        <v>2.61</v>
      </c>
      <c r="AR712">
        <v>54</v>
      </c>
      <c r="AS712">
        <v>69</v>
      </c>
      <c r="AT712">
        <v>48</v>
      </c>
      <c r="AU712">
        <v>27</v>
      </c>
      <c r="AV712">
        <v>17</v>
      </c>
      <c r="AW712">
        <v>33</v>
      </c>
      <c r="AX712">
        <v>64</v>
      </c>
      <c r="AY712">
        <v>48</v>
      </c>
      <c r="AZ712">
        <v>69</v>
      </c>
      <c r="BA712">
        <v>10.039999999999999</v>
      </c>
      <c r="BB712">
        <v>4.4800000000000004</v>
      </c>
      <c r="BC712">
        <v>2.8</v>
      </c>
      <c r="BD712">
        <v>3</v>
      </c>
      <c r="BE712">
        <v>2.6</v>
      </c>
      <c r="BF712">
        <f>(1/BC712+1/BD712+1/BE712-1)/3</f>
        <v>2.5030525030525014E-2</v>
      </c>
      <c r="BG712">
        <f>1/Table3[[#This Row],[odds_ft_home_team_win]]-Table3[[#This Row],[Margin/3]]</f>
        <v>0.33211233211233215</v>
      </c>
      <c r="BH712">
        <f>1/Table3[[#This Row],[odds_ft_draw]]-Table3[[#This Row],[Margin/3]]</f>
        <v>0.30830280830280832</v>
      </c>
      <c r="BI712">
        <f>1/Table3[[#This Row],[odds_ft_away_team_win]]-Table3[[#This Row],[Margin/3]]</f>
        <v>0.35958485958485958</v>
      </c>
      <c r="BJ712">
        <f>MROUND(Table3[[#This Row],[ProbH]]*100,2)/100</f>
        <v>0.34</v>
      </c>
      <c r="BK712">
        <v>1.45</v>
      </c>
      <c r="BL712">
        <v>2.2000000000000002</v>
      </c>
      <c r="BM712">
        <v>3.7</v>
      </c>
      <c r="BN712">
        <v>6.25</v>
      </c>
      <c r="BO712">
        <v>1.95</v>
      </c>
      <c r="BP712">
        <v>1.8</v>
      </c>
      <c r="BQ712" t="s">
        <v>711</v>
      </c>
      <c r="BR712">
        <f>VLOOKUP(Table3[[#This Row],[Reference]],metron,10,FALSE)</f>
        <v>2.5229727551184897</v>
      </c>
      <c r="BS712">
        <f>VLOOKUP(Table3[[#This Row],[Reference]],metron,11,FALSE)</f>
        <v>1.228921489601805</v>
      </c>
      <c r="BT712">
        <f>VLOOKUP(Table3[[#This Row],[Reference]],metron,12,FALSE)</f>
        <v>1.2940512655166849</v>
      </c>
      <c r="BU712">
        <f>VLOOKUP(Table3[[#This Row],[Reference]],metron,13,FALSE)</f>
        <v>0.53240890035472432</v>
      </c>
      <c r="BV712">
        <f>VLOOKUP(Table3[[#This Row],[Reference]],metron,14,FALSE)</f>
        <v>0.56514027732989358</v>
      </c>
      <c r="BW712">
        <f>VLOOKUP(Table3[[#This Row],[Reference]],metron,15,FALSE)</f>
        <v>11.417888124439131</v>
      </c>
      <c r="BX712">
        <f>VLOOKUP(Table3[[#This Row],[Reference]],metron,16,FALSE)</f>
        <v>10.76308704756207</v>
      </c>
      <c r="BY712">
        <f>VLOOKUP(Table3[[#This Row],[Reference]],metron,17,FALSE)</f>
        <v>4.8317672021824798</v>
      </c>
      <c r="BZ712">
        <f>VLOOKUP(Table3[[#This Row],[Reference]],metron,18,FALSE)</f>
        <v>4.6698999696877843</v>
      </c>
      <c r="CA712">
        <f>VLOOKUP(Table3[[#This Row],[Reference]],metron,19,FALSE)</f>
        <v>6.5861209222566508</v>
      </c>
      <c r="CB712">
        <f>VLOOKUP(Table3[[#This Row],[Reference]],metron,20,FALSE)</f>
        <v>6.093187077874286</v>
      </c>
      <c r="CC712">
        <f>VLOOKUP(Table3[[#This Row],[Reference]],metron,21,FALSE)</f>
        <v>12.685679611650491</v>
      </c>
      <c r="CD712">
        <f>VLOOKUP(Table3[[#This Row],[Reference]],metron,22,FALSE)</f>
        <v>13.02639563106796</v>
      </c>
      <c r="CE712">
        <f>VLOOKUP(Table3[[#This Row],[Reference]],metron,23,FALSE)</f>
        <v>1.6481211768132831</v>
      </c>
      <c r="CF712">
        <f>VLOOKUP(Table3[[#This Row],[Reference]],metron,24,FALSE)</f>
        <v>1.8572676958928049</v>
      </c>
      <c r="CG712">
        <f>VLOOKUP(Table3[[#This Row],[Reference]],metron,25,FALSE)</f>
        <v>9.641712787649287E-2</v>
      </c>
      <c r="CH712">
        <f>VLOOKUP(Table3[[#This Row],[Reference]],metron,26,FALSE)</f>
        <v>0.11302068161957469</v>
      </c>
    </row>
    <row r="713" spans="1:86" hidden="1" x14ac:dyDescent="0.45">
      <c r="A713">
        <v>1610161560</v>
      </c>
      <c r="B713" t="s">
        <v>982</v>
      </c>
      <c r="C713" t="s">
        <v>64</v>
      </c>
      <c r="D713" t="s">
        <v>65</v>
      </c>
      <c r="E713" t="s">
        <v>676</v>
      </c>
      <c r="F713" t="s">
        <v>682</v>
      </c>
      <c r="G713" t="s">
        <v>690</v>
      </c>
      <c r="H713">
        <v>1</v>
      </c>
      <c r="I713">
        <v>1.56</v>
      </c>
      <c r="J713">
        <v>1.45</v>
      </c>
      <c r="K713">
        <v>1.59</v>
      </c>
      <c r="L713">
        <v>1.25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U713">
        <v>5</v>
      </c>
      <c r="V713">
        <v>7</v>
      </c>
      <c r="W713">
        <v>2</v>
      </c>
      <c r="X713">
        <v>0</v>
      </c>
      <c r="Y713">
        <v>0</v>
      </c>
      <c r="Z713">
        <v>0</v>
      </c>
      <c r="AA713">
        <v>0</v>
      </c>
      <c r="AB713">
        <v>2</v>
      </c>
      <c r="AC713">
        <v>0</v>
      </c>
      <c r="AD713">
        <v>0</v>
      </c>
      <c r="AE713">
        <v>14</v>
      </c>
      <c r="AF713">
        <v>14</v>
      </c>
      <c r="AG713">
        <v>4</v>
      </c>
      <c r="AH713">
        <v>4</v>
      </c>
      <c r="AI713">
        <v>10</v>
      </c>
      <c r="AJ713">
        <v>10</v>
      </c>
      <c r="AK713">
        <v>16</v>
      </c>
      <c r="AL713">
        <v>8</v>
      </c>
      <c r="AM713">
        <v>61</v>
      </c>
      <c r="AN713">
        <v>39</v>
      </c>
      <c r="AO713">
        <v>1.51</v>
      </c>
      <c r="AP713">
        <v>1.36</v>
      </c>
      <c r="AQ713">
        <v>2.1800000000000002</v>
      </c>
      <c r="AR713">
        <v>50</v>
      </c>
      <c r="AS713">
        <v>75</v>
      </c>
      <c r="AT713">
        <v>45</v>
      </c>
      <c r="AU713">
        <v>15</v>
      </c>
      <c r="AV713">
        <v>0</v>
      </c>
      <c r="AW713">
        <v>30</v>
      </c>
      <c r="AX713">
        <v>76</v>
      </c>
      <c r="AY713">
        <v>34</v>
      </c>
      <c r="AZ713">
        <v>70</v>
      </c>
      <c r="BA713">
        <v>8.36</v>
      </c>
      <c r="BB713">
        <v>4.8</v>
      </c>
      <c r="BC713">
        <v>1.95</v>
      </c>
      <c r="BD713">
        <v>3.5</v>
      </c>
      <c r="BE713">
        <v>3.65</v>
      </c>
      <c r="BF713">
        <f>(1/BC713+1/BD713+1/BE713-1)/3</f>
        <v>2.4169133758174866E-2</v>
      </c>
      <c r="BG713">
        <f>1/Table3[[#This Row],[odds_ft_home_team_win]]-Table3[[#This Row],[Margin/3]]</f>
        <v>0.48865137906233802</v>
      </c>
      <c r="BH713">
        <f>1/Table3[[#This Row],[odds_ft_draw]]-Table3[[#This Row],[Margin/3]]</f>
        <v>0.26154515195611083</v>
      </c>
      <c r="BI713">
        <f>1/Table3[[#This Row],[odds_ft_away_team_win]]-Table3[[#This Row],[Margin/3]]</f>
        <v>0.24980346898155115</v>
      </c>
      <c r="BJ713">
        <f>MROUND(Table3[[#This Row],[ProbH]]*100,2)/100</f>
        <v>0.48</v>
      </c>
      <c r="BK713">
        <v>1.36</v>
      </c>
      <c r="BL713">
        <v>2</v>
      </c>
      <c r="BM713">
        <v>3.2</v>
      </c>
      <c r="BN713">
        <v>5.5</v>
      </c>
      <c r="BO713">
        <v>1.87</v>
      </c>
      <c r="BP713">
        <v>1.87</v>
      </c>
      <c r="BQ713" t="s">
        <v>680</v>
      </c>
      <c r="BR713">
        <f>VLOOKUP(Table3[[#This Row],[Reference]],metron,10,FALSE)</f>
        <v>2.5271929824561399</v>
      </c>
      <c r="BS713">
        <f>VLOOKUP(Table3[[#This Row],[Reference]],metron,11,FALSE)</f>
        <v>1.510877192982456</v>
      </c>
      <c r="BT713">
        <f>VLOOKUP(Table3[[#This Row],[Reference]],metron,12,FALSE)</f>
        <v>1.0163157894736841</v>
      </c>
      <c r="BU713">
        <f>VLOOKUP(Table3[[#This Row],[Reference]],metron,13,FALSE)</f>
        <v>0.67350877192982461</v>
      </c>
      <c r="BV713">
        <f>VLOOKUP(Table3[[#This Row],[Reference]],metron,14,FALSE)</f>
        <v>0.4442105263157895</v>
      </c>
      <c r="BW713">
        <f>VLOOKUP(Table3[[#This Row],[Reference]],metron,15,FALSE)</f>
        <v>12.80980392156863</v>
      </c>
      <c r="BX713">
        <f>VLOOKUP(Table3[[#This Row],[Reference]],metron,16,FALSE)</f>
        <v>9.6872549019607845</v>
      </c>
      <c r="BY713">
        <f>VLOOKUP(Table3[[#This Row],[Reference]],metron,17,FALSE)</f>
        <v>5.6491169610129957</v>
      </c>
      <c r="BZ713">
        <f>VLOOKUP(Table3[[#This Row],[Reference]],metron,18,FALSE)</f>
        <v>4.1379540153282237</v>
      </c>
      <c r="CA713">
        <f>VLOOKUP(Table3[[#This Row],[Reference]],metron,19,FALSE)</f>
        <v>7.1606869605556343</v>
      </c>
      <c r="CB713">
        <f>VLOOKUP(Table3[[#This Row],[Reference]],metron,20,FALSE)</f>
        <v>5.5493008866325608</v>
      </c>
      <c r="CC713">
        <f>VLOOKUP(Table3[[#This Row],[Reference]],metron,21,FALSE)</f>
        <v>12.9029029029029</v>
      </c>
      <c r="CD713">
        <f>VLOOKUP(Table3[[#This Row],[Reference]],metron,22,FALSE)</f>
        <v>13.75508842175509</v>
      </c>
      <c r="CE713">
        <f>VLOOKUP(Table3[[#This Row],[Reference]],metron,23,FALSE)</f>
        <v>1.5287356321839081</v>
      </c>
      <c r="CF713">
        <f>VLOOKUP(Table3[[#This Row],[Reference]],metron,24,FALSE)</f>
        <v>1.9664750957854411</v>
      </c>
      <c r="CG713">
        <f>VLOOKUP(Table3[[#This Row],[Reference]],metron,25,FALSE)</f>
        <v>8.8441890166028103E-2</v>
      </c>
      <c r="CH713">
        <f>VLOOKUP(Table3[[#This Row],[Reference]],metron,26,FALSE)</f>
        <v>0.13409961685823751</v>
      </c>
    </row>
    <row r="714" spans="1:86" hidden="1" x14ac:dyDescent="0.45">
      <c r="A714">
        <v>1610233200</v>
      </c>
      <c r="B714" t="s">
        <v>984</v>
      </c>
      <c r="C714" t="s">
        <v>64</v>
      </c>
      <c r="D714" t="s">
        <v>65</v>
      </c>
      <c r="E714" t="s">
        <v>677</v>
      </c>
      <c r="F714" t="s">
        <v>704</v>
      </c>
      <c r="G714" t="s">
        <v>684</v>
      </c>
      <c r="H714">
        <v>1</v>
      </c>
      <c r="I714">
        <v>0.88</v>
      </c>
      <c r="J714">
        <v>1.56</v>
      </c>
      <c r="K714">
        <v>1.21</v>
      </c>
      <c r="L714">
        <v>1.39</v>
      </c>
      <c r="M714">
        <v>0</v>
      </c>
      <c r="N714">
        <v>2</v>
      </c>
      <c r="O714">
        <v>2</v>
      </c>
      <c r="P714">
        <v>2</v>
      </c>
      <c r="Q714">
        <v>0</v>
      </c>
      <c r="R714">
        <v>2</v>
      </c>
      <c r="T714" t="s">
        <v>985</v>
      </c>
      <c r="U714">
        <v>8</v>
      </c>
      <c r="V714">
        <v>8</v>
      </c>
      <c r="W714">
        <v>2</v>
      </c>
      <c r="X714">
        <v>1</v>
      </c>
      <c r="Y714">
        <v>2</v>
      </c>
      <c r="Z714">
        <v>0</v>
      </c>
      <c r="AA714">
        <v>2</v>
      </c>
      <c r="AB714">
        <v>1</v>
      </c>
      <c r="AC714">
        <v>0</v>
      </c>
      <c r="AD714">
        <v>2</v>
      </c>
      <c r="AE714">
        <v>9</v>
      </c>
      <c r="AF714">
        <v>15</v>
      </c>
      <c r="AG714">
        <v>6</v>
      </c>
      <c r="AH714">
        <v>4</v>
      </c>
      <c r="AI714">
        <v>3</v>
      </c>
      <c r="AJ714">
        <v>11</v>
      </c>
      <c r="AK714">
        <v>9</v>
      </c>
      <c r="AL714">
        <v>17</v>
      </c>
      <c r="AM714">
        <v>52</v>
      </c>
      <c r="AN714">
        <v>48</v>
      </c>
      <c r="AO714">
        <v>1.41</v>
      </c>
      <c r="AP714">
        <v>1.47</v>
      </c>
      <c r="AQ714">
        <v>2.21</v>
      </c>
      <c r="AR714">
        <v>64</v>
      </c>
      <c r="AS714">
        <v>64</v>
      </c>
      <c r="AT714">
        <v>46</v>
      </c>
      <c r="AU714">
        <v>11</v>
      </c>
      <c r="AV714">
        <v>0</v>
      </c>
      <c r="AW714">
        <v>29</v>
      </c>
      <c r="AX714">
        <v>64</v>
      </c>
      <c r="AY714">
        <v>29</v>
      </c>
      <c r="AZ714">
        <v>82</v>
      </c>
      <c r="BA714">
        <v>8.99</v>
      </c>
      <c r="BB714">
        <v>4.96</v>
      </c>
      <c r="BC714">
        <v>3.35</v>
      </c>
      <c r="BD714">
        <v>3.4</v>
      </c>
      <c r="BE714">
        <v>2.1</v>
      </c>
      <c r="BF714">
        <f>(1/BC714+1/BD714+1/BE714-1)/3</f>
        <v>2.293852864528893E-2</v>
      </c>
      <c r="BG714">
        <f>1/Table3[[#This Row],[odds_ft_home_team_win]]-Table3[[#This Row],[Margin/3]]</f>
        <v>0.27556893404127819</v>
      </c>
      <c r="BH714">
        <f>1/Table3[[#This Row],[odds_ft_draw]]-Table3[[#This Row],[Margin/3]]</f>
        <v>0.27117911841353459</v>
      </c>
      <c r="BI714">
        <f>1/Table3[[#This Row],[odds_ft_away_team_win]]-Table3[[#This Row],[Margin/3]]</f>
        <v>0.45325194754518722</v>
      </c>
      <c r="BJ714">
        <f>MROUND(Table3[[#This Row],[ProbH]]*100,2)/100</f>
        <v>0.28000000000000003</v>
      </c>
      <c r="BK714">
        <v>1.26</v>
      </c>
      <c r="BL714">
        <v>1.8</v>
      </c>
      <c r="BM714">
        <v>2.75</v>
      </c>
      <c r="BN714">
        <v>4.6500000000000004</v>
      </c>
      <c r="BO714">
        <v>1.67</v>
      </c>
      <c r="BP714">
        <v>2.15</v>
      </c>
      <c r="BQ714" t="s">
        <v>733</v>
      </c>
      <c r="BR714">
        <f>VLOOKUP(Table3[[#This Row],[Reference]],metron,10,FALSE)</f>
        <v>2.5445607358071678</v>
      </c>
      <c r="BS714">
        <f>VLOOKUP(Table3[[#This Row],[Reference]],metron,11,FALSE)</f>
        <v>1.128766254360926</v>
      </c>
      <c r="BT714">
        <f>VLOOKUP(Table3[[#This Row],[Reference]],metron,12,FALSE)</f>
        <v>1.415794481446242</v>
      </c>
      <c r="BU714">
        <f>VLOOKUP(Table3[[#This Row],[Reference]],metron,13,FALSE)</f>
        <v>0.49635267998731369</v>
      </c>
      <c r="BV714">
        <f>VLOOKUP(Table3[[#This Row],[Reference]],metron,14,FALSE)</f>
        <v>0.61084681255946716</v>
      </c>
      <c r="BW714">
        <f>VLOOKUP(Table3[[#This Row],[Reference]],metron,15,FALSE)</f>
        <v>11.04442036836403</v>
      </c>
      <c r="BX714">
        <f>VLOOKUP(Table3[[#This Row],[Reference]],metron,16,FALSE)</f>
        <v>11.38840736728061</v>
      </c>
      <c r="BY714">
        <f>VLOOKUP(Table3[[#This Row],[Reference]],metron,17,FALSE)</f>
        <v>4.5379574003276897</v>
      </c>
      <c r="BZ714">
        <f>VLOOKUP(Table3[[#This Row],[Reference]],metron,18,FALSE)</f>
        <v>4.8481703986892413</v>
      </c>
      <c r="CA714">
        <f>VLOOKUP(Table3[[#This Row],[Reference]],metron,19,FALSE)</f>
        <v>6.5064629680363399</v>
      </c>
      <c r="CB714">
        <f>VLOOKUP(Table3[[#This Row],[Reference]],metron,20,FALSE)</f>
        <v>6.540236968591369</v>
      </c>
      <c r="CC714">
        <f>VLOOKUP(Table3[[#This Row],[Reference]],metron,21,FALSE)</f>
        <v>13.117582417582421</v>
      </c>
      <c r="CD714">
        <f>VLOOKUP(Table3[[#This Row],[Reference]],metron,22,FALSE)</f>
        <v>13.28241758241758</v>
      </c>
      <c r="CE714">
        <f>VLOOKUP(Table3[[#This Row],[Reference]],metron,23,FALSE)</f>
        <v>1.792592592592593</v>
      </c>
      <c r="CF714">
        <f>VLOOKUP(Table3[[#This Row],[Reference]],metron,24,FALSE)</f>
        <v>1.806980433632998</v>
      </c>
      <c r="CG714">
        <f>VLOOKUP(Table3[[#This Row],[Reference]],metron,25,FALSE)</f>
        <v>0.1047065044949762</v>
      </c>
      <c r="CH714">
        <f>VLOOKUP(Table3[[#This Row],[Reference]],metron,26,FALSE)</f>
        <v>0.1073506081438392</v>
      </c>
    </row>
    <row r="715" spans="1:86" hidden="1" x14ac:dyDescent="0.45">
      <c r="A715">
        <v>1610240400</v>
      </c>
      <c r="B715" t="s">
        <v>986</v>
      </c>
      <c r="C715" t="s">
        <v>64</v>
      </c>
      <c r="D715" t="s">
        <v>65</v>
      </c>
      <c r="E715" t="s">
        <v>661</v>
      </c>
      <c r="F715" t="s">
        <v>667</v>
      </c>
      <c r="G715" t="s">
        <v>987</v>
      </c>
      <c r="H715">
        <v>1</v>
      </c>
      <c r="I715">
        <v>1.73</v>
      </c>
      <c r="J715">
        <v>1.67</v>
      </c>
      <c r="K715">
        <v>1.53</v>
      </c>
      <c r="L715">
        <v>1.5</v>
      </c>
      <c r="M715">
        <v>2</v>
      </c>
      <c r="N715">
        <v>0</v>
      </c>
      <c r="O715">
        <v>2</v>
      </c>
      <c r="P715">
        <v>1</v>
      </c>
      <c r="Q715">
        <v>1</v>
      </c>
      <c r="R715">
        <v>0</v>
      </c>
      <c r="S715" t="s">
        <v>988</v>
      </c>
      <c r="U715">
        <v>5</v>
      </c>
      <c r="V715">
        <v>1</v>
      </c>
      <c r="W715">
        <v>1</v>
      </c>
      <c r="X715">
        <v>0</v>
      </c>
      <c r="Y715">
        <v>1</v>
      </c>
      <c r="Z715">
        <v>0</v>
      </c>
      <c r="AA715">
        <v>0</v>
      </c>
      <c r="AB715">
        <v>1</v>
      </c>
      <c r="AC715">
        <v>0</v>
      </c>
      <c r="AD715">
        <v>1</v>
      </c>
      <c r="AE715">
        <v>21</v>
      </c>
      <c r="AF715">
        <v>9</v>
      </c>
      <c r="AG715">
        <v>6</v>
      </c>
      <c r="AH715">
        <v>3</v>
      </c>
      <c r="AI715">
        <v>15</v>
      </c>
      <c r="AJ715">
        <v>6</v>
      </c>
      <c r="AK715">
        <v>18</v>
      </c>
      <c r="AL715">
        <v>9</v>
      </c>
      <c r="AM715">
        <v>39</v>
      </c>
      <c r="AN715">
        <v>61</v>
      </c>
      <c r="AO715">
        <v>2.09</v>
      </c>
      <c r="AP715">
        <v>1.07</v>
      </c>
      <c r="AQ715">
        <v>2.4500000000000002</v>
      </c>
      <c r="AR715">
        <v>62</v>
      </c>
      <c r="AS715">
        <v>88</v>
      </c>
      <c r="AT715">
        <v>44</v>
      </c>
      <c r="AU715">
        <v>18</v>
      </c>
      <c r="AV715">
        <v>4</v>
      </c>
      <c r="AW715">
        <v>18</v>
      </c>
      <c r="AX715">
        <v>57</v>
      </c>
      <c r="AY715">
        <v>49</v>
      </c>
      <c r="AZ715">
        <v>88</v>
      </c>
      <c r="BA715">
        <v>9.02</v>
      </c>
      <c r="BB715">
        <v>4.5999999999999996</v>
      </c>
      <c r="BC715">
        <v>2.1</v>
      </c>
      <c r="BD715">
        <v>3.35</v>
      </c>
      <c r="BE715">
        <v>3.4</v>
      </c>
      <c r="BF715">
        <f>(1/BC715+1/BD715+1/BE715-1)/3</f>
        <v>2.293852864528893E-2</v>
      </c>
      <c r="BG715">
        <f>1/Table3[[#This Row],[odds_ft_home_team_win]]-Table3[[#This Row],[Margin/3]]</f>
        <v>0.45325194754518722</v>
      </c>
      <c r="BH715">
        <f>1/Table3[[#This Row],[odds_ft_draw]]-Table3[[#This Row],[Margin/3]]</f>
        <v>0.27556893404127819</v>
      </c>
      <c r="BI715">
        <f>1/Table3[[#This Row],[odds_ft_away_team_win]]-Table3[[#This Row],[Margin/3]]</f>
        <v>0.27117911841353459</v>
      </c>
      <c r="BJ715">
        <f>MROUND(Table3[[#This Row],[ProbH]]*100,2)/100</f>
        <v>0.46</v>
      </c>
      <c r="BK715">
        <v>1.37</v>
      </c>
      <c r="BL715">
        <v>2.0499999999999998</v>
      </c>
      <c r="BM715">
        <v>3.25</v>
      </c>
      <c r="BN715">
        <v>5.75</v>
      </c>
      <c r="BO715">
        <v>1.87</v>
      </c>
      <c r="BP715">
        <v>1.91</v>
      </c>
      <c r="BQ715" t="s">
        <v>715</v>
      </c>
      <c r="BR715">
        <f>VLOOKUP(Table3[[#This Row],[Reference]],metron,10,FALSE)</f>
        <v>2.5405629139072849</v>
      </c>
      <c r="BS715">
        <f>VLOOKUP(Table3[[#This Row],[Reference]],metron,11,FALSE)</f>
        <v>1.4888836329233679</v>
      </c>
      <c r="BT715">
        <f>VLOOKUP(Table3[[#This Row],[Reference]],metron,12,FALSE)</f>
        <v>1.0516792809839171</v>
      </c>
      <c r="BU715">
        <f>VLOOKUP(Table3[[#This Row],[Reference]],metron,13,FALSE)</f>
        <v>0.64581362346263005</v>
      </c>
      <c r="BV715">
        <f>VLOOKUP(Table3[[#This Row],[Reference]],metron,14,FALSE)</f>
        <v>0.45364238410596031</v>
      </c>
      <c r="BW715">
        <f>VLOOKUP(Table3[[#This Row],[Reference]],metron,15,FALSE)</f>
        <v>12.686892177589851</v>
      </c>
      <c r="BX715">
        <f>VLOOKUP(Table3[[#This Row],[Reference]],metron,16,FALSE)</f>
        <v>9.8059196617336148</v>
      </c>
      <c r="BY715">
        <f>VLOOKUP(Table3[[#This Row],[Reference]],metron,17,FALSE)</f>
        <v>5.3198121263877027</v>
      </c>
      <c r="BZ715">
        <f>VLOOKUP(Table3[[#This Row],[Reference]],metron,18,FALSE)</f>
        <v>4.0954312553373189</v>
      </c>
      <c r="CA715">
        <f>VLOOKUP(Table3[[#This Row],[Reference]],metron,19,FALSE)</f>
        <v>7.3670800512021479</v>
      </c>
      <c r="CB715">
        <f>VLOOKUP(Table3[[#This Row],[Reference]],metron,20,FALSE)</f>
        <v>5.710488406396296</v>
      </c>
      <c r="CC715">
        <f>VLOOKUP(Table3[[#This Row],[Reference]],metron,21,FALSE)</f>
        <v>13.0488908033599</v>
      </c>
      <c r="CD715">
        <f>VLOOKUP(Table3[[#This Row],[Reference]],metron,22,FALSE)</f>
        <v>13.714839543398661</v>
      </c>
      <c r="CE715">
        <f>VLOOKUP(Table3[[#This Row],[Reference]],metron,23,FALSE)</f>
        <v>1.567523459812322</v>
      </c>
      <c r="CF715">
        <f>VLOOKUP(Table3[[#This Row],[Reference]],metron,24,FALSE)</f>
        <v>1.951040391676867</v>
      </c>
      <c r="CG715">
        <f>VLOOKUP(Table3[[#This Row],[Reference]],metron,25,FALSE)</f>
        <v>8.3027335781313744E-2</v>
      </c>
      <c r="CH715">
        <f>VLOOKUP(Table3[[#This Row],[Reference]],metron,26,FALSE)</f>
        <v>0.13117095063239501</v>
      </c>
    </row>
    <row r="716" spans="1:86" hidden="1" x14ac:dyDescent="0.45">
      <c r="A716">
        <v>1610247600</v>
      </c>
      <c r="B716" t="s">
        <v>989</v>
      </c>
      <c r="C716" t="s">
        <v>64</v>
      </c>
      <c r="D716" t="s">
        <v>65</v>
      </c>
      <c r="E716" t="s">
        <v>694</v>
      </c>
      <c r="F716" t="s">
        <v>688</v>
      </c>
      <c r="G716" t="s">
        <v>706</v>
      </c>
      <c r="H716">
        <v>1</v>
      </c>
      <c r="I716">
        <v>2</v>
      </c>
      <c r="J716">
        <v>0.38</v>
      </c>
      <c r="K716">
        <v>2.37</v>
      </c>
      <c r="L716">
        <v>0.35</v>
      </c>
      <c r="M716">
        <v>2</v>
      </c>
      <c r="N716">
        <v>1</v>
      </c>
      <c r="O716">
        <v>3</v>
      </c>
      <c r="P716">
        <v>1</v>
      </c>
      <c r="Q716">
        <v>1</v>
      </c>
      <c r="R716">
        <v>0</v>
      </c>
      <c r="S716" t="s">
        <v>990</v>
      </c>
      <c r="T716">
        <v>79</v>
      </c>
      <c r="U716">
        <v>5</v>
      </c>
      <c r="V716">
        <v>5</v>
      </c>
      <c r="W716">
        <v>1</v>
      </c>
      <c r="X716">
        <v>0</v>
      </c>
      <c r="Y716">
        <v>2</v>
      </c>
      <c r="Z716">
        <v>0</v>
      </c>
      <c r="AA716">
        <v>1</v>
      </c>
      <c r="AB716">
        <v>0</v>
      </c>
      <c r="AC716">
        <v>1</v>
      </c>
      <c r="AD716">
        <v>1</v>
      </c>
      <c r="AE716">
        <v>13</v>
      </c>
      <c r="AF716">
        <v>13</v>
      </c>
      <c r="AG716">
        <v>6</v>
      </c>
      <c r="AH716">
        <v>8</v>
      </c>
      <c r="AI716">
        <v>7</v>
      </c>
      <c r="AJ716">
        <v>5</v>
      </c>
      <c r="AK716">
        <v>11</v>
      </c>
      <c r="AL716">
        <v>12</v>
      </c>
      <c r="AM716">
        <v>54</v>
      </c>
      <c r="AN716">
        <v>46</v>
      </c>
      <c r="AO716">
        <v>1.49</v>
      </c>
      <c r="AP716">
        <v>1.76</v>
      </c>
      <c r="AQ716">
        <v>3.05</v>
      </c>
      <c r="AR716">
        <v>60</v>
      </c>
      <c r="AS716">
        <v>84</v>
      </c>
      <c r="AT716">
        <v>73</v>
      </c>
      <c r="AU716">
        <v>43</v>
      </c>
      <c r="AV716">
        <v>7</v>
      </c>
      <c r="AW716">
        <v>39</v>
      </c>
      <c r="AX716">
        <v>78</v>
      </c>
      <c r="AY716">
        <v>62</v>
      </c>
      <c r="AZ716">
        <v>84</v>
      </c>
      <c r="BA716">
        <v>8.6999999999999993</v>
      </c>
      <c r="BB716">
        <v>4.6500000000000004</v>
      </c>
      <c r="BC716">
        <v>1.61</v>
      </c>
      <c r="BD716">
        <v>3.9</v>
      </c>
      <c r="BE716">
        <v>5.25</v>
      </c>
      <c r="BF716">
        <f>(1/BC716+1/BD716+1/BE716-1)/3</f>
        <v>2.2668153102935722E-2</v>
      </c>
      <c r="BG716">
        <f>1/Table3[[#This Row],[odds_ft_home_team_win]]-Table3[[#This Row],[Margin/3]]</f>
        <v>0.59844985931942452</v>
      </c>
      <c r="BH716">
        <f>1/Table3[[#This Row],[odds_ft_draw]]-Table3[[#This Row],[Margin/3]]</f>
        <v>0.23374210330732073</v>
      </c>
      <c r="BI716">
        <f>1/Table3[[#This Row],[odds_ft_away_team_win]]-Table3[[#This Row],[Margin/3]]</f>
        <v>0.16780803737325475</v>
      </c>
      <c r="BJ716">
        <f>MROUND(Table3[[#This Row],[ProbH]]*100,2)/100</f>
        <v>0.6</v>
      </c>
      <c r="BK716">
        <v>1.27</v>
      </c>
      <c r="BL716">
        <v>1.77</v>
      </c>
      <c r="BM716">
        <v>2.75</v>
      </c>
      <c r="BN716">
        <v>4.5</v>
      </c>
      <c r="BO716">
        <v>1.8</v>
      </c>
      <c r="BP716">
        <v>1.95</v>
      </c>
      <c r="BQ716" t="s">
        <v>770</v>
      </c>
      <c r="BR716">
        <f>VLOOKUP(Table3[[#This Row],[Reference]],metron,10,FALSE)</f>
        <v>2.7310090702947849</v>
      </c>
      <c r="BS716">
        <f>VLOOKUP(Table3[[#This Row],[Reference]],metron,11,FALSE)</f>
        <v>1.841836734693878</v>
      </c>
      <c r="BT716">
        <f>VLOOKUP(Table3[[#This Row],[Reference]],metron,12,FALSE)</f>
        <v>0.88917233560090703</v>
      </c>
      <c r="BU716">
        <f>VLOOKUP(Table3[[#This Row],[Reference]],metron,13,FALSE)</f>
        <v>0.804822695035461</v>
      </c>
      <c r="BV716">
        <f>VLOOKUP(Table3[[#This Row],[Reference]],metron,14,FALSE)</f>
        <v>0.38099290780141842</v>
      </c>
      <c r="BW716">
        <f>VLOOKUP(Table3[[#This Row],[Reference]],metron,15,FALSE)</f>
        <v>14.25174825174825</v>
      </c>
      <c r="BX716">
        <f>VLOOKUP(Table3[[#This Row],[Reference]],metron,16,FALSE)</f>
        <v>8.8316683316683324</v>
      </c>
      <c r="BY716">
        <f>VLOOKUP(Table3[[#This Row],[Reference]],metron,17,FALSE)</f>
        <v>6.2901265822784813</v>
      </c>
      <c r="BZ716">
        <f>VLOOKUP(Table3[[#This Row],[Reference]],metron,18,FALSE)</f>
        <v>3.6162025316455702</v>
      </c>
      <c r="CA716">
        <f>VLOOKUP(Table3[[#This Row],[Reference]],metron,19,FALSE)</f>
        <v>7.9616216694697686</v>
      </c>
      <c r="CB716">
        <f>VLOOKUP(Table3[[#This Row],[Reference]],metron,20,FALSE)</f>
        <v>5.2154658000227627</v>
      </c>
      <c r="CC716">
        <f>VLOOKUP(Table3[[#This Row],[Reference]],metron,21,FALSE)</f>
        <v>12.444895886236671</v>
      </c>
      <c r="CD716">
        <f>VLOOKUP(Table3[[#This Row],[Reference]],metron,22,FALSE)</f>
        <v>13.620619603859829</v>
      </c>
      <c r="CE716">
        <f>VLOOKUP(Table3[[#This Row],[Reference]],metron,23,FALSE)</f>
        <v>1.406084017382907</v>
      </c>
      <c r="CF716">
        <f>VLOOKUP(Table3[[#This Row],[Reference]],metron,24,FALSE)</f>
        <v>2.070980202800579</v>
      </c>
      <c r="CG716">
        <f>VLOOKUP(Table3[[#This Row],[Reference]],metron,25,FALSE)</f>
        <v>6.1323032351521013E-2</v>
      </c>
      <c r="CH716">
        <f>VLOOKUP(Table3[[#This Row],[Reference]],metron,26,FALSE)</f>
        <v>0.1313375181071946</v>
      </c>
    </row>
    <row r="717" spans="1:86" hidden="1" x14ac:dyDescent="0.45">
      <c r="A717">
        <v>1610301600</v>
      </c>
      <c r="B717" t="s">
        <v>991</v>
      </c>
      <c r="C717" t="s">
        <v>64</v>
      </c>
      <c r="D717" t="s">
        <v>65</v>
      </c>
      <c r="E717" t="s">
        <v>705</v>
      </c>
      <c r="F717" t="s">
        <v>683</v>
      </c>
      <c r="G717" t="s">
        <v>992</v>
      </c>
      <c r="H717">
        <v>1</v>
      </c>
      <c r="I717">
        <v>2</v>
      </c>
      <c r="J717">
        <v>0.22</v>
      </c>
      <c r="K717">
        <v>2</v>
      </c>
      <c r="L717">
        <v>0.17</v>
      </c>
      <c r="M717">
        <v>3</v>
      </c>
      <c r="N717">
        <v>1</v>
      </c>
      <c r="O717">
        <v>4</v>
      </c>
      <c r="P717">
        <v>3</v>
      </c>
      <c r="Q717">
        <v>2</v>
      </c>
      <c r="R717">
        <v>1</v>
      </c>
      <c r="S717" t="s">
        <v>993</v>
      </c>
      <c r="T717">
        <v>24</v>
      </c>
      <c r="U717">
        <v>2</v>
      </c>
      <c r="V717">
        <v>8</v>
      </c>
      <c r="W717">
        <v>1</v>
      </c>
      <c r="X717">
        <v>0</v>
      </c>
      <c r="Y717">
        <v>5</v>
      </c>
      <c r="Z717">
        <v>0</v>
      </c>
      <c r="AA717">
        <v>1</v>
      </c>
      <c r="AB717">
        <v>0</v>
      </c>
      <c r="AC717">
        <v>1</v>
      </c>
      <c r="AD717">
        <v>4</v>
      </c>
      <c r="AE717">
        <v>11</v>
      </c>
      <c r="AF717">
        <v>15</v>
      </c>
      <c r="AG717">
        <v>5</v>
      </c>
      <c r="AH717">
        <v>5</v>
      </c>
      <c r="AI717">
        <v>6</v>
      </c>
      <c r="AJ717">
        <v>10</v>
      </c>
      <c r="AK717">
        <v>15</v>
      </c>
      <c r="AL717">
        <v>16</v>
      </c>
      <c r="AM717">
        <v>44</v>
      </c>
      <c r="AN717">
        <v>56</v>
      </c>
      <c r="AO717">
        <v>1.22</v>
      </c>
      <c r="AP717">
        <v>1.64</v>
      </c>
      <c r="AQ717">
        <v>2.83</v>
      </c>
      <c r="AR717">
        <v>53</v>
      </c>
      <c r="AS717">
        <v>71</v>
      </c>
      <c r="AT717">
        <v>53</v>
      </c>
      <c r="AU717">
        <v>30</v>
      </c>
      <c r="AV717">
        <v>24</v>
      </c>
      <c r="AW717">
        <v>36</v>
      </c>
      <c r="AX717">
        <v>77</v>
      </c>
      <c r="AY717">
        <v>47</v>
      </c>
      <c r="AZ717">
        <v>83</v>
      </c>
      <c r="BA717">
        <v>9.24</v>
      </c>
      <c r="BB717">
        <v>4.66</v>
      </c>
      <c r="BC717">
        <v>2.2000000000000002</v>
      </c>
      <c r="BD717">
        <v>3.45</v>
      </c>
      <c r="BE717">
        <v>3.05</v>
      </c>
      <c r="BF717">
        <f>(1/BC717+1/BD717+1/BE717-1)/3</f>
        <v>2.4089793156079658E-2</v>
      </c>
      <c r="BG717">
        <f>1/Table3[[#This Row],[odds_ft_home_team_win]]-Table3[[#This Row],[Margin/3]]</f>
        <v>0.43045566138937486</v>
      </c>
      <c r="BH717">
        <f>1/Table3[[#This Row],[odds_ft_draw]]-Table3[[#This Row],[Margin/3]]</f>
        <v>0.26576527930768845</v>
      </c>
      <c r="BI717">
        <f>1/Table3[[#This Row],[odds_ft_away_team_win]]-Table3[[#This Row],[Margin/3]]</f>
        <v>0.30377905930293675</v>
      </c>
      <c r="BJ717">
        <f>MROUND(Table3[[#This Row],[ProbH]]*100,2)/100</f>
        <v>0.44</v>
      </c>
      <c r="BK717">
        <v>1.33</v>
      </c>
      <c r="BL717">
        <v>1.91</v>
      </c>
      <c r="BM717">
        <v>3</v>
      </c>
      <c r="BN717">
        <v>5</v>
      </c>
      <c r="BO717">
        <v>1.77</v>
      </c>
      <c r="BP717">
        <v>2</v>
      </c>
      <c r="BQ717" t="s">
        <v>723</v>
      </c>
      <c r="BR717">
        <f>VLOOKUP(Table3[[#This Row],[Reference]],metron,10,FALSE)</f>
        <v>2.4807646356033461</v>
      </c>
      <c r="BS717">
        <f>VLOOKUP(Table3[[#This Row],[Reference]],metron,11,FALSE)</f>
        <v>1.4140979689366791</v>
      </c>
      <c r="BT717">
        <f>VLOOKUP(Table3[[#This Row],[Reference]],metron,12,FALSE)</f>
        <v>1.0666666666666671</v>
      </c>
      <c r="BU717">
        <f>VLOOKUP(Table3[[#This Row],[Reference]],metron,13,FALSE)</f>
        <v>0.62712066905615294</v>
      </c>
      <c r="BV717">
        <f>VLOOKUP(Table3[[#This Row],[Reference]],metron,14,FALSE)</f>
        <v>0.46009557945041818</v>
      </c>
      <c r="BW717">
        <f>VLOOKUP(Table3[[#This Row],[Reference]],metron,15,FALSE)</f>
        <v>12.56969280146722</v>
      </c>
      <c r="BX717">
        <f>VLOOKUP(Table3[[#This Row],[Reference]],metron,16,FALSE)</f>
        <v>9.8695552498853729</v>
      </c>
      <c r="BY717">
        <f>VLOOKUP(Table3[[#This Row],[Reference]],metron,17,FALSE)</f>
        <v>5.2754256787850897</v>
      </c>
      <c r="BZ717">
        <f>VLOOKUP(Table3[[#This Row],[Reference]],metron,18,FALSE)</f>
        <v>4.1279337321675103</v>
      </c>
      <c r="CA717">
        <f>VLOOKUP(Table3[[#This Row],[Reference]],metron,19,FALSE)</f>
        <v>7.2942671226821298</v>
      </c>
      <c r="CB717">
        <f>VLOOKUP(Table3[[#This Row],[Reference]],metron,20,FALSE)</f>
        <v>5.7416215177178627</v>
      </c>
      <c r="CC717">
        <f>VLOOKUP(Table3[[#This Row],[Reference]],metron,21,FALSE)</f>
        <v>12.897246007868549</v>
      </c>
      <c r="CD717">
        <f>VLOOKUP(Table3[[#This Row],[Reference]],metron,22,FALSE)</f>
        <v>13.507058551261281</v>
      </c>
      <c r="CE717">
        <f>VLOOKUP(Table3[[#This Row],[Reference]],metron,23,FALSE)</f>
        <v>1.576522702104098</v>
      </c>
      <c r="CF717">
        <f>VLOOKUP(Table3[[#This Row],[Reference]],metron,24,FALSE)</f>
        <v>1.917165005537099</v>
      </c>
      <c r="CG717">
        <f>VLOOKUP(Table3[[#This Row],[Reference]],metron,25,FALSE)</f>
        <v>8.4385382059800659E-2</v>
      </c>
      <c r="CH717">
        <f>VLOOKUP(Table3[[#This Row],[Reference]],metron,26,FALSE)</f>
        <v>0.1233665559246955</v>
      </c>
    </row>
    <row r="718" spans="1:86" hidden="1" x14ac:dyDescent="0.45">
      <c r="A718">
        <v>1610327160</v>
      </c>
      <c r="B718" t="s">
        <v>994</v>
      </c>
      <c r="C718" t="s">
        <v>64</v>
      </c>
      <c r="D718" t="s">
        <v>65</v>
      </c>
      <c r="E718" t="s">
        <v>672</v>
      </c>
      <c r="F718" t="s">
        <v>671</v>
      </c>
      <c r="G718" t="s">
        <v>695</v>
      </c>
      <c r="H718">
        <v>1</v>
      </c>
      <c r="I718">
        <v>1.89</v>
      </c>
      <c r="J718">
        <v>1.45</v>
      </c>
      <c r="K718">
        <v>2.09</v>
      </c>
      <c r="L718">
        <v>1.77</v>
      </c>
      <c r="M718">
        <v>1</v>
      </c>
      <c r="N718">
        <v>0</v>
      </c>
      <c r="O718">
        <v>1</v>
      </c>
      <c r="P718">
        <v>0</v>
      </c>
      <c r="Q718">
        <v>0</v>
      </c>
      <c r="R718">
        <v>0</v>
      </c>
      <c r="S718">
        <v>61</v>
      </c>
      <c r="U718">
        <v>1</v>
      </c>
      <c r="V718">
        <v>2</v>
      </c>
      <c r="W718">
        <v>2</v>
      </c>
      <c r="X718">
        <v>0</v>
      </c>
      <c r="Y718">
        <v>2</v>
      </c>
      <c r="Z718">
        <v>0</v>
      </c>
      <c r="AA718">
        <v>1</v>
      </c>
      <c r="AB718">
        <v>1</v>
      </c>
      <c r="AC718">
        <v>1</v>
      </c>
      <c r="AD718">
        <v>1</v>
      </c>
      <c r="AE718">
        <v>10</v>
      </c>
      <c r="AF718">
        <v>11</v>
      </c>
      <c r="AG718">
        <v>5</v>
      </c>
      <c r="AH718">
        <v>3</v>
      </c>
      <c r="AI718">
        <v>5</v>
      </c>
      <c r="AJ718">
        <v>8</v>
      </c>
      <c r="AK718">
        <v>16</v>
      </c>
      <c r="AL718">
        <v>20</v>
      </c>
      <c r="AM718">
        <v>50</v>
      </c>
      <c r="AN718">
        <v>50</v>
      </c>
      <c r="AO718">
        <v>1.39</v>
      </c>
      <c r="AP718">
        <v>1.21</v>
      </c>
      <c r="AQ718">
        <v>2.54</v>
      </c>
      <c r="AR718">
        <v>45</v>
      </c>
      <c r="AS718">
        <v>81</v>
      </c>
      <c r="AT718">
        <v>51</v>
      </c>
      <c r="AU718">
        <v>24</v>
      </c>
      <c r="AV718">
        <v>5</v>
      </c>
      <c r="AW718">
        <v>36</v>
      </c>
      <c r="AX718">
        <v>76</v>
      </c>
      <c r="AY718">
        <v>35</v>
      </c>
      <c r="AZ718">
        <v>79</v>
      </c>
      <c r="BA718">
        <v>14.36</v>
      </c>
      <c r="BB718">
        <v>2.78</v>
      </c>
      <c r="BC718">
        <v>2.5499999999999998</v>
      </c>
      <c r="BD718">
        <v>3.4</v>
      </c>
      <c r="BE718">
        <v>2.65</v>
      </c>
      <c r="BF718">
        <f>(1/BC718+1/BD718+1/BE718-1)/3</f>
        <v>2.1211000123319817E-2</v>
      </c>
      <c r="BG718">
        <f>1/Table3[[#This Row],[odds_ft_home_team_win]]-Table3[[#This Row],[Margin/3]]</f>
        <v>0.37094586262177826</v>
      </c>
      <c r="BH718">
        <f>1/Table3[[#This Row],[odds_ft_draw]]-Table3[[#This Row],[Margin/3]]</f>
        <v>0.27290664693550371</v>
      </c>
      <c r="BI718">
        <f>1/Table3[[#This Row],[odds_ft_away_team_win]]-Table3[[#This Row],[Margin/3]]</f>
        <v>0.35614749044271793</v>
      </c>
      <c r="BJ718">
        <f>MROUND(Table3[[#This Row],[ProbH]]*100,2)/100</f>
        <v>0.38</v>
      </c>
      <c r="BK718">
        <v>1.3</v>
      </c>
      <c r="BL718">
        <v>1.83</v>
      </c>
      <c r="BM718">
        <v>2.9</v>
      </c>
      <c r="BN718">
        <v>5</v>
      </c>
      <c r="BO718">
        <v>1.67</v>
      </c>
      <c r="BP718">
        <v>2.1</v>
      </c>
      <c r="BQ718" t="s">
        <v>729</v>
      </c>
      <c r="BR718">
        <f>VLOOKUP(Table3[[#This Row],[Reference]],metron,10,FALSE)</f>
        <v>2.4900895140664963</v>
      </c>
      <c r="BS718">
        <f>VLOOKUP(Table3[[#This Row],[Reference]],metron,11,FALSE)</f>
        <v>1.330562659846547</v>
      </c>
      <c r="BT718">
        <f>VLOOKUP(Table3[[#This Row],[Reference]],metron,12,FALSE)</f>
        <v>1.1595268542199491</v>
      </c>
      <c r="BU718">
        <f>VLOOKUP(Table3[[#This Row],[Reference]],metron,13,FALSE)</f>
        <v>0.59053607588191415</v>
      </c>
      <c r="BV718">
        <f>VLOOKUP(Table3[[#This Row],[Reference]],metron,14,FALSE)</f>
        <v>0.50069274219332838</v>
      </c>
      <c r="BW718">
        <f>VLOOKUP(Table3[[#This Row],[Reference]],metron,15,FALSE)</f>
        <v>11.79715236686391</v>
      </c>
      <c r="BX718">
        <f>VLOOKUP(Table3[[#This Row],[Reference]],metron,16,FALSE)</f>
        <v>10.317122781065089</v>
      </c>
      <c r="BY718">
        <f>VLOOKUP(Table3[[#This Row],[Reference]],metron,17,FALSE)</f>
        <v>5.0637025966747622</v>
      </c>
      <c r="BZ718">
        <f>VLOOKUP(Table3[[#This Row],[Reference]],metron,18,FALSE)</f>
        <v>4.4674014571268454</v>
      </c>
      <c r="CA718">
        <f>VLOOKUP(Table3[[#This Row],[Reference]],metron,19,FALSE)</f>
        <v>6.7334497701891483</v>
      </c>
      <c r="CB718">
        <f>VLOOKUP(Table3[[#This Row],[Reference]],metron,20,FALSE)</f>
        <v>5.849721323938244</v>
      </c>
      <c r="CC718">
        <f>VLOOKUP(Table3[[#This Row],[Reference]],metron,21,FALSE)</f>
        <v>12.89644194756554</v>
      </c>
      <c r="CD718">
        <f>VLOOKUP(Table3[[#This Row],[Reference]],metron,22,FALSE)</f>
        <v>13.3434456928839</v>
      </c>
      <c r="CE718">
        <f>VLOOKUP(Table3[[#This Row],[Reference]],metron,23,FALSE)</f>
        <v>1.6144382124117971</v>
      </c>
      <c r="CF718">
        <f>VLOOKUP(Table3[[#This Row],[Reference]],metron,24,FALSE)</f>
        <v>1.9032024606477289</v>
      </c>
      <c r="CG718">
        <f>VLOOKUP(Table3[[#This Row],[Reference]],metron,25,FALSE)</f>
        <v>9.372172969060974E-2</v>
      </c>
      <c r="CH718">
        <f>VLOOKUP(Table3[[#This Row],[Reference]],metron,26,FALSE)</f>
        <v>0.11669983716301791</v>
      </c>
    </row>
    <row r="719" spans="1:86" hidden="1" x14ac:dyDescent="0.45">
      <c r="A719">
        <v>1610420400</v>
      </c>
      <c r="B719" t="s">
        <v>995</v>
      </c>
      <c r="C719" t="s">
        <v>64</v>
      </c>
      <c r="D719" t="s">
        <v>65</v>
      </c>
      <c r="E719" t="s">
        <v>693</v>
      </c>
      <c r="F719" t="s">
        <v>689</v>
      </c>
      <c r="G719" t="s">
        <v>996</v>
      </c>
      <c r="H719">
        <v>1</v>
      </c>
      <c r="I719">
        <v>1.2</v>
      </c>
      <c r="J719">
        <v>0.75</v>
      </c>
      <c r="K719">
        <v>1.43</v>
      </c>
      <c r="L719">
        <v>0.59</v>
      </c>
      <c r="M719">
        <v>1</v>
      </c>
      <c r="N719">
        <v>1</v>
      </c>
      <c r="O719">
        <v>2</v>
      </c>
      <c r="P719">
        <v>1</v>
      </c>
      <c r="Q719">
        <v>0</v>
      </c>
      <c r="R719">
        <v>1</v>
      </c>
      <c r="S719" t="s">
        <v>89</v>
      </c>
      <c r="T719">
        <v>41</v>
      </c>
      <c r="U719">
        <v>6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22</v>
      </c>
      <c r="AF719">
        <v>8</v>
      </c>
      <c r="AG719">
        <v>6</v>
      </c>
      <c r="AH719">
        <v>3</v>
      </c>
      <c r="AI719">
        <v>16</v>
      </c>
      <c r="AJ719">
        <v>5</v>
      </c>
      <c r="AK719">
        <v>16</v>
      </c>
      <c r="AL719">
        <v>5</v>
      </c>
      <c r="AM719">
        <v>72</v>
      </c>
      <c r="AN719">
        <v>28</v>
      </c>
      <c r="AO719">
        <v>2.4300000000000002</v>
      </c>
      <c r="AP719">
        <v>0.86</v>
      </c>
      <c r="AQ719">
        <v>2.54</v>
      </c>
      <c r="AR719">
        <v>69</v>
      </c>
      <c r="AS719">
        <v>69</v>
      </c>
      <c r="AT719">
        <v>40</v>
      </c>
      <c r="AU719">
        <v>23</v>
      </c>
      <c r="AV719">
        <v>18</v>
      </c>
      <c r="AW719">
        <v>34</v>
      </c>
      <c r="AX719">
        <v>62</v>
      </c>
      <c r="AY719">
        <v>40</v>
      </c>
      <c r="AZ719">
        <v>80</v>
      </c>
      <c r="BA719">
        <v>9.8000000000000007</v>
      </c>
      <c r="BB719">
        <v>5.5</v>
      </c>
      <c r="BC719">
        <v>1.51</v>
      </c>
      <c r="BD719">
        <v>4</v>
      </c>
      <c r="BE719">
        <v>6</v>
      </c>
      <c r="BF719">
        <f>(1/BC719+1/BD719+1/BE719-1)/3</f>
        <v>2.6306107431935288E-2</v>
      </c>
      <c r="BG719">
        <f>1/Table3[[#This Row],[odds_ft_home_team_win]]-Table3[[#This Row],[Margin/3]]</f>
        <v>0.63594554819720384</v>
      </c>
      <c r="BH719">
        <f>1/Table3[[#This Row],[odds_ft_draw]]-Table3[[#This Row],[Margin/3]]</f>
        <v>0.22369389256806471</v>
      </c>
      <c r="BI719">
        <f>1/Table3[[#This Row],[odds_ft_away_team_win]]-Table3[[#This Row],[Margin/3]]</f>
        <v>0.14036055923473137</v>
      </c>
      <c r="BJ719">
        <f>MROUND(Table3[[#This Row],[ProbH]]*100,2)/100</f>
        <v>0.64</v>
      </c>
      <c r="BK719">
        <v>1.37</v>
      </c>
      <c r="BL719">
        <v>2</v>
      </c>
      <c r="BM719">
        <v>3.35</v>
      </c>
      <c r="BN719">
        <v>5.75</v>
      </c>
      <c r="BO719">
        <v>2.0499999999999998</v>
      </c>
      <c r="BP719">
        <v>1.71</v>
      </c>
      <c r="BQ719" t="s">
        <v>698</v>
      </c>
      <c r="BR719">
        <f>VLOOKUP(Table3[[#This Row],[Reference]],metron,10,FALSE)</f>
        <v>2.8343749999999996</v>
      </c>
      <c r="BS719">
        <f>VLOOKUP(Table3[[#This Row],[Reference]],metron,11,FALSE)</f>
        <v>1.980803571428571</v>
      </c>
      <c r="BT719">
        <f>VLOOKUP(Table3[[#This Row],[Reference]],metron,12,FALSE)</f>
        <v>0.85357142857142854</v>
      </c>
      <c r="BU719">
        <f>VLOOKUP(Table3[[#This Row],[Reference]],metron,13,FALSE)</f>
        <v>0.8683035714285714</v>
      </c>
      <c r="BV719">
        <f>VLOOKUP(Table3[[#This Row],[Reference]],metron,14,FALSE)</f>
        <v>0.36607142857142849</v>
      </c>
      <c r="BW719">
        <f>VLOOKUP(Table3[[#This Row],[Reference]],metron,15,FALSE)</f>
        <v>15.03980099502488</v>
      </c>
      <c r="BX719">
        <f>VLOOKUP(Table3[[#This Row],[Reference]],metron,16,FALSE)</f>
        <v>8.6326699834162515</v>
      </c>
      <c r="BY719">
        <f>VLOOKUP(Table3[[#This Row],[Reference]],metron,17,FALSE)</f>
        <v>6.5189234650967203</v>
      </c>
      <c r="BZ719">
        <f>VLOOKUP(Table3[[#This Row],[Reference]],metron,18,FALSE)</f>
        <v>3.4507989907485279</v>
      </c>
      <c r="CA719">
        <f>VLOOKUP(Table3[[#This Row],[Reference]],metron,19,FALSE)</f>
        <v>8.5208775299281605</v>
      </c>
      <c r="CB719">
        <f>VLOOKUP(Table3[[#This Row],[Reference]],metron,20,FALSE)</f>
        <v>5.181870992667724</v>
      </c>
      <c r="CC719">
        <f>VLOOKUP(Table3[[#This Row],[Reference]],metron,21,FALSE)</f>
        <v>12.48566610455312</v>
      </c>
      <c r="CD719">
        <f>VLOOKUP(Table3[[#This Row],[Reference]],metron,22,FALSE)</f>
        <v>13.573355817875211</v>
      </c>
      <c r="CE719">
        <f>VLOOKUP(Table3[[#This Row],[Reference]],metron,23,FALSE)</f>
        <v>1.395273023634882</v>
      </c>
      <c r="CF719">
        <f>VLOOKUP(Table3[[#This Row],[Reference]],metron,24,FALSE)</f>
        <v>2.0586797066014668</v>
      </c>
      <c r="CG719">
        <f>VLOOKUP(Table3[[#This Row],[Reference]],metron,25,FALSE)</f>
        <v>6.8459657701711488E-2</v>
      </c>
      <c r="CH719">
        <f>VLOOKUP(Table3[[#This Row],[Reference]],metron,26,FALSE)</f>
        <v>0.12713936430317849</v>
      </c>
    </row>
    <row r="720" spans="1:86" hidden="1" x14ac:dyDescent="0.45">
      <c r="A720">
        <v>1610760600</v>
      </c>
      <c r="B720" t="s">
        <v>997</v>
      </c>
      <c r="C720" t="s">
        <v>64</v>
      </c>
      <c r="D720" t="s">
        <v>65</v>
      </c>
      <c r="E720" t="s">
        <v>660</v>
      </c>
      <c r="F720" t="s">
        <v>688</v>
      </c>
      <c r="G720" t="s">
        <v>720</v>
      </c>
      <c r="H720">
        <v>2</v>
      </c>
      <c r="I720">
        <v>1.44</v>
      </c>
      <c r="J720">
        <v>0.33</v>
      </c>
      <c r="K720">
        <v>1.29</v>
      </c>
      <c r="L720">
        <v>0.35</v>
      </c>
      <c r="M720">
        <v>1</v>
      </c>
      <c r="N720">
        <v>0</v>
      </c>
      <c r="O720">
        <v>1</v>
      </c>
      <c r="P720">
        <v>0</v>
      </c>
      <c r="Q720">
        <v>0</v>
      </c>
      <c r="R720">
        <v>0</v>
      </c>
      <c r="S720">
        <v>90</v>
      </c>
      <c r="U720">
        <v>1</v>
      </c>
      <c r="V720">
        <v>4</v>
      </c>
      <c r="W720">
        <v>2</v>
      </c>
      <c r="X720">
        <v>1</v>
      </c>
      <c r="Y720">
        <v>3</v>
      </c>
      <c r="Z720">
        <v>0</v>
      </c>
      <c r="AA720">
        <v>1</v>
      </c>
      <c r="AB720">
        <v>2</v>
      </c>
      <c r="AC720">
        <v>1</v>
      </c>
      <c r="AD720">
        <v>2</v>
      </c>
      <c r="AE720">
        <v>8</v>
      </c>
      <c r="AF720">
        <v>10</v>
      </c>
      <c r="AG720">
        <v>4</v>
      </c>
      <c r="AH720">
        <v>3</v>
      </c>
      <c r="AI720">
        <v>4</v>
      </c>
      <c r="AJ720">
        <v>7</v>
      </c>
      <c r="AK720">
        <v>9</v>
      </c>
      <c r="AL720">
        <v>16</v>
      </c>
      <c r="AM720">
        <v>46</v>
      </c>
      <c r="AN720">
        <v>54</v>
      </c>
      <c r="AO720">
        <v>0.97</v>
      </c>
      <c r="AP720">
        <v>1.27</v>
      </c>
      <c r="AQ720">
        <v>2.72</v>
      </c>
      <c r="AR720">
        <v>50</v>
      </c>
      <c r="AS720">
        <v>84</v>
      </c>
      <c r="AT720">
        <v>61</v>
      </c>
      <c r="AU720">
        <v>17</v>
      </c>
      <c r="AV720">
        <v>11</v>
      </c>
      <c r="AW720">
        <v>28</v>
      </c>
      <c r="AX720">
        <v>84</v>
      </c>
      <c r="AY720">
        <v>50</v>
      </c>
      <c r="AZ720">
        <v>84</v>
      </c>
      <c r="BA720">
        <v>8.89</v>
      </c>
      <c r="BB720">
        <v>5.78</v>
      </c>
      <c r="BC720">
        <v>1.91</v>
      </c>
      <c r="BD720">
        <v>3.55</v>
      </c>
      <c r="BE720">
        <v>3.8</v>
      </c>
      <c r="BF720">
        <f>(1/BC720+1/BD720+1/BE720-1)/3</f>
        <v>2.2802748335332062E-2</v>
      </c>
      <c r="BG720">
        <f>1/Table3[[#This Row],[odds_ft_home_team_win]]-Table3[[#This Row],[Margin/3]]</f>
        <v>0.50075746108875174</v>
      </c>
      <c r="BH720">
        <f>1/Table3[[#This Row],[odds_ft_draw]]-Table3[[#This Row],[Margin/3]]</f>
        <v>0.25888739250973836</v>
      </c>
      <c r="BI720">
        <f>1/Table3[[#This Row],[odds_ft_away_team_win]]-Table3[[#This Row],[Margin/3]]</f>
        <v>0.24035514640151004</v>
      </c>
      <c r="BJ720">
        <f>MROUND(Table3[[#This Row],[ProbH]]*100,2)/100</f>
        <v>0.5</v>
      </c>
      <c r="BK720">
        <v>1.36</v>
      </c>
      <c r="BL720">
        <v>2</v>
      </c>
      <c r="BM720">
        <v>3.2</v>
      </c>
      <c r="BN720">
        <v>5.5</v>
      </c>
      <c r="BO720">
        <v>1.91</v>
      </c>
      <c r="BP720">
        <v>1.83</v>
      </c>
      <c r="BQ720" t="s">
        <v>664</v>
      </c>
      <c r="BR720">
        <f>VLOOKUP(Table3[[#This Row],[Reference]],metron,10,FALSE)</f>
        <v>2.5202079886551649</v>
      </c>
      <c r="BS720">
        <f>VLOOKUP(Table3[[#This Row],[Reference]],metron,11,FALSE)</f>
        <v>1.5342708579532029</v>
      </c>
      <c r="BT720">
        <f>VLOOKUP(Table3[[#This Row],[Reference]],metron,12,FALSE)</f>
        <v>0.98593713070196176</v>
      </c>
      <c r="BU720">
        <f>VLOOKUP(Table3[[#This Row],[Reference]],metron,13,FALSE)</f>
        <v>0.67513590167809023</v>
      </c>
      <c r="BV720">
        <f>VLOOKUP(Table3[[#This Row],[Reference]],metron,14,FALSE)</f>
        <v>0.4286727337194185</v>
      </c>
      <c r="BW720">
        <f>VLOOKUP(Table3[[#This Row],[Reference]],metron,15,FALSE)</f>
        <v>12.98669114272602</v>
      </c>
      <c r="BX720">
        <f>VLOOKUP(Table3[[#This Row],[Reference]],metron,16,FALSE)</f>
        <v>9.4167049105094076</v>
      </c>
      <c r="BY720">
        <f>VLOOKUP(Table3[[#This Row],[Reference]],metron,17,FALSE)</f>
        <v>5.6645716945996272</v>
      </c>
      <c r="BZ720">
        <f>VLOOKUP(Table3[[#This Row],[Reference]],metron,18,FALSE)</f>
        <v>4.0242085661080074</v>
      </c>
      <c r="CA720">
        <f>VLOOKUP(Table3[[#This Row],[Reference]],metron,19,FALSE)</f>
        <v>7.3221194481263927</v>
      </c>
      <c r="CB720">
        <f>VLOOKUP(Table3[[#This Row],[Reference]],metron,20,FALSE)</f>
        <v>5.3924963444014002</v>
      </c>
      <c r="CC720">
        <f>VLOOKUP(Table3[[#This Row],[Reference]],metron,21,FALSE)</f>
        <v>12.508162313432839</v>
      </c>
      <c r="CD720">
        <f>VLOOKUP(Table3[[#This Row],[Reference]],metron,22,FALSE)</f>
        <v>13.36963619402985</v>
      </c>
      <c r="CE720">
        <f>VLOOKUP(Table3[[#This Row],[Reference]],metron,23,FALSE)</f>
        <v>1.4438014689517029</v>
      </c>
      <c r="CF720">
        <f>VLOOKUP(Table3[[#This Row],[Reference]],metron,24,FALSE)</f>
        <v>1.9410193634542621</v>
      </c>
      <c r="CG720">
        <f>VLOOKUP(Table3[[#This Row],[Reference]],metron,25,FALSE)</f>
        <v>8.4130870242599604E-2</v>
      </c>
      <c r="CH720">
        <f>VLOOKUP(Table3[[#This Row],[Reference]],metron,26,FALSE)</f>
        <v>0.1275317160026708</v>
      </c>
    </row>
    <row r="721" spans="1:86" hidden="1" x14ac:dyDescent="0.45">
      <c r="A721">
        <v>1610767800</v>
      </c>
      <c r="B721" t="s">
        <v>998</v>
      </c>
      <c r="C721" t="s">
        <v>64</v>
      </c>
      <c r="D721" t="s">
        <v>65</v>
      </c>
      <c r="E721" t="s">
        <v>689</v>
      </c>
      <c r="F721" t="s">
        <v>676</v>
      </c>
      <c r="G721" t="s">
        <v>662</v>
      </c>
      <c r="H721">
        <v>2</v>
      </c>
      <c r="I721">
        <v>1.44</v>
      </c>
      <c r="J721">
        <v>0.13</v>
      </c>
      <c r="K721">
        <v>1.41</v>
      </c>
      <c r="L721">
        <v>0.47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U721">
        <v>8</v>
      </c>
      <c r="V721">
        <v>2</v>
      </c>
      <c r="W721">
        <v>1</v>
      </c>
      <c r="X721">
        <v>0</v>
      </c>
      <c r="Y721">
        <v>4</v>
      </c>
      <c r="Z721">
        <v>0</v>
      </c>
      <c r="AA721">
        <v>0</v>
      </c>
      <c r="AB721">
        <v>1</v>
      </c>
      <c r="AC721">
        <v>2</v>
      </c>
      <c r="AD721">
        <v>2</v>
      </c>
      <c r="AE721">
        <v>16</v>
      </c>
      <c r="AF721">
        <v>11</v>
      </c>
      <c r="AG721">
        <v>6</v>
      </c>
      <c r="AH721">
        <v>3</v>
      </c>
      <c r="AI721">
        <v>10</v>
      </c>
      <c r="AJ721">
        <v>8</v>
      </c>
      <c r="AK721">
        <v>14</v>
      </c>
      <c r="AL721">
        <v>20</v>
      </c>
      <c r="AM721">
        <v>48</v>
      </c>
      <c r="AN721">
        <v>52</v>
      </c>
      <c r="AO721">
        <v>1.73</v>
      </c>
      <c r="AP721">
        <v>1.1599999999999999</v>
      </c>
      <c r="AQ721">
        <v>1.98</v>
      </c>
      <c r="AR721">
        <v>29</v>
      </c>
      <c r="AS721">
        <v>66</v>
      </c>
      <c r="AT721">
        <v>25</v>
      </c>
      <c r="AU721">
        <v>13</v>
      </c>
      <c r="AV721">
        <v>0</v>
      </c>
      <c r="AW721">
        <v>13</v>
      </c>
      <c r="AX721">
        <v>72</v>
      </c>
      <c r="AY721">
        <v>36</v>
      </c>
      <c r="AZ721">
        <v>65</v>
      </c>
      <c r="BA721">
        <v>8.35</v>
      </c>
      <c r="BB721">
        <v>5.0999999999999996</v>
      </c>
      <c r="BC721">
        <v>2.4500000000000002</v>
      </c>
      <c r="BD721">
        <v>3.3</v>
      </c>
      <c r="BE721">
        <v>2.75</v>
      </c>
      <c r="BF721">
        <f>(1/BC721+1/BD721+1/BE721-1)/3</f>
        <v>2.4943310657596324E-2</v>
      </c>
      <c r="BG721">
        <f>1/Table3[[#This Row],[odds_ft_home_team_win]]-Table3[[#This Row],[Margin/3]]</f>
        <v>0.3832199546485261</v>
      </c>
      <c r="BH721">
        <f>1/Table3[[#This Row],[odds_ft_draw]]-Table3[[#This Row],[Margin/3]]</f>
        <v>0.27808699237270673</v>
      </c>
      <c r="BI721">
        <f>1/Table3[[#This Row],[odds_ft_away_team_win]]-Table3[[#This Row],[Margin/3]]</f>
        <v>0.33869305297876734</v>
      </c>
      <c r="BJ721">
        <f>MROUND(Table3[[#This Row],[ProbH]]*100,2)/100</f>
        <v>0.38</v>
      </c>
      <c r="BK721">
        <v>1.38</v>
      </c>
      <c r="BL721">
        <v>2.0499999999999998</v>
      </c>
      <c r="BM721">
        <v>3.3</v>
      </c>
      <c r="BN721">
        <v>5.75</v>
      </c>
      <c r="BO721">
        <v>1.87</v>
      </c>
      <c r="BP721">
        <v>1.91</v>
      </c>
      <c r="BQ721" t="s">
        <v>713</v>
      </c>
      <c r="BR721">
        <f>VLOOKUP(Table3[[#This Row],[Reference]],metron,10,FALSE)</f>
        <v>2.4900895140664963</v>
      </c>
      <c r="BS721">
        <f>VLOOKUP(Table3[[#This Row],[Reference]],metron,11,FALSE)</f>
        <v>1.330562659846547</v>
      </c>
      <c r="BT721">
        <f>VLOOKUP(Table3[[#This Row],[Reference]],metron,12,FALSE)</f>
        <v>1.1595268542199491</v>
      </c>
      <c r="BU721">
        <f>VLOOKUP(Table3[[#This Row],[Reference]],metron,13,FALSE)</f>
        <v>0.59053607588191415</v>
      </c>
      <c r="BV721">
        <f>VLOOKUP(Table3[[#This Row],[Reference]],metron,14,FALSE)</f>
        <v>0.50069274219332838</v>
      </c>
      <c r="BW721">
        <f>VLOOKUP(Table3[[#This Row],[Reference]],metron,15,FALSE)</f>
        <v>11.79715236686391</v>
      </c>
      <c r="BX721">
        <f>VLOOKUP(Table3[[#This Row],[Reference]],metron,16,FALSE)</f>
        <v>10.317122781065089</v>
      </c>
      <c r="BY721">
        <f>VLOOKUP(Table3[[#This Row],[Reference]],metron,17,FALSE)</f>
        <v>5.0637025966747622</v>
      </c>
      <c r="BZ721">
        <f>VLOOKUP(Table3[[#This Row],[Reference]],metron,18,FALSE)</f>
        <v>4.4674014571268454</v>
      </c>
      <c r="CA721">
        <f>VLOOKUP(Table3[[#This Row],[Reference]],metron,19,FALSE)</f>
        <v>6.7334497701891483</v>
      </c>
      <c r="CB721">
        <f>VLOOKUP(Table3[[#This Row],[Reference]],metron,20,FALSE)</f>
        <v>5.849721323938244</v>
      </c>
      <c r="CC721">
        <f>VLOOKUP(Table3[[#This Row],[Reference]],metron,21,FALSE)</f>
        <v>12.89644194756554</v>
      </c>
      <c r="CD721">
        <f>VLOOKUP(Table3[[#This Row],[Reference]],metron,22,FALSE)</f>
        <v>13.3434456928839</v>
      </c>
      <c r="CE721">
        <f>VLOOKUP(Table3[[#This Row],[Reference]],metron,23,FALSE)</f>
        <v>1.6144382124117971</v>
      </c>
      <c r="CF721">
        <f>VLOOKUP(Table3[[#This Row],[Reference]],metron,24,FALSE)</f>
        <v>1.9032024606477289</v>
      </c>
      <c r="CG721">
        <f>VLOOKUP(Table3[[#This Row],[Reference]],metron,25,FALSE)</f>
        <v>9.372172969060974E-2</v>
      </c>
      <c r="CH721">
        <f>VLOOKUP(Table3[[#This Row],[Reference]],metron,26,FALSE)</f>
        <v>0.11669983716301791</v>
      </c>
    </row>
    <row r="722" spans="1:86" hidden="1" x14ac:dyDescent="0.45">
      <c r="A722">
        <v>1610838000</v>
      </c>
      <c r="B722" t="s">
        <v>999</v>
      </c>
      <c r="C722" t="s">
        <v>64</v>
      </c>
      <c r="D722" t="s">
        <v>65</v>
      </c>
      <c r="E722" t="s">
        <v>666</v>
      </c>
      <c r="F722" t="s">
        <v>705</v>
      </c>
      <c r="G722" t="s">
        <v>678</v>
      </c>
      <c r="H722">
        <v>2</v>
      </c>
      <c r="I722">
        <v>1.83</v>
      </c>
      <c r="J722">
        <v>0.5</v>
      </c>
      <c r="K722">
        <v>1.6</v>
      </c>
      <c r="L722">
        <v>0.55000000000000004</v>
      </c>
      <c r="M722">
        <v>1</v>
      </c>
      <c r="N722">
        <v>1</v>
      </c>
      <c r="O722">
        <v>2</v>
      </c>
      <c r="P722">
        <v>2</v>
      </c>
      <c r="Q722">
        <v>1</v>
      </c>
      <c r="R722">
        <v>1</v>
      </c>
      <c r="S722">
        <v>23</v>
      </c>
      <c r="T722">
        <v>25</v>
      </c>
      <c r="U722">
        <v>5</v>
      </c>
      <c r="V722">
        <v>2</v>
      </c>
      <c r="W722">
        <v>1</v>
      </c>
      <c r="X722">
        <v>0</v>
      </c>
      <c r="Y722">
        <v>3</v>
      </c>
      <c r="Z722">
        <v>0</v>
      </c>
      <c r="AA722">
        <v>0</v>
      </c>
      <c r="AB722">
        <v>1</v>
      </c>
      <c r="AC722">
        <v>0</v>
      </c>
      <c r="AD722">
        <v>3</v>
      </c>
      <c r="AE722">
        <v>15</v>
      </c>
      <c r="AF722">
        <v>9</v>
      </c>
      <c r="AG722">
        <v>6</v>
      </c>
      <c r="AH722">
        <v>4</v>
      </c>
      <c r="AI722">
        <v>9</v>
      </c>
      <c r="AJ722">
        <v>5</v>
      </c>
      <c r="AK722">
        <v>15</v>
      </c>
      <c r="AL722">
        <v>19</v>
      </c>
      <c r="AM722">
        <v>60</v>
      </c>
      <c r="AN722">
        <v>40</v>
      </c>
      <c r="AO722">
        <v>1.71</v>
      </c>
      <c r="AP722">
        <v>1.04</v>
      </c>
      <c r="AQ722">
        <v>2.5499999999999998</v>
      </c>
      <c r="AR722">
        <v>65</v>
      </c>
      <c r="AS722">
        <v>69</v>
      </c>
      <c r="AT722">
        <v>52</v>
      </c>
      <c r="AU722">
        <v>29</v>
      </c>
      <c r="AV722">
        <v>19</v>
      </c>
      <c r="AW722">
        <v>49</v>
      </c>
      <c r="AX722">
        <v>65</v>
      </c>
      <c r="AY722">
        <v>33</v>
      </c>
      <c r="AZ722">
        <v>73</v>
      </c>
      <c r="BA722">
        <v>9.4700000000000006</v>
      </c>
      <c r="BB722">
        <v>4.3</v>
      </c>
      <c r="BC722">
        <v>1.91</v>
      </c>
      <c r="BD722">
        <v>3.5</v>
      </c>
      <c r="BE722">
        <v>3.85</v>
      </c>
      <c r="BF722">
        <f>(1/BC722+1/BD722+1/BE722-1)/3</f>
        <v>2.3004918292876358E-2</v>
      </c>
      <c r="BG722">
        <f>1/Table3[[#This Row],[odds_ft_home_team_win]]-Table3[[#This Row],[Margin/3]]</f>
        <v>0.50055529113120745</v>
      </c>
      <c r="BH722">
        <f>1/Table3[[#This Row],[odds_ft_draw]]-Table3[[#This Row],[Margin/3]]</f>
        <v>0.26270936742140932</v>
      </c>
      <c r="BI722">
        <f>1/Table3[[#This Row],[odds_ft_away_team_win]]-Table3[[#This Row],[Margin/3]]</f>
        <v>0.23673534144738337</v>
      </c>
      <c r="BJ722">
        <f>MROUND(Table3[[#This Row],[ProbH]]*100,2)/100</f>
        <v>0.5</v>
      </c>
      <c r="BK722">
        <v>1.33</v>
      </c>
      <c r="BL722">
        <v>1.91</v>
      </c>
      <c r="BM722">
        <v>3</v>
      </c>
      <c r="BN722">
        <v>5.25</v>
      </c>
      <c r="BO722">
        <v>1.8</v>
      </c>
      <c r="BP722">
        <v>1.95</v>
      </c>
      <c r="BQ722" t="s">
        <v>669</v>
      </c>
      <c r="BR722">
        <f>VLOOKUP(Table3[[#This Row],[Reference]],metron,10,FALSE)</f>
        <v>2.5202079886551649</v>
      </c>
      <c r="BS722">
        <f>VLOOKUP(Table3[[#This Row],[Reference]],metron,11,FALSE)</f>
        <v>1.5342708579532029</v>
      </c>
      <c r="BT722">
        <f>VLOOKUP(Table3[[#This Row],[Reference]],metron,12,FALSE)</f>
        <v>0.98593713070196176</v>
      </c>
      <c r="BU722">
        <f>VLOOKUP(Table3[[#This Row],[Reference]],metron,13,FALSE)</f>
        <v>0.67513590167809023</v>
      </c>
      <c r="BV722">
        <f>VLOOKUP(Table3[[#This Row],[Reference]],metron,14,FALSE)</f>
        <v>0.4286727337194185</v>
      </c>
      <c r="BW722">
        <f>VLOOKUP(Table3[[#This Row],[Reference]],metron,15,FALSE)</f>
        <v>12.98669114272602</v>
      </c>
      <c r="BX722">
        <f>VLOOKUP(Table3[[#This Row],[Reference]],metron,16,FALSE)</f>
        <v>9.4167049105094076</v>
      </c>
      <c r="BY722">
        <f>VLOOKUP(Table3[[#This Row],[Reference]],metron,17,FALSE)</f>
        <v>5.6645716945996272</v>
      </c>
      <c r="BZ722">
        <f>VLOOKUP(Table3[[#This Row],[Reference]],metron,18,FALSE)</f>
        <v>4.0242085661080074</v>
      </c>
      <c r="CA722">
        <f>VLOOKUP(Table3[[#This Row],[Reference]],metron,19,FALSE)</f>
        <v>7.3221194481263927</v>
      </c>
      <c r="CB722">
        <f>VLOOKUP(Table3[[#This Row],[Reference]],metron,20,FALSE)</f>
        <v>5.3924963444014002</v>
      </c>
      <c r="CC722">
        <f>VLOOKUP(Table3[[#This Row],[Reference]],metron,21,FALSE)</f>
        <v>12.508162313432839</v>
      </c>
      <c r="CD722">
        <f>VLOOKUP(Table3[[#This Row],[Reference]],metron,22,FALSE)</f>
        <v>13.36963619402985</v>
      </c>
      <c r="CE722">
        <f>VLOOKUP(Table3[[#This Row],[Reference]],metron,23,FALSE)</f>
        <v>1.4438014689517029</v>
      </c>
      <c r="CF722">
        <f>VLOOKUP(Table3[[#This Row],[Reference]],metron,24,FALSE)</f>
        <v>1.9410193634542621</v>
      </c>
      <c r="CG722">
        <f>VLOOKUP(Table3[[#This Row],[Reference]],metron,25,FALSE)</f>
        <v>8.4130870242599604E-2</v>
      </c>
      <c r="CH722">
        <f>VLOOKUP(Table3[[#This Row],[Reference]],metron,26,FALSE)</f>
        <v>0.1275317160026708</v>
      </c>
    </row>
    <row r="723" spans="1:86" hidden="1" x14ac:dyDescent="0.45">
      <c r="A723">
        <v>1610845200</v>
      </c>
      <c r="B723" t="s">
        <v>1000</v>
      </c>
      <c r="C723" t="s">
        <v>64</v>
      </c>
      <c r="D723" t="s">
        <v>65</v>
      </c>
      <c r="E723" t="s">
        <v>671</v>
      </c>
      <c r="F723" t="s">
        <v>700</v>
      </c>
      <c r="G723" t="s">
        <v>987</v>
      </c>
      <c r="H723">
        <v>2</v>
      </c>
      <c r="I723">
        <v>1.9</v>
      </c>
      <c r="J723">
        <v>1.18</v>
      </c>
      <c r="K723">
        <v>2.1800000000000002</v>
      </c>
      <c r="L723">
        <v>1.33</v>
      </c>
      <c r="M723">
        <v>0</v>
      </c>
      <c r="N723">
        <v>1</v>
      </c>
      <c r="O723">
        <v>1</v>
      </c>
      <c r="P723">
        <v>1</v>
      </c>
      <c r="Q723">
        <v>0</v>
      </c>
      <c r="R723">
        <v>1</v>
      </c>
      <c r="T723">
        <v>9</v>
      </c>
      <c r="U723">
        <v>6</v>
      </c>
      <c r="V723">
        <v>1</v>
      </c>
      <c r="W723">
        <v>2</v>
      </c>
      <c r="X723">
        <v>0</v>
      </c>
      <c r="Y723">
        <v>3</v>
      </c>
      <c r="Z723">
        <v>0</v>
      </c>
      <c r="AA723">
        <v>0</v>
      </c>
      <c r="AB723">
        <v>2</v>
      </c>
      <c r="AC723">
        <v>1</v>
      </c>
      <c r="AD723">
        <v>2</v>
      </c>
      <c r="AE723">
        <v>10</v>
      </c>
      <c r="AF723">
        <v>8</v>
      </c>
      <c r="AG723">
        <v>0</v>
      </c>
      <c r="AH723">
        <v>3</v>
      </c>
      <c r="AI723">
        <v>10</v>
      </c>
      <c r="AJ723">
        <v>5</v>
      </c>
      <c r="AK723">
        <v>11</v>
      </c>
      <c r="AL723">
        <v>14</v>
      </c>
      <c r="AM723">
        <v>64</v>
      </c>
      <c r="AN723">
        <v>36</v>
      </c>
      <c r="AO723">
        <v>1.07</v>
      </c>
      <c r="AP723">
        <v>0.89</v>
      </c>
      <c r="AQ723">
        <v>2.4300000000000002</v>
      </c>
      <c r="AR723">
        <v>33</v>
      </c>
      <c r="AS723">
        <v>63</v>
      </c>
      <c r="AT723">
        <v>43</v>
      </c>
      <c r="AU723">
        <v>28</v>
      </c>
      <c r="AV723">
        <v>14</v>
      </c>
      <c r="AW723">
        <v>33</v>
      </c>
      <c r="AX723">
        <v>71</v>
      </c>
      <c r="AY723">
        <v>38</v>
      </c>
      <c r="AZ723">
        <v>73</v>
      </c>
      <c r="BA723">
        <v>11</v>
      </c>
      <c r="BB723">
        <v>4.34</v>
      </c>
      <c r="BC723">
        <v>1.62</v>
      </c>
      <c r="BD723">
        <v>3.85</v>
      </c>
      <c r="BE723">
        <v>5.25</v>
      </c>
      <c r="BF723">
        <f>(1/BC723+1/BD723+1/BE723-1)/3</f>
        <v>2.2500133611244699E-2</v>
      </c>
      <c r="BG723">
        <f>1/Table3[[#This Row],[odds_ft_home_team_win]]-Table3[[#This Row],[Margin/3]]</f>
        <v>0.59478381700603922</v>
      </c>
      <c r="BH723">
        <f>1/Table3[[#This Row],[odds_ft_draw]]-Table3[[#This Row],[Margin/3]]</f>
        <v>0.23724012612901502</v>
      </c>
      <c r="BI723">
        <f>1/Table3[[#This Row],[odds_ft_away_team_win]]-Table3[[#This Row],[Margin/3]]</f>
        <v>0.16797605686494577</v>
      </c>
      <c r="BJ723">
        <f>MROUND(Table3[[#This Row],[ProbH]]*100,2)/100</f>
        <v>0.6</v>
      </c>
      <c r="BK723">
        <v>1.3</v>
      </c>
      <c r="BL723">
        <v>1.83</v>
      </c>
      <c r="BM723">
        <v>2.9</v>
      </c>
      <c r="BN723">
        <v>4.9000000000000004</v>
      </c>
      <c r="BO723">
        <v>1.91</v>
      </c>
      <c r="BP723">
        <v>1.87</v>
      </c>
      <c r="BQ723" t="s">
        <v>770</v>
      </c>
      <c r="BR723">
        <f>VLOOKUP(Table3[[#This Row],[Reference]],metron,10,FALSE)</f>
        <v>2.7310090702947849</v>
      </c>
      <c r="BS723">
        <f>VLOOKUP(Table3[[#This Row],[Reference]],metron,11,FALSE)</f>
        <v>1.841836734693878</v>
      </c>
      <c r="BT723">
        <f>VLOOKUP(Table3[[#This Row],[Reference]],metron,12,FALSE)</f>
        <v>0.88917233560090703</v>
      </c>
      <c r="BU723">
        <f>VLOOKUP(Table3[[#This Row],[Reference]],metron,13,FALSE)</f>
        <v>0.804822695035461</v>
      </c>
      <c r="BV723">
        <f>VLOOKUP(Table3[[#This Row],[Reference]],metron,14,FALSE)</f>
        <v>0.38099290780141842</v>
      </c>
      <c r="BW723">
        <f>VLOOKUP(Table3[[#This Row],[Reference]],metron,15,FALSE)</f>
        <v>14.25174825174825</v>
      </c>
      <c r="BX723">
        <f>VLOOKUP(Table3[[#This Row],[Reference]],metron,16,FALSE)</f>
        <v>8.8316683316683324</v>
      </c>
      <c r="BY723">
        <f>VLOOKUP(Table3[[#This Row],[Reference]],metron,17,FALSE)</f>
        <v>6.2901265822784813</v>
      </c>
      <c r="BZ723">
        <f>VLOOKUP(Table3[[#This Row],[Reference]],metron,18,FALSE)</f>
        <v>3.6162025316455702</v>
      </c>
      <c r="CA723">
        <f>VLOOKUP(Table3[[#This Row],[Reference]],metron,19,FALSE)</f>
        <v>7.9616216694697686</v>
      </c>
      <c r="CB723">
        <f>VLOOKUP(Table3[[#This Row],[Reference]],metron,20,FALSE)</f>
        <v>5.2154658000227627</v>
      </c>
      <c r="CC723">
        <f>VLOOKUP(Table3[[#This Row],[Reference]],metron,21,FALSE)</f>
        <v>12.444895886236671</v>
      </c>
      <c r="CD723">
        <f>VLOOKUP(Table3[[#This Row],[Reference]],metron,22,FALSE)</f>
        <v>13.620619603859829</v>
      </c>
      <c r="CE723">
        <f>VLOOKUP(Table3[[#This Row],[Reference]],metron,23,FALSE)</f>
        <v>1.406084017382907</v>
      </c>
      <c r="CF723">
        <f>VLOOKUP(Table3[[#This Row],[Reference]],metron,24,FALSE)</f>
        <v>2.070980202800579</v>
      </c>
      <c r="CG723">
        <f>VLOOKUP(Table3[[#This Row],[Reference]],metron,25,FALSE)</f>
        <v>6.1323032351521013E-2</v>
      </c>
      <c r="CH723">
        <f>VLOOKUP(Table3[[#This Row],[Reference]],metron,26,FALSE)</f>
        <v>0.1313375181071946</v>
      </c>
    </row>
    <row r="724" spans="1:86" hidden="1" x14ac:dyDescent="0.45">
      <c r="A724">
        <v>1610852760</v>
      </c>
      <c r="B724" t="s">
        <v>1001</v>
      </c>
      <c r="C724" t="s">
        <v>64</v>
      </c>
      <c r="D724" t="s">
        <v>65</v>
      </c>
      <c r="E724" t="s">
        <v>704</v>
      </c>
      <c r="F724" t="s">
        <v>694</v>
      </c>
      <c r="G724" t="s">
        <v>731</v>
      </c>
      <c r="H724">
        <v>2</v>
      </c>
      <c r="I724">
        <v>1.78</v>
      </c>
      <c r="J724">
        <v>1.33</v>
      </c>
      <c r="K724">
        <v>1.79</v>
      </c>
      <c r="L724">
        <v>1.63</v>
      </c>
      <c r="M724">
        <v>1</v>
      </c>
      <c r="N724">
        <v>0</v>
      </c>
      <c r="O724">
        <v>1</v>
      </c>
      <c r="P724">
        <v>1</v>
      </c>
      <c r="Q724">
        <v>1</v>
      </c>
      <c r="R724">
        <v>0</v>
      </c>
      <c r="S724">
        <v>35</v>
      </c>
      <c r="U724">
        <v>2</v>
      </c>
      <c r="V724">
        <v>5</v>
      </c>
      <c r="W724">
        <v>1</v>
      </c>
      <c r="X724">
        <v>0</v>
      </c>
      <c r="Y724">
        <v>2</v>
      </c>
      <c r="Z724">
        <v>1</v>
      </c>
      <c r="AA724">
        <v>0</v>
      </c>
      <c r="AB724">
        <v>1</v>
      </c>
      <c r="AC724">
        <v>1</v>
      </c>
      <c r="AD724">
        <v>2</v>
      </c>
      <c r="AE724">
        <v>9</v>
      </c>
      <c r="AF724">
        <v>6</v>
      </c>
      <c r="AG724">
        <v>3</v>
      </c>
      <c r="AH724">
        <v>2</v>
      </c>
      <c r="AI724">
        <v>6</v>
      </c>
      <c r="AJ724">
        <v>4</v>
      </c>
      <c r="AK724">
        <v>9</v>
      </c>
      <c r="AL724">
        <v>9</v>
      </c>
      <c r="AM724">
        <v>47</v>
      </c>
      <c r="AN724">
        <v>53</v>
      </c>
      <c r="AO724">
        <v>1.1499999999999999</v>
      </c>
      <c r="AP724">
        <v>0.8</v>
      </c>
      <c r="AQ724">
        <v>2.89</v>
      </c>
      <c r="AR724">
        <v>78</v>
      </c>
      <c r="AS724">
        <v>84</v>
      </c>
      <c r="AT724">
        <v>56</v>
      </c>
      <c r="AU724">
        <v>39</v>
      </c>
      <c r="AV724">
        <v>17</v>
      </c>
      <c r="AW724">
        <v>33</v>
      </c>
      <c r="AX724">
        <v>67</v>
      </c>
      <c r="AY724">
        <v>56</v>
      </c>
      <c r="AZ724">
        <v>95</v>
      </c>
      <c r="BA724">
        <v>12.11</v>
      </c>
      <c r="BB724">
        <v>3.89</v>
      </c>
      <c r="BC724">
        <v>1.69</v>
      </c>
      <c r="BD724">
        <v>3.9</v>
      </c>
      <c r="BE724">
        <v>4.5999999999999996</v>
      </c>
      <c r="BF724">
        <f>(1/BC724+1/BD724+1/BE724-1)/3</f>
        <v>2.1839179029814543E-2</v>
      </c>
      <c r="BG724">
        <f>1/Table3[[#This Row],[odds_ft_home_team_win]]-Table3[[#This Row],[Margin/3]]</f>
        <v>0.56987679730154639</v>
      </c>
      <c r="BH724">
        <f>1/Table3[[#This Row],[odds_ft_draw]]-Table3[[#This Row],[Margin/3]]</f>
        <v>0.23457107738044189</v>
      </c>
      <c r="BI724">
        <f>1/Table3[[#This Row],[odds_ft_away_team_win]]-Table3[[#This Row],[Margin/3]]</f>
        <v>0.19555212531801155</v>
      </c>
      <c r="BJ724">
        <f>MROUND(Table3[[#This Row],[ProbH]]*100,2)/100</f>
        <v>0.56000000000000005</v>
      </c>
      <c r="BK724">
        <v>1.25</v>
      </c>
      <c r="BL724">
        <v>1.69</v>
      </c>
      <c r="BM724">
        <v>2.5</v>
      </c>
      <c r="BN724">
        <v>4.0999999999999996</v>
      </c>
      <c r="BO724">
        <v>1.69</v>
      </c>
      <c r="BP724">
        <v>2.1</v>
      </c>
      <c r="BQ724" t="s">
        <v>708</v>
      </c>
      <c r="BR724">
        <f>VLOOKUP(Table3[[#This Row],[Reference]],metron,10,FALSE)</f>
        <v>2.6892488954344627</v>
      </c>
      <c r="BS724">
        <f>VLOOKUP(Table3[[#This Row],[Reference]],metron,11,FALSE)</f>
        <v>1.7546812539448771</v>
      </c>
      <c r="BT724">
        <f>VLOOKUP(Table3[[#This Row],[Reference]],metron,12,FALSE)</f>
        <v>0.93456764148958549</v>
      </c>
      <c r="BU724">
        <f>VLOOKUP(Table3[[#This Row],[Reference]],metron,13,FALSE)</f>
        <v>0.77824531874605507</v>
      </c>
      <c r="BV724">
        <f>VLOOKUP(Table3[[#This Row],[Reference]],metron,14,FALSE)</f>
        <v>0.41237113402061848</v>
      </c>
      <c r="BW724">
        <f>VLOOKUP(Table3[[#This Row],[Reference]],metron,15,FALSE)</f>
        <v>13.77153558052435</v>
      </c>
      <c r="BX724">
        <f>VLOOKUP(Table3[[#This Row],[Reference]],metron,16,FALSE)</f>
        <v>9.0445692883895124</v>
      </c>
      <c r="BY724">
        <f>VLOOKUP(Table3[[#This Row],[Reference]],metron,17,FALSE)</f>
        <v>6.0821292775665396</v>
      </c>
      <c r="BZ724">
        <f>VLOOKUP(Table3[[#This Row],[Reference]],metron,18,FALSE)</f>
        <v>3.8201520912547529</v>
      </c>
      <c r="CA724">
        <f>VLOOKUP(Table3[[#This Row],[Reference]],metron,19,FALSE)</f>
        <v>7.6894063029578108</v>
      </c>
      <c r="CB724">
        <f>VLOOKUP(Table3[[#This Row],[Reference]],metron,20,FALSE)</f>
        <v>5.224417197134759</v>
      </c>
      <c r="CC724">
        <f>VLOOKUP(Table3[[#This Row],[Reference]],metron,21,FALSE)</f>
        <v>12.297605473204101</v>
      </c>
      <c r="CD724">
        <f>VLOOKUP(Table3[[#This Row],[Reference]],metron,22,FALSE)</f>
        <v>13.310908399847969</v>
      </c>
      <c r="CE724">
        <f>VLOOKUP(Table3[[#This Row],[Reference]],metron,23,FALSE)</f>
        <v>1.3713126843657819</v>
      </c>
      <c r="CF724">
        <f>VLOOKUP(Table3[[#This Row],[Reference]],metron,24,FALSE)</f>
        <v>1.9516961651917399</v>
      </c>
      <c r="CG724">
        <f>VLOOKUP(Table3[[#This Row],[Reference]],metron,25,FALSE)</f>
        <v>6.6002949852507375E-2</v>
      </c>
      <c r="CH724">
        <f>VLOOKUP(Table3[[#This Row],[Reference]],metron,26,FALSE)</f>
        <v>0.1297935103244838</v>
      </c>
    </row>
    <row r="725" spans="1:86" hidden="1" x14ac:dyDescent="0.45">
      <c r="A725">
        <v>1610931960</v>
      </c>
      <c r="B725" t="s">
        <v>1002</v>
      </c>
      <c r="C725" t="s">
        <v>64</v>
      </c>
      <c r="D725" t="s">
        <v>65</v>
      </c>
      <c r="E725" t="s">
        <v>672</v>
      </c>
      <c r="F725" t="s">
        <v>661</v>
      </c>
      <c r="G725" t="s">
        <v>735</v>
      </c>
      <c r="H725">
        <v>2</v>
      </c>
      <c r="I725">
        <v>2</v>
      </c>
      <c r="J725">
        <v>1.67</v>
      </c>
      <c r="K725">
        <v>2.09</v>
      </c>
      <c r="L725">
        <v>1.47</v>
      </c>
      <c r="M725">
        <v>2</v>
      </c>
      <c r="N725">
        <v>0</v>
      </c>
      <c r="O725">
        <v>2</v>
      </c>
      <c r="P725">
        <v>0</v>
      </c>
      <c r="Q725">
        <v>0</v>
      </c>
      <c r="R725">
        <v>0</v>
      </c>
      <c r="S725" t="s">
        <v>1003</v>
      </c>
      <c r="U725">
        <v>3</v>
      </c>
      <c r="V725">
        <v>4</v>
      </c>
      <c r="W725">
        <v>1</v>
      </c>
      <c r="X725">
        <v>0</v>
      </c>
      <c r="Y725">
        <v>1</v>
      </c>
      <c r="Z725">
        <v>0</v>
      </c>
      <c r="AA725">
        <v>0</v>
      </c>
      <c r="AB725">
        <v>1</v>
      </c>
      <c r="AC725">
        <v>1</v>
      </c>
      <c r="AD725">
        <v>0</v>
      </c>
      <c r="AE725">
        <v>19</v>
      </c>
      <c r="AF725">
        <v>14</v>
      </c>
      <c r="AG725">
        <v>7</v>
      </c>
      <c r="AH725">
        <v>5</v>
      </c>
      <c r="AI725">
        <v>12</v>
      </c>
      <c r="AJ725">
        <v>9</v>
      </c>
      <c r="AK725">
        <v>7</v>
      </c>
      <c r="AL725">
        <v>11</v>
      </c>
      <c r="AM725">
        <v>40</v>
      </c>
      <c r="AN725">
        <v>60</v>
      </c>
      <c r="AO725">
        <v>1.92</v>
      </c>
      <c r="AP725">
        <v>1.6</v>
      </c>
      <c r="AQ725">
        <v>2.3199999999999998</v>
      </c>
      <c r="AR725">
        <v>42</v>
      </c>
      <c r="AS725">
        <v>79</v>
      </c>
      <c r="AT725">
        <v>42</v>
      </c>
      <c r="AU725">
        <v>16</v>
      </c>
      <c r="AV725">
        <v>6</v>
      </c>
      <c r="AW725">
        <v>31</v>
      </c>
      <c r="AX725">
        <v>63</v>
      </c>
      <c r="AY725">
        <v>37</v>
      </c>
      <c r="AZ725">
        <v>80</v>
      </c>
      <c r="BA725">
        <v>12.52</v>
      </c>
      <c r="BB725">
        <v>3.62</v>
      </c>
      <c r="BC725">
        <v>2.5</v>
      </c>
      <c r="BD725">
        <v>3.25</v>
      </c>
      <c r="BE725">
        <v>2.8</v>
      </c>
      <c r="BF725">
        <f>(1/BC725+1/BD725+1/BE725-1)/3</f>
        <v>2.1611721611721608E-2</v>
      </c>
      <c r="BG725">
        <f>1/Table3[[#This Row],[odds_ft_home_team_win]]-Table3[[#This Row],[Margin/3]]</f>
        <v>0.37838827838827843</v>
      </c>
      <c r="BH725">
        <f>1/Table3[[#This Row],[odds_ft_draw]]-Table3[[#This Row],[Margin/3]]</f>
        <v>0.28608058608058612</v>
      </c>
      <c r="BI725">
        <f>1/Table3[[#This Row],[odds_ft_away_team_win]]-Table3[[#This Row],[Margin/3]]</f>
        <v>0.33553113553113556</v>
      </c>
      <c r="BJ725">
        <f>MROUND(Table3[[#This Row],[ProbH]]*100,2)/100</f>
        <v>0.38</v>
      </c>
      <c r="BK725">
        <v>1.38</v>
      </c>
      <c r="BL725">
        <v>2</v>
      </c>
      <c r="BM725">
        <v>3.2</v>
      </c>
      <c r="BN725">
        <v>5.5</v>
      </c>
      <c r="BO725">
        <v>1.8</v>
      </c>
      <c r="BP725">
        <v>1.95</v>
      </c>
      <c r="BQ725" t="s">
        <v>729</v>
      </c>
      <c r="BR725">
        <f>VLOOKUP(Table3[[#This Row],[Reference]],metron,10,FALSE)</f>
        <v>2.4900895140664963</v>
      </c>
      <c r="BS725">
        <f>VLOOKUP(Table3[[#This Row],[Reference]],metron,11,FALSE)</f>
        <v>1.330562659846547</v>
      </c>
      <c r="BT725">
        <f>VLOOKUP(Table3[[#This Row],[Reference]],metron,12,FALSE)</f>
        <v>1.1595268542199491</v>
      </c>
      <c r="BU725">
        <f>VLOOKUP(Table3[[#This Row],[Reference]],metron,13,FALSE)</f>
        <v>0.59053607588191415</v>
      </c>
      <c r="BV725">
        <f>VLOOKUP(Table3[[#This Row],[Reference]],metron,14,FALSE)</f>
        <v>0.50069274219332838</v>
      </c>
      <c r="BW725">
        <f>VLOOKUP(Table3[[#This Row],[Reference]],metron,15,FALSE)</f>
        <v>11.79715236686391</v>
      </c>
      <c r="BX725">
        <f>VLOOKUP(Table3[[#This Row],[Reference]],metron,16,FALSE)</f>
        <v>10.317122781065089</v>
      </c>
      <c r="BY725">
        <f>VLOOKUP(Table3[[#This Row],[Reference]],metron,17,FALSE)</f>
        <v>5.0637025966747622</v>
      </c>
      <c r="BZ725">
        <f>VLOOKUP(Table3[[#This Row],[Reference]],metron,18,FALSE)</f>
        <v>4.4674014571268454</v>
      </c>
      <c r="CA725">
        <f>VLOOKUP(Table3[[#This Row],[Reference]],metron,19,FALSE)</f>
        <v>6.7334497701891483</v>
      </c>
      <c r="CB725">
        <f>VLOOKUP(Table3[[#This Row],[Reference]],metron,20,FALSE)</f>
        <v>5.849721323938244</v>
      </c>
      <c r="CC725">
        <f>VLOOKUP(Table3[[#This Row],[Reference]],metron,21,FALSE)</f>
        <v>12.89644194756554</v>
      </c>
      <c r="CD725">
        <f>VLOOKUP(Table3[[#This Row],[Reference]],metron,22,FALSE)</f>
        <v>13.3434456928839</v>
      </c>
      <c r="CE725">
        <f>VLOOKUP(Table3[[#This Row],[Reference]],metron,23,FALSE)</f>
        <v>1.6144382124117971</v>
      </c>
      <c r="CF725">
        <f>VLOOKUP(Table3[[#This Row],[Reference]],metron,24,FALSE)</f>
        <v>1.9032024606477289</v>
      </c>
      <c r="CG725">
        <f>VLOOKUP(Table3[[#This Row],[Reference]],metron,25,FALSE)</f>
        <v>9.372172969060974E-2</v>
      </c>
      <c r="CH725">
        <f>VLOOKUP(Table3[[#This Row],[Reference]],metron,26,FALSE)</f>
        <v>0.11669983716301791</v>
      </c>
    </row>
    <row r="726" spans="1:86" x14ac:dyDescent="0.45">
      <c r="A726">
        <v>1610939160</v>
      </c>
      <c r="B726" t="s">
        <v>1004</v>
      </c>
      <c r="C726" t="s">
        <v>64</v>
      </c>
      <c r="D726" t="s">
        <v>65</v>
      </c>
      <c r="E726" t="s">
        <v>683</v>
      </c>
      <c r="F726" t="s">
        <v>677</v>
      </c>
      <c r="G726" t="s">
        <v>743</v>
      </c>
      <c r="H726">
        <v>2</v>
      </c>
      <c r="I726">
        <v>1.38</v>
      </c>
      <c r="J726">
        <v>0.78</v>
      </c>
      <c r="K726">
        <v>1.82</v>
      </c>
      <c r="L726">
        <v>1.06</v>
      </c>
      <c r="M726">
        <v>1</v>
      </c>
      <c r="N726">
        <v>0</v>
      </c>
      <c r="O726">
        <v>1</v>
      </c>
      <c r="P726">
        <v>0</v>
      </c>
      <c r="Q726">
        <v>0</v>
      </c>
      <c r="R726">
        <v>0</v>
      </c>
      <c r="S726">
        <v>87</v>
      </c>
      <c r="U726">
        <v>6</v>
      </c>
      <c r="V726">
        <v>6</v>
      </c>
      <c r="W726">
        <v>2</v>
      </c>
      <c r="X726">
        <v>0</v>
      </c>
      <c r="Y726">
        <v>2</v>
      </c>
      <c r="Z726">
        <v>0</v>
      </c>
      <c r="AA726">
        <v>1</v>
      </c>
      <c r="AB726">
        <v>1</v>
      </c>
      <c r="AC726">
        <v>1</v>
      </c>
      <c r="AD726">
        <v>1</v>
      </c>
      <c r="AE726">
        <v>7</v>
      </c>
      <c r="AF726">
        <v>10</v>
      </c>
      <c r="AG726">
        <v>5</v>
      </c>
      <c r="AH726">
        <v>2</v>
      </c>
      <c r="AI726">
        <v>2</v>
      </c>
      <c r="AJ726">
        <v>8</v>
      </c>
      <c r="AK726">
        <v>13</v>
      </c>
      <c r="AL726">
        <v>10</v>
      </c>
      <c r="AM726">
        <v>48</v>
      </c>
      <c r="AN726">
        <v>52</v>
      </c>
      <c r="AO726">
        <v>0</v>
      </c>
      <c r="AP726">
        <v>0</v>
      </c>
      <c r="AQ726">
        <v>2.74</v>
      </c>
      <c r="AR726">
        <v>71</v>
      </c>
      <c r="AS726">
        <v>71</v>
      </c>
      <c r="AT726">
        <v>48</v>
      </c>
      <c r="AU726">
        <v>36</v>
      </c>
      <c r="AV726">
        <v>25</v>
      </c>
      <c r="AW726">
        <v>29</v>
      </c>
      <c r="AX726">
        <v>71</v>
      </c>
      <c r="AY726">
        <v>54</v>
      </c>
      <c r="AZ726">
        <v>66</v>
      </c>
      <c r="BA726">
        <v>8.7100000000000009</v>
      </c>
      <c r="BB726">
        <v>4.53</v>
      </c>
      <c r="BC726">
        <v>2.35</v>
      </c>
      <c r="BD726">
        <v>3.1</v>
      </c>
      <c r="BE726">
        <v>2.8</v>
      </c>
      <c r="BF726">
        <f>(1/BC726+1/BD726+1/BE726-1)/3</f>
        <v>3.5085139065921478E-2</v>
      </c>
      <c r="BG726">
        <f>1/Table3[[#This Row],[odds_ft_home_team_win]]-Table3[[#This Row],[Margin/3]]</f>
        <v>0.39044677582769555</v>
      </c>
      <c r="BH726">
        <f>1/Table3[[#This Row],[odds_ft_draw]]-Table3[[#This Row],[Margin/3]]</f>
        <v>0.28749550609536884</v>
      </c>
      <c r="BI726">
        <f>1/Table3[[#This Row],[odds_ft_away_team_win]]-Table3[[#This Row],[Margin/3]]</f>
        <v>0.32205771807693567</v>
      </c>
      <c r="BJ726">
        <f>MROUND(Table3[[#This Row],[ProbH]]*100,2)/100</f>
        <v>0.4</v>
      </c>
      <c r="BK726">
        <v>1.3</v>
      </c>
      <c r="BL726">
        <v>2.0499999999999998</v>
      </c>
      <c r="BM726">
        <v>3.5</v>
      </c>
      <c r="BN726">
        <v>7</v>
      </c>
      <c r="BO726">
        <v>1.8</v>
      </c>
      <c r="BP726">
        <v>1.95</v>
      </c>
      <c r="BQ726" t="s">
        <v>726</v>
      </c>
      <c r="BR726">
        <f>VLOOKUP(Table3[[#This Row],[Reference]],metron,10,FALSE)</f>
        <v>2.4956155335383219</v>
      </c>
      <c r="BS726">
        <f>VLOOKUP(Table3[[#This Row],[Reference]],metron,11,FALSE)</f>
        <v>1.344038264434575</v>
      </c>
      <c r="BT726">
        <f>VLOOKUP(Table3[[#This Row],[Reference]],metron,12,FALSE)</f>
        <v>1.1515772691037469</v>
      </c>
      <c r="BU726">
        <f>VLOOKUP(Table3[[#This Row],[Reference]],metron,13,FALSE)</f>
        <v>0.59936225942375587</v>
      </c>
      <c r="BV726">
        <f>VLOOKUP(Table3[[#This Row],[Reference]],metron,14,FALSE)</f>
        <v>0.50723152260562576</v>
      </c>
      <c r="BW726">
        <f>VLOOKUP(Table3[[#This Row],[Reference]],metron,15,FALSE)</f>
        <v>11.99278846153846</v>
      </c>
      <c r="BX726">
        <f>VLOOKUP(Table3[[#This Row],[Reference]],metron,16,FALSE)</f>
        <v>10.0277534965035</v>
      </c>
      <c r="BY726">
        <f>VLOOKUP(Table3[[#This Row],[Reference]],metron,17,FALSE)</f>
        <v>5.2857459543338514</v>
      </c>
      <c r="BZ726">
        <f>VLOOKUP(Table3[[#This Row],[Reference]],metron,18,FALSE)</f>
        <v>4.4067834183107957</v>
      </c>
      <c r="CA726">
        <f>VLOOKUP(Table3[[#This Row],[Reference]],metron,19,FALSE)</f>
        <v>6.7070425072046085</v>
      </c>
      <c r="CB726">
        <f>VLOOKUP(Table3[[#This Row],[Reference]],metron,20,FALSE)</f>
        <v>5.6209700781927046</v>
      </c>
      <c r="CC726">
        <f>VLOOKUP(Table3[[#This Row],[Reference]],metron,21,FALSE)</f>
        <v>13.04463690872752</v>
      </c>
      <c r="CD726">
        <f>VLOOKUP(Table3[[#This Row],[Reference]],metron,22,FALSE)</f>
        <v>13.49811236953142</v>
      </c>
      <c r="CE726">
        <f>VLOOKUP(Table3[[#This Row],[Reference]],metron,23,FALSE)</f>
        <v>1.5836526181353769</v>
      </c>
      <c r="CF726">
        <f>VLOOKUP(Table3[[#This Row],[Reference]],metron,24,FALSE)</f>
        <v>1.8744146445295871</v>
      </c>
      <c r="CG726">
        <f>VLOOKUP(Table3[[#This Row],[Reference]],metron,25,FALSE)</f>
        <v>8.5994040017028525E-2</v>
      </c>
      <c r="CH726">
        <f>VLOOKUP(Table3[[#This Row],[Reference]],metron,26,FALSE)</f>
        <v>0.13452532992762881</v>
      </c>
    </row>
    <row r="727" spans="1:86" hidden="1" x14ac:dyDescent="0.45">
      <c r="A727">
        <v>1611025200</v>
      </c>
      <c r="B727" t="s">
        <v>1005</v>
      </c>
      <c r="C727" t="s">
        <v>64</v>
      </c>
      <c r="D727" t="s">
        <v>65</v>
      </c>
      <c r="E727" t="s">
        <v>667</v>
      </c>
      <c r="F727" t="s">
        <v>693</v>
      </c>
      <c r="G727" t="s">
        <v>668</v>
      </c>
      <c r="H727">
        <v>2</v>
      </c>
      <c r="I727">
        <v>2.82</v>
      </c>
      <c r="J727">
        <v>1.7</v>
      </c>
      <c r="K727">
        <v>2.29</v>
      </c>
      <c r="L727">
        <v>1.38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U727">
        <v>3</v>
      </c>
      <c r="V727">
        <v>10</v>
      </c>
      <c r="W727">
        <v>1</v>
      </c>
      <c r="X727">
        <v>0</v>
      </c>
      <c r="Y727">
        <v>3</v>
      </c>
      <c r="Z727">
        <v>0</v>
      </c>
      <c r="AA727">
        <v>0</v>
      </c>
      <c r="AB727">
        <v>1</v>
      </c>
      <c r="AC727">
        <v>0</v>
      </c>
      <c r="AD727">
        <v>3</v>
      </c>
      <c r="AE727">
        <v>7</v>
      </c>
      <c r="AF727">
        <v>12</v>
      </c>
      <c r="AG727">
        <v>2</v>
      </c>
      <c r="AH727">
        <v>5</v>
      </c>
      <c r="AI727">
        <v>5</v>
      </c>
      <c r="AJ727">
        <v>7</v>
      </c>
      <c r="AK727">
        <v>13</v>
      </c>
      <c r="AL727">
        <v>18</v>
      </c>
      <c r="AM727">
        <v>55</v>
      </c>
      <c r="AN727">
        <v>45</v>
      </c>
      <c r="AO727">
        <v>0.79</v>
      </c>
      <c r="AP727">
        <v>1.38</v>
      </c>
      <c r="AQ727">
        <v>1.93</v>
      </c>
      <c r="AR727">
        <v>43</v>
      </c>
      <c r="AS727">
        <v>66</v>
      </c>
      <c r="AT727">
        <v>28</v>
      </c>
      <c r="AU727">
        <v>5</v>
      </c>
      <c r="AV727">
        <v>5</v>
      </c>
      <c r="AW727">
        <v>19</v>
      </c>
      <c r="AX727">
        <v>61</v>
      </c>
      <c r="AY727">
        <v>24</v>
      </c>
      <c r="AZ727">
        <v>72</v>
      </c>
      <c r="BA727">
        <v>9.91</v>
      </c>
      <c r="BB727">
        <v>3.25</v>
      </c>
      <c r="BC727">
        <v>2.0499999999999998</v>
      </c>
      <c r="BD727">
        <v>3.35</v>
      </c>
      <c r="BE727">
        <v>3.55</v>
      </c>
      <c r="BF727">
        <f>(1/BC727+1/BD727+1/BE727-1)/3</f>
        <v>2.266749386013937E-2</v>
      </c>
      <c r="BG727">
        <f>1/Table3[[#This Row],[odds_ft_home_team_win]]-Table3[[#This Row],[Margin/3]]</f>
        <v>0.46513738418864115</v>
      </c>
      <c r="BH727">
        <f>1/Table3[[#This Row],[odds_ft_draw]]-Table3[[#This Row],[Margin/3]]</f>
        <v>0.27583996882642775</v>
      </c>
      <c r="BI727">
        <f>1/Table3[[#This Row],[odds_ft_away_team_win]]-Table3[[#This Row],[Margin/3]]</f>
        <v>0.25902264698493105</v>
      </c>
      <c r="BJ727">
        <f>MROUND(Table3[[#This Row],[ProbH]]*100,2)/100</f>
        <v>0.46</v>
      </c>
      <c r="BK727">
        <v>1.36</v>
      </c>
      <c r="BL727">
        <v>1.95</v>
      </c>
      <c r="BM727">
        <v>3.05</v>
      </c>
      <c r="BN727">
        <v>6</v>
      </c>
      <c r="BO727">
        <v>1.8</v>
      </c>
      <c r="BP727">
        <v>1.95</v>
      </c>
      <c r="BQ727" t="s">
        <v>736</v>
      </c>
      <c r="BR727">
        <f>VLOOKUP(Table3[[#This Row],[Reference]],metron,10,FALSE)</f>
        <v>2.5405629139072849</v>
      </c>
      <c r="BS727">
        <f>VLOOKUP(Table3[[#This Row],[Reference]],metron,11,FALSE)</f>
        <v>1.4888836329233679</v>
      </c>
      <c r="BT727">
        <f>VLOOKUP(Table3[[#This Row],[Reference]],metron,12,FALSE)</f>
        <v>1.0516792809839171</v>
      </c>
      <c r="BU727">
        <f>VLOOKUP(Table3[[#This Row],[Reference]],metron,13,FALSE)</f>
        <v>0.64581362346263005</v>
      </c>
      <c r="BV727">
        <f>VLOOKUP(Table3[[#This Row],[Reference]],metron,14,FALSE)</f>
        <v>0.45364238410596031</v>
      </c>
      <c r="BW727">
        <f>VLOOKUP(Table3[[#This Row],[Reference]],metron,15,FALSE)</f>
        <v>12.686892177589851</v>
      </c>
      <c r="BX727">
        <f>VLOOKUP(Table3[[#This Row],[Reference]],metron,16,FALSE)</f>
        <v>9.8059196617336148</v>
      </c>
      <c r="BY727">
        <f>VLOOKUP(Table3[[#This Row],[Reference]],metron,17,FALSE)</f>
        <v>5.3198121263877027</v>
      </c>
      <c r="BZ727">
        <f>VLOOKUP(Table3[[#This Row],[Reference]],metron,18,FALSE)</f>
        <v>4.0954312553373189</v>
      </c>
      <c r="CA727">
        <f>VLOOKUP(Table3[[#This Row],[Reference]],metron,19,FALSE)</f>
        <v>7.3670800512021479</v>
      </c>
      <c r="CB727">
        <f>VLOOKUP(Table3[[#This Row],[Reference]],metron,20,FALSE)</f>
        <v>5.710488406396296</v>
      </c>
      <c r="CC727">
        <f>VLOOKUP(Table3[[#This Row],[Reference]],metron,21,FALSE)</f>
        <v>13.0488908033599</v>
      </c>
      <c r="CD727">
        <f>VLOOKUP(Table3[[#This Row],[Reference]],metron,22,FALSE)</f>
        <v>13.714839543398661</v>
      </c>
      <c r="CE727">
        <f>VLOOKUP(Table3[[#This Row],[Reference]],metron,23,FALSE)</f>
        <v>1.567523459812322</v>
      </c>
      <c r="CF727">
        <f>VLOOKUP(Table3[[#This Row],[Reference]],metron,24,FALSE)</f>
        <v>1.951040391676867</v>
      </c>
      <c r="CG727">
        <f>VLOOKUP(Table3[[#This Row],[Reference]],metron,25,FALSE)</f>
        <v>8.3027335781313744E-2</v>
      </c>
      <c r="CH727">
        <f>VLOOKUP(Table3[[#This Row],[Reference]],metron,26,FALSE)</f>
        <v>0.13117095063239501</v>
      </c>
    </row>
    <row r="728" spans="1:86" hidden="1" x14ac:dyDescent="0.45">
      <c r="A728">
        <v>1611284400</v>
      </c>
      <c r="B728" t="s">
        <v>1006</v>
      </c>
      <c r="C728" t="s">
        <v>64</v>
      </c>
      <c r="D728" t="s">
        <v>65</v>
      </c>
      <c r="E728" t="s">
        <v>688</v>
      </c>
      <c r="F728" t="s">
        <v>666</v>
      </c>
      <c r="G728" t="s">
        <v>662</v>
      </c>
      <c r="H728">
        <v>3</v>
      </c>
      <c r="I728">
        <v>0.89</v>
      </c>
      <c r="J728">
        <v>1.36</v>
      </c>
      <c r="K728">
        <v>1</v>
      </c>
      <c r="L728">
        <v>1.35</v>
      </c>
      <c r="M728">
        <v>3</v>
      </c>
      <c r="N728">
        <v>1</v>
      </c>
      <c r="O728">
        <v>4</v>
      </c>
      <c r="P728">
        <v>2</v>
      </c>
      <c r="Q728">
        <v>2</v>
      </c>
      <c r="R728">
        <v>0</v>
      </c>
      <c r="S728" t="s">
        <v>1007</v>
      </c>
      <c r="T728">
        <v>69</v>
      </c>
      <c r="U728">
        <v>6</v>
      </c>
      <c r="V728">
        <v>2</v>
      </c>
      <c r="W728">
        <v>4</v>
      </c>
      <c r="X728">
        <v>0</v>
      </c>
      <c r="Y728">
        <v>3</v>
      </c>
      <c r="Z728">
        <v>0</v>
      </c>
      <c r="AA728">
        <v>2</v>
      </c>
      <c r="AB728">
        <v>2</v>
      </c>
      <c r="AC728">
        <v>1</v>
      </c>
      <c r="AD728">
        <v>2</v>
      </c>
      <c r="AE728">
        <v>14</v>
      </c>
      <c r="AF728">
        <v>11</v>
      </c>
      <c r="AG728">
        <v>8</v>
      </c>
      <c r="AH728">
        <v>4</v>
      </c>
      <c r="AI728">
        <v>6</v>
      </c>
      <c r="AJ728">
        <v>7</v>
      </c>
      <c r="AK728">
        <v>14</v>
      </c>
      <c r="AL728">
        <v>18</v>
      </c>
      <c r="AM728">
        <v>39</v>
      </c>
      <c r="AN728">
        <v>61</v>
      </c>
      <c r="AO728">
        <v>1.72</v>
      </c>
      <c r="AP728">
        <v>1.25</v>
      </c>
      <c r="AQ728">
        <v>2.5499999999999998</v>
      </c>
      <c r="AR728">
        <v>62</v>
      </c>
      <c r="AS728">
        <v>82</v>
      </c>
      <c r="AT728">
        <v>52</v>
      </c>
      <c r="AU728">
        <v>20</v>
      </c>
      <c r="AV728">
        <v>6</v>
      </c>
      <c r="AW728">
        <v>33</v>
      </c>
      <c r="AX728">
        <v>82</v>
      </c>
      <c r="AY728">
        <v>29</v>
      </c>
      <c r="AZ728">
        <v>70</v>
      </c>
      <c r="BA728">
        <v>10.64</v>
      </c>
      <c r="BB728">
        <v>5.33</v>
      </c>
      <c r="BC728">
        <v>3.45</v>
      </c>
      <c r="BD728">
        <v>3.35</v>
      </c>
      <c r="BE728">
        <v>2.1</v>
      </c>
      <c r="BF728">
        <f>(1/BC728+1/BD728+1/BE728-1)/3</f>
        <v>2.151767044693716E-2</v>
      </c>
      <c r="BG728">
        <f>1/Table3[[#This Row],[odds_ft_home_team_win]]-Table3[[#This Row],[Margin/3]]</f>
        <v>0.26833740201683098</v>
      </c>
      <c r="BH728">
        <f>1/Table3[[#This Row],[odds_ft_draw]]-Table3[[#This Row],[Margin/3]]</f>
        <v>0.27698979223962999</v>
      </c>
      <c r="BI728">
        <f>1/Table3[[#This Row],[odds_ft_away_team_win]]-Table3[[#This Row],[Margin/3]]</f>
        <v>0.45467280574353902</v>
      </c>
      <c r="BJ728">
        <f>MROUND(Table3[[#This Row],[ProbH]]*100,2)/100</f>
        <v>0.26</v>
      </c>
      <c r="BK728">
        <v>1.42</v>
      </c>
      <c r="BL728">
        <v>2.1</v>
      </c>
      <c r="BM728">
        <v>3.45</v>
      </c>
      <c r="BN728">
        <v>6</v>
      </c>
      <c r="BO728">
        <v>1.95</v>
      </c>
      <c r="BP728">
        <v>1.8</v>
      </c>
      <c r="BQ728" t="s">
        <v>691</v>
      </c>
      <c r="BR728">
        <f>VLOOKUP(Table3[[#This Row],[Reference]],metron,10,FALSE)</f>
        <v>2.569449507838133</v>
      </c>
      <c r="BS728">
        <f>VLOOKUP(Table3[[#This Row],[Reference]],metron,11,FALSE)</f>
        <v>1.0936930368209989</v>
      </c>
      <c r="BT728">
        <f>VLOOKUP(Table3[[#This Row],[Reference]],metron,12,FALSE)</f>
        <v>1.475756471017134</v>
      </c>
      <c r="BU728">
        <f>VLOOKUP(Table3[[#This Row],[Reference]],metron,13,FALSE)</f>
        <v>0.50018228217280347</v>
      </c>
      <c r="BV728">
        <f>VLOOKUP(Table3[[#This Row],[Reference]],metron,14,FALSE)</f>
        <v>0.65220561429092239</v>
      </c>
      <c r="BW728">
        <f>VLOOKUP(Table3[[#This Row],[Reference]],metron,15,FALSE)</f>
        <v>10.905576679340941</v>
      </c>
      <c r="BX728">
        <f>VLOOKUP(Table3[[#This Row],[Reference]],metron,16,FALSE)</f>
        <v>12.06463878326996</v>
      </c>
      <c r="BY728">
        <f>VLOOKUP(Table3[[#This Row],[Reference]],metron,17,FALSE)</f>
        <v>4.2920127795527154</v>
      </c>
      <c r="BZ728">
        <f>VLOOKUP(Table3[[#This Row],[Reference]],metron,18,FALSE)</f>
        <v>5.0095846645367406</v>
      </c>
      <c r="CA728">
        <f>VLOOKUP(Table3[[#This Row],[Reference]],metron,19,FALSE)</f>
        <v>6.6135638997882253</v>
      </c>
      <c r="CB728">
        <f>VLOOKUP(Table3[[#This Row],[Reference]],metron,20,FALSE)</f>
        <v>7.055054118733219</v>
      </c>
      <c r="CC728">
        <f>VLOOKUP(Table3[[#This Row],[Reference]],metron,21,FALSE)</f>
        <v>12.94865211810013</v>
      </c>
      <c r="CD728">
        <f>VLOOKUP(Table3[[#This Row],[Reference]],metron,22,FALSE)</f>
        <v>13.189345314505781</v>
      </c>
      <c r="CE728">
        <f>VLOOKUP(Table3[[#This Row],[Reference]],metron,23,FALSE)</f>
        <v>1.771446078431373</v>
      </c>
      <c r="CF728">
        <f>VLOOKUP(Table3[[#This Row],[Reference]],metron,24,FALSE)</f>
        <v>1.809436274509804</v>
      </c>
      <c r="CG728">
        <f>VLOOKUP(Table3[[#This Row],[Reference]],metron,25,FALSE)</f>
        <v>0.1060049019607843</v>
      </c>
      <c r="CH728">
        <f>VLOOKUP(Table3[[#This Row],[Reference]],metron,26,FALSE)</f>
        <v>9.6813725490196081E-2</v>
      </c>
    </row>
    <row r="729" spans="1:86" hidden="1" x14ac:dyDescent="0.45">
      <c r="A729">
        <v>1611365400</v>
      </c>
      <c r="B729" t="s">
        <v>1008</v>
      </c>
      <c r="C729" t="s">
        <v>64</v>
      </c>
      <c r="D729" t="s">
        <v>65</v>
      </c>
      <c r="E729" t="s">
        <v>700</v>
      </c>
      <c r="F729" t="s">
        <v>676</v>
      </c>
      <c r="G729" t="s">
        <v>717</v>
      </c>
      <c r="H729">
        <v>3</v>
      </c>
      <c r="I729">
        <v>1.2</v>
      </c>
      <c r="J729">
        <v>0.22</v>
      </c>
      <c r="K729">
        <v>1.5</v>
      </c>
      <c r="L729">
        <v>0.47</v>
      </c>
      <c r="M729">
        <v>0</v>
      </c>
      <c r="N729">
        <v>1</v>
      </c>
      <c r="O729">
        <v>1</v>
      </c>
      <c r="P729">
        <v>1</v>
      </c>
      <c r="Q729">
        <v>0</v>
      </c>
      <c r="R729">
        <v>1</v>
      </c>
      <c r="T729">
        <v>14</v>
      </c>
      <c r="U729">
        <v>8</v>
      </c>
      <c r="V729">
        <v>4</v>
      </c>
      <c r="W729">
        <v>2</v>
      </c>
      <c r="X729">
        <v>0</v>
      </c>
      <c r="Y729">
        <v>3</v>
      </c>
      <c r="Z729">
        <v>0</v>
      </c>
      <c r="AA729">
        <v>1</v>
      </c>
      <c r="AB729">
        <v>1</v>
      </c>
      <c r="AC729">
        <v>2</v>
      </c>
      <c r="AD729">
        <v>1</v>
      </c>
      <c r="AE729">
        <v>20</v>
      </c>
      <c r="AF729">
        <v>10</v>
      </c>
      <c r="AG729">
        <v>5</v>
      </c>
      <c r="AH729">
        <v>6</v>
      </c>
      <c r="AI729">
        <v>15</v>
      </c>
      <c r="AJ729">
        <v>4</v>
      </c>
      <c r="AK729">
        <v>11</v>
      </c>
      <c r="AL729">
        <v>13</v>
      </c>
      <c r="AM729">
        <v>52</v>
      </c>
      <c r="AN729">
        <v>48</v>
      </c>
      <c r="AO729">
        <v>2.0499999999999998</v>
      </c>
      <c r="AP729">
        <v>1.25</v>
      </c>
      <c r="AQ729">
        <v>2.67</v>
      </c>
      <c r="AR729">
        <v>46</v>
      </c>
      <c r="AS729">
        <v>79</v>
      </c>
      <c r="AT729">
        <v>47</v>
      </c>
      <c r="AU729">
        <v>26</v>
      </c>
      <c r="AV729">
        <v>15</v>
      </c>
      <c r="AW729">
        <v>36</v>
      </c>
      <c r="AX729">
        <v>80</v>
      </c>
      <c r="AY729">
        <v>47</v>
      </c>
      <c r="AZ729">
        <v>63</v>
      </c>
      <c r="BA729">
        <v>8.1</v>
      </c>
      <c r="BB729">
        <v>4.8</v>
      </c>
      <c r="BC729">
        <v>2.15</v>
      </c>
      <c r="BD729">
        <v>3.2</v>
      </c>
      <c r="BE729">
        <v>3.35</v>
      </c>
      <c r="BF729">
        <f>(1/BC729+1/BD729+1/BE729-1)/3</f>
        <v>2.5374580585444839E-2</v>
      </c>
      <c r="BG729">
        <f>1/Table3[[#This Row],[odds_ft_home_team_win]]-Table3[[#This Row],[Margin/3]]</f>
        <v>0.4397416984843226</v>
      </c>
      <c r="BH729">
        <f>1/Table3[[#This Row],[odds_ft_draw]]-Table3[[#This Row],[Margin/3]]</f>
        <v>0.28712541941455516</v>
      </c>
      <c r="BI729">
        <f>1/Table3[[#This Row],[odds_ft_away_team_win]]-Table3[[#This Row],[Margin/3]]</f>
        <v>0.2731328821011223</v>
      </c>
      <c r="BJ729">
        <f>MROUND(Table3[[#This Row],[ProbH]]*100,2)/100</f>
        <v>0.44</v>
      </c>
      <c r="BK729">
        <v>1.48</v>
      </c>
      <c r="BL729">
        <v>2.2000000000000002</v>
      </c>
      <c r="BM729">
        <v>3.75</v>
      </c>
      <c r="BN729">
        <v>7</v>
      </c>
      <c r="BO729">
        <v>2.0499999999999998</v>
      </c>
      <c r="BP729">
        <v>1.71</v>
      </c>
      <c r="BQ729" t="s">
        <v>711</v>
      </c>
      <c r="BR729">
        <f>VLOOKUP(Table3[[#This Row],[Reference]],metron,10,FALSE)</f>
        <v>2.4807646356033461</v>
      </c>
      <c r="BS729">
        <f>VLOOKUP(Table3[[#This Row],[Reference]],metron,11,FALSE)</f>
        <v>1.4140979689366791</v>
      </c>
      <c r="BT729">
        <f>VLOOKUP(Table3[[#This Row],[Reference]],metron,12,FALSE)</f>
        <v>1.0666666666666671</v>
      </c>
      <c r="BU729">
        <f>VLOOKUP(Table3[[#This Row],[Reference]],metron,13,FALSE)</f>
        <v>0.62712066905615294</v>
      </c>
      <c r="BV729">
        <f>VLOOKUP(Table3[[#This Row],[Reference]],metron,14,FALSE)</f>
        <v>0.46009557945041818</v>
      </c>
      <c r="BW729">
        <f>VLOOKUP(Table3[[#This Row],[Reference]],metron,15,FALSE)</f>
        <v>12.56969280146722</v>
      </c>
      <c r="BX729">
        <f>VLOOKUP(Table3[[#This Row],[Reference]],metron,16,FALSE)</f>
        <v>9.8695552498853729</v>
      </c>
      <c r="BY729">
        <f>VLOOKUP(Table3[[#This Row],[Reference]],metron,17,FALSE)</f>
        <v>5.2754256787850897</v>
      </c>
      <c r="BZ729">
        <f>VLOOKUP(Table3[[#This Row],[Reference]],metron,18,FALSE)</f>
        <v>4.1279337321675103</v>
      </c>
      <c r="CA729">
        <f>VLOOKUP(Table3[[#This Row],[Reference]],metron,19,FALSE)</f>
        <v>7.2942671226821298</v>
      </c>
      <c r="CB729">
        <f>VLOOKUP(Table3[[#This Row],[Reference]],metron,20,FALSE)</f>
        <v>5.7416215177178627</v>
      </c>
      <c r="CC729">
        <f>VLOOKUP(Table3[[#This Row],[Reference]],metron,21,FALSE)</f>
        <v>12.897246007868549</v>
      </c>
      <c r="CD729">
        <f>VLOOKUP(Table3[[#This Row],[Reference]],metron,22,FALSE)</f>
        <v>13.507058551261281</v>
      </c>
      <c r="CE729">
        <f>VLOOKUP(Table3[[#This Row],[Reference]],metron,23,FALSE)</f>
        <v>1.576522702104098</v>
      </c>
      <c r="CF729">
        <f>VLOOKUP(Table3[[#This Row],[Reference]],metron,24,FALSE)</f>
        <v>1.917165005537099</v>
      </c>
      <c r="CG729">
        <f>VLOOKUP(Table3[[#This Row],[Reference]],metron,25,FALSE)</f>
        <v>8.4385382059800659E-2</v>
      </c>
      <c r="CH729">
        <f>VLOOKUP(Table3[[#This Row],[Reference]],metron,26,FALSE)</f>
        <v>0.1233665559246955</v>
      </c>
    </row>
    <row r="730" spans="1:86" hidden="1" x14ac:dyDescent="0.45">
      <c r="A730">
        <v>1611450000</v>
      </c>
      <c r="B730" t="s">
        <v>1009</v>
      </c>
      <c r="C730" t="s">
        <v>64</v>
      </c>
      <c r="D730" t="s">
        <v>65</v>
      </c>
      <c r="E730" t="s">
        <v>677</v>
      </c>
      <c r="F730" t="s">
        <v>661</v>
      </c>
      <c r="G730" t="s">
        <v>725</v>
      </c>
      <c r="H730">
        <v>3</v>
      </c>
      <c r="I730">
        <v>0.78</v>
      </c>
      <c r="J730">
        <v>1.5</v>
      </c>
      <c r="K730">
        <v>1.21</v>
      </c>
      <c r="L730">
        <v>1.47</v>
      </c>
      <c r="M730">
        <v>0</v>
      </c>
      <c r="N730">
        <v>2</v>
      </c>
      <c r="O730">
        <v>2</v>
      </c>
      <c r="P730">
        <v>1</v>
      </c>
      <c r="Q730">
        <v>0</v>
      </c>
      <c r="R730">
        <v>1</v>
      </c>
      <c r="T730" t="s">
        <v>1010</v>
      </c>
      <c r="U730">
        <v>3</v>
      </c>
      <c r="V730">
        <v>3</v>
      </c>
      <c r="W730">
        <v>3</v>
      </c>
      <c r="X730">
        <v>0</v>
      </c>
      <c r="Y730">
        <v>3</v>
      </c>
      <c r="Z730">
        <v>0</v>
      </c>
      <c r="AA730">
        <v>0</v>
      </c>
      <c r="AB730">
        <v>3</v>
      </c>
      <c r="AC730">
        <v>1</v>
      </c>
      <c r="AD730">
        <v>2</v>
      </c>
      <c r="AE730">
        <v>18</v>
      </c>
      <c r="AF730">
        <v>5</v>
      </c>
      <c r="AG730">
        <v>3</v>
      </c>
      <c r="AH730">
        <v>3</v>
      </c>
      <c r="AI730">
        <v>15</v>
      </c>
      <c r="AJ730">
        <v>2</v>
      </c>
      <c r="AK730">
        <v>16</v>
      </c>
      <c r="AL730">
        <v>10</v>
      </c>
      <c r="AM730">
        <v>51</v>
      </c>
      <c r="AN730">
        <v>49</v>
      </c>
      <c r="AO730">
        <v>1.72</v>
      </c>
      <c r="AP730">
        <v>0.69</v>
      </c>
      <c r="AQ730">
        <v>1.99</v>
      </c>
      <c r="AR730">
        <v>37</v>
      </c>
      <c r="AS730">
        <v>62</v>
      </c>
      <c r="AT730">
        <v>26</v>
      </c>
      <c r="AU730">
        <v>10</v>
      </c>
      <c r="AV730">
        <v>5</v>
      </c>
      <c r="AW730">
        <v>21</v>
      </c>
      <c r="AX730">
        <v>53</v>
      </c>
      <c r="AY730">
        <v>36</v>
      </c>
      <c r="AZ730">
        <v>79</v>
      </c>
      <c r="BA730">
        <v>10.32</v>
      </c>
      <c r="BB730">
        <v>4.88</v>
      </c>
      <c r="BC730">
        <v>3.05</v>
      </c>
      <c r="BD730">
        <v>3.35</v>
      </c>
      <c r="BE730">
        <v>2.25</v>
      </c>
      <c r="BF730">
        <f>(1/BC730+1/BD730+1/BE730-1)/3</f>
        <v>2.3606919863342696E-2</v>
      </c>
      <c r="BG730">
        <f>1/Table3[[#This Row],[odds_ft_home_team_win]]-Table3[[#This Row],[Margin/3]]</f>
        <v>0.30426193259567375</v>
      </c>
      <c r="BH730">
        <f>1/Table3[[#This Row],[odds_ft_draw]]-Table3[[#This Row],[Margin/3]]</f>
        <v>0.27490054282322446</v>
      </c>
      <c r="BI730">
        <f>1/Table3[[#This Row],[odds_ft_away_team_win]]-Table3[[#This Row],[Margin/3]]</f>
        <v>0.42083752458110174</v>
      </c>
      <c r="BJ730">
        <f>MROUND(Table3[[#This Row],[ProbH]]*100,2)/100</f>
        <v>0.3</v>
      </c>
      <c r="BK730">
        <v>1.45</v>
      </c>
      <c r="BL730">
        <v>2.2000000000000002</v>
      </c>
      <c r="BM730">
        <v>3.65</v>
      </c>
      <c r="BN730">
        <v>6.75</v>
      </c>
      <c r="BO730">
        <v>2.0499999999999998</v>
      </c>
      <c r="BP730">
        <v>1.74</v>
      </c>
      <c r="BQ730" t="s">
        <v>733</v>
      </c>
      <c r="BR730">
        <f>VLOOKUP(Table3[[#This Row],[Reference]],metron,10,FALSE)</f>
        <v>2.5726407816919519</v>
      </c>
      <c r="BS730">
        <f>VLOOKUP(Table3[[#This Row],[Reference]],metron,11,FALSE)</f>
        <v>1.1805091283106199</v>
      </c>
      <c r="BT730">
        <f>VLOOKUP(Table3[[#This Row],[Reference]],metron,12,FALSE)</f>
        <v>1.3921316533813319</v>
      </c>
      <c r="BU730">
        <f>VLOOKUP(Table3[[#This Row],[Reference]],metron,13,FALSE)</f>
        <v>0.5209673269873939</v>
      </c>
      <c r="BV730">
        <f>VLOOKUP(Table3[[#This Row],[Reference]],metron,14,FALSE)</f>
        <v>0.61847182917417032</v>
      </c>
      <c r="BW730">
        <f>VLOOKUP(Table3[[#This Row],[Reference]],metron,15,FALSE)</f>
        <v>11.149200710479571</v>
      </c>
      <c r="BX730">
        <f>VLOOKUP(Table3[[#This Row],[Reference]],metron,16,FALSE)</f>
        <v>11.444049733570161</v>
      </c>
      <c r="BY730">
        <f>VLOOKUP(Table3[[#This Row],[Reference]],metron,17,FALSE)</f>
        <v>4.5257270693512304</v>
      </c>
      <c r="BZ730">
        <f>VLOOKUP(Table3[[#This Row],[Reference]],metron,18,FALSE)</f>
        <v>4.8465324384787474</v>
      </c>
      <c r="CA730">
        <f>VLOOKUP(Table3[[#This Row],[Reference]],metron,19,FALSE)</f>
        <v>6.6234736411283404</v>
      </c>
      <c r="CB730">
        <f>VLOOKUP(Table3[[#This Row],[Reference]],metron,20,FALSE)</f>
        <v>6.5975172950914134</v>
      </c>
      <c r="CC730">
        <f>VLOOKUP(Table3[[#This Row],[Reference]],metron,21,FALSE)</f>
        <v>12.90081154192967</v>
      </c>
      <c r="CD730">
        <f>VLOOKUP(Table3[[#This Row],[Reference]],metron,22,FALSE)</f>
        <v>13.00360685302074</v>
      </c>
      <c r="CE730">
        <f>VLOOKUP(Table3[[#This Row],[Reference]],metron,23,FALSE)</f>
        <v>1.7502145922746779</v>
      </c>
      <c r="CF730">
        <f>VLOOKUP(Table3[[#This Row],[Reference]],metron,24,FALSE)</f>
        <v>1.831402831402831</v>
      </c>
      <c r="CG730">
        <f>VLOOKUP(Table3[[#This Row],[Reference]],metron,25,FALSE)</f>
        <v>9.6525096525096526E-2</v>
      </c>
      <c r="CH730">
        <f>VLOOKUP(Table3[[#This Row],[Reference]],metron,26,FALSE)</f>
        <v>0.1244101244101244</v>
      </c>
    </row>
    <row r="731" spans="1:86" hidden="1" x14ac:dyDescent="0.45">
      <c r="A731">
        <v>1611511200</v>
      </c>
      <c r="B731" t="s">
        <v>1011</v>
      </c>
      <c r="C731" t="s">
        <v>64</v>
      </c>
      <c r="D731" t="s">
        <v>65</v>
      </c>
      <c r="E731" t="s">
        <v>705</v>
      </c>
      <c r="F731" t="s">
        <v>660</v>
      </c>
      <c r="G731" t="s">
        <v>668</v>
      </c>
      <c r="H731">
        <v>3</v>
      </c>
      <c r="I731">
        <v>2.11</v>
      </c>
      <c r="J731">
        <v>1.1000000000000001</v>
      </c>
      <c r="K731">
        <v>2</v>
      </c>
      <c r="L731">
        <v>0.72</v>
      </c>
      <c r="M731">
        <v>2</v>
      </c>
      <c r="N731">
        <v>0</v>
      </c>
      <c r="O731">
        <v>2</v>
      </c>
      <c r="P731">
        <v>1</v>
      </c>
      <c r="Q731">
        <v>1</v>
      </c>
      <c r="R731">
        <v>0</v>
      </c>
      <c r="S731" t="s">
        <v>1012</v>
      </c>
      <c r="U731">
        <v>8</v>
      </c>
      <c r="V731">
        <v>3</v>
      </c>
      <c r="W731">
        <v>2</v>
      </c>
      <c r="X731">
        <v>0</v>
      </c>
      <c r="Y731">
        <v>4</v>
      </c>
      <c r="Z731">
        <v>1</v>
      </c>
      <c r="AA731">
        <v>1</v>
      </c>
      <c r="AB731">
        <v>1</v>
      </c>
      <c r="AC731">
        <v>2</v>
      </c>
      <c r="AD731">
        <v>3</v>
      </c>
      <c r="AE731">
        <v>21</v>
      </c>
      <c r="AF731">
        <v>13</v>
      </c>
      <c r="AG731">
        <v>11</v>
      </c>
      <c r="AH731">
        <v>6</v>
      </c>
      <c r="AI731">
        <v>10</v>
      </c>
      <c r="AJ731">
        <v>7</v>
      </c>
      <c r="AK731">
        <v>17</v>
      </c>
      <c r="AL731">
        <v>14</v>
      </c>
      <c r="AM731">
        <v>55</v>
      </c>
      <c r="AN731">
        <v>45</v>
      </c>
      <c r="AO731">
        <v>2.41</v>
      </c>
      <c r="AP731">
        <v>1.58</v>
      </c>
      <c r="AQ731">
        <v>2.5</v>
      </c>
      <c r="AR731">
        <v>48</v>
      </c>
      <c r="AS731">
        <v>64</v>
      </c>
      <c r="AT731">
        <v>43</v>
      </c>
      <c r="AU731">
        <v>27</v>
      </c>
      <c r="AV731">
        <v>16</v>
      </c>
      <c r="AW731">
        <v>33</v>
      </c>
      <c r="AX731">
        <v>64</v>
      </c>
      <c r="AY731">
        <v>42</v>
      </c>
      <c r="AZ731">
        <v>90</v>
      </c>
      <c r="BA731">
        <v>8.18</v>
      </c>
      <c r="BB731">
        <v>4.68</v>
      </c>
      <c r="BC731">
        <v>2.1</v>
      </c>
      <c r="BD731">
        <v>3.35</v>
      </c>
      <c r="BE731">
        <v>3.4</v>
      </c>
      <c r="BF731">
        <f>(1/BC731+1/BD731+1/BE731-1)/3</f>
        <v>2.293852864528893E-2</v>
      </c>
      <c r="BG731">
        <f>1/Table3[[#This Row],[odds_ft_home_team_win]]-Table3[[#This Row],[Margin/3]]</f>
        <v>0.45325194754518722</v>
      </c>
      <c r="BH731">
        <f>1/Table3[[#This Row],[odds_ft_draw]]-Table3[[#This Row],[Margin/3]]</f>
        <v>0.27556893404127819</v>
      </c>
      <c r="BI731">
        <f>1/Table3[[#This Row],[odds_ft_away_team_win]]-Table3[[#This Row],[Margin/3]]</f>
        <v>0.27117911841353459</v>
      </c>
      <c r="BJ731">
        <f>MROUND(Table3[[#This Row],[ProbH]]*100,2)/100</f>
        <v>0.46</v>
      </c>
      <c r="BK731">
        <v>1.33</v>
      </c>
      <c r="BL731">
        <v>1.91</v>
      </c>
      <c r="BM731">
        <v>2.95</v>
      </c>
      <c r="BN731">
        <v>5</v>
      </c>
      <c r="BO731">
        <v>1.74</v>
      </c>
      <c r="BP731">
        <v>2</v>
      </c>
      <c r="BQ731" t="s">
        <v>723</v>
      </c>
      <c r="BR731">
        <f>VLOOKUP(Table3[[#This Row],[Reference]],metron,10,FALSE)</f>
        <v>2.5405629139072849</v>
      </c>
      <c r="BS731">
        <f>VLOOKUP(Table3[[#This Row],[Reference]],metron,11,FALSE)</f>
        <v>1.4888836329233679</v>
      </c>
      <c r="BT731">
        <f>VLOOKUP(Table3[[#This Row],[Reference]],metron,12,FALSE)</f>
        <v>1.0516792809839171</v>
      </c>
      <c r="BU731">
        <f>VLOOKUP(Table3[[#This Row],[Reference]],metron,13,FALSE)</f>
        <v>0.64581362346263005</v>
      </c>
      <c r="BV731">
        <f>VLOOKUP(Table3[[#This Row],[Reference]],metron,14,FALSE)</f>
        <v>0.45364238410596031</v>
      </c>
      <c r="BW731">
        <f>VLOOKUP(Table3[[#This Row],[Reference]],metron,15,FALSE)</f>
        <v>12.686892177589851</v>
      </c>
      <c r="BX731">
        <f>VLOOKUP(Table3[[#This Row],[Reference]],metron,16,FALSE)</f>
        <v>9.8059196617336148</v>
      </c>
      <c r="BY731">
        <f>VLOOKUP(Table3[[#This Row],[Reference]],metron,17,FALSE)</f>
        <v>5.3198121263877027</v>
      </c>
      <c r="BZ731">
        <f>VLOOKUP(Table3[[#This Row],[Reference]],metron,18,FALSE)</f>
        <v>4.0954312553373189</v>
      </c>
      <c r="CA731">
        <f>VLOOKUP(Table3[[#This Row],[Reference]],metron,19,FALSE)</f>
        <v>7.3670800512021479</v>
      </c>
      <c r="CB731">
        <f>VLOOKUP(Table3[[#This Row],[Reference]],metron,20,FALSE)</f>
        <v>5.710488406396296</v>
      </c>
      <c r="CC731">
        <f>VLOOKUP(Table3[[#This Row],[Reference]],metron,21,FALSE)</f>
        <v>13.0488908033599</v>
      </c>
      <c r="CD731">
        <f>VLOOKUP(Table3[[#This Row],[Reference]],metron,22,FALSE)</f>
        <v>13.714839543398661</v>
      </c>
      <c r="CE731">
        <f>VLOOKUP(Table3[[#This Row],[Reference]],metron,23,FALSE)</f>
        <v>1.567523459812322</v>
      </c>
      <c r="CF731">
        <f>VLOOKUP(Table3[[#This Row],[Reference]],metron,24,FALSE)</f>
        <v>1.951040391676867</v>
      </c>
      <c r="CG731">
        <f>VLOOKUP(Table3[[#This Row],[Reference]],metron,25,FALSE)</f>
        <v>8.3027335781313744E-2</v>
      </c>
      <c r="CH731">
        <f>VLOOKUP(Table3[[#This Row],[Reference]],metron,26,FALSE)</f>
        <v>0.13117095063239501</v>
      </c>
    </row>
    <row r="732" spans="1:86" hidden="1" x14ac:dyDescent="0.45">
      <c r="A732">
        <v>1611536400</v>
      </c>
      <c r="B732" t="s">
        <v>1013</v>
      </c>
      <c r="C732" t="s">
        <v>64</v>
      </c>
      <c r="D732" t="s">
        <v>65</v>
      </c>
      <c r="E732" t="s">
        <v>683</v>
      </c>
      <c r="F732" t="s">
        <v>682</v>
      </c>
      <c r="G732" t="s">
        <v>735</v>
      </c>
      <c r="H732">
        <v>3</v>
      </c>
      <c r="I732">
        <v>1.56</v>
      </c>
      <c r="J732">
        <v>1.42</v>
      </c>
      <c r="K732">
        <v>1.82</v>
      </c>
      <c r="L732">
        <v>1.25</v>
      </c>
      <c r="M732">
        <v>2</v>
      </c>
      <c r="N732">
        <v>0</v>
      </c>
      <c r="O732">
        <v>2</v>
      </c>
      <c r="P732">
        <v>2</v>
      </c>
      <c r="Q732">
        <v>2</v>
      </c>
      <c r="R732">
        <v>0</v>
      </c>
      <c r="S732" t="s">
        <v>1014</v>
      </c>
      <c r="U732">
        <v>5</v>
      </c>
      <c r="V732">
        <v>4</v>
      </c>
      <c r="W732">
        <v>3</v>
      </c>
      <c r="X732">
        <v>0</v>
      </c>
      <c r="Y732">
        <v>1</v>
      </c>
      <c r="Z732">
        <v>0</v>
      </c>
      <c r="AA732">
        <v>0</v>
      </c>
      <c r="AB732">
        <v>3</v>
      </c>
      <c r="AC732">
        <v>0</v>
      </c>
      <c r="AD732">
        <v>1</v>
      </c>
      <c r="AE732">
        <v>9</v>
      </c>
      <c r="AF732">
        <v>8</v>
      </c>
      <c r="AG732">
        <v>3</v>
      </c>
      <c r="AH732">
        <v>3</v>
      </c>
      <c r="AI732">
        <v>6</v>
      </c>
      <c r="AJ732">
        <v>5</v>
      </c>
      <c r="AK732">
        <v>9</v>
      </c>
      <c r="AL732">
        <v>10</v>
      </c>
      <c r="AM732">
        <v>40</v>
      </c>
      <c r="AN732">
        <v>60</v>
      </c>
      <c r="AO732">
        <v>1.03</v>
      </c>
      <c r="AP732">
        <v>1.02</v>
      </c>
      <c r="AQ732">
        <v>2.59</v>
      </c>
      <c r="AR732">
        <v>59</v>
      </c>
      <c r="AS732">
        <v>71</v>
      </c>
      <c r="AT732">
        <v>49</v>
      </c>
      <c r="AU732">
        <v>31</v>
      </c>
      <c r="AV732">
        <v>17</v>
      </c>
      <c r="AW732">
        <v>18</v>
      </c>
      <c r="AX732">
        <v>67</v>
      </c>
      <c r="AY732">
        <v>55</v>
      </c>
      <c r="AZ732">
        <v>73</v>
      </c>
      <c r="BA732">
        <v>9.14</v>
      </c>
      <c r="BB732">
        <v>4.45</v>
      </c>
      <c r="BC732">
        <v>2</v>
      </c>
      <c r="BD732">
        <v>3.35</v>
      </c>
      <c r="BE732">
        <v>3.7</v>
      </c>
      <c r="BF732">
        <f>(1/BC732+1/BD732+1/BE732-1)/3</f>
        <v>2.2925910985612436E-2</v>
      </c>
      <c r="BG732">
        <f>1/Table3[[#This Row],[odds_ft_home_team_win]]-Table3[[#This Row],[Margin/3]]</f>
        <v>0.47707408901438758</v>
      </c>
      <c r="BH732">
        <f>1/Table3[[#This Row],[odds_ft_draw]]-Table3[[#This Row],[Margin/3]]</f>
        <v>0.27558155170095472</v>
      </c>
      <c r="BI732">
        <f>1/Table3[[#This Row],[odds_ft_away_team_win]]-Table3[[#This Row],[Margin/3]]</f>
        <v>0.24734435928465778</v>
      </c>
      <c r="BJ732">
        <f>MROUND(Table3[[#This Row],[ProbH]]*100,2)/100</f>
        <v>0.48</v>
      </c>
      <c r="BK732">
        <v>1.43</v>
      </c>
      <c r="BL732">
        <v>2.1</v>
      </c>
      <c r="BM732">
        <v>3.5</v>
      </c>
      <c r="BN732">
        <v>6</v>
      </c>
      <c r="BO732">
        <v>2</v>
      </c>
      <c r="BP732">
        <v>1.77</v>
      </c>
      <c r="BQ732" t="s">
        <v>726</v>
      </c>
      <c r="BR732">
        <f>VLOOKUP(Table3[[#This Row],[Reference]],metron,10,FALSE)</f>
        <v>2.5271929824561399</v>
      </c>
      <c r="BS732">
        <f>VLOOKUP(Table3[[#This Row],[Reference]],metron,11,FALSE)</f>
        <v>1.510877192982456</v>
      </c>
      <c r="BT732">
        <f>VLOOKUP(Table3[[#This Row],[Reference]],metron,12,FALSE)</f>
        <v>1.0163157894736841</v>
      </c>
      <c r="BU732">
        <f>VLOOKUP(Table3[[#This Row],[Reference]],metron,13,FALSE)</f>
        <v>0.67350877192982461</v>
      </c>
      <c r="BV732">
        <f>VLOOKUP(Table3[[#This Row],[Reference]],metron,14,FALSE)</f>
        <v>0.4442105263157895</v>
      </c>
      <c r="BW732">
        <f>VLOOKUP(Table3[[#This Row],[Reference]],metron,15,FALSE)</f>
        <v>12.80980392156863</v>
      </c>
      <c r="BX732">
        <f>VLOOKUP(Table3[[#This Row],[Reference]],metron,16,FALSE)</f>
        <v>9.6872549019607845</v>
      </c>
      <c r="BY732">
        <f>VLOOKUP(Table3[[#This Row],[Reference]],metron,17,FALSE)</f>
        <v>5.6491169610129957</v>
      </c>
      <c r="BZ732">
        <f>VLOOKUP(Table3[[#This Row],[Reference]],metron,18,FALSE)</f>
        <v>4.1379540153282237</v>
      </c>
      <c r="CA732">
        <f>VLOOKUP(Table3[[#This Row],[Reference]],metron,19,FALSE)</f>
        <v>7.1606869605556343</v>
      </c>
      <c r="CB732">
        <f>VLOOKUP(Table3[[#This Row],[Reference]],metron,20,FALSE)</f>
        <v>5.5493008866325608</v>
      </c>
      <c r="CC732">
        <f>VLOOKUP(Table3[[#This Row],[Reference]],metron,21,FALSE)</f>
        <v>12.9029029029029</v>
      </c>
      <c r="CD732">
        <f>VLOOKUP(Table3[[#This Row],[Reference]],metron,22,FALSE)</f>
        <v>13.75508842175509</v>
      </c>
      <c r="CE732">
        <f>VLOOKUP(Table3[[#This Row],[Reference]],metron,23,FALSE)</f>
        <v>1.5287356321839081</v>
      </c>
      <c r="CF732">
        <f>VLOOKUP(Table3[[#This Row],[Reference]],metron,24,FALSE)</f>
        <v>1.9664750957854411</v>
      </c>
      <c r="CG732">
        <f>VLOOKUP(Table3[[#This Row],[Reference]],metron,25,FALSE)</f>
        <v>8.8441890166028103E-2</v>
      </c>
      <c r="CH732">
        <f>VLOOKUP(Table3[[#This Row],[Reference]],metron,26,FALSE)</f>
        <v>0.13409961685823751</v>
      </c>
    </row>
    <row r="733" spans="1:86" hidden="1" x14ac:dyDescent="0.45">
      <c r="A733">
        <v>1611630000</v>
      </c>
      <c r="B733" t="s">
        <v>1015</v>
      </c>
      <c r="C733" t="s">
        <v>64</v>
      </c>
      <c r="D733" t="s">
        <v>65</v>
      </c>
      <c r="E733" t="s">
        <v>693</v>
      </c>
      <c r="F733" t="s">
        <v>671</v>
      </c>
      <c r="G733" t="s">
        <v>1016</v>
      </c>
      <c r="H733">
        <v>3</v>
      </c>
      <c r="I733">
        <v>1.18</v>
      </c>
      <c r="J733">
        <v>1.33</v>
      </c>
      <c r="K733">
        <v>1.43</v>
      </c>
      <c r="L733">
        <v>1.77</v>
      </c>
      <c r="M733">
        <v>0</v>
      </c>
      <c r="N733">
        <v>1</v>
      </c>
      <c r="O733">
        <v>1</v>
      </c>
      <c r="P733">
        <v>0</v>
      </c>
      <c r="Q733">
        <v>0</v>
      </c>
      <c r="R733">
        <v>0</v>
      </c>
      <c r="T733">
        <v>62</v>
      </c>
      <c r="U733">
        <v>9</v>
      </c>
      <c r="V733">
        <v>4</v>
      </c>
      <c r="W733">
        <v>1</v>
      </c>
      <c r="X733">
        <v>0</v>
      </c>
      <c r="Y733">
        <v>2</v>
      </c>
      <c r="Z733">
        <v>0</v>
      </c>
      <c r="AA733">
        <v>0</v>
      </c>
      <c r="AB733">
        <v>1</v>
      </c>
      <c r="AC733">
        <v>2</v>
      </c>
      <c r="AD733">
        <v>0</v>
      </c>
      <c r="AE733">
        <v>21</v>
      </c>
      <c r="AF733">
        <v>6</v>
      </c>
      <c r="AG733">
        <v>6</v>
      </c>
      <c r="AH733">
        <v>3</v>
      </c>
      <c r="AI733">
        <v>15</v>
      </c>
      <c r="AJ733">
        <v>3</v>
      </c>
      <c r="AK733">
        <v>9</v>
      </c>
      <c r="AL733">
        <v>11</v>
      </c>
      <c r="AM733">
        <v>59</v>
      </c>
      <c r="AN733">
        <v>41</v>
      </c>
      <c r="AO733">
        <v>2.13</v>
      </c>
      <c r="AP733">
        <v>0.78</v>
      </c>
      <c r="AQ733">
        <v>2.34</v>
      </c>
      <c r="AR733">
        <v>49</v>
      </c>
      <c r="AS733">
        <v>61</v>
      </c>
      <c r="AT733">
        <v>35</v>
      </c>
      <c r="AU733">
        <v>26</v>
      </c>
      <c r="AV733">
        <v>9</v>
      </c>
      <c r="AW733">
        <v>26</v>
      </c>
      <c r="AX733">
        <v>66</v>
      </c>
      <c r="AY733">
        <v>30</v>
      </c>
      <c r="AZ733">
        <v>78</v>
      </c>
      <c r="BA733">
        <v>11.36</v>
      </c>
      <c r="BB733">
        <v>4.41</v>
      </c>
      <c r="BC733">
        <v>1.95</v>
      </c>
      <c r="BD733">
        <v>3.35</v>
      </c>
      <c r="BE733">
        <v>3.95</v>
      </c>
      <c r="BF733">
        <f>(1/BC733+1/BD733+1/BE733-1)/3</f>
        <v>2.1497510823035082E-2</v>
      </c>
      <c r="BG733">
        <f>1/Table3[[#This Row],[odds_ft_home_team_win]]-Table3[[#This Row],[Margin/3]]</f>
        <v>0.4913230019974778</v>
      </c>
      <c r="BH733">
        <f>1/Table3[[#This Row],[odds_ft_draw]]-Table3[[#This Row],[Margin/3]]</f>
        <v>0.27700995186353206</v>
      </c>
      <c r="BI733">
        <f>1/Table3[[#This Row],[odds_ft_away_team_win]]-Table3[[#This Row],[Margin/3]]</f>
        <v>0.2316670461389902</v>
      </c>
      <c r="BJ733">
        <f>MROUND(Table3[[#This Row],[ProbH]]*100,2)/100</f>
        <v>0.5</v>
      </c>
      <c r="BK733">
        <v>1.45</v>
      </c>
      <c r="BL733">
        <v>2.2000000000000002</v>
      </c>
      <c r="BM733">
        <v>3.65</v>
      </c>
      <c r="BN733">
        <v>6.75</v>
      </c>
      <c r="BO733">
        <v>2.15</v>
      </c>
      <c r="BP733">
        <v>1.67</v>
      </c>
      <c r="BQ733" t="s">
        <v>698</v>
      </c>
      <c r="BR733">
        <f>VLOOKUP(Table3[[#This Row],[Reference]],metron,10,FALSE)</f>
        <v>2.5202079886551649</v>
      </c>
      <c r="BS733">
        <f>VLOOKUP(Table3[[#This Row],[Reference]],metron,11,FALSE)</f>
        <v>1.5342708579532029</v>
      </c>
      <c r="BT733">
        <f>VLOOKUP(Table3[[#This Row],[Reference]],metron,12,FALSE)</f>
        <v>0.98593713070196176</v>
      </c>
      <c r="BU733">
        <f>VLOOKUP(Table3[[#This Row],[Reference]],metron,13,FALSE)</f>
        <v>0.67513590167809023</v>
      </c>
      <c r="BV733">
        <f>VLOOKUP(Table3[[#This Row],[Reference]],metron,14,FALSE)</f>
        <v>0.4286727337194185</v>
      </c>
      <c r="BW733">
        <f>VLOOKUP(Table3[[#This Row],[Reference]],metron,15,FALSE)</f>
        <v>12.98669114272602</v>
      </c>
      <c r="BX733">
        <f>VLOOKUP(Table3[[#This Row],[Reference]],metron,16,FALSE)</f>
        <v>9.4167049105094076</v>
      </c>
      <c r="BY733">
        <f>VLOOKUP(Table3[[#This Row],[Reference]],metron,17,FALSE)</f>
        <v>5.6645716945996272</v>
      </c>
      <c r="BZ733">
        <f>VLOOKUP(Table3[[#This Row],[Reference]],metron,18,FALSE)</f>
        <v>4.0242085661080074</v>
      </c>
      <c r="CA733">
        <f>VLOOKUP(Table3[[#This Row],[Reference]],metron,19,FALSE)</f>
        <v>7.3221194481263927</v>
      </c>
      <c r="CB733">
        <f>VLOOKUP(Table3[[#This Row],[Reference]],metron,20,FALSE)</f>
        <v>5.3924963444014002</v>
      </c>
      <c r="CC733">
        <f>VLOOKUP(Table3[[#This Row],[Reference]],metron,21,FALSE)</f>
        <v>12.508162313432839</v>
      </c>
      <c r="CD733">
        <f>VLOOKUP(Table3[[#This Row],[Reference]],metron,22,FALSE)</f>
        <v>13.36963619402985</v>
      </c>
      <c r="CE733">
        <f>VLOOKUP(Table3[[#This Row],[Reference]],metron,23,FALSE)</f>
        <v>1.4438014689517029</v>
      </c>
      <c r="CF733">
        <f>VLOOKUP(Table3[[#This Row],[Reference]],metron,24,FALSE)</f>
        <v>1.9410193634542621</v>
      </c>
      <c r="CG733">
        <f>VLOOKUP(Table3[[#This Row],[Reference]],metron,25,FALSE)</f>
        <v>8.4130870242599604E-2</v>
      </c>
      <c r="CH733">
        <f>VLOOKUP(Table3[[#This Row],[Reference]],metron,26,FALSE)</f>
        <v>0.1275317160026708</v>
      </c>
    </row>
    <row r="734" spans="1:86" hidden="1" x14ac:dyDescent="0.45">
      <c r="A734">
        <v>1611714600</v>
      </c>
      <c r="B734" t="s">
        <v>1017</v>
      </c>
      <c r="C734" t="s">
        <v>64</v>
      </c>
      <c r="D734" t="s">
        <v>65</v>
      </c>
      <c r="E734" t="s">
        <v>694</v>
      </c>
      <c r="F734" t="s">
        <v>689</v>
      </c>
      <c r="G734" t="s">
        <v>743</v>
      </c>
      <c r="H734">
        <v>3</v>
      </c>
      <c r="I734">
        <v>2.09</v>
      </c>
      <c r="J734">
        <v>0.78</v>
      </c>
      <c r="K734">
        <v>2.37</v>
      </c>
      <c r="L734">
        <v>0.59</v>
      </c>
      <c r="M734">
        <v>2</v>
      </c>
      <c r="N734">
        <v>0</v>
      </c>
      <c r="O734">
        <v>2</v>
      </c>
      <c r="P734">
        <v>1</v>
      </c>
      <c r="Q734">
        <v>1</v>
      </c>
      <c r="R734">
        <v>0</v>
      </c>
      <c r="S734" t="s">
        <v>1018</v>
      </c>
      <c r="U734">
        <v>6</v>
      </c>
      <c r="V734">
        <v>3</v>
      </c>
      <c r="W734">
        <v>0</v>
      </c>
      <c r="X734">
        <v>0</v>
      </c>
      <c r="Y734">
        <v>2</v>
      </c>
      <c r="Z734">
        <v>0</v>
      </c>
      <c r="AA734">
        <v>0</v>
      </c>
      <c r="AB734">
        <v>0</v>
      </c>
      <c r="AC734">
        <v>0</v>
      </c>
      <c r="AD734">
        <v>2</v>
      </c>
      <c r="AE734">
        <v>6</v>
      </c>
      <c r="AF734">
        <v>4</v>
      </c>
      <c r="AG734">
        <v>5</v>
      </c>
      <c r="AH734">
        <v>2</v>
      </c>
      <c r="AI734">
        <v>1</v>
      </c>
      <c r="AJ734">
        <v>2</v>
      </c>
      <c r="AK734">
        <v>15</v>
      </c>
      <c r="AL734">
        <v>7</v>
      </c>
      <c r="AM734">
        <v>44</v>
      </c>
      <c r="AN734">
        <v>56</v>
      </c>
      <c r="AO734">
        <v>1.06</v>
      </c>
      <c r="AP734">
        <v>0.74</v>
      </c>
      <c r="AQ734">
        <v>2.94</v>
      </c>
      <c r="AR734">
        <v>81</v>
      </c>
      <c r="AS734">
        <v>86</v>
      </c>
      <c r="AT734">
        <v>59</v>
      </c>
      <c r="AU734">
        <v>39</v>
      </c>
      <c r="AV734">
        <v>11</v>
      </c>
      <c r="AW734">
        <v>35</v>
      </c>
      <c r="AX734">
        <v>75</v>
      </c>
      <c r="AY734">
        <v>54</v>
      </c>
      <c r="AZ734">
        <v>91</v>
      </c>
      <c r="BA734">
        <v>8.84</v>
      </c>
      <c r="BB734">
        <v>4.38</v>
      </c>
      <c r="BC734">
        <v>1.83</v>
      </c>
      <c r="BD734">
        <v>3.25</v>
      </c>
      <c r="BE734">
        <v>4.5999999999999996</v>
      </c>
      <c r="BF734">
        <f>(1/BC734+1/BD734+1/BE734-1)/3</f>
        <v>2.38438998239426E-2</v>
      </c>
      <c r="BG734">
        <f>1/Table3[[#This Row],[odds_ft_home_team_win]]-Table3[[#This Row],[Margin/3]]</f>
        <v>0.52260418760775129</v>
      </c>
      <c r="BH734">
        <f>1/Table3[[#This Row],[odds_ft_draw]]-Table3[[#This Row],[Margin/3]]</f>
        <v>0.28384840786836513</v>
      </c>
      <c r="BI734">
        <f>1/Table3[[#This Row],[odds_ft_away_team_win]]-Table3[[#This Row],[Margin/3]]</f>
        <v>0.1935474045238835</v>
      </c>
      <c r="BJ734">
        <f>MROUND(Table3[[#This Row],[ProbH]]*100,2)/100</f>
        <v>0.52</v>
      </c>
      <c r="BK734">
        <v>1.37</v>
      </c>
      <c r="BL734">
        <v>2</v>
      </c>
      <c r="BM734">
        <v>3.5</v>
      </c>
      <c r="BN734">
        <v>6.5</v>
      </c>
      <c r="BO734">
        <v>1.87</v>
      </c>
      <c r="BP734">
        <v>1.87</v>
      </c>
      <c r="BQ734" t="s">
        <v>770</v>
      </c>
      <c r="BR734">
        <f>VLOOKUP(Table3[[#This Row],[Reference]],metron,10,FALSE)</f>
        <v>2.5967403582378576</v>
      </c>
      <c r="BS734">
        <f>VLOOKUP(Table3[[#This Row],[Reference]],metron,11,FALSE)</f>
        <v>1.625948039373891</v>
      </c>
      <c r="BT734">
        <f>VLOOKUP(Table3[[#This Row],[Reference]],metron,12,FALSE)</f>
        <v>0.97079231886396644</v>
      </c>
      <c r="BU734">
        <f>VLOOKUP(Table3[[#This Row],[Reference]],metron,13,FALSE)</f>
        <v>0.71433182698515174</v>
      </c>
      <c r="BV734">
        <f>VLOOKUP(Table3[[#This Row],[Reference]],metron,14,FALSE)</f>
        <v>0.43011620400258233</v>
      </c>
      <c r="BW734">
        <f>VLOOKUP(Table3[[#This Row],[Reference]],metron,15,FALSE)</f>
        <v>13.39951055368614</v>
      </c>
      <c r="BX734">
        <f>VLOOKUP(Table3[[#This Row],[Reference]],metron,16,FALSE)</f>
        <v>9.4252064851636579</v>
      </c>
      <c r="BY734">
        <f>VLOOKUP(Table3[[#This Row],[Reference]],metron,17,FALSE)</f>
        <v>5.7628422023992618</v>
      </c>
      <c r="BZ734">
        <f>VLOOKUP(Table3[[#This Row],[Reference]],metron,18,FALSE)</f>
        <v>3.9375576745616732</v>
      </c>
      <c r="CA734">
        <f>VLOOKUP(Table3[[#This Row],[Reference]],metron,19,FALSE)</f>
        <v>7.636668351286878</v>
      </c>
      <c r="CB734">
        <f>VLOOKUP(Table3[[#This Row],[Reference]],metron,20,FALSE)</f>
        <v>5.4876488106019847</v>
      </c>
      <c r="CC734">
        <f>VLOOKUP(Table3[[#This Row],[Reference]],metron,21,FALSE)</f>
        <v>12.460420531849101</v>
      </c>
      <c r="CD734">
        <f>VLOOKUP(Table3[[#This Row],[Reference]],metron,22,FALSE)</f>
        <v>13.44897959183673</v>
      </c>
      <c r="CE734">
        <f>VLOOKUP(Table3[[#This Row],[Reference]],metron,23,FALSE)</f>
        <v>1.462202380952381</v>
      </c>
      <c r="CF734">
        <f>VLOOKUP(Table3[[#This Row],[Reference]],metron,24,FALSE)</f>
        <v>2.01547619047619</v>
      </c>
      <c r="CG734">
        <f>VLOOKUP(Table3[[#This Row],[Reference]],metron,25,FALSE)</f>
        <v>7.7380952380952384E-2</v>
      </c>
      <c r="CH734">
        <f>VLOOKUP(Table3[[#This Row],[Reference]],metron,26,FALSE)</f>
        <v>0.13754093480202439</v>
      </c>
    </row>
    <row r="735" spans="1:86" hidden="1" x14ac:dyDescent="0.45">
      <c r="A735">
        <v>1611889200</v>
      </c>
      <c r="B735" t="s">
        <v>1019</v>
      </c>
      <c r="C735" t="s">
        <v>64</v>
      </c>
      <c r="D735" t="s">
        <v>65</v>
      </c>
      <c r="E735" t="s">
        <v>661</v>
      </c>
      <c r="F735" t="s">
        <v>660</v>
      </c>
      <c r="G735" t="s">
        <v>673</v>
      </c>
      <c r="H735">
        <v>4</v>
      </c>
      <c r="I735">
        <v>1.83</v>
      </c>
      <c r="J735">
        <v>1</v>
      </c>
      <c r="K735">
        <v>1.53</v>
      </c>
      <c r="L735">
        <v>0.72</v>
      </c>
      <c r="M735">
        <v>1</v>
      </c>
      <c r="N735">
        <v>1</v>
      </c>
      <c r="O735">
        <v>2</v>
      </c>
      <c r="P735">
        <v>2</v>
      </c>
      <c r="Q735">
        <v>1</v>
      </c>
      <c r="R735">
        <v>1</v>
      </c>
      <c r="S735">
        <v>45</v>
      </c>
      <c r="T735">
        <v>34</v>
      </c>
      <c r="U735">
        <v>8</v>
      </c>
      <c r="V735">
        <v>2</v>
      </c>
      <c r="W735">
        <v>3</v>
      </c>
      <c r="X735">
        <v>0</v>
      </c>
      <c r="Y735">
        <v>3</v>
      </c>
      <c r="Z735">
        <v>0</v>
      </c>
      <c r="AA735">
        <v>1</v>
      </c>
      <c r="AB735">
        <v>2</v>
      </c>
      <c r="AC735">
        <v>1</v>
      </c>
      <c r="AD735">
        <v>2</v>
      </c>
      <c r="AE735">
        <v>16</v>
      </c>
      <c r="AF735">
        <v>6</v>
      </c>
      <c r="AG735">
        <v>7</v>
      </c>
      <c r="AH735">
        <v>3</v>
      </c>
      <c r="AI735">
        <v>9</v>
      </c>
      <c r="AJ735">
        <v>3</v>
      </c>
      <c r="AK735">
        <v>13</v>
      </c>
      <c r="AL735">
        <v>13</v>
      </c>
      <c r="AM735">
        <v>74</v>
      </c>
      <c r="AN735">
        <v>26</v>
      </c>
      <c r="AO735">
        <v>2.0299999999999998</v>
      </c>
      <c r="AP735">
        <v>0.72</v>
      </c>
      <c r="AQ735">
        <v>2.34</v>
      </c>
      <c r="AR735">
        <v>52</v>
      </c>
      <c r="AS735">
        <v>78</v>
      </c>
      <c r="AT735">
        <v>39</v>
      </c>
      <c r="AU735">
        <v>13</v>
      </c>
      <c r="AV735">
        <v>5</v>
      </c>
      <c r="AW735">
        <v>13</v>
      </c>
      <c r="AX735">
        <v>57</v>
      </c>
      <c r="AY735">
        <v>47</v>
      </c>
      <c r="AZ735">
        <v>96</v>
      </c>
      <c r="BA735">
        <v>8.61</v>
      </c>
      <c r="BB735">
        <v>5.26</v>
      </c>
      <c r="BC735">
        <v>1.61</v>
      </c>
      <c r="BD735">
        <v>3.5</v>
      </c>
      <c r="BE735">
        <v>6</v>
      </c>
      <c r="BF735">
        <f>(1/BC735+1/BD735+1/BE735-1)/3</f>
        <v>2.4499654934437547E-2</v>
      </c>
      <c r="BG735">
        <f>1/Table3[[#This Row],[odds_ft_home_team_win]]-Table3[[#This Row],[Margin/3]]</f>
        <v>0.59661835748792269</v>
      </c>
      <c r="BH735">
        <f>1/Table3[[#This Row],[odds_ft_draw]]-Table3[[#This Row],[Margin/3]]</f>
        <v>0.26121463077984813</v>
      </c>
      <c r="BI735">
        <f>1/Table3[[#This Row],[odds_ft_away_team_win]]-Table3[[#This Row],[Margin/3]]</f>
        <v>0.14216701173222912</v>
      </c>
      <c r="BJ735">
        <f>MROUND(Table3[[#This Row],[ProbH]]*100,2)/100</f>
        <v>0.6</v>
      </c>
      <c r="BK735">
        <v>1.47</v>
      </c>
      <c r="BL735">
        <v>2.25</v>
      </c>
      <c r="BM735">
        <v>3.7</v>
      </c>
      <c r="BN735">
        <v>7</v>
      </c>
      <c r="BO735">
        <v>2.2999999999999998</v>
      </c>
      <c r="BP735">
        <v>1.59</v>
      </c>
      <c r="BQ735" t="s">
        <v>715</v>
      </c>
      <c r="BR735">
        <f>VLOOKUP(Table3[[#This Row],[Reference]],metron,10,FALSE)</f>
        <v>2.7310090702947849</v>
      </c>
      <c r="BS735">
        <f>VLOOKUP(Table3[[#This Row],[Reference]],metron,11,FALSE)</f>
        <v>1.841836734693878</v>
      </c>
      <c r="BT735">
        <f>VLOOKUP(Table3[[#This Row],[Reference]],metron,12,FALSE)</f>
        <v>0.88917233560090703</v>
      </c>
      <c r="BU735">
        <f>VLOOKUP(Table3[[#This Row],[Reference]],metron,13,FALSE)</f>
        <v>0.804822695035461</v>
      </c>
      <c r="BV735">
        <f>VLOOKUP(Table3[[#This Row],[Reference]],metron,14,FALSE)</f>
        <v>0.38099290780141842</v>
      </c>
      <c r="BW735">
        <f>VLOOKUP(Table3[[#This Row],[Reference]],metron,15,FALSE)</f>
        <v>14.25174825174825</v>
      </c>
      <c r="BX735">
        <f>VLOOKUP(Table3[[#This Row],[Reference]],metron,16,FALSE)</f>
        <v>8.8316683316683324</v>
      </c>
      <c r="BY735">
        <f>VLOOKUP(Table3[[#This Row],[Reference]],metron,17,FALSE)</f>
        <v>6.2901265822784813</v>
      </c>
      <c r="BZ735">
        <f>VLOOKUP(Table3[[#This Row],[Reference]],metron,18,FALSE)</f>
        <v>3.6162025316455702</v>
      </c>
      <c r="CA735">
        <f>VLOOKUP(Table3[[#This Row],[Reference]],metron,19,FALSE)</f>
        <v>7.9616216694697686</v>
      </c>
      <c r="CB735">
        <f>VLOOKUP(Table3[[#This Row],[Reference]],metron,20,FALSE)</f>
        <v>5.2154658000227627</v>
      </c>
      <c r="CC735">
        <f>VLOOKUP(Table3[[#This Row],[Reference]],metron,21,FALSE)</f>
        <v>12.444895886236671</v>
      </c>
      <c r="CD735">
        <f>VLOOKUP(Table3[[#This Row],[Reference]],metron,22,FALSE)</f>
        <v>13.620619603859829</v>
      </c>
      <c r="CE735">
        <f>VLOOKUP(Table3[[#This Row],[Reference]],metron,23,FALSE)</f>
        <v>1.406084017382907</v>
      </c>
      <c r="CF735">
        <f>VLOOKUP(Table3[[#This Row],[Reference]],metron,24,FALSE)</f>
        <v>2.070980202800579</v>
      </c>
      <c r="CG735">
        <f>VLOOKUP(Table3[[#This Row],[Reference]],metron,25,FALSE)</f>
        <v>6.1323032351521013E-2</v>
      </c>
      <c r="CH735">
        <f>VLOOKUP(Table3[[#This Row],[Reference]],metron,26,FALSE)</f>
        <v>0.1313375181071946</v>
      </c>
    </row>
    <row r="736" spans="1:86" hidden="1" x14ac:dyDescent="0.45">
      <c r="A736">
        <v>1612054800</v>
      </c>
      <c r="B736" t="s">
        <v>1020</v>
      </c>
      <c r="C736" t="s">
        <v>64</v>
      </c>
      <c r="D736" t="s">
        <v>65</v>
      </c>
      <c r="E736" t="s">
        <v>666</v>
      </c>
      <c r="F736" t="s">
        <v>689</v>
      </c>
      <c r="G736" t="s">
        <v>668</v>
      </c>
      <c r="H736">
        <v>4</v>
      </c>
      <c r="I736">
        <v>1.77</v>
      </c>
      <c r="J736">
        <v>0.7</v>
      </c>
      <c r="K736">
        <v>1.6</v>
      </c>
      <c r="L736">
        <v>0.59</v>
      </c>
      <c r="M736">
        <v>1</v>
      </c>
      <c r="N736">
        <v>2</v>
      </c>
      <c r="O736">
        <v>3</v>
      </c>
      <c r="P736">
        <v>2</v>
      </c>
      <c r="Q736">
        <v>0</v>
      </c>
      <c r="R736">
        <v>2</v>
      </c>
      <c r="S736">
        <v>77</v>
      </c>
      <c r="T736" t="s">
        <v>1021</v>
      </c>
      <c r="U736">
        <v>13</v>
      </c>
      <c r="V736">
        <v>2</v>
      </c>
      <c r="W736">
        <v>0</v>
      </c>
      <c r="X736">
        <v>0</v>
      </c>
      <c r="Y736">
        <v>4</v>
      </c>
      <c r="Z736">
        <v>0</v>
      </c>
      <c r="AA736">
        <v>0</v>
      </c>
      <c r="AB736">
        <v>0</v>
      </c>
      <c r="AC736">
        <v>1</v>
      </c>
      <c r="AD736">
        <v>3</v>
      </c>
      <c r="AE736">
        <v>13</v>
      </c>
      <c r="AF736">
        <v>7</v>
      </c>
      <c r="AG736">
        <v>3</v>
      </c>
      <c r="AH736">
        <v>6</v>
      </c>
      <c r="AI736">
        <v>10</v>
      </c>
      <c r="AJ736">
        <v>1</v>
      </c>
      <c r="AK736">
        <v>9</v>
      </c>
      <c r="AL736">
        <v>14</v>
      </c>
      <c r="AM736">
        <v>69</v>
      </c>
      <c r="AN736">
        <v>31</v>
      </c>
      <c r="AO736">
        <v>1.46</v>
      </c>
      <c r="AP736">
        <v>1</v>
      </c>
      <c r="AQ736">
        <v>2.35</v>
      </c>
      <c r="AR736">
        <v>67</v>
      </c>
      <c r="AS736">
        <v>76</v>
      </c>
      <c r="AT736">
        <v>36</v>
      </c>
      <c r="AU736">
        <v>18</v>
      </c>
      <c r="AV736">
        <v>14</v>
      </c>
      <c r="AW736">
        <v>27</v>
      </c>
      <c r="AX736">
        <v>62</v>
      </c>
      <c r="AY736">
        <v>32</v>
      </c>
      <c r="AZ736">
        <v>85</v>
      </c>
      <c r="BA736">
        <v>8.23</v>
      </c>
      <c r="BB736">
        <v>3.96</v>
      </c>
      <c r="BC736">
        <v>1.91</v>
      </c>
      <c r="BD736">
        <v>3.35</v>
      </c>
      <c r="BE736">
        <v>4</v>
      </c>
      <c r="BF736">
        <f>(1/BC736+1/BD736+1/BE736-1)/3</f>
        <v>2.402255737021693E-2</v>
      </c>
      <c r="BG736">
        <f>1/Table3[[#This Row],[odds_ft_home_team_win]]-Table3[[#This Row],[Margin/3]]</f>
        <v>0.49953765205386685</v>
      </c>
      <c r="BH736">
        <f>1/Table3[[#This Row],[odds_ft_draw]]-Table3[[#This Row],[Margin/3]]</f>
        <v>0.27448490531635023</v>
      </c>
      <c r="BI736">
        <f>1/Table3[[#This Row],[odds_ft_away_team_win]]-Table3[[#This Row],[Margin/3]]</f>
        <v>0.22597744262978306</v>
      </c>
      <c r="BJ736">
        <f>MROUND(Table3[[#This Row],[ProbH]]*100,2)/100</f>
        <v>0.5</v>
      </c>
      <c r="BK736">
        <v>1.48</v>
      </c>
      <c r="BL736">
        <v>2.25</v>
      </c>
      <c r="BM736">
        <v>3.8</v>
      </c>
      <c r="BN736">
        <v>8</v>
      </c>
      <c r="BO736">
        <v>2.2000000000000002</v>
      </c>
      <c r="BP736">
        <v>1.65</v>
      </c>
      <c r="BQ736" t="s">
        <v>669</v>
      </c>
      <c r="BR736">
        <f>VLOOKUP(Table3[[#This Row],[Reference]],metron,10,FALSE)</f>
        <v>2.5202079886551649</v>
      </c>
      <c r="BS736">
        <f>VLOOKUP(Table3[[#This Row],[Reference]],metron,11,FALSE)</f>
        <v>1.5342708579532029</v>
      </c>
      <c r="BT736">
        <f>VLOOKUP(Table3[[#This Row],[Reference]],metron,12,FALSE)</f>
        <v>0.98593713070196176</v>
      </c>
      <c r="BU736">
        <f>VLOOKUP(Table3[[#This Row],[Reference]],metron,13,FALSE)</f>
        <v>0.67513590167809023</v>
      </c>
      <c r="BV736">
        <f>VLOOKUP(Table3[[#This Row],[Reference]],metron,14,FALSE)</f>
        <v>0.4286727337194185</v>
      </c>
      <c r="BW736">
        <f>VLOOKUP(Table3[[#This Row],[Reference]],metron,15,FALSE)</f>
        <v>12.98669114272602</v>
      </c>
      <c r="BX736">
        <f>VLOOKUP(Table3[[#This Row],[Reference]],metron,16,FALSE)</f>
        <v>9.4167049105094076</v>
      </c>
      <c r="BY736">
        <f>VLOOKUP(Table3[[#This Row],[Reference]],metron,17,FALSE)</f>
        <v>5.6645716945996272</v>
      </c>
      <c r="BZ736">
        <f>VLOOKUP(Table3[[#This Row],[Reference]],metron,18,FALSE)</f>
        <v>4.0242085661080074</v>
      </c>
      <c r="CA736">
        <f>VLOOKUP(Table3[[#This Row],[Reference]],metron,19,FALSE)</f>
        <v>7.3221194481263927</v>
      </c>
      <c r="CB736">
        <f>VLOOKUP(Table3[[#This Row],[Reference]],metron,20,FALSE)</f>
        <v>5.3924963444014002</v>
      </c>
      <c r="CC736">
        <f>VLOOKUP(Table3[[#This Row],[Reference]],metron,21,FALSE)</f>
        <v>12.508162313432839</v>
      </c>
      <c r="CD736">
        <f>VLOOKUP(Table3[[#This Row],[Reference]],metron,22,FALSE)</f>
        <v>13.36963619402985</v>
      </c>
      <c r="CE736">
        <f>VLOOKUP(Table3[[#This Row],[Reference]],metron,23,FALSE)</f>
        <v>1.4438014689517029</v>
      </c>
      <c r="CF736">
        <f>VLOOKUP(Table3[[#This Row],[Reference]],metron,24,FALSE)</f>
        <v>1.9410193634542621</v>
      </c>
      <c r="CG736">
        <f>VLOOKUP(Table3[[#This Row],[Reference]],metron,25,FALSE)</f>
        <v>8.4130870242599604E-2</v>
      </c>
      <c r="CH736">
        <f>VLOOKUP(Table3[[#This Row],[Reference]],metron,26,FALSE)</f>
        <v>0.1275317160026708</v>
      </c>
    </row>
    <row r="737" spans="1:86" hidden="1" x14ac:dyDescent="0.45">
      <c r="A737">
        <v>1612062000</v>
      </c>
      <c r="B737" t="s">
        <v>1022</v>
      </c>
      <c r="C737" t="s">
        <v>64</v>
      </c>
      <c r="D737" t="s">
        <v>65</v>
      </c>
      <c r="E737" t="s">
        <v>671</v>
      </c>
      <c r="F737" t="s">
        <v>683</v>
      </c>
      <c r="G737" t="s">
        <v>760</v>
      </c>
      <c r="H737">
        <v>4</v>
      </c>
      <c r="I737">
        <v>1.73</v>
      </c>
      <c r="J737">
        <v>0.2</v>
      </c>
      <c r="K737">
        <v>2.1800000000000002</v>
      </c>
      <c r="L737">
        <v>0.17</v>
      </c>
      <c r="M737">
        <v>4</v>
      </c>
      <c r="N737">
        <v>1</v>
      </c>
      <c r="O737">
        <v>5</v>
      </c>
      <c r="P737">
        <v>4</v>
      </c>
      <c r="Q737">
        <v>3</v>
      </c>
      <c r="R737">
        <v>1</v>
      </c>
      <c r="S737" t="s">
        <v>1023</v>
      </c>
      <c r="T737">
        <v>42</v>
      </c>
      <c r="U737">
        <v>6</v>
      </c>
      <c r="V737">
        <v>5</v>
      </c>
      <c r="W737">
        <v>0</v>
      </c>
      <c r="X737">
        <v>0</v>
      </c>
      <c r="Y737">
        <v>2</v>
      </c>
      <c r="Z737">
        <v>0</v>
      </c>
      <c r="AA737">
        <v>0</v>
      </c>
      <c r="AB737">
        <v>0</v>
      </c>
      <c r="AC737">
        <v>0</v>
      </c>
      <c r="AD737">
        <v>2</v>
      </c>
      <c r="AE737">
        <v>16</v>
      </c>
      <c r="AF737">
        <v>5</v>
      </c>
      <c r="AG737">
        <v>5</v>
      </c>
      <c r="AH737">
        <v>2</v>
      </c>
      <c r="AI737">
        <v>11</v>
      </c>
      <c r="AJ737">
        <v>3</v>
      </c>
      <c r="AK737">
        <v>19</v>
      </c>
      <c r="AL737">
        <v>10</v>
      </c>
      <c r="AM737">
        <v>55</v>
      </c>
      <c r="AN737">
        <v>45</v>
      </c>
      <c r="AO737">
        <v>1.67</v>
      </c>
      <c r="AP737">
        <v>0.63</v>
      </c>
      <c r="AQ737">
        <v>2.54</v>
      </c>
      <c r="AR737">
        <v>39</v>
      </c>
      <c r="AS737">
        <v>67</v>
      </c>
      <c r="AT737">
        <v>48</v>
      </c>
      <c r="AU737">
        <v>24</v>
      </c>
      <c r="AV737">
        <v>15</v>
      </c>
      <c r="AW737">
        <v>24</v>
      </c>
      <c r="AX737">
        <v>68</v>
      </c>
      <c r="AY737">
        <v>38</v>
      </c>
      <c r="AZ737">
        <v>81</v>
      </c>
      <c r="BA737">
        <v>11.41</v>
      </c>
      <c r="BB737">
        <v>4.7300000000000004</v>
      </c>
      <c r="BC737">
        <v>1.86</v>
      </c>
      <c r="BD737">
        <v>3.74</v>
      </c>
      <c r="BE737">
        <v>4.0999999999999996</v>
      </c>
      <c r="BF737">
        <f>(1/BC737+1/BD737+1/BE737-1)/3</f>
        <v>1.6305508923641909E-2</v>
      </c>
      <c r="BG737">
        <f>1/Table3[[#This Row],[odds_ft_home_team_win]]-Table3[[#This Row],[Margin/3]]</f>
        <v>0.52132889967850859</v>
      </c>
      <c r="BH737">
        <f>1/Table3[[#This Row],[odds_ft_draw]]-Table3[[#This Row],[Margin/3]]</f>
        <v>0.25107417022074308</v>
      </c>
      <c r="BI737">
        <f>1/Table3[[#This Row],[odds_ft_away_team_win]]-Table3[[#This Row],[Margin/3]]</f>
        <v>0.22759693010074836</v>
      </c>
      <c r="BJ737">
        <f>MROUND(Table3[[#This Row],[ProbH]]*100,2)/100</f>
        <v>0.52</v>
      </c>
      <c r="BK737">
        <v>1.38</v>
      </c>
      <c r="BL737">
        <v>1.87</v>
      </c>
      <c r="BM737">
        <v>3.1</v>
      </c>
      <c r="BN737">
        <v>5.75</v>
      </c>
      <c r="BO737">
        <v>2.1</v>
      </c>
      <c r="BP737">
        <v>1.69</v>
      </c>
      <c r="BQ737" t="s">
        <v>770</v>
      </c>
      <c r="BR737">
        <f>VLOOKUP(Table3[[#This Row],[Reference]],metron,10,FALSE)</f>
        <v>2.5967403582378576</v>
      </c>
      <c r="BS737">
        <f>VLOOKUP(Table3[[#This Row],[Reference]],metron,11,FALSE)</f>
        <v>1.625948039373891</v>
      </c>
      <c r="BT737">
        <f>VLOOKUP(Table3[[#This Row],[Reference]],metron,12,FALSE)</f>
        <v>0.97079231886396644</v>
      </c>
      <c r="BU737">
        <f>VLOOKUP(Table3[[#This Row],[Reference]],metron,13,FALSE)</f>
        <v>0.71433182698515174</v>
      </c>
      <c r="BV737">
        <f>VLOOKUP(Table3[[#This Row],[Reference]],metron,14,FALSE)</f>
        <v>0.43011620400258233</v>
      </c>
      <c r="BW737">
        <f>VLOOKUP(Table3[[#This Row],[Reference]],metron,15,FALSE)</f>
        <v>13.39951055368614</v>
      </c>
      <c r="BX737">
        <f>VLOOKUP(Table3[[#This Row],[Reference]],metron,16,FALSE)</f>
        <v>9.4252064851636579</v>
      </c>
      <c r="BY737">
        <f>VLOOKUP(Table3[[#This Row],[Reference]],metron,17,FALSE)</f>
        <v>5.7628422023992618</v>
      </c>
      <c r="BZ737">
        <f>VLOOKUP(Table3[[#This Row],[Reference]],metron,18,FALSE)</f>
        <v>3.9375576745616732</v>
      </c>
      <c r="CA737">
        <f>VLOOKUP(Table3[[#This Row],[Reference]],metron,19,FALSE)</f>
        <v>7.636668351286878</v>
      </c>
      <c r="CB737">
        <f>VLOOKUP(Table3[[#This Row],[Reference]],metron,20,FALSE)</f>
        <v>5.4876488106019847</v>
      </c>
      <c r="CC737">
        <f>VLOOKUP(Table3[[#This Row],[Reference]],metron,21,FALSE)</f>
        <v>12.460420531849101</v>
      </c>
      <c r="CD737">
        <f>VLOOKUP(Table3[[#This Row],[Reference]],metron,22,FALSE)</f>
        <v>13.44897959183673</v>
      </c>
      <c r="CE737">
        <f>VLOOKUP(Table3[[#This Row],[Reference]],metron,23,FALSE)</f>
        <v>1.462202380952381</v>
      </c>
      <c r="CF737">
        <f>VLOOKUP(Table3[[#This Row],[Reference]],metron,24,FALSE)</f>
        <v>2.01547619047619</v>
      </c>
      <c r="CG737">
        <f>VLOOKUP(Table3[[#This Row],[Reference]],metron,25,FALSE)</f>
        <v>7.7380952380952384E-2</v>
      </c>
      <c r="CH737">
        <f>VLOOKUP(Table3[[#This Row],[Reference]],metron,26,FALSE)</f>
        <v>0.13754093480202439</v>
      </c>
    </row>
    <row r="738" spans="1:86" hidden="1" x14ac:dyDescent="0.45">
      <c r="A738">
        <v>1612062360</v>
      </c>
      <c r="B738" t="s">
        <v>1024</v>
      </c>
      <c r="C738" t="s">
        <v>64</v>
      </c>
      <c r="D738" t="s">
        <v>65</v>
      </c>
      <c r="E738" t="s">
        <v>676</v>
      </c>
      <c r="F738" t="s">
        <v>705</v>
      </c>
      <c r="G738" t="s">
        <v>735</v>
      </c>
      <c r="H738">
        <v>4</v>
      </c>
      <c r="I738">
        <v>1.5</v>
      </c>
      <c r="J738">
        <v>0.55000000000000004</v>
      </c>
      <c r="K738">
        <v>1.59</v>
      </c>
      <c r="L738">
        <v>0.55000000000000004</v>
      </c>
      <c r="M738">
        <v>3</v>
      </c>
      <c r="N738">
        <v>2</v>
      </c>
      <c r="O738">
        <v>5</v>
      </c>
      <c r="P738">
        <v>4</v>
      </c>
      <c r="Q738">
        <v>3</v>
      </c>
      <c r="R738">
        <v>1</v>
      </c>
      <c r="S738" t="s">
        <v>1025</v>
      </c>
      <c r="T738" t="s">
        <v>1026</v>
      </c>
      <c r="U738">
        <v>5</v>
      </c>
      <c r="V738">
        <v>2</v>
      </c>
      <c r="W738">
        <v>3</v>
      </c>
      <c r="X738">
        <v>0</v>
      </c>
      <c r="Y738">
        <v>3</v>
      </c>
      <c r="Z738">
        <v>0</v>
      </c>
      <c r="AA738">
        <v>1</v>
      </c>
      <c r="AB738">
        <v>2</v>
      </c>
      <c r="AC738">
        <v>0</v>
      </c>
      <c r="AD738">
        <v>3</v>
      </c>
      <c r="AE738">
        <v>15</v>
      </c>
      <c r="AF738">
        <v>9</v>
      </c>
      <c r="AG738">
        <v>7</v>
      </c>
      <c r="AH738">
        <v>4</v>
      </c>
      <c r="AI738">
        <v>8</v>
      </c>
      <c r="AJ738">
        <v>5</v>
      </c>
      <c r="AK738">
        <v>26</v>
      </c>
      <c r="AL738">
        <v>19</v>
      </c>
      <c r="AM738">
        <v>54</v>
      </c>
      <c r="AN738">
        <v>46</v>
      </c>
      <c r="AO738">
        <v>1.68</v>
      </c>
      <c r="AP738">
        <v>1.06</v>
      </c>
      <c r="AQ738">
        <v>2.4</v>
      </c>
      <c r="AR738">
        <v>61</v>
      </c>
      <c r="AS738">
        <v>71</v>
      </c>
      <c r="AT738">
        <v>52</v>
      </c>
      <c r="AU738">
        <v>23</v>
      </c>
      <c r="AV738">
        <v>14</v>
      </c>
      <c r="AW738">
        <v>56</v>
      </c>
      <c r="AX738">
        <v>76</v>
      </c>
      <c r="AY738">
        <v>28</v>
      </c>
      <c r="AZ738">
        <v>62</v>
      </c>
      <c r="BA738">
        <v>9.1</v>
      </c>
      <c r="BB738">
        <v>4.72</v>
      </c>
      <c r="BC738">
        <v>2.2200000000000002</v>
      </c>
      <c r="BD738">
        <v>3.52</v>
      </c>
      <c r="BE738">
        <v>3.2</v>
      </c>
      <c r="BF738">
        <f>(1/BC738+1/BD738+1/BE738-1)/3</f>
        <v>1.5680453180453153E-2</v>
      </c>
      <c r="BG738">
        <f>1/Table3[[#This Row],[odds_ft_home_team_win]]-Table3[[#This Row],[Margin/3]]</f>
        <v>0.43476999726999727</v>
      </c>
      <c r="BH738">
        <f>1/Table3[[#This Row],[odds_ft_draw]]-Table3[[#This Row],[Margin/3]]</f>
        <v>0.26841045591045598</v>
      </c>
      <c r="BI738">
        <f>1/Table3[[#This Row],[odds_ft_away_team_win]]-Table3[[#This Row],[Margin/3]]</f>
        <v>0.29681954681954686</v>
      </c>
      <c r="BJ738">
        <f>MROUND(Table3[[#This Row],[ProbH]]*100,2)/100</f>
        <v>0.44</v>
      </c>
      <c r="BK738">
        <v>1.27</v>
      </c>
      <c r="BL738">
        <v>1.91</v>
      </c>
      <c r="BM738">
        <v>3.1</v>
      </c>
      <c r="BN738">
        <v>4.8499999999999996</v>
      </c>
      <c r="BO738">
        <v>1.74</v>
      </c>
      <c r="BP738">
        <v>2.0499999999999998</v>
      </c>
      <c r="BQ738" t="s">
        <v>680</v>
      </c>
      <c r="BR738">
        <f>VLOOKUP(Table3[[#This Row],[Reference]],metron,10,FALSE)</f>
        <v>2.4807646356033461</v>
      </c>
      <c r="BS738">
        <f>VLOOKUP(Table3[[#This Row],[Reference]],metron,11,FALSE)</f>
        <v>1.4140979689366791</v>
      </c>
      <c r="BT738">
        <f>VLOOKUP(Table3[[#This Row],[Reference]],metron,12,FALSE)</f>
        <v>1.0666666666666671</v>
      </c>
      <c r="BU738">
        <f>VLOOKUP(Table3[[#This Row],[Reference]],metron,13,FALSE)</f>
        <v>0.62712066905615294</v>
      </c>
      <c r="BV738">
        <f>VLOOKUP(Table3[[#This Row],[Reference]],metron,14,FALSE)</f>
        <v>0.46009557945041818</v>
      </c>
      <c r="BW738">
        <f>VLOOKUP(Table3[[#This Row],[Reference]],metron,15,FALSE)</f>
        <v>12.56969280146722</v>
      </c>
      <c r="BX738">
        <f>VLOOKUP(Table3[[#This Row],[Reference]],metron,16,FALSE)</f>
        <v>9.8695552498853729</v>
      </c>
      <c r="BY738">
        <f>VLOOKUP(Table3[[#This Row],[Reference]],metron,17,FALSE)</f>
        <v>5.2754256787850897</v>
      </c>
      <c r="BZ738">
        <f>VLOOKUP(Table3[[#This Row],[Reference]],metron,18,FALSE)</f>
        <v>4.1279337321675103</v>
      </c>
      <c r="CA738">
        <f>VLOOKUP(Table3[[#This Row],[Reference]],metron,19,FALSE)</f>
        <v>7.2942671226821298</v>
      </c>
      <c r="CB738">
        <f>VLOOKUP(Table3[[#This Row],[Reference]],metron,20,FALSE)</f>
        <v>5.7416215177178627</v>
      </c>
      <c r="CC738">
        <f>VLOOKUP(Table3[[#This Row],[Reference]],metron,21,FALSE)</f>
        <v>12.897246007868549</v>
      </c>
      <c r="CD738">
        <f>VLOOKUP(Table3[[#This Row],[Reference]],metron,22,FALSE)</f>
        <v>13.507058551261281</v>
      </c>
      <c r="CE738">
        <f>VLOOKUP(Table3[[#This Row],[Reference]],metron,23,FALSE)</f>
        <v>1.576522702104098</v>
      </c>
      <c r="CF738">
        <f>VLOOKUP(Table3[[#This Row],[Reference]],metron,24,FALSE)</f>
        <v>1.917165005537099</v>
      </c>
      <c r="CG738">
        <f>VLOOKUP(Table3[[#This Row],[Reference]],metron,25,FALSE)</f>
        <v>8.4385382059800659E-2</v>
      </c>
      <c r="CH738">
        <f>VLOOKUP(Table3[[#This Row],[Reference]],metron,26,FALSE)</f>
        <v>0.1233665559246955</v>
      </c>
    </row>
    <row r="739" spans="1:86" x14ac:dyDescent="0.45">
      <c r="A739">
        <v>1612116000</v>
      </c>
      <c r="B739" t="s">
        <v>1027</v>
      </c>
      <c r="C739" t="s">
        <v>64</v>
      </c>
      <c r="D739" t="s">
        <v>65</v>
      </c>
      <c r="E739" t="s">
        <v>682</v>
      </c>
      <c r="F739" t="s">
        <v>677</v>
      </c>
      <c r="G739" t="s">
        <v>678</v>
      </c>
      <c r="H739">
        <v>4</v>
      </c>
      <c r="I739">
        <v>2.08</v>
      </c>
      <c r="J739">
        <v>0.7</v>
      </c>
      <c r="K739">
        <v>1.65</v>
      </c>
      <c r="L739">
        <v>1.06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U739">
        <v>4</v>
      </c>
      <c r="V739">
        <v>6</v>
      </c>
      <c r="W739">
        <v>2</v>
      </c>
      <c r="X739">
        <v>0</v>
      </c>
      <c r="Y739">
        <v>2</v>
      </c>
      <c r="Z739">
        <v>0</v>
      </c>
      <c r="AA739">
        <v>0</v>
      </c>
      <c r="AB739">
        <v>2</v>
      </c>
      <c r="AC739">
        <v>0</v>
      </c>
      <c r="AD739">
        <v>2</v>
      </c>
      <c r="AE739">
        <v>6</v>
      </c>
      <c r="AF739">
        <v>11</v>
      </c>
      <c r="AG739">
        <v>0</v>
      </c>
      <c r="AH739">
        <v>3</v>
      </c>
      <c r="AI739">
        <v>6</v>
      </c>
      <c r="AJ739">
        <v>8</v>
      </c>
      <c r="AK739">
        <v>9</v>
      </c>
      <c r="AL739">
        <v>13</v>
      </c>
      <c r="AM739">
        <v>54</v>
      </c>
      <c r="AN739">
        <v>46</v>
      </c>
      <c r="AO739">
        <v>0.65</v>
      </c>
      <c r="AP739">
        <v>1.18</v>
      </c>
      <c r="AQ739">
        <v>2.44</v>
      </c>
      <c r="AR739">
        <v>57</v>
      </c>
      <c r="AS739">
        <v>73</v>
      </c>
      <c r="AT739">
        <v>42</v>
      </c>
      <c r="AU739">
        <v>26</v>
      </c>
      <c r="AV739">
        <v>13</v>
      </c>
      <c r="AW739">
        <v>32</v>
      </c>
      <c r="AX739">
        <v>65</v>
      </c>
      <c r="AY739">
        <v>42</v>
      </c>
      <c r="AZ739">
        <v>76</v>
      </c>
      <c r="BA739">
        <v>11.04</v>
      </c>
      <c r="BB739">
        <v>5.08</v>
      </c>
      <c r="BC739">
        <v>2.8</v>
      </c>
      <c r="BD739">
        <v>3</v>
      </c>
      <c r="BE739">
        <v>2.7</v>
      </c>
      <c r="BF739">
        <f>(1/BC739+1/BD739+1/BE739-1)/3</f>
        <v>2.0282186948853642E-2</v>
      </c>
      <c r="BG739">
        <f>1/Table3[[#This Row],[odds_ft_home_team_win]]-Table3[[#This Row],[Margin/3]]</f>
        <v>0.33686067019400351</v>
      </c>
      <c r="BH739">
        <f>1/Table3[[#This Row],[odds_ft_draw]]-Table3[[#This Row],[Margin/3]]</f>
        <v>0.31305114638447967</v>
      </c>
      <c r="BI739">
        <f>1/Table3[[#This Row],[odds_ft_away_team_win]]-Table3[[#This Row],[Margin/3]]</f>
        <v>0.35008818342151671</v>
      </c>
      <c r="BJ739">
        <f>MROUND(Table3[[#This Row],[ProbH]]*100,2)/100</f>
        <v>0.34</v>
      </c>
      <c r="BK739">
        <v>1.47</v>
      </c>
      <c r="BL739">
        <v>2.35</v>
      </c>
      <c r="BM739">
        <v>3.95</v>
      </c>
      <c r="BN739">
        <v>6.5</v>
      </c>
      <c r="BO739">
        <v>1.91</v>
      </c>
      <c r="BP739">
        <v>1.83</v>
      </c>
      <c r="BQ739" t="s">
        <v>675</v>
      </c>
      <c r="BR739">
        <f>VLOOKUP(Table3[[#This Row],[Reference]],metron,10,FALSE)</f>
        <v>2.5229727551184897</v>
      </c>
      <c r="BS739">
        <f>VLOOKUP(Table3[[#This Row],[Reference]],metron,11,FALSE)</f>
        <v>1.228921489601805</v>
      </c>
      <c r="BT739">
        <f>VLOOKUP(Table3[[#This Row],[Reference]],metron,12,FALSE)</f>
        <v>1.2940512655166849</v>
      </c>
      <c r="BU739">
        <f>VLOOKUP(Table3[[#This Row],[Reference]],metron,13,FALSE)</f>
        <v>0.53240890035472432</v>
      </c>
      <c r="BV739">
        <f>VLOOKUP(Table3[[#This Row],[Reference]],metron,14,FALSE)</f>
        <v>0.56514027732989358</v>
      </c>
      <c r="BW739">
        <f>VLOOKUP(Table3[[#This Row],[Reference]],metron,15,FALSE)</f>
        <v>11.417888124439131</v>
      </c>
      <c r="BX739">
        <f>VLOOKUP(Table3[[#This Row],[Reference]],metron,16,FALSE)</f>
        <v>10.76308704756207</v>
      </c>
      <c r="BY739">
        <f>VLOOKUP(Table3[[#This Row],[Reference]],metron,17,FALSE)</f>
        <v>4.8317672021824798</v>
      </c>
      <c r="BZ739">
        <f>VLOOKUP(Table3[[#This Row],[Reference]],metron,18,FALSE)</f>
        <v>4.6698999696877843</v>
      </c>
      <c r="CA739">
        <f>VLOOKUP(Table3[[#This Row],[Reference]],metron,19,FALSE)</f>
        <v>6.5861209222566508</v>
      </c>
      <c r="CB739">
        <f>VLOOKUP(Table3[[#This Row],[Reference]],metron,20,FALSE)</f>
        <v>6.093187077874286</v>
      </c>
      <c r="CC739">
        <f>VLOOKUP(Table3[[#This Row],[Reference]],metron,21,FALSE)</f>
        <v>12.685679611650491</v>
      </c>
      <c r="CD739">
        <f>VLOOKUP(Table3[[#This Row],[Reference]],metron,22,FALSE)</f>
        <v>13.02639563106796</v>
      </c>
      <c r="CE739">
        <f>VLOOKUP(Table3[[#This Row],[Reference]],metron,23,FALSE)</f>
        <v>1.6481211768132831</v>
      </c>
      <c r="CF739">
        <f>VLOOKUP(Table3[[#This Row],[Reference]],metron,24,FALSE)</f>
        <v>1.8572676958928049</v>
      </c>
      <c r="CG739">
        <f>VLOOKUP(Table3[[#This Row],[Reference]],metron,25,FALSE)</f>
        <v>9.641712787649287E-2</v>
      </c>
      <c r="CH739">
        <f>VLOOKUP(Table3[[#This Row],[Reference]],metron,26,FALSE)</f>
        <v>0.11302068161957469</v>
      </c>
    </row>
    <row r="740" spans="1:86" hidden="1" x14ac:dyDescent="0.45">
      <c r="A740">
        <v>1612141560</v>
      </c>
      <c r="B740" t="s">
        <v>1028</v>
      </c>
      <c r="C740" t="s">
        <v>64</v>
      </c>
      <c r="D740" t="s">
        <v>65</v>
      </c>
      <c r="E740" t="s">
        <v>672</v>
      </c>
      <c r="F740" t="s">
        <v>694</v>
      </c>
      <c r="G740" t="s">
        <v>720</v>
      </c>
      <c r="H740">
        <v>4</v>
      </c>
      <c r="I740">
        <v>2.09</v>
      </c>
      <c r="J740">
        <v>1.2</v>
      </c>
      <c r="K740">
        <v>2.09</v>
      </c>
      <c r="L740">
        <v>1.63</v>
      </c>
      <c r="M740">
        <v>1</v>
      </c>
      <c r="N740">
        <v>1</v>
      </c>
      <c r="O740">
        <v>2</v>
      </c>
      <c r="P740">
        <v>1</v>
      </c>
      <c r="Q740">
        <v>0</v>
      </c>
      <c r="R740">
        <v>1</v>
      </c>
      <c r="S740">
        <v>82</v>
      </c>
      <c r="T740">
        <v>44</v>
      </c>
      <c r="U740">
        <v>3</v>
      </c>
      <c r="V740">
        <v>8</v>
      </c>
      <c r="W740">
        <v>1</v>
      </c>
      <c r="X740">
        <v>0</v>
      </c>
      <c r="Y740">
        <v>2</v>
      </c>
      <c r="Z740">
        <v>0</v>
      </c>
      <c r="AA740">
        <v>0</v>
      </c>
      <c r="AB740">
        <v>1</v>
      </c>
      <c r="AC740">
        <v>0</v>
      </c>
      <c r="AD740">
        <v>2</v>
      </c>
      <c r="AE740">
        <v>13</v>
      </c>
      <c r="AF740">
        <v>12</v>
      </c>
      <c r="AG740">
        <v>4</v>
      </c>
      <c r="AH740">
        <v>3</v>
      </c>
      <c r="AI740">
        <v>9</v>
      </c>
      <c r="AJ740">
        <v>9</v>
      </c>
      <c r="AK740">
        <v>20</v>
      </c>
      <c r="AL740">
        <v>14</v>
      </c>
      <c r="AM740">
        <v>47</v>
      </c>
      <c r="AN740">
        <v>53</v>
      </c>
      <c r="AO740">
        <v>1.34</v>
      </c>
      <c r="AP740">
        <v>1.3</v>
      </c>
      <c r="AQ740">
        <v>2.4900000000000002</v>
      </c>
      <c r="AR740">
        <v>53</v>
      </c>
      <c r="AS740">
        <v>76</v>
      </c>
      <c r="AT740">
        <v>48</v>
      </c>
      <c r="AU740">
        <v>20</v>
      </c>
      <c r="AV740">
        <v>15</v>
      </c>
      <c r="AW740">
        <v>33</v>
      </c>
      <c r="AX740">
        <v>67</v>
      </c>
      <c r="AY740">
        <v>33</v>
      </c>
      <c r="AZ740">
        <v>77</v>
      </c>
      <c r="BA740">
        <v>11.91</v>
      </c>
      <c r="BB740">
        <v>3.26</v>
      </c>
      <c r="BC740">
        <v>1.8</v>
      </c>
      <c r="BD740">
        <v>3.65</v>
      </c>
      <c r="BE740">
        <v>4.0999999999999996</v>
      </c>
      <c r="BF740">
        <f>(1/BC740+1/BD740+1/BE740-1)/3</f>
        <v>2.4476865773223944E-2</v>
      </c>
      <c r="BG740">
        <f>1/Table3[[#This Row],[odds_ft_home_team_win]]-Table3[[#This Row],[Margin/3]]</f>
        <v>0.53107868978233164</v>
      </c>
      <c r="BH740">
        <f>1/Table3[[#This Row],[odds_ft_draw]]-Table3[[#This Row],[Margin/3]]</f>
        <v>0.24949573696650207</v>
      </c>
      <c r="BI740">
        <f>1/Table3[[#This Row],[odds_ft_away_team_win]]-Table3[[#This Row],[Margin/3]]</f>
        <v>0.21942557325116632</v>
      </c>
      <c r="BJ740">
        <f>MROUND(Table3[[#This Row],[ProbH]]*100,2)/100</f>
        <v>0.54</v>
      </c>
      <c r="BK740">
        <v>1.32</v>
      </c>
      <c r="BL740">
        <v>1.87</v>
      </c>
      <c r="BM740">
        <v>3</v>
      </c>
      <c r="BN740">
        <v>5.25</v>
      </c>
      <c r="BO740">
        <v>1.83</v>
      </c>
      <c r="BP740">
        <v>1.95</v>
      </c>
      <c r="BQ740" t="s">
        <v>729</v>
      </c>
      <c r="BR740">
        <f>VLOOKUP(Table3[[#This Row],[Reference]],metron,10,FALSE)</f>
        <v>2.6359702267612941</v>
      </c>
      <c r="BS740">
        <f>VLOOKUP(Table3[[#This Row],[Reference]],metron,11,FALSE)</f>
        <v>1.684957590444867</v>
      </c>
      <c r="BT740">
        <f>VLOOKUP(Table3[[#This Row],[Reference]],metron,12,FALSE)</f>
        <v>0.95101263631642718</v>
      </c>
      <c r="BU740">
        <f>VLOOKUP(Table3[[#This Row],[Reference]],metron,13,FALSE)</f>
        <v>0.72650164445213783</v>
      </c>
      <c r="BV740">
        <f>VLOOKUP(Table3[[#This Row],[Reference]],metron,14,FALSE)</f>
        <v>0.42097974727367138</v>
      </c>
      <c r="BW740">
        <f>VLOOKUP(Table3[[#This Row],[Reference]],metron,15,FALSE)</f>
        <v>13.338806970509379</v>
      </c>
      <c r="BX740">
        <f>VLOOKUP(Table3[[#This Row],[Reference]],metron,16,FALSE)</f>
        <v>9.2530160857908843</v>
      </c>
      <c r="BY740">
        <f>VLOOKUP(Table3[[#This Row],[Reference]],metron,17,FALSE)</f>
        <v>5.9915081521739131</v>
      </c>
      <c r="BZ740">
        <f>VLOOKUP(Table3[[#This Row],[Reference]],metron,18,FALSE)</f>
        <v>3.9772418478260869</v>
      </c>
      <c r="CA740">
        <f>VLOOKUP(Table3[[#This Row],[Reference]],metron,19,FALSE)</f>
        <v>7.3472988183354664</v>
      </c>
      <c r="CB740">
        <f>VLOOKUP(Table3[[#This Row],[Reference]],metron,20,FALSE)</f>
        <v>5.2757742379647974</v>
      </c>
      <c r="CC740">
        <f>VLOOKUP(Table3[[#This Row],[Reference]],metron,21,FALSE)</f>
        <v>12.59428182437032</v>
      </c>
      <c r="CD740">
        <f>VLOOKUP(Table3[[#This Row],[Reference]],metron,22,FALSE)</f>
        <v>13.577944179714089</v>
      </c>
      <c r="CE740">
        <f>VLOOKUP(Table3[[#This Row],[Reference]],metron,23,FALSE)</f>
        <v>1.4276913099870301</v>
      </c>
      <c r="CF740">
        <f>VLOOKUP(Table3[[#This Row],[Reference]],metron,24,FALSE)</f>
        <v>1.940985732814527</v>
      </c>
      <c r="CG740">
        <f>VLOOKUP(Table3[[#This Row],[Reference]],metron,25,FALSE)</f>
        <v>8.0739299610894946E-2</v>
      </c>
      <c r="CH740">
        <f>VLOOKUP(Table3[[#This Row],[Reference]],metron,26,FALSE)</f>
        <v>0.12743190661478601</v>
      </c>
    </row>
    <row r="741" spans="1:86" hidden="1" x14ac:dyDescent="0.45">
      <c r="A741">
        <v>1612234800</v>
      </c>
      <c r="B741" t="s">
        <v>1029</v>
      </c>
      <c r="C741" t="s">
        <v>64</v>
      </c>
      <c r="D741" t="s">
        <v>65</v>
      </c>
      <c r="E741" t="s">
        <v>667</v>
      </c>
      <c r="F741" t="s">
        <v>688</v>
      </c>
      <c r="G741" t="s">
        <v>717</v>
      </c>
      <c r="H741">
        <v>4</v>
      </c>
      <c r="I741">
        <v>2.67</v>
      </c>
      <c r="J741">
        <v>0.3</v>
      </c>
      <c r="K741">
        <v>2.29</v>
      </c>
      <c r="L741">
        <v>0.35</v>
      </c>
      <c r="M741">
        <v>3</v>
      </c>
      <c r="N741">
        <v>1</v>
      </c>
      <c r="O741">
        <v>4</v>
      </c>
      <c r="P741">
        <v>0</v>
      </c>
      <c r="Q741">
        <v>0</v>
      </c>
      <c r="R741">
        <v>0</v>
      </c>
      <c r="S741" t="s">
        <v>1030</v>
      </c>
      <c r="T741">
        <v>74</v>
      </c>
      <c r="U741">
        <v>4</v>
      </c>
      <c r="V741">
        <v>2</v>
      </c>
      <c r="W741">
        <v>3</v>
      </c>
      <c r="X741">
        <v>0</v>
      </c>
      <c r="Y741">
        <v>3</v>
      </c>
      <c r="Z741">
        <v>0</v>
      </c>
      <c r="AA741">
        <v>1</v>
      </c>
      <c r="AB741">
        <v>2</v>
      </c>
      <c r="AC741">
        <v>2</v>
      </c>
      <c r="AD741">
        <v>1</v>
      </c>
      <c r="AE741">
        <v>13</v>
      </c>
      <c r="AF741">
        <v>7</v>
      </c>
      <c r="AG741">
        <v>7</v>
      </c>
      <c r="AH741">
        <v>2</v>
      </c>
      <c r="AI741">
        <v>6</v>
      </c>
      <c r="AJ741">
        <v>5</v>
      </c>
      <c r="AK741">
        <v>10</v>
      </c>
      <c r="AL741">
        <v>16</v>
      </c>
      <c r="AM741">
        <v>71</v>
      </c>
      <c r="AN741">
        <v>29</v>
      </c>
      <c r="AO741">
        <v>1.58</v>
      </c>
      <c r="AP741">
        <v>0.86</v>
      </c>
      <c r="AQ741">
        <v>2.5299999999999998</v>
      </c>
      <c r="AR741">
        <v>50</v>
      </c>
      <c r="AS741">
        <v>78</v>
      </c>
      <c r="AT741">
        <v>56</v>
      </c>
      <c r="AU741">
        <v>14</v>
      </c>
      <c r="AV741">
        <v>9</v>
      </c>
      <c r="AW741">
        <v>28</v>
      </c>
      <c r="AX741">
        <v>73</v>
      </c>
      <c r="AY741">
        <v>43</v>
      </c>
      <c r="AZ741">
        <v>79</v>
      </c>
      <c r="BA741">
        <v>7.93</v>
      </c>
      <c r="BB741">
        <v>4.2</v>
      </c>
      <c r="BC741">
        <v>1.54</v>
      </c>
      <c r="BD741">
        <v>3.65</v>
      </c>
      <c r="BE741">
        <v>6.1</v>
      </c>
      <c r="BF741">
        <f>(1/BC741+1/BD741+1/BE741-1)/3</f>
        <v>2.9085892773294503E-2</v>
      </c>
      <c r="BG741">
        <f>1/Table3[[#This Row],[odds_ft_home_team_win]]-Table3[[#This Row],[Margin/3]]</f>
        <v>0.6202647565773548</v>
      </c>
      <c r="BH741">
        <f>1/Table3[[#This Row],[odds_ft_draw]]-Table3[[#This Row],[Margin/3]]</f>
        <v>0.2448867099664315</v>
      </c>
      <c r="BI741">
        <f>1/Table3[[#This Row],[odds_ft_away_team_win]]-Table3[[#This Row],[Margin/3]]</f>
        <v>0.1348485334562137</v>
      </c>
      <c r="BJ741">
        <f>MROUND(Table3[[#This Row],[ProbH]]*100,2)/100</f>
        <v>0.62</v>
      </c>
      <c r="BK741">
        <v>1.22</v>
      </c>
      <c r="BL741">
        <v>1.83</v>
      </c>
      <c r="BM741">
        <v>2.85</v>
      </c>
      <c r="BN741">
        <v>5.25</v>
      </c>
      <c r="BO741">
        <v>1.74</v>
      </c>
      <c r="BP741">
        <v>2</v>
      </c>
      <c r="BQ741" t="s">
        <v>736</v>
      </c>
      <c r="BR741">
        <f>VLOOKUP(Table3[[#This Row],[Reference]],metron,10,FALSE)</f>
        <v>2.7366666666666664</v>
      </c>
      <c r="BS741">
        <f>VLOOKUP(Table3[[#This Row],[Reference]],metron,11,FALSE)</f>
        <v>1.8681481481481479</v>
      </c>
      <c r="BT741">
        <f>VLOOKUP(Table3[[#This Row],[Reference]],metron,12,FALSE)</f>
        <v>0.86851851851851847</v>
      </c>
      <c r="BU741">
        <f>VLOOKUP(Table3[[#This Row],[Reference]],metron,13,FALSE)</f>
        <v>0.81333333333333335</v>
      </c>
      <c r="BV741">
        <f>VLOOKUP(Table3[[#This Row],[Reference]],metron,14,FALSE)</f>
        <v>0.38925925925925919</v>
      </c>
      <c r="BW741">
        <f>VLOOKUP(Table3[[#This Row],[Reference]],metron,15,FALSE)</f>
        <v>14.53422724064926</v>
      </c>
      <c r="BX741">
        <f>VLOOKUP(Table3[[#This Row],[Reference]],metron,16,FALSE)</f>
        <v>8.7882851093860275</v>
      </c>
      <c r="BY741">
        <f>VLOOKUP(Table3[[#This Row],[Reference]],metron,17,FALSE)</f>
        <v>6.3007953723788868</v>
      </c>
      <c r="BZ741">
        <f>VLOOKUP(Table3[[#This Row],[Reference]],metron,18,FALSE)</f>
        <v>3.681851048445409</v>
      </c>
      <c r="CA741">
        <f>VLOOKUP(Table3[[#This Row],[Reference]],metron,19,FALSE)</f>
        <v>8.2334318682703724</v>
      </c>
      <c r="CB741">
        <f>VLOOKUP(Table3[[#This Row],[Reference]],metron,20,FALSE)</f>
        <v>5.106434060940618</v>
      </c>
      <c r="CC741">
        <f>VLOOKUP(Table3[[#This Row],[Reference]],metron,21,FALSE)</f>
        <v>12.32150615496017</v>
      </c>
      <c r="CD741">
        <f>VLOOKUP(Table3[[#This Row],[Reference]],metron,22,FALSE)</f>
        <v>13.337436640115859</v>
      </c>
      <c r="CE741">
        <f>VLOOKUP(Table3[[#This Row],[Reference]],metron,23,FALSE)</f>
        <v>1.346101231190151</v>
      </c>
      <c r="CF741">
        <f>VLOOKUP(Table3[[#This Row],[Reference]],metron,24,FALSE)</f>
        <v>1.995212038303694</v>
      </c>
      <c r="CG741">
        <f>VLOOKUP(Table3[[#This Row],[Reference]],metron,25,FALSE)</f>
        <v>6.1559507523939808E-2</v>
      </c>
      <c r="CH741">
        <f>VLOOKUP(Table3[[#This Row],[Reference]],metron,26,FALSE)</f>
        <v>0.13201094391244869</v>
      </c>
    </row>
    <row r="742" spans="1:86" hidden="1" x14ac:dyDescent="0.45">
      <c r="A742">
        <v>1612321200</v>
      </c>
      <c r="B742" t="s">
        <v>1031</v>
      </c>
      <c r="C742" t="s">
        <v>64</v>
      </c>
      <c r="D742" t="s">
        <v>65</v>
      </c>
      <c r="E742" t="s">
        <v>700</v>
      </c>
      <c r="F742" t="s">
        <v>704</v>
      </c>
      <c r="G742" t="s">
        <v>690</v>
      </c>
      <c r="H742">
        <v>4</v>
      </c>
      <c r="I742">
        <v>1.0900000000000001</v>
      </c>
      <c r="J742">
        <v>1.7</v>
      </c>
      <c r="K742">
        <v>1.5</v>
      </c>
      <c r="L742">
        <v>1.39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U742">
        <v>2</v>
      </c>
      <c r="V742">
        <v>8</v>
      </c>
      <c r="W742">
        <v>1</v>
      </c>
      <c r="X742">
        <v>0</v>
      </c>
      <c r="Y742">
        <v>1</v>
      </c>
      <c r="Z742">
        <v>0</v>
      </c>
      <c r="AA742">
        <v>0</v>
      </c>
      <c r="AB742">
        <v>1</v>
      </c>
      <c r="AC742">
        <v>0</v>
      </c>
      <c r="AD742">
        <v>1</v>
      </c>
      <c r="AE742">
        <v>11</v>
      </c>
      <c r="AF742">
        <v>15</v>
      </c>
      <c r="AG742">
        <v>4</v>
      </c>
      <c r="AH742">
        <v>4</v>
      </c>
      <c r="AI742">
        <v>7</v>
      </c>
      <c r="AJ742">
        <v>11</v>
      </c>
      <c r="AK742">
        <v>14</v>
      </c>
      <c r="AL742">
        <v>12</v>
      </c>
      <c r="AM742">
        <v>48</v>
      </c>
      <c r="AN742">
        <v>52</v>
      </c>
      <c r="AO742">
        <v>1.22</v>
      </c>
      <c r="AP742">
        <v>1.55</v>
      </c>
      <c r="AQ742">
        <v>2.76</v>
      </c>
      <c r="AR742">
        <v>72</v>
      </c>
      <c r="AS742">
        <v>82</v>
      </c>
      <c r="AT742">
        <v>53</v>
      </c>
      <c r="AU742">
        <v>24</v>
      </c>
      <c r="AV742">
        <v>14</v>
      </c>
      <c r="AW742">
        <v>48</v>
      </c>
      <c r="AX742">
        <v>77</v>
      </c>
      <c r="AY742">
        <v>38</v>
      </c>
      <c r="AZ742">
        <v>72</v>
      </c>
      <c r="BA742">
        <v>9.86</v>
      </c>
      <c r="BB742">
        <v>4.12</v>
      </c>
      <c r="BC742">
        <v>4.1500000000000004</v>
      </c>
      <c r="BD742">
        <v>3.45</v>
      </c>
      <c r="BE742">
        <v>1.87</v>
      </c>
      <c r="BF742">
        <f>(1/BC742+1/BD742+1/BE742-1)/3</f>
        <v>2.1859428724741559E-2</v>
      </c>
      <c r="BG742">
        <f>1/Table3[[#This Row],[odds_ft_home_team_win]]-Table3[[#This Row],[Margin/3]]</f>
        <v>0.21910442669694516</v>
      </c>
      <c r="BH742">
        <f>1/Table3[[#This Row],[odds_ft_draw]]-Table3[[#This Row],[Margin/3]]</f>
        <v>0.26799564373902657</v>
      </c>
      <c r="BI742">
        <f>1/Table3[[#This Row],[odds_ft_away_team_win]]-Table3[[#This Row],[Margin/3]]</f>
        <v>0.51289992956402841</v>
      </c>
      <c r="BJ742">
        <f>MROUND(Table3[[#This Row],[ProbH]]*100,2)/100</f>
        <v>0.22</v>
      </c>
      <c r="BK742">
        <v>1.31</v>
      </c>
      <c r="BL742">
        <v>1.87</v>
      </c>
      <c r="BM742">
        <v>3</v>
      </c>
      <c r="BN742">
        <v>5.5</v>
      </c>
      <c r="BO742">
        <v>1.74</v>
      </c>
      <c r="BP742">
        <v>2</v>
      </c>
      <c r="BQ742" t="s">
        <v>711</v>
      </c>
      <c r="BR742">
        <f>VLOOKUP(Table3[[#This Row],[Reference]],metron,10,FALSE)</f>
        <v>2.7115135834411381</v>
      </c>
      <c r="BS742">
        <f>VLOOKUP(Table3[[#This Row],[Reference]],metron,11,FALSE)</f>
        <v>1.0633893919793009</v>
      </c>
      <c r="BT742">
        <f>VLOOKUP(Table3[[#This Row],[Reference]],metron,12,FALSE)</f>
        <v>1.648124191461837</v>
      </c>
      <c r="BU742">
        <f>VLOOKUP(Table3[[#This Row],[Reference]],metron,13,FALSE)</f>
        <v>0.47218628719275552</v>
      </c>
      <c r="BV742">
        <f>VLOOKUP(Table3[[#This Row],[Reference]],metron,14,FALSE)</f>
        <v>0.70181112548512292</v>
      </c>
      <c r="BW742">
        <f>VLOOKUP(Table3[[#This Row],[Reference]],metron,15,FALSE)</f>
        <v>10.38488783943329</v>
      </c>
      <c r="BX742">
        <f>VLOOKUP(Table3[[#This Row],[Reference]],metron,16,FALSE)</f>
        <v>12.349468713105081</v>
      </c>
      <c r="BY742">
        <f>VLOOKUP(Table3[[#This Row],[Reference]],metron,17,FALSE)</f>
        <v>4.0990453460620522</v>
      </c>
      <c r="BZ742">
        <f>VLOOKUP(Table3[[#This Row],[Reference]],metron,18,FALSE)</f>
        <v>5.2720763723150359</v>
      </c>
      <c r="CA742">
        <f>VLOOKUP(Table3[[#This Row],[Reference]],metron,19,FALSE)</f>
        <v>6.2858424933712378</v>
      </c>
      <c r="CB742">
        <f>VLOOKUP(Table3[[#This Row],[Reference]],metron,20,FALSE)</f>
        <v>7.0773923407900448</v>
      </c>
      <c r="CC742">
        <f>VLOOKUP(Table3[[#This Row],[Reference]],metron,21,FALSE)</f>
        <v>13.235083532219569</v>
      </c>
      <c r="CD742">
        <f>VLOOKUP(Table3[[#This Row],[Reference]],metron,22,FALSE)</f>
        <v>13.05131264916468</v>
      </c>
      <c r="CE742">
        <f>VLOOKUP(Table3[[#This Row],[Reference]],metron,23,FALSE)</f>
        <v>1.834292289988493</v>
      </c>
      <c r="CF742">
        <f>VLOOKUP(Table3[[#This Row],[Reference]],metron,24,FALSE)</f>
        <v>1.806674338319908</v>
      </c>
      <c r="CG742">
        <f>VLOOKUP(Table3[[#This Row],[Reference]],metron,25,FALSE)</f>
        <v>0.1196777905638665</v>
      </c>
      <c r="CH742">
        <f>VLOOKUP(Table3[[#This Row],[Reference]],metron,26,FALSE)</f>
        <v>0.1185270425776755</v>
      </c>
    </row>
    <row r="743" spans="1:86" hidden="1" x14ac:dyDescent="0.45">
      <c r="A743">
        <v>1612486800</v>
      </c>
      <c r="B743" t="s">
        <v>1032</v>
      </c>
      <c r="C743" t="s">
        <v>64</v>
      </c>
      <c r="D743" t="s">
        <v>65</v>
      </c>
      <c r="E743" t="s">
        <v>688</v>
      </c>
      <c r="F743" t="s">
        <v>676</v>
      </c>
      <c r="G743" t="s">
        <v>760</v>
      </c>
      <c r="H743">
        <v>5</v>
      </c>
      <c r="I743">
        <v>1.1000000000000001</v>
      </c>
      <c r="J743">
        <v>0.5</v>
      </c>
      <c r="K743">
        <v>1</v>
      </c>
      <c r="L743">
        <v>0.47</v>
      </c>
      <c r="M743">
        <v>2</v>
      </c>
      <c r="N743">
        <v>2</v>
      </c>
      <c r="O743">
        <v>4</v>
      </c>
      <c r="P743">
        <v>3</v>
      </c>
      <c r="Q743">
        <v>1</v>
      </c>
      <c r="R743">
        <v>2</v>
      </c>
      <c r="S743" t="s">
        <v>1033</v>
      </c>
      <c r="T743" t="s">
        <v>1034</v>
      </c>
      <c r="U743">
        <v>6</v>
      </c>
      <c r="V743">
        <v>5</v>
      </c>
      <c r="W743">
        <v>3</v>
      </c>
      <c r="X743">
        <v>0</v>
      </c>
      <c r="Y743">
        <v>4</v>
      </c>
      <c r="Z743">
        <v>0</v>
      </c>
      <c r="AA743">
        <v>0</v>
      </c>
      <c r="AB743">
        <v>3</v>
      </c>
      <c r="AC743">
        <v>0</v>
      </c>
      <c r="AD743">
        <v>4</v>
      </c>
      <c r="AE743">
        <v>18</v>
      </c>
      <c r="AF743">
        <v>9</v>
      </c>
      <c r="AG743">
        <v>5</v>
      </c>
      <c r="AH743">
        <v>3</v>
      </c>
      <c r="AI743">
        <v>13</v>
      </c>
      <c r="AJ743">
        <v>6</v>
      </c>
      <c r="AK743">
        <v>13</v>
      </c>
      <c r="AL743">
        <v>16</v>
      </c>
      <c r="AM743">
        <v>53</v>
      </c>
      <c r="AN743">
        <v>47</v>
      </c>
      <c r="AO743">
        <v>1.95</v>
      </c>
      <c r="AP743">
        <v>0.95</v>
      </c>
      <c r="AQ743">
        <v>2.65</v>
      </c>
      <c r="AR743">
        <v>50</v>
      </c>
      <c r="AS743">
        <v>85</v>
      </c>
      <c r="AT743">
        <v>55</v>
      </c>
      <c r="AU743">
        <v>25</v>
      </c>
      <c r="AV743">
        <v>5</v>
      </c>
      <c r="AW743">
        <v>40</v>
      </c>
      <c r="AX743">
        <v>95</v>
      </c>
      <c r="AY743">
        <v>35</v>
      </c>
      <c r="AZ743">
        <v>60</v>
      </c>
      <c r="BA743">
        <v>9.1</v>
      </c>
      <c r="BB743">
        <v>5.9</v>
      </c>
      <c r="BC743">
        <v>2.35</v>
      </c>
      <c r="BD743">
        <v>3.25</v>
      </c>
      <c r="BE743">
        <v>2.95</v>
      </c>
      <c r="BF743">
        <f>(1/BC743+1/BD743+1/BE743-1)/3</f>
        <v>2.4069091144460764E-2</v>
      </c>
      <c r="BG743">
        <f>1/Table3[[#This Row],[odds_ft_home_team_win]]-Table3[[#This Row],[Margin/3]]</f>
        <v>0.40146282374915626</v>
      </c>
      <c r="BH743">
        <f>1/Table3[[#This Row],[odds_ft_draw]]-Table3[[#This Row],[Margin/3]]</f>
        <v>0.28362321654784695</v>
      </c>
      <c r="BI743">
        <f>1/Table3[[#This Row],[odds_ft_away_team_win]]-Table3[[#This Row],[Margin/3]]</f>
        <v>0.31491395970299685</v>
      </c>
      <c r="BJ743">
        <f>MROUND(Table3[[#This Row],[ProbH]]*100,2)/100</f>
        <v>0.4</v>
      </c>
      <c r="BK743">
        <v>1.37</v>
      </c>
      <c r="BL743">
        <v>1.95</v>
      </c>
      <c r="BM743">
        <v>3.35</v>
      </c>
      <c r="BN743">
        <v>6.5</v>
      </c>
      <c r="BO743">
        <v>1.8</v>
      </c>
      <c r="BP743">
        <v>1.95</v>
      </c>
      <c r="BQ743" t="s">
        <v>691</v>
      </c>
      <c r="BR743">
        <f>VLOOKUP(Table3[[#This Row],[Reference]],metron,10,FALSE)</f>
        <v>2.4956155335383219</v>
      </c>
      <c r="BS743">
        <f>VLOOKUP(Table3[[#This Row],[Reference]],metron,11,FALSE)</f>
        <v>1.344038264434575</v>
      </c>
      <c r="BT743">
        <f>VLOOKUP(Table3[[#This Row],[Reference]],metron,12,FALSE)</f>
        <v>1.1515772691037469</v>
      </c>
      <c r="BU743">
        <f>VLOOKUP(Table3[[#This Row],[Reference]],metron,13,FALSE)</f>
        <v>0.59936225942375587</v>
      </c>
      <c r="BV743">
        <f>VLOOKUP(Table3[[#This Row],[Reference]],metron,14,FALSE)</f>
        <v>0.50723152260562576</v>
      </c>
      <c r="BW743">
        <f>VLOOKUP(Table3[[#This Row],[Reference]],metron,15,FALSE)</f>
        <v>11.99278846153846</v>
      </c>
      <c r="BX743">
        <f>VLOOKUP(Table3[[#This Row],[Reference]],metron,16,FALSE)</f>
        <v>10.0277534965035</v>
      </c>
      <c r="BY743">
        <f>VLOOKUP(Table3[[#This Row],[Reference]],metron,17,FALSE)</f>
        <v>5.2857459543338514</v>
      </c>
      <c r="BZ743">
        <f>VLOOKUP(Table3[[#This Row],[Reference]],metron,18,FALSE)</f>
        <v>4.4067834183107957</v>
      </c>
      <c r="CA743">
        <f>VLOOKUP(Table3[[#This Row],[Reference]],metron,19,FALSE)</f>
        <v>6.7070425072046085</v>
      </c>
      <c r="CB743">
        <f>VLOOKUP(Table3[[#This Row],[Reference]],metron,20,FALSE)</f>
        <v>5.6209700781927046</v>
      </c>
      <c r="CC743">
        <f>VLOOKUP(Table3[[#This Row],[Reference]],metron,21,FALSE)</f>
        <v>13.04463690872752</v>
      </c>
      <c r="CD743">
        <f>VLOOKUP(Table3[[#This Row],[Reference]],metron,22,FALSE)</f>
        <v>13.49811236953142</v>
      </c>
      <c r="CE743">
        <f>VLOOKUP(Table3[[#This Row],[Reference]],metron,23,FALSE)</f>
        <v>1.5836526181353769</v>
      </c>
      <c r="CF743">
        <f>VLOOKUP(Table3[[#This Row],[Reference]],metron,24,FALSE)</f>
        <v>1.8744146445295871</v>
      </c>
      <c r="CG743">
        <f>VLOOKUP(Table3[[#This Row],[Reference]],metron,25,FALSE)</f>
        <v>8.5994040017028525E-2</v>
      </c>
      <c r="CH743">
        <f>VLOOKUP(Table3[[#This Row],[Reference]],metron,26,FALSE)</f>
        <v>0.13452532992762881</v>
      </c>
    </row>
    <row r="744" spans="1:86" hidden="1" x14ac:dyDescent="0.45">
      <c r="A744">
        <v>1612494000</v>
      </c>
      <c r="B744" t="s">
        <v>1035</v>
      </c>
      <c r="C744" t="s">
        <v>64</v>
      </c>
      <c r="D744" t="s">
        <v>65</v>
      </c>
      <c r="E744" t="s">
        <v>683</v>
      </c>
      <c r="F744" t="s">
        <v>693</v>
      </c>
      <c r="G744" t="s">
        <v>684</v>
      </c>
      <c r="H744">
        <v>5</v>
      </c>
      <c r="I744">
        <v>1.7</v>
      </c>
      <c r="J744">
        <v>1.5</v>
      </c>
      <c r="K744">
        <v>1.82</v>
      </c>
      <c r="L744">
        <v>1.38</v>
      </c>
      <c r="M744">
        <v>3</v>
      </c>
      <c r="N744">
        <v>1</v>
      </c>
      <c r="O744">
        <v>4</v>
      </c>
      <c r="P744">
        <v>2</v>
      </c>
      <c r="Q744">
        <v>2</v>
      </c>
      <c r="R744">
        <v>0</v>
      </c>
      <c r="S744" t="s">
        <v>1036</v>
      </c>
      <c r="T744">
        <v>80</v>
      </c>
      <c r="U744">
        <v>3</v>
      </c>
      <c r="V744">
        <v>14</v>
      </c>
      <c r="W744">
        <v>1</v>
      </c>
      <c r="X744">
        <v>0</v>
      </c>
      <c r="Y744">
        <v>0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10</v>
      </c>
      <c r="AF744">
        <v>24</v>
      </c>
      <c r="AG744">
        <v>5</v>
      </c>
      <c r="AH744">
        <v>7</v>
      </c>
      <c r="AI744">
        <v>5</v>
      </c>
      <c r="AJ744">
        <v>17</v>
      </c>
      <c r="AK744">
        <v>12</v>
      </c>
      <c r="AL744">
        <v>14</v>
      </c>
      <c r="AM744">
        <v>34</v>
      </c>
      <c r="AN744">
        <v>66</v>
      </c>
      <c r="AO744">
        <v>1.17</v>
      </c>
      <c r="AP744">
        <v>2.4700000000000002</v>
      </c>
      <c r="AQ744">
        <v>2.08</v>
      </c>
      <c r="AR744">
        <v>43</v>
      </c>
      <c r="AS744">
        <v>56</v>
      </c>
      <c r="AT744">
        <v>29</v>
      </c>
      <c r="AU744">
        <v>20</v>
      </c>
      <c r="AV744">
        <v>15</v>
      </c>
      <c r="AW744">
        <v>14</v>
      </c>
      <c r="AX744">
        <v>56</v>
      </c>
      <c r="AY744">
        <v>39</v>
      </c>
      <c r="AZ744">
        <v>64</v>
      </c>
      <c r="BA744">
        <v>10.85</v>
      </c>
      <c r="BB744">
        <v>3.82</v>
      </c>
      <c r="BC744">
        <v>2.12</v>
      </c>
      <c r="BD744">
        <v>3.5</v>
      </c>
      <c r="BE744">
        <v>3.05</v>
      </c>
      <c r="BF744">
        <f>(1/BC744+1/BD744+1/BE744-1)/3</f>
        <v>2.8427083793616397E-2</v>
      </c>
      <c r="BG744">
        <f>1/Table3[[#This Row],[odds_ft_home_team_win]]-Table3[[#This Row],[Margin/3]]</f>
        <v>0.44327102941393071</v>
      </c>
      <c r="BH744">
        <f>1/Table3[[#This Row],[odds_ft_draw]]-Table3[[#This Row],[Margin/3]]</f>
        <v>0.25728720192066928</v>
      </c>
      <c r="BI744">
        <f>1/Table3[[#This Row],[odds_ft_away_team_win]]-Table3[[#This Row],[Margin/3]]</f>
        <v>0.29944176866540001</v>
      </c>
      <c r="BJ744">
        <f>MROUND(Table3[[#This Row],[ProbH]]*100,2)/100</f>
        <v>0.44</v>
      </c>
      <c r="BK744">
        <v>1.33</v>
      </c>
      <c r="BL744">
        <v>2.02</v>
      </c>
      <c r="BM744">
        <v>3.45</v>
      </c>
      <c r="BN744">
        <v>7</v>
      </c>
      <c r="BO744">
        <v>1.91</v>
      </c>
      <c r="BP744">
        <v>1.83</v>
      </c>
      <c r="BQ744" t="s">
        <v>726</v>
      </c>
      <c r="BR744">
        <f>VLOOKUP(Table3[[#This Row],[Reference]],metron,10,FALSE)</f>
        <v>2.4807646356033461</v>
      </c>
      <c r="BS744">
        <f>VLOOKUP(Table3[[#This Row],[Reference]],metron,11,FALSE)</f>
        <v>1.4140979689366791</v>
      </c>
      <c r="BT744">
        <f>VLOOKUP(Table3[[#This Row],[Reference]],metron,12,FALSE)</f>
        <v>1.0666666666666671</v>
      </c>
      <c r="BU744">
        <f>VLOOKUP(Table3[[#This Row],[Reference]],metron,13,FALSE)</f>
        <v>0.62712066905615294</v>
      </c>
      <c r="BV744">
        <f>VLOOKUP(Table3[[#This Row],[Reference]],metron,14,FALSE)</f>
        <v>0.46009557945041818</v>
      </c>
      <c r="BW744">
        <f>VLOOKUP(Table3[[#This Row],[Reference]],metron,15,FALSE)</f>
        <v>12.56969280146722</v>
      </c>
      <c r="BX744">
        <f>VLOOKUP(Table3[[#This Row],[Reference]],metron,16,FALSE)</f>
        <v>9.8695552498853729</v>
      </c>
      <c r="BY744">
        <f>VLOOKUP(Table3[[#This Row],[Reference]],metron,17,FALSE)</f>
        <v>5.2754256787850897</v>
      </c>
      <c r="BZ744">
        <f>VLOOKUP(Table3[[#This Row],[Reference]],metron,18,FALSE)</f>
        <v>4.1279337321675103</v>
      </c>
      <c r="CA744">
        <f>VLOOKUP(Table3[[#This Row],[Reference]],metron,19,FALSE)</f>
        <v>7.2942671226821298</v>
      </c>
      <c r="CB744">
        <f>VLOOKUP(Table3[[#This Row],[Reference]],metron,20,FALSE)</f>
        <v>5.7416215177178627</v>
      </c>
      <c r="CC744">
        <f>VLOOKUP(Table3[[#This Row],[Reference]],metron,21,FALSE)</f>
        <v>12.897246007868549</v>
      </c>
      <c r="CD744">
        <f>VLOOKUP(Table3[[#This Row],[Reference]],metron,22,FALSE)</f>
        <v>13.507058551261281</v>
      </c>
      <c r="CE744">
        <f>VLOOKUP(Table3[[#This Row],[Reference]],metron,23,FALSE)</f>
        <v>1.576522702104098</v>
      </c>
      <c r="CF744">
        <f>VLOOKUP(Table3[[#This Row],[Reference]],metron,24,FALSE)</f>
        <v>1.917165005537099</v>
      </c>
      <c r="CG744">
        <f>VLOOKUP(Table3[[#This Row],[Reference]],metron,25,FALSE)</f>
        <v>8.4385382059800659E-2</v>
      </c>
      <c r="CH744">
        <f>VLOOKUP(Table3[[#This Row],[Reference]],metron,26,FALSE)</f>
        <v>0.1233665559246955</v>
      </c>
    </row>
    <row r="745" spans="1:86" hidden="1" x14ac:dyDescent="0.45">
      <c r="A745">
        <v>1612582200</v>
      </c>
      <c r="B745" t="s">
        <v>1037</v>
      </c>
      <c r="C745" t="s">
        <v>64</v>
      </c>
      <c r="D745" t="s">
        <v>65</v>
      </c>
      <c r="E745" t="s">
        <v>660</v>
      </c>
      <c r="F745" t="s">
        <v>671</v>
      </c>
      <c r="G745" t="s">
        <v>983</v>
      </c>
      <c r="H745">
        <v>5</v>
      </c>
      <c r="I745">
        <v>1.6</v>
      </c>
      <c r="J745">
        <v>1.46</v>
      </c>
      <c r="K745">
        <v>1.29</v>
      </c>
      <c r="L745">
        <v>1.77</v>
      </c>
      <c r="M745">
        <v>0</v>
      </c>
      <c r="N745">
        <v>2</v>
      </c>
      <c r="O745">
        <v>2</v>
      </c>
      <c r="P745">
        <v>2</v>
      </c>
      <c r="Q745">
        <v>0</v>
      </c>
      <c r="R745">
        <v>2</v>
      </c>
      <c r="T745" t="s">
        <v>106</v>
      </c>
      <c r="U745">
        <v>1</v>
      </c>
      <c r="V745">
        <v>6</v>
      </c>
      <c r="W745">
        <v>1</v>
      </c>
      <c r="X745">
        <v>0</v>
      </c>
      <c r="Y745">
        <v>1</v>
      </c>
      <c r="Z745">
        <v>0</v>
      </c>
      <c r="AA745">
        <v>0</v>
      </c>
      <c r="AB745">
        <v>1</v>
      </c>
      <c r="AC745">
        <v>0</v>
      </c>
      <c r="AD745">
        <v>1</v>
      </c>
      <c r="AE745">
        <v>13</v>
      </c>
      <c r="AF745">
        <v>18</v>
      </c>
      <c r="AG745">
        <v>5</v>
      </c>
      <c r="AH745">
        <v>5</v>
      </c>
      <c r="AI745">
        <v>8</v>
      </c>
      <c r="AJ745">
        <v>13</v>
      </c>
      <c r="AK745">
        <v>13</v>
      </c>
      <c r="AL745">
        <v>23</v>
      </c>
      <c r="AM745">
        <v>55</v>
      </c>
      <c r="AN745">
        <v>45</v>
      </c>
      <c r="AO745">
        <v>1.45</v>
      </c>
      <c r="AP745">
        <v>1.82</v>
      </c>
      <c r="AQ745">
        <v>2.34</v>
      </c>
      <c r="AR745">
        <v>39</v>
      </c>
      <c r="AS745">
        <v>66</v>
      </c>
      <c r="AT745">
        <v>39</v>
      </c>
      <c r="AU745">
        <v>21</v>
      </c>
      <c r="AV745">
        <v>9</v>
      </c>
      <c r="AW745">
        <v>22</v>
      </c>
      <c r="AX745">
        <v>71</v>
      </c>
      <c r="AY745">
        <v>31</v>
      </c>
      <c r="AZ745">
        <v>86</v>
      </c>
      <c r="BA745">
        <v>10.25</v>
      </c>
      <c r="BB745">
        <v>4.6399999999999997</v>
      </c>
      <c r="BC745">
        <v>3.7</v>
      </c>
      <c r="BD745">
        <v>3.3</v>
      </c>
      <c r="BE745">
        <v>2.15</v>
      </c>
      <c r="BF745">
        <f>(1/BC745+1/BD745+1/BE745-1)/3</f>
        <v>1.2805617456780253E-2</v>
      </c>
      <c r="BG745">
        <f>1/Table3[[#This Row],[odds_ft_home_team_win]]-Table3[[#This Row],[Margin/3]]</f>
        <v>0.25746465281348996</v>
      </c>
      <c r="BH745">
        <f>1/Table3[[#This Row],[odds_ft_draw]]-Table3[[#This Row],[Margin/3]]</f>
        <v>0.29022468557352277</v>
      </c>
      <c r="BI745">
        <f>1/Table3[[#This Row],[odds_ft_away_team_win]]-Table3[[#This Row],[Margin/3]]</f>
        <v>0.45231066161298716</v>
      </c>
      <c r="BJ745">
        <f>MROUND(Table3[[#This Row],[ProbH]]*100,2)/100</f>
        <v>0.26</v>
      </c>
      <c r="BK745">
        <v>1.33</v>
      </c>
      <c r="BL745">
        <v>2</v>
      </c>
      <c r="BM745">
        <v>3.75</v>
      </c>
      <c r="BN745">
        <v>6.75</v>
      </c>
      <c r="BO745">
        <v>1.91</v>
      </c>
      <c r="BP745">
        <v>1.83</v>
      </c>
      <c r="BQ745" t="s">
        <v>664</v>
      </c>
      <c r="BR745">
        <f>VLOOKUP(Table3[[#This Row],[Reference]],metron,10,FALSE)</f>
        <v>2.569449507838133</v>
      </c>
      <c r="BS745">
        <f>VLOOKUP(Table3[[#This Row],[Reference]],metron,11,FALSE)</f>
        <v>1.0936930368209989</v>
      </c>
      <c r="BT745">
        <f>VLOOKUP(Table3[[#This Row],[Reference]],metron,12,FALSE)</f>
        <v>1.475756471017134</v>
      </c>
      <c r="BU745">
        <f>VLOOKUP(Table3[[#This Row],[Reference]],metron,13,FALSE)</f>
        <v>0.50018228217280347</v>
      </c>
      <c r="BV745">
        <f>VLOOKUP(Table3[[#This Row],[Reference]],metron,14,FALSE)</f>
        <v>0.65220561429092239</v>
      </c>
      <c r="BW745">
        <f>VLOOKUP(Table3[[#This Row],[Reference]],metron,15,FALSE)</f>
        <v>10.905576679340941</v>
      </c>
      <c r="BX745">
        <f>VLOOKUP(Table3[[#This Row],[Reference]],metron,16,FALSE)</f>
        <v>12.06463878326996</v>
      </c>
      <c r="BY745">
        <f>VLOOKUP(Table3[[#This Row],[Reference]],metron,17,FALSE)</f>
        <v>4.2920127795527154</v>
      </c>
      <c r="BZ745">
        <f>VLOOKUP(Table3[[#This Row],[Reference]],metron,18,FALSE)</f>
        <v>5.0095846645367406</v>
      </c>
      <c r="CA745">
        <f>VLOOKUP(Table3[[#This Row],[Reference]],metron,19,FALSE)</f>
        <v>6.6135638997882253</v>
      </c>
      <c r="CB745">
        <f>VLOOKUP(Table3[[#This Row],[Reference]],metron,20,FALSE)</f>
        <v>7.055054118733219</v>
      </c>
      <c r="CC745">
        <f>VLOOKUP(Table3[[#This Row],[Reference]],metron,21,FALSE)</f>
        <v>12.94865211810013</v>
      </c>
      <c r="CD745">
        <f>VLOOKUP(Table3[[#This Row],[Reference]],metron,22,FALSE)</f>
        <v>13.189345314505781</v>
      </c>
      <c r="CE745">
        <f>VLOOKUP(Table3[[#This Row],[Reference]],metron,23,FALSE)</f>
        <v>1.771446078431373</v>
      </c>
      <c r="CF745">
        <f>VLOOKUP(Table3[[#This Row],[Reference]],metron,24,FALSE)</f>
        <v>1.809436274509804</v>
      </c>
      <c r="CG745">
        <f>VLOOKUP(Table3[[#This Row],[Reference]],metron,25,FALSE)</f>
        <v>0.1060049019607843</v>
      </c>
      <c r="CH745">
        <f>VLOOKUP(Table3[[#This Row],[Reference]],metron,26,FALSE)</f>
        <v>9.6813725490196081E-2</v>
      </c>
    </row>
    <row r="746" spans="1:86" hidden="1" x14ac:dyDescent="0.45">
      <c r="A746">
        <v>1612652400</v>
      </c>
      <c r="B746" t="s">
        <v>1038</v>
      </c>
      <c r="C746" t="s">
        <v>64</v>
      </c>
      <c r="D746" t="s">
        <v>65</v>
      </c>
      <c r="E746" t="s">
        <v>677</v>
      </c>
      <c r="F746" t="s">
        <v>672</v>
      </c>
      <c r="G746" t="s">
        <v>673</v>
      </c>
      <c r="H746">
        <v>5</v>
      </c>
      <c r="I746">
        <v>0.7</v>
      </c>
      <c r="J746">
        <v>0.9</v>
      </c>
      <c r="K746">
        <v>1.21</v>
      </c>
      <c r="L746">
        <v>0.8</v>
      </c>
      <c r="M746">
        <v>1</v>
      </c>
      <c r="N746">
        <v>1</v>
      </c>
      <c r="O746">
        <v>2</v>
      </c>
      <c r="P746">
        <v>1</v>
      </c>
      <c r="Q746">
        <v>0</v>
      </c>
      <c r="R746">
        <v>1</v>
      </c>
      <c r="S746" t="s">
        <v>89</v>
      </c>
      <c r="T746">
        <v>10</v>
      </c>
      <c r="U746">
        <v>7</v>
      </c>
      <c r="V746">
        <v>3</v>
      </c>
      <c r="W746">
        <v>3</v>
      </c>
      <c r="X746">
        <v>0</v>
      </c>
      <c r="Y746">
        <v>3</v>
      </c>
      <c r="Z746">
        <v>0</v>
      </c>
      <c r="AA746">
        <v>1</v>
      </c>
      <c r="AB746">
        <v>2</v>
      </c>
      <c r="AC746">
        <v>1</v>
      </c>
      <c r="AD746">
        <v>2</v>
      </c>
      <c r="AE746">
        <v>23</v>
      </c>
      <c r="AF746">
        <v>8</v>
      </c>
      <c r="AG746">
        <v>8</v>
      </c>
      <c r="AH746">
        <v>2</v>
      </c>
      <c r="AI746">
        <v>15</v>
      </c>
      <c r="AJ746">
        <v>6</v>
      </c>
      <c r="AK746">
        <v>13</v>
      </c>
      <c r="AL746">
        <v>16</v>
      </c>
      <c r="AM746">
        <v>56</v>
      </c>
      <c r="AN746">
        <v>44</v>
      </c>
      <c r="AO746">
        <v>2.69</v>
      </c>
      <c r="AP746">
        <v>0.82</v>
      </c>
      <c r="AQ746">
        <v>2.1</v>
      </c>
      <c r="AR746">
        <v>45</v>
      </c>
      <c r="AS746">
        <v>70</v>
      </c>
      <c r="AT746">
        <v>35</v>
      </c>
      <c r="AU746">
        <v>10</v>
      </c>
      <c r="AV746">
        <v>0</v>
      </c>
      <c r="AW746">
        <v>25</v>
      </c>
      <c r="AX746">
        <v>70</v>
      </c>
      <c r="AY746">
        <v>35</v>
      </c>
      <c r="AZ746">
        <v>75</v>
      </c>
      <c r="BA746">
        <v>9.8000000000000007</v>
      </c>
      <c r="BB746">
        <v>4.5</v>
      </c>
      <c r="BC746">
        <v>2.95</v>
      </c>
      <c r="BD746">
        <v>3.2</v>
      </c>
      <c r="BE746">
        <v>2.4</v>
      </c>
      <c r="BF746">
        <f>(1/BC746+1/BD746+1/BE746-1)/3</f>
        <v>2.2716572504708116E-2</v>
      </c>
      <c r="BG746">
        <f>1/Table3[[#This Row],[odds_ft_home_team_win]]-Table3[[#This Row],[Margin/3]]</f>
        <v>0.31626647834274951</v>
      </c>
      <c r="BH746">
        <f>1/Table3[[#This Row],[odds_ft_draw]]-Table3[[#This Row],[Margin/3]]</f>
        <v>0.2897834274952919</v>
      </c>
      <c r="BI746">
        <f>1/Table3[[#This Row],[odds_ft_away_team_win]]-Table3[[#This Row],[Margin/3]]</f>
        <v>0.39395009416195859</v>
      </c>
      <c r="BJ746">
        <f>MROUND(Table3[[#This Row],[ProbH]]*100,2)/100</f>
        <v>0.32</v>
      </c>
      <c r="BK746">
        <v>1.43</v>
      </c>
      <c r="BL746">
        <v>2.15</v>
      </c>
      <c r="BM746">
        <v>3.55</v>
      </c>
      <c r="BN746">
        <v>6.75</v>
      </c>
      <c r="BO746">
        <v>1.95</v>
      </c>
      <c r="BP746">
        <v>1.8</v>
      </c>
      <c r="BQ746" t="s">
        <v>733</v>
      </c>
      <c r="BR746">
        <f>VLOOKUP(Table3[[#This Row],[Reference]],metron,10,FALSE)</f>
        <v>2.5313454284174597</v>
      </c>
      <c r="BS746">
        <f>VLOOKUP(Table3[[#This Row],[Reference]],metron,11,FALSE)</f>
        <v>1.210167055864918</v>
      </c>
      <c r="BT746">
        <f>VLOOKUP(Table3[[#This Row],[Reference]],metron,12,FALSE)</f>
        <v>1.3211783725525419</v>
      </c>
      <c r="BU746">
        <f>VLOOKUP(Table3[[#This Row],[Reference]],metron,13,FALSE)</f>
        <v>0.53135669362084459</v>
      </c>
      <c r="BV746">
        <f>VLOOKUP(Table3[[#This Row],[Reference]],metron,14,FALSE)</f>
        <v>0.55633423180592989</v>
      </c>
      <c r="BW746">
        <f>VLOOKUP(Table3[[#This Row],[Reference]],metron,15,FALSE)</f>
        <v>11.21109010712035</v>
      </c>
      <c r="BX746">
        <f>VLOOKUP(Table3[[#This Row],[Reference]],metron,16,FALSE)</f>
        <v>11.01700787401575</v>
      </c>
      <c r="BY746">
        <f>VLOOKUP(Table3[[#This Row],[Reference]],metron,17,FALSE)</f>
        <v>4.6792332268370611</v>
      </c>
      <c r="BZ746">
        <f>VLOOKUP(Table3[[#This Row],[Reference]],metron,18,FALSE)</f>
        <v>4.7080804854679013</v>
      </c>
      <c r="CA746">
        <f>VLOOKUP(Table3[[#This Row],[Reference]],metron,19,FALSE)</f>
        <v>6.5318568802832893</v>
      </c>
      <c r="CB746">
        <f>VLOOKUP(Table3[[#This Row],[Reference]],metron,20,FALSE)</f>
        <v>6.3089273885478487</v>
      </c>
      <c r="CC746">
        <f>VLOOKUP(Table3[[#This Row],[Reference]],metron,21,FALSE)</f>
        <v>12.72547770700637</v>
      </c>
      <c r="CD746">
        <f>VLOOKUP(Table3[[#This Row],[Reference]],metron,22,FALSE)</f>
        <v>13.06847133757962</v>
      </c>
      <c r="CE746">
        <f>VLOOKUP(Table3[[#This Row],[Reference]],metron,23,FALSE)</f>
        <v>1.6902356902356901</v>
      </c>
      <c r="CF746">
        <f>VLOOKUP(Table3[[#This Row],[Reference]],metron,24,FALSE)</f>
        <v>1.8050198959289869</v>
      </c>
      <c r="CG746">
        <f>VLOOKUP(Table3[[#This Row],[Reference]],metron,25,FALSE)</f>
        <v>0.105907560453015</v>
      </c>
      <c r="CH746">
        <f>VLOOKUP(Table3[[#This Row],[Reference]],metron,26,FALSE)</f>
        <v>0.1141720232629324</v>
      </c>
    </row>
    <row r="747" spans="1:86" hidden="1" x14ac:dyDescent="0.45">
      <c r="A747">
        <v>1612659600</v>
      </c>
      <c r="B747" t="s">
        <v>1039</v>
      </c>
      <c r="C747" t="s">
        <v>64</v>
      </c>
      <c r="D747" t="s">
        <v>65</v>
      </c>
      <c r="E747" t="s">
        <v>694</v>
      </c>
      <c r="F747" t="s">
        <v>700</v>
      </c>
      <c r="G747" t="s">
        <v>678</v>
      </c>
      <c r="H747">
        <v>5</v>
      </c>
      <c r="I747">
        <v>2.17</v>
      </c>
      <c r="J747">
        <v>1.33</v>
      </c>
      <c r="K747">
        <v>2.37</v>
      </c>
      <c r="L747">
        <v>1.33</v>
      </c>
      <c r="M747">
        <v>1</v>
      </c>
      <c r="N747">
        <v>0</v>
      </c>
      <c r="O747">
        <v>1</v>
      </c>
      <c r="P747">
        <v>0</v>
      </c>
      <c r="Q747">
        <v>0</v>
      </c>
      <c r="R747">
        <v>0</v>
      </c>
      <c r="S747">
        <v>66</v>
      </c>
      <c r="U747">
        <v>0</v>
      </c>
      <c r="V747">
        <v>3</v>
      </c>
      <c r="W747">
        <v>0</v>
      </c>
      <c r="X747">
        <v>0</v>
      </c>
      <c r="Y747">
        <v>2</v>
      </c>
      <c r="Z747">
        <v>1</v>
      </c>
      <c r="AA747">
        <v>0</v>
      </c>
      <c r="AB747">
        <v>0</v>
      </c>
      <c r="AC747">
        <v>2</v>
      </c>
      <c r="AD747">
        <v>1</v>
      </c>
      <c r="AE747">
        <v>6</v>
      </c>
      <c r="AF747">
        <v>12</v>
      </c>
      <c r="AG747">
        <v>3</v>
      </c>
      <c r="AH747">
        <v>2</v>
      </c>
      <c r="AI747">
        <v>3</v>
      </c>
      <c r="AJ747">
        <v>10</v>
      </c>
      <c r="AK747">
        <v>14</v>
      </c>
      <c r="AL747">
        <v>23</v>
      </c>
      <c r="AM747">
        <v>52</v>
      </c>
      <c r="AN747">
        <v>48</v>
      </c>
      <c r="AO747">
        <v>0.77</v>
      </c>
      <c r="AP747">
        <v>1.25</v>
      </c>
      <c r="AQ747">
        <v>2.71</v>
      </c>
      <c r="AR747">
        <v>55</v>
      </c>
      <c r="AS747">
        <v>67</v>
      </c>
      <c r="AT747">
        <v>55</v>
      </c>
      <c r="AU747">
        <v>42</v>
      </c>
      <c r="AV747">
        <v>9</v>
      </c>
      <c r="AW747">
        <v>38</v>
      </c>
      <c r="AX747">
        <v>88</v>
      </c>
      <c r="AY747">
        <v>46</v>
      </c>
      <c r="AZ747">
        <v>67</v>
      </c>
      <c r="BA747">
        <v>8.58</v>
      </c>
      <c r="BB747">
        <v>4.34</v>
      </c>
      <c r="BC747">
        <v>1.77</v>
      </c>
      <c r="BD747">
        <v>3.6</v>
      </c>
      <c r="BE747">
        <v>4.5</v>
      </c>
      <c r="BF747">
        <f>(1/BC747+1/BD747+1/BE747-1)/3</f>
        <v>2.1657250470809835E-2</v>
      </c>
      <c r="BG747">
        <f>1/Table3[[#This Row],[odds_ft_home_team_win]]-Table3[[#This Row],[Margin/3]]</f>
        <v>0.54331450094161959</v>
      </c>
      <c r="BH747">
        <f>1/Table3[[#This Row],[odds_ft_draw]]-Table3[[#This Row],[Margin/3]]</f>
        <v>0.25612052730696794</v>
      </c>
      <c r="BI747">
        <f>1/Table3[[#This Row],[odds_ft_away_team_win]]-Table3[[#This Row],[Margin/3]]</f>
        <v>0.20056497175141239</v>
      </c>
      <c r="BJ747">
        <f>MROUND(Table3[[#This Row],[ProbH]]*100,2)/100</f>
        <v>0.54</v>
      </c>
      <c r="BK747">
        <v>1.36</v>
      </c>
      <c r="BL747">
        <v>2</v>
      </c>
      <c r="BM747">
        <v>3.2</v>
      </c>
      <c r="BN747">
        <v>5.75</v>
      </c>
      <c r="BO747">
        <v>1.95</v>
      </c>
      <c r="BP747">
        <v>1.8</v>
      </c>
      <c r="BQ747" t="s">
        <v>770</v>
      </c>
      <c r="BR747">
        <f>VLOOKUP(Table3[[#This Row],[Reference]],metron,10,FALSE)</f>
        <v>2.6359702267612941</v>
      </c>
      <c r="BS747">
        <f>VLOOKUP(Table3[[#This Row],[Reference]],metron,11,FALSE)</f>
        <v>1.684957590444867</v>
      </c>
      <c r="BT747">
        <f>VLOOKUP(Table3[[#This Row],[Reference]],metron,12,FALSE)</f>
        <v>0.95101263631642718</v>
      </c>
      <c r="BU747">
        <f>VLOOKUP(Table3[[#This Row],[Reference]],metron,13,FALSE)</f>
        <v>0.72650164445213783</v>
      </c>
      <c r="BV747">
        <f>VLOOKUP(Table3[[#This Row],[Reference]],metron,14,FALSE)</f>
        <v>0.42097974727367138</v>
      </c>
      <c r="BW747">
        <f>VLOOKUP(Table3[[#This Row],[Reference]],metron,15,FALSE)</f>
        <v>13.338806970509379</v>
      </c>
      <c r="BX747">
        <f>VLOOKUP(Table3[[#This Row],[Reference]],metron,16,FALSE)</f>
        <v>9.2530160857908843</v>
      </c>
      <c r="BY747">
        <f>VLOOKUP(Table3[[#This Row],[Reference]],metron,17,FALSE)</f>
        <v>5.9915081521739131</v>
      </c>
      <c r="BZ747">
        <f>VLOOKUP(Table3[[#This Row],[Reference]],metron,18,FALSE)</f>
        <v>3.9772418478260869</v>
      </c>
      <c r="CA747">
        <f>VLOOKUP(Table3[[#This Row],[Reference]],metron,19,FALSE)</f>
        <v>7.3472988183354664</v>
      </c>
      <c r="CB747">
        <f>VLOOKUP(Table3[[#This Row],[Reference]],metron,20,FALSE)</f>
        <v>5.2757742379647974</v>
      </c>
      <c r="CC747">
        <f>VLOOKUP(Table3[[#This Row],[Reference]],metron,21,FALSE)</f>
        <v>12.59428182437032</v>
      </c>
      <c r="CD747">
        <f>VLOOKUP(Table3[[#This Row],[Reference]],metron,22,FALSE)</f>
        <v>13.577944179714089</v>
      </c>
      <c r="CE747">
        <f>VLOOKUP(Table3[[#This Row],[Reference]],metron,23,FALSE)</f>
        <v>1.4276913099870301</v>
      </c>
      <c r="CF747">
        <f>VLOOKUP(Table3[[#This Row],[Reference]],metron,24,FALSE)</f>
        <v>1.940985732814527</v>
      </c>
      <c r="CG747">
        <f>VLOOKUP(Table3[[#This Row],[Reference]],metron,25,FALSE)</f>
        <v>8.0739299610894946E-2</v>
      </c>
      <c r="CH747">
        <f>VLOOKUP(Table3[[#This Row],[Reference]],metron,26,FALSE)</f>
        <v>0.12743190661478601</v>
      </c>
    </row>
    <row r="748" spans="1:86" hidden="1" x14ac:dyDescent="0.45">
      <c r="A748">
        <v>1612667160</v>
      </c>
      <c r="B748" t="s">
        <v>1040</v>
      </c>
      <c r="C748" t="s">
        <v>64</v>
      </c>
      <c r="D748" t="s">
        <v>65</v>
      </c>
      <c r="E748" t="s">
        <v>704</v>
      </c>
      <c r="F748" t="s">
        <v>682</v>
      </c>
      <c r="G748" t="s">
        <v>662</v>
      </c>
      <c r="H748">
        <v>5</v>
      </c>
      <c r="I748">
        <v>1.9</v>
      </c>
      <c r="J748">
        <v>1.31</v>
      </c>
      <c r="K748">
        <v>1.79</v>
      </c>
      <c r="L748">
        <v>1.25</v>
      </c>
      <c r="M748">
        <v>1</v>
      </c>
      <c r="N748">
        <v>0</v>
      </c>
      <c r="O748">
        <v>1</v>
      </c>
      <c r="P748">
        <v>1</v>
      </c>
      <c r="Q748">
        <v>1</v>
      </c>
      <c r="R748">
        <v>0</v>
      </c>
      <c r="S748">
        <v>31</v>
      </c>
      <c r="U748">
        <v>4</v>
      </c>
      <c r="V748">
        <v>3</v>
      </c>
      <c r="W748">
        <v>1</v>
      </c>
      <c r="X748">
        <v>0</v>
      </c>
      <c r="Y748">
        <v>0</v>
      </c>
      <c r="Z748">
        <v>1</v>
      </c>
      <c r="AA748">
        <v>0</v>
      </c>
      <c r="AB748">
        <v>1</v>
      </c>
      <c r="AC748">
        <v>1</v>
      </c>
      <c r="AD748">
        <v>0</v>
      </c>
      <c r="AE748">
        <v>14</v>
      </c>
      <c r="AF748">
        <v>3</v>
      </c>
      <c r="AG748">
        <v>8</v>
      </c>
      <c r="AH748">
        <v>0</v>
      </c>
      <c r="AI748">
        <v>6</v>
      </c>
      <c r="AJ748">
        <v>3</v>
      </c>
      <c r="AK748">
        <v>18</v>
      </c>
      <c r="AL748">
        <v>13</v>
      </c>
      <c r="AM748">
        <v>62</v>
      </c>
      <c r="AN748">
        <v>38</v>
      </c>
      <c r="AO748">
        <v>1.95</v>
      </c>
      <c r="AP748">
        <v>0.28000000000000003</v>
      </c>
      <c r="AQ748">
        <v>2.4300000000000002</v>
      </c>
      <c r="AR748">
        <v>58</v>
      </c>
      <c r="AS748">
        <v>79</v>
      </c>
      <c r="AT748">
        <v>44</v>
      </c>
      <c r="AU748">
        <v>28</v>
      </c>
      <c r="AV748">
        <v>0</v>
      </c>
      <c r="AW748">
        <v>31</v>
      </c>
      <c r="AX748">
        <v>70</v>
      </c>
      <c r="AY748">
        <v>54</v>
      </c>
      <c r="AZ748">
        <v>76</v>
      </c>
      <c r="BA748">
        <v>11.14</v>
      </c>
      <c r="BB748">
        <v>4.6399999999999997</v>
      </c>
      <c r="BC748">
        <v>1.75</v>
      </c>
      <c r="BD748">
        <v>3.5</v>
      </c>
      <c r="BE748">
        <v>4.75</v>
      </c>
      <c r="BF748">
        <f>(1/BC748+1/BD748+1/BE748-1)/3</f>
        <v>2.2556390977443552E-2</v>
      </c>
      <c r="BG748">
        <f>1/Table3[[#This Row],[odds_ft_home_team_win]]-Table3[[#This Row],[Margin/3]]</f>
        <v>0.54887218045112784</v>
      </c>
      <c r="BH748">
        <f>1/Table3[[#This Row],[odds_ft_draw]]-Table3[[#This Row],[Margin/3]]</f>
        <v>0.26315789473684215</v>
      </c>
      <c r="BI748">
        <f>1/Table3[[#This Row],[odds_ft_away_team_win]]-Table3[[#This Row],[Margin/3]]</f>
        <v>0.18796992481203012</v>
      </c>
      <c r="BJ748">
        <f>MROUND(Table3[[#This Row],[ProbH]]*100,2)/100</f>
        <v>0.54</v>
      </c>
      <c r="BK748">
        <v>1.33</v>
      </c>
      <c r="BL748">
        <v>1.82</v>
      </c>
      <c r="BM748">
        <v>3.4</v>
      </c>
      <c r="BN748">
        <v>6.5</v>
      </c>
      <c r="BO748">
        <v>0</v>
      </c>
      <c r="BP748">
        <v>0</v>
      </c>
      <c r="BQ748" t="s">
        <v>708</v>
      </c>
      <c r="BR748">
        <f>VLOOKUP(Table3[[#This Row],[Reference]],metron,10,FALSE)</f>
        <v>2.6359702267612941</v>
      </c>
      <c r="BS748">
        <f>VLOOKUP(Table3[[#This Row],[Reference]],metron,11,FALSE)</f>
        <v>1.684957590444867</v>
      </c>
      <c r="BT748">
        <f>VLOOKUP(Table3[[#This Row],[Reference]],metron,12,FALSE)</f>
        <v>0.95101263631642718</v>
      </c>
      <c r="BU748">
        <f>VLOOKUP(Table3[[#This Row],[Reference]],metron,13,FALSE)</f>
        <v>0.72650164445213783</v>
      </c>
      <c r="BV748">
        <f>VLOOKUP(Table3[[#This Row],[Reference]],metron,14,FALSE)</f>
        <v>0.42097974727367138</v>
      </c>
      <c r="BW748">
        <f>VLOOKUP(Table3[[#This Row],[Reference]],metron,15,FALSE)</f>
        <v>13.338806970509379</v>
      </c>
      <c r="BX748">
        <f>VLOOKUP(Table3[[#This Row],[Reference]],metron,16,FALSE)</f>
        <v>9.2530160857908843</v>
      </c>
      <c r="BY748">
        <f>VLOOKUP(Table3[[#This Row],[Reference]],metron,17,FALSE)</f>
        <v>5.9915081521739131</v>
      </c>
      <c r="BZ748">
        <f>VLOOKUP(Table3[[#This Row],[Reference]],metron,18,FALSE)</f>
        <v>3.9772418478260869</v>
      </c>
      <c r="CA748">
        <f>VLOOKUP(Table3[[#This Row],[Reference]],metron,19,FALSE)</f>
        <v>7.3472988183354664</v>
      </c>
      <c r="CB748">
        <f>VLOOKUP(Table3[[#This Row],[Reference]],metron,20,FALSE)</f>
        <v>5.2757742379647974</v>
      </c>
      <c r="CC748">
        <f>VLOOKUP(Table3[[#This Row],[Reference]],metron,21,FALSE)</f>
        <v>12.59428182437032</v>
      </c>
      <c r="CD748">
        <f>VLOOKUP(Table3[[#This Row],[Reference]],metron,22,FALSE)</f>
        <v>13.577944179714089</v>
      </c>
      <c r="CE748">
        <f>VLOOKUP(Table3[[#This Row],[Reference]],metron,23,FALSE)</f>
        <v>1.4276913099870301</v>
      </c>
      <c r="CF748">
        <f>VLOOKUP(Table3[[#This Row],[Reference]],metron,24,FALSE)</f>
        <v>1.940985732814527</v>
      </c>
      <c r="CG748">
        <f>VLOOKUP(Table3[[#This Row],[Reference]],metron,25,FALSE)</f>
        <v>8.0739299610894946E-2</v>
      </c>
      <c r="CH748">
        <f>VLOOKUP(Table3[[#This Row],[Reference]],metron,26,FALSE)</f>
        <v>0.12743190661478601</v>
      </c>
    </row>
    <row r="749" spans="1:86" hidden="1" x14ac:dyDescent="0.45">
      <c r="A749">
        <v>1612839600</v>
      </c>
      <c r="B749" t="s">
        <v>1041</v>
      </c>
      <c r="C749" t="s">
        <v>64</v>
      </c>
      <c r="D749" t="s">
        <v>65</v>
      </c>
      <c r="E749" t="s">
        <v>667</v>
      </c>
      <c r="F749" t="s">
        <v>666</v>
      </c>
      <c r="G749" t="s">
        <v>735</v>
      </c>
      <c r="H749">
        <v>5</v>
      </c>
      <c r="I749">
        <v>2.69</v>
      </c>
      <c r="J749">
        <v>1.25</v>
      </c>
      <c r="K749">
        <v>2.29</v>
      </c>
      <c r="L749">
        <v>1.35</v>
      </c>
      <c r="M749">
        <v>1</v>
      </c>
      <c r="N749">
        <v>3</v>
      </c>
      <c r="O749">
        <v>4</v>
      </c>
      <c r="P749">
        <v>2</v>
      </c>
      <c r="Q749">
        <v>0</v>
      </c>
      <c r="R749">
        <v>2</v>
      </c>
      <c r="S749">
        <v>64</v>
      </c>
      <c r="T749" t="s">
        <v>1042</v>
      </c>
      <c r="U749">
        <v>7</v>
      </c>
      <c r="V749">
        <v>1</v>
      </c>
      <c r="W749">
        <v>3</v>
      </c>
      <c r="X749">
        <v>1</v>
      </c>
      <c r="Y749">
        <v>2</v>
      </c>
      <c r="Z749">
        <v>0</v>
      </c>
      <c r="AA749">
        <v>1</v>
      </c>
      <c r="AB749">
        <v>3</v>
      </c>
      <c r="AC749">
        <v>1</v>
      </c>
      <c r="AD749">
        <v>1</v>
      </c>
      <c r="AE749">
        <v>16</v>
      </c>
      <c r="AF749">
        <v>11</v>
      </c>
      <c r="AG749">
        <v>4</v>
      </c>
      <c r="AH749">
        <v>7</v>
      </c>
      <c r="AI749">
        <v>12</v>
      </c>
      <c r="AJ749">
        <v>4</v>
      </c>
      <c r="AK749">
        <v>10</v>
      </c>
      <c r="AL749">
        <v>18</v>
      </c>
      <c r="AM749">
        <v>60</v>
      </c>
      <c r="AN749">
        <v>40</v>
      </c>
      <c r="AO749">
        <v>1.81</v>
      </c>
      <c r="AP749">
        <v>1.3</v>
      </c>
      <c r="AQ749">
        <v>2.3199999999999998</v>
      </c>
      <c r="AR749">
        <v>52</v>
      </c>
      <c r="AS749">
        <v>72</v>
      </c>
      <c r="AT749">
        <v>44</v>
      </c>
      <c r="AU749">
        <v>20</v>
      </c>
      <c r="AV749">
        <v>4</v>
      </c>
      <c r="AW749">
        <v>20</v>
      </c>
      <c r="AX749">
        <v>68</v>
      </c>
      <c r="AY749">
        <v>37</v>
      </c>
      <c r="AZ749">
        <v>72</v>
      </c>
      <c r="BA749">
        <v>8.27</v>
      </c>
      <c r="BB749">
        <v>4.2</v>
      </c>
      <c r="BC749">
        <v>1.87</v>
      </c>
      <c r="BD749">
        <v>3.35</v>
      </c>
      <c r="BE749">
        <v>4.25</v>
      </c>
      <c r="BF749">
        <f>(1/BC749+1/BD749+1/BE749-1)/3</f>
        <v>2.2853646207465328E-2</v>
      </c>
      <c r="BG749">
        <f>1/Table3[[#This Row],[odds_ft_home_team_win]]-Table3[[#This Row],[Margin/3]]</f>
        <v>0.51190571208130464</v>
      </c>
      <c r="BH749">
        <f>1/Table3[[#This Row],[odds_ft_draw]]-Table3[[#This Row],[Margin/3]]</f>
        <v>0.27565381647910181</v>
      </c>
      <c r="BI749">
        <f>1/Table3[[#This Row],[odds_ft_away_team_win]]-Table3[[#This Row],[Margin/3]]</f>
        <v>0.21244047143959349</v>
      </c>
      <c r="BJ749">
        <f>MROUND(Table3[[#This Row],[ProbH]]*100,2)/100</f>
        <v>0.52</v>
      </c>
      <c r="BK749">
        <v>1.34</v>
      </c>
      <c r="BL749">
        <v>1.91</v>
      </c>
      <c r="BM749">
        <v>3</v>
      </c>
      <c r="BN749">
        <v>5.75</v>
      </c>
      <c r="BO749">
        <v>1.8</v>
      </c>
      <c r="BP749">
        <v>1.95</v>
      </c>
      <c r="BQ749" t="s">
        <v>736</v>
      </c>
      <c r="BR749">
        <f>VLOOKUP(Table3[[#This Row],[Reference]],metron,10,FALSE)</f>
        <v>2.5967403582378576</v>
      </c>
      <c r="BS749">
        <f>VLOOKUP(Table3[[#This Row],[Reference]],metron,11,FALSE)</f>
        <v>1.625948039373891</v>
      </c>
      <c r="BT749">
        <f>VLOOKUP(Table3[[#This Row],[Reference]],metron,12,FALSE)</f>
        <v>0.97079231886396644</v>
      </c>
      <c r="BU749">
        <f>VLOOKUP(Table3[[#This Row],[Reference]],metron,13,FALSE)</f>
        <v>0.71433182698515174</v>
      </c>
      <c r="BV749">
        <f>VLOOKUP(Table3[[#This Row],[Reference]],metron,14,FALSE)</f>
        <v>0.43011620400258233</v>
      </c>
      <c r="BW749">
        <f>VLOOKUP(Table3[[#This Row],[Reference]],metron,15,FALSE)</f>
        <v>13.39951055368614</v>
      </c>
      <c r="BX749">
        <f>VLOOKUP(Table3[[#This Row],[Reference]],metron,16,FALSE)</f>
        <v>9.4252064851636579</v>
      </c>
      <c r="BY749">
        <f>VLOOKUP(Table3[[#This Row],[Reference]],metron,17,FALSE)</f>
        <v>5.7628422023992618</v>
      </c>
      <c r="BZ749">
        <f>VLOOKUP(Table3[[#This Row],[Reference]],metron,18,FALSE)</f>
        <v>3.9375576745616732</v>
      </c>
      <c r="CA749">
        <f>VLOOKUP(Table3[[#This Row],[Reference]],metron,19,FALSE)</f>
        <v>7.636668351286878</v>
      </c>
      <c r="CB749">
        <f>VLOOKUP(Table3[[#This Row],[Reference]],metron,20,FALSE)</f>
        <v>5.4876488106019847</v>
      </c>
      <c r="CC749">
        <f>VLOOKUP(Table3[[#This Row],[Reference]],metron,21,FALSE)</f>
        <v>12.460420531849101</v>
      </c>
      <c r="CD749">
        <f>VLOOKUP(Table3[[#This Row],[Reference]],metron,22,FALSE)</f>
        <v>13.44897959183673</v>
      </c>
      <c r="CE749">
        <f>VLOOKUP(Table3[[#This Row],[Reference]],metron,23,FALSE)</f>
        <v>1.462202380952381</v>
      </c>
      <c r="CF749">
        <f>VLOOKUP(Table3[[#This Row],[Reference]],metron,24,FALSE)</f>
        <v>2.01547619047619</v>
      </c>
      <c r="CG749">
        <f>VLOOKUP(Table3[[#This Row],[Reference]],metron,25,FALSE)</f>
        <v>7.7380952380952384E-2</v>
      </c>
      <c r="CH749">
        <f>VLOOKUP(Table3[[#This Row],[Reference]],metron,26,FALSE)</f>
        <v>0.13754093480202439</v>
      </c>
    </row>
    <row r="750" spans="1:86" hidden="1" x14ac:dyDescent="0.45">
      <c r="A750">
        <v>1613179800</v>
      </c>
      <c r="B750" t="s">
        <v>1043</v>
      </c>
      <c r="C750" t="s">
        <v>64</v>
      </c>
      <c r="D750" t="s">
        <v>65</v>
      </c>
      <c r="E750" t="s">
        <v>700</v>
      </c>
      <c r="F750" t="s">
        <v>689</v>
      </c>
      <c r="G750" t="s">
        <v>673</v>
      </c>
      <c r="H750">
        <v>6</v>
      </c>
      <c r="I750">
        <v>1.08</v>
      </c>
      <c r="J750">
        <v>0.91</v>
      </c>
      <c r="K750">
        <v>1.5</v>
      </c>
      <c r="L750">
        <v>0.59</v>
      </c>
      <c r="M750">
        <v>4</v>
      </c>
      <c r="N750">
        <v>0</v>
      </c>
      <c r="O750">
        <v>4</v>
      </c>
      <c r="P750">
        <v>2</v>
      </c>
      <c r="Q750">
        <v>2</v>
      </c>
      <c r="R750">
        <v>0</v>
      </c>
      <c r="S750" t="s">
        <v>1044</v>
      </c>
      <c r="U750">
        <v>2</v>
      </c>
      <c r="V750">
        <v>6</v>
      </c>
      <c r="W750">
        <v>1</v>
      </c>
      <c r="X750">
        <v>0</v>
      </c>
      <c r="Y750">
        <v>2</v>
      </c>
      <c r="Z750">
        <v>0</v>
      </c>
      <c r="AA750">
        <v>1</v>
      </c>
      <c r="AB750">
        <v>0</v>
      </c>
      <c r="AC750">
        <v>1</v>
      </c>
      <c r="AD750">
        <v>1</v>
      </c>
      <c r="AE750">
        <v>9</v>
      </c>
      <c r="AF750">
        <v>17</v>
      </c>
      <c r="AG750">
        <v>5</v>
      </c>
      <c r="AH750">
        <v>3</v>
      </c>
      <c r="AI750">
        <v>4</v>
      </c>
      <c r="AJ750">
        <v>14</v>
      </c>
      <c r="AK750">
        <v>11</v>
      </c>
      <c r="AL750">
        <v>9</v>
      </c>
      <c r="AM750">
        <v>47</v>
      </c>
      <c r="AN750">
        <v>53</v>
      </c>
      <c r="AO750">
        <v>1.2</v>
      </c>
      <c r="AP750">
        <v>1.59</v>
      </c>
      <c r="AQ750">
        <v>2.66</v>
      </c>
      <c r="AR750">
        <v>70</v>
      </c>
      <c r="AS750">
        <v>79</v>
      </c>
      <c r="AT750">
        <v>44</v>
      </c>
      <c r="AU750">
        <v>22</v>
      </c>
      <c r="AV750">
        <v>22</v>
      </c>
      <c r="AW750">
        <v>39</v>
      </c>
      <c r="AX750">
        <v>70</v>
      </c>
      <c r="AY750">
        <v>39</v>
      </c>
      <c r="AZ750">
        <v>79</v>
      </c>
      <c r="BA750">
        <v>8.9</v>
      </c>
      <c r="BB750">
        <v>4.3899999999999997</v>
      </c>
      <c r="BC750">
        <v>2.5499999999999998</v>
      </c>
      <c r="BD750">
        <v>2.9</v>
      </c>
      <c r="BE750">
        <v>3</v>
      </c>
      <c r="BF750">
        <f>(1/BC750+1/BD750+1/BE750-1)/3</f>
        <v>2.343926076177601E-2</v>
      </c>
      <c r="BG750">
        <f>1/Table3[[#This Row],[odds_ft_home_team_win]]-Table3[[#This Row],[Margin/3]]</f>
        <v>0.3687176019833221</v>
      </c>
      <c r="BH750">
        <f>1/Table3[[#This Row],[odds_ft_draw]]-Table3[[#This Row],[Margin/3]]</f>
        <v>0.32138832544512058</v>
      </c>
      <c r="BI750">
        <f>1/Table3[[#This Row],[odds_ft_away_team_win]]-Table3[[#This Row],[Margin/3]]</f>
        <v>0.30989407257155732</v>
      </c>
      <c r="BJ750">
        <f>MROUND(Table3[[#This Row],[ProbH]]*100,2)/100</f>
        <v>0.36</v>
      </c>
      <c r="BK750">
        <v>1.5</v>
      </c>
      <c r="BL750">
        <v>2.25</v>
      </c>
      <c r="BM750">
        <v>4</v>
      </c>
      <c r="BN750">
        <v>7</v>
      </c>
      <c r="BO750">
        <v>2</v>
      </c>
      <c r="BP750">
        <v>1.77</v>
      </c>
      <c r="BQ750" t="s">
        <v>711</v>
      </c>
      <c r="BR750">
        <f>VLOOKUP(Table3[[#This Row],[Reference]],metron,10,FALSE)</f>
        <v>2.5110350525197691</v>
      </c>
      <c r="BS750">
        <f>VLOOKUP(Table3[[#This Row],[Reference]],metron,11,FALSE)</f>
        <v>1.269326094653606</v>
      </c>
      <c r="BT750">
        <f>VLOOKUP(Table3[[#This Row],[Reference]],metron,12,FALSE)</f>
        <v>1.2417089578661631</v>
      </c>
      <c r="BU750">
        <f>VLOOKUP(Table3[[#This Row],[Reference]],metron,13,FALSE)</f>
        <v>0.56586402266288949</v>
      </c>
      <c r="BV750">
        <f>VLOOKUP(Table3[[#This Row],[Reference]],metron,14,FALSE)</f>
        <v>0.55158168083097259</v>
      </c>
      <c r="BW750">
        <f>VLOOKUP(Table3[[#This Row],[Reference]],metron,15,FALSE)</f>
        <v>11.49400826446281</v>
      </c>
      <c r="BX750">
        <f>VLOOKUP(Table3[[#This Row],[Reference]],metron,16,FALSE)</f>
        <v>10.507231404958681</v>
      </c>
      <c r="BY750">
        <f>VLOOKUP(Table3[[#This Row],[Reference]],metron,17,FALSE)</f>
        <v>4.9238790406673623</v>
      </c>
      <c r="BZ750">
        <f>VLOOKUP(Table3[[#This Row],[Reference]],metron,18,FALSE)</f>
        <v>4.6296141814389991</v>
      </c>
      <c r="CA750">
        <f>VLOOKUP(Table3[[#This Row],[Reference]],metron,19,FALSE)</f>
        <v>6.5701292237954476</v>
      </c>
      <c r="CB750">
        <f>VLOOKUP(Table3[[#This Row],[Reference]],metron,20,FALSE)</f>
        <v>5.8776172235196817</v>
      </c>
      <c r="CC750">
        <f>VLOOKUP(Table3[[#This Row],[Reference]],metron,21,FALSE)</f>
        <v>12.798739495798319</v>
      </c>
      <c r="CD750">
        <f>VLOOKUP(Table3[[#This Row],[Reference]],metron,22,FALSE)</f>
        <v>12.98844537815126</v>
      </c>
      <c r="CE750">
        <f>VLOOKUP(Table3[[#This Row],[Reference]],metron,23,FALSE)</f>
        <v>1.604928297313674</v>
      </c>
      <c r="CF750">
        <f>VLOOKUP(Table3[[#This Row],[Reference]],metron,24,FALSE)</f>
        <v>1.791961219955565</v>
      </c>
      <c r="CG750">
        <f>VLOOKUP(Table3[[#This Row],[Reference]],metron,25,FALSE)</f>
        <v>8.887093516461321E-2</v>
      </c>
      <c r="CH750">
        <f>VLOOKUP(Table3[[#This Row],[Reference]],metron,26,FALSE)</f>
        <v>0.11694607150070691</v>
      </c>
    </row>
    <row r="751" spans="1:86" hidden="1" x14ac:dyDescent="0.45">
      <c r="A751">
        <v>1613185560</v>
      </c>
      <c r="B751" t="s">
        <v>1045</v>
      </c>
      <c r="C751" t="s">
        <v>64</v>
      </c>
      <c r="D751" t="s">
        <v>65</v>
      </c>
      <c r="E751" t="s">
        <v>676</v>
      </c>
      <c r="F751" t="s">
        <v>667</v>
      </c>
      <c r="G751" t="s">
        <v>731</v>
      </c>
      <c r="H751">
        <v>6</v>
      </c>
      <c r="I751">
        <v>1.64</v>
      </c>
      <c r="J751">
        <v>1.54</v>
      </c>
      <c r="K751">
        <v>1.59</v>
      </c>
      <c r="L751">
        <v>1.5</v>
      </c>
      <c r="M751">
        <v>2</v>
      </c>
      <c r="N751">
        <v>0</v>
      </c>
      <c r="O751">
        <v>2</v>
      </c>
      <c r="P751">
        <v>1</v>
      </c>
      <c r="Q751">
        <v>1</v>
      </c>
      <c r="R751">
        <v>0</v>
      </c>
      <c r="S751" t="s">
        <v>1046</v>
      </c>
      <c r="U751">
        <v>2</v>
      </c>
      <c r="V751">
        <v>6</v>
      </c>
      <c r="W751">
        <v>4</v>
      </c>
      <c r="X751">
        <v>1</v>
      </c>
      <c r="Y751">
        <v>2</v>
      </c>
      <c r="Z751">
        <v>0</v>
      </c>
      <c r="AA751">
        <v>1</v>
      </c>
      <c r="AB751">
        <v>4</v>
      </c>
      <c r="AC751">
        <v>0</v>
      </c>
      <c r="AD751">
        <v>2</v>
      </c>
      <c r="AE751">
        <v>9</v>
      </c>
      <c r="AF751">
        <v>13</v>
      </c>
      <c r="AG751">
        <v>4</v>
      </c>
      <c r="AH751">
        <v>5</v>
      </c>
      <c r="AI751">
        <v>5</v>
      </c>
      <c r="AJ751">
        <v>8</v>
      </c>
      <c r="AK751">
        <v>18</v>
      </c>
      <c r="AL751">
        <v>10</v>
      </c>
      <c r="AM751">
        <v>41</v>
      </c>
      <c r="AN751">
        <v>59</v>
      </c>
      <c r="AO751">
        <v>1.01</v>
      </c>
      <c r="AP751">
        <v>1.45</v>
      </c>
      <c r="AQ751">
        <v>2.12</v>
      </c>
      <c r="AR751">
        <v>46</v>
      </c>
      <c r="AS751">
        <v>71</v>
      </c>
      <c r="AT751">
        <v>38</v>
      </c>
      <c r="AU751">
        <v>17</v>
      </c>
      <c r="AV751">
        <v>9</v>
      </c>
      <c r="AW751">
        <v>26</v>
      </c>
      <c r="AX751">
        <v>68</v>
      </c>
      <c r="AY751">
        <v>25</v>
      </c>
      <c r="AZ751">
        <v>71</v>
      </c>
      <c r="BA751">
        <v>7.72</v>
      </c>
      <c r="BB751">
        <v>4.3099999999999996</v>
      </c>
      <c r="BC751">
        <v>2.9</v>
      </c>
      <c r="BD751">
        <v>3.45</v>
      </c>
      <c r="BE751">
        <v>2.2999999999999998</v>
      </c>
      <c r="BF751">
        <f>(1/BC751+1/BD751+1/BE751-1)/3</f>
        <v>2.3155089122105583E-2</v>
      </c>
      <c r="BG751">
        <f>1/Table3[[#This Row],[odds_ft_home_team_win]]-Table3[[#This Row],[Margin/3]]</f>
        <v>0.32167249708479101</v>
      </c>
      <c r="BH751">
        <f>1/Table3[[#This Row],[odds_ft_draw]]-Table3[[#This Row],[Margin/3]]</f>
        <v>0.26669998334166256</v>
      </c>
      <c r="BI751">
        <f>1/Table3[[#This Row],[odds_ft_away_team_win]]-Table3[[#This Row],[Margin/3]]</f>
        <v>0.41162751957354665</v>
      </c>
      <c r="BJ751">
        <f>MROUND(Table3[[#This Row],[ProbH]]*100,2)/100</f>
        <v>0.32</v>
      </c>
      <c r="BK751">
        <v>1.25</v>
      </c>
      <c r="BL751">
        <v>1.71</v>
      </c>
      <c r="BM751">
        <v>2.5</v>
      </c>
      <c r="BN751">
        <v>4.05</v>
      </c>
      <c r="BO751">
        <v>1.61</v>
      </c>
      <c r="BP751">
        <v>2.25</v>
      </c>
      <c r="BQ751" t="s">
        <v>680</v>
      </c>
      <c r="BR751">
        <f>VLOOKUP(Table3[[#This Row],[Reference]],metron,10,FALSE)</f>
        <v>2.5313454284174597</v>
      </c>
      <c r="BS751">
        <f>VLOOKUP(Table3[[#This Row],[Reference]],metron,11,FALSE)</f>
        <v>1.210167055864918</v>
      </c>
      <c r="BT751">
        <f>VLOOKUP(Table3[[#This Row],[Reference]],metron,12,FALSE)</f>
        <v>1.3211783725525419</v>
      </c>
      <c r="BU751">
        <f>VLOOKUP(Table3[[#This Row],[Reference]],metron,13,FALSE)</f>
        <v>0.53135669362084459</v>
      </c>
      <c r="BV751">
        <f>VLOOKUP(Table3[[#This Row],[Reference]],metron,14,FALSE)</f>
        <v>0.55633423180592989</v>
      </c>
      <c r="BW751">
        <f>VLOOKUP(Table3[[#This Row],[Reference]],metron,15,FALSE)</f>
        <v>11.21109010712035</v>
      </c>
      <c r="BX751">
        <f>VLOOKUP(Table3[[#This Row],[Reference]],metron,16,FALSE)</f>
        <v>11.01700787401575</v>
      </c>
      <c r="BY751">
        <f>VLOOKUP(Table3[[#This Row],[Reference]],metron,17,FALSE)</f>
        <v>4.6792332268370611</v>
      </c>
      <c r="BZ751">
        <f>VLOOKUP(Table3[[#This Row],[Reference]],metron,18,FALSE)</f>
        <v>4.7080804854679013</v>
      </c>
      <c r="CA751">
        <f>VLOOKUP(Table3[[#This Row],[Reference]],metron,19,FALSE)</f>
        <v>6.5318568802832893</v>
      </c>
      <c r="CB751">
        <f>VLOOKUP(Table3[[#This Row],[Reference]],metron,20,FALSE)</f>
        <v>6.3089273885478487</v>
      </c>
      <c r="CC751">
        <f>VLOOKUP(Table3[[#This Row],[Reference]],metron,21,FALSE)</f>
        <v>12.72547770700637</v>
      </c>
      <c r="CD751">
        <f>VLOOKUP(Table3[[#This Row],[Reference]],metron,22,FALSE)</f>
        <v>13.06847133757962</v>
      </c>
      <c r="CE751">
        <f>VLOOKUP(Table3[[#This Row],[Reference]],metron,23,FALSE)</f>
        <v>1.6902356902356901</v>
      </c>
      <c r="CF751">
        <f>VLOOKUP(Table3[[#This Row],[Reference]],metron,24,FALSE)</f>
        <v>1.8050198959289869</v>
      </c>
      <c r="CG751">
        <f>VLOOKUP(Table3[[#This Row],[Reference]],metron,25,FALSE)</f>
        <v>0.105907560453015</v>
      </c>
      <c r="CH751">
        <f>VLOOKUP(Table3[[#This Row],[Reference]],metron,26,FALSE)</f>
        <v>0.1141720232629324</v>
      </c>
    </row>
    <row r="752" spans="1:86" hidden="1" x14ac:dyDescent="0.45">
      <c r="A752">
        <v>1613187000</v>
      </c>
      <c r="B752" t="s">
        <v>1047</v>
      </c>
      <c r="C752" t="s">
        <v>64</v>
      </c>
      <c r="D752" t="s">
        <v>65</v>
      </c>
      <c r="E752" t="s">
        <v>699</v>
      </c>
      <c r="F752" t="s">
        <v>688</v>
      </c>
      <c r="G752" t="s">
        <v>735</v>
      </c>
      <c r="H752">
        <v>6</v>
      </c>
      <c r="I752">
        <v>1.64</v>
      </c>
      <c r="J752">
        <v>0.27</v>
      </c>
      <c r="K752">
        <v>1.53</v>
      </c>
      <c r="L752">
        <v>0.35</v>
      </c>
      <c r="M752">
        <v>0</v>
      </c>
      <c r="N752">
        <v>3</v>
      </c>
      <c r="O752">
        <v>3</v>
      </c>
      <c r="P752">
        <v>2</v>
      </c>
      <c r="Q752">
        <v>0</v>
      </c>
      <c r="R752">
        <v>2</v>
      </c>
      <c r="T752" t="s">
        <v>1048</v>
      </c>
      <c r="U752">
        <v>6</v>
      </c>
      <c r="V752">
        <v>2</v>
      </c>
      <c r="W752">
        <v>4</v>
      </c>
      <c r="X752">
        <v>0</v>
      </c>
      <c r="Y752">
        <v>1</v>
      </c>
      <c r="Z752">
        <v>0</v>
      </c>
      <c r="AA752">
        <v>2</v>
      </c>
      <c r="AB752">
        <v>2</v>
      </c>
      <c r="AC752">
        <v>0</v>
      </c>
      <c r="AD752">
        <v>1</v>
      </c>
      <c r="AE752">
        <v>21</v>
      </c>
      <c r="AF752">
        <v>9</v>
      </c>
      <c r="AG752">
        <v>6</v>
      </c>
      <c r="AH752">
        <v>6</v>
      </c>
      <c r="AI752">
        <v>15</v>
      </c>
      <c r="AJ752">
        <v>3</v>
      </c>
      <c r="AK752">
        <v>11</v>
      </c>
      <c r="AL752">
        <v>20</v>
      </c>
      <c r="AM752">
        <v>54</v>
      </c>
      <c r="AN752">
        <v>46</v>
      </c>
      <c r="AO752">
        <v>2.09</v>
      </c>
      <c r="AP752">
        <v>1.22</v>
      </c>
      <c r="AQ752">
        <v>2.82</v>
      </c>
      <c r="AR752">
        <v>60</v>
      </c>
      <c r="AS752">
        <v>73</v>
      </c>
      <c r="AT752">
        <v>64</v>
      </c>
      <c r="AU752">
        <v>32</v>
      </c>
      <c r="AV752">
        <v>23</v>
      </c>
      <c r="AW752">
        <v>41</v>
      </c>
      <c r="AX752">
        <v>69</v>
      </c>
      <c r="AY752">
        <v>50</v>
      </c>
      <c r="AZ752">
        <v>73</v>
      </c>
      <c r="BA752">
        <v>7.64</v>
      </c>
      <c r="BB752">
        <v>5</v>
      </c>
      <c r="BC752">
        <v>2.15</v>
      </c>
      <c r="BD752">
        <v>3.35</v>
      </c>
      <c r="BE752">
        <v>3.25</v>
      </c>
      <c r="BF752">
        <f>(1/BC752+1/BD752+1/BE752-1)/3</f>
        <v>2.3772016482880742E-2</v>
      </c>
      <c r="BG752">
        <f>1/Table3[[#This Row],[odds_ft_home_team_win]]-Table3[[#This Row],[Margin/3]]</f>
        <v>0.44134426258688669</v>
      </c>
      <c r="BH752">
        <f>1/Table3[[#This Row],[odds_ft_draw]]-Table3[[#This Row],[Margin/3]]</f>
        <v>0.2747354462036864</v>
      </c>
      <c r="BI752">
        <f>1/Table3[[#This Row],[odds_ft_away_team_win]]-Table3[[#This Row],[Margin/3]]</f>
        <v>0.28392029120942697</v>
      </c>
      <c r="BJ752">
        <f>MROUND(Table3[[#This Row],[ProbH]]*100,2)/100</f>
        <v>0.44</v>
      </c>
      <c r="BK752">
        <v>1.34</v>
      </c>
      <c r="BL752">
        <v>1.91</v>
      </c>
      <c r="BM752">
        <v>3.1</v>
      </c>
      <c r="BN752">
        <v>5.5</v>
      </c>
      <c r="BO752">
        <v>1.77</v>
      </c>
      <c r="BP752">
        <v>2</v>
      </c>
      <c r="BQ752" t="s">
        <v>702</v>
      </c>
      <c r="BR752">
        <f>VLOOKUP(Table3[[#This Row],[Reference]],metron,10,FALSE)</f>
        <v>2.4807646356033461</v>
      </c>
      <c r="BS752">
        <f>VLOOKUP(Table3[[#This Row],[Reference]],metron,11,FALSE)</f>
        <v>1.4140979689366791</v>
      </c>
      <c r="BT752">
        <f>VLOOKUP(Table3[[#This Row],[Reference]],metron,12,FALSE)</f>
        <v>1.0666666666666671</v>
      </c>
      <c r="BU752">
        <f>VLOOKUP(Table3[[#This Row],[Reference]],metron,13,FALSE)</f>
        <v>0.62712066905615294</v>
      </c>
      <c r="BV752">
        <f>VLOOKUP(Table3[[#This Row],[Reference]],metron,14,FALSE)</f>
        <v>0.46009557945041818</v>
      </c>
      <c r="BW752">
        <f>VLOOKUP(Table3[[#This Row],[Reference]],metron,15,FALSE)</f>
        <v>12.56969280146722</v>
      </c>
      <c r="BX752">
        <f>VLOOKUP(Table3[[#This Row],[Reference]],metron,16,FALSE)</f>
        <v>9.8695552498853729</v>
      </c>
      <c r="BY752">
        <f>VLOOKUP(Table3[[#This Row],[Reference]],metron,17,FALSE)</f>
        <v>5.2754256787850897</v>
      </c>
      <c r="BZ752">
        <f>VLOOKUP(Table3[[#This Row],[Reference]],metron,18,FALSE)</f>
        <v>4.1279337321675103</v>
      </c>
      <c r="CA752">
        <f>VLOOKUP(Table3[[#This Row],[Reference]],metron,19,FALSE)</f>
        <v>7.2942671226821298</v>
      </c>
      <c r="CB752">
        <f>VLOOKUP(Table3[[#This Row],[Reference]],metron,20,FALSE)</f>
        <v>5.7416215177178627</v>
      </c>
      <c r="CC752">
        <f>VLOOKUP(Table3[[#This Row],[Reference]],metron,21,FALSE)</f>
        <v>12.897246007868549</v>
      </c>
      <c r="CD752">
        <f>VLOOKUP(Table3[[#This Row],[Reference]],metron,22,FALSE)</f>
        <v>13.507058551261281</v>
      </c>
      <c r="CE752">
        <f>VLOOKUP(Table3[[#This Row],[Reference]],metron,23,FALSE)</f>
        <v>1.576522702104098</v>
      </c>
      <c r="CF752">
        <f>VLOOKUP(Table3[[#This Row],[Reference]],metron,24,FALSE)</f>
        <v>1.917165005537099</v>
      </c>
      <c r="CG752">
        <f>VLOOKUP(Table3[[#This Row],[Reference]],metron,25,FALSE)</f>
        <v>8.4385382059800659E-2</v>
      </c>
      <c r="CH752">
        <f>VLOOKUP(Table3[[#This Row],[Reference]],metron,26,FALSE)</f>
        <v>0.1233665559246955</v>
      </c>
    </row>
    <row r="753" spans="1:86" hidden="1" x14ac:dyDescent="0.45">
      <c r="A753">
        <v>1613264400</v>
      </c>
      <c r="B753" t="s">
        <v>1049</v>
      </c>
      <c r="C753" t="s">
        <v>64</v>
      </c>
      <c r="D753" t="s">
        <v>65</v>
      </c>
      <c r="E753" t="s">
        <v>666</v>
      </c>
      <c r="F753" t="s">
        <v>660</v>
      </c>
      <c r="G753" t="s">
        <v>720</v>
      </c>
      <c r="H753">
        <v>6</v>
      </c>
      <c r="I753">
        <v>1.64</v>
      </c>
      <c r="J753">
        <v>1</v>
      </c>
      <c r="K753">
        <v>1.6</v>
      </c>
      <c r="L753">
        <v>0.72</v>
      </c>
      <c r="M753">
        <v>2</v>
      </c>
      <c r="N753">
        <v>2</v>
      </c>
      <c r="O753">
        <v>4</v>
      </c>
      <c r="P753">
        <v>2</v>
      </c>
      <c r="Q753">
        <v>1</v>
      </c>
      <c r="R753">
        <v>1</v>
      </c>
      <c r="S753" t="s">
        <v>1050</v>
      </c>
      <c r="T753" t="s">
        <v>1051</v>
      </c>
      <c r="U753">
        <v>6</v>
      </c>
      <c r="V753">
        <v>3</v>
      </c>
      <c r="W753">
        <v>0</v>
      </c>
      <c r="X753">
        <v>0</v>
      </c>
      <c r="Y753">
        <v>3</v>
      </c>
      <c r="Z753">
        <v>0</v>
      </c>
      <c r="AA753">
        <v>0</v>
      </c>
      <c r="AB753">
        <v>0</v>
      </c>
      <c r="AC753">
        <v>0</v>
      </c>
      <c r="AD753">
        <v>3</v>
      </c>
      <c r="AE753">
        <v>15</v>
      </c>
      <c r="AF753">
        <v>10</v>
      </c>
      <c r="AG753">
        <v>6</v>
      </c>
      <c r="AH753">
        <v>3</v>
      </c>
      <c r="AI753">
        <v>9</v>
      </c>
      <c r="AJ753">
        <v>7</v>
      </c>
      <c r="AK753">
        <v>9</v>
      </c>
      <c r="AL753">
        <v>9</v>
      </c>
      <c r="AM753">
        <v>66</v>
      </c>
      <c r="AN753">
        <v>34</v>
      </c>
      <c r="AO753">
        <v>1.77</v>
      </c>
      <c r="AP753">
        <v>1.03</v>
      </c>
      <c r="AQ753">
        <v>2.04</v>
      </c>
      <c r="AR753">
        <v>50</v>
      </c>
      <c r="AS753">
        <v>61</v>
      </c>
      <c r="AT753">
        <v>31</v>
      </c>
      <c r="AU753">
        <v>11</v>
      </c>
      <c r="AV753">
        <v>8</v>
      </c>
      <c r="AW753">
        <v>23</v>
      </c>
      <c r="AX753">
        <v>58</v>
      </c>
      <c r="AY753">
        <v>27</v>
      </c>
      <c r="AZ753">
        <v>77</v>
      </c>
      <c r="BA753">
        <v>8.11</v>
      </c>
      <c r="BB753">
        <v>4.53</v>
      </c>
      <c r="BC753">
        <v>1.8</v>
      </c>
      <c r="BD753">
        <v>3.45</v>
      </c>
      <c r="BE753">
        <v>4.5</v>
      </c>
      <c r="BF753">
        <f>(1/BC753+1/BD753+1/BE753-1)/3</f>
        <v>2.2544283413848582E-2</v>
      </c>
      <c r="BG753">
        <f>1/Table3[[#This Row],[odds_ft_home_team_win]]-Table3[[#This Row],[Margin/3]]</f>
        <v>0.53301127214170696</v>
      </c>
      <c r="BH753">
        <f>1/Table3[[#This Row],[odds_ft_draw]]-Table3[[#This Row],[Margin/3]]</f>
        <v>0.26731078904991956</v>
      </c>
      <c r="BI753">
        <f>1/Table3[[#This Row],[odds_ft_away_team_win]]-Table3[[#This Row],[Margin/3]]</f>
        <v>0.19967793880837362</v>
      </c>
      <c r="BJ753">
        <f>MROUND(Table3[[#This Row],[ProbH]]*100,2)/100</f>
        <v>0.54</v>
      </c>
      <c r="BK753">
        <v>1.45</v>
      </c>
      <c r="BL753">
        <v>2.2000000000000002</v>
      </c>
      <c r="BM753">
        <v>3.65</v>
      </c>
      <c r="BN753">
        <v>6.75</v>
      </c>
      <c r="BO753">
        <v>2.15</v>
      </c>
      <c r="BP753">
        <v>1.65</v>
      </c>
      <c r="BQ753" t="s">
        <v>669</v>
      </c>
      <c r="BR753">
        <f>VLOOKUP(Table3[[#This Row],[Reference]],metron,10,FALSE)</f>
        <v>2.6359702267612941</v>
      </c>
      <c r="BS753">
        <f>VLOOKUP(Table3[[#This Row],[Reference]],metron,11,FALSE)</f>
        <v>1.684957590444867</v>
      </c>
      <c r="BT753">
        <f>VLOOKUP(Table3[[#This Row],[Reference]],metron,12,FALSE)</f>
        <v>0.95101263631642718</v>
      </c>
      <c r="BU753">
        <f>VLOOKUP(Table3[[#This Row],[Reference]],metron,13,FALSE)</f>
        <v>0.72650164445213783</v>
      </c>
      <c r="BV753">
        <f>VLOOKUP(Table3[[#This Row],[Reference]],metron,14,FALSE)</f>
        <v>0.42097974727367138</v>
      </c>
      <c r="BW753">
        <f>VLOOKUP(Table3[[#This Row],[Reference]],metron,15,FALSE)</f>
        <v>13.338806970509379</v>
      </c>
      <c r="BX753">
        <f>VLOOKUP(Table3[[#This Row],[Reference]],metron,16,FALSE)</f>
        <v>9.2530160857908843</v>
      </c>
      <c r="BY753">
        <f>VLOOKUP(Table3[[#This Row],[Reference]],metron,17,FALSE)</f>
        <v>5.9915081521739131</v>
      </c>
      <c r="BZ753">
        <f>VLOOKUP(Table3[[#This Row],[Reference]],metron,18,FALSE)</f>
        <v>3.9772418478260869</v>
      </c>
      <c r="CA753">
        <f>VLOOKUP(Table3[[#This Row],[Reference]],metron,19,FALSE)</f>
        <v>7.3472988183354664</v>
      </c>
      <c r="CB753">
        <f>VLOOKUP(Table3[[#This Row],[Reference]],metron,20,FALSE)</f>
        <v>5.2757742379647974</v>
      </c>
      <c r="CC753">
        <f>VLOOKUP(Table3[[#This Row],[Reference]],metron,21,FALSE)</f>
        <v>12.59428182437032</v>
      </c>
      <c r="CD753">
        <f>VLOOKUP(Table3[[#This Row],[Reference]],metron,22,FALSE)</f>
        <v>13.577944179714089</v>
      </c>
      <c r="CE753">
        <f>VLOOKUP(Table3[[#This Row],[Reference]],metron,23,FALSE)</f>
        <v>1.4276913099870301</v>
      </c>
      <c r="CF753">
        <f>VLOOKUP(Table3[[#This Row],[Reference]],metron,24,FALSE)</f>
        <v>1.940985732814527</v>
      </c>
      <c r="CG753">
        <f>VLOOKUP(Table3[[#This Row],[Reference]],metron,25,FALSE)</f>
        <v>8.0739299610894946E-2</v>
      </c>
      <c r="CH753">
        <f>VLOOKUP(Table3[[#This Row],[Reference]],metron,26,FALSE)</f>
        <v>0.12743190661478601</v>
      </c>
    </row>
    <row r="754" spans="1:86" hidden="1" x14ac:dyDescent="0.45">
      <c r="A754">
        <v>1613271600</v>
      </c>
      <c r="B754" t="s">
        <v>1052</v>
      </c>
      <c r="C754" t="s">
        <v>64</v>
      </c>
      <c r="D754" t="s">
        <v>65</v>
      </c>
      <c r="E754" t="s">
        <v>694</v>
      </c>
      <c r="F754" t="s">
        <v>683</v>
      </c>
      <c r="G754" t="s">
        <v>717</v>
      </c>
      <c r="H754">
        <v>6</v>
      </c>
      <c r="I754">
        <v>2.23</v>
      </c>
      <c r="J754">
        <v>0.18</v>
      </c>
      <c r="K754">
        <v>2.37</v>
      </c>
      <c r="L754">
        <v>0.17</v>
      </c>
      <c r="M754">
        <v>2</v>
      </c>
      <c r="N754">
        <v>1</v>
      </c>
      <c r="O754">
        <v>3</v>
      </c>
      <c r="P754">
        <v>2</v>
      </c>
      <c r="Q754">
        <v>1</v>
      </c>
      <c r="R754">
        <v>1</v>
      </c>
      <c r="S754" t="s">
        <v>1053</v>
      </c>
      <c r="T754" t="s">
        <v>92</v>
      </c>
      <c r="U754">
        <v>9</v>
      </c>
      <c r="V754">
        <v>3</v>
      </c>
      <c r="W754">
        <v>1</v>
      </c>
      <c r="X754">
        <v>0</v>
      </c>
      <c r="Y754">
        <v>1</v>
      </c>
      <c r="Z754">
        <v>1</v>
      </c>
      <c r="AA754">
        <v>0</v>
      </c>
      <c r="AB754">
        <v>1</v>
      </c>
      <c r="AC754">
        <v>2</v>
      </c>
      <c r="AD754">
        <v>0</v>
      </c>
      <c r="AE754">
        <v>23</v>
      </c>
      <c r="AF754">
        <v>10</v>
      </c>
      <c r="AG754">
        <v>8</v>
      </c>
      <c r="AH754">
        <v>3</v>
      </c>
      <c r="AI754">
        <v>15</v>
      </c>
      <c r="AJ754">
        <v>7</v>
      </c>
      <c r="AK754">
        <v>19</v>
      </c>
      <c r="AL754">
        <v>9</v>
      </c>
      <c r="AM754">
        <v>73</v>
      </c>
      <c r="AN754">
        <v>27</v>
      </c>
      <c r="AO754">
        <v>2.4300000000000002</v>
      </c>
      <c r="AP754">
        <v>1.1000000000000001</v>
      </c>
      <c r="AQ754">
        <v>2.97</v>
      </c>
      <c r="AR754">
        <v>63</v>
      </c>
      <c r="AS754">
        <v>75</v>
      </c>
      <c r="AT754">
        <v>63</v>
      </c>
      <c r="AU754">
        <v>41</v>
      </c>
      <c r="AV754">
        <v>14</v>
      </c>
      <c r="AW754">
        <v>34</v>
      </c>
      <c r="AX754">
        <v>80</v>
      </c>
      <c r="AY754">
        <v>45</v>
      </c>
      <c r="AZ754">
        <v>84</v>
      </c>
      <c r="BA754">
        <v>9.01</v>
      </c>
      <c r="BB754">
        <v>4.45</v>
      </c>
      <c r="BC754">
        <v>1.77</v>
      </c>
      <c r="BD754">
        <v>3.5</v>
      </c>
      <c r="BE754">
        <v>4.5999999999999996</v>
      </c>
      <c r="BF754">
        <f>(1/BC754+1/BD754+1/BE754-1)/3</f>
        <v>2.2692447158180418E-2</v>
      </c>
      <c r="BG754">
        <f>1/Table3[[#This Row],[odds_ft_home_team_win]]-Table3[[#This Row],[Margin/3]]</f>
        <v>0.54227930425424897</v>
      </c>
      <c r="BH754">
        <f>1/Table3[[#This Row],[odds_ft_draw]]-Table3[[#This Row],[Margin/3]]</f>
        <v>0.26302183855610528</v>
      </c>
      <c r="BI754">
        <f>1/Table3[[#This Row],[odds_ft_away_team_win]]-Table3[[#This Row],[Margin/3]]</f>
        <v>0.19469885718964569</v>
      </c>
      <c r="BJ754">
        <f>MROUND(Table3[[#This Row],[ProbH]]*100,2)/100</f>
        <v>0.54</v>
      </c>
      <c r="BK754">
        <v>1.38</v>
      </c>
      <c r="BL754">
        <v>2</v>
      </c>
      <c r="BM754">
        <v>3.25</v>
      </c>
      <c r="BN754">
        <v>6.75</v>
      </c>
      <c r="BO754">
        <v>2</v>
      </c>
      <c r="BP754">
        <v>1.77</v>
      </c>
      <c r="BQ754" t="s">
        <v>770</v>
      </c>
      <c r="BR754">
        <f>VLOOKUP(Table3[[#This Row],[Reference]],metron,10,FALSE)</f>
        <v>2.6359702267612941</v>
      </c>
      <c r="BS754">
        <f>VLOOKUP(Table3[[#This Row],[Reference]],metron,11,FALSE)</f>
        <v>1.684957590444867</v>
      </c>
      <c r="BT754">
        <f>VLOOKUP(Table3[[#This Row],[Reference]],metron,12,FALSE)</f>
        <v>0.95101263631642718</v>
      </c>
      <c r="BU754">
        <f>VLOOKUP(Table3[[#This Row],[Reference]],metron,13,FALSE)</f>
        <v>0.72650164445213783</v>
      </c>
      <c r="BV754">
        <f>VLOOKUP(Table3[[#This Row],[Reference]],metron,14,FALSE)</f>
        <v>0.42097974727367138</v>
      </c>
      <c r="BW754">
        <f>VLOOKUP(Table3[[#This Row],[Reference]],metron,15,FALSE)</f>
        <v>13.338806970509379</v>
      </c>
      <c r="BX754">
        <f>VLOOKUP(Table3[[#This Row],[Reference]],metron,16,FALSE)</f>
        <v>9.2530160857908843</v>
      </c>
      <c r="BY754">
        <f>VLOOKUP(Table3[[#This Row],[Reference]],metron,17,FALSE)</f>
        <v>5.9915081521739131</v>
      </c>
      <c r="BZ754">
        <f>VLOOKUP(Table3[[#This Row],[Reference]],metron,18,FALSE)</f>
        <v>3.9772418478260869</v>
      </c>
      <c r="CA754">
        <f>VLOOKUP(Table3[[#This Row],[Reference]],metron,19,FALSE)</f>
        <v>7.3472988183354664</v>
      </c>
      <c r="CB754">
        <f>VLOOKUP(Table3[[#This Row],[Reference]],metron,20,FALSE)</f>
        <v>5.2757742379647974</v>
      </c>
      <c r="CC754">
        <f>VLOOKUP(Table3[[#This Row],[Reference]],metron,21,FALSE)</f>
        <v>12.59428182437032</v>
      </c>
      <c r="CD754">
        <f>VLOOKUP(Table3[[#This Row],[Reference]],metron,22,FALSE)</f>
        <v>13.577944179714089</v>
      </c>
      <c r="CE754">
        <f>VLOOKUP(Table3[[#This Row],[Reference]],metron,23,FALSE)</f>
        <v>1.4276913099870301</v>
      </c>
      <c r="CF754">
        <f>VLOOKUP(Table3[[#This Row],[Reference]],metron,24,FALSE)</f>
        <v>1.940985732814527</v>
      </c>
      <c r="CG754">
        <f>VLOOKUP(Table3[[#This Row],[Reference]],metron,25,FALSE)</f>
        <v>8.0739299610894946E-2</v>
      </c>
      <c r="CH754">
        <f>VLOOKUP(Table3[[#This Row],[Reference]],metron,26,FALSE)</f>
        <v>0.12743190661478601</v>
      </c>
    </row>
    <row r="755" spans="1:86" hidden="1" x14ac:dyDescent="0.45">
      <c r="A755">
        <v>1613325600</v>
      </c>
      <c r="B755" t="s">
        <v>1054</v>
      </c>
      <c r="C755" t="s">
        <v>64</v>
      </c>
      <c r="D755" t="s">
        <v>65</v>
      </c>
      <c r="E755" t="s">
        <v>705</v>
      </c>
      <c r="F755" t="s">
        <v>682</v>
      </c>
      <c r="G755" t="s">
        <v>760</v>
      </c>
      <c r="H755">
        <v>6</v>
      </c>
      <c r="I755">
        <v>2.27</v>
      </c>
      <c r="J755">
        <v>1.21</v>
      </c>
      <c r="K755">
        <v>2</v>
      </c>
      <c r="L755">
        <v>1.25</v>
      </c>
      <c r="M755">
        <v>1</v>
      </c>
      <c r="N755">
        <v>0</v>
      </c>
      <c r="O755">
        <v>1</v>
      </c>
      <c r="P755">
        <v>0</v>
      </c>
      <c r="Q755">
        <v>0</v>
      </c>
      <c r="R755">
        <v>0</v>
      </c>
      <c r="S755">
        <v>88</v>
      </c>
      <c r="U755">
        <v>7</v>
      </c>
      <c r="V755">
        <v>4</v>
      </c>
      <c r="W755">
        <v>1</v>
      </c>
      <c r="X755">
        <v>0</v>
      </c>
      <c r="Y755">
        <v>3</v>
      </c>
      <c r="Z755">
        <v>0</v>
      </c>
      <c r="AA755">
        <v>0</v>
      </c>
      <c r="AB755">
        <v>1</v>
      </c>
      <c r="AC755">
        <v>1</v>
      </c>
      <c r="AD755">
        <v>2</v>
      </c>
      <c r="AE755">
        <v>12</v>
      </c>
      <c r="AF755">
        <v>10</v>
      </c>
      <c r="AG755">
        <v>4</v>
      </c>
      <c r="AH755">
        <v>3</v>
      </c>
      <c r="AI755">
        <v>8</v>
      </c>
      <c r="AJ755">
        <v>7</v>
      </c>
      <c r="AK755">
        <v>15</v>
      </c>
      <c r="AL755">
        <v>13</v>
      </c>
      <c r="AM755">
        <v>52</v>
      </c>
      <c r="AN755">
        <v>48</v>
      </c>
      <c r="AO755">
        <v>1.39</v>
      </c>
      <c r="AP755">
        <v>1.04</v>
      </c>
      <c r="AQ755">
        <v>2.58</v>
      </c>
      <c r="AR755">
        <v>49</v>
      </c>
      <c r="AS755">
        <v>77</v>
      </c>
      <c r="AT755">
        <v>46</v>
      </c>
      <c r="AU755">
        <v>30</v>
      </c>
      <c r="AV755">
        <v>14</v>
      </c>
      <c r="AW755">
        <v>42</v>
      </c>
      <c r="AX755">
        <v>77</v>
      </c>
      <c r="AY755">
        <v>41</v>
      </c>
      <c r="AZ755">
        <v>74</v>
      </c>
      <c r="BA755">
        <v>9.52</v>
      </c>
      <c r="BB755">
        <v>4.2300000000000004</v>
      </c>
      <c r="BC755">
        <v>1.87</v>
      </c>
      <c r="BD755">
        <v>3.65</v>
      </c>
      <c r="BE755">
        <v>3.8</v>
      </c>
      <c r="BF755">
        <f>(1/BC755+1/BD755+1/BE755-1)/3</f>
        <v>2.3963285255112671E-2</v>
      </c>
      <c r="BG755">
        <f>1/Table3[[#This Row],[odds_ft_home_team_win]]-Table3[[#This Row],[Margin/3]]</f>
        <v>0.51079607303365726</v>
      </c>
      <c r="BH755">
        <f>1/Table3[[#This Row],[odds_ft_draw]]-Table3[[#This Row],[Margin/3]]</f>
        <v>0.25000931748461336</v>
      </c>
      <c r="BI755">
        <f>1/Table3[[#This Row],[odds_ft_away_team_win]]-Table3[[#This Row],[Margin/3]]</f>
        <v>0.23919460948172941</v>
      </c>
      <c r="BJ755">
        <f>MROUND(Table3[[#This Row],[ProbH]]*100,2)/100</f>
        <v>0.52</v>
      </c>
      <c r="BK755">
        <v>1.29</v>
      </c>
      <c r="BL755">
        <v>1.8</v>
      </c>
      <c r="BM755">
        <v>2.9</v>
      </c>
      <c r="BN755">
        <v>4.8499999999999996</v>
      </c>
      <c r="BO755">
        <v>1.74</v>
      </c>
      <c r="BP755">
        <v>2.0499999999999998</v>
      </c>
      <c r="BQ755" t="s">
        <v>723</v>
      </c>
      <c r="BR755">
        <f>VLOOKUP(Table3[[#This Row],[Reference]],metron,10,FALSE)</f>
        <v>2.5967403582378576</v>
      </c>
      <c r="BS755">
        <f>VLOOKUP(Table3[[#This Row],[Reference]],metron,11,FALSE)</f>
        <v>1.625948039373891</v>
      </c>
      <c r="BT755">
        <f>VLOOKUP(Table3[[#This Row],[Reference]],metron,12,FALSE)</f>
        <v>0.97079231886396644</v>
      </c>
      <c r="BU755">
        <f>VLOOKUP(Table3[[#This Row],[Reference]],metron,13,FALSE)</f>
        <v>0.71433182698515174</v>
      </c>
      <c r="BV755">
        <f>VLOOKUP(Table3[[#This Row],[Reference]],metron,14,FALSE)</f>
        <v>0.43011620400258233</v>
      </c>
      <c r="BW755">
        <f>VLOOKUP(Table3[[#This Row],[Reference]],metron,15,FALSE)</f>
        <v>13.39951055368614</v>
      </c>
      <c r="BX755">
        <f>VLOOKUP(Table3[[#This Row],[Reference]],metron,16,FALSE)</f>
        <v>9.4252064851636579</v>
      </c>
      <c r="BY755">
        <f>VLOOKUP(Table3[[#This Row],[Reference]],metron,17,FALSE)</f>
        <v>5.7628422023992618</v>
      </c>
      <c r="BZ755">
        <f>VLOOKUP(Table3[[#This Row],[Reference]],metron,18,FALSE)</f>
        <v>3.9375576745616732</v>
      </c>
      <c r="CA755">
        <f>VLOOKUP(Table3[[#This Row],[Reference]],metron,19,FALSE)</f>
        <v>7.636668351286878</v>
      </c>
      <c r="CB755">
        <f>VLOOKUP(Table3[[#This Row],[Reference]],metron,20,FALSE)</f>
        <v>5.4876488106019847</v>
      </c>
      <c r="CC755">
        <f>VLOOKUP(Table3[[#This Row],[Reference]],metron,21,FALSE)</f>
        <v>12.460420531849101</v>
      </c>
      <c r="CD755">
        <f>VLOOKUP(Table3[[#This Row],[Reference]],metron,22,FALSE)</f>
        <v>13.44897959183673</v>
      </c>
      <c r="CE755">
        <f>VLOOKUP(Table3[[#This Row],[Reference]],metron,23,FALSE)</f>
        <v>1.462202380952381</v>
      </c>
      <c r="CF755">
        <f>VLOOKUP(Table3[[#This Row],[Reference]],metron,24,FALSE)</f>
        <v>2.01547619047619</v>
      </c>
      <c r="CG755">
        <f>VLOOKUP(Table3[[#This Row],[Reference]],metron,25,FALSE)</f>
        <v>7.7380952380952384E-2</v>
      </c>
      <c r="CH755">
        <f>VLOOKUP(Table3[[#This Row],[Reference]],metron,26,FALSE)</f>
        <v>0.13754093480202439</v>
      </c>
    </row>
    <row r="756" spans="1:86" hidden="1" x14ac:dyDescent="0.45">
      <c r="A756">
        <v>1613351160</v>
      </c>
      <c r="B756" t="s">
        <v>1055</v>
      </c>
      <c r="C756" t="s">
        <v>64</v>
      </c>
      <c r="D756" t="s">
        <v>65</v>
      </c>
      <c r="E756" t="s">
        <v>672</v>
      </c>
      <c r="F756" t="s">
        <v>704</v>
      </c>
      <c r="G756" t="s">
        <v>678</v>
      </c>
      <c r="H756">
        <v>6</v>
      </c>
      <c r="I756">
        <v>2</v>
      </c>
      <c r="J756">
        <v>1.64</v>
      </c>
      <c r="K756">
        <v>2.09</v>
      </c>
      <c r="L756">
        <v>1.39</v>
      </c>
      <c r="M756">
        <v>1</v>
      </c>
      <c r="N756">
        <v>0</v>
      </c>
      <c r="O756">
        <v>1</v>
      </c>
      <c r="P756">
        <v>0</v>
      </c>
      <c r="Q756">
        <v>0</v>
      </c>
      <c r="R756">
        <v>0</v>
      </c>
      <c r="S756">
        <v>60</v>
      </c>
      <c r="U756">
        <v>8</v>
      </c>
      <c r="V756">
        <v>5</v>
      </c>
      <c r="W756">
        <v>1</v>
      </c>
      <c r="X756">
        <v>0</v>
      </c>
      <c r="Y756">
        <v>3</v>
      </c>
      <c r="Z756">
        <v>0</v>
      </c>
      <c r="AA756">
        <v>0</v>
      </c>
      <c r="AB756">
        <v>1</v>
      </c>
      <c r="AC756">
        <v>1</v>
      </c>
      <c r="AD756">
        <v>2</v>
      </c>
      <c r="AE756">
        <v>9</v>
      </c>
      <c r="AF756">
        <v>20</v>
      </c>
      <c r="AG756">
        <v>3</v>
      </c>
      <c r="AH756">
        <v>3</v>
      </c>
      <c r="AI756">
        <v>6</v>
      </c>
      <c r="AJ756">
        <v>17</v>
      </c>
      <c r="AK756">
        <v>16</v>
      </c>
      <c r="AL756">
        <v>17</v>
      </c>
      <c r="AM756">
        <v>47</v>
      </c>
      <c r="AN756">
        <v>53</v>
      </c>
      <c r="AO756">
        <v>1.1399999999999999</v>
      </c>
      <c r="AP756">
        <v>1.83</v>
      </c>
      <c r="AQ756">
        <v>2.35</v>
      </c>
      <c r="AR756">
        <v>58</v>
      </c>
      <c r="AS756">
        <v>83</v>
      </c>
      <c r="AT756">
        <v>49</v>
      </c>
      <c r="AU756">
        <v>13</v>
      </c>
      <c r="AV756">
        <v>0</v>
      </c>
      <c r="AW756">
        <v>39</v>
      </c>
      <c r="AX756">
        <v>70</v>
      </c>
      <c r="AY756">
        <v>30</v>
      </c>
      <c r="AZ756">
        <v>74</v>
      </c>
      <c r="BA756">
        <v>11.4</v>
      </c>
      <c r="BB756">
        <v>3.51</v>
      </c>
      <c r="BC756">
        <v>3.05</v>
      </c>
      <c r="BD756">
        <v>3.25</v>
      </c>
      <c r="BE756">
        <v>2.2999999999999998</v>
      </c>
      <c r="BF756">
        <f>(1/BC756+1/BD756+1/BE756-1)/3</f>
        <v>2.3447922948992117E-2</v>
      </c>
      <c r="BG756">
        <f>1/Table3[[#This Row],[odds_ft_home_team_win]]-Table3[[#This Row],[Margin/3]]</f>
        <v>0.30442092951002431</v>
      </c>
      <c r="BH756">
        <f>1/Table3[[#This Row],[odds_ft_draw]]-Table3[[#This Row],[Margin/3]]</f>
        <v>0.28424438474331559</v>
      </c>
      <c r="BI756">
        <f>1/Table3[[#This Row],[odds_ft_away_team_win]]-Table3[[#This Row],[Margin/3]]</f>
        <v>0.4113346857466601</v>
      </c>
      <c r="BJ756">
        <f>MROUND(Table3[[#This Row],[ProbH]]*100,2)/100</f>
        <v>0.3</v>
      </c>
      <c r="BK756">
        <v>1.35</v>
      </c>
      <c r="BL756">
        <v>1.95</v>
      </c>
      <c r="BM756">
        <v>3.25</v>
      </c>
      <c r="BN756">
        <v>5.75</v>
      </c>
      <c r="BO756">
        <v>1.77</v>
      </c>
      <c r="BP756">
        <v>2</v>
      </c>
      <c r="BQ756" t="s">
        <v>729</v>
      </c>
      <c r="BR756">
        <f>VLOOKUP(Table3[[#This Row],[Reference]],metron,10,FALSE)</f>
        <v>2.5726407816919519</v>
      </c>
      <c r="BS756">
        <f>VLOOKUP(Table3[[#This Row],[Reference]],metron,11,FALSE)</f>
        <v>1.1805091283106199</v>
      </c>
      <c r="BT756">
        <f>VLOOKUP(Table3[[#This Row],[Reference]],metron,12,FALSE)</f>
        <v>1.3921316533813319</v>
      </c>
      <c r="BU756">
        <f>VLOOKUP(Table3[[#This Row],[Reference]],metron,13,FALSE)</f>
        <v>0.5209673269873939</v>
      </c>
      <c r="BV756">
        <f>VLOOKUP(Table3[[#This Row],[Reference]],metron,14,FALSE)</f>
        <v>0.61847182917417032</v>
      </c>
      <c r="BW756">
        <f>VLOOKUP(Table3[[#This Row],[Reference]],metron,15,FALSE)</f>
        <v>11.149200710479571</v>
      </c>
      <c r="BX756">
        <f>VLOOKUP(Table3[[#This Row],[Reference]],metron,16,FALSE)</f>
        <v>11.444049733570161</v>
      </c>
      <c r="BY756">
        <f>VLOOKUP(Table3[[#This Row],[Reference]],metron,17,FALSE)</f>
        <v>4.5257270693512304</v>
      </c>
      <c r="BZ756">
        <f>VLOOKUP(Table3[[#This Row],[Reference]],metron,18,FALSE)</f>
        <v>4.8465324384787474</v>
      </c>
      <c r="CA756">
        <f>VLOOKUP(Table3[[#This Row],[Reference]],metron,19,FALSE)</f>
        <v>6.6234736411283404</v>
      </c>
      <c r="CB756">
        <f>VLOOKUP(Table3[[#This Row],[Reference]],metron,20,FALSE)</f>
        <v>6.5975172950914134</v>
      </c>
      <c r="CC756">
        <f>VLOOKUP(Table3[[#This Row],[Reference]],metron,21,FALSE)</f>
        <v>12.90081154192967</v>
      </c>
      <c r="CD756">
        <f>VLOOKUP(Table3[[#This Row],[Reference]],metron,22,FALSE)</f>
        <v>13.00360685302074</v>
      </c>
      <c r="CE756">
        <f>VLOOKUP(Table3[[#This Row],[Reference]],metron,23,FALSE)</f>
        <v>1.7502145922746779</v>
      </c>
      <c r="CF756">
        <f>VLOOKUP(Table3[[#This Row],[Reference]],metron,24,FALSE)</f>
        <v>1.831402831402831</v>
      </c>
      <c r="CG756">
        <f>VLOOKUP(Table3[[#This Row],[Reference]],metron,25,FALSE)</f>
        <v>9.6525096525096526E-2</v>
      </c>
      <c r="CH756">
        <f>VLOOKUP(Table3[[#This Row],[Reference]],metron,26,FALSE)</f>
        <v>0.1244101244101244</v>
      </c>
    </row>
    <row r="757" spans="1:86" x14ac:dyDescent="0.45">
      <c r="A757">
        <v>1613444400</v>
      </c>
      <c r="B757" t="s">
        <v>1056</v>
      </c>
      <c r="C757" t="s">
        <v>64</v>
      </c>
      <c r="D757" t="s">
        <v>65</v>
      </c>
      <c r="E757" t="s">
        <v>693</v>
      </c>
      <c r="F757" t="s">
        <v>677</v>
      </c>
      <c r="G757" t="s">
        <v>743</v>
      </c>
      <c r="H757">
        <v>6</v>
      </c>
      <c r="I757">
        <v>1.08</v>
      </c>
      <c r="J757">
        <v>0.73</v>
      </c>
      <c r="K757">
        <v>1.43</v>
      </c>
      <c r="L757">
        <v>1.06</v>
      </c>
      <c r="M757">
        <v>0</v>
      </c>
      <c r="N757">
        <v>1</v>
      </c>
      <c r="O757">
        <v>1</v>
      </c>
      <c r="P757">
        <v>1</v>
      </c>
      <c r="Q757">
        <v>0</v>
      </c>
      <c r="R757">
        <v>1</v>
      </c>
      <c r="T757">
        <v>31</v>
      </c>
      <c r="U757">
        <v>5</v>
      </c>
      <c r="V757">
        <v>5</v>
      </c>
      <c r="W757">
        <v>1</v>
      </c>
      <c r="X757">
        <v>0</v>
      </c>
      <c r="Y757">
        <v>2</v>
      </c>
      <c r="Z757">
        <v>0</v>
      </c>
      <c r="AA757">
        <v>1</v>
      </c>
      <c r="AB757">
        <v>0</v>
      </c>
      <c r="AC757">
        <v>1</v>
      </c>
      <c r="AD757">
        <v>1</v>
      </c>
      <c r="AE757">
        <v>11</v>
      </c>
      <c r="AF757">
        <v>19</v>
      </c>
      <c r="AG757">
        <v>4</v>
      </c>
      <c r="AH757">
        <v>6</v>
      </c>
      <c r="AI757">
        <v>7</v>
      </c>
      <c r="AJ757">
        <v>13</v>
      </c>
      <c r="AK757">
        <v>12</v>
      </c>
      <c r="AL757">
        <v>10</v>
      </c>
      <c r="AM757">
        <v>64</v>
      </c>
      <c r="AN757">
        <v>36</v>
      </c>
      <c r="AO757">
        <v>1.35</v>
      </c>
      <c r="AP757">
        <v>1.88</v>
      </c>
      <c r="AQ757">
        <v>2</v>
      </c>
      <c r="AR757">
        <v>53</v>
      </c>
      <c r="AS757">
        <v>53</v>
      </c>
      <c r="AT757">
        <v>26</v>
      </c>
      <c r="AU757">
        <v>18</v>
      </c>
      <c r="AV757">
        <v>9</v>
      </c>
      <c r="AW757">
        <v>31</v>
      </c>
      <c r="AX757">
        <v>57</v>
      </c>
      <c r="AY757">
        <v>26</v>
      </c>
      <c r="AZ757">
        <v>61</v>
      </c>
      <c r="BA757">
        <v>10.31</v>
      </c>
      <c r="BB757">
        <v>5.39</v>
      </c>
      <c r="BC757">
        <v>1.91</v>
      </c>
      <c r="BD757">
        <v>3.25</v>
      </c>
      <c r="BE757">
        <v>4.3</v>
      </c>
      <c r="BF757">
        <f>(1/BC757+1/BD757+1/BE757-1)/3</f>
        <v>2.1270218883758425E-2</v>
      </c>
      <c r="BG757">
        <f>1/Table3[[#This Row],[odds_ft_home_team_win]]-Table3[[#This Row],[Margin/3]]</f>
        <v>0.5022899905403253</v>
      </c>
      <c r="BH757">
        <f>1/Table3[[#This Row],[odds_ft_draw]]-Table3[[#This Row],[Margin/3]]</f>
        <v>0.2864220888085493</v>
      </c>
      <c r="BI757">
        <f>1/Table3[[#This Row],[odds_ft_away_team_win]]-Table3[[#This Row],[Margin/3]]</f>
        <v>0.21128792065112528</v>
      </c>
      <c r="BJ757">
        <f>MROUND(Table3[[#This Row],[ProbH]]*100,2)/100</f>
        <v>0.5</v>
      </c>
      <c r="BK757">
        <v>1.49</v>
      </c>
      <c r="BL757">
        <v>2.2999999999999998</v>
      </c>
      <c r="BM757">
        <v>3.85</v>
      </c>
      <c r="BN757">
        <v>7</v>
      </c>
      <c r="BO757">
        <v>2.15</v>
      </c>
      <c r="BP757">
        <v>1.65</v>
      </c>
      <c r="BQ757" t="s">
        <v>698</v>
      </c>
      <c r="BR757">
        <f>VLOOKUP(Table3[[#This Row],[Reference]],metron,10,FALSE)</f>
        <v>2.5202079886551649</v>
      </c>
      <c r="BS757">
        <f>VLOOKUP(Table3[[#This Row],[Reference]],metron,11,FALSE)</f>
        <v>1.5342708579532029</v>
      </c>
      <c r="BT757">
        <f>VLOOKUP(Table3[[#This Row],[Reference]],metron,12,FALSE)</f>
        <v>0.98593713070196176</v>
      </c>
      <c r="BU757">
        <f>VLOOKUP(Table3[[#This Row],[Reference]],metron,13,FALSE)</f>
        <v>0.67513590167809023</v>
      </c>
      <c r="BV757">
        <f>VLOOKUP(Table3[[#This Row],[Reference]],metron,14,FALSE)</f>
        <v>0.4286727337194185</v>
      </c>
      <c r="BW757">
        <f>VLOOKUP(Table3[[#This Row],[Reference]],metron,15,FALSE)</f>
        <v>12.98669114272602</v>
      </c>
      <c r="BX757">
        <f>VLOOKUP(Table3[[#This Row],[Reference]],metron,16,FALSE)</f>
        <v>9.4167049105094076</v>
      </c>
      <c r="BY757">
        <f>VLOOKUP(Table3[[#This Row],[Reference]],metron,17,FALSE)</f>
        <v>5.6645716945996272</v>
      </c>
      <c r="BZ757">
        <f>VLOOKUP(Table3[[#This Row],[Reference]],metron,18,FALSE)</f>
        <v>4.0242085661080074</v>
      </c>
      <c r="CA757">
        <f>VLOOKUP(Table3[[#This Row],[Reference]],metron,19,FALSE)</f>
        <v>7.3221194481263927</v>
      </c>
      <c r="CB757">
        <f>VLOOKUP(Table3[[#This Row],[Reference]],metron,20,FALSE)</f>
        <v>5.3924963444014002</v>
      </c>
      <c r="CC757">
        <f>VLOOKUP(Table3[[#This Row],[Reference]],metron,21,FALSE)</f>
        <v>12.508162313432839</v>
      </c>
      <c r="CD757">
        <f>VLOOKUP(Table3[[#This Row],[Reference]],metron,22,FALSE)</f>
        <v>13.36963619402985</v>
      </c>
      <c r="CE757">
        <f>VLOOKUP(Table3[[#This Row],[Reference]],metron,23,FALSE)</f>
        <v>1.4438014689517029</v>
      </c>
      <c r="CF757">
        <f>VLOOKUP(Table3[[#This Row],[Reference]],metron,24,FALSE)</f>
        <v>1.9410193634542621</v>
      </c>
      <c r="CG757">
        <f>VLOOKUP(Table3[[#This Row],[Reference]],metron,25,FALSE)</f>
        <v>8.4130870242599604E-2</v>
      </c>
      <c r="CH757">
        <f>VLOOKUP(Table3[[#This Row],[Reference]],metron,26,FALSE)</f>
        <v>0.1275317160026708</v>
      </c>
    </row>
    <row r="758" spans="1:86" hidden="1" x14ac:dyDescent="0.45">
      <c r="A758">
        <v>1613617200</v>
      </c>
      <c r="B758" t="s">
        <v>1057</v>
      </c>
      <c r="C758" t="s">
        <v>64</v>
      </c>
      <c r="D758" t="s">
        <v>65</v>
      </c>
      <c r="E758" t="s">
        <v>661</v>
      </c>
      <c r="F758" t="s">
        <v>671</v>
      </c>
      <c r="G758" t="s">
        <v>725</v>
      </c>
      <c r="H758">
        <v>6</v>
      </c>
      <c r="I758">
        <v>1.77</v>
      </c>
      <c r="J758">
        <v>1.57</v>
      </c>
      <c r="K758">
        <v>1.53</v>
      </c>
      <c r="L758">
        <v>1.77</v>
      </c>
      <c r="M758">
        <v>0</v>
      </c>
      <c r="N758">
        <v>2</v>
      </c>
      <c r="O758">
        <v>2</v>
      </c>
      <c r="P758">
        <v>1</v>
      </c>
      <c r="Q758">
        <v>0</v>
      </c>
      <c r="R758">
        <v>1</v>
      </c>
      <c r="T758" t="s">
        <v>1058</v>
      </c>
      <c r="U758">
        <v>2</v>
      </c>
      <c r="V758">
        <v>1</v>
      </c>
      <c r="W758">
        <v>1</v>
      </c>
      <c r="X758">
        <v>0</v>
      </c>
      <c r="Y758">
        <v>1</v>
      </c>
      <c r="Z758">
        <v>0</v>
      </c>
      <c r="AA758">
        <v>1</v>
      </c>
      <c r="AB758">
        <v>0</v>
      </c>
      <c r="AC758">
        <v>0</v>
      </c>
      <c r="AD758">
        <v>1</v>
      </c>
      <c r="AE758">
        <v>12</v>
      </c>
      <c r="AF758">
        <v>7</v>
      </c>
      <c r="AG758">
        <v>7</v>
      </c>
      <c r="AH758">
        <v>4</v>
      </c>
      <c r="AI758">
        <v>5</v>
      </c>
      <c r="AJ758">
        <v>3</v>
      </c>
      <c r="AK758">
        <v>12</v>
      </c>
      <c r="AL758">
        <v>10</v>
      </c>
      <c r="AM758">
        <v>70</v>
      </c>
      <c r="AN758">
        <v>30</v>
      </c>
      <c r="AO758">
        <v>1.74</v>
      </c>
      <c r="AP758">
        <v>1.06</v>
      </c>
      <c r="AQ758">
        <v>2.4900000000000002</v>
      </c>
      <c r="AR758">
        <v>53</v>
      </c>
      <c r="AS758">
        <v>82</v>
      </c>
      <c r="AT758">
        <v>41</v>
      </c>
      <c r="AU758">
        <v>22</v>
      </c>
      <c r="AV758">
        <v>4</v>
      </c>
      <c r="AW758">
        <v>26</v>
      </c>
      <c r="AX758">
        <v>63</v>
      </c>
      <c r="AY758">
        <v>42</v>
      </c>
      <c r="AZ758">
        <v>89</v>
      </c>
      <c r="BA758">
        <v>11.32</v>
      </c>
      <c r="BB758">
        <v>3.65</v>
      </c>
      <c r="BC758">
        <v>1.95</v>
      </c>
      <c r="BD758">
        <v>3.4</v>
      </c>
      <c r="BE758">
        <v>3.8</v>
      </c>
      <c r="BF758">
        <f>(1/BC758+1/BD758+1/BE758-1)/3</f>
        <v>2.3365351538726136E-2</v>
      </c>
      <c r="BG758">
        <f>1/Table3[[#This Row],[odds_ft_home_team_win]]-Table3[[#This Row],[Margin/3]]</f>
        <v>0.48945516128178673</v>
      </c>
      <c r="BH758">
        <f>1/Table3[[#This Row],[odds_ft_draw]]-Table3[[#This Row],[Margin/3]]</f>
        <v>0.27075229552009739</v>
      </c>
      <c r="BI758">
        <f>1/Table3[[#This Row],[odds_ft_away_team_win]]-Table3[[#This Row],[Margin/3]]</f>
        <v>0.23979254319811596</v>
      </c>
      <c r="BJ758">
        <f>MROUND(Table3[[#This Row],[ProbH]]*100,2)/100</f>
        <v>0.48</v>
      </c>
      <c r="BK758">
        <v>1.43</v>
      </c>
      <c r="BL758">
        <v>2.15</v>
      </c>
      <c r="BM758">
        <v>3.8</v>
      </c>
      <c r="BN758">
        <v>7</v>
      </c>
      <c r="BO758">
        <v>1.95</v>
      </c>
      <c r="BP758">
        <v>1.8</v>
      </c>
      <c r="BQ758" t="s">
        <v>715</v>
      </c>
      <c r="BR758">
        <f>VLOOKUP(Table3[[#This Row],[Reference]],metron,10,FALSE)</f>
        <v>2.5271929824561399</v>
      </c>
      <c r="BS758">
        <f>VLOOKUP(Table3[[#This Row],[Reference]],metron,11,FALSE)</f>
        <v>1.510877192982456</v>
      </c>
      <c r="BT758">
        <f>VLOOKUP(Table3[[#This Row],[Reference]],metron,12,FALSE)</f>
        <v>1.0163157894736841</v>
      </c>
      <c r="BU758">
        <f>VLOOKUP(Table3[[#This Row],[Reference]],metron,13,FALSE)</f>
        <v>0.67350877192982461</v>
      </c>
      <c r="BV758">
        <f>VLOOKUP(Table3[[#This Row],[Reference]],metron,14,FALSE)</f>
        <v>0.4442105263157895</v>
      </c>
      <c r="BW758">
        <f>VLOOKUP(Table3[[#This Row],[Reference]],metron,15,FALSE)</f>
        <v>12.80980392156863</v>
      </c>
      <c r="BX758">
        <f>VLOOKUP(Table3[[#This Row],[Reference]],metron,16,FALSE)</f>
        <v>9.6872549019607845</v>
      </c>
      <c r="BY758">
        <f>VLOOKUP(Table3[[#This Row],[Reference]],metron,17,FALSE)</f>
        <v>5.6491169610129957</v>
      </c>
      <c r="BZ758">
        <f>VLOOKUP(Table3[[#This Row],[Reference]],metron,18,FALSE)</f>
        <v>4.1379540153282237</v>
      </c>
      <c r="CA758">
        <f>VLOOKUP(Table3[[#This Row],[Reference]],metron,19,FALSE)</f>
        <v>7.1606869605556343</v>
      </c>
      <c r="CB758">
        <f>VLOOKUP(Table3[[#This Row],[Reference]],metron,20,FALSE)</f>
        <v>5.5493008866325608</v>
      </c>
      <c r="CC758">
        <f>VLOOKUP(Table3[[#This Row],[Reference]],metron,21,FALSE)</f>
        <v>12.9029029029029</v>
      </c>
      <c r="CD758">
        <f>VLOOKUP(Table3[[#This Row],[Reference]],metron,22,FALSE)</f>
        <v>13.75508842175509</v>
      </c>
      <c r="CE758">
        <f>VLOOKUP(Table3[[#This Row],[Reference]],metron,23,FALSE)</f>
        <v>1.5287356321839081</v>
      </c>
      <c r="CF758">
        <f>VLOOKUP(Table3[[#This Row],[Reference]],metron,24,FALSE)</f>
        <v>1.9664750957854411</v>
      </c>
      <c r="CG758">
        <f>VLOOKUP(Table3[[#This Row],[Reference]],metron,25,FALSE)</f>
        <v>8.8441890166028103E-2</v>
      </c>
      <c r="CH758">
        <f>VLOOKUP(Table3[[#This Row],[Reference]],metron,26,FALSE)</f>
        <v>0.13409961685823751</v>
      </c>
    </row>
    <row r="759" spans="1:86" hidden="1" x14ac:dyDescent="0.45">
      <c r="A759">
        <v>1613703600</v>
      </c>
      <c r="B759" t="s">
        <v>1059</v>
      </c>
      <c r="C759" t="s">
        <v>64</v>
      </c>
      <c r="D759" t="s">
        <v>65</v>
      </c>
      <c r="E759" t="s">
        <v>688</v>
      </c>
      <c r="F759" t="s">
        <v>672</v>
      </c>
      <c r="G759" t="s">
        <v>717</v>
      </c>
      <c r="H759">
        <v>7</v>
      </c>
      <c r="I759">
        <v>1.0900000000000001</v>
      </c>
      <c r="J759">
        <v>0.91</v>
      </c>
      <c r="K759">
        <v>1</v>
      </c>
      <c r="L759">
        <v>0.8</v>
      </c>
      <c r="M759">
        <v>1</v>
      </c>
      <c r="N759">
        <v>0</v>
      </c>
      <c r="O759">
        <v>1</v>
      </c>
      <c r="P759">
        <v>1</v>
      </c>
      <c r="Q759">
        <v>1</v>
      </c>
      <c r="R759">
        <v>0</v>
      </c>
      <c r="S759">
        <v>15</v>
      </c>
      <c r="U759">
        <v>3</v>
      </c>
      <c r="V759">
        <v>5</v>
      </c>
      <c r="W759">
        <v>3</v>
      </c>
      <c r="X759">
        <v>1</v>
      </c>
      <c r="Y759">
        <v>5</v>
      </c>
      <c r="Z759">
        <v>1</v>
      </c>
      <c r="AA759">
        <v>1</v>
      </c>
      <c r="AB759">
        <v>3</v>
      </c>
      <c r="AC759">
        <v>2</v>
      </c>
      <c r="AD759">
        <v>4</v>
      </c>
      <c r="AE759">
        <v>6</v>
      </c>
      <c r="AF759">
        <v>13</v>
      </c>
      <c r="AG759">
        <v>3</v>
      </c>
      <c r="AH759">
        <v>2</v>
      </c>
      <c r="AI759">
        <v>3</v>
      </c>
      <c r="AJ759">
        <v>11</v>
      </c>
      <c r="AK759">
        <v>22</v>
      </c>
      <c r="AL759">
        <v>10</v>
      </c>
      <c r="AM759">
        <v>35</v>
      </c>
      <c r="AN759">
        <v>65</v>
      </c>
      <c r="AO759">
        <v>0.83</v>
      </c>
      <c r="AP759">
        <v>1.31</v>
      </c>
      <c r="AQ759">
        <v>2.82</v>
      </c>
      <c r="AR759">
        <v>73</v>
      </c>
      <c r="AS759">
        <v>96</v>
      </c>
      <c r="AT759">
        <v>59</v>
      </c>
      <c r="AU759">
        <v>27</v>
      </c>
      <c r="AV759">
        <v>5</v>
      </c>
      <c r="AW759">
        <v>46</v>
      </c>
      <c r="AX759">
        <v>91</v>
      </c>
      <c r="AY759">
        <v>36</v>
      </c>
      <c r="AZ759">
        <v>78</v>
      </c>
      <c r="BA759">
        <v>10.64</v>
      </c>
      <c r="BB759">
        <v>4.7300000000000004</v>
      </c>
      <c r="BC759">
        <v>2.9</v>
      </c>
      <c r="BD759">
        <v>3.4</v>
      </c>
      <c r="BE759">
        <v>2.25</v>
      </c>
      <c r="BF759">
        <f>(1/BC759+1/BD759+1/BE759-1)/3</f>
        <v>2.779655923672153E-2</v>
      </c>
      <c r="BG759">
        <f>1/Table3[[#This Row],[odds_ft_home_team_win]]-Table3[[#This Row],[Margin/3]]</f>
        <v>0.31703102697017504</v>
      </c>
      <c r="BH759">
        <f>1/Table3[[#This Row],[odds_ft_draw]]-Table3[[#This Row],[Margin/3]]</f>
        <v>0.26632108782210201</v>
      </c>
      <c r="BI759">
        <f>1/Table3[[#This Row],[odds_ft_away_team_win]]-Table3[[#This Row],[Margin/3]]</f>
        <v>0.41664788520772289</v>
      </c>
      <c r="BJ759">
        <f>MROUND(Table3[[#This Row],[ProbH]]*100,2)/100</f>
        <v>0.32</v>
      </c>
      <c r="BK759">
        <v>1.24</v>
      </c>
      <c r="BL759">
        <v>1.86</v>
      </c>
      <c r="BM759">
        <v>2.9</v>
      </c>
      <c r="BN759">
        <v>6</v>
      </c>
      <c r="BO759">
        <v>1.8</v>
      </c>
      <c r="BP759">
        <v>2</v>
      </c>
      <c r="BQ759" t="s">
        <v>691</v>
      </c>
      <c r="BR759">
        <f>VLOOKUP(Table3[[#This Row],[Reference]],metron,10,FALSE)</f>
        <v>2.5313454284174597</v>
      </c>
      <c r="BS759">
        <f>VLOOKUP(Table3[[#This Row],[Reference]],metron,11,FALSE)</f>
        <v>1.210167055864918</v>
      </c>
      <c r="BT759">
        <f>VLOOKUP(Table3[[#This Row],[Reference]],metron,12,FALSE)</f>
        <v>1.3211783725525419</v>
      </c>
      <c r="BU759">
        <f>VLOOKUP(Table3[[#This Row],[Reference]],metron,13,FALSE)</f>
        <v>0.53135669362084459</v>
      </c>
      <c r="BV759">
        <f>VLOOKUP(Table3[[#This Row],[Reference]],metron,14,FALSE)</f>
        <v>0.55633423180592989</v>
      </c>
      <c r="BW759">
        <f>VLOOKUP(Table3[[#This Row],[Reference]],metron,15,FALSE)</f>
        <v>11.21109010712035</v>
      </c>
      <c r="BX759">
        <f>VLOOKUP(Table3[[#This Row],[Reference]],metron,16,FALSE)</f>
        <v>11.01700787401575</v>
      </c>
      <c r="BY759">
        <f>VLOOKUP(Table3[[#This Row],[Reference]],metron,17,FALSE)</f>
        <v>4.6792332268370611</v>
      </c>
      <c r="BZ759">
        <f>VLOOKUP(Table3[[#This Row],[Reference]],metron,18,FALSE)</f>
        <v>4.7080804854679013</v>
      </c>
      <c r="CA759">
        <f>VLOOKUP(Table3[[#This Row],[Reference]],metron,19,FALSE)</f>
        <v>6.5318568802832893</v>
      </c>
      <c r="CB759">
        <f>VLOOKUP(Table3[[#This Row],[Reference]],metron,20,FALSE)</f>
        <v>6.3089273885478487</v>
      </c>
      <c r="CC759">
        <f>VLOOKUP(Table3[[#This Row],[Reference]],metron,21,FALSE)</f>
        <v>12.72547770700637</v>
      </c>
      <c r="CD759">
        <f>VLOOKUP(Table3[[#This Row],[Reference]],metron,22,FALSE)</f>
        <v>13.06847133757962</v>
      </c>
      <c r="CE759">
        <f>VLOOKUP(Table3[[#This Row],[Reference]],metron,23,FALSE)</f>
        <v>1.6902356902356901</v>
      </c>
      <c r="CF759">
        <f>VLOOKUP(Table3[[#This Row],[Reference]],metron,24,FALSE)</f>
        <v>1.8050198959289869</v>
      </c>
      <c r="CG759">
        <f>VLOOKUP(Table3[[#This Row],[Reference]],metron,25,FALSE)</f>
        <v>0.105907560453015</v>
      </c>
      <c r="CH759">
        <f>VLOOKUP(Table3[[#This Row],[Reference]],metron,26,FALSE)</f>
        <v>0.1141720232629324</v>
      </c>
    </row>
    <row r="760" spans="1:86" hidden="1" x14ac:dyDescent="0.45">
      <c r="A760">
        <v>1613784600</v>
      </c>
      <c r="B760" t="s">
        <v>1060</v>
      </c>
      <c r="C760" t="s">
        <v>64</v>
      </c>
      <c r="D760" t="s">
        <v>65</v>
      </c>
      <c r="E760" t="s">
        <v>660</v>
      </c>
      <c r="F760" t="s">
        <v>704</v>
      </c>
      <c r="G760" t="s">
        <v>760</v>
      </c>
      <c r="H760">
        <v>7</v>
      </c>
      <c r="I760">
        <v>1.45</v>
      </c>
      <c r="J760">
        <v>1.5</v>
      </c>
      <c r="K760">
        <v>1.29</v>
      </c>
      <c r="L760">
        <v>1.39</v>
      </c>
      <c r="M760">
        <v>1</v>
      </c>
      <c r="N760">
        <v>1</v>
      </c>
      <c r="O760">
        <v>2</v>
      </c>
      <c r="P760">
        <v>1</v>
      </c>
      <c r="Q760">
        <v>0</v>
      </c>
      <c r="R760">
        <v>1</v>
      </c>
      <c r="S760">
        <v>80</v>
      </c>
      <c r="T760">
        <v>36</v>
      </c>
      <c r="U760">
        <v>3</v>
      </c>
      <c r="V760">
        <v>6</v>
      </c>
      <c r="W760">
        <v>1</v>
      </c>
      <c r="X760">
        <v>0</v>
      </c>
      <c r="Y760">
        <v>1</v>
      </c>
      <c r="Z760">
        <v>0</v>
      </c>
      <c r="AA760">
        <v>0</v>
      </c>
      <c r="AB760">
        <v>1</v>
      </c>
      <c r="AC760">
        <v>0</v>
      </c>
      <c r="AD760">
        <v>1</v>
      </c>
      <c r="AE760">
        <v>14</v>
      </c>
      <c r="AF760">
        <v>12</v>
      </c>
      <c r="AG760">
        <v>6</v>
      </c>
      <c r="AH760">
        <v>4</v>
      </c>
      <c r="AI760">
        <v>8</v>
      </c>
      <c r="AJ760">
        <v>8</v>
      </c>
      <c r="AK760">
        <v>10</v>
      </c>
      <c r="AL760">
        <v>12</v>
      </c>
      <c r="AM760">
        <v>49</v>
      </c>
      <c r="AN760">
        <v>51</v>
      </c>
      <c r="AO760">
        <v>1.49</v>
      </c>
      <c r="AP760">
        <v>1.4</v>
      </c>
      <c r="AQ760">
        <v>2.2999999999999998</v>
      </c>
      <c r="AR760">
        <v>52</v>
      </c>
      <c r="AS760">
        <v>74</v>
      </c>
      <c r="AT760">
        <v>43</v>
      </c>
      <c r="AU760">
        <v>13</v>
      </c>
      <c r="AV760">
        <v>5</v>
      </c>
      <c r="AW760">
        <v>35</v>
      </c>
      <c r="AX760">
        <v>75</v>
      </c>
      <c r="AY760">
        <v>26</v>
      </c>
      <c r="AZ760">
        <v>74</v>
      </c>
      <c r="BA760">
        <v>8.92</v>
      </c>
      <c r="BB760">
        <v>5.16</v>
      </c>
      <c r="BC760">
        <v>4.5</v>
      </c>
      <c r="BD760">
        <v>3.35</v>
      </c>
      <c r="BE760">
        <v>1.8</v>
      </c>
      <c r="BF760">
        <f>(1/BC760+1/BD760+1/BE760-1)/3</f>
        <v>2.5428413488114938E-2</v>
      </c>
      <c r="BG760">
        <f>1/Table3[[#This Row],[odds_ft_home_team_win]]-Table3[[#This Row],[Margin/3]]</f>
        <v>0.19679380873410726</v>
      </c>
      <c r="BH760">
        <f>1/Table3[[#This Row],[odds_ft_draw]]-Table3[[#This Row],[Margin/3]]</f>
        <v>0.27307904919845222</v>
      </c>
      <c r="BI760">
        <f>1/Table3[[#This Row],[odds_ft_away_team_win]]-Table3[[#This Row],[Margin/3]]</f>
        <v>0.5301271420674406</v>
      </c>
      <c r="BJ760">
        <f>MROUND(Table3[[#This Row],[ProbH]]*100,2)/100</f>
        <v>0.2</v>
      </c>
      <c r="BK760">
        <v>1.39</v>
      </c>
      <c r="BL760">
        <v>2.1</v>
      </c>
      <c r="BM760">
        <v>3.45</v>
      </c>
      <c r="BN760">
        <v>6</v>
      </c>
      <c r="BO760">
        <v>1.91</v>
      </c>
      <c r="BP760">
        <v>1.83</v>
      </c>
      <c r="BQ760" t="s">
        <v>664</v>
      </c>
      <c r="BR760">
        <f>VLOOKUP(Table3[[#This Row],[Reference]],metron,10,FALSE)</f>
        <v>2.7065095398428731</v>
      </c>
      <c r="BS760">
        <f>VLOOKUP(Table3[[#This Row],[Reference]],metron,11,FALSE)</f>
        <v>1.0101010101010099</v>
      </c>
      <c r="BT760">
        <f>VLOOKUP(Table3[[#This Row],[Reference]],metron,12,FALSE)</f>
        <v>1.696408529741863</v>
      </c>
      <c r="BU760">
        <f>VLOOKUP(Table3[[#This Row],[Reference]],metron,13,FALSE)</f>
        <v>0.44044943820224719</v>
      </c>
      <c r="BV760">
        <f>VLOOKUP(Table3[[#This Row],[Reference]],metron,14,FALSE)</f>
        <v>0.74606741573033708</v>
      </c>
      <c r="BW760">
        <f>VLOOKUP(Table3[[#This Row],[Reference]],metron,15,FALSE)</f>
        <v>10.265072765072761</v>
      </c>
      <c r="BX760">
        <f>VLOOKUP(Table3[[#This Row],[Reference]],metron,16,FALSE)</f>
        <v>13.023908523908521</v>
      </c>
      <c r="BY760">
        <f>VLOOKUP(Table3[[#This Row],[Reference]],metron,17,FALSE)</f>
        <v>4.0483193277310923</v>
      </c>
      <c r="BZ760">
        <f>VLOOKUP(Table3[[#This Row],[Reference]],metron,18,FALSE)</f>
        <v>5.60609243697479</v>
      </c>
      <c r="CA760">
        <f>VLOOKUP(Table3[[#This Row],[Reference]],metron,19,FALSE)</f>
        <v>6.2167534373416684</v>
      </c>
      <c r="CB760">
        <f>VLOOKUP(Table3[[#This Row],[Reference]],metron,20,FALSE)</f>
        <v>7.4178160869337306</v>
      </c>
      <c r="CC760">
        <f>VLOOKUP(Table3[[#This Row],[Reference]],metron,21,FALSE)</f>
        <v>13.223628691983119</v>
      </c>
      <c r="CD760">
        <f>VLOOKUP(Table3[[#This Row],[Reference]],metron,22,FALSE)</f>
        <v>12.78586497890295</v>
      </c>
      <c r="CE760">
        <f>VLOOKUP(Table3[[#This Row],[Reference]],metron,23,FALSE)</f>
        <v>1.8442211055276381</v>
      </c>
      <c r="CF760">
        <f>VLOOKUP(Table3[[#This Row],[Reference]],metron,24,FALSE)</f>
        <v>1.7989949748743721</v>
      </c>
      <c r="CG760">
        <f>VLOOKUP(Table3[[#This Row],[Reference]],metron,25,FALSE)</f>
        <v>0.12060301507537689</v>
      </c>
      <c r="CH760">
        <f>VLOOKUP(Table3[[#This Row],[Reference]],metron,26,FALSE)</f>
        <v>0.11658291457286429</v>
      </c>
    </row>
    <row r="761" spans="1:86" hidden="1" x14ac:dyDescent="0.45">
      <c r="A761">
        <v>1613791800</v>
      </c>
      <c r="B761" t="s">
        <v>1061</v>
      </c>
      <c r="C761" t="s">
        <v>64</v>
      </c>
      <c r="D761" t="s">
        <v>65</v>
      </c>
      <c r="E761" t="s">
        <v>689</v>
      </c>
      <c r="F761" t="s">
        <v>699</v>
      </c>
      <c r="G761" t="s">
        <v>684</v>
      </c>
      <c r="H761">
        <v>7</v>
      </c>
      <c r="I761">
        <v>1.4</v>
      </c>
      <c r="J761">
        <v>0.45</v>
      </c>
      <c r="K761">
        <v>1.41</v>
      </c>
      <c r="L761">
        <v>0.65</v>
      </c>
      <c r="M761">
        <v>1</v>
      </c>
      <c r="N761">
        <v>0</v>
      </c>
      <c r="O761">
        <v>1</v>
      </c>
      <c r="P761">
        <v>0</v>
      </c>
      <c r="Q761">
        <v>0</v>
      </c>
      <c r="R761">
        <v>0</v>
      </c>
      <c r="S761">
        <v>53</v>
      </c>
      <c r="U761">
        <v>0</v>
      </c>
      <c r="V761">
        <v>1</v>
      </c>
      <c r="W761">
        <v>1</v>
      </c>
      <c r="X761">
        <v>0</v>
      </c>
      <c r="Y761">
        <v>2</v>
      </c>
      <c r="Z761">
        <v>0</v>
      </c>
      <c r="AA761">
        <v>0</v>
      </c>
      <c r="AB761">
        <v>1</v>
      </c>
      <c r="AC761">
        <v>0</v>
      </c>
      <c r="AD761">
        <v>2</v>
      </c>
      <c r="AE761">
        <v>5</v>
      </c>
      <c r="AF761">
        <v>9</v>
      </c>
      <c r="AG761">
        <v>2</v>
      </c>
      <c r="AH761">
        <v>5</v>
      </c>
      <c r="AI761">
        <v>3</v>
      </c>
      <c r="AJ761">
        <v>4</v>
      </c>
      <c r="AK761">
        <v>19</v>
      </c>
      <c r="AL761">
        <v>13</v>
      </c>
      <c r="AM761">
        <v>55</v>
      </c>
      <c r="AN761">
        <v>45</v>
      </c>
      <c r="AO761">
        <v>0.74</v>
      </c>
      <c r="AP761">
        <v>1.21</v>
      </c>
      <c r="AQ761">
        <v>2.38</v>
      </c>
      <c r="AR761">
        <v>47</v>
      </c>
      <c r="AS761">
        <v>66</v>
      </c>
      <c r="AT761">
        <v>37</v>
      </c>
      <c r="AU761">
        <v>23</v>
      </c>
      <c r="AV761">
        <v>14</v>
      </c>
      <c r="AW761">
        <v>18</v>
      </c>
      <c r="AX761">
        <v>48</v>
      </c>
      <c r="AY761">
        <v>47</v>
      </c>
      <c r="AZ761">
        <v>67</v>
      </c>
      <c r="BA761">
        <v>9.0500000000000007</v>
      </c>
      <c r="BB761">
        <v>4.37</v>
      </c>
      <c r="BC761">
        <v>2.2200000000000002</v>
      </c>
      <c r="BD761">
        <v>3.2</v>
      </c>
      <c r="BE761">
        <v>3.65</v>
      </c>
      <c r="BF761">
        <f>(1/BC761+1/BD761+1/BE761-1)/3</f>
        <v>1.2307684396725508E-2</v>
      </c>
      <c r="BG761">
        <f>1/Table3[[#This Row],[odds_ft_home_team_win]]-Table3[[#This Row],[Margin/3]]</f>
        <v>0.43814276605372487</v>
      </c>
      <c r="BH761">
        <f>1/Table3[[#This Row],[odds_ft_draw]]-Table3[[#This Row],[Margin/3]]</f>
        <v>0.30019231560327447</v>
      </c>
      <c r="BI761">
        <f>1/Table3[[#This Row],[odds_ft_away_team_win]]-Table3[[#This Row],[Margin/3]]</f>
        <v>0.26166491834300049</v>
      </c>
      <c r="BJ761">
        <f>MROUND(Table3[[#This Row],[ProbH]]*100,2)/100</f>
        <v>0.44</v>
      </c>
      <c r="BK761">
        <v>1.36</v>
      </c>
      <c r="BL761">
        <v>2</v>
      </c>
      <c r="BM761">
        <v>3.3</v>
      </c>
      <c r="BN761">
        <v>5.75</v>
      </c>
      <c r="BO761">
        <v>1.87</v>
      </c>
      <c r="BP761">
        <v>1.91</v>
      </c>
      <c r="BQ761" t="s">
        <v>713</v>
      </c>
      <c r="BR761">
        <f>VLOOKUP(Table3[[#This Row],[Reference]],metron,10,FALSE)</f>
        <v>2.4807646356033461</v>
      </c>
      <c r="BS761">
        <f>VLOOKUP(Table3[[#This Row],[Reference]],metron,11,FALSE)</f>
        <v>1.4140979689366791</v>
      </c>
      <c r="BT761">
        <f>VLOOKUP(Table3[[#This Row],[Reference]],metron,12,FALSE)</f>
        <v>1.0666666666666671</v>
      </c>
      <c r="BU761">
        <f>VLOOKUP(Table3[[#This Row],[Reference]],metron,13,FALSE)</f>
        <v>0.62712066905615294</v>
      </c>
      <c r="BV761">
        <f>VLOOKUP(Table3[[#This Row],[Reference]],metron,14,FALSE)</f>
        <v>0.46009557945041818</v>
      </c>
      <c r="BW761">
        <f>VLOOKUP(Table3[[#This Row],[Reference]],metron,15,FALSE)</f>
        <v>12.56969280146722</v>
      </c>
      <c r="BX761">
        <f>VLOOKUP(Table3[[#This Row],[Reference]],metron,16,FALSE)</f>
        <v>9.8695552498853729</v>
      </c>
      <c r="BY761">
        <f>VLOOKUP(Table3[[#This Row],[Reference]],metron,17,FALSE)</f>
        <v>5.2754256787850897</v>
      </c>
      <c r="BZ761">
        <f>VLOOKUP(Table3[[#This Row],[Reference]],metron,18,FALSE)</f>
        <v>4.1279337321675103</v>
      </c>
      <c r="CA761">
        <f>VLOOKUP(Table3[[#This Row],[Reference]],metron,19,FALSE)</f>
        <v>7.2942671226821298</v>
      </c>
      <c r="CB761">
        <f>VLOOKUP(Table3[[#This Row],[Reference]],metron,20,FALSE)</f>
        <v>5.7416215177178627</v>
      </c>
      <c r="CC761">
        <f>VLOOKUP(Table3[[#This Row],[Reference]],metron,21,FALSE)</f>
        <v>12.897246007868549</v>
      </c>
      <c r="CD761">
        <f>VLOOKUP(Table3[[#This Row],[Reference]],metron,22,FALSE)</f>
        <v>13.507058551261281</v>
      </c>
      <c r="CE761">
        <f>VLOOKUP(Table3[[#This Row],[Reference]],metron,23,FALSE)</f>
        <v>1.576522702104098</v>
      </c>
      <c r="CF761">
        <f>VLOOKUP(Table3[[#This Row],[Reference]],metron,24,FALSE)</f>
        <v>1.917165005537099</v>
      </c>
      <c r="CG761">
        <f>VLOOKUP(Table3[[#This Row],[Reference]],metron,25,FALSE)</f>
        <v>8.4385382059800659E-2</v>
      </c>
      <c r="CH761">
        <f>VLOOKUP(Table3[[#This Row],[Reference]],metron,26,FALSE)</f>
        <v>0.1233665559246955</v>
      </c>
    </row>
    <row r="762" spans="1:86" hidden="1" x14ac:dyDescent="0.45">
      <c r="A762">
        <v>1613869200</v>
      </c>
      <c r="B762" t="s">
        <v>1062</v>
      </c>
      <c r="C762" t="s">
        <v>64</v>
      </c>
      <c r="D762" t="s">
        <v>65</v>
      </c>
      <c r="E762" t="s">
        <v>671</v>
      </c>
      <c r="F762" t="s">
        <v>705</v>
      </c>
      <c r="G762" t="s">
        <v>710</v>
      </c>
      <c r="H762">
        <v>7</v>
      </c>
      <c r="I762">
        <v>1.83</v>
      </c>
      <c r="J762">
        <v>0.5</v>
      </c>
      <c r="K762">
        <v>2.1800000000000002</v>
      </c>
      <c r="L762">
        <v>0.55000000000000004</v>
      </c>
      <c r="M762">
        <v>3</v>
      </c>
      <c r="N762">
        <v>2</v>
      </c>
      <c r="O762">
        <v>5</v>
      </c>
      <c r="P762">
        <v>4</v>
      </c>
      <c r="Q762">
        <v>2</v>
      </c>
      <c r="R762">
        <v>2</v>
      </c>
      <c r="S762" t="s">
        <v>1063</v>
      </c>
      <c r="T762" t="s">
        <v>1064</v>
      </c>
      <c r="U762">
        <v>2</v>
      </c>
      <c r="V762">
        <v>1</v>
      </c>
      <c r="W762">
        <v>1</v>
      </c>
      <c r="X762">
        <v>0</v>
      </c>
      <c r="Y762">
        <v>4</v>
      </c>
      <c r="Z762">
        <v>0</v>
      </c>
      <c r="AA762">
        <v>1</v>
      </c>
      <c r="AB762">
        <v>0</v>
      </c>
      <c r="AC762">
        <v>1</v>
      </c>
      <c r="AD762">
        <v>3</v>
      </c>
      <c r="AE762">
        <v>15</v>
      </c>
      <c r="AF762">
        <v>11</v>
      </c>
      <c r="AG762">
        <v>4</v>
      </c>
      <c r="AH762">
        <v>3</v>
      </c>
      <c r="AI762">
        <v>11</v>
      </c>
      <c r="AJ762">
        <v>8</v>
      </c>
      <c r="AK762">
        <v>7</v>
      </c>
      <c r="AL762">
        <v>17</v>
      </c>
      <c r="AM762">
        <v>41</v>
      </c>
      <c r="AN762">
        <v>59</v>
      </c>
      <c r="AO762">
        <v>1.51</v>
      </c>
      <c r="AP762">
        <v>1.21</v>
      </c>
      <c r="AQ762">
        <v>2.8</v>
      </c>
      <c r="AR762">
        <v>54</v>
      </c>
      <c r="AS762">
        <v>75</v>
      </c>
      <c r="AT762">
        <v>55</v>
      </c>
      <c r="AU762">
        <v>34</v>
      </c>
      <c r="AV762">
        <v>25</v>
      </c>
      <c r="AW762">
        <v>54</v>
      </c>
      <c r="AX762">
        <v>71</v>
      </c>
      <c r="AY762">
        <v>33</v>
      </c>
      <c r="AZ762">
        <v>75</v>
      </c>
      <c r="BA762">
        <v>11.58</v>
      </c>
      <c r="BB762">
        <v>4.41</v>
      </c>
      <c r="BC762">
        <v>1.74</v>
      </c>
      <c r="BD762">
        <v>3.65</v>
      </c>
      <c r="BE762">
        <v>4.55</v>
      </c>
      <c r="BF762">
        <f>(1/BC762+1/BD762+1/BE762-1)/3</f>
        <v>2.2821822066035519E-2</v>
      </c>
      <c r="BG762">
        <f>1/Table3[[#This Row],[odds_ft_home_team_win]]-Table3[[#This Row],[Margin/3]]</f>
        <v>0.55189082161212533</v>
      </c>
      <c r="BH762">
        <f>1/Table3[[#This Row],[odds_ft_draw]]-Table3[[#This Row],[Margin/3]]</f>
        <v>0.25115078067369051</v>
      </c>
      <c r="BI762">
        <f>1/Table3[[#This Row],[odds_ft_away_team_win]]-Table3[[#This Row],[Margin/3]]</f>
        <v>0.19695839771418425</v>
      </c>
      <c r="BJ762">
        <f>MROUND(Table3[[#This Row],[ProbH]]*100,2)/100</f>
        <v>0.56000000000000005</v>
      </c>
      <c r="BK762">
        <v>1.31</v>
      </c>
      <c r="BL762">
        <v>1.8</v>
      </c>
      <c r="BM762">
        <v>2.85</v>
      </c>
      <c r="BN762">
        <v>4.9000000000000004</v>
      </c>
      <c r="BO762">
        <v>1.8</v>
      </c>
      <c r="BP762">
        <v>1.95</v>
      </c>
      <c r="BQ762" t="s">
        <v>770</v>
      </c>
      <c r="BR762">
        <f>VLOOKUP(Table3[[#This Row],[Reference]],metron,10,FALSE)</f>
        <v>2.6892488954344627</v>
      </c>
      <c r="BS762">
        <f>VLOOKUP(Table3[[#This Row],[Reference]],metron,11,FALSE)</f>
        <v>1.7546812539448771</v>
      </c>
      <c r="BT762">
        <f>VLOOKUP(Table3[[#This Row],[Reference]],metron,12,FALSE)</f>
        <v>0.93456764148958549</v>
      </c>
      <c r="BU762">
        <f>VLOOKUP(Table3[[#This Row],[Reference]],metron,13,FALSE)</f>
        <v>0.77824531874605507</v>
      </c>
      <c r="BV762">
        <f>VLOOKUP(Table3[[#This Row],[Reference]],metron,14,FALSE)</f>
        <v>0.41237113402061848</v>
      </c>
      <c r="BW762">
        <f>VLOOKUP(Table3[[#This Row],[Reference]],metron,15,FALSE)</f>
        <v>13.77153558052435</v>
      </c>
      <c r="BX762">
        <f>VLOOKUP(Table3[[#This Row],[Reference]],metron,16,FALSE)</f>
        <v>9.0445692883895124</v>
      </c>
      <c r="BY762">
        <f>VLOOKUP(Table3[[#This Row],[Reference]],metron,17,FALSE)</f>
        <v>6.0821292775665396</v>
      </c>
      <c r="BZ762">
        <f>VLOOKUP(Table3[[#This Row],[Reference]],metron,18,FALSE)</f>
        <v>3.8201520912547529</v>
      </c>
      <c r="CA762">
        <f>VLOOKUP(Table3[[#This Row],[Reference]],metron,19,FALSE)</f>
        <v>7.6894063029578108</v>
      </c>
      <c r="CB762">
        <f>VLOOKUP(Table3[[#This Row],[Reference]],metron,20,FALSE)</f>
        <v>5.224417197134759</v>
      </c>
      <c r="CC762">
        <f>VLOOKUP(Table3[[#This Row],[Reference]],metron,21,FALSE)</f>
        <v>12.297605473204101</v>
      </c>
      <c r="CD762">
        <f>VLOOKUP(Table3[[#This Row],[Reference]],metron,22,FALSE)</f>
        <v>13.310908399847969</v>
      </c>
      <c r="CE762">
        <f>VLOOKUP(Table3[[#This Row],[Reference]],metron,23,FALSE)</f>
        <v>1.3713126843657819</v>
      </c>
      <c r="CF762">
        <f>VLOOKUP(Table3[[#This Row],[Reference]],metron,24,FALSE)</f>
        <v>1.9516961651917399</v>
      </c>
      <c r="CG762">
        <f>VLOOKUP(Table3[[#This Row],[Reference]],metron,25,FALSE)</f>
        <v>6.6002949852507375E-2</v>
      </c>
      <c r="CH762">
        <f>VLOOKUP(Table3[[#This Row],[Reference]],metron,26,FALSE)</f>
        <v>0.1297935103244838</v>
      </c>
    </row>
    <row r="763" spans="1:86" hidden="1" x14ac:dyDescent="0.45">
      <c r="A763">
        <v>1613876400</v>
      </c>
      <c r="B763" t="s">
        <v>1065</v>
      </c>
      <c r="C763" t="s">
        <v>64</v>
      </c>
      <c r="D763" t="s">
        <v>65</v>
      </c>
      <c r="E763" t="s">
        <v>677</v>
      </c>
      <c r="F763" t="s">
        <v>694</v>
      </c>
      <c r="G763" t="s">
        <v>735</v>
      </c>
      <c r="H763">
        <v>7</v>
      </c>
      <c r="I763">
        <v>0.73</v>
      </c>
      <c r="J763">
        <v>1.18</v>
      </c>
      <c r="K763">
        <v>1.21</v>
      </c>
      <c r="L763">
        <v>1.63</v>
      </c>
      <c r="M763">
        <v>0</v>
      </c>
      <c r="N763">
        <v>2</v>
      </c>
      <c r="O763">
        <v>2</v>
      </c>
      <c r="P763">
        <v>1</v>
      </c>
      <c r="Q763">
        <v>0</v>
      </c>
      <c r="R763">
        <v>1</v>
      </c>
      <c r="T763" t="s">
        <v>156</v>
      </c>
      <c r="U763">
        <v>6</v>
      </c>
      <c r="V763">
        <v>4</v>
      </c>
      <c r="W763">
        <v>2</v>
      </c>
      <c r="X763">
        <v>1</v>
      </c>
      <c r="Y763">
        <v>4</v>
      </c>
      <c r="Z763">
        <v>0</v>
      </c>
      <c r="AA763">
        <v>2</v>
      </c>
      <c r="AB763">
        <v>1</v>
      </c>
      <c r="AC763">
        <v>1</v>
      </c>
      <c r="AD763">
        <v>3</v>
      </c>
      <c r="AE763">
        <v>10</v>
      </c>
      <c r="AF763">
        <v>8</v>
      </c>
      <c r="AG763">
        <v>0</v>
      </c>
      <c r="AH763">
        <v>3</v>
      </c>
      <c r="AI763">
        <v>10</v>
      </c>
      <c r="AJ763">
        <v>5</v>
      </c>
      <c r="AK763">
        <v>14</v>
      </c>
      <c r="AL763">
        <v>16</v>
      </c>
      <c r="AM763">
        <v>41</v>
      </c>
      <c r="AN763">
        <v>59</v>
      </c>
      <c r="AO763">
        <v>0.9</v>
      </c>
      <c r="AP763">
        <v>0.87</v>
      </c>
      <c r="AQ763">
        <v>2.19</v>
      </c>
      <c r="AR763">
        <v>55</v>
      </c>
      <c r="AS763">
        <v>64</v>
      </c>
      <c r="AT763">
        <v>32</v>
      </c>
      <c r="AU763">
        <v>14</v>
      </c>
      <c r="AV763">
        <v>14</v>
      </c>
      <c r="AW763">
        <v>23</v>
      </c>
      <c r="AX763">
        <v>69</v>
      </c>
      <c r="AY763">
        <v>23</v>
      </c>
      <c r="AZ763">
        <v>78</v>
      </c>
      <c r="BA763">
        <v>10.45</v>
      </c>
      <c r="BB763">
        <v>4.7300000000000004</v>
      </c>
      <c r="BC763">
        <v>2.5499999999999998</v>
      </c>
      <c r="BD763">
        <v>3.05</v>
      </c>
      <c r="BE763">
        <v>2.85</v>
      </c>
      <c r="BF763">
        <f>(1/BC763+1/BD763+1/BE763-1)/3</f>
        <v>2.3634302728856877E-2</v>
      </c>
      <c r="BG763">
        <f>1/Table3[[#This Row],[odds_ft_home_team_win]]-Table3[[#This Row],[Margin/3]]</f>
        <v>0.36852256001624123</v>
      </c>
      <c r="BH763">
        <f>1/Table3[[#This Row],[odds_ft_draw]]-Table3[[#This Row],[Margin/3]]</f>
        <v>0.30423454973015956</v>
      </c>
      <c r="BI763">
        <f>1/Table3[[#This Row],[odds_ft_away_team_win]]-Table3[[#This Row],[Margin/3]]</f>
        <v>0.32724289025359926</v>
      </c>
      <c r="BJ763">
        <f>MROUND(Table3[[#This Row],[ProbH]]*100,2)/100</f>
        <v>0.36</v>
      </c>
      <c r="BK763">
        <v>1.5</v>
      </c>
      <c r="BL763">
        <v>2.2999999999999998</v>
      </c>
      <c r="BM763">
        <v>3.85</v>
      </c>
      <c r="BN763">
        <v>7.25</v>
      </c>
      <c r="BO763">
        <v>2.0499999999999998</v>
      </c>
      <c r="BP763">
        <v>1.74</v>
      </c>
      <c r="BQ763" t="s">
        <v>733</v>
      </c>
      <c r="BR763">
        <f>VLOOKUP(Table3[[#This Row],[Reference]],metron,10,FALSE)</f>
        <v>2.5110350525197691</v>
      </c>
      <c r="BS763">
        <f>VLOOKUP(Table3[[#This Row],[Reference]],metron,11,FALSE)</f>
        <v>1.269326094653606</v>
      </c>
      <c r="BT763">
        <f>VLOOKUP(Table3[[#This Row],[Reference]],metron,12,FALSE)</f>
        <v>1.2417089578661631</v>
      </c>
      <c r="BU763">
        <f>VLOOKUP(Table3[[#This Row],[Reference]],metron,13,FALSE)</f>
        <v>0.56586402266288949</v>
      </c>
      <c r="BV763">
        <f>VLOOKUP(Table3[[#This Row],[Reference]],metron,14,FALSE)</f>
        <v>0.55158168083097259</v>
      </c>
      <c r="BW763">
        <f>VLOOKUP(Table3[[#This Row],[Reference]],metron,15,FALSE)</f>
        <v>11.49400826446281</v>
      </c>
      <c r="BX763">
        <f>VLOOKUP(Table3[[#This Row],[Reference]],metron,16,FALSE)</f>
        <v>10.507231404958681</v>
      </c>
      <c r="BY763">
        <f>VLOOKUP(Table3[[#This Row],[Reference]],metron,17,FALSE)</f>
        <v>4.9238790406673623</v>
      </c>
      <c r="BZ763">
        <f>VLOOKUP(Table3[[#This Row],[Reference]],metron,18,FALSE)</f>
        <v>4.6296141814389991</v>
      </c>
      <c r="CA763">
        <f>VLOOKUP(Table3[[#This Row],[Reference]],metron,19,FALSE)</f>
        <v>6.5701292237954476</v>
      </c>
      <c r="CB763">
        <f>VLOOKUP(Table3[[#This Row],[Reference]],metron,20,FALSE)</f>
        <v>5.8776172235196817</v>
      </c>
      <c r="CC763">
        <f>VLOOKUP(Table3[[#This Row],[Reference]],metron,21,FALSE)</f>
        <v>12.798739495798319</v>
      </c>
      <c r="CD763">
        <f>VLOOKUP(Table3[[#This Row],[Reference]],metron,22,FALSE)</f>
        <v>12.98844537815126</v>
      </c>
      <c r="CE763">
        <f>VLOOKUP(Table3[[#This Row],[Reference]],metron,23,FALSE)</f>
        <v>1.604928297313674</v>
      </c>
      <c r="CF763">
        <f>VLOOKUP(Table3[[#This Row],[Reference]],metron,24,FALSE)</f>
        <v>1.791961219955565</v>
      </c>
      <c r="CG763">
        <f>VLOOKUP(Table3[[#This Row],[Reference]],metron,25,FALSE)</f>
        <v>8.887093516461321E-2</v>
      </c>
      <c r="CH763">
        <f>VLOOKUP(Table3[[#This Row],[Reference]],metron,26,FALSE)</f>
        <v>0.11694607150070691</v>
      </c>
    </row>
    <row r="764" spans="1:86" hidden="1" x14ac:dyDescent="0.45">
      <c r="A764">
        <v>1613930400</v>
      </c>
      <c r="B764" t="s">
        <v>1066</v>
      </c>
      <c r="C764" t="s">
        <v>64</v>
      </c>
      <c r="D764" t="s">
        <v>65</v>
      </c>
      <c r="E764" t="s">
        <v>682</v>
      </c>
      <c r="F764" t="s">
        <v>667</v>
      </c>
      <c r="G764" t="s">
        <v>743</v>
      </c>
      <c r="H764">
        <v>7</v>
      </c>
      <c r="I764">
        <v>2</v>
      </c>
      <c r="J764">
        <v>1.43</v>
      </c>
      <c r="K764">
        <v>1.65</v>
      </c>
      <c r="L764">
        <v>1.5</v>
      </c>
      <c r="M764">
        <v>0</v>
      </c>
      <c r="N764">
        <v>1</v>
      </c>
      <c r="O764">
        <v>1</v>
      </c>
      <c r="P764">
        <v>0</v>
      </c>
      <c r="Q764">
        <v>0</v>
      </c>
      <c r="R764">
        <v>0</v>
      </c>
      <c r="T764">
        <v>68</v>
      </c>
      <c r="U764">
        <v>5</v>
      </c>
      <c r="V764">
        <v>5</v>
      </c>
      <c r="W764">
        <v>2</v>
      </c>
      <c r="X764">
        <v>0</v>
      </c>
      <c r="Y764">
        <v>3</v>
      </c>
      <c r="Z764">
        <v>0</v>
      </c>
      <c r="AA764">
        <v>1</v>
      </c>
      <c r="AB764">
        <v>1</v>
      </c>
      <c r="AC764">
        <v>1</v>
      </c>
      <c r="AD764">
        <v>2</v>
      </c>
      <c r="AE764">
        <v>14</v>
      </c>
      <c r="AF764">
        <v>11</v>
      </c>
      <c r="AG764">
        <v>5</v>
      </c>
      <c r="AH764">
        <v>4</v>
      </c>
      <c r="AI764">
        <v>9</v>
      </c>
      <c r="AJ764">
        <v>7</v>
      </c>
      <c r="AK764">
        <v>16</v>
      </c>
      <c r="AL764">
        <v>13</v>
      </c>
      <c r="AM764">
        <v>39</v>
      </c>
      <c r="AN764">
        <v>61</v>
      </c>
      <c r="AO764">
        <v>1.4</v>
      </c>
      <c r="AP764">
        <v>1.33</v>
      </c>
      <c r="AQ764">
        <v>2.36</v>
      </c>
      <c r="AR764">
        <v>47</v>
      </c>
      <c r="AS764">
        <v>79</v>
      </c>
      <c r="AT764">
        <v>40</v>
      </c>
      <c r="AU764">
        <v>22</v>
      </c>
      <c r="AV764">
        <v>11</v>
      </c>
      <c r="AW764">
        <v>18</v>
      </c>
      <c r="AX764">
        <v>64</v>
      </c>
      <c r="AY764">
        <v>40</v>
      </c>
      <c r="AZ764">
        <v>83</v>
      </c>
      <c r="BA764">
        <v>10.07</v>
      </c>
      <c r="BB764">
        <v>4.6500000000000004</v>
      </c>
      <c r="BC764">
        <v>3.5</v>
      </c>
      <c r="BD764">
        <v>3.45</v>
      </c>
      <c r="BE764">
        <v>2</v>
      </c>
      <c r="BF764">
        <f>(1/BC764+1/BD764+1/BE764-1)/3</f>
        <v>2.5189786059351293E-2</v>
      </c>
      <c r="BG764">
        <f>1/Table3[[#This Row],[odds_ft_home_team_win]]-Table3[[#This Row],[Margin/3]]</f>
        <v>0.2605244996549344</v>
      </c>
      <c r="BH764">
        <f>1/Table3[[#This Row],[odds_ft_draw]]-Table3[[#This Row],[Margin/3]]</f>
        <v>0.26466528640441683</v>
      </c>
      <c r="BI764">
        <f>1/Table3[[#This Row],[odds_ft_away_team_win]]-Table3[[#This Row],[Margin/3]]</f>
        <v>0.47481021394064871</v>
      </c>
      <c r="BJ764">
        <f>MROUND(Table3[[#This Row],[ProbH]]*100,2)/100</f>
        <v>0.26</v>
      </c>
      <c r="BK764">
        <v>1.29</v>
      </c>
      <c r="BL764">
        <v>1.8</v>
      </c>
      <c r="BM764">
        <v>2.8</v>
      </c>
      <c r="BN764">
        <v>5.25</v>
      </c>
      <c r="BO764">
        <v>1.71</v>
      </c>
      <c r="BP764">
        <v>2.0499999999999998</v>
      </c>
      <c r="BQ764" t="s">
        <v>675</v>
      </c>
      <c r="BR764">
        <f>VLOOKUP(Table3[[#This Row],[Reference]],metron,10,FALSE)</f>
        <v>2.569449507838133</v>
      </c>
      <c r="BS764">
        <f>VLOOKUP(Table3[[#This Row],[Reference]],metron,11,FALSE)</f>
        <v>1.0936930368209989</v>
      </c>
      <c r="BT764">
        <f>VLOOKUP(Table3[[#This Row],[Reference]],metron,12,FALSE)</f>
        <v>1.475756471017134</v>
      </c>
      <c r="BU764">
        <f>VLOOKUP(Table3[[#This Row],[Reference]],metron,13,FALSE)</f>
        <v>0.50018228217280347</v>
      </c>
      <c r="BV764">
        <f>VLOOKUP(Table3[[#This Row],[Reference]],metron,14,FALSE)</f>
        <v>0.65220561429092239</v>
      </c>
      <c r="BW764">
        <f>VLOOKUP(Table3[[#This Row],[Reference]],metron,15,FALSE)</f>
        <v>10.905576679340941</v>
      </c>
      <c r="BX764">
        <f>VLOOKUP(Table3[[#This Row],[Reference]],metron,16,FALSE)</f>
        <v>12.06463878326996</v>
      </c>
      <c r="BY764">
        <f>VLOOKUP(Table3[[#This Row],[Reference]],metron,17,FALSE)</f>
        <v>4.2920127795527154</v>
      </c>
      <c r="BZ764">
        <f>VLOOKUP(Table3[[#This Row],[Reference]],metron,18,FALSE)</f>
        <v>5.0095846645367406</v>
      </c>
      <c r="CA764">
        <f>VLOOKUP(Table3[[#This Row],[Reference]],metron,19,FALSE)</f>
        <v>6.6135638997882253</v>
      </c>
      <c r="CB764">
        <f>VLOOKUP(Table3[[#This Row],[Reference]],metron,20,FALSE)</f>
        <v>7.055054118733219</v>
      </c>
      <c r="CC764">
        <f>VLOOKUP(Table3[[#This Row],[Reference]],metron,21,FALSE)</f>
        <v>12.94865211810013</v>
      </c>
      <c r="CD764">
        <f>VLOOKUP(Table3[[#This Row],[Reference]],metron,22,FALSE)</f>
        <v>13.189345314505781</v>
      </c>
      <c r="CE764">
        <f>VLOOKUP(Table3[[#This Row],[Reference]],metron,23,FALSE)</f>
        <v>1.771446078431373</v>
      </c>
      <c r="CF764">
        <f>VLOOKUP(Table3[[#This Row],[Reference]],metron,24,FALSE)</f>
        <v>1.809436274509804</v>
      </c>
      <c r="CG764">
        <f>VLOOKUP(Table3[[#This Row],[Reference]],metron,25,FALSE)</f>
        <v>0.1060049019607843</v>
      </c>
      <c r="CH764">
        <f>VLOOKUP(Table3[[#This Row],[Reference]],metron,26,FALSE)</f>
        <v>9.6813725490196081E-2</v>
      </c>
    </row>
    <row r="765" spans="1:86" hidden="1" x14ac:dyDescent="0.45">
      <c r="A765">
        <v>1613948400</v>
      </c>
      <c r="B765" t="s">
        <v>1067</v>
      </c>
      <c r="C765" t="s">
        <v>64</v>
      </c>
      <c r="D765" t="s">
        <v>65</v>
      </c>
      <c r="E765" t="s">
        <v>683</v>
      </c>
      <c r="F765" t="s">
        <v>700</v>
      </c>
      <c r="G765" t="s">
        <v>662</v>
      </c>
      <c r="H765">
        <v>7</v>
      </c>
      <c r="I765">
        <v>1.82</v>
      </c>
      <c r="J765">
        <v>1.23</v>
      </c>
      <c r="K765">
        <v>1.82</v>
      </c>
      <c r="L765">
        <v>1.33</v>
      </c>
      <c r="M765">
        <v>1</v>
      </c>
      <c r="N765">
        <v>1</v>
      </c>
      <c r="O765">
        <v>2</v>
      </c>
      <c r="P765">
        <v>0</v>
      </c>
      <c r="Q765">
        <v>0</v>
      </c>
      <c r="R765">
        <v>0</v>
      </c>
      <c r="S765">
        <v>84</v>
      </c>
      <c r="T765" t="s">
        <v>72</v>
      </c>
      <c r="U765">
        <v>6</v>
      </c>
      <c r="V765">
        <v>7</v>
      </c>
      <c r="W765">
        <v>1</v>
      </c>
      <c r="X765">
        <v>0</v>
      </c>
      <c r="Y765">
        <v>2</v>
      </c>
      <c r="Z765">
        <v>0</v>
      </c>
      <c r="AA765">
        <v>0</v>
      </c>
      <c r="AB765">
        <v>1</v>
      </c>
      <c r="AC765">
        <v>1</v>
      </c>
      <c r="AD765">
        <v>1</v>
      </c>
      <c r="AE765">
        <v>9</v>
      </c>
      <c r="AF765">
        <v>10</v>
      </c>
      <c r="AG765">
        <v>4</v>
      </c>
      <c r="AH765">
        <v>3</v>
      </c>
      <c r="AI765">
        <v>5</v>
      </c>
      <c r="AJ765">
        <v>7</v>
      </c>
      <c r="AK765">
        <v>11</v>
      </c>
      <c r="AL765">
        <v>11</v>
      </c>
      <c r="AM765">
        <v>36</v>
      </c>
      <c r="AN765">
        <v>64</v>
      </c>
      <c r="AO765">
        <v>1.18</v>
      </c>
      <c r="AP765">
        <v>1.1100000000000001</v>
      </c>
      <c r="AQ765">
        <v>2.66</v>
      </c>
      <c r="AR765">
        <v>51</v>
      </c>
      <c r="AS765">
        <v>60</v>
      </c>
      <c r="AT765">
        <v>47</v>
      </c>
      <c r="AU765">
        <v>38</v>
      </c>
      <c r="AV765">
        <v>21</v>
      </c>
      <c r="AW765">
        <v>33</v>
      </c>
      <c r="AX765">
        <v>79</v>
      </c>
      <c r="AY765">
        <v>48</v>
      </c>
      <c r="AZ765">
        <v>64</v>
      </c>
      <c r="BA765">
        <v>8.14</v>
      </c>
      <c r="BB765">
        <v>4.51</v>
      </c>
      <c r="BC765">
        <v>2.2000000000000002</v>
      </c>
      <c r="BD765">
        <v>3.2</v>
      </c>
      <c r="BE765">
        <v>3.25</v>
      </c>
      <c r="BF765">
        <f>(1/BC765+1/BD765+1/BE765-1)/3</f>
        <v>2.4912587412587433E-2</v>
      </c>
      <c r="BG765">
        <f>1/Table3[[#This Row],[odds_ft_home_team_win]]-Table3[[#This Row],[Margin/3]]</f>
        <v>0.42963286713286708</v>
      </c>
      <c r="BH765">
        <f>1/Table3[[#This Row],[odds_ft_draw]]-Table3[[#This Row],[Margin/3]]</f>
        <v>0.28758741258741255</v>
      </c>
      <c r="BI765">
        <f>1/Table3[[#This Row],[odds_ft_away_team_win]]-Table3[[#This Row],[Margin/3]]</f>
        <v>0.28277972027972026</v>
      </c>
      <c r="BJ765">
        <f>MROUND(Table3[[#This Row],[ProbH]]*100,2)/100</f>
        <v>0.42</v>
      </c>
      <c r="BK765">
        <v>1.41</v>
      </c>
      <c r="BL765">
        <v>2.15</v>
      </c>
      <c r="BM765">
        <v>3.8</v>
      </c>
      <c r="BN765">
        <v>7.5</v>
      </c>
      <c r="BO765">
        <v>1.95</v>
      </c>
      <c r="BP765">
        <v>1.83</v>
      </c>
      <c r="BQ765" t="s">
        <v>726</v>
      </c>
      <c r="BR765">
        <f>VLOOKUP(Table3[[#This Row],[Reference]],metron,10,FALSE)</f>
        <v>2.4884649511978703</v>
      </c>
      <c r="BS765">
        <f>VLOOKUP(Table3[[#This Row],[Reference]],metron,11,FALSE)</f>
        <v>1.396960958296362</v>
      </c>
      <c r="BT765">
        <f>VLOOKUP(Table3[[#This Row],[Reference]],metron,12,FALSE)</f>
        <v>1.091503992901508</v>
      </c>
      <c r="BU765">
        <f>VLOOKUP(Table3[[#This Row],[Reference]],metron,13,FALSE)</f>
        <v>0.60765391014975045</v>
      </c>
      <c r="BV765">
        <f>VLOOKUP(Table3[[#This Row],[Reference]],metron,14,FALSE)</f>
        <v>0.47276760953965608</v>
      </c>
      <c r="BW765">
        <f>VLOOKUP(Table3[[#This Row],[Reference]],metron,15,FALSE)</f>
        <v>12.29504785684561</v>
      </c>
      <c r="BX765">
        <f>VLOOKUP(Table3[[#This Row],[Reference]],metron,16,FALSE)</f>
        <v>10.047232625884311</v>
      </c>
      <c r="BY765">
        <f>VLOOKUP(Table3[[#This Row],[Reference]],metron,17,FALSE)</f>
        <v>5.2917192097519967</v>
      </c>
      <c r="BZ765">
        <f>VLOOKUP(Table3[[#This Row],[Reference]],metron,18,FALSE)</f>
        <v>4.2580916351408158</v>
      </c>
      <c r="CA765">
        <f>VLOOKUP(Table3[[#This Row],[Reference]],metron,19,FALSE)</f>
        <v>7.0033286470936131</v>
      </c>
      <c r="CB765">
        <f>VLOOKUP(Table3[[#This Row],[Reference]],metron,20,FALSE)</f>
        <v>5.789140990743495</v>
      </c>
      <c r="CC765">
        <f>VLOOKUP(Table3[[#This Row],[Reference]],metron,21,FALSE)</f>
        <v>12.77041895895049</v>
      </c>
      <c r="CD765">
        <f>VLOOKUP(Table3[[#This Row],[Reference]],metron,22,FALSE)</f>
        <v>13.411129919593741</v>
      </c>
      <c r="CE765">
        <f>VLOOKUP(Table3[[#This Row],[Reference]],metron,23,FALSE)</f>
        <v>1.556141062018646</v>
      </c>
      <c r="CF765">
        <f>VLOOKUP(Table3[[#This Row],[Reference]],metron,24,FALSE)</f>
        <v>1.9114308877178761</v>
      </c>
      <c r="CG765">
        <f>VLOOKUP(Table3[[#This Row],[Reference]],metron,25,FALSE)</f>
        <v>8.4920956627482766E-2</v>
      </c>
      <c r="CH765">
        <f>VLOOKUP(Table3[[#This Row],[Reference]],metron,26,FALSE)</f>
        <v>0.1323469801378192</v>
      </c>
    </row>
    <row r="766" spans="1:86" hidden="1" x14ac:dyDescent="0.45">
      <c r="A766">
        <v>1613955600</v>
      </c>
      <c r="B766" t="s">
        <v>1068</v>
      </c>
      <c r="C766" t="s">
        <v>64</v>
      </c>
      <c r="D766" t="s">
        <v>65</v>
      </c>
      <c r="E766" t="s">
        <v>661</v>
      </c>
      <c r="F766" t="s">
        <v>676</v>
      </c>
      <c r="G766" t="s">
        <v>673</v>
      </c>
      <c r="H766">
        <v>7</v>
      </c>
      <c r="I766">
        <v>1.64</v>
      </c>
      <c r="J766">
        <v>0.55000000000000004</v>
      </c>
      <c r="K766">
        <v>1.53</v>
      </c>
      <c r="L766">
        <v>0.47</v>
      </c>
      <c r="M766">
        <v>3</v>
      </c>
      <c r="N766">
        <v>2</v>
      </c>
      <c r="O766">
        <v>5</v>
      </c>
      <c r="P766">
        <v>2</v>
      </c>
      <c r="Q766">
        <v>2</v>
      </c>
      <c r="R766">
        <v>0</v>
      </c>
      <c r="S766" t="s">
        <v>1069</v>
      </c>
      <c r="T766" t="s">
        <v>1070</v>
      </c>
      <c r="U766">
        <v>1</v>
      </c>
      <c r="V766">
        <v>2</v>
      </c>
      <c r="W766">
        <v>1</v>
      </c>
      <c r="X766">
        <v>0</v>
      </c>
      <c r="Y766">
        <v>2</v>
      </c>
      <c r="Z766">
        <v>0</v>
      </c>
      <c r="AA766">
        <v>1</v>
      </c>
      <c r="AB766">
        <v>0</v>
      </c>
      <c r="AC766">
        <v>1</v>
      </c>
      <c r="AD766">
        <v>1</v>
      </c>
      <c r="AE766">
        <v>13</v>
      </c>
      <c r="AF766">
        <v>14</v>
      </c>
      <c r="AG766">
        <v>6</v>
      </c>
      <c r="AH766">
        <v>8</v>
      </c>
      <c r="AI766">
        <v>7</v>
      </c>
      <c r="AJ766">
        <v>6</v>
      </c>
      <c r="AK766">
        <v>7</v>
      </c>
      <c r="AL766">
        <v>15</v>
      </c>
      <c r="AM766">
        <v>44</v>
      </c>
      <c r="AN766">
        <v>56</v>
      </c>
      <c r="AO766">
        <v>1.45</v>
      </c>
      <c r="AP766">
        <v>1.74</v>
      </c>
      <c r="AQ766">
        <v>2.4700000000000002</v>
      </c>
      <c r="AR766">
        <v>46</v>
      </c>
      <c r="AS766">
        <v>87</v>
      </c>
      <c r="AT766">
        <v>44</v>
      </c>
      <c r="AU766">
        <v>21</v>
      </c>
      <c r="AV766">
        <v>0</v>
      </c>
      <c r="AW766">
        <v>24</v>
      </c>
      <c r="AX766">
        <v>78</v>
      </c>
      <c r="AY766">
        <v>43</v>
      </c>
      <c r="AZ766">
        <v>74</v>
      </c>
      <c r="BA766">
        <v>8.48</v>
      </c>
      <c r="BB766">
        <v>5.16</v>
      </c>
      <c r="BC766">
        <v>1.54</v>
      </c>
      <c r="BD766">
        <v>3.95</v>
      </c>
      <c r="BE766">
        <v>6</v>
      </c>
      <c r="BF766">
        <f>(1/BC766+1/BD766+1/BE766-1)/3</f>
        <v>2.3060624326447138E-2</v>
      </c>
      <c r="BG766">
        <f>1/Table3[[#This Row],[odds_ft_home_team_win]]-Table3[[#This Row],[Margin/3]]</f>
        <v>0.62629002502420217</v>
      </c>
      <c r="BH766">
        <f>1/Table3[[#This Row],[odds_ft_draw]]-Table3[[#This Row],[Margin/3]]</f>
        <v>0.23010393263557813</v>
      </c>
      <c r="BI766">
        <f>1/Table3[[#This Row],[odds_ft_away_team_win]]-Table3[[#This Row],[Margin/3]]</f>
        <v>0.14360604234021951</v>
      </c>
      <c r="BJ766">
        <f>MROUND(Table3[[#This Row],[ProbH]]*100,2)/100</f>
        <v>0.62</v>
      </c>
      <c r="BK766">
        <v>1.32</v>
      </c>
      <c r="BL766">
        <v>1.87</v>
      </c>
      <c r="BM766">
        <v>2.95</v>
      </c>
      <c r="BN766">
        <v>5.25</v>
      </c>
      <c r="BO766">
        <v>2</v>
      </c>
      <c r="BP766">
        <v>1.77</v>
      </c>
      <c r="BQ766" t="s">
        <v>715</v>
      </c>
      <c r="BR766">
        <f>VLOOKUP(Table3[[#This Row],[Reference]],metron,10,FALSE)</f>
        <v>2.7366666666666664</v>
      </c>
      <c r="BS766">
        <f>VLOOKUP(Table3[[#This Row],[Reference]],metron,11,FALSE)</f>
        <v>1.8681481481481479</v>
      </c>
      <c r="BT766">
        <f>VLOOKUP(Table3[[#This Row],[Reference]],metron,12,FALSE)</f>
        <v>0.86851851851851847</v>
      </c>
      <c r="BU766">
        <f>VLOOKUP(Table3[[#This Row],[Reference]],metron,13,FALSE)</f>
        <v>0.81333333333333335</v>
      </c>
      <c r="BV766">
        <f>VLOOKUP(Table3[[#This Row],[Reference]],metron,14,FALSE)</f>
        <v>0.38925925925925919</v>
      </c>
      <c r="BW766">
        <f>VLOOKUP(Table3[[#This Row],[Reference]],metron,15,FALSE)</f>
        <v>14.53422724064926</v>
      </c>
      <c r="BX766">
        <f>VLOOKUP(Table3[[#This Row],[Reference]],metron,16,FALSE)</f>
        <v>8.7882851093860275</v>
      </c>
      <c r="BY766">
        <f>VLOOKUP(Table3[[#This Row],[Reference]],metron,17,FALSE)</f>
        <v>6.3007953723788868</v>
      </c>
      <c r="BZ766">
        <f>VLOOKUP(Table3[[#This Row],[Reference]],metron,18,FALSE)</f>
        <v>3.681851048445409</v>
      </c>
      <c r="CA766">
        <f>VLOOKUP(Table3[[#This Row],[Reference]],metron,19,FALSE)</f>
        <v>8.2334318682703724</v>
      </c>
      <c r="CB766">
        <f>VLOOKUP(Table3[[#This Row],[Reference]],metron,20,FALSE)</f>
        <v>5.106434060940618</v>
      </c>
      <c r="CC766">
        <f>VLOOKUP(Table3[[#This Row],[Reference]],metron,21,FALSE)</f>
        <v>12.32150615496017</v>
      </c>
      <c r="CD766">
        <f>VLOOKUP(Table3[[#This Row],[Reference]],metron,22,FALSE)</f>
        <v>13.337436640115859</v>
      </c>
      <c r="CE766">
        <f>VLOOKUP(Table3[[#This Row],[Reference]],metron,23,FALSE)</f>
        <v>1.346101231190151</v>
      </c>
      <c r="CF766">
        <f>VLOOKUP(Table3[[#This Row],[Reference]],metron,24,FALSE)</f>
        <v>1.995212038303694</v>
      </c>
      <c r="CG766">
        <f>VLOOKUP(Table3[[#This Row],[Reference]],metron,25,FALSE)</f>
        <v>6.1559507523939808E-2</v>
      </c>
      <c r="CH766">
        <f>VLOOKUP(Table3[[#This Row],[Reference]],metron,26,FALSE)</f>
        <v>0.13201094391244869</v>
      </c>
    </row>
    <row r="767" spans="1:86" hidden="1" x14ac:dyDescent="0.45">
      <c r="A767">
        <v>1614049200</v>
      </c>
      <c r="B767" t="s">
        <v>1071</v>
      </c>
      <c r="C767" t="s">
        <v>64</v>
      </c>
      <c r="D767" t="s">
        <v>65</v>
      </c>
      <c r="E767" t="s">
        <v>693</v>
      </c>
      <c r="F767" t="s">
        <v>666</v>
      </c>
      <c r="G767" t="s">
        <v>678</v>
      </c>
      <c r="H767">
        <v>7</v>
      </c>
      <c r="I767">
        <v>1</v>
      </c>
      <c r="J767">
        <v>1.38</v>
      </c>
      <c r="K767">
        <v>1.43</v>
      </c>
      <c r="L767">
        <v>1.35</v>
      </c>
      <c r="M767">
        <v>1</v>
      </c>
      <c r="N767">
        <v>1</v>
      </c>
      <c r="O767">
        <v>2</v>
      </c>
      <c r="P767">
        <v>1</v>
      </c>
      <c r="Q767">
        <v>0</v>
      </c>
      <c r="R767">
        <v>1</v>
      </c>
      <c r="S767">
        <v>49</v>
      </c>
      <c r="T767">
        <v>29</v>
      </c>
      <c r="U767">
        <v>4</v>
      </c>
      <c r="V767">
        <v>2</v>
      </c>
      <c r="W767">
        <v>1</v>
      </c>
      <c r="X767">
        <v>0</v>
      </c>
      <c r="Y767">
        <v>1</v>
      </c>
      <c r="Z767">
        <v>0</v>
      </c>
      <c r="AA767">
        <v>0</v>
      </c>
      <c r="AB767">
        <v>1</v>
      </c>
      <c r="AC767">
        <v>0</v>
      </c>
      <c r="AD767">
        <v>1</v>
      </c>
      <c r="AE767">
        <v>19</v>
      </c>
      <c r="AF767">
        <v>12</v>
      </c>
      <c r="AG767">
        <v>6</v>
      </c>
      <c r="AH767">
        <v>4</v>
      </c>
      <c r="AI767">
        <v>13</v>
      </c>
      <c r="AJ767">
        <v>8</v>
      </c>
      <c r="AK767">
        <v>18</v>
      </c>
      <c r="AL767">
        <v>11</v>
      </c>
      <c r="AM767">
        <v>47</v>
      </c>
      <c r="AN767">
        <v>53</v>
      </c>
      <c r="AO767">
        <v>1.96</v>
      </c>
      <c r="AP767">
        <v>1.28</v>
      </c>
      <c r="AQ767">
        <v>2.19</v>
      </c>
      <c r="AR767">
        <v>50</v>
      </c>
      <c r="AS767">
        <v>58</v>
      </c>
      <c r="AT767">
        <v>35</v>
      </c>
      <c r="AU767">
        <v>23</v>
      </c>
      <c r="AV767">
        <v>4</v>
      </c>
      <c r="AW767">
        <v>23</v>
      </c>
      <c r="AX767">
        <v>66</v>
      </c>
      <c r="AY767">
        <v>35</v>
      </c>
      <c r="AZ767">
        <v>70</v>
      </c>
      <c r="BA767">
        <v>9.77</v>
      </c>
      <c r="BB767">
        <v>5.16</v>
      </c>
      <c r="BC767">
        <v>2.15</v>
      </c>
      <c r="BD767">
        <v>3.2</v>
      </c>
      <c r="BE767">
        <v>3.31</v>
      </c>
      <c r="BF767">
        <f>(1/BC767+1/BD767+1/BE767-1)/3</f>
        <v>2.6577027565048317E-2</v>
      </c>
      <c r="BG767">
        <f>1/Table3[[#This Row],[odds_ft_home_team_win]]-Table3[[#This Row],[Margin/3]]</f>
        <v>0.43853925150471912</v>
      </c>
      <c r="BH767">
        <f>1/Table3[[#This Row],[odds_ft_draw]]-Table3[[#This Row],[Margin/3]]</f>
        <v>0.28592297243495168</v>
      </c>
      <c r="BI767">
        <f>1/Table3[[#This Row],[odds_ft_away_team_win]]-Table3[[#This Row],[Margin/3]]</f>
        <v>0.27553777606032931</v>
      </c>
      <c r="BJ767">
        <f>MROUND(Table3[[#This Row],[ProbH]]*100,2)/100</f>
        <v>0.44</v>
      </c>
      <c r="BK767">
        <v>1.38</v>
      </c>
      <c r="BL767">
        <v>2.0699999999999998</v>
      </c>
      <c r="BM767">
        <v>4</v>
      </c>
      <c r="BN767">
        <v>7.75</v>
      </c>
      <c r="BO767">
        <v>2.15</v>
      </c>
      <c r="BP767">
        <v>1.67</v>
      </c>
      <c r="BQ767" t="s">
        <v>698</v>
      </c>
      <c r="BR767">
        <f>VLOOKUP(Table3[[#This Row],[Reference]],metron,10,FALSE)</f>
        <v>2.4807646356033461</v>
      </c>
      <c r="BS767">
        <f>VLOOKUP(Table3[[#This Row],[Reference]],metron,11,FALSE)</f>
        <v>1.4140979689366791</v>
      </c>
      <c r="BT767">
        <f>VLOOKUP(Table3[[#This Row],[Reference]],metron,12,FALSE)</f>
        <v>1.0666666666666671</v>
      </c>
      <c r="BU767">
        <f>VLOOKUP(Table3[[#This Row],[Reference]],metron,13,FALSE)</f>
        <v>0.62712066905615294</v>
      </c>
      <c r="BV767">
        <f>VLOOKUP(Table3[[#This Row],[Reference]],metron,14,FALSE)</f>
        <v>0.46009557945041818</v>
      </c>
      <c r="BW767">
        <f>VLOOKUP(Table3[[#This Row],[Reference]],metron,15,FALSE)</f>
        <v>12.56969280146722</v>
      </c>
      <c r="BX767">
        <f>VLOOKUP(Table3[[#This Row],[Reference]],metron,16,FALSE)</f>
        <v>9.8695552498853729</v>
      </c>
      <c r="BY767">
        <f>VLOOKUP(Table3[[#This Row],[Reference]],metron,17,FALSE)</f>
        <v>5.2754256787850897</v>
      </c>
      <c r="BZ767">
        <f>VLOOKUP(Table3[[#This Row],[Reference]],metron,18,FALSE)</f>
        <v>4.1279337321675103</v>
      </c>
      <c r="CA767">
        <f>VLOOKUP(Table3[[#This Row],[Reference]],metron,19,FALSE)</f>
        <v>7.2942671226821298</v>
      </c>
      <c r="CB767">
        <f>VLOOKUP(Table3[[#This Row],[Reference]],metron,20,FALSE)</f>
        <v>5.7416215177178627</v>
      </c>
      <c r="CC767">
        <f>VLOOKUP(Table3[[#This Row],[Reference]],metron,21,FALSE)</f>
        <v>12.897246007868549</v>
      </c>
      <c r="CD767">
        <f>VLOOKUP(Table3[[#This Row],[Reference]],metron,22,FALSE)</f>
        <v>13.507058551261281</v>
      </c>
      <c r="CE767">
        <f>VLOOKUP(Table3[[#This Row],[Reference]],metron,23,FALSE)</f>
        <v>1.576522702104098</v>
      </c>
      <c r="CF767">
        <f>VLOOKUP(Table3[[#This Row],[Reference]],metron,24,FALSE)</f>
        <v>1.917165005537099</v>
      </c>
      <c r="CG767">
        <f>VLOOKUP(Table3[[#This Row],[Reference]],metron,25,FALSE)</f>
        <v>8.4385382059800659E-2</v>
      </c>
      <c r="CH767">
        <f>VLOOKUP(Table3[[#This Row],[Reference]],metron,26,FALSE)</f>
        <v>0.1233665559246955</v>
      </c>
    </row>
    <row r="768" spans="1:86" hidden="1" x14ac:dyDescent="0.45">
      <c r="A768">
        <v>1614308400</v>
      </c>
      <c r="B768" t="s">
        <v>1072</v>
      </c>
      <c r="C768" t="s">
        <v>64</v>
      </c>
      <c r="D768" t="s">
        <v>65</v>
      </c>
      <c r="E768" t="s">
        <v>688</v>
      </c>
      <c r="F768" t="s">
        <v>661</v>
      </c>
      <c r="G768" t="s">
        <v>720</v>
      </c>
      <c r="H768">
        <v>8</v>
      </c>
      <c r="I768">
        <v>1.25</v>
      </c>
      <c r="J768">
        <v>1.64</v>
      </c>
      <c r="K768">
        <v>1</v>
      </c>
      <c r="L768">
        <v>1.47</v>
      </c>
      <c r="M768">
        <v>2</v>
      </c>
      <c r="N768">
        <v>2</v>
      </c>
      <c r="O768">
        <v>4</v>
      </c>
      <c r="P768">
        <v>2</v>
      </c>
      <c r="Q768">
        <v>1</v>
      </c>
      <c r="R768">
        <v>1</v>
      </c>
      <c r="S768" t="s">
        <v>1073</v>
      </c>
      <c r="T768" t="s">
        <v>1074</v>
      </c>
      <c r="U768">
        <v>4</v>
      </c>
      <c r="V768">
        <v>7</v>
      </c>
      <c r="W768">
        <v>4</v>
      </c>
      <c r="X768">
        <v>0</v>
      </c>
      <c r="Y768">
        <v>1</v>
      </c>
      <c r="Z768">
        <v>0</v>
      </c>
      <c r="AA768">
        <v>0</v>
      </c>
      <c r="AB768">
        <v>4</v>
      </c>
      <c r="AC768">
        <v>0</v>
      </c>
      <c r="AD768">
        <v>1</v>
      </c>
      <c r="AE768">
        <v>7</v>
      </c>
      <c r="AF768">
        <v>12</v>
      </c>
      <c r="AG768">
        <v>4</v>
      </c>
      <c r="AH768">
        <v>7</v>
      </c>
      <c r="AI768">
        <v>3</v>
      </c>
      <c r="AJ768">
        <v>5</v>
      </c>
      <c r="AK768">
        <v>17</v>
      </c>
      <c r="AL768">
        <v>10</v>
      </c>
      <c r="AM768">
        <v>28</v>
      </c>
      <c r="AN768">
        <v>72</v>
      </c>
      <c r="AO768">
        <v>1.2</v>
      </c>
      <c r="AP768">
        <v>1.91</v>
      </c>
      <c r="AQ768">
        <v>2.64</v>
      </c>
      <c r="AR768">
        <v>56</v>
      </c>
      <c r="AS768">
        <v>87</v>
      </c>
      <c r="AT768">
        <v>47</v>
      </c>
      <c r="AU768">
        <v>26</v>
      </c>
      <c r="AV768">
        <v>9</v>
      </c>
      <c r="AW768">
        <v>38</v>
      </c>
      <c r="AX768">
        <v>78</v>
      </c>
      <c r="AY768">
        <v>35</v>
      </c>
      <c r="AZ768">
        <v>79</v>
      </c>
      <c r="BA768">
        <v>10.66</v>
      </c>
      <c r="BB768">
        <v>5.26</v>
      </c>
      <c r="BC768">
        <v>3.1</v>
      </c>
      <c r="BD768">
        <v>3.15</v>
      </c>
      <c r="BE768">
        <v>2.35</v>
      </c>
      <c r="BF768">
        <f>(1/BC768+1/BD768+1/BE768-1)/3</f>
        <v>2.1857625838408223E-2</v>
      </c>
      <c r="BG768">
        <f>1/Table3[[#This Row],[odds_ft_home_team_win]]-Table3[[#This Row],[Margin/3]]</f>
        <v>0.30072301932288209</v>
      </c>
      <c r="BH768">
        <f>1/Table3[[#This Row],[odds_ft_draw]]-Table3[[#This Row],[Margin/3]]</f>
        <v>0.29560269162190922</v>
      </c>
      <c r="BI768">
        <f>1/Table3[[#This Row],[odds_ft_away_team_win]]-Table3[[#This Row],[Margin/3]]</f>
        <v>0.4036742890552088</v>
      </c>
      <c r="BJ768">
        <f>MROUND(Table3[[#This Row],[ProbH]]*100,2)/100</f>
        <v>0.3</v>
      </c>
      <c r="BK768">
        <v>1.38</v>
      </c>
      <c r="BL768">
        <v>2.1</v>
      </c>
      <c r="BM768">
        <v>3.5</v>
      </c>
      <c r="BN768">
        <v>7</v>
      </c>
      <c r="BO768">
        <v>1.83</v>
      </c>
      <c r="BP768">
        <v>1.91</v>
      </c>
      <c r="BQ768" t="s">
        <v>691</v>
      </c>
      <c r="BR768">
        <f>VLOOKUP(Table3[[#This Row],[Reference]],metron,10,FALSE)</f>
        <v>2.5726407816919519</v>
      </c>
      <c r="BS768">
        <f>VLOOKUP(Table3[[#This Row],[Reference]],metron,11,FALSE)</f>
        <v>1.1805091283106199</v>
      </c>
      <c r="BT768">
        <f>VLOOKUP(Table3[[#This Row],[Reference]],metron,12,FALSE)</f>
        <v>1.3921316533813319</v>
      </c>
      <c r="BU768">
        <f>VLOOKUP(Table3[[#This Row],[Reference]],metron,13,FALSE)</f>
        <v>0.5209673269873939</v>
      </c>
      <c r="BV768">
        <f>VLOOKUP(Table3[[#This Row],[Reference]],metron,14,FALSE)</f>
        <v>0.61847182917417032</v>
      </c>
      <c r="BW768">
        <f>VLOOKUP(Table3[[#This Row],[Reference]],metron,15,FALSE)</f>
        <v>11.149200710479571</v>
      </c>
      <c r="BX768">
        <f>VLOOKUP(Table3[[#This Row],[Reference]],metron,16,FALSE)</f>
        <v>11.444049733570161</v>
      </c>
      <c r="BY768">
        <f>VLOOKUP(Table3[[#This Row],[Reference]],metron,17,FALSE)</f>
        <v>4.5257270693512304</v>
      </c>
      <c r="BZ768">
        <f>VLOOKUP(Table3[[#This Row],[Reference]],metron,18,FALSE)</f>
        <v>4.8465324384787474</v>
      </c>
      <c r="CA768">
        <f>VLOOKUP(Table3[[#This Row],[Reference]],metron,19,FALSE)</f>
        <v>6.6234736411283404</v>
      </c>
      <c r="CB768">
        <f>VLOOKUP(Table3[[#This Row],[Reference]],metron,20,FALSE)</f>
        <v>6.5975172950914134</v>
      </c>
      <c r="CC768">
        <f>VLOOKUP(Table3[[#This Row],[Reference]],metron,21,FALSE)</f>
        <v>12.90081154192967</v>
      </c>
      <c r="CD768">
        <f>VLOOKUP(Table3[[#This Row],[Reference]],metron,22,FALSE)</f>
        <v>13.00360685302074</v>
      </c>
      <c r="CE768">
        <f>VLOOKUP(Table3[[#This Row],[Reference]],metron,23,FALSE)</f>
        <v>1.7502145922746779</v>
      </c>
      <c r="CF768">
        <f>VLOOKUP(Table3[[#This Row],[Reference]],metron,24,FALSE)</f>
        <v>1.831402831402831</v>
      </c>
      <c r="CG768">
        <f>VLOOKUP(Table3[[#This Row],[Reference]],metron,25,FALSE)</f>
        <v>9.6525096525096526E-2</v>
      </c>
      <c r="CH768">
        <f>VLOOKUP(Table3[[#This Row],[Reference]],metron,26,FALSE)</f>
        <v>0.1244101244101244</v>
      </c>
    </row>
    <row r="769" spans="1:86" hidden="1" x14ac:dyDescent="0.45">
      <c r="A769">
        <v>1614389400</v>
      </c>
      <c r="B769" t="s">
        <v>1075</v>
      </c>
      <c r="C769" t="s">
        <v>64</v>
      </c>
      <c r="D769" t="s">
        <v>65</v>
      </c>
      <c r="E769" t="s">
        <v>700</v>
      </c>
      <c r="F769" t="s">
        <v>660</v>
      </c>
      <c r="G769" t="s">
        <v>678</v>
      </c>
      <c r="H769">
        <v>8</v>
      </c>
      <c r="I769">
        <v>1.23</v>
      </c>
      <c r="J769">
        <v>1</v>
      </c>
      <c r="K769">
        <v>1.5</v>
      </c>
      <c r="L769">
        <v>0.72</v>
      </c>
      <c r="M769">
        <v>1</v>
      </c>
      <c r="N769">
        <v>0</v>
      </c>
      <c r="O769">
        <v>1</v>
      </c>
      <c r="P769">
        <v>0</v>
      </c>
      <c r="Q769">
        <v>0</v>
      </c>
      <c r="R769">
        <v>0</v>
      </c>
      <c r="S769">
        <v>54</v>
      </c>
      <c r="U769">
        <v>9</v>
      </c>
      <c r="V769">
        <v>2</v>
      </c>
      <c r="W769">
        <v>1</v>
      </c>
      <c r="X769">
        <v>0</v>
      </c>
      <c r="Y769">
        <v>0</v>
      </c>
      <c r="Z769">
        <v>0</v>
      </c>
      <c r="AA769">
        <v>0</v>
      </c>
      <c r="AB769">
        <v>1</v>
      </c>
      <c r="AC769">
        <v>0</v>
      </c>
      <c r="AD769">
        <v>0</v>
      </c>
      <c r="AE769">
        <v>15</v>
      </c>
      <c r="AF769">
        <v>10</v>
      </c>
      <c r="AG769">
        <v>9</v>
      </c>
      <c r="AH769">
        <v>4</v>
      </c>
      <c r="AI769">
        <v>6</v>
      </c>
      <c r="AJ769">
        <v>6</v>
      </c>
      <c r="AK769">
        <v>8</v>
      </c>
      <c r="AL769">
        <v>10</v>
      </c>
      <c r="AM769">
        <v>53</v>
      </c>
      <c r="AN769">
        <v>47</v>
      </c>
      <c r="AO769">
        <v>2.0099999999999998</v>
      </c>
      <c r="AP769">
        <v>1.1000000000000001</v>
      </c>
      <c r="AQ769">
        <v>2.42</v>
      </c>
      <c r="AR769">
        <v>50</v>
      </c>
      <c r="AS769">
        <v>66</v>
      </c>
      <c r="AT769">
        <v>39</v>
      </c>
      <c r="AU769">
        <v>23</v>
      </c>
      <c r="AV769">
        <v>16</v>
      </c>
      <c r="AW769">
        <v>35</v>
      </c>
      <c r="AX769">
        <v>66</v>
      </c>
      <c r="AY769">
        <v>42</v>
      </c>
      <c r="AZ769">
        <v>74</v>
      </c>
      <c r="BA769">
        <v>8.08</v>
      </c>
      <c r="BB769">
        <v>4.84</v>
      </c>
      <c r="BC769">
        <v>2.25</v>
      </c>
      <c r="BD769">
        <v>3</v>
      </c>
      <c r="BE769">
        <v>3.4</v>
      </c>
      <c r="BF769">
        <f>(1/BC769+1/BD769+1/BE769-1)/3</f>
        <v>2.3965141612200425E-2</v>
      </c>
      <c r="BG769">
        <f>1/Table3[[#This Row],[odds_ft_home_team_win]]-Table3[[#This Row],[Margin/3]]</f>
        <v>0.420479302832244</v>
      </c>
      <c r="BH769">
        <f>1/Table3[[#This Row],[odds_ft_draw]]-Table3[[#This Row],[Margin/3]]</f>
        <v>0.30936819172113289</v>
      </c>
      <c r="BI769">
        <f>1/Table3[[#This Row],[odds_ft_away_team_win]]-Table3[[#This Row],[Margin/3]]</f>
        <v>0.27015250544662311</v>
      </c>
      <c r="BJ769">
        <f>MROUND(Table3[[#This Row],[ProbH]]*100,2)/100</f>
        <v>0.42</v>
      </c>
      <c r="BK769">
        <v>1.51</v>
      </c>
      <c r="BL769">
        <v>2.4</v>
      </c>
      <c r="BM769">
        <v>4.4000000000000004</v>
      </c>
      <c r="BN769">
        <v>9</v>
      </c>
      <c r="BO769">
        <v>2.1</v>
      </c>
      <c r="BP769">
        <v>1.69</v>
      </c>
      <c r="BQ769" t="s">
        <v>711</v>
      </c>
      <c r="BR769">
        <f>VLOOKUP(Table3[[#This Row],[Reference]],metron,10,FALSE)</f>
        <v>2.4884649511978703</v>
      </c>
      <c r="BS769">
        <f>VLOOKUP(Table3[[#This Row],[Reference]],metron,11,FALSE)</f>
        <v>1.396960958296362</v>
      </c>
      <c r="BT769">
        <f>VLOOKUP(Table3[[#This Row],[Reference]],metron,12,FALSE)</f>
        <v>1.091503992901508</v>
      </c>
      <c r="BU769">
        <f>VLOOKUP(Table3[[#This Row],[Reference]],metron,13,FALSE)</f>
        <v>0.60765391014975045</v>
      </c>
      <c r="BV769">
        <f>VLOOKUP(Table3[[#This Row],[Reference]],metron,14,FALSE)</f>
        <v>0.47276760953965608</v>
      </c>
      <c r="BW769">
        <f>VLOOKUP(Table3[[#This Row],[Reference]],metron,15,FALSE)</f>
        <v>12.29504785684561</v>
      </c>
      <c r="BX769">
        <f>VLOOKUP(Table3[[#This Row],[Reference]],metron,16,FALSE)</f>
        <v>10.047232625884311</v>
      </c>
      <c r="BY769">
        <f>VLOOKUP(Table3[[#This Row],[Reference]],metron,17,FALSE)</f>
        <v>5.2917192097519967</v>
      </c>
      <c r="BZ769">
        <f>VLOOKUP(Table3[[#This Row],[Reference]],metron,18,FALSE)</f>
        <v>4.2580916351408158</v>
      </c>
      <c r="CA769">
        <f>VLOOKUP(Table3[[#This Row],[Reference]],metron,19,FALSE)</f>
        <v>7.0033286470936131</v>
      </c>
      <c r="CB769">
        <f>VLOOKUP(Table3[[#This Row],[Reference]],metron,20,FALSE)</f>
        <v>5.789140990743495</v>
      </c>
      <c r="CC769">
        <f>VLOOKUP(Table3[[#This Row],[Reference]],metron,21,FALSE)</f>
        <v>12.77041895895049</v>
      </c>
      <c r="CD769">
        <f>VLOOKUP(Table3[[#This Row],[Reference]],metron,22,FALSE)</f>
        <v>13.411129919593741</v>
      </c>
      <c r="CE769">
        <f>VLOOKUP(Table3[[#This Row],[Reference]],metron,23,FALSE)</f>
        <v>1.556141062018646</v>
      </c>
      <c r="CF769">
        <f>VLOOKUP(Table3[[#This Row],[Reference]],metron,24,FALSE)</f>
        <v>1.9114308877178761</v>
      </c>
      <c r="CG769">
        <f>VLOOKUP(Table3[[#This Row],[Reference]],metron,25,FALSE)</f>
        <v>8.4920956627482766E-2</v>
      </c>
      <c r="CH769">
        <f>VLOOKUP(Table3[[#This Row],[Reference]],metron,26,FALSE)</f>
        <v>0.1323469801378192</v>
      </c>
    </row>
    <row r="770" spans="1:86" hidden="1" x14ac:dyDescent="0.45">
      <c r="A770">
        <v>1614396600</v>
      </c>
      <c r="B770" t="s">
        <v>1076</v>
      </c>
      <c r="C770" t="s">
        <v>64</v>
      </c>
      <c r="D770" t="s">
        <v>65</v>
      </c>
      <c r="E770" t="s">
        <v>699</v>
      </c>
      <c r="F770" t="s">
        <v>683</v>
      </c>
      <c r="G770" t="s">
        <v>743</v>
      </c>
      <c r="H770">
        <v>8</v>
      </c>
      <c r="I770">
        <v>1.5</v>
      </c>
      <c r="J770">
        <v>0.17</v>
      </c>
      <c r="K770">
        <v>1.53</v>
      </c>
      <c r="L770">
        <v>0.17</v>
      </c>
      <c r="M770">
        <v>3</v>
      </c>
      <c r="N770">
        <v>0</v>
      </c>
      <c r="O770">
        <v>3</v>
      </c>
      <c r="P770">
        <v>2</v>
      </c>
      <c r="Q770">
        <v>2</v>
      </c>
      <c r="R770">
        <v>0</v>
      </c>
      <c r="S770" t="s">
        <v>1077</v>
      </c>
      <c r="U770">
        <v>4</v>
      </c>
      <c r="V770">
        <v>5</v>
      </c>
      <c r="W770">
        <v>2</v>
      </c>
      <c r="X770">
        <v>0</v>
      </c>
      <c r="Y770">
        <v>1</v>
      </c>
      <c r="Z770">
        <v>2</v>
      </c>
      <c r="AA770">
        <v>0</v>
      </c>
      <c r="AB770">
        <v>2</v>
      </c>
      <c r="AC770">
        <v>1</v>
      </c>
      <c r="AD770">
        <v>2</v>
      </c>
      <c r="AE770">
        <v>2</v>
      </c>
      <c r="AF770">
        <v>7</v>
      </c>
      <c r="AG770">
        <v>0</v>
      </c>
      <c r="AH770">
        <v>6</v>
      </c>
      <c r="AI770">
        <v>2</v>
      </c>
      <c r="AJ770">
        <v>1</v>
      </c>
      <c r="AK770">
        <v>16</v>
      </c>
      <c r="AL770">
        <v>15</v>
      </c>
      <c r="AM770">
        <v>56</v>
      </c>
      <c r="AN770">
        <v>44</v>
      </c>
      <c r="AO770">
        <v>0.5</v>
      </c>
      <c r="AP770">
        <v>1.1000000000000001</v>
      </c>
      <c r="AQ770">
        <v>2.92</v>
      </c>
      <c r="AR770">
        <v>63</v>
      </c>
      <c r="AS770">
        <v>71</v>
      </c>
      <c r="AT770">
        <v>63</v>
      </c>
      <c r="AU770">
        <v>33</v>
      </c>
      <c r="AV770">
        <v>29</v>
      </c>
      <c r="AW770">
        <v>50</v>
      </c>
      <c r="AX770">
        <v>79</v>
      </c>
      <c r="AY770">
        <v>33</v>
      </c>
      <c r="AZ770">
        <v>71</v>
      </c>
      <c r="BA770">
        <v>8.34</v>
      </c>
      <c r="BB770">
        <v>5.34</v>
      </c>
      <c r="BC770">
        <v>2.25</v>
      </c>
      <c r="BD770">
        <v>3.25</v>
      </c>
      <c r="BE770">
        <v>3.15</v>
      </c>
      <c r="BF770">
        <f>(1/BC770+1/BD770+1/BE770-1)/3</f>
        <v>2.3199023199023189E-2</v>
      </c>
      <c r="BG770">
        <f>1/Table3[[#This Row],[odds_ft_home_team_win]]-Table3[[#This Row],[Margin/3]]</f>
        <v>0.42124542124542125</v>
      </c>
      <c r="BH770">
        <f>1/Table3[[#This Row],[odds_ft_draw]]-Table3[[#This Row],[Margin/3]]</f>
        <v>0.28449328449328454</v>
      </c>
      <c r="BI770">
        <f>1/Table3[[#This Row],[odds_ft_away_team_win]]-Table3[[#This Row],[Margin/3]]</f>
        <v>0.29426129426129427</v>
      </c>
      <c r="BJ770">
        <f>MROUND(Table3[[#This Row],[ProbH]]*100,2)/100</f>
        <v>0.42</v>
      </c>
      <c r="BK770">
        <v>1.36</v>
      </c>
      <c r="BL770">
        <v>2</v>
      </c>
      <c r="BM770">
        <v>3.35</v>
      </c>
      <c r="BN770">
        <v>6.75</v>
      </c>
      <c r="BO770">
        <v>1.83</v>
      </c>
      <c r="BP770">
        <v>1.91</v>
      </c>
      <c r="BQ770" t="s">
        <v>702</v>
      </c>
      <c r="BR770">
        <f>VLOOKUP(Table3[[#This Row],[Reference]],metron,10,FALSE)</f>
        <v>2.4884649511978703</v>
      </c>
      <c r="BS770">
        <f>VLOOKUP(Table3[[#This Row],[Reference]],metron,11,FALSE)</f>
        <v>1.396960958296362</v>
      </c>
      <c r="BT770">
        <f>VLOOKUP(Table3[[#This Row],[Reference]],metron,12,FALSE)</f>
        <v>1.091503992901508</v>
      </c>
      <c r="BU770">
        <f>VLOOKUP(Table3[[#This Row],[Reference]],metron,13,FALSE)</f>
        <v>0.60765391014975045</v>
      </c>
      <c r="BV770">
        <f>VLOOKUP(Table3[[#This Row],[Reference]],metron,14,FALSE)</f>
        <v>0.47276760953965608</v>
      </c>
      <c r="BW770">
        <f>VLOOKUP(Table3[[#This Row],[Reference]],metron,15,FALSE)</f>
        <v>12.29504785684561</v>
      </c>
      <c r="BX770">
        <f>VLOOKUP(Table3[[#This Row],[Reference]],metron,16,FALSE)</f>
        <v>10.047232625884311</v>
      </c>
      <c r="BY770">
        <f>VLOOKUP(Table3[[#This Row],[Reference]],metron,17,FALSE)</f>
        <v>5.2917192097519967</v>
      </c>
      <c r="BZ770">
        <f>VLOOKUP(Table3[[#This Row],[Reference]],metron,18,FALSE)</f>
        <v>4.2580916351408158</v>
      </c>
      <c r="CA770">
        <f>VLOOKUP(Table3[[#This Row],[Reference]],metron,19,FALSE)</f>
        <v>7.0033286470936131</v>
      </c>
      <c r="CB770">
        <f>VLOOKUP(Table3[[#This Row],[Reference]],metron,20,FALSE)</f>
        <v>5.789140990743495</v>
      </c>
      <c r="CC770">
        <f>VLOOKUP(Table3[[#This Row],[Reference]],metron,21,FALSE)</f>
        <v>12.77041895895049</v>
      </c>
      <c r="CD770">
        <f>VLOOKUP(Table3[[#This Row],[Reference]],metron,22,FALSE)</f>
        <v>13.411129919593741</v>
      </c>
      <c r="CE770">
        <f>VLOOKUP(Table3[[#This Row],[Reference]],metron,23,FALSE)</f>
        <v>1.556141062018646</v>
      </c>
      <c r="CF770">
        <f>VLOOKUP(Table3[[#This Row],[Reference]],metron,24,FALSE)</f>
        <v>1.9114308877178761</v>
      </c>
      <c r="CG770">
        <f>VLOOKUP(Table3[[#This Row],[Reference]],metron,25,FALSE)</f>
        <v>8.4920956627482766E-2</v>
      </c>
      <c r="CH770">
        <f>VLOOKUP(Table3[[#This Row],[Reference]],metron,26,FALSE)</f>
        <v>0.1323469801378192</v>
      </c>
    </row>
    <row r="771" spans="1:86" x14ac:dyDescent="0.45">
      <c r="A771">
        <v>1614466800</v>
      </c>
      <c r="B771" t="s">
        <v>1078</v>
      </c>
      <c r="C771" t="s">
        <v>64</v>
      </c>
      <c r="D771" t="s">
        <v>65</v>
      </c>
      <c r="E771" t="s">
        <v>705</v>
      </c>
      <c r="F771" t="s">
        <v>677</v>
      </c>
      <c r="G771" t="s">
        <v>662</v>
      </c>
      <c r="H771">
        <v>8</v>
      </c>
      <c r="I771">
        <v>2.33</v>
      </c>
      <c r="J771">
        <v>0.92</v>
      </c>
      <c r="K771">
        <v>2</v>
      </c>
      <c r="L771">
        <v>1.06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U771">
        <v>7</v>
      </c>
      <c r="V771">
        <v>8</v>
      </c>
      <c r="W771">
        <v>2</v>
      </c>
      <c r="X771">
        <v>0</v>
      </c>
      <c r="Y771">
        <v>1</v>
      </c>
      <c r="Z771">
        <v>0</v>
      </c>
      <c r="AA771">
        <v>0</v>
      </c>
      <c r="AB771">
        <v>2</v>
      </c>
      <c r="AC771">
        <v>1</v>
      </c>
      <c r="AD771">
        <v>0</v>
      </c>
      <c r="AE771">
        <v>11</v>
      </c>
      <c r="AF771">
        <v>22</v>
      </c>
      <c r="AG771">
        <v>3</v>
      </c>
      <c r="AH771">
        <v>3</v>
      </c>
      <c r="AI771">
        <v>8</v>
      </c>
      <c r="AJ771">
        <v>19</v>
      </c>
      <c r="AK771">
        <v>18</v>
      </c>
      <c r="AL771">
        <v>17</v>
      </c>
      <c r="AM771">
        <v>62</v>
      </c>
      <c r="AN771">
        <v>38</v>
      </c>
      <c r="AO771">
        <v>1.22</v>
      </c>
      <c r="AP771">
        <v>1.92</v>
      </c>
      <c r="AQ771">
        <v>2.38</v>
      </c>
      <c r="AR771">
        <v>50</v>
      </c>
      <c r="AS771">
        <v>63</v>
      </c>
      <c r="AT771">
        <v>38</v>
      </c>
      <c r="AU771">
        <v>30</v>
      </c>
      <c r="AV771">
        <v>17</v>
      </c>
      <c r="AW771">
        <v>42</v>
      </c>
      <c r="AX771">
        <v>67</v>
      </c>
      <c r="AY771">
        <v>34</v>
      </c>
      <c r="AZ771">
        <v>71</v>
      </c>
      <c r="BA771">
        <v>9.92</v>
      </c>
      <c r="BB771">
        <v>4.25</v>
      </c>
      <c r="BC771">
        <v>2.15</v>
      </c>
      <c r="BD771">
        <v>3.4</v>
      </c>
      <c r="BE771">
        <v>3.2</v>
      </c>
      <c r="BF771">
        <f>(1/BC771+1/BD771+1/BE771-1)/3</f>
        <v>2.3911308709530326E-2</v>
      </c>
      <c r="BG771">
        <f>1/Table3[[#This Row],[odds_ft_home_team_win]]-Table3[[#This Row],[Margin/3]]</f>
        <v>0.44120497036023709</v>
      </c>
      <c r="BH771">
        <f>1/Table3[[#This Row],[odds_ft_draw]]-Table3[[#This Row],[Margin/3]]</f>
        <v>0.2702063383492932</v>
      </c>
      <c r="BI771">
        <f>1/Table3[[#This Row],[odds_ft_away_team_win]]-Table3[[#This Row],[Margin/3]]</f>
        <v>0.28858869129046966</v>
      </c>
      <c r="BJ771">
        <f>MROUND(Table3[[#This Row],[ProbH]]*100,2)/100</f>
        <v>0.44</v>
      </c>
      <c r="BK771">
        <v>1.33</v>
      </c>
      <c r="BL771">
        <v>1.91</v>
      </c>
      <c r="BM771">
        <v>3.2</v>
      </c>
      <c r="BN771">
        <v>6</v>
      </c>
      <c r="BO771">
        <v>1.8</v>
      </c>
      <c r="BP771">
        <v>1.95</v>
      </c>
      <c r="BQ771" t="s">
        <v>723</v>
      </c>
      <c r="BR771">
        <f>VLOOKUP(Table3[[#This Row],[Reference]],metron,10,FALSE)</f>
        <v>2.4807646356033461</v>
      </c>
      <c r="BS771">
        <f>VLOOKUP(Table3[[#This Row],[Reference]],metron,11,FALSE)</f>
        <v>1.4140979689366791</v>
      </c>
      <c r="BT771">
        <f>VLOOKUP(Table3[[#This Row],[Reference]],metron,12,FALSE)</f>
        <v>1.0666666666666671</v>
      </c>
      <c r="BU771">
        <f>VLOOKUP(Table3[[#This Row],[Reference]],metron,13,FALSE)</f>
        <v>0.62712066905615294</v>
      </c>
      <c r="BV771">
        <f>VLOOKUP(Table3[[#This Row],[Reference]],metron,14,FALSE)</f>
        <v>0.46009557945041818</v>
      </c>
      <c r="BW771">
        <f>VLOOKUP(Table3[[#This Row],[Reference]],metron,15,FALSE)</f>
        <v>12.56969280146722</v>
      </c>
      <c r="BX771">
        <f>VLOOKUP(Table3[[#This Row],[Reference]],metron,16,FALSE)</f>
        <v>9.8695552498853729</v>
      </c>
      <c r="BY771">
        <f>VLOOKUP(Table3[[#This Row],[Reference]],metron,17,FALSE)</f>
        <v>5.2754256787850897</v>
      </c>
      <c r="BZ771">
        <f>VLOOKUP(Table3[[#This Row],[Reference]],metron,18,FALSE)</f>
        <v>4.1279337321675103</v>
      </c>
      <c r="CA771">
        <f>VLOOKUP(Table3[[#This Row],[Reference]],metron,19,FALSE)</f>
        <v>7.2942671226821298</v>
      </c>
      <c r="CB771">
        <f>VLOOKUP(Table3[[#This Row],[Reference]],metron,20,FALSE)</f>
        <v>5.7416215177178627</v>
      </c>
      <c r="CC771">
        <f>VLOOKUP(Table3[[#This Row],[Reference]],metron,21,FALSE)</f>
        <v>12.897246007868549</v>
      </c>
      <c r="CD771">
        <f>VLOOKUP(Table3[[#This Row],[Reference]],metron,22,FALSE)</f>
        <v>13.507058551261281</v>
      </c>
      <c r="CE771">
        <f>VLOOKUP(Table3[[#This Row],[Reference]],metron,23,FALSE)</f>
        <v>1.576522702104098</v>
      </c>
      <c r="CF771">
        <f>VLOOKUP(Table3[[#This Row],[Reference]],metron,24,FALSE)</f>
        <v>1.917165005537099</v>
      </c>
      <c r="CG771">
        <f>VLOOKUP(Table3[[#This Row],[Reference]],metron,25,FALSE)</f>
        <v>8.4385382059800659E-2</v>
      </c>
      <c r="CH771">
        <f>VLOOKUP(Table3[[#This Row],[Reference]],metron,26,FALSE)</f>
        <v>0.1233665559246955</v>
      </c>
    </row>
    <row r="772" spans="1:86" hidden="1" x14ac:dyDescent="0.45">
      <c r="A772">
        <v>1614474000</v>
      </c>
      <c r="B772" t="s">
        <v>1079</v>
      </c>
      <c r="C772" t="s">
        <v>64</v>
      </c>
      <c r="D772" t="s">
        <v>65</v>
      </c>
      <c r="E772" t="s">
        <v>694</v>
      </c>
      <c r="F772" t="s">
        <v>693</v>
      </c>
      <c r="G772" t="s">
        <v>668</v>
      </c>
      <c r="H772">
        <v>8</v>
      </c>
      <c r="I772">
        <v>2.29</v>
      </c>
      <c r="J772">
        <v>1.38</v>
      </c>
      <c r="K772">
        <v>2.37</v>
      </c>
      <c r="L772">
        <v>1.38</v>
      </c>
      <c r="M772">
        <v>2</v>
      </c>
      <c r="N772">
        <v>0</v>
      </c>
      <c r="O772">
        <v>2</v>
      </c>
      <c r="P772">
        <v>2</v>
      </c>
      <c r="Q772">
        <v>2</v>
      </c>
      <c r="R772">
        <v>0</v>
      </c>
      <c r="S772" t="s">
        <v>1080</v>
      </c>
      <c r="U772">
        <v>5</v>
      </c>
      <c r="V772">
        <v>0</v>
      </c>
      <c r="W772">
        <v>0</v>
      </c>
      <c r="X772">
        <v>1</v>
      </c>
      <c r="Y772">
        <v>0</v>
      </c>
      <c r="Z772">
        <v>0</v>
      </c>
      <c r="AA772">
        <v>0</v>
      </c>
      <c r="AB772">
        <v>1</v>
      </c>
      <c r="AC772">
        <v>0</v>
      </c>
      <c r="AD772">
        <v>0</v>
      </c>
      <c r="AE772">
        <v>22</v>
      </c>
      <c r="AF772">
        <v>10</v>
      </c>
      <c r="AG772">
        <v>8</v>
      </c>
      <c r="AH772">
        <v>4</v>
      </c>
      <c r="AI772">
        <v>14</v>
      </c>
      <c r="AJ772">
        <v>6</v>
      </c>
      <c r="AK772">
        <v>12</v>
      </c>
      <c r="AL772">
        <v>12</v>
      </c>
      <c r="AM772">
        <v>57</v>
      </c>
      <c r="AN772">
        <v>43</v>
      </c>
      <c r="AO772">
        <v>2.35</v>
      </c>
      <c r="AP772">
        <v>1.05</v>
      </c>
      <c r="AQ772">
        <v>2.16</v>
      </c>
      <c r="AR772">
        <v>48</v>
      </c>
      <c r="AS772">
        <v>63</v>
      </c>
      <c r="AT772">
        <v>40</v>
      </c>
      <c r="AU772">
        <v>26</v>
      </c>
      <c r="AV772">
        <v>0</v>
      </c>
      <c r="AW772">
        <v>26</v>
      </c>
      <c r="AX772">
        <v>63</v>
      </c>
      <c r="AY772">
        <v>37</v>
      </c>
      <c r="AZ772">
        <v>74</v>
      </c>
      <c r="BA772">
        <v>11.64</v>
      </c>
      <c r="BB772">
        <v>3.27</v>
      </c>
      <c r="BC772">
        <v>2.5499999999999998</v>
      </c>
      <c r="BD772">
        <v>2.95</v>
      </c>
      <c r="BE772">
        <v>2.95</v>
      </c>
      <c r="BF772">
        <f>(1/BC772+1/BD772+1/BE772-1)/3</f>
        <v>2.3374321480004401E-2</v>
      </c>
      <c r="BG772">
        <f>1/Table3[[#This Row],[odds_ft_home_team_win]]-Table3[[#This Row],[Margin/3]]</f>
        <v>0.36878254126509369</v>
      </c>
      <c r="BH772">
        <f>1/Table3[[#This Row],[odds_ft_draw]]-Table3[[#This Row],[Margin/3]]</f>
        <v>0.31560872936745321</v>
      </c>
      <c r="BI772">
        <f>1/Table3[[#This Row],[odds_ft_away_team_win]]-Table3[[#This Row],[Margin/3]]</f>
        <v>0.31560872936745321</v>
      </c>
      <c r="BJ772">
        <f>MROUND(Table3[[#This Row],[ProbH]]*100,2)/100</f>
        <v>0.36</v>
      </c>
      <c r="BK772">
        <v>1.48</v>
      </c>
      <c r="BL772">
        <v>2.2999999999999998</v>
      </c>
      <c r="BM772">
        <v>4.05</v>
      </c>
      <c r="BN772">
        <v>8.25</v>
      </c>
      <c r="BO772">
        <v>2</v>
      </c>
      <c r="BP772">
        <v>1.77</v>
      </c>
      <c r="BQ772" t="s">
        <v>770</v>
      </c>
      <c r="BR772">
        <f>VLOOKUP(Table3[[#This Row],[Reference]],metron,10,FALSE)</f>
        <v>2.5110350525197691</v>
      </c>
      <c r="BS772">
        <f>VLOOKUP(Table3[[#This Row],[Reference]],metron,11,FALSE)</f>
        <v>1.269326094653606</v>
      </c>
      <c r="BT772">
        <f>VLOOKUP(Table3[[#This Row],[Reference]],metron,12,FALSE)</f>
        <v>1.2417089578661631</v>
      </c>
      <c r="BU772">
        <f>VLOOKUP(Table3[[#This Row],[Reference]],metron,13,FALSE)</f>
        <v>0.56586402266288949</v>
      </c>
      <c r="BV772">
        <f>VLOOKUP(Table3[[#This Row],[Reference]],metron,14,FALSE)</f>
        <v>0.55158168083097259</v>
      </c>
      <c r="BW772">
        <f>VLOOKUP(Table3[[#This Row],[Reference]],metron,15,FALSE)</f>
        <v>11.49400826446281</v>
      </c>
      <c r="BX772">
        <f>VLOOKUP(Table3[[#This Row],[Reference]],metron,16,FALSE)</f>
        <v>10.507231404958681</v>
      </c>
      <c r="BY772">
        <f>VLOOKUP(Table3[[#This Row],[Reference]],metron,17,FALSE)</f>
        <v>4.9238790406673623</v>
      </c>
      <c r="BZ772">
        <f>VLOOKUP(Table3[[#This Row],[Reference]],metron,18,FALSE)</f>
        <v>4.6296141814389991</v>
      </c>
      <c r="CA772">
        <f>VLOOKUP(Table3[[#This Row],[Reference]],metron,19,FALSE)</f>
        <v>6.5701292237954476</v>
      </c>
      <c r="CB772">
        <f>VLOOKUP(Table3[[#This Row],[Reference]],metron,20,FALSE)</f>
        <v>5.8776172235196817</v>
      </c>
      <c r="CC772">
        <f>VLOOKUP(Table3[[#This Row],[Reference]],metron,21,FALSE)</f>
        <v>12.798739495798319</v>
      </c>
      <c r="CD772">
        <f>VLOOKUP(Table3[[#This Row],[Reference]],metron,22,FALSE)</f>
        <v>12.98844537815126</v>
      </c>
      <c r="CE772">
        <f>VLOOKUP(Table3[[#This Row],[Reference]],metron,23,FALSE)</f>
        <v>1.604928297313674</v>
      </c>
      <c r="CF772">
        <f>VLOOKUP(Table3[[#This Row],[Reference]],metron,24,FALSE)</f>
        <v>1.791961219955565</v>
      </c>
      <c r="CG772">
        <f>VLOOKUP(Table3[[#This Row],[Reference]],metron,25,FALSE)</f>
        <v>8.887093516461321E-2</v>
      </c>
      <c r="CH772">
        <f>VLOOKUP(Table3[[#This Row],[Reference]],metron,26,FALSE)</f>
        <v>0.11694607150070691</v>
      </c>
    </row>
    <row r="773" spans="1:86" hidden="1" x14ac:dyDescent="0.45">
      <c r="A773">
        <v>1614481200</v>
      </c>
      <c r="B773" t="s">
        <v>1081</v>
      </c>
      <c r="C773" t="s">
        <v>64</v>
      </c>
      <c r="D773" t="s">
        <v>65</v>
      </c>
      <c r="E773" t="s">
        <v>667</v>
      </c>
      <c r="F773" t="s">
        <v>671</v>
      </c>
      <c r="G773" t="s">
        <v>684</v>
      </c>
      <c r="H773">
        <v>8</v>
      </c>
      <c r="I773">
        <v>2.5</v>
      </c>
      <c r="J773">
        <v>1.67</v>
      </c>
      <c r="K773">
        <v>2.29</v>
      </c>
      <c r="L773">
        <v>1.77</v>
      </c>
      <c r="M773">
        <v>0</v>
      </c>
      <c r="N773">
        <v>1</v>
      </c>
      <c r="O773">
        <v>1</v>
      </c>
      <c r="P773">
        <v>0</v>
      </c>
      <c r="Q773">
        <v>0</v>
      </c>
      <c r="R773">
        <v>0</v>
      </c>
      <c r="T773">
        <v>81</v>
      </c>
      <c r="U773">
        <v>3</v>
      </c>
      <c r="V773">
        <v>5</v>
      </c>
      <c r="W773">
        <v>2</v>
      </c>
      <c r="X773">
        <v>0</v>
      </c>
      <c r="Y773">
        <v>4</v>
      </c>
      <c r="Z773">
        <v>0</v>
      </c>
      <c r="AA773">
        <v>2</v>
      </c>
      <c r="AB773">
        <v>0</v>
      </c>
      <c r="AC773">
        <v>1</v>
      </c>
      <c r="AD773">
        <v>3</v>
      </c>
      <c r="AE773">
        <v>11</v>
      </c>
      <c r="AF773">
        <v>5</v>
      </c>
      <c r="AG773">
        <v>2</v>
      </c>
      <c r="AH773">
        <v>2</v>
      </c>
      <c r="AI773">
        <v>9</v>
      </c>
      <c r="AJ773">
        <v>3</v>
      </c>
      <c r="AK773">
        <v>11</v>
      </c>
      <c r="AL773">
        <v>11</v>
      </c>
      <c r="AM773">
        <v>65</v>
      </c>
      <c r="AN773">
        <v>35</v>
      </c>
      <c r="AO773">
        <v>1.21</v>
      </c>
      <c r="AP773">
        <v>0.77</v>
      </c>
      <c r="AQ773">
        <v>2.42</v>
      </c>
      <c r="AR773">
        <v>45</v>
      </c>
      <c r="AS773">
        <v>73</v>
      </c>
      <c r="AT773">
        <v>42</v>
      </c>
      <c r="AU773">
        <v>24</v>
      </c>
      <c r="AV773">
        <v>7</v>
      </c>
      <c r="AW773">
        <v>28</v>
      </c>
      <c r="AX773">
        <v>69</v>
      </c>
      <c r="AY773">
        <v>32</v>
      </c>
      <c r="AZ773">
        <v>79</v>
      </c>
      <c r="BA773">
        <v>9.6</v>
      </c>
      <c r="BB773">
        <v>3.33</v>
      </c>
      <c r="BC773">
        <v>2.2999999999999998</v>
      </c>
      <c r="BD773">
        <v>3.3</v>
      </c>
      <c r="BE773">
        <v>3</v>
      </c>
      <c r="BF773">
        <f>(1/BC773+1/BD773+1/BE773-1)/3</f>
        <v>2.3715415019762858E-2</v>
      </c>
      <c r="BG773">
        <f>1/Table3[[#This Row],[odds_ft_home_team_win]]-Table3[[#This Row],[Margin/3]]</f>
        <v>0.41106719367588934</v>
      </c>
      <c r="BH773">
        <f>1/Table3[[#This Row],[odds_ft_draw]]-Table3[[#This Row],[Margin/3]]</f>
        <v>0.27931488801054016</v>
      </c>
      <c r="BI773">
        <f>1/Table3[[#This Row],[odds_ft_away_team_win]]-Table3[[#This Row],[Margin/3]]</f>
        <v>0.30961791831357044</v>
      </c>
      <c r="BJ773">
        <f>MROUND(Table3[[#This Row],[ProbH]]*100,2)/100</f>
        <v>0.42</v>
      </c>
      <c r="BK773">
        <v>1.35</v>
      </c>
      <c r="BL773">
        <v>2</v>
      </c>
      <c r="BM773">
        <v>3.3</v>
      </c>
      <c r="BN773">
        <v>6.5</v>
      </c>
      <c r="BO773">
        <v>1.8</v>
      </c>
      <c r="BP773">
        <v>1.95</v>
      </c>
      <c r="BQ773" t="s">
        <v>736</v>
      </c>
      <c r="BR773">
        <f>VLOOKUP(Table3[[#This Row],[Reference]],metron,10,FALSE)</f>
        <v>2.4884649511978703</v>
      </c>
      <c r="BS773">
        <f>VLOOKUP(Table3[[#This Row],[Reference]],metron,11,FALSE)</f>
        <v>1.396960958296362</v>
      </c>
      <c r="BT773">
        <f>VLOOKUP(Table3[[#This Row],[Reference]],metron,12,FALSE)</f>
        <v>1.091503992901508</v>
      </c>
      <c r="BU773">
        <f>VLOOKUP(Table3[[#This Row],[Reference]],metron,13,FALSE)</f>
        <v>0.60765391014975045</v>
      </c>
      <c r="BV773">
        <f>VLOOKUP(Table3[[#This Row],[Reference]],metron,14,FALSE)</f>
        <v>0.47276760953965608</v>
      </c>
      <c r="BW773">
        <f>VLOOKUP(Table3[[#This Row],[Reference]],metron,15,FALSE)</f>
        <v>12.29504785684561</v>
      </c>
      <c r="BX773">
        <f>VLOOKUP(Table3[[#This Row],[Reference]],metron,16,FALSE)</f>
        <v>10.047232625884311</v>
      </c>
      <c r="BY773">
        <f>VLOOKUP(Table3[[#This Row],[Reference]],metron,17,FALSE)</f>
        <v>5.2917192097519967</v>
      </c>
      <c r="BZ773">
        <f>VLOOKUP(Table3[[#This Row],[Reference]],metron,18,FALSE)</f>
        <v>4.2580916351408158</v>
      </c>
      <c r="CA773">
        <f>VLOOKUP(Table3[[#This Row],[Reference]],metron,19,FALSE)</f>
        <v>7.0033286470936131</v>
      </c>
      <c r="CB773">
        <f>VLOOKUP(Table3[[#This Row],[Reference]],metron,20,FALSE)</f>
        <v>5.789140990743495</v>
      </c>
      <c r="CC773">
        <f>VLOOKUP(Table3[[#This Row],[Reference]],metron,21,FALSE)</f>
        <v>12.77041895895049</v>
      </c>
      <c r="CD773">
        <f>VLOOKUP(Table3[[#This Row],[Reference]],metron,22,FALSE)</f>
        <v>13.411129919593741</v>
      </c>
      <c r="CE773">
        <f>VLOOKUP(Table3[[#This Row],[Reference]],metron,23,FALSE)</f>
        <v>1.556141062018646</v>
      </c>
      <c r="CF773">
        <f>VLOOKUP(Table3[[#This Row],[Reference]],metron,24,FALSE)</f>
        <v>1.9114308877178761</v>
      </c>
      <c r="CG773">
        <f>VLOOKUP(Table3[[#This Row],[Reference]],metron,25,FALSE)</f>
        <v>8.4920956627482766E-2</v>
      </c>
      <c r="CH773">
        <f>VLOOKUP(Table3[[#This Row],[Reference]],metron,26,FALSE)</f>
        <v>0.1323469801378192</v>
      </c>
    </row>
    <row r="774" spans="1:86" hidden="1" x14ac:dyDescent="0.45">
      <c r="A774">
        <v>1614553200</v>
      </c>
      <c r="B774" t="s">
        <v>1082</v>
      </c>
      <c r="C774" t="s">
        <v>64</v>
      </c>
      <c r="D774" t="s">
        <v>65</v>
      </c>
      <c r="E774" t="s">
        <v>704</v>
      </c>
      <c r="F774" t="s">
        <v>676</v>
      </c>
      <c r="G774" t="s">
        <v>735</v>
      </c>
      <c r="H774">
        <v>8</v>
      </c>
      <c r="I774">
        <v>2</v>
      </c>
      <c r="J774">
        <v>0.5</v>
      </c>
      <c r="K774">
        <v>1.79</v>
      </c>
      <c r="L774">
        <v>0.47</v>
      </c>
      <c r="M774">
        <v>1</v>
      </c>
      <c r="N774">
        <v>1</v>
      </c>
      <c r="O774">
        <v>2</v>
      </c>
      <c r="P774">
        <v>1</v>
      </c>
      <c r="Q774">
        <v>1</v>
      </c>
      <c r="R774">
        <v>0</v>
      </c>
      <c r="S774">
        <v>40</v>
      </c>
      <c r="T774">
        <v>89</v>
      </c>
      <c r="U774">
        <v>3</v>
      </c>
      <c r="V774">
        <v>3</v>
      </c>
      <c r="W774">
        <v>1</v>
      </c>
      <c r="X774">
        <v>0</v>
      </c>
      <c r="Y774">
        <v>2</v>
      </c>
      <c r="Z774">
        <v>0</v>
      </c>
      <c r="AA774">
        <v>0</v>
      </c>
      <c r="AB774">
        <v>1</v>
      </c>
      <c r="AC774">
        <v>1</v>
      </c>
      <c r="AD774">
        <v>1</v>
      </c>
      <c r="AE774">
        <v>10</v>
      </c>
      <c r="AF774">
        <v>12</v>
      </c>
      <c r="AG774">
        <v>5</v>
      </c>
      <c r="AH774">
        <v>6</v>
      </c>
      <c r="AI774">
        <v>5</v>
      </c>
      <c r="AJ774">
        <v>6</v>
      </c>
      <c r="AK774">
        <v>13</v>
      </c>
      <c r="AL774">
        <v>12</v>
      </c>
      <c r="AM774">
        <v>40</v>
      </c>
      <c r="AN774">
        <v>60</v>
      </c>
      <c r="AO774">
        <v>1.26</v>
      </c>
      <c r="AP774">
        <v>1.49</v>
      </c>
      <c r="AQ774">
        <v>2.57</v>
      </c>
      <c r="AR774">
        <v>49</v>
      </c>
      <c r="AS774">
        <v>74</v>
      </c>
      <c r="AT774">
        <v>48</v>
      </c>
      <c r="AU774">
        <v>35</v>
      </c>
      <c r="AV774">
        <v>4</v>
      </c>
      <c r="AW774">
        <v>30</v>
      </c>
      <c r="AX774">
        <v>83</v>
      </c>
      <c r="AY774">
        <v>53</v>
      </c>
      <c r="AZ774">
        <v>70</v>
      </c>
      <c r="BA774">
        <v>9.5299999999999994</v>
      </c>
      <c r="BB774">
        <v>5</v>
      </c>
      <c r="BC774">
        <v>1.62</v>
      </c>
      <c r="BD774">
        <v>3.65</v>
      </c>
      <c r="BE774">
        <v>5.75</v>
      </c>
      <c r="BF774">
        <f>(1/BC774+1/BD774+1/BE774-1)/3</f>
        <v>2.1723198945090266E-2</v>
      </c>
      <c r="BG774">
        <f>1/Table3[[#This Row],[odds_ft_home_team_win]]-Table3[[#This Row],[Margin/3]]</f>
        <v>0.59556075167219369</v>
      </c>
      <c r="BH774">
        <f>1/Table3[[#This Row],[odds_ft_draw]]-Table3[[#This Row],[Margin/3]]</f>
        <v>0.25224940379463573</v>
      </c>
      <c r="BI774">
        <f>1/Table3[[#This Row],[odds_ft_away_team_win]]-Table3[[#This Row],[Margin/3]]</f>
        <v>0.15218984453317061</v>
      </c>
      <c r="BJ774">
        <f>MROUND(Table3[[#This Row],[ProbH]]*100,2)/100</f>
        <v>0.6</v>
      </c>
      <c r="BK774">
        <v>1.29</v>
      </c>
      <c r="BL774">
        <v>1.87</v>
      </c>
      <c r="BM774">
        <v>3.05</v>
      </c>
      <c r="BN774">
        <v>6</v>
      </c>
      <c r="BO774">
        <v>1.83</v>
      </c>
      <c r="BP774">
        <v>1.91</v>
      </c>
      <c r="BQ774" t="s">
        <v>708</v>
      </c>
      <c r="BR774">
        <f>VLOOKUP(Table3[[#This Row],[Reference]],metron,10,FALSE)</f>
        <v>2.7310090702947849</v>
      </c>
      <c r="BS774">
        <f>VLOOKUP(Table3[[#This Row],[Reference]],metron,11,FALSE)</f>
        <v>1.841836734693878</v>
      </c>
      <c r="BT774">
        <f>VLOOKUP(Table3[[#This Row],[Reference]],metron,12,FALSE)</f>
        <v>0.88917233560090703</v>
      </c>
      <c r="BU774">
        <f>VLOOKUP(Table3[[#This Row],[Reference]],metron,13,FALSE)</f>
        <v>0.804822695035461</v>
      </c>
      <c r="BV774">
        <f>VLOOKUP(Table3[[#This Row],[Reference]],metron,14,FALSE)</f>
        <v>0.38099290780141842</v>
      </c>
      <c r="BW774">
        <f>VLOOKUP(Table3[[#This Row],[Reference]],metron,15,FALSE)</f>
        <v>14.25174825174825</v>
      </c>
      <c r="BX774">
        <f>VLOOKUP(Table3[[#This Row],[Reference]],metron,16,FALSE)</f>
        <v>8.8316683316683324</v>
      </c>
      <c r="BY774">
        <f>VLOOKUP(Table3[[#This Row],[Reference]],metron,17,FALSE)</f>
        <v>6.2901265822784813</v>
      </c>
      <c r="BZ774">
        <f>VLOOKUP(Table3[[#This Row],[Reference]],metron,18,FALSE)</f>
        <v>3.6162025316455702</v>
      </c>
      <c r="CA774">
        <f>VLOOKUP(Table3[[#This Row],[Reference]],metron,19,FALSE)</f>
        <v>7.9616216694697686</v>
      </c>
      <c r="CB774">
        <f>VLOOKUP(Table3[[#This Row],[Reference]],metron,20,FALSE)</f>
        <v>5.2154658000227627</v>
      </c>
      <c r="CC774">
        <f>VLOOKUP(Table3[[#This Row],[Reference]],metron,21,FALSE)</f>
        <v>12.444895886236671</v>
      </c>
      <c r="CD774">
        <f>VLOOKUP(Table3[[#This Row],[Reference]],metron,22,FALSE)</f>
        <v>13.620619603859829</v>
      </c>
      <c r="CE774">
        <f>VLOOKUP(Table3[[#This Row],[Reference]],metron,23,FALSE)</f>
        <v>1.406084017382907</v>
      </c>
      <c r="CF774">
        <f>VLOOKUP(Table3[[#This Row],[Reference]],metron,24,FALSE)</f>
        <v>2.070980202800579</v>
      </c>
      <c r="CG774">
        <f>VLOOKUP(Table3[[#This Row],[Reference]],metron,25,FALSE)</f>
        <v>6.1323032351521013E-2</v>
      </c>
      <c r="CH774">
        <f>VLOOKUP(Table3[[#This Row],[Reference]],metron,26,FALSE)</f>
        <v>0.1313375181071946</v>
      </c>
    </row>
    <row r="775" spans="1:86" hidden="1" x14ac:dyDescent="0.45">
      <c r="A775">
        <v>1614560760</v>
      </c>
      <c r="B775" t="s">
        <v>1083</v>
      </c>
      <c r="C775" t="s">
        <v>64</v>
      </c>
      <c r="D775" t="s">
        <v>65</v>
      </c>
      <c r="E775" t="s">
        <v>672</v>
      </c>
      <c r="F775" t="s">
        <v>689</v>
      </c>
      <c r="G775" t="s">
        <v>760</v>
      </c>
      <c r="H775">
        <v>8</v>
      </c>
      <c r="I775">
        <v>2.08</v>
      </c>
      <c r="J775">
        <v>0.83</v>
      </c>
      <c r="K775">
        <v>2.09</v>
      </c>
      <c r="L775">
        <v>0.59</v>
      </c>
      <c r="M775">
        <v>3</v>
      </c>
      <c r="N775">
        <v>2</v>
      </c>
      <c r="O775">
        <v>5</v>
      </c>
      <c r="P775">
        <v>2</v>
      </c>
      <c r="Q775">
        <v>2</v>
      </c>
      <c r="R775">
        <v>0</v>
      </c>
      <c r="S775" t="s">
        <v>1084</v>
      </c>
      <c r="T775" t="s">
        <v>1085</v>
      </c>
      <c r="U775">
        <v>7</v>
      </c>
      <c r="V775">
        <v>4</v>
      </c>
      <c r="W775">
        <v>0</v>
      </c>
      <c r="X775">
        <v>0</v>
      </c>
      <c r="Y775">
        <v>2</v>
      </c>
      <c r="Z775">
        <v>0</v>
      </c>
      <c r="AA775">
        <v>0</v>
      </c>
      <c r="AB775">
        <v>0</v>
      </c>
      <c r="AC775">
        <v>0</v>
      </c>
      <c r="AD775">
        <v>2</v>
      </c>
      <c r="AE775">
        <v>17</v>
      </c>
      <c r="AF775">
        <v>10</v>
      </c>
      <c r="AG775">
        <v>9</v>
      </c>
      <c r="AH775">
        <v>5</v>
      </c>
      <c r="AI775">
        <v>8</v>
      </c>
      <c r="AJ775">
        <v>5</v>
      </c>
      <c r="AK775">
        <v>13</v>
      </c>
      <c r="AL775">
        <v>13</v>
      </c>
      <c r="AM775">
        <v>51</v>
      </c>
      <c r="AN775">
        <v>49</v>
      </c>
      <c r="AO775">
        <v>2.0699999999999998</v>
      </c>
      <c r="AP775">
        <v>1.33</v>
      </c>
      <c r="AQ775">
        <v>2.4900000000000002</v>
      </c>
      <c r="AR775">
        <v>57</v>
      </c>
      <c r="AS775">
        <v>85</v>
      </c>
      <c r="AT775">
        <v>44</v>
      </c>
      <c r="AU775">
        <v>17</v>
      </c>
      <c r="AV775">
        <v>9</v>
      </c>
      <c r="AW775">
        <v>37</v>
      </c>
      <c r="AX775">
        <v>69</v>
      </c>
      <c r="AY775">
        <v>37</v>
      </c>
      <c r="AZ775">
        <v>89</v>
      </c>
      <c r="BA775">
        <v>10.69</v>
      </c>
      <c r="BB775">
        <v>3.89</v>
      </c>
      <c r="BC775">
        <v>1.77</v>
      </c>
      <c r="BD775">
        <v>3.5</v>
      </c>
      <c r="BE775">
        <v>4.5</v>
      </c>
      <c r="BF775">
        <f>(1/BC775+1/BD775+1/BE775-1)/3</f>
        <v>2.430275311631247E-2</v>
      </c>
      <c r="BG775">
        <f>1/Table3[[#This Row],[odds_ft_home_team_win]]-Table3[[#This Row],[Margin/3]]</f>
        <v>0.54066899829611692</v>
      </c>
      <c r="BH775">
        <f>1/Table3[[#This Row],[odds_ft_draw]]-Table3[[#This Row],[Margin/3]]</f>
        <v>0.26141153259797323</v>
      </c>
      <c r="BI775">
        <f>1/Table3[[#This Row],[odds_ft_away_team_win]]-Table3[[#This Row],[Margin/3]]</f>
        <v>0.19791946910590974</v>
      </c>
      <c r="BJ775">
        <f>MROUND(Table3[[#This Row],[ProbH]]*100,2)/100</f>
        <v>0.54</v>
      </c>
      <c r="BK775">
        <v>1.38</v>
      </c>
      <c r="BL775">
        <v>2.1</v>
      </c>
      <c r="BM775">
        <v>3.65</v>
      </c>
      <c r="BN775">
        <v>7.5</v>
      </c>
      <c r="BO775">
        <v>2.0499999999999998</v>
      </c>
      <c r="BP775">
        <v>1.71</v>
      </c>
      <c r="BQ775" t="s">
        <v>729</v>
      </c>
      <c r="BR775">
        <f>VLOOKUP(Table3[[#This Row],[Reference]],metron,10,FALSE)</f>
        <v>2.6359702267612941</v>
      </c>
      <c r="BS775">
        <f>VLOOKUP(Table3[[#This Row],[Reference]],metron,11,FALSE)</f>
        <v>1.684957590444867</v>
      </c>
      <c r="BT775">
        <f>VLOOKUP(Table3[[#This Row],[Reference]],metron,12,FALSE)</f>
        <v>0.95101263631642718</v>
      </c>
      <c r="BU775">
        <f>VLOOKUP(Table3[[#This Row],[Reference]],metron,13,FALSE)</f>
        <v>0.72650164445213783</v>
      </c>
      <c r="BV775">
        <f>VLOOKUP(Table3[[#This Row],[Reference]],metron,14,FALSE)</f>
        <v>0.42097974727367138</v>
      </c>
      <c r="BW775">
        <f>VLOOKUP(Table3[[#This Row],[Reference]],metron,15,FALSE)</f>
        <v>13.338806970509379</v>
      </c>
      <c r="BX775">
        <f>VLOOKUP(Table3[[#This Row],[Reference]],metron,16,FALSE)</f>
        <v>9.2530160857908843</v>
      </c>
      <c r="BY775">
        <f>VLOOKUP(Table3[[#This Row],[Reference]],metron,17,FALSE)</f>
        <v>5.9915081521739131</v>
      </c>
      <c r="BZ775">
        <f>VLOOKUP(Table3[[#This Row],[Reference]],metron,18,FALSE)</f>
        <v>3.9772418478260869</v>
      </c>
      <c r="CA775">
        <f>VLOOKUP(Table3[[#This Row],[Reference]],metron,19,FALSE)</f>
        <v>7.3472988183354664</v>
      </c>
      <c r="CB775">
        <f>VLOOKUP(Table3[[#This Row],[Reference]],metron,20,FALSE)</f>
        <v>5.2757742379647974</v>
      </c>
      <c r="CC775">
        <f>VLOOKUP(Table3[[#This Row],[Reference]],metron,21,FALSE)</f>
        <v>12.59428182437032</v>
      </c>
      <c r="CD775">
        <f>VLOOKUP(Table3[[#This Row],[Reference]],metron,22,FALSE)</f>
        <v>13.577944179714089</v>
      </c>
      <c r="CE775">
        <f>VLOOKUP(Table3[[#This Row],[Reference]],metron,23,FALSE)</f>
        <v>1.4276913099870301</v>
      </c>
      <c r="CF775">
        <f>VLOOKUP(Table3[[#This Row],[Reference]],metron,24,FALSE)</f>
        <v>1.940985732814527</v>
      </c>
      <c r="CG775">
        <f>VLOOKUP(Table3[[#This Row],[Reference]],metron,25,FALSE)</f>
        <v>8.0739299610894946E-2</v>
      </c>
      <c r="CH775">
        <f>VLOOKUP(Table3[[#This Row],[Reference]],metron,26,FALSE)</f>
        <v>0.12743190661478601</v>
      </c>
    </row>
    <row r="776" spans="1:86" hidden="1" x14ac:dyDescent="0.45">
      <c r="A776">
        <v>1614567600</v>
      </c>
      <c r="B776" t="s">
        <v>1086</v>
      </c>
      <c r="C776" t="s">
        <v>64</v>
      </c>
      <c r="D776" t="s">
        <v>65</v>
      </c>
      <c r="E776" t="s">
        <v>666</v>
      </c>
      <c r="F776" t="s">
        <v>682</v>
      </c>
      <c r="G776" t="s">
        <v>673</v>
      </c>
      <c r="H776">
        <v>8</v>
      </c>
      <c r="I776">
        <v>1.6</v>
      </c>
      <c r="J776">
        <v>1.1299999999999999</v>
      </c>
      <c r="K776">
        <v>1.6</v>
      </c>
      <c r="L776">
        <v>1.25</v>
      </c>
      <c r="M776">
        <v>2</v>
      </c>
      <c r="N776">
        <v>1</v>
      </c>
      <c r="O776">
        <v>3</v>
      </c>
      <c r="P776">
        <v>3</v>
      </c>
      <c r="Q776">
        <v>2</v>
      </c>
      <c r="R776">
        <v>1</v>
      </c>
      <c r="S776" t="s">
        <v>1087</v>
      </c>
      <c r="T776">
        <v>14</v>
      </c>
      <c r="U776">
        <v>6</v>
      </c>
      <c r="V776">
        <v>3</v>
      </c>
      <c r="W776">
        <v>1</v>
      </c>
      <c r="X776">
        <v>0</v>
      </c>
      <c r="Y776">
        <v>2</v>
      </c>
      <c r="Z776">
        <v>0</v>
      </c>
      <c r="AA776">
        <v>1</v>
      </c>
      <c r="AB776">
        <v>0</v>
      </c>
      <c r="AC776">
        <v>0</v>
      </c>
      <c r="AD776">
        <v>2</v>
      </c>
      <c r="AE776">
        <v>15</v>
      </c>
      <c r="AF776">
        <v>8</v>
      </c>
      <c r="AG776">
        <v>4</v>
      </c>
      <c r="AH776">
        <v>4</v>
      </c>
      <c r="AI776">
        <v>11</v>
      </c>
      <c r="AJ776">
        <v>4</v>
      </c>
      <c r="AK776">
        <v>14</v>
      </c>
      <c r="AL776">
        <v>13</v>
      </c>
      <c r="AM776">
        <v>52</v>
      </c>
      <c r="AN776">
        <v>48</v>
      </c>
      <c r="AO776">
        <v>1.58</v>
      </c>
      <c r="AP776">
        <v>0.95</v>
      </c>
      <c r="AQ776">
        <v>2.1</v>
      </c>
      <c r="AR776">
        <v>50</v>
      </c>
      <c r="AS776">
        <v>67</v>
      </c>
      <c r="AT776">
        <v>37</v>
      </c>
      <c r="AU776">
        <v>17</v>
      </c>
      <c r="AV776">
        <v>4</v>
      </c>
      <c r="AW776">
        <v>30</v>
      </c>
      <c r="AX776">
        <v>64</v>
      </c>
      <c r="AY776">
        <v>30</v>
      </c>
      <c r="AZ776">
        <v>67</v>
      </c>
      <c r="BA776">
        <v>9.33</v>
      </c>
      <c r="BB776">
        <v>3.8</v>
      </c>
      <c r="BC776">
        <v>1.87</v>
      </c>
      <c r="BD776">
        <v>3.2</v>
      </c>
      <c r="BE776">
        <v>4.45</v>
      </c>
      <c r="BF776">
        <f>(1/BC776+1/BD776+1/BE776-1)/3</f>
        <v>2.3992819804121861E-2</v>
      </c>
      <c r="BG776">
        <f>1/Table3[[#This Row],[odds_ft_home_team_win]]-Table3[[#This Row],[Margin/3]]</f>
        <v>0.51076653848464815</v>
      </c>
      <c r="BH776">
        <f>1/Table3[[#This Row],[odds_ft_draw]]-Table3[[#This Row],[Margin/3]]</f>
        <v>0.28850718019587812</v>
      </c>
      <c r="BI776">
        <f>1/Table3[[#This Row],[odds_ft_away_team_win]]-Table3[[#This Row],[Margin/3]]</f>
        <v>0.20072628131947365</v>
      </c>
      <c r="BJ776">
        <f>MROUND(Table3[[#This Row],[ProbH]]*100,2)/100</f>
        <v>0.52</v>
      </c>
      <c r="BK776">
        <v>1.36</v>
      </c>
      <c r="BL776">
        <v>2.1</v>
      </c>
      <c r="BM776">
        <v>3.9</v>
      </c>
      <c r="BN776">
        <v>7.75</v>
      </c>
      <c r="BO776">
        <v>1.95</v>
      </c>
      <c r="BP776">
        <v>1.8</v>
      </c>
      <c r="BQ776" t="s">
        <v>669</v>
      </c>
      <c r="BR776">
        <f>VLOOKUP(Table3[[#This Row],[Reference]],metron,10,FALSE)</f>
        <v>2.5967403582378576</v>
      </c>
      <c r="BS776">
        <f>VLOOKUP(Table3[[#This Row],[Reference]],metron,11,FALSE)</f>
        <v>1.625948039373891</v>
      </c>
      <c r="BT776">
        <f>VLOOKUP(Table3[[#This Row],[Reference]],metron,12,FALSE)</f>
        <v>0.97079231886396644</v>
      </c>
      <c r="BU776">
        <f>VLOOKUP(Table3[[#This Row],[Reference]],metron,13,FALSE)</f>
        <v>0.71433182698515174</v>
      </c>
      <c r="BV776">
        <f>VLOOKUP(Table3[[#This Row],[Reference]],metron,14,FALSE)</f>
        <v>0.43011620400258233</v>
      </c>
      <c r="BW776">
        <f>VLOOKUP(Table3[[#This Row],[Reference]],metron,15,FALSE)</f>
        <v>13.39951055368614</v>
      </c>
      <c r="BX776">
        <f>VLOOKUP(Table3[[#This Row],[Reference]],metron,16,FALSE)</f>
        <v>9.4252064851636579</v>
      </c>
      <c r="BY776">
        <f>VLOOKUP(Table3[[#This Row],[Reference]],metron,17,FALSE)</f>
        <v>5.7628422023992618</v>
      </c>
      <c r="BZ776">
        <f>VLOOKUP(Table3[[#This Row],[Reference]],metron,18,FALSE)</f>
        <v>3.9375576745616732</v>
      </c>
      <c r="CA776">
        <f>VLOOKUP(Table3[[#This Row],[Reference]],metron,19,FALSE)</f>
        <v>7.636668351286878</v>
      </c>
      <c r="CB776">
        <f>VLOOKUP(Table3[[#This Row],[Reference]],metron,20,FALSE)</f>
        <v>5.4876488106019847</v>
      </c>
      <c r="CC776">
        <f>VLOOKUP(Table3[[#This Row],[Reference]],metron,21,FALSE)</f>
        <v>12.460420531849101</v>
      </c>
      <c r="CD776">
        <f>VLOOKUP(Table3[[#This Row],[Reference]],metron,22,FALSE)</f>
        <v>13.44897959183673</v>
      </c>
      <c r="CE776">
        <f>VLOOKUP(Table3[[#This Row],[Reference]],metron,23,FALSE)</f>
        <v>1.462202380952381</v>
      </c>
      <c r="CF776">
        <f>VLOOKUP(Table3[[#This Row],[Reference]],metron,24,FALSE)</f>
        <v>2.01547619047619</v>
      </c>
      <c r="CG776">
        <f>VLOOKUP(Table3[[#This Row],[Reference]],metron,25,FALSE)</f>
        <v>7.7380952380952384E-2</v>
      </c>
      <c r="CH776">
        <f>VLOOKUP(Table3[[#This Row],[Reference]],metron,26,FALSE)</f>
        <v>0.13754093480202439</v>
      </c>
    </row>
    <row r="777" spans="1:86" hidden="1" x14ac:dyDescent="0.45">
      <c r="A777">
        <v>1614726000</v>
      </c>
      <c r="B777" t="s">
        <v>1088</v>
      </c>
      <c r="C777" t="s">
        <v>64</v>
      </c>
      <c r="D777" t="s">
        <v>65</v>
      </c>
      <c r="E777" t="s">
        <v>677</v>
      </c>
      <c r="F777" t="s">
        <v>688</v>
      </c>
      <c r="G777" t="s">
        <v>678</v>
      </c>
      <c r="H777">
        <v>9</v>
      </c>
      <c r="I777">
        <v>0.67</v>
      </c>
      <c r="J777">
        <v>0.5</v>
      </c>
      <c r="K777">
        <v>1.21</v>
      </c>
      <c r="L777">
        <v>0.35</v>
      </c>
      <c r="M777">
        <v>3</v>
      </c>
      <c r="N777">
        <v>1</v>
      </c>
      <c r="O777">
        <v>4</v>
      </c>
      <c r="P777">
        <v>2</v>
      </c>
      <c r="Q777">
        <v>1</v>
      </c>
      <c r="R777">
        <v>1</v>
      </c>
      <c r="S777" t="s">
        <v>1089</v>
      </c>
      <c r="T777">
        <v>24</v>
      </c>
      <c r="U777">
        <v>3</v>
      </c>
      <c r="V777">
        <v>6</v>
      </c>
      <c r="W777">
        <v>2</v>
      </c>
      <c r="X777">
        <v>1</v>
      </c>
      <c r="Y777">
        <v>0</v>
      </c>
      <c r="Z777">
        <v>0</v>
      </c>
      <c r="AA777">
        <v>1</v>
      </c>
      <c r="AB777">
        <v>2</v>
      </c>
      <c r="AC777">
        <v>0</v>
      </c>
      <c r="AD777">
        <v>0</v>
      </c>
      <c r="AE777">
        <v>26</v>
      </c>
      <c r="AF777">
        <v>7</v>
      </c>
      <c r="AG777">
        <v>10</v>
      </c>
      <c r="AH777">
        <v>3</v>
      </c>
      <c r="AI777">
        <v>16</v>
      </c>
      <c r="AJ777">
        <v>4</v>
      </c>
      <c r="AK777">
        <v>15</v>
      </c>
      <c r="AL777">
        <v>11</v>
      </c>
      <c r="AM777">
        <v>50</v>
      </c>
      <c r="AN777">
        <v>50</v>
      </c>
      <c r="AO777">
        <v>2.69</v>
      </c>
      <c r="AP777">
        <v>0.85</v>
      </c>
      <c r="AQ777">
        <v>2.34</v>
      </c>
      <c r="AR777">
        <v>42</v>
      </c>
      <c r="AS777">
        <v>71</v>
      </c>
      <c r="AT777">
        <v>46</v>
      </c>
      <c r="AU777">
        <v>13</v>
      </c>
      <c r="AV777">
        <v>4</v>
      </c>
      <c r="AW777">
        <v>25</v>
      </c>
      <c r="AX777">
        <v>67</v>
      </c>
      <c r="AY777">
        <v>38</v>
      </c>
      <c r="AZ777">
        <v>84</v>
      </c>
      <c r="BA777">
        <v>9</v>
      </c>
      <c r="BB777">
        <v>5.5</v>
      </c>
      <c r="BC777">
        <v>2.15</v>
      </c>
      <c r="BD777">
        <v>3.25</v>
      </c>
      <c r="BE777">
        <v>3.4</v>
      </c>
      <c r="BF777">
        <f>(1/BC777+1/BD777+1/BE777-1)/3</f>
        <v>2.2308744606966229E-2</v>
      </c>
      <c r="BG777">
        <f>1/Table3[[#This Row],[odds_ft_home_team_win]]-Table3[[#This Row],[Margin/3]]</f>
        <v>0.44280753446280119</v>
      </c>
      <c r="BH777">
        <f>1/Table3[[#This Row],[odds_ft_draw]]-Table3[[#This Row],[Margin/3]]</f>
        <v>0.28538356308534146</v>
      </c>
      <c r="BI777">
        <f>1/Table3[[#This Row],[odds_ft_away_team_win]]-Table3[[#This Row],[Margin/3]]</f>
        <v>0.27180890245185729</v>
      </c>
      <c r="BJ777">
        <f>MROUND(Table3[[#This Row],[ProbH]]*100,2)/100</f>
        <v>0.44</v>
      </c>
      <c r="BK777">
        <v>1.47</v>
      </c>
      <c r="BL777">
        <v>2.2999999999999998</v>
      </c>
      <c r="BM777">
        <v>4.0999999999999996</v>
      </c>
      <c r="BN777">
        <v>8.25</v>
      </c>
      <c r="BO777">
        <v>2.1</v>
      </c>
      <c r="BP777">
        <v>1.69</v>
      </c>
      <c r="BQ777" t="s">
        <v>733</v>
      </c>
      <c r="BR777">
        <f>VLOOKUP(Table3[[#This Row],[Reference]],metron,10,FALSE)</f>
        <v>2.4807646356033461</v>
      </c>
      <c r="BS777">
        <f>VLOOKUP(Table3[[#This Row],[Reference]],metron,11,FALSE)</f>
        <v>1.4140979689366791</v>
      </c>
      <c r="BT777">
        <f>VLOOKUP(Table3[[#This Row],[Reference]],metron,12,FALSE)</f>
        <v>1.0666666666666671</v>
      </c>
      <c r="BU777">
        <f>VLOOKUP(Table3[[#This Row],[Reference]],metron,13,FALSE)</f>
        <v>0.62712066905615294</v>
      </c>
      <c r="BV777">
        <f>VLOOKUP(Table3[[#This Row],[Reference]],metron,14,FALSE)</f>
        <v>0.46009557945041818</v>
      </c>
      <c r="BW777">
        <f>VLOOKUP(Table3[[#This Row],[Reference]],metron,15,FALSE)</f>
        <v>12.56969280146722</v>
      </c>
      <c r="BX777">
        <f>VLOOKUP(Table3[[#This Row],[Reference]],metron,16,FALSE)</f>
        <v>9.8695552498853729</v>
      </c>
      <c r="BY777">
        <f>VLOOKUP(Table3[[#This Row],[Reference]],metron,17,FALSE)</f>
        <v>5.2754256787850897</v>
      </c>
      <c r="BZ777">
        <f>VLOOKUP(Table3[[#This Row],[Reference]],metron,18,FALSE)</f>
        <v>4.1279337321675103</v>
      </c>
      <c r="CA777">
        <f>VLOOKUP(Table3[[#This Row],[Reference]],metron,19,FALSE)</f>
        <v>7.2942671226821298</v>
      </c>
      <c r="CB777">
        <f>VLOOKUP(Table3[[#This Row],[Reference]],metron,20,FALSE)</f>
        <v>5.7416215177178627</v>
      </c>
      <c r="CC777">
        <f>VLOOKUP(Table3[[#This Row],[Reference]],metron,21,FALSE)</f>
        <v>12.897246007868549</v>
      </c>
      <c r="CD777">
        <f>VLOOKUP(Table3[[#This Row],[Reference]],metron,22,FALSE)</f>
        <v>13.507058551261281</v>
      </c>
      <c r="CE777">
        <f>VLOOKUP(Table3[[#This Row],[Reference]],metron,23,FALSE)</f>
        <v>1.576522702104098</v>
      </c>
      <c r="CF777">
        <f>VLOOKUP(Table3[[#This Row],[Reference]],metron,24,FALSE)</f>
        <v>1.917165005537099</v>
      </c>
      <c r="CG777">
        <f>VLOOKUP(Table3[[#This Row],[Reference]],metron,25,FALSE)</f>
        <v>8.4385382059800659E-2</v>
      </c>
      <c r="CH777">
        <f>VLOOKUP(Table3[[#This Row],[Reference]],metron,26,FALSE)</f>
        <v>0.1233665559246955</v>
      </c>
    </row>
    <row r="778" spans="1:86" hidden="1" x14ac:dyDescent="0.45">
      <c r="A778">
        <v>1614733200</v>
      </c>
      <c r="B778" t="s">
        <v>1090</v>
      </c>
      <c r="C778" t="s">
        <v>64</v>
      </c>
      <c r="D778" t="s">
        <v>65</v>
      </c>
      <c r="E778" t="s">
        <v>661</v>
      </c>
      <c r="F778" t="s">
        <v>705</v>
      </c>
      <c r="G778" t="s">
        <v>743</v>
      </c>
      <c r="H778">
        <v>9</v>
      </c>
      <c r="I778">
        <v>1.73</v>
      </c>
      <c r="J778">
        <v>0.46</v>
      </c>
      <c r="K778">
        <v>1.53</v>
      </c>
      <c r="L778">
        <v>0.55000000000000004</v>
      </c>
      <c r="M778">
        <v>0</v>
      </c>
      <c r="N778">
        <v>1</v>
      </c>
      <c r="O778">
        <v>1</v>
      </c>
      <c r="P778">
        <v>0</v>
      </c>
      <c r="Q778">
        <v>0</v>
      </c>
      <c r="R778">
        <v>0</v>
      </c>
      <c r="T778">
        <v>55</v>
      </c>
      <c r="U778">
        <v>-1</v>
      </c>
      <c r="V778">
        <v>-1</v>
      </c>
      <c r="W778">
        <v>3</v>
      </c>
      <c r="X778">
        <v>0</v>
      </c>
      <c r="Y778">
        <v>1</v>
      </c>
      <c r="Z778">
        <v>0</v>
      </c>
      <c r="AA778">
        <v>2</v>
      </c>
      <c r="AB778">
        <v>1</v>
      </c>
      <c r="AC778">
        <v>1</v>
      </c>
      <c r="AD778">
        <v>0</v>
      </c>
      <c r="AE778">
        <v>-1</v>
      </c>
      <c r="AF778">
        <v>-1</v>
      </c>
      <c r="AG778">
        <v>-1</v>
      </c>
      <c r="AH778">
        <v>-1</v>
      </c>
      <c r="AI778">
        <v>-1</v>
      </c>
      <c r="AJ778">
        <v>-1</v>
      </c>
      <c r="AK778">
        <v>-1</v>
      </c>
      <c r="AL778">
        <v>-1</v>
      </c>
      <c r="AM778">
        <v>-1</v>
      </c>
      <c r="AN778">
        <v>-1</v>
      </c>
      <c r="AO778">
        <v>0</v>
      </c>
      <c r="AP778">
        <v>0</v>
      </c>
      <c r="AQ778">
        <v>3.02</v>
      </c>
      <c r="AR778">
        <v>76</v>
      </c>
      <c r="AS778">
        <v>93</v>
      </c>
      <c r="AT778">
        <v>58</v>
      </c>
      <c r="AU778">
        <v>33</v>
      </c>
      <c r="AV778">
        <v>23</v>
      </c>
      <c r="AW778">
        <v>56</v>
      </c>
      <c r="AX778">
        <v>76</v>
      </c>
      <c r="AY778">
        <v>42</v>
      </c>
      <c r="AZ778">
        <v>81</v>
      </c>
      <c r="BA778">
        <v>9.39</v>
      </c>
      <c r="BB778">
        <v>4.92</v>
      </c>
      <c r="BC778">
        <v>1.6</v>
      </c>
      <c r="BD778">
        <v>4</v>
      </c>
      <c r="BE778">
        <v>5.2</v>
      </c>
      <c r="BF778">
        <f>(1/BC778+1/BD778+1/BE778-1)/3</f>
        <v>2.2435897435897429E-2</v>
      </c>
      <c r="BG778">
        <f>1/Table3[[#This Row],[odds_ft_home_team_win]]-Table3[[#This Row],[Margin/3]]</f>
        <v>0.60256410256410253</v>
      </c>
      <c r="BH778">
        <f>1/Table3[[#This Row],[odds_ft_draw]]-Table3[[#This Row],[Margin/3]]</f>
        <v>0.22756410256410256</v>
      </c>
      <c r="BI778">
        <f>1/Table3[[#This Row],[odds_ft_away_team_win]]-Table3[[#This Row],[Margin/3]]</f>
        <v>0.16987179487179485</v>
      </c>
      <c r="BJ778">
        <f>MROUND(Table3[[#This Row],[ProbH]]*100,2)/100</f>
        <v>0.6</v>
      </c>
      <c r="BK778">
        <v>1.24</v>
      </c>
      <c r="BL778">
        <v>1.76</v>
      </c>
      <c r="BM778">
        <v>2.86</v>
      </c>
      <c r="BN778">
        <v>5.25</v>
      </c>
      <c r="BO778">
        <v>1.79</v>
      </c>
      <c r="BP778">
        <v>1.91</v>
      </c>
      <c r="BQ778" t="s">
        <v>715</v>
      </c>
      <c r="BR778">
        <f>VLOOKUP(Table3[[#This Row],[Reference]],metron,10,FALSE)</f>
        <v>2.7310090702947849</v>
      </c>
      <c r="BS778">
        <f>VLOOKUP(Table3[[#This Row],[Reference]],metron,11,FALSE)</f>
        <v>1.841836734693878</v>
      </c>
      <c r="BT778">
        <f>VLOOKUP(Table3[[#This Row],[Reference]],metron,12,FALSE)</f>
        <v>0.88917233560090703</v>
      </c>
      <c r="BU778">
        <f>VLOOKUP(Table3[[#This Row],[Reference]],metron,13,FALSE)</f>
        <v>0.804822695035461</v>
      </c>
      <c r="BV778">
        <f>VLOOKUP(Table3[[#This Row],[Reference]],metron,14,FALSE)</f>
        <v>0.38099290780141842</v>
      </c>
      <c r="BW778">
        <f>VLOOKUP(Table3[[#This Row],[Reference]],metron,15,FALSE)</f>
        <v>14.25174825174825</v>
      </c>
      <c r="BX778">
        <f>VLOOKUP(Table3[[#This Row],[Reference]],metron,16,FALSE)</f>
        <v>8.8316683316683324</v>
      </c>
      <c r="BY778">
        <f>VLOOKUP(Table3[[#This Row],[Reference]],metron,17,FALSE)</f>
        <v>6.2901265822784813</v>
      </c>
      <c r="BZ778">
        <f>VLOOKUP(Table3[[#This Row],[Reference]],metron,18,FALSE)</f>
        <v>3.6162025316455702</v>
      </c>
      <c r="CA778">
        <f>VLOOKUP(Table3[[#This Row],[Reference]],metron,19,FALSE)</f>
        <v>7.9616216694697686</v>
      </c>
      <c r="CB778">
        <f>VLOOKUP(Table3[[#This Row],[Reference]],metron,20,FALSE)</f>
        <v>5.2154658000227627</v>
      </c>
      <c r="CC778">
        <f>VLOOKUP(Table3[[#This Row],[Reference]],metron,21,FALSE)</f>
        <v>12.444895886236671</v>
      </c>
      <c r="CD778">
        <f>VLOOKUP(Table3[[#This Row],[Reference]],metron,22,FALSE)</f>
        <v>13.620619603859829</v>
      </c>
      <c r="CE778">
        <f>VLOOKUP(Table3[[#This Row],[Reference]],metron,23,FALSE)</f>
        <v>1.406084017382907</v>
      </c>
      <c r="CF778">
        <f>VLOOKUP(Table3[[#This Row],[Reference]],metron,24,FALSE)</f>
        <v>2.070980202800579</v>
      </c>
      <c r="CG778">
        <f>VLOOKUP(Table3[[#This Row],[Reference]],metron,25,FALSE)</f>
        <v>6.1323032351521013E-2</v>
      </c>
      <c r="CH778">
        <f>VLOOKUP(Table3[[#This Row],[Reference]],metron,26,FALSE)</f>
        <v>0.1313375181071946</v>
      </c>
    </row>
    <row r="779" spans="1:86" hidden="1" x14ac:dyDescent="0.45">
      <c r="A779">
        <v>1614740400</v>
      </c>
      <c r="B779" t="s">
        <v>1091</v>
      </c>
      <c r="C779" t="s">
        <v>64</v>
      </c>
      <c r="D779" t="s">
        <v>65</v>
      </c>
      <c r="E779" t="s">
        <v>667</v>
      </c>
      <c r="F779" t="s">
        <v>700</v>
      </c>
      <c r="G779" t="s">
        <v>710</v>
      </c>
      <c r="H779">
        <v>9</v>
      </c>
      <c r="I779">
        <v>2.33</v>
      </c>
      <c r="J779">
        <v>1.21</v>
      </c>
      <c r="K779">
        <v>2.29</v>
      </c>
      <c r="L779">
        <v>1.33</v>
      </c>
      <c r="M779">
        <v>1</v>
      </c>
      <c r="N779">
        <v>2</v>
      </c>
      <c r="O779">
        <v>3</v>
      </c>
      <c r="P779">
        <v>1</v>
      </c>
      <c r="Q779">
        <v>1</v>
      </c>
      <c r="R779">
        <v>0</v>
      </c>
      <c r="S779">
        <v>40</v>
      </c>
      <c r="T779" t="s">
        <v>1092</v>
      </c>
      <c r="U779">
        <v>3</v>
      </c>
      <c r="V779">
        <v>3</v>
      </c>
      <c r="W779">
        <v>4</v>
      </c>
      <c r="X779">
        <v>0</v>
      </c>
      <c r="Y779">
        <v>1</v>
      </c>
      <c r="Z779">
        <v>0</v>
      </c>
      <c r="AA779">
        <v>3</v>
      </c>
      <c r="AB779">
        <v>1</v>
      </c>
      <c r="AC779">
        <v>1</v>
      </c>
      <c r="AD779">
        <v>0</v>
      </c>
      <c r="AE779">
        <v>10</v>
      </c>
      <c r="AF779">
        <v>11</v>
      </c>
      <c r="AG779">
        <v>5</v>
      </c>
      <c r="AH779">
        <v>3</v>
      </c>
      <c r="AI779">
        <v>5</v>
      </c>
      <c r="AJ779">
        <v>8</v>
      </c>
      <c r="AK779">
        <v>17</v>
      </c>
      <c r="AL779">
        <v>15</v>
      </c>
      <c r="AM779">
        <v>64</v>
      </c>
      <c r="AN779">
        <v>36</v>
      </c>
      <c r="AO779">
        <v>1.22</v>
      </c>
      <c r="AP779">
        <v>1.2</v>
      </c>
      <c r="AQ779">
        <v>2.35</v>
      </c>
      <c r="AR779">
        <v>48</v>
      </c>
      <c r="AS779">
        <v>62</v>
      </c>
      <c r="AT779">
        <v>42</v>
      </c>
      <c r="AU779">
        <v>25</v>
      </c>
      <c r="AV779">
        <v>11</v>
      </c>
      <c r="AW779">
        <v>32</v>
      </c>
      <c r="AX779">
        <v>73</v>
      </c>
      <c r="AY779">
        <v>35</v>
      </c>
      <c r="AZ779">
        <v>65</v>
      </c>
      <c r="BA779">
        <v>7.93</v>
      </c>
      <c r="BB779">
        <v>4.51</v>
      </c>
      <c r="BC779">
        <v>1.62</v>
      </c>
      <c r="BD779">
        <v>3.75</v>
      </c>
      <c r="BE779">
        <v>5.5</v>
      </c>
      <c r="BF779">
        <f>(1/BC779+1/BD779+1/BE779-1)/3</f>
        <v>2.1922933034044172E-2</v>
      </c>
      <c r="BG779">
        <f>1/Table3[[#This Row],[odds_ft_home_team_win]]-Table3[[#This Row],[Margin/3]]</f>
        <v>0.59536101758323978</v>
      </c>
      <c r="BH779">
        <f>1/Table3[[#This Row],[odds_ft_draw]]-Table3[[#This Row],[Margin/3]]</f>
        <v>0.2447437336326225</v>
      </c>
      <c r="BI779">
        <f>1/Table3[[#This Row],[odds_ft_away_team_win]]-Table3[[#This Row],[Margin/3]]</f>
        <v>0.15989524878413766</v>
      </c>
      <c r="BJ779">
        <f>MROUND(Table3[[#This Row],[ProbH]]*100,2)/100</f>
        <v>0.6</v>
      </c>
      <c r="BK779">
        <v>1.34</v>
      </c>
      <c r="BL779">
        <v>2</v>
      </c>
      <c r="BM779">
        <v>3.45</v>
      </c>
      <c r="BN779">
        <v>7</v>
      </c>
      <c r="BO779">
        <v>2.0499999999999998</v>
      </c>
      <c r="BP779">
        <v>1.74</v>
      </c>
      <c r="BQ779" t="s">
        <v>736</v>
      </c>
      <c r="BR779">
        <f>VLOOKUP(Table3[[#This Row],[Reference]],metron,10,FALSE)</f>
        <v>2.7310090702947849</v>
      </c>
      <c r="BS779">
        <f>VLOOKUP(Table3[[#This Row],[Reference]],metron,11,FALSE)</f>
        <v>1.841836734693878</v>
      </c>
      <c r="BT779">
        <f>VLOOKUP(Table3[[#This Row],[Reference]],metron,12,FALSE)</f>
        <v>0.88917233560090703</v>
      </c>
      <c r="BU779">
        <f>VLOOKUP(Table3[[#This Row],[Reference]],metron,13,FALSE)</f>
        <v>0.804822695035461</v>
      </c>
      <c r="BV779">
        <f>VLOOKUP(Table3[[#This Row],[Reference]],metron,14,FALSE)</f>
        <v>0.38099290780141842</v>
      </c>
      <c r="BW779">
        <f>VLOOKUP(Table3[[#This Row],[Reference]],metron,15,FALSE)</f>
        <v>14.25174825174825</v>
      </c>
      <c r="BX779">
        <f>VLOOKUP(Table3[[#This Row],[Reference]],metron,16,FALSE)</f>
        <v>8.8316683316683324</v>
      </c>
      <c r="BY779">
        <f>VLOOKUP(Table3[[#This Row],[Reference]],metron,17,FALSE)</f>
        <v>6.2901265822784813</v>
      </c>
      <c r="BZ779">
        <f>VLOOKUP(Table3[[#This Row],[Reference]],metron,18,FALSE)</f>
        <v>3.6162025316455702</v>
      </c>
      <c r="CA779">
        <f>VLOOKUP(Table3[[#This Row],[Reference]],metron,19,FALSE)</f>
        <v>7.9616216694697686</v>
      </c>
      <c r="CB779">
        <f>VLOOKUP(Table3[[#This Row],[Reference]],metron,20,FALSE)</f>
        <v>5.2154658000227627</v>
      </c>
      <c r="CC779">
        <f>VLOOKUP(Table3[[#This Row],[Reference]],metron,21,FALSE)</f>
        <v>12.444895886236671</v>
      </c>
      <c r="CD779">
        <f>VLOOKUP(Table3[[#This Row],[Reference]],metron,22,FALSE)</f>
        <v>13.620619603859829</v>
      </c>
      <c r="CE779">
        <f>VLOOKUP(Table3[[#This Row],[Reference]],metron,23,FALSE)</f>
        <v>1.406084017382907</v>
      </c>
      <c r="CF779">
        <f>VLOOKUP(Table3[[#This Row],[Reference]],metron,24,FALSE)</f>
        <v>2.070980202800579</v>
      </c>
      <c r="CG779">
        <f>VLOOKUP(Table3[[#This Row],[Reference]],metron,25,FALSE)</f>
        <v>6.1323032351521013E-2</v>
      </c>
      <c r="CH779">
        <f>VLOOKUP(Table3[[#This Row],[Reference]],metron,26,FALSE)</f>
        <v>0.1313375181071946</v>
      </c>
    </row>
    <row r="780" spans="1:86" hidden="1" x14ac:dyDescent="0.45">
      <c r="A780">
        <v>1614819600</v>
      </c>
      <c r="B780" t="s">
        <v>1093</v>
      </c>
      <c r="C780" t="s">
        <v>64</v>
      </c>
      <c r="D780" t="s">
        <v>65</v>
      </c>
      <c r="E780" t="s">
        <v>683</v>
      </c>
      <c r="F780" t="s">
        <v>666</v>
      </c>
      <c r="G780" t="s">
        <v>725</v>
      </c>
      <c r="H780">
        <v>9</v>
      </c>
      <c r="I780">
        <v>1.75</v>
      </c>
      <c r="J780">
        <v>1.36</v>
      </c>
      <c r="K780">
        <v>1.82</v>
      </c>
      <c r="L780">
        <v>1.35</v>
      </c>
      <c r="M780">
        <v>2</v>
      </c>
      <c r="N780">
        <v>2</v>
      </c>
      <c r="O780">
        <v>4</v>
      </c>
      <c r="P780">
        <v>2</v>
      </c>
      <c r="Q780">
        <v>1</v>
      </c>
      <c r="R780">
        <v>1</v>
      </c>
      <c r="S780" t="s">
        <v>1094</v>
      </c>
      <c r="T780" t="s">
        <v>1050</v>
      </c>
      <c r="U780">
        <v>5</v>
      </c>
      <c r="V780">
        <v>4</v>
      </c>
      <c r="W780">
        <v>2</v>
      </c>
      <c r="X780">
        <v>0</v>
      </c>
      <c r="Y780">
        <v>4</v>
      </c>
      <c r="Z780">
        <v>0</v>
      </c>
      <c r="AA780">
        <v>0</v>
      </c>
      <c r="AB780">
        <v>2</v>
      </c>
      <c r="AC780">
        <v>0</v>
      </c>
      <c r="AD780">
        <v>4</v>
      </c>
      <c r="AE780">
        <v>19</v>
      </c>
      <c r="AF780">
        <v>9</v>
      </c>
      <c r="AG780">
        <v>5</v>
      </c>
      <c r="AH780">
        <v>3</v>
      </c>
      <c r="AI780">
        <v>14</v>
      </c>
      <c r="AJ780">
        <v>6</v>
      </c>
      <c r="AK780">
        <v>8</v>
      </c>
      <c r="AL780">
        <v>13</v>
      </c>
      <c r="AM780">
        <v>50</v>
      </c>
      <c r="AN780">
        <v>50</v>
      </c>
      <c r="AO780">
        <v>1.77</v>
      </c>
      <c r="AP780">
        <v>1.07</v>
      </c>
      <c r="AQ780">
        <v>2.64</v>
      </c>
      <c r="AR780">
        <v>62</v>
      </c>
      <c r="AS780">
        <v>73</v>
      </c>
      <c r="AT780">
        <v>47</v>
      </c>
      <c r="AU780">
        <v>36</v>
      </c>
      <c r="AV780">
        <v>13</v>
      </c>
      <c r="AW780">
        <v>23</v>
      </c>
      <c r="AX780">
        <v>69</v>
      </c>
      <c r="AY780">
        <v>55</v>
      </c>
      <c r="AZ780">
        <v>77</v>
      </c>
      <c r="BA780">
        <v>8.58</v>
      </c>
      <c r="BB780">
        <v>4.18</v>
      </c>
      <c r="BC780">
        <v>2.95</v>
      </c>
      <c r="BD780">
        <v>3.2</v>
      </c>
      <c r="BE780">
        <v>2.4</v>
      </c>
      <c r="BF780">
        <f>(1/BC780+1/BD780+1/BE780-1)/3</f>
        <v>2.2716572504708116E-2</v>
      </c>
      <c r="BG780">
        <f>1/Table3[[#This Row],[odds_ft_home_team_win]]-Table3[[#This Row],[Margin/3]]</f>
        <v>0.31626647834274951</v>
      </c>
      <c r="BH780">
        <f>1/Table3[[#This Row],[odds_ft_draw]]-Table3[[#This Row],[Margin/3]]</f>
        <v>0.2897834274952919</v>
      </c>
      <c r="BI780">
        <f>1/Table3[[#This Row],[odds_ft_away_team_win]]-Table3[[#This Row],[Margin/3]]</f>
        <v>0.39395009416195859</v>
      </c>
      <c r="BJ780">
        <f>MROUND(Table3[[#This Row],[ProbH]]*100,2)/100</f>
        <v>0.32</v>
      </c>
      <c r="BK780">
        <v>1.4</v>
      </c>
      <c r="BL780">
        <v>2.1</v>
      </c>
      <c r="BM780">
        <v>3.6</v>
      </c>
      <c r="BN780">
        <v>7.25</v>
      </c>
      <c r="BO780">
        <v>1.91</v>
      </c>
      <c r="BP780">
        <v>1.87</v>
      </c>
      <c r="BQ780" t="s">
        <v>726</v>
      </c>
      <c r="BR780">
        <f>VLOOKUP(Table3[[#This Row],[Reference]],metron,10,FALSE)</f>
        <v>2.5313454284174597</v>
      </c>
      <c r="BS780">
        <f>VLOOKUP(Table3[[#This Row],[Reference]],metron,11,FALSE)</f>
        <v>1.210167055864918</v>
      </c>
      <c r="BT780">
        <f>VLOOKUP(Table3[[#This Row],[Reference]],metron,12,FALSE)</f>
        <v>1.3211783725525419</v>
      </c>
      <c r="BU780">
        <f>VLOOKUP(Table3[[#This Row],[Reference]],metron,13,FALSE)</f>
        <v>0.53135669362084459</v>
      </c>
      <c r="BV780">
        <f>VLOOKUP(Table3[[#This Row],[Reference]],metron,14,FALSE)</f>
        <v>0.55633423180592989</v>
      </c>
      <c r="BW780">
        <f>VLOOKUP(Table3[[#This Row],[Reference]],metron,15,FALSE)</f>
        <v>11.21109010712035</v>
      </c>
      <c r="BX780">
        <f>VLOOKUP(Table3[[#This Row],[Reference]],metron,16,FALSE)</f>
        <v>11.01700787401575</v>
      </c>
      <c r="BY780">
        <f>VLOOKUP(Table3[[#This Row],[Reference]],metron,17,FALSE)</f>
        <v>4.6792332268370611</v>
      </c>
      <c r="BZ780">
        <f>VLOOKUP(Table3[[#This Row],[Reference]],metron,18,FALSE)</f>
        <v>4.7080804854679013</v>
      </c>
      <c r="CA780">
        <f>VLOOKUP(Table3[[#This Row],[Reference]],metron,19,FALSE)</f>
        <v>6.5318568802832893</v>
      </c>
      <c r="CB780">
        <f>VLOOKUP(Table3[[#This Row],[Reference]],metron,20,FALSE)</f>
        <v>6.3089273885478487</v>
      </c>
      <c r="CC780">
        <f>VLOOKUP(Table3[[#This Row],[Reference]],metron,21,FALSE)</f>
        <v>12.72547770700637</v>
      </c>
      <c r="CD780">
        <f>VLOOKUP(Table3[[#This Row],[Reference]],metron,22,FALSE)</f>
        <v>13.06847133757962</v>
      </c>
      <c r="CE780">
        <f>VLOOKUP(Table3[[#This Row],[Reference]],metron,23,FALSE)</f>
        <v>1.6902356902356901</v>
      </c>
      <c r="CF780">
        <f>VLOOKUP(Table3[[#This Row],[Reference]],metron,24,FALSE)</f>
        <v>1.8050198959289869</v>
      </c>
      <c r="CG780">
        <f>VLOOKUP(Table3[[#This Row],[Reference]],metron,25,FALSE)</f>
        <v>0.105907560453015</v>
      </c>
      <c r="CH780">
        <f>VLOOKUP(Table3[[#This Row],[Reference]],metron,26,FALSE)</f>
        <v>0.1141720232629324</v>
      </c>
    </row>
    <row r="781" spans="1:86" hidden="1" x14ac:dyDescent="0.45">
      <c r="A781">
        <v>1614819600</v>
      </c>
      <c r="B781" t="s">
        <v>1093</v>
      </c>
      <c r="C781" t="s">
        <v>64</v>
      </c>
      <c r="D781" t="s">
        <v>65</v>
      </c>
      <c r="E781" t="s">
        <v>689</v>
      </c>
      <c r="F781" t="s">
        <v>704</v>
      </c>
      <c r="G781" t="s">
        <v>720</v>
      </c>
      <c r="H781">
        <v>9</v>
      </c>
      <c r="I781">
        <v>1.55</v>
      </c>
      <c r="J781">
        <v>1.46</v>
      </c>
      <c r="K781">
        <v>1.41</v>
      </c>
      <c r="L781">
        <v>1.39</v>
      </c>
      <c r="M781">
        <v>1</v>
      </c>
      <c r="N781">
        <v>6</v>
      </c>
      <c r="O781">
        <v>7</v>
      </c>
      <c r="P781">
        <v>3</v>
      </c>
      <c r="Q781">
        <v>1</v>
      </c>
      <c r="R781">
        <v>2</v>
      </c>
      <c r="S781">
        <v>34</v>
      </c>
      <c r="T781" t="s">
        <v>1095</v>
      </c>
      <c r="U781">
        <v>5</v>
      </c>
      <c r="V781">
        <v>11</v>
      </c>
      <c r="W781">
        <v>4</v>
      </c>
      <c r="X781">
        <v>0</v>
      </c>
      <c r="Y781">
        <v>2</v>
      </c>
      <c r="Z781">
        <v>0</v>
      </c>
      <c r="AA781">
        <v>1</v>
      </c>
      <c r="AB781">
        <v>3</v>
      </c>
      <c r="AC781">
        <v>2</v>
      </c>
      <c r="AD781">
        <v>0</v>
      </c>
      <c r="AE781">
        <v>9</v>
      </c>
      <c r="AF781">
        <v>20</v>
      </c>
      <c r="AG781">
        <v>4</v>
      </c>
      <c r="AH781">
        <v>11</v>
      </c>
      <c r="AI781">
        <v>5</v>
      </c>
      <c r="AJ781">
        <v>9</v>
      </c>
      <c r="AK781">
        <v>10</v>
      </c>
      <c r="AL781">
        <v>16</v>
      </c>
      <c r="AM781">
        <v>46</v>
      </c>
      <c r="AN781">
        <v>54</v>
      </c>
      <c r="AO781">
        <v>1.1399999999999999</v>
      </c>
      <c r="AP781">
        <v>2.2999999999999998</v>
      </c>
      <c r="AQ781">
        <v>1.75</v>
      </c>
      <c r="AR781">
        <v>48</v>
      </c>
      <c r="AS781">
        <v>57</v>
      </c>
      <c r="AT781">
        <v>23</v>
      </c>
      <c r="AU781">
        <v>8</v>
      </c>
      <c r="AV781">
        <v>0</v>
      </c>
      <c r="AW781">
        <v>19</v>
      </c>
      <c r="AX781">
        <v>53</v>
      </c>
      <c r="AY781">
        <v>21</v>
      </c>
      <c r="AZ781">
        <v>71</v>
      </c>
      <c r="BA781">
        <v>9.92</v>
      </c>
      <c r="BB781">
        <v>4.1500000000000004</v>
      </c>
      <c r="BC781">
        <v>3.4</v>
      </c>
      <c r="BD781">
        <v>3.25</v>
      </c>
      <c r="BE781">
        <v>2.15</v>
      </c>
      <c r="BF781">
        <f>(1/BC781+1/BD781+1/BE781-1)/3</f>
        <v>2.2308744606966229E-2</v>
      </c>
      <c r="BG781">
        <f>1/Table3[[#This Row],[odds_ft_home_team_win]]-Table3[[#This Row],[Margin/3]]</f>
        <v>0.27180890245185729</v>
      </c>
      <c r="BH781">
        <f>1/Table3[[#This Row],[odds_ft_draw]]-Table3[[#This Row],[Margin/3]]</f>
        <v>0.28538356308534146</v>
      </c>
      <c r="BI781">
        <f>1/Table3[[#This Row],[odds_ft_away_team_win]]-Table3[[#This Row],[Margin/3]]</f>
        <v>0.44280753446280119</v>
      </c>
      <c r="BJ781">
        <f>MROUND(Table3[[#This Row],[ProbH]]*100,2)/100</f>
        <v>0.28000000000000003</v>
      </c>
      <c r="BK781">
        <v>1.36</v>
      </c>
      <c r="BL781">
        <v>2.0499999999999998</v>
      </c>
      <c r="BM781">
        <v>3.45</v>
      </c>
      <c r="BN781">
        <v>6.75</v>
      </c>
      <c r="BO781">
        <v>1.87</v>
      </c>
      <c r="BP781">
        <v>1.91</v>
      </c>
      <c r="BQ781" t="s">
        <v>713</v>
      </c>
      <c r="BR781">
        <f>VLOOKUP(Table3[[#This Row],[Reference]],metron,10,FALSE)</f>
        <v>2.5445607358071678</v>
      </c>
      <c r="BS781">
        <f>VLOOKUP(Table3[[#This Row],[Reference]],metron,11,FALSE)</f>
        <v>1.128766254360926</v>
      </c>
      <c r="BT781">
        <f>VLOOKUP(Table3[[#This Row],[Reference]],metron,12,FALSE)</f>
        <v>1.415794481446242</v>
      </c>
      <c r="BU781">
        <f>VLOOKUP(Table3[[#This Row],[Reference]],metron,13,FALSE)</f>
        <v>0.49635267998731369</v>
      </c>
      <c r="BV781">
        <f>VLOOKUP(Table3[[#This Row],[Reference]],metron,14,FALSE)</f>
        <v>0.61084681255946716</v>
      </c>
      <c r="BW781">
        <f>VLOOKUP(Table3[[#This Row],[Reference]],metron,15,FALSE)</f>
        <v>11.04442036836403</v>
      </c>
      <c r="BX781">
        <f>VLOOKUP(Table3[[#This Row],[Reference]],metron,16,FALSE)</f>
        <v>11.38840736728061</v>
      </c>
      <c r="BY781">
        <f>VLOOKUP(Table3[[#This Row],[Reference]],metron,17,FALSE)</f>
        <v>4.5379574003276897</v>
      </c>
      <c r="BZ781">
        <f>VLOOKUP(Table3[[#This Row],[Reference]],metron,18,FALSE)</f>
        <v>4.8481703986892413</v>
      </c>
      <c r="CA781">
        <f>VLOOKUP(Table3[[#This Row],[Reference]],metron,19,FALSE)</f>
        <v>6.5064629680363399</v>
      </c>
      <c r="CB781">
        <f>VLOOKUP(Table3[[#This Row],[Reference]],metron,20,FALSE)</f>
        <v>6.540236968591369</v>
      </c>
      <c r="CC781">
        <f>VLOOKUP(Table3[[#This Row],[Reference]],metron,21,FALSE)</f>
        <v>13.117582417582421</v>
      </c>
      <c r="CD781">
        <f>VLOOKUP(Table3[[#This Row],[Reference]],metron,22,FALSE)</f>
        <v>13.28241758241758</v>
      </c>
      <c r="CE781">
        <f>VLOOKUP(Table3[[#This Row],[Reference]],metron,23,FALSE)</f>
        <v>1.792592592592593</v>
      </c>
      <c r="CF781">
        <f>VLOOKUP(Table3[[#This Row],[Reference]],metron,24,FALSE)</f>
        <v>1.806980433632998</v>
      </c>
      <c r="CG781">
        <f>VLOOKUP(Table3[[#This Row],[Reference]],metron,25,FALSE)</f>
        <v>0.1047065044949762</v>
      </c>
      <c r="CH781">
        <f>VLOOKUP(Table3[[#This Row],[Reference]],metron,26,FALSE)</f>
        <v>0.1073506081438392</v>
      </c>
    </row>
    <row r="782" spans="1:86" hidden="1" x14ac:dyDescent="0.45">
      <c r="A782">
        <v>1614826800</v>
      </c>
      <c r="B782" t="s">
        <v>1096</v>
      </c>
      <c r="C782" t="s">
        <v>64</v>
      </c>
      <c r="D782" t="s">
        <v>65</v>
      </c>
      <c r="E782" t="s">
        <v>671</v>
      </c>
      <c r="F782" t="s">
        <v>699</v>
      </c>
      <c r="G782" t="s">
        <v>760</v>
      </c>
      <c r="H782">
        <v>9</v>
      </c>
      <c r="I782">
        <v>1.92</v>
      </c>
      <c r="J782">
        <v>0.42</v>
      </c>
      <c r="K782">
        <v>2.1800000000000002</v>
      </c>
      <c r="L782">
        <v>0.65</v>
      </c>
      <c r="M782">
        <v>1</v>
      </c>
      <c r="N782">
        <v>0</v>
      </c>
      <c r="O782">
        <v>1</v>
      </c>
      <c r="P782">
        <v>0</v>
      </c>
      <c r="Q782">
        <v>0</v>
      </c>
      <c r="R782">
        <v>0</v>
      </c>
      <c r="S782">
        <v>66</v>
      </c>
      <c r="U782">
        <v>7</v>
      </c>
      <c r="V782">
        <v>3</v>
      </c>
      <c r="W782">
        <v>1</v>
      </c>
      <c r="X782">
        <v>0</v>
      </c>
      <c r="Y782">
        <v>1</v>
      </c>
      <c r="Z782">
        <v>1</v>
      </c>
      <c r="AA782">
        <v>1</v>
      </c>
      <c r="AB782">
        <v>0</v>
      </c>
      <c r="AC782">
        <v>1</v>
      </c>
      <c r="AD782">
        <v>1</v>
      </c>
      <c r="AE782">
        <v>11</v>
      </c>
      <c r="AF782">
        <v>5</v>
      </c>
      <c r="AG782">
        <v>6</v>
      </c>
      <c r="AH782">
        <v>3</v>
      </c>
      <c r="AI782">
        <v>5</v>
      </c>
      <c r="AJ782">
        <v>2</v>
      </c>
      <c r="AK782">
        <v>10</v>
      </c>
      <c r="AL782">
        <v>11</v>
      </c>
      <c r="AM782">
        <v>74</v>
      </c>
      <c r="AN782">
        <v>26</v>
      </c>
      <c r="AO782">
        <v>1.56</v>
      </c>
      <c r="AP782">
        <v>0.68</v>
      </c>
      <c r="AQ782">
        <v>2.98</v>
      </c>
      <c r="AR782">
        <v>45</v>
      </c>
      <c r="AS782">
        <v>76</v>
      </c>
      <c r="AT782">
        <v>57</v>
      </c>
      <c r="AU782">
        <v>37</v>
      </c>
      <c r="AV782">
        <v>24</v>
      </c>
      <c r="AW782">
        <v>32</v>
      </c>
      <c r="AX782">
        <v>56</v>
      </c>
      <c r="AY782">
        <v>49</v>
      </c>
      <c r="AZ782">
        <v>80</v>
      </c>
      <c r="BA782">
        <v>9.7899999999999991</v>
      </c>
      <c r="BB782">
        <v>3.79</v>
      </c>
      <c r="BC782">
        <v>1.34</v>
      </c>
      <c r="BD782">
        <v>4.75</v>
      </c>
      <c r="BE782">
        <v>8.75</v>
      </c>
      <c r="BF782">
        <f>(1/BC782+1/BD782+1/BE782-1)/3</f>
        <v>2.3693562263868612E-2</v>
      </c>
      <c r="BG782">
        <f>1/Table3[[#This Row],[odds_ft_home_team_win]]-Table3[[#This Row],[Margin/3]]</f>
        <v>0.72257509445254919</v>
      </c>
      <c r="BH782">
        <f>1/Table3[[#This Row],[odds_ft_draw]]-Table3[[#This Row],[Margin/3]]</f>
        <v>0.18683275352560505</v>
      </c>
      <c r="BI782">
        <f>1/Table3[[#This Row],[odds_ft_away_team_win]]-Table3[[#This Row],[Margin/3]]</f>
        <v>9.0592152021845673E-2</v>
      </c>
      <c r="BJ782">
        <f>MROUND(Table3[[#This Row],[ProbH]]*100,2)/100</f>
        <v>0.72</v>
      </c>
      <c r="BK782">
        <v>1.3</v>
      </c>
      <c r="BL782">
        <v>1.87</v>
      </c>
      <c r="BM782">
        <v>3.2</v>
      </c>
      <c r="BN782">
        <v>6.5</v>
      </c>
      <c r="BO782">
        <v>2.25</v>
      </c>
      <c r="BP782">
        <v>1.59</v>
      </c>
      <c r="BQ782" t="s">
        <v>770</v>
      </c>
      <c r="BR782">
        <f>VLOOKUP(Table3[[#This Row],[Reference]],metron,10,FALSE)</f>
        <v>2.9969924812030078</v>
      </c>
      <c r="BS782">
        <f>VLOOKUP(Table3[[#This Row],[Reference]],metron,11,FALSE)</f>
        <v>2.2436090225563912</v>
      </c>
      <c r="BT782">
        <f>VLOOKUP(Table3[[#This Row],[Reference]],metron,12,FALSE)</f>
        <v>0.75338345864661649</v>
      </c>
      <c r="BU782">
        <f>VLOOKUP(Table3[[#This Row],[Reference]],metron,13,FALSE)</f>
        <v>1.018796992481203</v>
      </c>
      <c r="BV782">
        <f>VLOOKUP(Table3[[#This Row],[Reference]],metron,14,FALSE)</f>
        <v>0.35112781954887218</v>
      </c>
      <c r="BW782">
        <f>VLOOKUP(Table3[[#This Row],[Reference]],metron,15,FALSE)</f>
        <v>16.67069486404834</v>
      </c>
      <c r="BX782">
        <f>VLOOKUP(Table3[[#This Row],[Reference]],metron,16,FALSE)</f>
        <v>8.2024169184290034</v>
      </c>
      <c r="BY782">
        <f>VLOOKUP(Table3[[#This Row],[Reference]],metron,17,FALSE)</f>
        <v>7.274390243902439</v>
      </c>
      <c r="BZ782">
        <f>VLOOKUP(Table3[[#This Row],[Reference]],metron,18,FALSE)</f>
        <v>3.282012195121951</v>
      </c>
      <c r="CA782">
        <f>VLOOKUP(Table3[[#This Row],[Reference]],metron,19,FALSE)</f>
        <v>9.3963046201459015</v>
      </c>
      <c r="CB782">
        <f>VLOOKUP(Table3[[#This Row],[Reference]],metron,20,FALSE)</f>
        <v>4.9204047233070529</v>
      </c>
      <c r="CC782">
        <f>VLOOKUP(Table3[[#This Row],[Reference]],metron,21,FALSE)</f>
        <v>11.79352850539291</v>
      </c>
      <c r="CD782">
        <f>VLOOKUP(Table3[[#This Row],[Reference]],metron,22,FALSE)</f>
        <v>13.348228043143299</v>
      </c>
      <c r="CE782">
        <f>VLOOKUP(Table3[[#This Row],[Reference]],metron,23,FALSE)</f>
        <v>1.2705530642750369</v>
      </c>
      <c r="CF782">
        <f>VLOOKUP(Table3[[#This Row],[Reference]],metron,24,FALSE)</f>
        <v>2.0822122571001489</v>
      </c>
      <c r="CG782">
        <f>VLOOKUP(Table3[[#This Row],[Reference]],metron,25,FALSE)</f>
        <v>5.6801195814648729E-2</v>
      </c>
      <c r="CH782">
        <f>VLOOKUP(Table3[[#This Row],[Reference]],metron,26,FALSE)</f>
        <v>0.12257100149476829</v>
      </c>
    </row>
    <row r="783" spans="1:86" hidden="1" x14ac:dyDescent="0.45">
      <c r="A783">
        <v>1614827160</v>
      </c>
      <c r="B783" t="s">
        <v>1097</v>
      </c>
      <c r="C783" t="s">
        <v>64</v>
      </c>
      <c r="D783" t="s">
        <v>65</v>
      </c>
      <c r="E783" t="s">
        <v>676</v>
      </c>
      <c r="F783" t="s">
        <v>694</v>
      </c>
      <c r="G783" t="s">
        <v>684</v>
      </c>
      <c r="H783">
        <v>9</v>
      </c>
      <c r="I783">
        <v>1.75</v>
      </c>
      <c r="J783">
        <v>1.33</v>
      </c>
      <c r="K783">
        <v>1.59</v>
      </c>
      <c r="L783">
        <v>1.63</v>
      </c>
      <c r="M783">
        <v>0</v>
      </c>
      <c r="N783">
        <v>2</v>
      </c>
      <c r="O783">
        <v>2</v>
      </c>
      <c r="P783">
        <v>0</v>
      </c>
      <c r="Q783">
        <v>0</v>
      </c>
      <c r="R783">
        <v>0</v>
      </c>
      <c r="T783" t="s">
        <v>1098</v>
      </c>
      <c r="U783">
        <v>1</v>
      </c>
      <c r="V783">
        <v>9</v>
      </c>
      <c r="W783">
        <v>1</v>
      </c>
      <c r="X783">
        <v>0</v>
      </c>
      <c r="Y783">
        <v>0</v>
      </c>
      <c r="Z783">
        <v>0</v>
      </c>
      <c r="AA783">
        <v>0</v>
      </c>
      <c r="AB783">
        <v>1</v>
      </c>
      <c r="AC783">
        <v>0</v>
      </c>
      <c r="AD783">
        <v>0</v>
      </c>
      <c r="AE783">
        <v>7</v>
      </c>
      <c r="AF783">
        <v>13</v>
      </c>
      <c r="AG783">
        <v>3</v>
      </c>
      <c r="AH783">
        <v>6</v>
      </c>
      <c r="AI783">
        <v>4</v>
      </c>
      <c r="AJ783">
        <v>7</v>
      </c>
      <c r="AK783">
        <v>18</v>
      </c>
      <c r="AL783">
        <v>9</v>
      </c>
      <c r="AM783">
        <v>46</v>
      </c>
      <c r="AN783">
        <v>54</v>
      </c>
      <c r="AO783">
        <v>1.1100000000000001</v>
      </c>
      <c r="AP783">
        <v>1.53</v>
      </c>
      <c r="AQ783">
        <v>2.33</v>
      </c>
      <c r="AR783">
        <v>55</v>
      </c>
      <c r="AS783">
        <v>71</v>
      </c>
      <c r="AT783">
        <v>42</v>
      </c>
      <c r="AU783">
        <v>21</v>
      </c>
      <c r="AV783">
        <v>17</v>
      </c>
      <c r="AW783">
        <v>29</v>
      </c>
      <c r="AX783">
        <v>75</v>
      </c>
      <c r="AY783">
        <v>21</v>
      </c>
      <c r="AZ783">
        <v>75</v>
      </c>
      <c r="BA783">
        <v>9.17</v>
      </c>
      <c r="BB783">
        <v>4.41</v>
      </c>
      <c r="BC783">
        <v>2.4</v>
      </c>
      <c r="BD783">
        <v>3.15</v>
      </c>
      <c r="BE783">
        <v>3</v>
      </c>
      <c r="BF783">
        <f>(1/BC783+1/BD783+1/BE783-1)/3</f>
        <v>2.2486772486772482E-2</v>
      </c>
      <c r="BG783">
        <f>1/Table3[[#This Row],[odds_ft_home_team_win]]-Table3[[#This Row],[Margin/3]]</f>
        <v>0.39417989417989419</v>
      </c>
      <c r="BH783">
        <f>1/Table3[[#This Row],[odds_ft_draw]]-Table3[[#This Row],[Margin/3]]</f>
        <v>0.29497354497354494</v>
      </c>
      <c r="BI783">
        <f>1/Table3[[#This Row],[odds_ft_away_team_win]]-Table3[[#This Row],[Margin/3]]</f>
        <v>0.31084656084656082</v>
      </c>
      <c r="BJ783">
        <f>MROUND(Table3[[#This Row],[ProbH]]*100,2)/100</f>
        <v>0.4</v>
      </c>
      <c r="BK783">
        <v>1.36</v>
      </c>
      <c r="BL783">
        <v>2</v>
      </c>
      <c r="BM783">
        <v>3.3</v>
      </c>
      <c r="BN783">
        <v>6.5</v>
      </c>
      <c r="BO783">
        <v>1.8</v>
      </c>
      <c r="BP783">
        <v>1.95</v>
      </c>
      <c r="BQ783" t="s">
        <v>680</v>
      </c>
      <c r="BR783">
        <f>VLOOKUP(Table3[[#This Row],[Reference]],metron,10,FALSE)</f>
        <v>2.4956155335383219</v>
      </c>
      <c r="BS783">
        <f>VLOOKUP(Table3[[#This Row],[Reference]],metron,11,FALSE)</f>
        <v>1.344038264434575</v>
      </c>
      <c r="BT783">
        <f>VLOOKUP(Table3[[#This Row],[Reference]],metron,12,FALSE)</f>
        <v>1.1515772691037469</v>
      </c>
      <c r="BU783">
        <f>VLOOKUP(Table3[[#This Row],[Reference]],metron,13,FALSE)</f>
        <v>0.59936225942375587</v>
      </c>
      <c r="BV783">
        <f>VLOOKUP(Table3[[#This Row],[Reference]],metron,14,FALSE)</f>
        <v>0.50723152260562576</v>
      </c>
      <c r="BW783">
        <f>VLOOKUP(Table3[[#This Row],[Reference]],metron,15,FALSE)</f>
        <v>11.99278846153846</v>
      </c>
      <c r="BX783">
        <f>VLOOKUP(Table3[[#This Row],[Reference]],metron,16,FALSE)</f>
        <v>10.0277534965035</v>
      </c>
      <c r="BY783">
        <f>VLOOKUP(Table3[[#This Row],[Reference]],metron,17,FALSE)</f>
        <v>5.2857459543338514</v>
      </c>
      <c r="BZ783">
        <f>VLOOKUP(Table3[[#This Row],[Reference]],metron,18,FALSE)</f>
        <v>4.4067834183107957</v>
      </c>
      <c r="CA783">
        <f>VLOOKUP(Table3[[#This Row],[Reference]],metron,19,FALSE)</f>
        <v>6.7070425072046085</v>
      </c>
      <c r="CB783">
        <f>VLOOKUP(Table3[[#This Row],[Reference]],metron,20,FALSE)</f>
        <v>5.6209700781927046</v>
      </c>
      <c r="CC783">
        <f>VLOOKUP(Table3[[#This Row],[Reference]],metron,21,FALSE)</f>
        <v>13.04463690872752</v>
      </c>
      <c r="CD783">
        <f>VLOOKUP(Table3[[#This Row],[Reference]],metron,22,FALSE)</f>
        <v>13.49811236953142</v>
      </c>
      <c r="CE783">
        <f>VLOOKUP(Table3[[#This Row],[Reference]],metron,23,FALSE)</f>
        <v>1.5836526181353769</v>
      </c>
      <c r="CF783">
        <f>VLOOKUP(Table3[[#This Row],[Reference]],metron,24,FALSE)</f>
        <v>1.8744146445295871</v>
      </c>
      <c r="CG783">
        <f>VLOOKUP(Table3[[#This Row],[Reference]],metron,25,FALSE)</f>
        <v>8.5994040017028525E-2</v>
      </c>
      <c r="CH783">
        <f>VLOOKUP(Table3[[#This Row],[Reference]],metron,26,FALSE)</f>
        <v>0.13452532992762881</v>
      </c>
    </row>
    <row r="784" spans="1:86" hidden="1" x14ac:dyDescent="0.45">
      <c r="A784">
        <v>1614906000</v>
      </c>
      <c r="B784" t="s">
        <v>1099</v>
      </c>
      <c r="C784" t="s">
        <v>64</v>
      </c>
      <c r="D784" t="s">
        <v>65</v>
      </c>
      <c r="E784" t="s">
        <v>660</v>
      </c>
      <c r="F784" t="s">
        <v>693</v>
      </c>
      <c r="G784" t="s">
        <v>735</v>
      </c>
      <c r="H784">
        <v>9</v>
      </c>
      <c r="I784">
        <v>1.42</v>
      </c>
      <c r="J784">
        <v>1.29</v>
      </c>
      <c r="K784">
        <v>1.29</v>
      </c>
      <c r="L784">
        <v>1.38</v>
      </c>
      <c r="M784">
        <v>2</v>
      </c>
      <c r="N784">
        <v>2</v>
      </c>
      <c r="O784">
        <v>4</v>
      </c>
      <c r="P784">
        <v>2</v>
      </c>
      <c r="Q784">
        <v>1</v>
      </c>
      <c r="R784">
        <v>1</v>
      </c>
      <c r="S784" t="s">
        <v>1100</v>
      </c>
      <c r="T784" t="s">
        <v>1101</v>
      </c>
      <c r="U784">
        <v>4</v>
      </c>
      <c r="V784">
        <v>5</v>
      </c>
      <c r="W784">
        <v>2</v>
      </c>
      <c r="X784">
        <v>0</v>
      </c>
      <c r="Y784">
        <v>2</v>
      </c>
      <c r="Z784">
        <v>0</v>
      </c>
      <c r="AA784">
        <v>0</v>
      </c>
      <c r="AB784">
        <v>2</v>
      </c>
      <c r="AC784">
        <v>1</v>
      </c>
      <c r="AD784">
        <v>1</v>
      </c>
      <c r="AE784">
        <v>15</v>
      </c>
      <c r="AF784">
        <v>20</v>
      </c>
      <c r="AG784">
        <v>4</v>
      </c>
      <c r="AH784">
        <v>8</v>
      </c>
      <c r="AI784">
        <v>11</v>
      </c>
      <c r="AJ784">
        <v>12</v>
      </c>
      <c r="AK784">
        <v>10</v>
      </c>
      <c r="AL784">
        <v>12</v>
      </c>
      <c r="AM784">
        <v>53</v>
      </c>
      <c r="AN784">
        <v>47</v>
      </c>
      <c r="AO784">
        <v>1.49</v>
      </c>
      <c r="AP784">
        <v>2.14</v>
      </c>
      <c r="AQ784">
        <v>1.88</v>
      </c>
      <c r="AR784">
        <v>36</v>
      </c>
      <c r="AS784">
        <v>63</v>
      </c>
      <c r="AT784">
        <v>24</v>
      </c>
      <c r="AU784">
        <v>8</v>
      </c>
      <c r="AV784">
        <v>4</v>
      </c>
      <c r="AW784">
        <v>23</v>
      </c>
      <c r="AX784">
        <v>67</v>
      </c>
      <c r="AY784">
        <v>23</v>
      </c>
      <c r="AZ784">
        <v>66</v>
      </c>
      <c r="BA784">
        <v>10.36</v>
      </c>
      <c r="BB784">
        <v>4.3899999999999997</v>
      </c>
      <c r="BC784">
        <v>3.2</v>
      </c>
      <c r="BD784">
        <v>3.15</v>
      </c>
      <c r="BE784">
        <v>2.25</v>
      </c>
      <c r="BF784">
        <f>(1/BC784+1/BD784+1/BE784-1)/3</f>
        <v>2.4801587301587286E-2</v>
      </c>
      <c r="BG784">
        <f>1/Table3[[#This Row],[odds_ft_home_team_win]]-Table3[[#This Row],[Margin/3]]</f>
        <v>0.28769841269841273</v>
      </c>
      <c r="BH784">
        <f>1/Table3[[#This Row],[odds_ft_draw]]-Table3[[#This Row],[Margin/3]]</f>
        <v>0.29265873015873017</v>
      </c>
      <c r="BI784">
        <f>1/Table3[[#This Row],[odds_ft_away_team_win]]-Table3[[#This Row],[Margin/3]]</f>
        <v>0.41964285714285715</v>
      </c>
      <c r="BJ784">
        <f>MROUND(Table3[[#This Row],[ProbH]]*100,2)/100</f>
        <v>0.28000000000000003</v>
      </c>
      <c r="BK784">
        <v>1.45</v>
      </c>
      <c r="BL784">
        <v>2.25</v>
      </c>
      <c r="BM784">
        <v>4.05</v>
      </c>
      <c r="BN784">
        <v>8.25</v>
      </c>
      <c r="BO784">
        <v>2.0499999999999998</v>
      </c>
      <c r="BP784">
        <v>1.74</v>
      </c>
      <c r="BQ784" t="s">
        <v>664</v>
      </c>
      <c r="BR784">
        <f>VLOOKUP(Table3[[#This Row],[Reference]],metron,10,FALSE)</f>
        <v>2.5445607358071678</v>
      </c>
      <c r="BS784">
        <f>VLOOKUP(Table3[[#This Row],[Reference]],metron,11,FALSE)</f>
        <v>1.128766254360926</v>
      </c>
      <c r="BT784">
        <f>VLOOKUP(Table3[[#This Row],[Reference]],metron,12,FALSE)</f>
        <v>1.415794481446242</v>
      </c>
      <c r="BU784">
        <f>VLOOKUP(Table3[[#This Row],[Reference]],metron,13,FALSE)</f>
        <v>0.49635267998731369</v>
      </c>
      <c r="BV784">
        <f>VLOOKUP(Table3[[#This Row],[Reference]],metron,14,FALSE)</f>
        <v>0.61084681255946716</v>
      </c>
      <c r="BW784">
        <f>VLOOKUP(Table3[[#This Row],[Reference]],metron,15,FALSE)</f>
        <v>11.04442036836403</v>
      </c>
      <c r="BX784">
        <f>VLOOKUP(Table3[[#This Row],[Reference]],metron,16,FALSE)</f>
        <v>11.38840736728061</v>
      </c>
      <c r="BY784">
        <f>VLOOKUP(Table3[[#This Row],[Reference]],metron,17,FALSE)</f>
        <v>4.5379574003276897</v>
      </c>
      <c r="BZ784">
        <f>VLOOKUP(Table3[[#This Row],[Reference]],metron,18,FALSE)</f>
        <v>4.8481703986892413</v>
      </c>
      <c r="CA784">
        <f>VLOOKUP(Table3[[#This Row],[Reference]],metron,19,FALSE)</f>
        <v>6.5064629680363399</v>
      </c>
      <c r="CB784">
        <f>VLOOKUP(Table3[[#This Row],[Reference]],metron,20,FALSE)</f>
        <v>6.540236968591369</v>
      </c>
      <c r="CC784">
        <f>VLOOKUP(Table3[[#This Row],[Reference]],metron,21,FALSE)</f>
        <v>13.117582417582421</v>
      </c>
      <c r="CD784">
        <f>VLOOKUP(Table3[[#This Row],[Reference]],metron,22,FALSE)</f>
        <v>13.28241758241758</v>
      </c>
      <c r="CE784">
        <f>VLOOKUP(Table3[[#This Row],[Reference]],metron,23,FALSE)</f>
        <v>1.792592592592593</v>
      </c>
      <c r="CF784">
        <f>VLOOKUP(Table3[[#This Row],[Reference]],metron,24,FALSE)</f>
        <v>1.806980433632998</v>
      </c>
      <c r="CG784">
        <f>VLOOKUP(Table3[[#This Row],[Reference]],metron,25,FALSE)</f>
        <v>0.1047065044949762</v>
      </c>
      <c r="CH784">
        <f>VLOOKUP(Table3[[#This Row],[Reference]],metron,26,FALSE)</f>
        <v>0.1073506081438392</v>
      </c>
    </row>
    <row r="785" spans="1:86" hidden="1" x14ac:dyDescent="0.45">
      <c r="A785">
        <v>1614913200</v>
      </c>
      <c r="B785" t="s">
        <v>1102</v>
      </c>
      <c r="C785" t="s">
        <v>64</v>
      </c>
      <c r="D785" t="s">
        <v>65</v>
      </c>
      <c r="E785" t="s">
        <v>682</v>
      </c>
      <c r="F785" t="s">
        <v>672</v>
      </c>
      <c r="G785" t="s">
        <v>668</v>
      </c>
      <c r="H785">
        <v>9</v>
      </c>
      <c r="I785">
        <v>1.87</v>
      </c>
      <c r="J785">
        <v>0.83</v>
      </c>
      <c r="K785">
        <v>1.65</v>
      </c>
      <c r="L785">
        <v>0.8</v>
      </c>
      <c r="M785">
        <v>1</v>
      </c>
      <c r="N785">
        <v>0</v>
      </c>
      <c r="O785">
        <v>1</v>
      </c>
      <c r="P785">
        <v>0</v>
      </c>
      <c r="Q785">
        <v>0</v>
      </c>
      <c r="R785">
        <v>0</v>
      </c>
      <c r="S785">
        <v>70</v>
      </c>
      <c r="U785">
        <v>5</v>
      </c>
      <c r="V785">
        <v>3</v>
      </c>
      <c r="W785">
        <v>6</v>
      </c>
      <c r="X785">
        <v>0</v>
      </c>
      <c r="Y785">
        <v>2</v>
      </c>
      <c r="Z785">
        <v>0</v>
      </c>
      <c r="AA785">
        <v>2</v>
      </c>
      <c r="AB785">
        <v>4</v>
      </c>
      <c r="AC785">
        <v>1</v>
      </c>
      <c r="AD785">
        <v>1</v>
      </c>
      <c r="AE785">
        <v>12</v>
      </c>
      <c r="AF785">
        <v>21</v>
      </c>
      <c r="AG785">
        <v>4</v>
      </c>
      <c r="AH785">
        <v>7</v>
      </c>
      <c r="AI785">
        <v>8</v>
      </c>
      <c r="AJ785">
        <v>14</v>
      </c>
      <c r="AK785">
        <v>22</v>
      </c>
      <c r="AL785">
        <v>4</v>
      </c>
      <c r="AM785">
        <v>47</v>
      </c>
      <c r="AN785">
        <v>53</v>
      </c>
      <c r="AO785">
        <v>1.28</v>
      </c>
      <c r="AP785">
        <v>2.11</v>
      </c>
      <c r="AQ785">
        <v>2.4</v>
      </c>
      <c r="AR785">
        <v>53</v>
      </c>
      <c r="AS785">
        <v>78</v>
      </c>
      <c r="AT785">
        <v>45</v>
      </c>
      <c r="AU785">
        <v>22</v>
      </c>
      <c r="AV785">
        <v>7</v>
      </c>
      <c r="AW785">
        <v>23</v>
      </c>
      <c r="AX785">
        <v>72</v>
      </c>
      <c r="AY785">
        <v>45</v>
      </c>
      <c r="AZ785">
        <v>81</v>
      </c>
      <c r="BA785">
        <v>10.94</v>
      </c>
      <c r="BB785">
        <v>4.58</v>
      </c>
      <c r="BC785">
        <v>3.3</v>
      </c>
      <c r="BD785">
        <v>3.3</v>
      </c>
      <c r="BE785">
        <v>2.15</v>
      </c>
      <c r="BF785">
        <f>(1/BC785+1/BD785+1/BE785-1)/3</f>
        <v>2.3725628376791191E-2</v>
      </c>
      <c r="BG785">
        <f>1/Table3[[#This Row],[odds_ft_home_team_win]]-Table3[[#This Row],[Margin/3]]</f>
        <v>0.27930467465351183</v>
      </c>
      <c r="BH785">
        <f>1/Table3[[#This Row],[odds_ft_draw]]-Table3[[#This Row],[Margin/3]]</f>
        <v>0.27930467465351183</v>
      </c>
      <c r="BI785">
        <f>1/Table3[[#This Row],[odds_ft_away_team_win]]-Table3[[#This Row],[Margin/3]]</f>
        <v>0.44139065069297623</v>
      </c>
      <c r="BJ785">
        <f>MROUND(Table3[[#This Row],[ProbH]]*100,2)/100</f>
        <v>0.28000000000000003</v>
      </c>
      <c r="BK785">
        <v>1.39</v>
      </c>
      <c r="BL785">
        <v>2.1</v>
      </c>
      <c r="BM785">
        <v>3.6</v>
      </c>
      <c r="BN785">
        <v>7.25</v>
      </c>
      <c r="BO785">
        <v>1.91</v>
      </c>
      <c r="BP785">
        <v>1.83</v>
      </c>
      <c r="BQ785" t="s">
        <v>675</v>
      </c>
      <c r="BR785">
        <f>VLOOKUP(Table3[[#This Row],[Reference]],metron,10,FALSE)</f>
        <v>2.5445607358071678</v>
      </c>
      <c r="BS785">
        <f>VLOOKUP(Table3[[#This Row],[Reference]],metron,11,FALSE)</f>
        <v>1.128766254360926</v>
      </c>
      <c r="BT785">
        <f>VLOOKUP(Table3[[#This Row],[Reference]],metron,12,FALSE)</f>
        <v>1.415794481446242</v>
      </c>
      <c r="BU785">
        <f>VLOOKUP(Table3[[#This Row],[Reference]],metron,13,FALSE)</f>
        <v>0.49635267998731369</v>
      </c>
      <c r="BV785">
        <f>VLOOKUP(Table3[[#This Row],[Reference]],metron,14,FALSE)</f>
        <v>0.61084681255946716</v>
      </c>
      <c r="BW785">
        <f>VLOOKUP(Table3[[#This Row],[Reference]],metron,15,FALSE)</f>
        <v>11.04442036836403</v>
      </c>
      <c r="BX785">
        <f>VLOOKUP(Table3[[#This Row],[Reference]],metron,16,FALSE)</f>
        <v>11.38840736728061</v>
      </c>
      <c r="BY785">
        <f>VLOOKUP(Table3[[#This Row],[Reference]],metron,17,FALSE)</f>
        <v>4.5379574003276897</v>
      </c>
      <c r="BZ785">
        <f>VLOOKUP(Table3[[#This Row],[Reference]],metron,18,FALSE)</f>
        <v>4.8481703986892413</v>
      </c>
      <c r="CA785">
        <f>VLOOKUP(Table3[[#This Row],[Reference]],metron,19,FALSE)</f>
        <v>6.5064629680363399</v>
      </c>
      <c r="CB785">
        <f>VLOOKUP(Table3[[#This Row],[Reference]],metron,20,FALSE)</f>
        <v>6.540236968591369</v>
      </c>
      <c r="CC785">
        <f>VLOOKUP(Table3[[#This Row],[Reference]],metron,21,FALSE)</f>
        <v>13.117582417582421</v>
      </c>
      <c r="CD785">
        <f>VLOOKUP(Table3[[#This Row],[Reference]],metron,22,FALSE)</f>
        <v>13.28241758241758</v>
      </c>
      <c r="CE785">
        <f>VLOOKUP(Table3[[#This Row],[Reference]],metron,23,FALSE)</f>
        <v>1.792592592592593</v>
      </c>
      <c r="CF785">
        <f>VLOOKUP(Table3[[#This Row],[Reference]],metron,24,FALSE)</f>
        <v>1.806980433632998</v>
      </c>
      <c r="CG785">
        <f>VLOOKUP(Table3[[#This Row],[Reference]],metron,25,FALSE)</f>
        <v>0.1047065044949762</v>
      </c>
      <c r="CH785">
        <f>VLOOKUP(Table3[[#This Row],[Reference]],metron,26,FALSE)</f>
        <v>0.1073506081438392</v>
      </c>
    </row>
    <row r="786" spans="1:86" hidden="1" x14ac:dyDescent="0.45">
      <c r="A786">
        <v>1614994200</v>
      </c>
      <c r="B786" t="s">
        <v>1103</v>
      </c>
      <c r="C786" t="s">
        <v>64</v>
      </c>
      <c r="D786" t="s">
        <v>65</v>
      </c>
      <c r="E786" t="s">
        <v>688</v>
      </c>
      <c r="F786" t="s">
        <v>705</v>
      </c>
      <c r="G786" t="s">
        <v>673</v>
      </c>
      <c r="H786">
        <v>10</v>
      </c>
      <c r="I786">
        <v>1.23</v>
      </c>
      <c r="J786">
        <v>0.64</v>
      </c>
      <c r="K786">
        <v>1</v>
      </c>
      <c r="L786">
        <v>0.55000000000000004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U786">
        <v>5</v>
      </c>
      <c r="V786">
        <v>5</v>
      </c>
      <c r="W786">
        <v>1</v>
      </c>
      <c r="X786">
        <v>0</v>
      </c>
      <c r="Y786">
        <v>3</v>
      </c>
      <c r="Z786">
        <v>0</v>
      </c>
      <c r="AA786">
        <v>1</v>
      </c>
      <c r="AB786">
        <v>0</v>
      </c>
      <c r="AC786">
        <v>1</v>
      </c>
      <c r="AD786">
        <v>2</v>
      </c>
      <c r="AE786">
        <v>10</v>
      </c>
      <c r="AF786">
        <v>16</v>
      </c>
      <c r="AG786">
        <v>2</v>
      </c>
      <c r="AH786">
        <v>7</v>
      </c>
      <c r="AI786">
        <v>8</v>
      </c>
      <c r="AJ786">
        <v>9</v>
      </c>
      <c r="AK786">
        <v>21</v>
      </c>
      <c r="AL786">
        <v>10</v>
      </c>
      <c r="AM786">
        <v>46</v>
      </c>
      <c r="AN786">
        <v>54</v>
      </c>
      <c r="AO786">
        <v>1.1200000000000001</v>
      </c>
      <c r="AP786">
        <v>1.78</v>
      </c>
      <c r="AQ786">
        <v>3.11</v>
      </c>
      <c r="AR786">
        <v>78</v>
      </c>
      <c r="AS786">
        <v>86</v>
      </c>
      <c r="AT786">
        <v>67</v>
      </c>
      <c r="AU786">
        <v>41</v>
      </c>
      <c r="AV786">
        <v>22</v>
      </c>
      <c r="AW786">
        <v>71</v>
      </c>
      <c r="AX786">
        <v>90</v>
      </c>
      <c r="AY786">
        <v>30</v>
      </c>
      <c r="AZ786">
        <v>70</v>
      </c>
      <c r="BA786">
        <v>10.08</v>
      </c>
      <c r="BB786">
        <v>5.94</v>
      </c>
      <c r="BC786">
        <v>2.0499999999999998</v>
      </c>
      <c r="BD786">
        <v>3.4</v>
      </c>
      <c r="BE786">
        <v>3.4</v>
      </c>
      <c r="BF786">
        <f>(1/BC786+1/BD786+1/BE786-1)/3</f>
        <v>2.5346724055475889E-2</v>
      </c>
      <c r="BG786">
        <f>1/Table3[[#This Row],[odds_ft_home_team_win]]-Table3[[#This Row],[Margin/3]]</f>
        <v>0.46245815399330464</v>
      </c>
      <c r="BH786">
        <f>1/Table3[[#This Row],[odds_ft_draw]]-Table3[[#This Row],[Margin/3]]</f>
        <v>0.26877092300334765</v>
      </c>
      <c r="BI786">
        <f>1/Table3[[#This Row],[odds_ft_away_team_win]]-Table3[[#This Row],[Margin/3]]</f>
        <v>0.26877092300334765</v>
      </c>
      <c r="BJ786">
        <f>MROUND(Table3[[#This Row],[ProbH]]*100,2)/100</f>
        <v>0.46</v>
      </c>
      <c r="BK786">
        <v>1.29</v>
      </c>
      <c r="BL786">
        <v>1.91</v>
      </c>
      <c r="BM786">
        <v>3.1</v>
      </c>
      <c r="BN786">
        <v>5.5</v>
      </c>
      <c r="BO786">
        <v>1.69</v>
      </c>
      <c r="BP786">
        <v>2.1</v>
      </c>
      <c r="BQ786" t="s">
        <v>691</v>
      </c>
      <c r="BR786">
        <f>VLOOKUP(Table3[[#This Row],[Reference]],metron,10,FALSE)</f>
        <v>2.5405629139072849</v>
      </c>
      <c r="BS786">
        <f>VLOOKUP(Table3[[#This Row],[Reference]],metron,11,FALSE)</f>
        <v>1.4888836329233679</v>
      </c>
      <c r="BT786">
        <f>VLOOKUP(Table3[[#This Row],[Reference]],metron,12,FALSE)</f>
        <v>1.0516792809839171</v>
      </c>
      <c r="BU786">
        <f>VLOOKUP(Table3[[#This Row],[Reference]],metron,13,FALSE)</f>
        <v>0.64581362346263005</v>
      </c>
      <c r="BV786">
        <f>VLOOKUP(Table3[[#This Row],[Reference]],metron,14,FALSE)</f>
        <v>0.45364238410596031</v>
      </c>
      <c r="BW786">
        <f>VLOOKUP(Table3[[#This Row],[Reference]],metron,15,FALSE)</f>
        <v>12.686892177589851</v>
      </c>
      <c r="BX786">
        <f>VLOOKUP(Table3[[#This Row],[Reference]],metron,16,FALSE)</f>
        <v>9.8059196617336148</v>
      </c>
      <c r="BY786">
        <f>VLOOKUP(Table3[[#This Row],[Reference]],metron,17,FALSE)</f>
        <v>5.3198121263877027</v>
      </c>
      <c r="BZ786">
        <f>VLOOKUP(Table3[[#This Row],[Reference]],metron,18,FALSE)</f>
        <v>4.0954312553373189</v>
      </c>
      <c r="CA786">
        <f>VLOOKUP(Table3[[#This Row],[Reference]],metron,19,FALSE)</f>
        <v>7.3670800512021479</v>
      </c>
      <c r="CB786">
        <f>VLOOKUP(Table3[[#This Row],[Reference]],metron,20,FALSE)</f>
        <v>5.710488406396296</v>
      </c>
      <c r="CC786">
        <f>VLOOKUP(Table3[[#This Row],[Reference]],metron,21,FALSE)</f>
        <v>13.0488908033599</v>
      </c>
      <c r="CD786">
        <f>VLOOKUP(Table3[[#This Row],[Reference]],metron,22,FALSE)</f>
        <v>13.714839543398661</v>
      </c>
      <c r="CE786">
        <f>VLOOKUP(Table3[[#This Row],[Reference]],metron,23,FALSE)</f>
        <v>1.567523459812322</v>
      </c>
      <c r="CF786">
        <f>VLOOKUP(Table3[[#This Row],[Reference]],metron,24,FALSE)</f>
        <v>1.951040391676867</v>
      </c>
      <c r="CG786">
        <f>VLOOKUP(Table3[[#This Row],[Reference]],metron,25,FALSE)</f>
        <v>8.3027335781313744E-2</v>
      </c>
      <c r="CH786">
        <f>VLOOKUP(Table3[[#This Row],[Reference]],metron,26,FALSE)</f>
        <v>0.13117095063239501</v>
      </c>
    </row>
    <row r="787" spans="1:86" hidden="1" x14ac:dyDescent="0.45">
      <c r="A787">
        <v>1615001400</v>
      </c>
      <c r="B787" t="s">
        <v>1104</v>
      </c>
      <c r="C787" t="s">
        <v>64</v>
      </c>
      <c r="D787" t="s">
        <v>65</v>
      </c>
      <c r="E787" t="s">
        <v>700</v>
      </c>
      <c r="F787" t="s">
        <v>661</v>
      </c>
      <c r="G787" t="s">
        <v>684</v>
      </c>
      <c r="H787">
        <v>10</v>
      </c>
      <c r="I787">
        <v>1.36</v>
      </c>
      <c r="J787">
        <v>1.58</v>
      </c>
      <c r="K787">
        <v>1.5</v>
      </c>
      <c r="L787">
        <v>1.47</v>
      </c>
      <c r="M787">
        <v>1</v>
      </c>
      <c r="N787">
        <v>1</v>
      </c>
      <c r="O787">
        <v>2</v>
      </c>
      <c r="P787">
        <v>2</v>
      </c>
      <c r="Q787">
        <v>1</v>
      </c>
      <c r="R787">
        <v>1</v>
      </c>
      <c r="S787">
        <v>23</v>
      </c>
      <c r="T787">
        <v>11</v>
      </c>
      <c r="U787">
        <v>4</v>
      </c>
      <c r="V787">
        <v>5</v>
      </c>
      <c r="W787">
        <v>4</v>
      </c>
      <c r="X787">
        <v>0</v>
      </c>
      <c r="Y787">
        <v>2</v>
      </c>
      <c r="Z787">
        <v>0</v>
      </c>
      <c r="AA787">
        <v>1</v>
      </c>
      <c r="AB787">
        <v>3</v>
      </c>
      <c r="AC787">
        <v>0</v>
      </c>
      <c r="AD787">
        <v>2</v>
      </c>
      <c r="AE787">
        <v>12</v>
      </c>
      <c r="AF787">
        <v>15</v>
      </c>
      <c r="AG787">
        <v>4</v>
      </c>
      <c r="AH787">
        <v>4</v>
      </c>
      <c r="AI787">
        <v>8</v>
      </c>
      <c r="AJ787">
        <v>11</v>
      </c>
      <c r="AK787">
        <v>14</v>
      </c>
      <c r="AL787">
        <v>13</v>
      </c>
      <c r="AM787">
        <v>41</v>
      </c>
      <c r="AN787">
        <v>59</v>
      </c>
      <c r="AO787">
        <v>1.22</v>
      </c>
      <c r="AP787">
        <v>1.55</v>
      </c>
      <c r="AQ787">
        <v>2.5</v>
      </c>
      <c r="AR787">
        <v>46</v>
      </c>
      <c r="AS787">
        <v>74</v>
      </c>
      <c r="AT787">
        <v>38</v>
      </c>
      <c r="AU787">
        <v>27</v>
      </c>
      <c r="AV787">
        <v>15</v>
      </c>
      <c r="AW787">
        <v>34</v>
      </c>
      <c r="AX787">
        <v>61</v>
      </c>
      <c r="AY787">
        <v>47</v>
      </c>
      <c r="AZ787">
        <v>78</v>
      </c>
      <c r="BA787">
        <v>10.220000000000001</v>
      </c>
      <c r="BB787">
        <v>3.72</v>
      </c>
      <c r="BC787">
        <v>3.18</v>
      </c>
      <c r="BD787">
        <v>3.34</v>
      </c>
      <c r="BE787">
        <v>2.2999999999999998</v>
      </c>
      <c r="BF787">
        <f>(1/BC787+1/BD787+1/BE787-1)/3</f>
        <v>1.6216405035158015E-2</v>
      </c>
      <c r="BG787">
        <f>1/Table3[[#This Row],[odds_ft_home_team_win]]-Table3[[#This Row],[Margin/3]]</f>
        <v>0.2982490037698734</v>
      </c>
      <c r="BH787">
        <f>1/Table3[[#This Row],[odds_ft_draw]]-Table3[[#This Row],[Margin/3]]</f>
        <v>0.28318479256963242</v>
      </c>
      <c r="BI787">
        <f>1/Table3[[#This Row],[odds_ft_away_team_win]]-Table3[[#This Row],[Margin/3]]</f>
        <v>0.41856620366049418</v>
      </c>
      <c r="BJ787">
        <f>MROUND(Table3[[#This Row],[ProbH]]*100,2)/100</f>
        <v>0.3</v>
      </c>
      <c r="BK787">
        <v>1.36</v>
      </c>
      <c r="BL787">
        <v>2.13</v>
      </c>
      <c r="BM787">
        <v>3.75</v>
      </c>
      <c r="BN787">
        <v>7.75</v>
      </c>
      <c r="BO787">
        <v>1.91</v>
      </c>
      <c r="BP787">
        <v>1.83</v>
      </c>
      <c r="BQ787" t="s">
        <v>711</v>
      </c>
      <c r="BR787">
        <f>VLOOKUP(Table3[[#This Row],[Reference]],metron,10,FALSE)</f>
        <v>2.5726407816919519</v>
      </c>
      <c r="BS787">
        <f>VLOOKUP(Table3[[#This Row],[Reference]],metron,11,FALSE)</f>
        <v>1.1805091283106199</v>
      </c>
      <c r="BT787">
        <f>VLOOKUP(Table3[[#This Row],[Reference]],metron,12,FALSE)</f>
        <v>1.3921316533813319</v>
      </c>
      <c r="BU787">
        <f>VLOOKUP(Table3[[#This Row],[Reference]],metron,13,FALSE)</f>
        <v>0.5209673269873939</v>
      </c>
      <c r="BV787">
        <f>VLOOKUP(Table3[[#This Row],[Reference]],metron,14,FALSE)</f>
        <v>0.61847182917417032</v>
      </c>
      <c r="BW787">
        <f>VLOOKUP(Table3[[#This Row],[Reference]],metron,15,FALSE)</f>
        <v>11.149200710479571</v>
      </c>
      <c r="BX787">
        <f>VLOOKUP(Table3[[#This Row],[Reference]],metron,16,FALSE)</f>
        <v>11.444049733570161</v>
      </c>
      <c r="BY787">
        <f>VLOOKUP(Table3[[#This Row],[Reference]],metron,17,FALSE)</f>
        <v>4.5257270693512304</v>
      </c>
      <c r="BZ787">
        <f>VLOOKUP(Table3[[#This Row],[Reference]],metron,18,FALSE)</f>
        <v>4.8465324384787474</v>
      </c>
      <c r="CA787">
        <f>VLOOKUP(Table3[[#This Row],[Reference]],metron,19,FALSE)</f>
        <v>6.6234736411283404</v>
      </c>
      <c r="CB787">
        <f>VLOOKUP(Table3[[#This Row],[Reference]],metron,20,FALSE)</f>
        <v>6.5975172950914134</v>
      </c>
      <c r="CC787">
        <f>VLOOKUP(Table3[[#This Row],[Reference]],metron,21,FALSE)</f>
        <v>12.90081154192967</v>
      </c>
      <c r="CD787">
        <f>VLOOKUP(Table3[[#This Row],[Reference]],metron,22,FALSE)</f>
        <v>13.00360685302074</v>
      </c>
      <c r="CE787">
        <f>VLOOKUP(Table3[[#This Row],[Reference]],metron,23,FALSE)</f>
        <v>1.7502145922746779</v>
      </c>
      <c r="CF787">
        <f>VLOOKUP(Table3[[#This Row],[Reference]],metron,24,FALSE)</f>
        <v>1.831402831402831</v>
      </c>
      <c r="CG787">
        <f>VLOOKUP(Table3[[#This Row],[Reference]],metron,25,FALSE)</f>
        <v>9.6525096525096526E-2</v>
      </c>
      <c r="CH787">
        <f>VLOOKUP(Table3[[#This Row],[Reference]],metron,26,FALSE)</f>
        <v>0.1244101244101244</v>
      </c>
    </row>
    <row r="788" spans="1:86" hidden="1" x14ac:dyDescent="0.45">
      <c r="A788">
        <v>1615071600</v>
      </c>
      <c r="B788" t="s">
        <v>1105</v>
      </c>
      <c r="C788" t="s">
        <v>64</v>
      </c>
      <c r="D788" t="s">
        <v>65</v>
      </c>
      <c r="E788" t="s">
        <v>677</v>
      </c>
      <c r="F788" t="s">
        <v>689</v>
      </c>
      <c r="G788" t="s">
        <v>743</v>
      </c>
      <c r="H788">
        <v>10</v>
      </c>
      <c r="I788">
        <v>0.85</v>
      </c>
      <c r="J788">
        <v>0.77</v>
      </c>
      <c r="K788">
        <v>1.21</v>
      </c>
      <c r="L788">
        <v>0.59</v>
      </c>
      <c r="M788">
        <v>2</v>
      </c>
      <c r="N788">
        <v>0</v>
      </c>
      <c r="O788">
        <v>2</v>
      </c>
      <c r="P788">
        <v>1</v>
      </c>
      <c r="Q788">
        <v>1</v>
      </c>
      <c r="R788">
        <v>0</v>
      </c>
      <c r="S788" t="s">
        <v>156</v>
      </c>
      <c r="U788">
        <v>6</v>
      </c>
      <c r="V788">
        <v>1</v>
      </c>
      <c r="W788">
        <v>0</v>
      </c>
      <c r="X788">
        <v>0</v>
      </c>
      <c r="Y788">
        <v>2</v>
      </c>
      <c r="Z788">
        <v>0</v>
      </c>
      <c r="AA788">
        <v>0</v>
      </c>
      <c r="AB788">
        <v>0</v>
      </c>
      <c r="AC788">
        <v>0</v>
      </c>
      <c r="AD788">
        <v>2</v>
      </c>
      <c r="AE788">
        <v>15</v>
      </c>
      <c r="AF788">
        <v>6</v>
      </c>
      <c r="AG788">
        <v>8</v>
      </c>
      <c r="AH788">
        <v>2</v>
      </c>
      <c r="AI788">
        <v>7</v>
      </c>
      <c r="AJ788">
        <v>4</v>
      </c>
      <c r="AK788">
        <v>16</v>
      </c>
      <c r="AL788">
        <v>9</v>
      </c>
      <c r="AM788">
        <v>54</v>
      </c>
      <c r="AN788">
        <v>46</v>
      </c>
      <c r="AO788">
        <v>1.93</v>
      </c>
      <c r="AP788">
        <v>0.72</v>
      </c>
      <c r="AQ788">
        <v>2.46</v>
      </c>
      <c r="AR788">
        <v>58</v>
      </c>
      <c r="AS788">
        <v>77</v>
      </c>
      <c r="AT788">
        <v>39</v>
      </c>
      <c r="AU788">
        <v>20</v>
      </c>
      <c r="AV788">
        <v>12</v>
      </c>
      <c r="AW788">
        <v>35</v>
      </c>
      <c r="AX788">
        <v>73</v>
      </c>
      <c r="AY788">
        <v>35</v>
      </c>
      <c r="AZ788">
        <v>89</v>
      </c>
      <c r="BA788">
        <v>9.08</v>
      </c>
      <c r="BB788">
        <v>5.46</v>
      </c>
      <c r="BC788">
        <v>1.86</v>
      </c>
      <c r="BD788">
        <v>3.28</v>
      </c>
      <c r="BE788">
        <v>3.75</v>
      </c>
      <c r="BF788">
        <f>(1/BC788+1/BD788+1/BE788-1)/3</f>
        <v>3.6393041349768319E-2</v>
      </c>
      <c r="BG788">
        <f>1/Table3[[#This Row],[odds_ft_home_team_win]]-Table3[[#This Row],[Margin/3]]</f>
        <v>0.50124136725238222</v>
      </c>
      <c r="BH788">
        <f>1/Table3[[#This Row],[odds_ft_draw]]-Table3[[#This Row],[Margin/3]]</f>
        <v>0.26848500743071946</v>
      </c>
      <c r="BI788">
        <f>1/Table3[[#This Row],[odds_ft_away_team_win]]-Table3[[#This Row],[Margin/3]]</f>
        <v>0.23027362531689835</v>
      </c>
      <c r="BJ788">
        <f>MROUND(Table3[[#This Row],[ProbH]]*100,2)/100</f>
        <v>0.5</v>
      </c>
      <c r="BK788">
        <v>1.33</v>
      </c>
      <c r="BL788">
        <v>1.95</v>
      </c>
      <c r="BM788">
        <v>3.55</v>
      </c>
      <c r="BN788">
        <v>7</v>
      </c>
      <c r="BO788">
        <v>1.95</v>
      </c>
      <c r="BP788">
        <v>1.77</v>
      </c>
      <c r="BQ788" t="s">
        <v>733</v>
      </c>
      <c r="BR788">
        <f>VLOOKUP(Table3[[#This Row],[Reference]],metron,10,FALSE)</f>
        <v>2.5202079886551649</v>
      </c>
      <c r="BS788">
        <f>VLOOKUP(Table3[[#This Row],[Reference]],metron,11,FALSE)</f>
        <v>1.5342708579532029</v>
      </c>
      <c r="BT788">
        <f>VLOOKUP(Table3[[#This Row],[Reference]],metron,12,FALSE)</f>
        <v>0.98593713070196176</v>
      </c>
      <c r="BU788">
        <f>VLOOKUP(Table3[[#This Row],[Reference]],metron,13,FALSE)</f>
        <v>0.67513590167809023</v>
      </c>
      <c r="BV788">
        <f>VLOOKUP(Table3[[#This Row],[Reference]],metron,14,FALSE)</f>
        <v>0.4286727337194185</v>
      </c>
      <c r="BW788">
        <f>VLOOKUP(Table3[[#This Row],[Reference]],metron,15,FALSE)</f>
        <v>12.98669114272602</v>
      </c>
      <c r="BX788">
        <f>VLOOKUP(Table3[[#This Row],[Reference]],metron,16,FALSE)</f>
        <v>9.4167049105094076</v>
      </c>
      <c r="BY788">
        <f>VLOOKUP(Table3[[#This Row],[Reference]],metron,17,FALSE)</f>
        <v>5.6645716945996272</v>
      </c>
      <c r="BZ788">
        <f>VLOOKUP(Table3[[#This Row],[Reference]],metron,18,FALSE)</f>
        <v>4.0242085661080074</v>
      </c>
      <c r="CA788">
        <f>VLOOKUP(Table3[[#This Row],[Reference]],metron,19,FALSE)</f>
        <v>7.3221194481263927</v>
      </c>
      <c r="CB788">
        <f>VLOOKUP(Table3[[#This Row],[Reference]],metron,20,FALSE)</f>
        <v>5.3924963444014002</v>
      </c>
      <c r="CC788">
        <f>VLOOKUP(Table3[[#This Row],[Reference]],metron,21,FALSE)</f>
        <v>12.508162313432839</v>
      </c>
      <c r="CD788">
        <f>VLOOKUP(Table3[[#This Row],[Reference]],metron,22,FALSE)</f>
        <v>13.36963619402985</v>
      </c>
      <c r="CE788">
        <f>VLOOKUP(Table3[[#This Row],[Reference]],metron,23,FALSE)</f>
        <v>1.4438014689517029</v>
      </c>
      <c r="CF788">
        <f>VLOOKUP(Table3[[#This Row],[Reference]],metron,24,FALSE)</f>
        <v>1.9410193634542621</v>
      </c>
      <c r="CG788">
        <f>VLOOKUP(Table3[[#This Row],[Reference]],metron,25,FALSE)</f>
        <v>8.4130870242599604E-2</v>
      </c>
      <c r="CH788">
        <f>VLOOKUP(Table3[[#This Row],[Reference]],metron,26,FALSE)</f>
        <v>0.1275317160026708</v>
      </c>
    </row>
    <row r="789" spans="1:86" hidden="1" x14ac:dyDescent="0.45">
      <c r="A789">
        <v>1615078800</v>
      </c>
      <c r="B789" t="s">
        <v>1106</v>
      </c>
      <c r="C789" t="s">
        <v>64</v>
      </c>
      <c r="D789" t="s">
        <v>65</v>
      </c>
      <c r="E789" t="s">
        <v>694</v>
      </c>
      <c r="F789" t="s">
        <v>667</v>
      </c>
      <c r="G789" t="s">
        <v>662</v>
      </c>
      <c r="H789">
        <v>10</v>
      </c>
      <c r="I789">
        <v>2.33</v>
      </c>
      <c r="J789">
        <v>1.53</v>
      </c>
      <c r="K789">
        <v>2.37</v>
      </c>
      <c r="L789">
        <v>1.5</v>
      </c>
      <c r="M789">
        <v>2</v>
      </c>
      <c r="N789">
        <v>1</v>
      </c>
      <c r="O789">
        <v>3</v>
      </c>
      <c r="P789">
        <v>2</v>
      </c>
      <c r="Q789">
        <v>1</v>
      </c>
      <c r="R789">
        <v>1</v>
      </c>
      <c r="S789" t="s">
        <v>1107</v>
      </c>
      <c r="T789">
        <v>1</v>
      </c>
      <c r="U789">
        <v>3</v>
      </c>
      <c r="V789">
        <v>3</v>
      </c>
      <c r="W789">
        <v>2</v>
      </c>
      <c r="X789">
        <v>0</v>
      </c>
      <c r="Y789">
        <v>2</v>
      </c>
      <c r="Z789">
        <v>0</v>
      </c>
      <c r="AA789">
        <v>1</v>
      </c>
      <c r="AB789">
        <v>1</v>
      </c>
      <c r="AC789">
        <v>0</v>
      </c>
      <c r="AD789">
        <v>2</v>
      </c>
      <c r="AE789">
        <v>9</v>
      </c>
      <c r="AF789">
        <v>8</v>
      </c>
      <c r="AG789">
        <v>3</v>
      </c>
      <c r="AH789">
        <v>2</v>
      </c>
      <c r="AI789">
        <v>6</v>
      </c>
      <c r="AJ789">
        <v>6</v>
      </c>
      <c r="AK789">
        <v>13</v>
      </c>
      <c r="AL789">
        <v>16</v>
      </c>
      <c r="AM789">
        <v>39</v>
      </c>
      <c r="AN789">
        <v>61</v>
      </c>
      <c r="AO789">
        <v>1.05</v>
      </c>
      <c r="AP789">
        <v>0.93</v>
      </c>
      <c r="AQ789">
        <v>2.44</v>
      </c>
      <c r="AR789">
        <v>50</v>
      </c>
      <c r="AS789">
        <v>77</v>
      </c>
      <c r="AT789">
        <v>44</v>
      </c>
      <c r="AU789">
        <v>27</v>
      </c>
      <c r="AV789">
        <v>4</v>
      </c>
      <c r="AW789">
        <v>27</v>
      </c>
      <c r="AX789">
        <v>70</v>
      </c>
      <c r="AY789">
        <v>37</v>
      </c>
      <c r="AZ789">
        <v>80</v>
      </c>
      <c r="BA789">
        <v>8.6</v>
      </c>
      <c r="BB789">
        <v>3.86</v>
      </c>
      <c r="BC789">
        <v>2.13</v>
      </c>
      <c r="BD789">
        <v>3</v>
      </c>
      <c r="BE789">
        <v>3.61</v>
      </c>
      <c r="BF789">
        <f>(1/BC789+1/BD789+1/BE789-1)/3</f>
        <v>2.6608403885919413E-2</v>
      </c>
      <c r="BG789">
        <f>1/Table3[[#This Row],[odds_ft_home_team_win]]-Table3[[#This Row],[Margin/3]]</f>
        <v>0.44287516418919798</v>
      </c>
      <c r="BH789">
        <f>1/Table3[[#This Row],[odds_ft_draw]]-Table3[[#This Row],[Margin/3]]</f>
        <v>0.30672492944741392</v>
      </c>
      <c r="BI789">
        <f>1/Table3[[#This Row],[odds_ft_away_team_win]]-Table3[[#This Row],[Margin/3]]</f>
        <v>0.2503999063633881</v>
      </c>
      <c r="BJ789">
        <f>MROUND(Table3[[#This Row],[ProbH]]*100,2)/100</f>
        <v>0.44</v>
      </c>
      <c r="BK789">
        <v>1.38</v>
      </c>
      <c r="BL789">
        <v>2</v>
      </c>
      <c r="BM789">
        <v>3.6</v>
      </c>
      <c r="BN789">
        <v>7</v>
      </c>
      <c r="BO789">
        <v>1.8</v>
      </c>
      <c r="BP789">
        <v>1.91</v>
      </c>
      <c r="BQ789" t="s">
        <v>770</v>
      </c>
      <c r="BR789">
        <f>VLOOKUP(Table3[[#This Row],[Reference]],metron,10,FALSE)</f>
        <v>2.4807646356033461</v>
      </c>
      <c r="BS789">
        <f>VLOOKUP(Table3[[#This Row],[Reference]],metron,11,FALSE)</f>
        <v>1.4140979689366791</v>
      </c>
      <c r="BT789">
        <f>VLOOKUP(Table3[[#This Row],[Reference]],metron,12,FALSE)</f>
        <v>1.0666666666666671</v>
      </c>
      <c r="BU789">
        <f>VLOOKUP(Table3[[#This Row],[Reference]],metron,13,FALSE)</f>
        <v>0.62712066905615294</v>
      </c>
      <c r="BV789">
        <f>VLOOKUP(Table3[[#This Row],[Reference]],metron,14,FALSE)</f>
        <v>0.46009557945041818</v>
      </c>
      <c r="BW789">
        <f>VLOOKUP(Table3[[#This Row],[Reference]],metron,15,FALSE)</f>
        <v>12.56969280146722</v>
      </c>
      <c r="BX789">
        <f>VLOOKUP(Table3[[#This Row],[Reference]],metron,16,FALSE)</f>
        <v>9.8695552498853729</v>
      </c>
      <c r="BY789">
        <f>VLOOKUP(Table3[[#This Row],[Reference]],metron,17,FALSE)</f>
        <v>5.2754256787850897</v>
      </c>
      <c r="BZ789">
        <f>VLOOKUP(Table3[[#This Row],[Reference]],metron,18,FALSE)</f>
        <v>4.1279337321675103</v>
      </c>
      <c r="CA789">
        <f>VLOOKUP(Table3[[#This Row],[Reference]],metron,19,FALSE)</f>
        <v>7.2942671226821298</v>
      </c>
      <c r="CB789">
        <f>VLOOKUP(Table3[[#This Row],[Reference]],metron,20,FALSE)</f>
        <v>5.7416215177178627</v>
      </c>
      <c r="CC789">
        <f>VLOOKUP(Table3[[#This Row],[Reference]],metron,21,FALSE)</f>
        <v>12.897246007868549</v>
      </c>
      <c r="CD789">
        <f>VLOOKUP(Table3[[#This Row],[Reference]],metron,22,FALSE)</f>
        <v>13.507058551261281</v>
      </c>
      <c r="CE789">
        <f>VLOOKUP(Table3[[#This Row],[Reference]],metron,23,FALSE)</f>
        <v>1.576522702104098</v>
      </c>
      <c r="CF789">
        <f>VLOOKUP(Table3[[#This Row],[Reference]],metron,24,FALSE)</f>
        <v>1.917165005537099</v>
      </c>
      <c r="CG789">
        <f>VLOOKUP(Table3[[#This Row],[Reference]],metron,25,FALSE)</f>
        <v>8.4385382059800659E-2</v>
      </c>
      <c r="CH789">
        <f>VLOOKUP(Table3[[#This Row],[Reference]],metron,26,FALSE)</f>
        <v>0.1233665559246955</v>
      </c>
    </row>
    <row r="790" spans="1:86" hidden="1" x14ac:dyDescent="0.45">
      <c r="A790">
        <v>1615079160</v>
      </c>
      <c r="B790" t="s">
        <v>1108</v>
      </c>
      <c r="C790" t="s">
        <v>64</v>
      </c>
      <c r="D790" t="s">
        <v>65</v>
      </c>
      <c r="E790" t="s">
        <v>704</v>
      </c>
      <c r="F790" t="s">
        <v>683</v>
      </c>
      <c r="G790" t="s">
        <v>710</v>
      </c>
      <c r="H790">
        <v>10</v>
      </c>
      <c r="I790">
        <v>1.92</v>
      </c>
      <c r="J790">
        <v>0.15</v>
      </c>
      <c r="K790">
        <v>1.79</v>
      </c>
      <c r="L790">
        <v>0.17</v>
      </c>
      <c r="M790">
        <v>2</v>
      </c>
      <c r="N790">
        <v>1</v>
      </c>
      <c r="O790">
        <v>3</v>
      </c>
      <c r="P790">
        <v>3</v>
      </c>
      <c r="Q790">
        <v>2</v>
      </c>
      <c r="R790">
        <v>1</v>
      </c>
      <c r="S790" t="s">
        <v>1109</v>
      </c>
      <c r="T790">
        <v>27</v>
      </c>
      <c r="U790">
        <v>5</v>
      </c>
      <c r="V790">
        <v>3</v>
      </c>
      <c r="W790">
        <v>1</v>
      </c>
      <c r="X790">
        <v>1</v>
      </c>
      <c r="Y790">
        <v>1</v>
      </c>
      <c r="Z790">
        <v>0</v>
      </c>
      <c r="AA790">
        <v>1</v>
      </c>
      <c r="AB790">
        <v>1</v>
      </c>
      <c r="AC790">
        <v>0</v>
      </c>
      <c r="AD790">
        <v>1</v>
      </c>
      <c r="AE790">
        <v>11</v>
      </c>
      <c r="AF790">
        <v>6</v>
      </c>
      <c r="AG790">
        <v>3</v>
      </c>
      <c r="AH790">
        <v>4</v>
      </c>
      <c r="AI790">
        <v>8</v>
      </c>
      <c r="AJ790">
        <v>2</v>
      </c>
      <c r="AK790">
        <v>12</v>
      </c>
      <c r="AL790">
        <v>12</v>
      </c>
      <c r="AM790">
        <v>49</v>
      </c>
      <c r="AN790">
        <v>51</v>
      </c>
      <c r="AO790">
        <v>1.21</v>
      </c>
      <c r="AP790">
        <v>0.93</v>
      </c>
      <c r="AQ790">
        <v>2.79</v>
      </c>
      <c r="AR790">
        <v>65</v>
      </c>
      <c r="AS790">
        <v>76</v>
      </c>
      <c r="AT790">
        <v>56</v>
      </c>
      <c r="AU790">
        <v>32</v>
      </c>
      <c r="AV790">
        <v>12</v>
      </c>
      <c r="AW790">
        <v>36</v>
      </c>
      <c r="AX790">
        <v>80</v>
      </c>
      <c r="AY790">
        <v>45</v>
      </c>
      <c r="AZ790">
        <v>84</v>
      </c>
      <c r="BA790">
        <v>10.54</v>
      </c>
      <c r="BB790">
        <v>5</v>
      </c>
      <c r="BC790">
        <v>1.45</v>
      </c>
      <c r="BD790">
        <v>4.1500000000000004</v>
      </c>
      <c r="BE790">
        <v>6.69</v>
      </c>
      <c r="BF790">
        <f>(1/BC790+1/BD790+1/BE790-1)/3</f>
        <v>2.6698619642220239E-2</v>
      </c>
      <c r="BG790">
        <f>1/Table3[[#This Row],[odds_ft_home_team_win]]-Table3[[#This Row],[Margin/3]]</f>
        <v>0.66295655277157295</v>
      </c>
      <c r="BH790">
        <f>1/Table3[[#This Row],[odds_ft_draw]]-Table3[[#This Row],[Margin/3]]</f>
        <v>0.21426523577946649</v>
      </c>
      <c r="BI790">
        <f>1/Table3[[#This Row],[odds_ft_away_team_win]]-Table3[[#This Row],[Margin/3]]</f>
        <v>0.1227782114489606</v>
      </c>
      <c r="BJ790">
        <f>MROUND(Table3[[#This Row],[ProbH]]*100,2)/100</f>
        <v>0.66</v>
      </c>
      <c r="BK790">
        <v>1.3</v>
      </c>
      <c r="BL790">
        <v>1.89</v>
      </c>
      <c r="BM790">
        <v>3.4</v>
      </c>
      <c r="BN790">
        <v>6.75</v>
      </c>
      <c r="BO790">
        <v>2.15</v>
      </c>
      <c r="BP790">
        <v>1.62</v>
      </c>
      <c r="BQ790" t="s">
        <v>708</v>
      </c>
      <c r="BR790">
        <f>VLOOKUP(Table3[[#This Row],[Reference]],metron,10,FALSE)</f>
        <v>2.9251336898395728</v>
      </c>
      <c r="BS790">
        <f>VLOOKUP(Table3[[#This Row],[Reference]],metron,11,FALSE)</f>
        <v>2.089675030851502</v>
      </c>
      <c r="BT790">
        <f>VLOOKUP(Table3[[#This Row],[Reference]],metron,12,FALSE)</f>
        <v>0.8354586589880707</v>
      </c>
      <c r="BU790">
        <f>VLOOKUP(Table3[[#This Row],[Reference]],metron,13,FALSE)</f>
        <v>0.92472233648704238</v>
      </c>
      <c r="BV790">
        <f>VLOOKUP(Table3[[#This Row],[Reference]],metron,14,FALSE)</f>
        <v>0.35252982311805842</v>
      </c>
      <c r="BW790">
        <f>VLOOKUP(Table3[[#This Row],[Reference]],metron,15,FALSE)</f>
        <v>15.366666666666671</v>
      </c>
      <c r="BX790">
        <f>VLOOKUP(Table3[[#This Row],[Reference]],metron,16,FALSE)</f>
        <v>8.5234848484848484</v>
      </c>
      <c r="BY790">
        <f>VLOOKUP(Table3[[#This Row],[Reference]],metron,17,FALSE)</f>
        <v>6.6873065015479876</v>
      </c>
      <c r="BZ790">
        <f>VLOOKUP(Table3[[#This Row],[Reference]],metron,18,FALSE)</f>
        <v>3.3490712074303399</v>
      </c>
      <c r="CA790">
        <f>VLOOKUP(Table3[[#This Row],[Reference]],metron,19,FALSE)</f>
        <v>8.679360165118684</v>
      </c>
      <c r="CB790">
        <f>VLOOKUP(Table3[[#This Row],[Reference]],metron,20,FALSE)</f>
        <v>5.1744136410545085</v>
      </c>
      <c r="CC790">
        <f>VLOOKUP(Table3[[#This Row],[Reference]],metron,21,FALSE)</f>
        <v>12.62384615384615</v>
      </c>
      <c r="CD790">
        <f>VLOOKUP(Table3[[#This Row],[Reference]],metron,22,FALSE)</f>
        <v>13.844615384615381</v>
      </c>
      <c r="CE790">
        <f>VLOOKUP(Table3[[#This Row],[Reference]],metron,23,FALSE)</f>
        <v>1.369710467706013</v>
      </c>
      <c r="CF790">
        <f>VLOOKUP(Table3[[#This Row],[Reference]],metron,24,FALSE)</f>
        <v>2.0920564216778019</v>
      </c>
      <c r="CG790">
        <f>VLOOKUP(Table3[[#This Row],[Reference]],metron,25,FALSE)</f>
        <v>7.126948775055679E-2</v>
      </c>
      <c r="CH790">
        <f>VLOOKUP(Table3[[#This Row],[Reference]],metron,26,FALSE)</f>
        <v>0.13214550853749071</v>
      </c>
    </row>
    <row r="791" spans="1:86" hidden="1" x14ac:dyDescent="0.45">
      <c r="A791">
        <v>1615086000</v>
      </c>
      <c r="B791" t="s">
        <v>1110</v>
      </c>
      <c r="C791" t="s">
        <v>64</v>
      </c>
      <c r="D791" t="s">
        <v>65</v>
      </c>
      <c r="E791" t="s">
        <v>699</v>
      </c>
      <c r="F791" t="s">
        <v>666</v>
      </c>
      <c r="G791" t="s">
        <v>735</v>
      </c>
      <c r="H791">
        <v>10</v>
      </c>
      <c r="I791">
        <v>1.62</v>
      </c>
      <c r="J791">
        <v>1.33</v>
      </c>
      <c r="K791">
        <v>1.53</v>
      </c>
      <c r="L791">
        <v>1.35</v>
      </c>
      <c r="M791">
        <v>1</v>
      </c>
      <c r="N791">
        <v>1</v>
      </c>
      <c r="O791">
        <v>2</v>
      </c>
      <c r="P791">
        <v>2</v>
      </c>
      <c r="Q791">
        <v>1</v>
      </c>
      <c r="R791">
        <v>1</v>
      </c>
      <c r="S791">
        <v>6</v>
      </c>
      <c r="T791">
        <v>34</v>
      </c>
      <c r="U791">
        <v>5</v>
      </c>
      <c r="V791">
        <v>3</v>
      </c>
      <c r="W791">
        <v>2</v>
      </c>
      <c r="X791">
        <v>0</v>
      </c>
      <c r="Y791">
        <v>0</v>
      </c>
      <c r="Z791">
        <v>0</v>
      </c>
      <c r="AA791">
        <v>1</v>
      </c>
      <c r="AB791">
        <v>1</v>
      </c>
      <c r="AC791">
        <v>0</v>
      </c>
      <c r="AD791">
        <v>0</v>
      </c>
      <c r="AE791">
        <v>8</v>
      </c>
      <c r="AF791">
        <v>7</v>
      </c>
      <c r="AG791">
        <v>4</v>
      </c>
      <c r="AH791">
        <v>4</v>
      </c>
      <c r="AI791">
        <v>4</v>
      </c>
      <c r="AJ791">
        <v>3</v>
      </c>
      <c r="AK791">
        <v>13</v>
      </c>
      <c r="AL791">
        <v>9</v>
      </c>
      <c r="AM791">
        <v>36</v>
      </c>
      <c r="AN791">
        <v>64</v>
      </c>
      <c r="AO791">
        <v>1.04</v>
      </c>
      <c r="AP791">
        <v>1.08</v>
      </c>
      <c r="AQ791">
        <v>2.62</v>
      </c>
      <c r="AR791">
        <v>57</v>
      </c>
      <c r="AS791">
        <v>71</v>
      </c>
      <c r="AT791">
        <v>55</v>
      </c>
      <c r="AU791">
        <v>32</v>
      </c>
      <c r="AV791">
        <v>16</v>
      </c>
      <c r="AW791">
        <v>45</v>
      </c>
      <c r="AX791">
        <v>75</v>
      </c>
      <c r="AY791">
        <v>39</v>
      </c>
      <c r="AZ791">
        <v>71</v>
      </c>
      <c r="BA791">
        <v>7.92</v>
      </c>
      <c r="BB791">
        <v>4.91</v>
      </c>
      <c r="BC791">
        <v>2.9</v>
      </c>
      <c r="BD791">
        <v>3.1</v>
      </c>
      <c r="BE791">
        <v>2.42</v>
      </c>
      <c r="BF791">
        <f>(1/BC791+1/BD791+1/BE791-1)/3</f>
        <v>2.6877123954684851E-2</v>
      </c>
      <c r="BG791">
        <f>1/Table3[[#This Row],[odds_ft_home_team_win]]-Table3[[#This Row],[Margin/3]]</f>
        <v>0.31795046225221174</v>
      </c>
      <c r="BH791">
        <f>1/Table3[[#This Row],[odds_ft_draw]]-Table3[[#This Row],[Margin/3]]</f>
        <v>0.29570352120660548</v>
      </c>
      <c r="BI791">
        <f>1/Table3[[#This Row],[odds_ft_away_team_win]]-Table3[[#This Row],[Margin/3]]</f>
        <v>0.38634601654118295</v>
      </c>
      <c r="BJ791">
        <f>MROUND(Table3[[#This Row],[ProbH]]*100,2)/100</f>
        <v>0.32</v>
      </c>
      <c r="BK791">
        <v>1.36</v>
      </c>
      <c r="BL791">
        <v>2</v>
      </c>
      <c r="BM791">
        <v>3.45</v>
      </c>
      <c r="BN791">
        <v>7</v>
      </c>
      <c r="BO791">
        <v>1.83</v>
      </c>
      <c r="BP791">
        <v>1.87</v>
      </c>
      <c r="BQ791" t="s">
        <v>702</v>
      </c>
      <c r="BR791">
        <f>VLOOKUP(Table3[[#This Row],[Reference]],metron,10,FALSE)</f>
        <v>2.5313454284174597</v>
      </c>
      <c r="BS791">
        <f>VLOOKUP(Table3[[#This Row],[Reference]],metron,11,FALSE)</f>
        <v>1.210167055864918</v>
      </c>
      <c r="BT791">
        <f>VLOOKUP(Table3[[#This Row],[Reference]],metron,12,FALSE)</f>
        <v>1.3211783725525419</v>
      </c>
      <c r="BU791">
        <f>VLOOKUP(Table3[[#This Row],[Reference]],metron,13,FALSE)</f>
        <v>0.53135669362084459</v>
      </c>
      <c r="BV791">
        <f>VLOOKUP(Table3[[#This Row],[Reference]],metron,14,FALSE)</f>
        <v>0.55633423180592989</v>
      </c>
      <c r="BW791">
        <f>VLOOKUP(Table3[[#This Row],[Reference]],metron,15,FALSE)</f>
        <v>11.21109010712035</v>
      </c>
      <c r="BX791">
        <f>VLOOKUP(Table3[[#This Row],[Reference]],metron,16,FALSE)</f>
        <v>11.01700787401575</v>
      </c>
      <c r="BY791">
        <f>VLOOKUP(Table3[[#This Row],[Reference]],metron,17,FALSE)</f>
        <v>4.6792332268370611</v>
      </c>
      <c r="BZ791">
        <f>VLOOKUP(Table3[[#This Row],[Reference]],metron,18,FALSE)</f>
        <v>4.7080804854679013</v>
      </c>
      <c r="CA791">
        <f>VLOOKUP(Table3[[#This Row],[Reference]],metron,19,FALSE)</f>
        <v>6.5318568802832893</v>
      </c>
      <c r="CB791">
        <f>VLOOKUP(Table3[[#This Row],[Reference]],metron,20,FALSE)</f>
        <v>6.3089273885478487</v>
      </c>
      <c r="CC791">
        <f>VLOOKUP(Table3[[#This Row],[Reference]],metron,21,FALSE)</f>
        <v>12.72547770700637</v>
      </c>
      <c r="CD791">
        <f>VLOOKUP(Table3[[#This Row],[Reference]],metron,22,FALSE)</f>
        <v>13.06847133757962</v>
      </c>
      <c r="CE791">
        <f>VLOOKUP(Table3[[#This Row],[Reference]],metron,23,FALSE)</f>
        <v>1.6902356902356901</v>
      </c>
      <c r="CF791">
        <f>VLOOKUP(Table3[[#This Row],[Reference]],metron,24,FALSE)</f>
        <v>1.8050198959289869</v>
      </c>
      <c r="CG791">
        <f>VLOOKUP(Table3[[#This Row],[Reference]],metron,25,FALSE)</f>
        <v>0.105907560453015</v>
      </c>
      <c r="CH791">
        <f>VLOOKUP(Table3[[#This Row],[Reference]],metron,26,FALSE)</f>
        <v>0.1141720232629324</v>
      </c>
    </row>
    <row r="792" spans="1:86" hidden="1" x14ac:dyDescent="0.45">
      <c r="A792">
        <v>1615165560</v>
      </c>
      <c r="B792" t="s">
        <v>1111</v>
      </c>
      <c r="C792" t="s">
        <v>64</v>
      </c>
      <c r="D792" t="s">
        <v>65</v>
      </c>
      <c r="E792" t="s">
        <v>672</v>
      </c>
      <c r="F792" t="s">
        <v>660</v>
      </c>
      <c r="G792" t="s">
        <v>725</v>
      </c>
      <c r="H792">
        <v>10</v>
      </c>
      <c r="I792">
        <v>2.14</v>
      </c>
      <c r="J792">
        <v>0.93</v>
      </c>
      <c r="K792">
        <v>2.09</v>
      </c>
      <c r="L792">
        <v>0.72</v>
      </c>
      <c r="M792">
        <v>3</v>
      </c>
      <c r="N792">
        <v>1</v>
      </c>
      <c r="O792">
        <v>4</v>
      </c>
      <c r="P792">
        <v>1</v>
      </c>
      <c r="Q792">
        <v>1</v>
      </c>
      <c r="R792">
        <v>0</v>
      </c>
      <c r="S792" t="s">
        <v>1112</v>
      </c>
      <c r="T792">
        <v>78</v>
      </c>
      <c r="U792">
        <v>10</v>
      </c>
      <c r="V792">
        <v>4</v>
      </c>
      <c r="W792">
        <v>1</v>
      </c>
      <c r="X792">
        <v>0</v>
      </c>
      <c r="Y792">
        <v>4</v>
      </c>
      <c r="Z792">
        <v>0</v>
      </c>
      <c r="AA792">
        <v>0</v>
      </c>
      <c r="AB792">
        <v>1</v>
      </c>
      <c r="AC792">
        <v>1</v>
      </c>
      <c r="AD792">
        <v>3</v>
      </c>
      <c r="AE792">
        <v>21</v>
      </c>
      <c r="AF792">
        <v>8</v>
      </c>
      <c r="AG792">
        <v>9</v>
      </c>
      <c r="AH792">
        <v>4</v>
      </c>
      <c r="AI792">
        <v>12</v>
      </c>
      <c r="AJ792">
        <v>4</v>
      </c>
      <c r="AK792">
        <v>10</v>
      </c>
      <c r="AL792">
        <v>13</v>
      </c>
      <c r="AM792">
        <v>54</v>
      </c>
      <c r="AN792">
        <v>46</v>
      </c>
      <c r="AO792">
        <v>2.39</v>
      </c>
      <c r="AP792">
        <v>1.05</v>
      </c>
      <c r="AQ792">
        <v>2.2200000000000002</v>
      </c>
      <c r="AR792">
        <v>43</v>
      </c>
      <c r="AS792">
        <v>68</v>
      </c>
      <c r="AT792">
        <v>36</v>
      </c>
      <c r="AU792">
        <v>14</v>
      </c>
      <c r="AV792">
        <v>7</v>
      </c>
      <c r="AW792">
        <v>29</v>
      </c>
      <c r="AX792">
        <v>61</v>
      </c>
      <c r="AY792">
        <v>36</v>
      </c>
      <c r="AZ792">
        <v>83</v>
      </c>
      <c r="BA792">
        <v>9.85</v>
      </c>
      <c r="BB792">
        <v>4.1399999999999997</v>
      </c>
      <c r="BC792">
        <v>1.65</v>
      </c>
      <c r="BD792">
        <v>3.6</v>
      </c>
      <c r="BE792">
        <v>5.5</v>
      </c>
      <c r="BF792">
        <f>(1/BC792+1/BD792+1/BE792-1)/3</f>
        <v>2.1885521885521914E-2</v>
      </c>
      <c r="BG792">
        <f>1/Table3[[#This Row],[odds_ft_home_team_win]]-Table3[[#This Row],[Margin/3]]</f>
        <v>0.58417508417508412</v>
      </c>
      <c r="BH792">
        <f>1/Table3[[#This Row],[odds_ft_draw]]-Table3[[#This Row],[Margin/3]]</f>
        <v>0.25589225589225589</v>
      </c>
      <c r="BI792">
        <f>1/Table3[[#This Row],[odds_ft_away_team_win]]-Table3[[#This Row],[Margin/3]]</f>
        <v>0.1599326599326599</v>
      </c>
      <c r="BJ792">
        <f>MROUND(Table3[[#This Row],[ProbH]]*100,2)/100</f>
        <v>0.57999999999999996</v>
      </c>
      <c r="BK792">
        <v>1.38</v>
      </c>
      <c r="BL792">
        <v>2.1</v>
      </c>
      <c r="BM792">
        <v>3.6</v>
      </c>
      <c r="BN792">
        <v>7.25</v>
      </c>
      <c r="BO792">
        <v>2.1</v>
      </c>
      <c r="BP792">
        <v>1.69</v>
      </c>
      <c r="BQ792" t="s">
        <v>729</v>
      </c>
      <c r="BR792">
        <f>VLOOKUP(Table3[[#This Row],[Reference]],metron,10,FALSE)</f>
        <v>2.6362999299229148</v>
      </c>
      <c r="BS792">
        <f>VLOOKUP(Table3[[#This Row],[Reference]],metron,11,FALSE)</f>
        <v>1.7619715019855171</v>
      </c>
      <c r="BT792">
        <f>VLOOKUP(Table3[[#This Row],[Reference]],metron,12,FALSE)</f>
        <v>0.87432842793739785</v>
      </c>
      <c r="BU792">
        <f>VLOOKUP(Table3[[#This Row],[Reference]],metron,13,FALSE)</f>
        <v>0.78411214953271025</v>
      </c>
      <c r="BV792">
        <f>VLOOKUP(Table3[[#This Row],[Reference]],metron,14,FALSE)</f>
        <v>0.38060747663551397</v>
      </c>
      <c r="BW792">
        <f>VLOOKUP(Table3[[#This Row],[Reference]],metron,15,FALSE)</f>
        <v>14.215499378367181</v>
      </c>
      <c r="BX792">
        <f>VLOOKUP(Table3[[#This Row],[Reference]],metron,16,FALSE)</f>
        <v>8.9523612261806136</v>
      </c>
      <c r="BY792">
        <f>VLOOKUP(Table3[[#This Row],[Reference]],metron,17,FALSE)</f>
        <v>6.3083121289228163</v>
      </c>
      <c r="BZ792">
        <f>VLOOKUP(Table3[[#This Row],[Reference]],metron,18,FALSE)</f>
        <v>3.7757524374735061</v>
      </c>
      <c r="CA792">
        <f>VLOOKUP(Table3[[#This Row],[Reference]],metron,19,FALSE)</f>
        <v>7.9071872494443642</v>
      </c>
      <c r="CB792">
        <f>VLOOKUP(Table3[[#This Row],[Reference]],metron,20,FALSE)</f>
        <v>5.1766087887071075</v>
      </c>
      <c r="CC792">
        <f>VLOOKUP(Table3[[#This Row],[Reference]],metron,21,FALSE)</f>
        <v>12.634239592183521</v>
      </c>
      <c r="CD792">
        <f>VLOOKUP(Table3[[#This Row],[Reference]],metron,22,FALSE)</f>
        <v>13.597706032285471</v>
      </c>
      <c r="CE792">
        <f>VLOOKUP(Table3[[#This Row],[Reference]],metron,23,FALSE)</f>
        <v>1.365400161681487</v>
      </c>
      <c r="CF792">
        <f>VLOOKUP(Table3[[#This Row],[Reference]],metron,24,FALSE)</f>
        <v>1.963621665319321</v>
      </c>
      <c r="CG792">
        <f>VLOOKUP(Table3[[#This Row],[Reference]],metron,25,FALSE)</f>
        <v>7.1544058205335492E-2</v>
      </c>
      <c r="CH792">
        <f>VLOOKUP(Table3[[#This Row],[Reference]],metron,26,FALSE)</f>
        <v>0.1216653193209378</v>
      </c>
    </row>
    <row r="793" spans="1:86" hidden="1" x14ac:dyDescent="0.45">
      <c r="A793">
        <v>1615172400</v>
      </c>
      <c r="B793" t="s">
        <v>1113</v>
      </c>
      <c r="C793" t="s">
        <v>64</v>
      </c>
      <c r="D793" t="s">
        <v>65</v>
      </c>
      <c r="E793" t="s">
        <v>682</v>
      </c>
      <c r="F793" t="s">
        <v>671</v>
      </c>
      <c r="G793" t="s">
        <v>678</v>
      </c>
      <c r="H793">
        <v>10</v>
      </c>
      <c r="I793">
        <v>1.94</v>
      </c>
      <c r="J793">
        <v>1.75</v>
      </c>
      <c r="K793">
        <v>1.65</v>
      </c>
      <c r="L793">
        <v>1.77</v>
      </c>
      <c r="M793">
        <v>0</v>
      </c>
      <c r="N793">
        <v>1</v>
      </c>
      <c r="O793">
        <v>1</v>
      </c>
      <c r="P793">
        <v>0</v>
      </c>
      <c r="Q793">
        <v>0</v>
      </c>
      <c r="R793">
        <v>0</v>
      </c>
      <c r="T793" t="s">
        <v>89</v>
      </c>
      <c r="U793">
        <v>5</v>
      </c>
      <c r="V793">
        <v>6</v>
      </c>
      <c r="W793">
        <v>4</v>
      </c>
      <c r="X793">
        <v>0</v>
      </c>
      <c r="Y793">
        <v>1</v>
      </c>
      <c r="Z793">
        <v>0</v>
      </c>
      <c r="AA793">
        <v>0</v>
      </c>
      <c r="AB793">
        <v>4</v>
      </c>
      <c r="AC793">
        <v>0</v>
      </c>
      <c r="AD793">
        <v>1</v>
      </c>
      <c r="AE793">
        <v>8</v>
      </c>
      <c r="AF793">
        <v>10</v>
      </c>
      <c r="AG793">
        <v>5</v>
      </c>
      <c r="AH793">
        <v>4</v>
      </c>
      <c r="AI793">
        <v>3</v>
      </c>
      <c r="AJ793">
        <v>6</v>
      </c>
      <c r="AK793">
        <v>10</v>
      </c>
      <c r="AL793">
        <v>14</v>
      </c>
      <c r="AM793">
        <v>46</v>
      </c>
      <c r="AN793">
        <v>54</v>
      </c>
      <c r="AO793">
        <v>1.07</v>
      </c>
      <c r="AP793">
        <v>1.24</v>
      </c>
      <c r="AQ793">
        <v>2.3199999999999998</v>
      </c>
      <c r="AR793">
        <v>38</v>
      </c>
      <c r="AS793">
        <v>66</v>
      </c>
      <c r="AT793">
        <v>38</v>
      </c>
      <c r="AU793">
        <v>25</v>
      </c>
      <c r="AV793">
        <v>10</v>
      </c>
      <c r="AW793">
        <v>22</v>
      </c>
      <c r="AX793">
        <v>60</v>
      </c>
      <c r="AY793">
        <v>35</v>
      </c>
      <c r="AZ793">
        <v>88</v>
      </c>
      <c r="BA793">
        <v>11.69</v>
      </c>
      <c r="BB793">
        <v>4.1900000000000004</v>
      </c>
      <c r="BC793">
        <v>4.4000000000000004</v>
      </c>
      <c r="BD793">
        <v>3.4</v>
      </c>
      <c r="BE793">
        <v>1.83</v>
      </c>
      <c r="BF793">
        <f>(1/BC793+1/BD793+1/BE793-1)/3</f>
        <v>2.26128205877482E-2</v>
      </c>
      <c r="BG793">
        <f>1/Table3[[#This Row],[odds_ft_home_team_win]]-Table3[[#This Row],[Margin/3]]</f>
        <v>0.20465990668497908</v>
      </c>
      <c r="BH793">
        <f>1/Table3[[#This Row],[odds_ft_draw]]-Table3[[#This Row],[Margin/3]]</f>
        <v>0.27150482647107532</v>
      </c>
      <c r="BI793">
        <f>1/Table3[[#This Row],[odds_ft_away_team_win]]-Table3[[#This Row],[Margin/3]]</f>
        <v>0.52383526684394577</v>
      </c>
      <c r="BJ793">
        <f>MROUND(Table3[[#This Row],[ProbH]]*100,2)/100</f>
        <v>0.2</v>
      </c>
      <c r="BK793">
        <v>1.42</v>
      </c>
      <c r="BL793">
        <v>2.15</v>
      </c>
      <c r="BM793">
        <v>3.8</v>
      </c>
      <c r="BN793">
        <v>7.5</v>
      </c>
      <c r="BO793">
        <v>2.0499999999999998</v>
      </c>
      <c r="BP793">
        <v>1.71</v>
      </c>
      <c r="BQ793" t="s">
        <v>675</v>
      </c>
      <c r="BR793">
        <f>VLOOKUP(Table3[[#This Row],[Reference]],metron,10,FALSE)</f>
        <v>2.7065095398428731</v>
      </c>
      <c r="BS793">
        <f>VLOOKUP(Table3[[#This Row],[Reference]],metron,11,FALSE)</f>
        <v>1.0101010101010099</v>
      </c>
      <c r="BT793">
        <f>VLOOKUP(Table3[[#This Row],[Reference]],metron,12,FALSE)</f>
        <v>1.696408529741863</v>
      </c>
      <c r="BU793">
        <f>VLOOKUP(Table3[[#This Row],[Reference]],metron,13,FALSE)</f>
        <v>0.44044943820224719</v>
      </c>
      <c r="BV793">
        <f>VLOOKUP(Table3[[#This Row],[Reference]],metron,14,FALSE)</f>
        <v>0.74606741573033708</v>
      </c>
      <c r="BW793">
        <f>VLOOKUP(Table3[[#This Row],[Reference]],metron,15,FALSE)</f>
        <v>10.265072765072761</v>
      </c>
      <c r="BX793">
        <f>VLOOKUP(Table3[[#This Row],[Reference]],metron,16,FALSE)</f>
        <v>13.023908523908521</v>
      </c>
      <c r="BY793">
        <f>VLOOKUP(Table3[[#This Row],[Reference]],metron,17,FALSE)</f>
        <v>4.0483193277310923</v>
      </c>
      <c r="BZ793">
        <f>VLOOKUP(Table3[[#This Row],[Reference]],metron,18,FALSE)</f>
        <v>5.60609243697479</v>
      </c>
      <c r="CA793">
        <f>VLOOKUP(Table3[[#This Row],[Reference]],metron,19,FALSE)</f>
        <v>6.2167534373416684</v>
      </c>
      <c r="CB793">
        <f>VLOOKUP(Table3[[#This Row],[Reference]],metron,20,FALSE)</f>
        <v>7.4178160869337306</v>
      </c>
      <c r="CC793">
        <f>VLOOKUP(Table3[[#This Row],[Reference]],metron,21,FALSE)</f>
        <v>13.223628691983119</v>
      </c>
      <c r="CD793">
        <f>VLOOKUP(Table3[[#This Row],[Reference]],metron,22,FALSE)</f>
        <v>12.78586497890295</v>
      </c>
      <c r="CE793">
        <f>VLOOKUP(Table3[[#This Row],[Reference]],metron,23,FALSE)</f>
        <v>1.8442211055276381</v>
      </c>
      <c r="CF793">
        <f>VLOOKUP(Table3[[#This Row],[Reference]],metron,24,FALSE)</f>
        <v>1.7989949748743721</v>
      </c>
      <c r="CG793">
        <f>VLOOKUP(Table3[[#This Row],[Reference]],metron,25,FALSE)</f>
        <v>0.12060301507537689</v>
      </c>
      <c r="CH793">
        <f>VLOOKUP(Table3[[#This Row],[Reference]],metron,26,FALSE)</f>
        <v>0.11658291457286429</v>
      </c>
    </row>
    <row r="794" spans="1:86" hidden="1" x14ac:dyDescent="0.45">
      <c r="A794">
        <v>1615258800</v>
      </c>
      <c r="B794" t="s">
        <v>1114</v>
      </c>
      <c r="C794" t="s">
        <v>64</v>
      </c>
      <c r="D794" t="s">
        <v>65</v>
      </c>
      <c r="E794" t="s">
        <v>693</v>
      </c>
      <c r="F794" t="s">
        <v>676</v>
      </c>
      <c r="G794" t="s">
        <v>720</v>
      </c>
      <c r="H794">
        <v>10</v>
      </c>
      <c r="I794">
        <v>1</v>
      </c>
      <c r="J794">
        <v>0.54</v>
      </c>
      <c r="K794">
        <v>1.43</v>
      </c>
      <c r="L794">
        <v>0.47</v>
      </c>
      <c r="M794">
        <v>2</v>
      </c>
      <c r="N794">
        <v>1</v>
      </c>
      <c r="O794">
        <v>3</v>
      </c>
      <c r="P794">
        <v>3</v>
      </c>
      <c r="Q794">
        <v>2</v>
      </c>
      <c r="R794">
        <v>1</v>
      </c>
      <c r="S794" t="s">
        <v>1115</v>
      </c>
      <c r="T794">
        <v>35</v>
      </c>
      <c r="U794">
        <v>6</v>
      </c>
      <c r="V794">
        <v>5</v>
      </c>
      <c r="W794">
        <v>0</v>
      </c>
      <c r="X794">
        <v>1</v>
      </c>
      <c r="Y794">
        <v>2</v>
      </c>
      <c r="Z794">
        <v>0</v>
      </c>
      <c r="AA794">
        <v>0</v>
      </c>
      <c r="AB794">
        <v>1</v>
      </c>
      <c r="AC794">
        <v>1</v>
      </c>
      <c r="AD794">
        <v>1</v>
      </c>
      <c r="AE794">
        <v>15</v>
      </c>
      <c r="AF794">
        <v>11</v>
      </c>
      <c r="AG794">
        <v>6</v>
      </c>
      <c r="AH794">
        <v>5</v>
      </c>
      <c r="AI794">
        <v>9</v>
      </c>
      <c r="AJ794">
        <v>6</v>
      </c>
      <c r="AK794">
        <v>13</v>
      </c>
      <c r="AL794">
        <v>7</v>
      </c>
      <c r="AM794">
        <v>34</v>
      </c>
      <c r="AN794">
        <v>66</v>
      </c>
      <c r="AO794">
        <v>1.68</v>
      </c>
      <c r="AP794">
        <v>1.41</v>
      </c>
      <c r="AQ794">
        <v>2.27</v>
      </c>
      <c r="AR794">
        <v>44</v>
      </c>
      <c r="AS794">
        <v>64</v>
      </c>
      <c r="AT794">
        <v>34</v>
      </c>
      <c r="AU794">
        <v>23</v>
      </c>
      <c r="AV794">
        <v>8</v>
      </c>
      <c r="AW794">
        <v>26</v>
      </c>
      <c r="AX794">
        <v>78</v>
      </c>
      <c r="AY794">
        <v>30</v>
      </c>
      <c r="AZ794">
        <v>63</v>
      </c>
      <c r="BA794">
        <v>8.65</v>
      </c>
      <c r="BB794">
        <v>5.42</v>
      </c>
      <c r="BC794">
        <v>1.95</v>
      </c>
      <c r="BD794">
        <v>3.38</v>
      </c>
      <c r="BE794">
        <v>4.1399999999999997</v>
      </c>
      <c r="BF794">
        <f>(1/BC794+1/BD794+1/BE794-1)/3</f>
        <v>1.6741464902000052E-2</v>
      </c>
      <c r="BG794">
        <f>1/Table3[[#This Row],[odds_ft_home_team_win]]-Table3[[#This Row],[Margin/3]]</f>
        <v>0.49607904791851282</v>
      </c>
      <c r="BH794">
        <f>1/Table3[[#This Row],[odds_ft_draw]]-Table3[[#This Row],[Margin/3]]</f>
        <v>0.27911652326368042</v>
      </c>
      <c r="BI794">
        <f>1/Table3[[#This Row],[odds_ft_away_team_win]]-Table3[[#This Row],[Margin/3]]</f>
        <v>0.22480442881780674</v>
      </c>
      <c r="BJ794">
        <f>MROUND(Table3[[#This Row],[ProbH]]*100,2)/100</f>
        <v>0.5</v>
      </c>
      <c r="BK794">
        <v>1.33</v>
      </c>
      <c r="BL794">
        <v>2.2400000000000002</v>
      </c>
      <c r="BM794">
        <v>3.5</v>
      </c>
      <c r="BN794">
        <v>7.25</v>
      </c>
      <c r="BO794">
        <v>1.95</v>
      </c>
      <c r="BP794">
        <v>1.8</v>
      </c>
      <c r="BQ794" t="s">
        <v>698</v>
      </c>
      <c r="BR794">
        <f>VLOOKUP(Table3[[#This Row],[Reference]],metron,10,FALSE)</f>
        <v>2.5202079886551649</v>
      </c>
      <c r="BS794">
        <f>VLOOKUP(Table3[[#This Row],[Reference]],metron,11,FALSE)</f>
        <v>1.5342708579532029</v>
      </c>
      <c r="BT794">
        <f>VLOOKUP(Table3[[#This Row],[Reference]],metron,12,FALSE)</f>
        <v>0.98593713070196176</v>
      </c>
      <c r="BU794">
        <f>VLOOKUP(Table3[[#This Row],[Reference]],metron,13,FALSE)</f>
        <v>0.67513590167809023</v>
      </c>
      <c r="BV794">
        <f>VLOOKUP(Table3[[#This Row],[Reference]],metron,14,FALSE)</f>
        <v>0.4286727337194185</v>
      </c>
      <c r="BW794">
        <f>VLOOKUP(Table3[[#This Row],[Reference]],metron,15,FALSE)</f>
        <v>12.98669114272602</v>
      </c>
      <c r="BX794">
        <f>VLOOKUP(Table3[[#This Row],[Reference]],metron,16,FALSE)</f>
        <v>9.4167049105094076</v>
      </c>
      <c r="BY794">
        <f>VLOOKUP(Table3[[#This Row],[Reference]],metron,17,FALSE)</f>
        <v>5.6645716945996272</v>
      </c>
      <c r="BZ794">
        <f>VLOOKUP(Table3[[#This Row],[Reference]],metron,18,FALSE)</f>
        <v>4.0242085661080074</v>
      </c>
      <c r="CA794">
        <f>VLOOKUP(Table3[[#This Row],[Reference]],metron,19,FALSE)</f>
        <v>7.3221194481263927</v>
      </c>
      <c r="CB794">
        <f>VLOOKUP(Table3[[#This Row],[Reference]],metron,20,FALSE)</f>
        <v>5.3924963444014002</v>
      </c>
      <c r="CC794">
        <f>VLOOKUP(Table3[[#This Row],[Reference]],metron,21,FALSE)</f>
        <v>12.508162313432839</v>
      </c>
      <c r="CD794">
        <f>VLOOKUP(Table3[[#This Row],[Reference]],metron,22,FALSE)</f>
        <v>13.36963619402985</v>
      </c>
      <c r="CE794">
        <f>VLOOKUP(Table3[[#This Row],[Reference]],metron,23,FALSE)</f>
        <v>1.4438014689517029</v>
      </c>
      <c r="CF794">
        <f>VLOOKUP(Table3[[#This Row],[Reference]],metron,24,FALSE)</f>
        <v>1.9410193634542621</v>
      </c>
      <c r="CG794">
        <f>VLOOKUP(Table3[[#This Row],[Reference]],metron,25,FALSE)</f>
        <v>8.4130870242599604E-2</v>
      </c>
      <c r="CH794">
        <f>VLOOKUP(Table3[[#This Row],[Reference]],metron,26,FALSE)</f>
        <v>0.1275317160026708</v>
      </c>
    </row>
    <row r="795" spans="1:86" hidden="1" x14ac:dyDescent="0.45">
      <c r="A795">
        <v>1615431600</v>
      </c>
      <c r="B795" t="s">
        <v>1116</v>
      </c>
      <c r="C795" t="s">
        <v>64</v>
      </c>
      <c r="D795" t="s">
        <v>65</v>
      </c>
      <c r="E795" t="s">
        <v>704</v>
      </c>
      <c r="F795" t="s">
        <v>667</v>
      </c>
      <c r="G795" t="s">
        <v>760</v>
      </c>
      <c r="H795">
        <v>3</v>
      </c>
      <c r="I795">
        <v>2</v>
      </c>
      <c r="J795">
        <v>1.44</v>
      </c>
      <c r="K795">
        <v>1.79</v>
      </c>
      <c r="L795">
        <v>1.5</v>
      </c>
      <c r="M795">
        <v>1</v>
      </c>
      <c r="N795">
        <v>1</v>
      </c>
      <c r="O795">
        <v>2</v>
      </c>
      <c r="P795">
        <v>1</v>
      </c>
      <c r="Q795">
        <v>0</v>
      </c>
      <c r="R795">
        <v>1</v>
      </c>
      <c r="S795">
        <v>80</v>
      </c>
      <c r="T795">
        <v>42</v>
      </c>
      <c r="U795">
        <v>1</v>
      </c>
      <c r="V795">
        <v>7</v>
      </c>
      <c r="W795">
        <v>3</v>
      </c>
      <c r="X795">
        <v>0</v>
      </c>
      <c r="Y795">
        <v>1</v>
      </c>
      <c r="Z795">
        <v>0</v>
      </c>
      <c r="AA795">
        <v>1</v>
      </c>
      <c r="AB795">
        <v>2</v>
      </c>
      <c r="AC795">
        <v>1</v>
      </c>
      <c r="AD795">
        <v>0</v>
      </c>
      <c r="AE795">
        <v>10</v>
      </c>
      <c r="AF795">
        <v>9</v>
      </c>
      <c r="AG795">
        <v>2</v>
      </c>
      <c r="AH795">
        <v>4</v>
      </c>
      <c r="AI795">
        <v>8</v>
      </c>
      <c r="AJ795">
        <v>5</v>
      </c>
      <c r="AK795">
        <v>11</v>
      </c>
      <c r="AL795">
        <v>15</v>
      </c>
      <c r="AM795">
        <v>45</v>
      </c>
      <c r="AN795">
        <v>55</v>
      </c>
      <c r="AO795">
        <v>1.31</v>
      </c>
      <c r="AP795">
        <v>1.19</v>
      </c>
      <c r="AQ795">
        <v>2.34</v>
      </c>
      <c r="AR795">
        <v>57</v>
      </c>
      <c r="AS795">
        <v>76</v>
      </c>
      <c r="AT795">
        <v>39</v>
      </c>
      <c r="AU795">
        <v>22</v>
      </c>
      <c r="AV795">
        <v>3</v>
      </c>
      <c r="AW795">
        <v>25</v>
      </c>
      <c r="AX795">
        <v>70</v>
      </c>
      <c r="AY795">
        <v>40</v>
      </c>
      <c r="AZ795">
        <v>79</v>
      </c>
      <c r="BA795">
        <v>9.75</v>
      </c>
      <c r="BB795">
        <v>4.3099999999999996</v>
      </c>
      <c r="BC795">
        <v>2.0499999999999998</v>
      </c>
      <c r="BD795">
        <v>3.35</v>
      </c>
      <c r="BE795">
        <v>3.4</v>
      </c>
      <c r="BF795">
        <f>(1/BC795+1/BD795+1/BE795-1)/3</f>
        <v>2.6809995931390402E-2</v>
      </c>
      <c r="BG795">
        <f>1/Table3[[#This Row],[odds_ft_home_team_win]]-Table3[[#This Row],[Margin/3]]</f>
        <v>0.46099488211739015</v>
      </c>
      <c r="BH795">
        <f>1/Table3[[#This Row],[odds_ft_draw]]-Table3[[#This Row],[Margin/3]]</f>
        <v>0.27169746675517675</v>
      </c>
      <c r="BI795">
        <f>1/Table3[[#This Row],[odds_ft_away_team_win]]-Table3[[#This Row],[Margin/3]]</f>
        <v>0.26730765112743315</v>
      </c>
      <c r="BJ795">
        <f>MROUND(Table3[[#This Row],[ProbH]]*100,2)/100</f>
        <v>0.46</v>
      </c>
      <c r="BK795">
        <v>1.3</v>
      </c>
      <c r="BL795">
        <v>1.93</v>
      </c>
      <c r="BM795">
        <v>3.2</v>
      </c>
      <c r="BN795">
        <v>5.75</v>
      </c>
      <c r="BO795">
        <v>1.71</v>
      </c>
      <c r="BP795">
        <v>2.0499999999999998</v>
      </c>
      <c r="BQ795" t="s">
        <v>708</v>
      </c>
      <c r="BR795">
        <f>VLOOKUP(Table3[[#This Row],[Reference]],metron,10,FALSE)</f>
        <v>2.5405629139072849</v>
      </c>
      <c r="BS795">
        <f>VLOOKUP(Table3[[#This Row],[Reference]],metron,11,FALSE)</f>
        <v>1.4888836329233679</v>
      </c>
      <c r="BT795">
        <f>VLOOKUP(Table3[[#This Row],[Reference]],metron,12,FALSE)</f>
        <v>1.0516792809839171</v>
      </c>
      <c r="BU795">
        <f>VLOOKUP(Table3[[#This Row],[Reference]],metron,13,FALSE)</f>
        <v>0.64581362346263005</v>
      </c>
      <c r="BV795">
        <f>VLOOKUP(Table3[[#This Row],[Reference]],metron,14,FALSE)</f>
        <v>0.45364238410596031</v>
      </c>
      <c r="BW795">
        <f>VLOOKUP(Table3[[#This Row],[Reference]],metron,15,FALSE)</f>
        <v>12.686892177589851</v>
      </c>
      <c r="BX795">
        <f>VLOOKUP(Table3[[#This Row],[Reference]],metron,16,FALSE)</f>
        <v>9.8059196617336148</v>
      </c>
      <c r="BY795">
        <f>VLOOKUP(Table3[[#This Row],[Reference]],metron,17,FALSE)</f>
        <v>5.3198121263877027</v>
      </c>
      <c r="BZ795">
        <f>VLOOKUP(Table3[[#This Row],[Reference]],metron,18,FALSE)</f>
        <v>4.0954312553373189</v>
      </c>
      <c r="CA795">
        <f>VLOOKUP(Table3[[#This Row],[Reference]],metron,19,FALSE)</f>
        <v>7.3670800512021479</v>
      </c>
      <c r="CB795">
        <f>VLOOKUP(Table3[[#This Row],[Reference]],metron,20,FALSE)</f>
        <v>5.710488406396296</v>
      </c>
      <c r="CC795">
        <f>VLOOKUP(Table3[[#This Row],[Reference]],metron,21,FALSE)</f>
        <v>13.0488908033599</v>
      </c>
      <c r="CD795">
        <f>VLOOKUP(Table3[[#This Row],[Reference]],metron,22,FALSE)</f>
        <v>13.714839543398661</v>
      </c>
      <c r="CE795">
        <f>VLOOKUP(Table3[[#This Row],[Reference]],metron,23,FALSE)</f>
        <v>1.567523459812322</v>
      </c>
      <c r="CF795">
        <f>VLOOKUP(Table3[[#This Row],[Reference]],metron,24,FALSE)</f>
        <v>1.951040391676867</v>
      </c>
      <c r="CG795">
        <f>VLOOKUP(Table3[[#This Row],[Reference]],metron,25,FALSE)</f>
        <v>8.3027335781313744E-2</v>
      </c>
      <c r="CH795">
        <f>VLOOKUP(Table3[[#This Row],[Reference]],metron,26,FALSE)</f>
        <v>0.13117095063239501</v>
      </c>
    </row>
    <row r="796" spans="1:86" x14ac:dyDescent="0.45">
      <c r="A796">
        <v>1615599000</v>
      </c>
      <c r="B796" t="s">
        <v>1117</v>
      </c>
      <c r="C796" t="s">
        <v>64</v>
      </c>
      <c r="D796" t="s">
        <v>65</v>
      </c>
      <c r="E796" t="s">
        <v>700</v>
      </c>
      <c r="F796" t="s">
        <v>677</v>
      </c>
      <c r="G796" t="s">
        <v>720</v>
      </c>
      <c r="H796">
        <v>11</v>
      </c>
      <c r="I796">
        <v>1.33</v>
      </c>
      <c r="J796">
        <v>0.92</v>
      </c>
      <c r="K796">
        <v>1.5</v>
      </c>
      <c r="L796">
        <v>1.06</v>
      </c>
      <c r="M796">
        <v>0</v>
      </c>
      <c r="N796">
        <v>1</v>
      </c>
      <c r="O796">
        <v>1</v>
      </c>
      <c r="P796">
        <v>0</v>
      </c>
      <c r="Q796">
        <v>0</v>
      </c>
      <c r="R796">
        <v>0</v>
      </c>
      <c r="T796">
        <v>73</v>
      </c>
      <c r="U796">
        <v>4</v>
      </c>
      <c r="V796">
        <v>5</v>
      </c>
      <c r="W796">
        <v>2</v>
      </c>
      <c r="X796">
        <v>0</v>
      </c>
      <c r="Y796">
        <v>5</v>
      </c>
      <c r="Z796">
        <v>0</v>
      </c>
      <c r="AA796">
        <v>1</v>
      </c>
      <c r="AB796">
        <v>1</v>
      </c>
      <c r="AC796">
        <v>1</v>
      </c>
      <c r="AD796">
        <v>4</v>
      </c>
      <c r="AE796">
        <v>8</v>
      </c>
      <c r="AF796">
        <v>19</v>
      </c>
      <c r="AG796">
        <v>2</v>
      </c>
      <c r="AH796">
        <v>5</v>
      </c>
      <c r="AI796">
        <v>6</v>
      </c>
      <c r="AJ796">
        <v>14</v>
      </c>
      <c r="AK796">
        <v>17</v>
      </c>
      <c r="AL796">
        <v>21</v>
      </c>
      <c r="AM796">
        <v>58</v>
      </c>
      <c r="AN796">
        <v>42</v>
      </c>
      <c r="AO796">
        <v>0.92</v>
      </c>
      <c r="AP796">
        <v>1.88</v>
      </c>
      <c r="AQ796">
        <v>2.11</v>
      </c>
      <c r="AR796">
        <v>50</v>
      </c>
      <c r="AS796">
        <v>57</v>
      </c>
      <c r="AT796">
        <v>32</v>
      </c>
      <c r="AU796">
        <v>21</v>
      </c>
      <c r="AV796">
        <v>14</v>
      </c>
      <c r="AW796">
        <v>39</v>
      </c>
      <c r="AX796">
        <v>61</v>
      </c>
      <c r="AY796">
        <v>32</v>
      </c>
      <c r="AZ796">
        <v>53</v>
      </c>
      <c r="BA796">
        <v>9.99</v>
      </c>
      <c r="BB796">
        <v>4.26</v>
      </c>
      <c r="BC796">
        <v>2.1</v>
      </c>
      <c r="BD796">
        <v>3.4</v>
      </c>
      <c r="BE796">
        <v>3.4</v>
      </c>
      <c r="BF796">
        <f>(1/BC796+1/BD796+1/BE796-1)/3</f>
        <v>2.1475256769374413E-2</v>
      </c>
      <c r="BG796">
        <f>1/Table3[[#This Row],[odds_ft_home_team_win]]-Table3[[#This Row],[Margin/3]]</f>
        <v>0.45471521942110177</v>
      </c>
      <c r="BH796">
        <f>1/Table3[[#This Row],[odds_ft_draw]]-Table3[[#This Row],[Margin/3]]</f>
        <v>0.27264239028944914</v>
      </c>
      <c r="BI796">
        <f>1/Table3[[#This Row],[odds_ft_away_team_win]]-Table3[[#This Row],[Margin/3]]</f>
        <v>0.27264239028944914</v>
      </c>
      <c r="BJ796">
        <f>MROUND(Table3[[#This Row],[ProbH]]*100,2)/100</f>
        <v>0.46</v>
      </c>
      <c r="BK796">
        <v>1.44</v>
      </c>
      <c r="BL796">
        <v>1.95</v>
      </c>
      <c r="BM796">
        <v>3.3</v>
      </c>
      <c r="BN796">
        <v>7.5</v>
      </c>
      <c r="BO796">
        <v>1.95</v>
      </c>
      <c r="BP796">
        <v>1.8</v>
      </c>
      <c r="BQ796" t="s">
        <v>711</v>
      </c>
      <c r="BR796">
        <f>VLOOKUP(Table3[[#This Row],[Reference]],metron,10,FALSE)</f>
        <v>2.5405629139072849</v>
      </c>
      <c r="BS796">
        <f>VLOOKUP(Table3[[#This Row],[Reference]],metron,11,FALSE)</f>
        <v>1.4888836329233679</v>
      </c>
      <c r="BT796">
        <f>VLOOKUP(Table3[[#This Row],[Reference]],metron,12,FALSE)</f>
        <v>1.0516792809839171</v>
      </c>
      <c r="BU796">
        <f>VLOOKUP(Table3[[#This Row],[Reference]],metron,13,FALSE)</f>
        <v>0.64581362346263005</v>
      </c>
      <c r="BV796">
        <f>VLOOKUP(Table3[[#This Row],[Reference]],metron,14,FALSE)</f>
        <v>0.45364238410596031</v>
      </c>
      <c r="BW796">
        <f>VLOOKUP(Table3[[#This Row],[Reference]],metron,15,FALSE)</f>
        <v>12.686892177589851</v>
      </c>
      <c r="BX796">
        <f>VLOOKUP(Table3[[#This Row],[Reference]],metron,16,FALSE)</f>
        <v>9.8059196617336148</v>
      </c>
      <c r="BY796">
        <f>VLOOKUP(Table3[[#This Row],[Reference]],metron,17,FALSE)</f>
        <v>5.3198121263877027</v>
      </c>
      <c r="BZ796">
        <f>VLOOKUP(Table3[[#This Row],[Reference]],metron,18,FALSE)</f>
        <v>4.0954312553373189</v>
      </c>
      <c r="CA796">
        <f>VLOOKUP(Table3[[#This Row],[Reference]],metron,19,FALSE)</f>
        <v>7.3670800512021479</v>
      </c>
      <c r="CB796">
        <f>VLOOKUP(Table3[[#This Row],[Reference]],metron,20,FALSE)</f>
        <v>5.710488406396296</v>
      </c>
      <c r="CC796">
        <f>VLOOKUP(Table3[[#This Row],[Reference]],metron,21,FALSE)</f>
        <v>13.0488908033599</v>
      </c>
      <c r="CD796">
        <f>VLOOKUP(Table3[[#This Row],[Reference]],metron,22,FALSE)</f>
        <v>13.714839543398661</v>
      </c>
      <c r="CE796">
        <f>VLOOKUP(Table3[[#This Row],[Reference]],metron,23,FALSE)</f>
        <v>1.567523459812322</v>
      </c>
      <c r="CF796">
        <f>VLOOKUP(Table3[[#This Row],[Reference]],metron,24,FALSE)</f>
        <v>1.951040391676867</v>
      </c>
      <c r="CG796">
        <f>VLOOKUP(Table3[[#This Row],[Reference]],metron,25,FALSE)</f>
        <v>8.3027335781313744E-2</v>
      </c>
      <c r="CH796">
        <f>VLOOKUP(Table3[[#This Row],[Reference]],metron,26,FALSE)</f>
        <v>0.13117095063239501</v>
      </c>
    </row>
    <row r="797" spans="1:86" hidden="1" x14ac:dyDescent="0.45">
      <c r="A797">
        <v>1615606200</v>
      </c>
      <c r="B797" t="s">
        <v>1118</v>
      </c>
      <c r="C797" t="s">
        <v>64</v>
      </c>
      <c r="D797" t="s">
        <v>65</v>
      </c>
      <c r="E797" t="s">
        <v>689</v>
      </c>
      <c r="F797" t="s">
        <v>682</v>
      </c>
      <c r="G797" t="s">
        <v>684</v>
      </c>
      <c r="H797">
        <v>11</v>
      </c>
      <c r="I797">
        <v>1.42</v>
      </c>
      <c r="J797">
        <v>1.06</v>
      </c>
      <c r="K797">
        <v>1.41</v>
      </c>
      <c r="L797">
        <v>1.25</v>
      </c>
      <c r="M797">
        <v>1</v>
      </c>
      <c r="N797">
        <v>1</v>
      </c>
      <c r="O797">
        <v>2</v>
      </c>
      <c r="P797">
        <v>1</v>
      </c>
      <c r="Q797">
        <v>1</v>
      </c>
      <c r="R797">
        <v>0</v>
      </c>
      <c r="S797">
        <v>17</v>
      </c>
      <c r="T797">
        <v>55</v>
      </c>
      <c r="U797">
        <v>2</v>
      </c>
      <c r="V797">
        <v>3</v>
      </c>
      <c r="W797">
        <v>3</v>
      </c>
      <c r="X797">
        <v>0</v>
      </c>
      <c r="Y797">
        <v>5</v>
      </c>
      <c r="Z797">
        <v>0</v>
      </c>
      <c r="AA797">
        <v>2</v>
      </c>
      <c r="AB797">
        <v>1</v>
      </c>
      <c r="AC797">
        <v>1</v>
      </c>
      <c r="AD797">
        <v>4</v>
      </c>
      <c r="AE797">
        <v>10</v>
      </c>
      <c r="AF797">
        <v>8</v>
      </c>
      <c r="AG797">
        <v>3</v>
      </c>
      <c r="AH797">
        <v>3</v>
      </c>
      <c r="AI797">
        <v>7</v>
      </c>
      <c r="AJ797">
        <v>5</v>
      </c>
      <c r="AK797">
        <v>14</v>
      </c>
      <c r="AL797">
        <v>13</v>
      </c>
      <c r="AM797">
        <v>47</v>
      </c>
      <c r="AN797">
        <v>53</v>
      </c>
      <c r="AO797">
        <v>1.1000000000000001</v>
      </c>
      <c r="AP797">
        <v>0.97</v>
      </c>
      <c r="AQ797">
        <v>1.87</v>
      </c>
      <c r="AR797">
        <v>39</v>
      </c>
      <c r="AS797">
        <v>56</v>
      </c>
      <c r="AT797">
        <v>23</v>
      </c>
      <c r="AU797">
        <v>11</v>
      </c>
      <c r="AV797">
        <v>4</v>
      </c>
      <c r="AW797">
        <v>20</v>
      </c>
      <c r="AX797">
        <v>56</v>
      </c>
      <c r="AY797">
        <v>28</v>
      </c>
      <c r="AZ797">
        <v>62</v>
      </c>
      <c r="BA797">
        <v>9.31</v>
      </c>
      <c r="BB797">
        <v>4.67</v>
      </c>
      <c r="BC797">
        <v>2.35</v>
      </c>
      <c r="BD797">
        <v>3.2</v>
      </c>
      <c r="BE797">
        <v>3</v>
      </c>
      <c r="BF797">
        <f>(1/BC797+1/BD797+1/BE797-1)/3</f>
        <v>2.3788416075650076E-2</v>
      </c>
      <c r="BG797">
        <f>1/Table3[[#This Row],[odds_ft_home_team_win]]-Table3[[#This Row],[Margin/3]]</f>
        <v>0.40174349881796695</v>
      </c>
      <c r="BH797">
        <f>1/Table3[[#This Row],[odds_ft_draw]]-Table3[[#This Row],[Margin/3]]</f>
        <v>0.28871158392434992</v>
      </c>
      <c r="BI797">
        <f>1/Table3[[#This Row],[odds_ft_away_team_win]]-Table3[[#This Row],[Margin/3]]</f>
        <v>0.30954491725768324</v>
      </c>
      <c r="BJ797">
        <f>MROUND(Table3[[#This Row],[ProbH]]*100,2)/100</f>
        <v>0.4</v>
      </c>
      <c r="BK797">
        <v>1.39</v>
      </c>
      <c r="BL797">
        <v>2.2200000000000002</v>
      </c>
      <c r="BM797">
        <v>4</v>
      </c>
      <c r="BN797">
        <v>7.9</v>
      </c>
      <c r="BO797">
        <v>1.91</v>
      </c>
      <c r="BP797">
        <v>1.83</v>
      </c>
      <c r="BQ797" t="s">
        <v>713</v>
      </c>
      <c r="BR797">
        <f>VLOOKUP(Table3[[#This Row],[Reference]],metron,10,FALSE)</f>
        <v>2.4956155335383219</v>
      </c>
      <c r="BS797">
        <f>VLOOKUP(Table3[[#This Row],[Reference]],metron,11,FALSE)</f>
        <v>1.344038264434575</v>
      </c>
      <c r="BT797">
        <f>VLOOKUP(Table3[[#This Row],[Reference]],metron,12,FALSE)</f>
        <v>1.1515772691037469</v>
      </c>
      <c r="BU797">
        <f>VLOOKUP(Table3[[#This Row],[Reference]],metron,13,FALSE)</f>
        <v>0.59936225942375587</v>
      </c>
      <c r="BV797">
        <f>VLOOKUP(Table3[[#This Row],[Reference]],metron,14,FALSE)</f>
        <v>0.50723152260562576</v>
      </c>
      <c r="BW797">
        <f>VLOOKUP(Table3[[#This Row],[Reference]],metron,15,FALSE)</f>
        <v>11.99278846153846</v>
      </c>
      <c r="BX797">
        <f>VLOOKUP(Table3[[#This Row],[Reference]],metron,16,FALSE)</f>
        <v>10.0277534965035</v>
      </c>
      <c r="BY797">
        <f>VLOOKUP(Table3[[#This Row],[Reference]],metron,17,FALSE)</f>
        <v>5.2857459543338514</v>
      </c>
      <c r="BZ797">
        <f>VLOOKUP(Table3[[#This Row],[Reference]],metron,18,FALSE)</f>
        <v>4.4067834183107957</v>
      </c>
      <c r="CA797">
        <f>VLOOKUP(Table3[[#This Row],[Reference]],metron,19,FALSE)</f>
        <v>6.7070425072046085</v>
      </c>
      <c r="CB797">
        <f>VLOOKUP(Table3[[#This Row],[Reference]],metron,20,FALSE)</f>
        <v>5.6209700781927046</v>
      </c>
      <c r="CC797">
        <f>VLOOKUP(Table3[[#This Row],[Reference]],metron,21,FALSE)</f>
        <v>13.04463690872752</v>
      </c>
      <c r="CD797">
        <f>VLOOKUP(Table3[[#This Row],[Reference]],metron,22,FALSE)</f>
        <v>13.49811236953142</v>
      </c>
      <c r="CE797">
        <f>VLOOKUP(Table3[[#This Row],[Reference]],metron,23,FALSE)</f>
        <v>1.5836526181353769</v>
      </c>
      <c r="CF797">
        <f>VLOOKUP(Table3[[#This Row],[Reference]],metron,24,FALSE)</f>
        <v>1.8744146445295871</v>
      </c>
      <c r="CG797">
        <f>VLOOKUP(Table3[[#This Row],[Reference]],metron,25,FALSE)</f>
        <v>8.5994040017028525E-2</v>
      </c>
      <c r="CH797">
        <f>VLOOKUP(Table3[[#This Row],[Reference]],metron,26,FALSE)</f>
        <v>0.13452532992762881</v>
      </c>
    </row>
    <row r="798" spans="1:86" hidden="1" x14ac:dyDescent="0.45">
      <c r="A798">
        <v>1615683600</v>
      </c>
      <c r="B798" t="s">
        <v>1119</v>
      </c>
      <c r="C798" t="s">
        <v>64</v>
      </c>
      <c r="D798" t="s">
        <v>65</v>
      </c>
      <c r="E798" t="s">
        <v>661</v>
      </c>
      <c r="F798" t="s">
        <v>699</v>
      </c>
      <c r="G798" t="s">
        <v>710</v>
      </c>
      <c r="H798">
        <v>11</v>
      </c>
      <c r="I798">
        <v>1.63</v>
      </c>
      <c r="J798">
        <v>0.38</v>
      </c>
      <c r="K798">
        <v>1.53</v>
      </c>
      <c r="L798">
        <v>0.65</v>
      </c>
      <c r="M798">
        <v>1</v>
      </c>
      <c r="N798">
        <v>2</v>
      </c>
      <c r="O798">
        <v>3</v>
      </c>
      <c r="P798">
        <v>1</v>
      </c>
      <c r="Q798">
        <v>0</v>
      </c>
      <c r="R798">
        <v>1</v>
      </c>
      <c r="S798">
        <v>75</v>
      </c>
      <c r="T798" t="s">
        <v>643</v>
      </c>
      <c r="U798">
        <v>2</v>
      </c>
      <c r="V798">
        <v>1</v>
      </c>
      <c r="W798">
        <v>1</v>
      </c>
      <c r="X798">
        <v>1</v>
      </c>
      <c r="Y798">
        <v>3</v>
      </c>
      <c r="Z798">
        <v>0</v>
      </c>
      <c r="AA798">
        <v>2</v>
      </c>
      <c r="AB798">
        <v>0</v>
      </c>
      <c r="AC798">
        <v>1</v>
      </c>
      <c r="AD798">
        <v>2</v>
      </c>
      <c r="AE798">
        <v>6</v>
      </c>
      <c r="AF798">
        <v>9</v>
      </c>
      <c r="AG798">
        <v>0</v>
      </c>
      <c r="AH798">
        <v>4</v>
      </c>
      <c r="AI798">
        <v>6</v>
      </c>
      <c r="AJ798">
        <v>5</v>
      </c>
      <c r="AK798">
        <v>14</v>
      </c>
      <c r="AL798">
        <v>18</v>
      </c>
      <c r="AM798">
        <v>58</v>
      </c>
      <c r="AN798">
        <v>42</v>
      </c>
      <c r="AO798">
        <v>0.79</v>
      </c>
      <c r="AP798">
        <v>1.04</v>
      </c>
      <c r="AQ798">
        <v>2.89</v>
      </c>
      <c r="AR798">
        <v>59</v>
      </c>
      <c r="AS798">
        <v>86</v>
      </c>
      <c r="AT798">
        <v>53</v>
      </c>
      <c r="AU798">
        <v>29</v>
      </c>
      <c r="AV798">
        <v>15</v>
      </c>
      <c r="AW798">
        <v>28</v>
      </c>
      <c r="AX798">
        <v>55</v>
      </c>
      <c r="AY798">
        <v>56</v>
      </c>
      <c r="AZ798">
        <v>86</v>
      </c>
      <c r="BA798">
        <v>8.24</v>
      </c>
      <c r="BB798">
        <v>4.37</v>
      </c>
      <c r="BC798">
        <v>1.47</v>
      </c>
      <c r="BD798">
        <v>4.0999999999999996</v>
      </c>
      <c r="BE798">
        <v>6.75</v>
      </c>
      <c r="BF798">
        <f>(1/BC798+1/BD798+1/BE798-1)/3</f>
        <v>2.4107565338691888E-2</v>
      </c>
      <c r="BG798">
        <f>1/Table3[[#This Row],[odds_ft_home_team_win]]-Table3[[#This Row],[Margin/3]]</f>
        <v>0.65616454350484554</v>
      </c>
      <c r="BH798">
        <f>1/Table3[[#This Row],[odds_ft_draw]]-Table3[[#This Row],[Margin/3]]</f>
        <v>0.21979487368569839</v>
      </c>
      <c r="BI798">
        <f>1/Table3[[#This Row],[odds_ft_away_team_win]]-Table3[[#This Row],[Margin/3]]</f>
        <v>0.12404058280945625</v>
      </c>
      <c r="BJ798">
        <f>MROUND(Table3[[#This Row],[ProbH]]*100,2)/100</f>
        <v>0.66</v>
      </c>
      <c r="BK798">
        <v>1.32</v>
      </c>
      <c r="BL798">
        <v>1.91</v>
      </c>
      <c r="BM798">
        <v>3.2</v>
      </c>
      <c r="BN798">
        <v>6.25</v>
      </c>
      <c r="BO798">
        <v>2.1</v>
      </c>
      <c r="BP798">
        <v>1.69</v>
      </c>
      <c r="BQ798" t="s">
        <v>715</v>
      </c>
      <c r="BR798">
        <f>VLOOKUP(Table3[[#This Row],[Reference]],metron,10,FALSE)</f>
        <v>2.9251336898395728</v>
      </c>
      <c r="BS798">
        <f>VLOOKUP(Table3[[#This Row],[Reference]],metron,11,FALSE)</f>
        <v>2.089675030851502</v>
      </c>
      <c r="BT798">
        <f>VLOOKUP(Table3[[#This Row],[Reference]],metron,12,FALSE)</f>
        <v>0.8354586589880707</v>
      </c>
      <c r="BU798">
        <f>VLOOKUP(Table3[[#This Row],[Reference]],metron,13,FALSE)</f>
        <v>0.92472233648704238</v>
      </c>
      <c r="BV798">
        <f>VLOOKUP(Table3[[#This Row],[Reference]],metron,14,FALSE)</f>
        <v>0.35252982311805842</v>
      </c>
      <c r="BW798">
        <f>VLOOKUP(Table3[[#This Row],[Reference]],metron,15,FALSE)</f>
        <v>15.366666666666671</v>
      </c>
      <c r="BX798">
        <f>VLOOKUP(Table3[[#This Row],[Reference]],metron,16,FALSE)</f>
        <v>8.5234848484848484</v>
      </c>
      <c r="BY798">
        <f>VLOOKUP(Table3[[#This Row],[Reference]],metron,17,FALSE)</f>
        <v>6.6873065015479876</v>
      </c>
      <c r="BZ798">
        <f>VLOOKUP(Table3[[#This Row],[Reference]],metron,18,FALSE)</f>
        <v>3.3490712074303399</v>
      </c>
      <c r="CA798">
        <f>VLOOKUP(Table3[[#This Row],[Reference]],metron,19,FALSE)</f>
        <v>8.679360165118684</v>
      </c>
      <c r="CB798">
        <f>VLOOKUP(Table3[[#This Row],[Reference]],metron,20,FALSE)</f>
        <v>5.1744136410545085</v>
      </c>
      <c r="CC798">
        <f>VLOOKUP(Table3[[#This Row],[Reference]],metron,21,FALSE)</f>
        <v>12.62384615384615</v>
      </c>
      <c r="CD798">
        <f>VLOOKUP(Table3[[#This Row],[Reference]],metron,22,FALSE)</f>
        <v>13.844615384615381</v>
      </c>
      <c r="CE798">
        <f>VLOOKUP(Table3[[#This Row],[Reference]],metron,23,FALSE)</f>
        <v>1.369710467706013</v>
      </c>
      <c r="CF798">
        <f>VLOOKUP(Table3[[#This Row],[Reference]],metron,24,FALSE)</f>
        <v>2.0920564216778019</v>
      </c>
      <c r="CG798">
        <f>VLOOKUP(Table3[[#This Row],[Reference]],metron,25,FALSE)</f>
        <v>7.126948775055679E-2</v>
      </c>
      <c r="CH798">
        <f>VLOOKUP(Table3[[#This Row],[Reference]],metron,26,FALSE)</f>
        <v>0.13214550853749071</v>
      </c>
    </row>
    <row r="799" spans="1:86" hidden="1" x14ac:dyDescent="0.45">
      <c r="A799">
        <v>1615690800</v>
      </c>
      <c r="B799" t="s">
        <v>1120</v>
      </c>
      <c r="C799" t="s">
        <v>64</v>
      </c>
      <c r="D799" t="s">
        <v>65</v>
      </c>
      <c r="E799" t="s">
        <v>671</v>
      </c>
      <c r="F799" t="s">
        <v>704</v>
      </c>
      <c r="G799" t="s">
        <v>717</v>
      </c>
      <c r="H799">
        <v>11</v>
      </c>
      <c r="I799">
        <v>2</v>
      </c>
      <c r="J799">
        <v>1.57</v>
      </c>
      <c r="K799">
        <v>2.1800000000000002</v>
      </c>
      <c r="L799">
        <v>1.39</v>
      </c>
      <c r="M799">
        <v>1</v>
      </c>
      <c r="N799">
        <v>0</v>
      </c>
      <c r="O799">
        <v>1</v>
      </c>
      <c r="P799">
        <v>1</v>
      </c>
      <c r="Q799">
        <v>1</v>
      </c>
      <c r="R799">
        <v>0</v>
      </c>
      <c r="S799">
        <v>42</v>
      </c>
      <c r="U799">
        <v>3</v>
      </c>
      <c r="V799">
        <v>10</v>
      </c>
      <c r="W799">
        <v>3</v>
      </c>
      <c r="X799">
        <v>0</v>
      </c>
      <c r="Y799">
        <v>4</v>
      </c>
      <c r="Z799">
        <v>0</v>
      </c>
      <c r="AA799">
        <v>2</v>
      </c>
      <c r="AB799">
        <v>1</v>
      </c>
      <c r="AC799">
        <v>2</v>
      </c>
      <c r="AD799">
        <v>2</v>
      </c>
      <c r="AE799">
        <v>13</v>
      </c>
      <c r="AF799">
        <v>9</v>
      </c>
      <c r="AG799">
        <v>3</v>
      </c>
      <c r="AH799">
        <v>4</v>
      </c>
      <c r="AI799">
        <v>10</v>
      </c>
      <c r="AJ799">
        <v>5</v>
      </c>
      <c r="AK799">
        <v>14</v>
      </c>
      <c r="AL799">
        <v>16</v>
      </c>
      <c r="AM799">
        <v>49</v>
      </c>
      <c r="AN799">
        <v>51</v>
      </c>
      <c r="AO799">
        <v>1.36</v>
      </c>
      <c r="AP799">
        <v>1.2</v>
      </c>
      <c r="AQ799">
        <v>2.57</v>
      </c>
      <c r="AR799">
        <v>50</v>
      </c>
      <c r="AS799">
        <v>72</v>
      </c>
      <c r="AT799">
        <v>47</v>
      </c>
      <c r="AU799">
        <v>25</v>
      </c>
      <c r="AV799">
        <v>14</v>
      </c>
      <c r="AW799">
        <v>36</v>
      </c>
      <c r="AX799">
        <v>64</v>
      </c>
      <c r="AY799">
        <v>29</v>
      </c>
      <c r="AZ799">
        <v>83</v>
      </c>
      <c r="BA799">
        <v>11.86</v>
      </c>
      <c r="BB799">
        <v>3.64</v>
      </c>
      <c r="BC799">
        <v>2.25</v>
      </c>
      <c r="BD799">
        <v>3.15</v>
      </c>
      <c r="BE799">
        <v>3.3</v>
      </c>
      <c r="BF799">
        <f>(1/BC799+1/BD799+1/BE799-1)/3</f>
        <v>2.1645021645021616E-2</v>
      </c>
      <c r="BG799">
        <f>1/Table3[[#This Row],[odds_ft_home_team_win]]-Table3[[#This Row],[Margin/3]]</f>
        <v>0.42279942279942279</v>
      </c>
      <c r="BH799">
        <f>1/Table3[[#This Row],[odds_ft_draw]]-Table3[[#This Row],[Margin/3]]</f>
        <v>0.29581529581529581</v>
      </c>
      <c r="BI799">
        <f>1/Table3[[#This Row],[odds_ft_away_team_win]]-Table3[[#This Row],[Margin/3]]</f>
        <v>0.2813852813852814</v>
      </c>
      <c r="BJ799">
        <f>MROUND(Table3[[#This Row],[ProbH]]*100,2)/100</f>
        <v>0.42</v>
      </c>
      <c r="BK799">
        <v>1.39</v>
      </c>
      <c r="BL799">
        <v>2.1</v>
      </c>
      <c r="BM799">
        <v>3.6</v>
      </c>
      <c r="BN799">
        <v>7.25</v>
      </c>
      <c r="BO799">
        <v>1.87</v>
      </c>
      <c r="BP799">
        <v>1.87</v>
      </c>
      <c r="BQ799" t="s">
        <v>770</v>
      </c>
      <c r="BR799">
        <f>VLOOKUP(Table3[[#This Row],[Reference]],metron,10,FALSE)</f>
        <v>2.4884649511978703</v>
      </c>
      <c r="BS799">
        <f>VLOOKUP(Table3[[#This Row],[Reference]],metron,11,FALSE)</f>
        <v>1.396960958296362</v>
      </c>
      <c r="BT799">
        <f>VLOOKUP(Table3[[#This Row],[Reference]],metron,12,FALSE)</f>
        <v>1.091503992901508</v>
      </c>
      <c r="BU799">
        <f>VLOOKUP(Table3[[#This Row],[Reference]],metron,13,FALSE)</f>
        <v>0.60765391014975045</v>
      </c>
      <c r="BV799">
        <f>VLOOKUP(Table3[[#This Row],[Reference]],metron,14,FALSE)</f>
        <v>0.47276760953965608</v>
      </c>
      <c r="BW799">
        <f>VLOOKUP(Table3[[#This Row],[Reference]],metron,15,FALSE)</f>
        <v>12.29504785684561</v>
      </c>
      <c r="BX799">
        <f>VLOOKUP(Table3[[#This Row],[Reference]],metron,16,FALSE)</f>
        <v>10.047232625884311</v>
      </c>
      <c r="BY799">
        <f>VLOOKUP(Table3[[#This Row],[Reference]],metron,17,FALSE)</f>
        <v>5.2917192097519967</v>
      </c>
      <c r="BZ799">
        <f>VLOOKUP(Table3[[#This Row],[Reference]],metron,18,FALSE)</f>
        <v>4.2580916351408158</v>
      </c>
      <c r="CA799">
        <f>VLOOKUP(Table3[[#This Row],[Reference]],metron,19,FALSE)</f>
        <v>7.0033286470936131</v>
      </c>
      <c r="CB799">
        <f>VLOOKUP(Table3[[#This Row],[Reference]],metron,20,FALSE)</f>
        <v>5.789140990743495</v>
      </c>
      <c r="CC799">
        <f>VLOOKUP(Table3[[#This Row],[Reference]],metron,21,FALSE)</f>
        <v>12.77041895895049</v>
      </c>
      <c r="CD799">
        <f>VLOOKUP(Table3[[#This Row],[Reference]],metron,22,FALSE)</f>
        <v>13.411129919593741</v>
      </c>
      <c r="CE799">
        <f>VLOOKUP(Table3[[#This Row],[Reference]],metron,23,FALSE)</f>
        <v>1.556141062018646</v>
      </c>
      <c r="CF799">
        <f>VLOOKUP(Table3[[#This Row],[Reference]],metron,24,FALSE)</f>
        <v>1.9114308877178761</v>
      </c>
      <c r="CG799">
        <f>VLOOKUP(Table3[[#This Row],[Reference]],metron,25,FALSE)</f>
        <v>8.4920956627482766E-2</v>
      </c>
      <c r="CH799">
        <f>VLOOKUP(Table3[[#This Row],[Reference]],metron,26,FALSE)</f>
        <v>0.1323469801378192</v>
      </c>
    </row>
    <row r="800" spans="1:86" hidden="1" x14ac:dyDescent="0.45">
      <c r="A800">
        <v>1615691160</v>
      </c>
      <c r="B800" t="s">
        <v>1121</v>
      </c>
      <c r="C800" t="s">
        <v>64</v>
      </c>
      <c r="D800" t="s">
        <v>65</v>
      </c>
      <c r="E800" t="s">
        <v>676</v>
      </c>
      <c r="F800" t="s">
        <v>672</v>
      </c>
      <c r="G800" t="s">
        <v>678</v>
      </c>
      <c r="H800">
        <v>11</v>
      </c>
      <c r="I800">
        <v>1.62</v>
      </c>
      <c r="J800">
        <v>0.77</v>
      </c>
      <c r="K800">
        <v>1.59</v>
      </c>
      <c r="L800">
        <v>0.8</v>
      </c>
      <c r="M800">
        <v>0</v>
      </c>
      <c r="N800">
        <v>1</v>
      </c>
      <c r="O800">
        <v>1</v>
      </c>
      <c r="P800">
        <v>1</v>
      </c>
      <c r="Q800">
        <v>0</v>
      </c>
      <c r="R800">
        <v>1</v>
      </c>
      <c r="T800">
        <v>21</v>
      </c>
      <c r="U800">
        <v>6</v>
      </c>
      <c r="V800">
        <v>7</v>
      </c>
      <c r="W800">
        <v>0</v>
      </c>
      <c r="X800">
        <v>1</v>
      </c>
      <c r="Y800">
        <v>1</v>
      </c>
      <c r="Z800">
        <v>0</v>
      </c>
      <c r="AA800">
        <v>0</v>
      </c>
      <c r="AB800">
        <v>1</v>
      </c>
      <c r="AC800">
        <v>0</v>
      </c>
      <c r="AD800">
        <v>1</v>
      </c>
      <c r="AE800">
        <v>16</v>
      </c>
      <c r="AF800">
        <v>11</v>
      </c>
      <c r="AG800">
        <v>5</v>
      </c>
      <c r="AH800">
        <v>5</v>
      </c>
      <c r="AI800">
        <v>11</v>
      </c>
      <c r="AJ800">
        <v>6</v>
      </c>
      <c r="AK800">
        <v>16</v>
      </c>
      <c r="AL800">
        <v>9</v>
      </c>
      <c r="AM800">
        <v>64</v>
      </c>
      <c r="AN800">
        <v>36</v>
      </c>
      <c r="AO800">
        <v>1.76</v>
      </c>
      <c r="AP800">
        <v>1.29</v>
      </c>
      <c r="AQ800">
        <v>2.16</v>
      </c>
      <c r="AR800">
        <v>46</v>
      </c>
      <c r="AS800">
        <v>73</v>
      </c>
      <c r="AT800">
        <v>38</v>
      </c>
      <c r="AU800">
        <v>15</v>
      </c>
      <c r="AV800">
        <v>4</v>
      </c>
      <c r="AW800">
        <v>27</v>
      </c>
      <c r="AX800">
        <v>73</v>
      </c>
      <c r="AY800">
        <v>31</v>
      </c>
      <c r="AZ800">
        <v>73</v>
      </c>
      <c r="BA800">
        <v>8.31</v>
      </c>
      <c r="BB800">
        <v>4.46</v>
      </c>
      <c r="BC800">
        <v>2.5</v>
      </c>
      <c r="BD800">
        <v>3.2</v>
      </c>
      <c r="BE800">
        <v>2.8</v>
      </c>
      <c r="BF800">
        <f>(1/BC800+1/BD800+1/BE800-1)/3</f>
        <v>2.3214285714285705E-2</v>
      </c>
      <c r="BG800">
        <f>1/Table3[[#This Row],[odds_ft_home_team_win]]-Table3[[#This Row],[Margin/3]]</f>
        <v>0.37678571428571433</v>
      </c>
      <c r="BH800">
        <f>1/Table3[[#This Row],[odds_ft_draw]]-Table3[[#This Row],[Margin/3]]</f>
        <v>0.28928571428571431</v>
      </c>
      <c r="BI800">
        <f>1/Table3[[#This Row],[odds_ft_away_team_win]]-Table3[[#This Row],[Margin/3]]</f>
        <v>0.33392857142857146</v>
      </c>
      <c r="BJ800">
        <f>MROUND(Table3[[#This Row],[ProbH]]*100,2)/100</f>
        <v>0.38</v>
      </c>
      <c r="BK800">
        <v>1.38</v>
      </c>
      <c r="BL800">
        <v>2.0499999999999998</v>
      </c>
      <c r="BM800">
        <v>3.45</v>
      </c>
      <c r="BN800">
        <v>6.5</v>
      </c>
      <c r="BO800">
        <v>1.83</v>
      </c>
      <c r="BP800">
        <v>1.91</v>
      </c>
      <c r="BQ800" t="s">
        <v>680</v>
      </c>
      <c r="BR800">
        <f>VLOOKUP(Table3[[#This Row],[Reference]],metron,10,FALSE)</f>
        <v>2.4900895140664963</v>
      </c>
      <c r="BS800">
        <f>VLOOKUP(Table3[[#This Row],[Reference]],metron,11,FALSE)</f>
        <v>1.330562659846547</v>
      </c>
      <c r="BT800">
        <f>VLOOKUP(Table3[[#This Row],[Reference]],metron,12,FALSE)</f>
        <v>1.1595268542199491</v>
      </c>
      <c r="BU800">
        <f>VLOOKUP(Table3[[#This Row],[Reference]],metron,13,FALSE)</f>
        <v>0.59053607588191415</v>
      </c>
      <c r="BV800">
        <f>VLOOKUP(Table3[[#This Row],[Reference]],metron,14,FALSE)</f>
        <v>0.50069274219332838</v>
      </c>
      <c r="BW800">
        <f>VLOOKUP(Table3[[#This Row],[Reference]],metron,15,FALSE)</f>
        <v>11.79715236686391</v>
      </c>
      <c r="BX800">
        <f>VLOOKUP(Table3[[#This Row],[Reference]],metron,16,FALSE)</f>
        <v>10.317122781065089</v>
      </c>
      <c r="BY800">
        <f>VLOOKUP(Table3[[#This Row],[Reference]],metron,17,FALSE)</f>
        <v>5.0637025966747622</v>
      </c>
      <c r="BZ800">
        <f>VLOOKUP(Table3[[#This Row],[Reference]],metron,18,FALSE)</f>
        <v>4.4674014571268454</v>
      </c>
      <c r="CA800">
        <f>VLOOKUP(Table3[[#This Row],[Reference]],metron,19,FALSE)</f>
        <v>6.7334497701891483</v>
      </c>
      <c r="CB800">
        <f>VLOOKUP(Table3[[#This Row],[Reference]],metron,20,FALSE)</f>
        <v>5.849721323938244</v>
      </c>
      <c r="CC800">
        <f>VLOOKUP(Table3[[#This Row],[Reference]],metron,21,FALSE)</f>
        <v>12.89644194756554</v>
      </c>
      <c r="CD800">
        <f>VLOOKUP(Table3[[#This Row],[Reference]],metron,22,FALSE)</f>
        <v>13.3434456928839</v>
      </c>
      <c r="CE800">
        <f>VLOOKUP(Table3[[#This Row],[Reference]],metron,23,FALSE)</f>
        <v>1.6144382124117971</v>
      </c>
      <c r="CF800">
        <f>VLOOKUP(Table3[[#This Row],[Reference]],metron,24,FALSE)</f>
        <v>1.9032024606477289</v>
      </c>
      <c r="CG800">
        <f>VLOOKUP(Table3[[#This Row],[Reference]],metron,25,FALSE)</f>
        <v>9.372172969060974E-2</v>
      </c>
      <c r="CH800">
        <f>VLOOKUP(Table3[[#This Row],[Reference]],metron,26,FALSE)</f>
        <v>0.11669983716301791</v>
      </c>
    </row>
    <row r="801" spans="1:86" hidden="1" x14ac:dyDescent="0.45">
      <c r="A801">
        <v>1615744800</v>
      </c>
      <c r="B801" t="s">
        <v>1122</v>
      </c>
      <c r="C801" t="s">
        <v>64</v>
      </c>
      <c r="D801" t="s">
        <v>65</v>
      </c>
      <c r="E801" t="s">
        <v>705</v>
      </c>
      <c r="F801" t="s">
        <v>693</v>
      </c>
      <c r="G801" t="s">
        <v>725</v>
      </c>
      <c r="H801">
        <v>11</v>
      </c>
      <c r="I801">
        <v>2.23</v>
      </c>
      <c r="J801">
        <v>1.27</v>
      </c>
      <c r="K801">
        <v>2</v>
      </c>
      <c r="L801">
        <v>1.38</v>
      </c>
      <c r="M801">
        <v>0</v>
      </c>
      <c r="N801">
        <v>2</v>
      </c>
      <c r="O801">
        <v>2</v>
      </c>
      <c r="P801">
        <v>0</v>
      </c>
      <c r="Q801">
        <v>0</v>
      </c>
      <c r="R801">
        <v>0</v>
      </c>
      <c r="T801" t="s">
        <v>152</v>
      </c>
      <c r="U801">
        <v>3</v>
      </c>
      <c r="V801">
        <v>3</v>
      </c>
      <c r="W801">
        <v>3</v>
      </c>
      <c r="X801">
        <v>1</v>
      </c>
      <c r="Y801">
        <v>2</v>
      </c>
      <c r="Z801">
        <v>0</v>
      </c>
      <c r="AA801">
        <v>1</v>
      </c>
      <c r="AB801">
        <v>3</v>
      </c>
      <c r="AC801">
        <v>2</v>
      </c>
      <c r="AD801">
        <v>0</v>
      </c>
      <c r="AE801">
        <v>8</v>
      </c>
      <c r="AF801">
        <v>17</v>
      </c>
      <c r="AG801">
        <v>0</v>
      </c>
      <c r="AH801">
        <v>4</v>
      </c>
      <c r="AI801">
        <v>8</v>
      </c>
      <c r="AJ801">
        <v>13</v>
      </c>
      <c r="AK801">
        <v>9</v>
      </c>
      <c r="AL801">
        <v>10</v>
      </c>
      <c r="AM801">
        <v>51</v>
      </c>
      <c r="AN801">
        <v>49</v>
      </c>
      <c r="AO801">
        <v>0.71</v>
      </c>
      <c r="AP801">
        <v>1.69</v>
      </c>
      <c r="AQ801">
        <v>2.1800000000000002</v>
      </c>
      <c r="AR801">
        <v>40</v>
      </c>
      <c r="AS801">
        <v>61</v>
      </c>
      <c r="AT801">
        <v>33</v>
      </c>
      <c r="AU801">
        <v>26</v>
      </c>
      <c r="AV801">
        <v>12</v>
      </c>
      <c r="AW801">
        <v>37</v>
      </c>
      <c r="AX801">
        <v>61</v>
      </c>
      <c r="AY801">
        <v>33</v>
      </c>
      <c r="AZ801">
        <v>73</v>
      </c>
      <c r="BA801">
        <v>11.65</v>
      </c>
      <c r="BB801">
        <v>3.36</v>
      </c>
      <c r="BC801">
        <v>2.56</v>
      </c>
      <c r="BD801">
        <v>3.32</v>
      </c>
      <c r="BE801">
        <v>2.65</v>
      </c>
      <c r="BF801">
        <f>(1/BC801+1/BD801+1/BE801-1)/3</f>
        <v>2.3062769947715427E-2</v>
      </c>
      <c r="BG801">
        <f>1/Table3[[#This Row],[odds_ft_home_team_win]]-Table3[[#This Row],[Margin/3]]</f>
        <v>0.36756223005228456</v>
      </c>
      <c r="BH801">
        <f>1/Table3[[#This Row],[odds_ft_draw]]-Table3[[#This Row],[Margin/3]]</f>
        <v>0.27814204932939302</v>
      </c>
      <c r="BI801">
        <f>1/Table3[[#This Row],[odds_ft_away_team_win]]-Table3[[#This Row],[Margin/3]]</f>
        <v>0.35429572061832232</v>
      </c>
      <c r="BJ801">
        <f>MROUND(Table3[[#This Row],[ProbH]]*100,2)/100</f>
        <v>0.36</v>
      </c>
      <c r="BK801">
        <v>1.3</v>
      </c>
      <c r="BL801">
        <v>1.88</v>
      </c>
      <c r="BM801">
        <v>3.15</v>
      </c>
      <c r="BN801">
        <v>6</v>
      </c>
      <c r="BO801">
        <v>1.77</v>
      </c>
      <c r="BP801">
        <v>2</v>
      </c>
      <c r="BQ801" t="s">
        <v>723</v>
      </c>
      <c r="BR801">
        <f>VLOOKUP(Table3[[#This Row],[Reference]],metron,10,FALSE)</f>
        <v>2.5110350525197691</v>
      </c>
      <c r="BS801">
        <f>VLOOKUP(Table3[[#This Row],[Reference]],metron,11,FALSE)</f>
        <v>1.269326094653606</v>
      </c>
      <c r="BT801">
        <f>VLOOKUP(Table3[[#This Row],[Reference]],metron,12,FALSE)</f>
        <v>1.2417089578661631</v>
      </c>
      <c r="BU801">
        <f>VLOOKUP(Table3[[#This Row],[Reference]],metron,13,FALSE)</f>
        <v>0.56586402266288949</v>
      </c>
      <c r="BV801">
        <f>VLOOKUP(Table3[[#This Row],[Reference]],metron,14,FALSE)</f>
        <v>0.55158168083097259</v>
      </c>
      <c r="BW801">
        <f>VLOOKUP(Table3[[#This Row],[Reference]],metron,15,FALSE)</f>
        <v>11.49400826446281</v>
      </c>
      <c r="BX801">
        <f>VLOOKUP(Table3[[#This Row],[Reference]],metron,16,FALSE)</f>
        <v>10.507231404958681</v>
      </c>
      <c r="BY801">
        <f>VLOOKUP(Table3[[#This Row],[Reference]],metron,17,FALSE)</f>
        <v>4.9238790406673623</v>
      </c>
      <c r="BZ801">
        <f>VLOOKUP(Table3[[#This Row],[Reference]],metron,18,FALSE)</f>
        <v>4.6296141814389991</v>
      </c>
      <c r="CA801">
        <f>VLOOKUP(Table3[[#This Row],[Reference]],metron,19,FALSE)</f>
        <v>6.5701292237954476</v>
      </c>
      <c r="CB801">
        <f>VLOOKUP(Table3[[#This Row],[Reference]],metron,20,FALSE)</f>
        <v>5.8776172235196817</v>
      </c>
      <c r="CC801">
        <f>VLOOKUP(Table3[[#This Row],[Reference]],metron,21,FALSE)</f>
        <v>12.798739495798319</v>
      </c>
      <c r="CD801">
        <f>VLOOKUP(Table3[[#This Row],[Reference]],metron,22,FALSE)</f>
        <v>12.98844537815126</v>
      </c>
      <c r="CE801">
        <f>VLOOKUP(Table3[[#This Row],[Reference]],metron,23,FALSE)</f>
        <v>1.604928297313674</v>
      </c>
      <c r="CF801">
        <f>VLOOKUP(Table3[[#This Row],[Reference]],metron,24,FALSE)</f>
        <v>1.791961219955565</v>
      </c>
      <c r="CG801">
        <f>VLOOKUP(Table3[[#This Row],[Reference]],metron,25,FALSE)</f>
        <v>8.887093516461321E-2</v>
      </c>
      <c r="CH801">
        <f>VLOOKUP(Table3[[#This Row],[Reference]],metron,26,FALSE)</f>
        <v>0.11694607150070691</v>
      </c>
    </row>
    <row r="802" spans="1:86" hidden="1" x14ac:dyDescent="0.45">
      <c r="A802">
        <v>1615766400</v>
      </c>
      <c r="B802" t="s">
        <v>1123</v>
      </c>
      <c r="C802" t="s">
        <v>64</v>
      </c>
      <c r="D802" t="s">
        <v>65</v>
      </c>
      <c r="E802" t="s">
        <v>683</v>
      </c>
      <c r="F802" t="s">
        <v>688</v>
      </c>
      <c r="G802" t="s">
        <v>668</v>
      </c>
      <c r="H802">
        <v>11</v>
      </c>
      <c r="I802">
        <v>1.69</v>
      </c>
      <c r="J802">
        <v>0.46</v>
      </c>
      <c r="K802">
        <v>1.82</v>
      </c>
      <c r="L802">
        <v>0.35</v>
      </c>
      <c r="M802">
        <v>2</v>
      </c>
      <c r="N802">
        <v>1</v>
      </c>
      <c r="O802">
        <v>3</v>
      </c>
      <c r="P802">
        <v>2</v>
      </c>
      <c r="Q802">
        <v>2</v>
      </c>
      <c r="R802">
        <v>0</v>
      </c>
      <c r="S802" t="s">
        <v>1124</v>
      </c>
      <c r="T802">
        <v>88</v>
      </c>
      <c r="U802">
        <v>6</v>
      </c>
      <c r="V802">
        <v>1</v>
      </c>
      <c r="W802">
        <v>5</v>
      </c>
      <c r="X802">
        <v>0</v>
      </c>
      <c r="Y802">
        <v>1</v>
      </c>
      <c r="Z802">
        <v>0</v>
      </c>
      <c r="AA802">
        <v>1</v>
      </c>
      <c r="AB802">
        <v>4</v>
      </c>
      <c r="AC802">
        <v>0</v>
      </c>
      <c r="AD802">
        <v>1</v>
      </c>
      <c r="AE802">
        <v>14</v>
      </c>
      <c r="AF802">
        <v>10</v>
      </c>
      <c r="AG802">
        <v>4</v>
      </c>
      <c r="AH802">
        <v>2</v>
      </c>
      <c r="AI802">
        <v>10</v>
      </c>
      <c r="AJ802">
        <v>8</v>
      </c>
      <c r="AK802">
        <v>9</v>
      </c>
      <c r="AL802">
        <v>11</v>
      </c>
      <c r="AM802">
        <v>48</v>
      </c>
      <c r="AN802">
        <v>52</v>
      </c>
      <c r="AO802">
        <v>1.53</v>
      </c>
      <c r="AP802">
        <v>1.04</v>
      </c>
      <c r="AQ802">
        <v>3</v>
      </c>
      <c r="AR802">
        <v>62</v>
      </c>
      <c r="AS802">
        <v>81</v>
      </c>
      <c r="AT802">
        <v>66</v>
      </c>
      <c r="AU802">
        <v>39</v>
      </c>
      <c r="AV802">
        <v>16</v>
      </c>
      <c r="AW802">
        <v>35</v>
      </c>
      <c r="AX802">
        <v>69</v>
      </c>
      <c r="AY802">
        <v>66</v>
      </c>
      <c r="AZ802">
        <v>85</v>
      </c>
      <c r="BA802">
        <v>8.5399999999999991</v>
      </c>
      <c r="BB802">
        <v>4.1500000000000004</v>
      </c>
      <c r="BC802">
        <v>2.31</v>
      </c>
      <c r="BD802">
        <v>3.42</v>
      </c>
      <c r="BE802">
        <v>2.9</v>
      </c>
      <c r="BF802">
        <f>(1/BC802+1/BD802+1/BE802-1)/3</f>
        <v>2.337522664201434E-2</v>
      </c>
      <c r="BG802">
        <f>1/Table3[[#This Row],[odds_ft_home_team_win]]-Table3[[#This Row],[Margin/3]]</f>
        <v>0.40952520625841854</v>
      </c>
      <c r="BH802">
        <f>1/Table3[[#This Row],[odds_ft_draw]]-Table3[[#This Row],[Margin/3]]</f>
        <v>0.26902243417669908</v>
      </c>
      <c r="BI802">
        <f>1/Table3[[#This Row],[odds_ft_away_team_win]]-Table3[[#This Row],[Margin/3]]</f>
        <v>0.32145235956488222</v>
      </c>
      <c r="BJ802">
        <f>MROUND(Table3[[#This Row],[ProbH]]*100,2)/100</f>
        <v>0.4</v>
      </c>
      <c r="BK802">
        <v>1.32</v>
      </c>
      <c r="BL802">
        <v>1.83</v>
      </c>
      <c r="BM802">
        <v>3.1</v>
      </c>
      <c r="BN802">
        <v>6</v>
      </c>
      <c r="BO802">
        <v>1.74</v>
      </c>
      <c r="BP802">
        <v>2</v>
      </c>
      <c r="BQ802" t="s">
        <v>726</v>
      </c>
      <c r="BR802">
        <f>VLOOKUP(Table3[[#This Row],[Reference]],metron,10,FALSE)</f>
        <v>2.4956155335383219</v>
      </c>
      <c r="BS802">
        <f>VLOOKUP(Table3[[#This Row],[Reference]],metron,11,FALSE)</f>
        <v>1.344038264434575</v>
      </c>
      <c r="BT802">
        <f>VLOOKUP(Table3[[#This Row],[Reference]],metron,12,FALSE)</f>
        <v>1.1515772691037469</v>
      </c>
      <c r="BU802">
        <f>VLOOKUP(Table3[[#This Row],[Reference]],metron,13,FALSE)</f>
        <v>0.59936225942375587</v>
      </c>
      <c r="BV802">
        <f>VLOOKUP(Table3[[#This Row],[Reference]],metron,14,FALSE)</f>
        <v>0.50723152260562576</v>
      </c>
      <c r="BW802">
        <f>VLOOKUP(Table3[[#This Row],[Reference]],metron,15,FALSE)</f>
        <v>11.99278846153846</v>
      </c>
      <c r="BX802">
        <f>VLOOKUP(Table3[[#This Row],[Reference]],metron,16,FALSE)</f>
        <v>10.0277534965035</v>
      </c>
      <c r="BY802">
        <f>VLOOKUP(Table3[[#This Row],[Reference]],metron,17,FALSE)</f>
        <v>5.2857459543338514</v>
      </c>
      <c r="BZ802">
        <f>VLOOKUP(Table3[[#This Row],[Reference]],metron,18,FALSE)</f>
        <v>4.4067834183107957</v>
      </c>
      <c r="CA802">
        <f>VLOOKUP(Table3[[#This Row],[Reference]],metron,19,FALSE)</f>
        <v>6.7070425072046085</v>
      </c>
      <c r="CB802">
        <f>VLOOKUP(Table3[[#This Row],[Reference]],metron,20,FALSE)</f>
        <v>5.6209700781927046</v>
      </c>
      <c r="CC802">
        <f>VLOOKUP(Table3[[#This Row],[Reference]],metron,21,FALSE)</f>
        <v>13.04463690872752</v>
      </c>
      <c r="CD802">
        <f>VLOOKUP(Table3[[#This Row],[Reference]],metron,22,FALSE)</f>
        <v>13.49811236953142</v>
      </c>
      <c r="CE802">
        <f>VLOOKUP(Table3[[#This Row],[Reference]],metron,23,FALSE)</f>
        <v>1.5836526181353769</v>
      </c>
      <c r="CF802">
        <f>VLOOKUP(Table3[[#This Row],[Reference]],metron,24,FALSE)</f>
        <v>1.8744146445295871</v>
      </c>
      <c r="CG802">
        <f>VLOOKUP(Table3[[#This Row],[Reference]],metron,25,FALSE)</f>
        <v>8.5994040017028525E-2</v>
      </c>
      <c r="CH802">
        <f>VLOOKUP(Table3[[#This Row],[Reference]],metron,26,FALSE)</f>
        <v>0.13452532992762881</v>
      </c>
    </row>
    <row r="803" spans="1:86" hidden="1" x14ac:dyDescent="0.45">
      <c r="A803">
        <v>1615773600</v>
      </c>
      <c r="B803" t="s">
        <v>1125</v>
      </c>
      <c r="C803" t="s">
        <v>64</v>
      </c>
      <c r="D803" t="s">
        <v>65</v>
      </c>
      <c r="E803" t="s">
        <v>666</v>
      </c>
      <c r="F803" t="s">
        <v>694</v>
      </c>
      <c r="G803" t="s">
        <v>743</v>
      </c>
      <c r="H803">
        <v>11</v>
      </c>
      <c r="I803">
        <v>1.69</v>
      </c>
      <c r="J803">
        <v>1.46</v>
      </c>
      <c r="K803">
        <v>1.6</v>
      </c>
      <c r="L803">
        <v>1.63</v>
      </c>
      <c r="M803">
        <v>0</v>
      </c>
      <c r="N803">
        <v>3</v>
      </c>
      <c r="O803">
        <v>3</v>
      </c>
      <c r="P803">
        <v>1</v>
      </c>
      <c r="Q803">
        <v>0</v>
      </c>
      <c r="R803">
        <v>1</v>
      </c>
      <c r="T803" t="s">
        <v>1126</v>
      </c>
      <c r="U803">
        <v>1</v>
      </c>
      <c r="V803">
        <v>4</v>
      </c>
      <c r="W803">
        <v>1</v>
      </c>
      <c r="X803">
        <v>1</v>
      </c>
      <c r="Y803">
        <v>2</v>
      </c>
      <c r="Z803">
        <v>0</v>
      </c>
      <c r="AA803">
        <v>1</v>
      </c>
      <c r="AB803">
        <v>1</v>
      </c>
      <c r="AC803">
        <v>1</v>
      </c>
      <c r="AD803">
        <v>1</v>
      </c>
      <c r="AE803">
        <v>6</v>
      </c>
      <c r="AF803">
        <v>17</v>
      </c>
      <c r="AG803">
        <v>2</v>
      </c>
      <c r="AH803">
        <v>9</v>
      </c>
      <c r="AI803">
        <v>4</v>
      </c>
      <c r="AJ803">
        <v>8</v>
      </c>
      <c r="AK803">
        <v>15</v>
      </c>
      <c r="AL803">
        <v>16</v>
      </c>
      <c r="AM803">
        <v>46</v>
      </c>
      <c r="AN803">
        <v>54</v>
      </c>
      <c r="AO803">
        <v>0.7</v>
      </c>
      <c r="AP803">
        <v>2.08</v>
      </c>
      <c r="AQ803">
        <v>2.4</v>
      </c>
      <c r="AR803">
        <v>63</v>
      </c>
      <c r="AS803">
        <v>73</v>
      </c>
      <c r="AT803">
        <v>41</v>
      </c>
      <c r="AU803">
        <v>21</v>
      </c>
      <c r="AV803">
        <v>15</v>
      </c>
      <c r="AW803">
        <v>31</v>
      </c>
      <c r="AX803">
        <v>66</v>
      </c>
      <c r="AY803">
        <v>28</v>
      </c>
      <c r="AZ803">
        <v>77</v>
      </c>
      <c r="BA803">
        <v>10.46</v>
      </c>
      <c r="BB803">
        <v>3.17</v>
      </c>
      <c r="BC803">
        <v>2.7</v>
      </c>
      <c r="BD803">
        <v>2.95</v>
      </c>
      <c r="BE803">
        <v>2.8</v>
      </c>
      <c r="BF803">
        <f>(1/BC803+1/BD803+1/BE803-1)/3</f>
        <v>2.2165426120228354E-2</v>
      </c>
      <c r="BG803">
        <f>1/Table3[[#This Row],[odds_ft_home_team_win]]-Table3[[#This Row],[Margin/3]]</f>
        <v>0.34820494425014198</v>
      </c>
      <c r="BH803">
        <f>1/Table3[[#This Row],[odds_ft_draw]]-Table3[[#This Row],[Margin/3]]</f>
        <v>0.31681762472722924</v>
      </c>
      <c r="BI803">
        <f>1/Table3[[#This Row],[odds_ft_away_team_win]]-Table3[[#This Row],[Margin/3]]</f>
        <v>0.33497743102262878</v>
      </c>
      <c r="BJ803">
        <f>MROUND(Table3[[#This Row],[ProbH]]*100,2)/100</f>
        <v>0.34</v>
      </c>
      <c r="BK803">
        <v>1.5</v>
      </c>
      <c r="BL803">
        <v>2.2999999999999998</v>
      </c>
      <c r="BM803">
        <v>4.1500000000000004</v>
      </c>
      <c r="BN803">
        <v>8.5</v>
      </c>
      <c r="BO803">
        <v>2.0499999999999998</v>
      </c>
      <c r="BP803">
        <v>1.74</v>
      </c>
      <c r="BQ803" t="s">
        <v>669</v>
      </c>
      <c r="BR803">
        <f>VLOOKUP(Table3[[#This Row],[Reference]],metron,10,FALSE)</f>
        <v>2.5229727551184897</v>
      </c>
      <c r="BS803">
        <f>VLOOKUP(Table3[[#This Row],[Reference]],metron,11,FALSE)</f>
        <v>1.228921489601805</v>
      </c>
      <c r="BT803">
        <f>VLOOKUP(Table3[[#This Row],[Reference]],metron,12,FALSE)</f>
        <v>1.2940512655166849</v>
      </c>
      <c r="BU803">
        <f>VLOOKUP(Table3[[#This Row],[Reference]],metron,13,FALSE)</f>
        <v>0.53240890035472432</v>
      </c>
      <c r="BV803">
        <f>VLOOKUP(Table3[[#This Row],[Reference]],metron,14,FALSE)</f>
        <v>0.56514027732989358</v>
      </c>
      <c r="BW803">
        <f>VLOOKUP(Table3[[#This Row],[Reference]],metron,15,FALSE)</f>
        <v>11.417888124439131</v>
      </c>
      <c r="BX803">
        <f>VLOOKUP(Table3[[#This Row],[Reference]],metron,16,FALSE)</f>
        <v>10.76308704756207</v>
      </c>
      <c r="BY803">
        <f>VLOOKUP(Table3[[#This Row],[Reference]],metron,17,FALSE)</f>
        <v>4.8317672021824798</v>
      </c>
      <c r="BZ803">
        <f>VLOOKUP(Table3[[#This Row],[Reference]],metron,18,FALSE)</f>
        <v>4.6698999696877843</v>
      </c>
      <c r="CA803">
        <f>VLOOKUP(Table3[[#This Row],[Reference]],metron,19,FALSE)</f>
        <v>6.5861209222566508</v>
      </c>
      <c r="CB803">
        <f>VLOOKUP(Table3[[#This Row],[Reference]],metron,20,FALSE)</f>
        <v>6.093187077874286</v>
      </c>
      <c r="CC803">
        <f>VLOOKUP(Table3[[#This Row],[Reference]],metron,21,FALSE)</f>
        <v>12.685679611650491</v>
      </c>
      <c r="CD803">
        <f>VLOOKUP(Table3[[#This Row],[Reference]],metron,22,FALSE)</f>
        <v>13.02639563106796</v>
      </c>
      <c r="CE803">
        <f>VLOOKUP(Table3[[#This Row],[Reference]],metron,23,FALSE)</f>
        <v>1.6481211768132831</v>
      </c>
      <c r="CF803">
        <f>VLOOKUP(Table3[[#This Row],[Reference]],metron,24,FALSE)</f>
        <v>1.8572676958928049</v>
      </c>
      <c r="CG803">
        <f>VLOOKUP(Table3[[#This Row],[Reference]],metron,25,FALSE)</f>
        <v>9.641712787649287E-2</v>
      </c>
      <c r="CH803">
        <f>VLOOKUP(Table3[[#This Row],[Reference]],metron,26,FALSE)</f>
        <v>0.11302068161957469</v>
      </c>
    </row>
    <row r="804" spans="1:86" hidden="1" x14ac:dyDescent="0.45">
      <c r="A804">
        <v>1615863600</v>
      </c>
      <c r="B804" t="s">
        <v>1127</v>
      </c>
      <c r="C804" t="s">
        <v>64</v>
      </c>
      <c r="D804" t="s">
        <v>65</v>
      </c>
      <c r="E804" t="s">
        <v>667</v>
      </c>
      <c r="F804" t="s">
        <v>660</v>
      </c>
      <c r="G804" t="s">
        <v>673</v>
      </c>
      <c r="H804">
        <v>11</v>
      </c>
      <c r="I804">
        <v>2.19</v>
      </c>
      <c r="J804">
        <v>0.87</v>
      </c>
      <c r="K804">
        <v>2.29</v>
      </c>
      <c r="L804">
        <v>0.72</v>
      </c>
      <c r="M804">
        <v>3</v>
      </c>
      <c r="N804">
        <v>1</v>
      </c>
      <c r="O804">
        <v>4</v>
      </c>
      <c r="P804">
        <v>2</v>
      </c>
      <c r="Q804">
        <v>2</v>
      </c>
      <c r="R804">
        <v>0</v>
      </c>
      <c r="S804" t="s">
        <v>1128</v>
      </c>
      <c r="T804">
        <v>87</v>
      </c>
      <c r="U804">
        <v>1</v>
      </c>
      <c r="V804">
        <v>5</v>
      </c>
      <c r="W804">
        <v>2</v>
      </c>
      <c r="X804">
        <v>0</v>
      </c>
      <c r="Y804">
        <v>3</v>
      </c>
      <c r="Z804">
        <v>0</v>
      </c>
      <c r="AA804">
        <v>1</v>
      </c>
      <c r="AB804">
        <v>1</v>
      </c>
      <c r="AC804">
        <v>0</v>
      </c>
      <c r="AD804">
        <v>3</v>
      </c>
      <c r="AE804">
        <v>10</v>
      </c>
      <c r="AF804">
        <v>12</v>
      </c>
      <c r="AG804">
        <v>4</v>
      </c>
      <c r="AH804">
        <v>6</v>
      </c>
      <c r="AI804">
        <v>6</v>
      </c>
      <c r="AJ804">
        <v>6</v>
      </c>
      <c r="AK804">
        <v>16</v>
      </c>
      <c r="AL804">
        <v>20</v>
      </c>
      <c r="AM804">
        <v>70</v>
      </c>
      <c r="AN804">
        <v>30</v>
      </c>
      <c r="AO804">
        <v>1.22</v>
      </c>
      <c r="AP804">
        <v>1.48</v>
      </c>
      <c r="AQ804">
        <v>2.3199999999999998</v>
      </c>
      <c r="AR804">
        <v>52</v>
      </c>
      <c r="AS804">
        <v>68</v>
      </c>
      <c r="AT804">
        <v>42</v>
      </c>
      <c r="AU804">
        <v>20</v>
      </c>
      <c r="AV804">
        <v>7</v>
      </c>
      <c r="AW804">
        <v>23</v>
      </c>
      <c r="AX804">
        <v>65</v>
      </c>
      <c r="AY804">
        <v>39</v>
      </c>
      <c r="AZ804">
        <v>81</v>
      </c>
      <c r="BA804">
        <v>7.14</v>
      </c>
      <c r="BB804">
        <v>5</v>
      </c>
      <c r="BC804">
        <v>1.47</v>
      </c>
      <c r="BD804">
        <v>4.25</v>
      </c>
      <c r="BE804">
        <v>6.25</v>
      </c>
      <c r="BF804">
        <f>(1/BC804+1/BD804+1/BE804-1)/3</f>
        <v>2.5188742163532025E-2</v>
      </c>
      <c r="BG804">
        <f>1/Table3[[#This Row],[odds_ft_home_team_win]]-Table3[[#This Row],[Margin/3]]</f>
        <v>0.65508336668000533</v>
      </c>
      <c r="BH804">
        <f>1/Table3[[#This Row],[odds_ft_draw]]-Table3[[#This Row],[Margin/3]]</f>
        <v>0.21010537548352679</v>
      </c>
      <c r="BI804">
        <f>1/Table3[[#This Row],[odds_ft_away_team_win]]-Table3[[#This Row],[Margin/3]]</f>
        <v>0.13481125783646797</v>
      </c>
      <c r="BJ804">
        <f>MROUND(Table3[[#This Row],[ProbH]]*100,2)/100</f>
        <v>0.66</v>
      </c>
      <c r="BK804">
        <v>1.29</v>
      </c>
      <c r="BL804">
        <v>1.83</v>
      </c>
      <c r="BM804">
        <v>3.05</v>
      </c>
      <c r="BN804">
        <v>6</v>
      </c>
      <c r="BO804">
        <v>2</v>
      </c>
      <c r="BP804">
        <v>1.77</v>
      </c>
      <c r="BQ804" t="s">
        <v>736</v>
      </c>
      <c r="BR804">
        <f>VLOOKUP(Table3[[#This Row],[Reference]],metron,10,FALSE)</f>
        <v>2.9251336898395728</v>
      </c>
      <c r="BS804">
        <f>VLOOKUP(Table3[[#This Row],[Reference]],metron,11,FALSE)</f>
        <v>2.089675030851502</v>
      </c>
      <c r="BT804">
        <f>VLOOKUP(Table3[[#This Row],[Reference]],metron,12,FALSE)</f>
        <v>0.8354586589880707</v>
      </c>
      <c r="BU804">
        <f>VLOOKUP(Table3[[#This Row],[Reference]],metron,13,FALSE)</f>
        <v>0.92472233648704238</v>
      </c>
      <c r="BV804">
        <f>VLOOKUP(Table3[[#This Row],[Reference]],metron,14,FALSE)</f>
        <v>0.35252982311805842</v>
      </c>
      <c r="BW804">
        <f>VLOOKUP(Table3[[#This Row],[Reference]],metron,15,FALSE)</f>
        <v>15.366666666666671</v>
      </c>
      <c r="BX804">
        <f>VLOOKUP(Table3[[#This Row],[Reference]],metron,16,FALSE)</f>
        <v>8.5234848484848484</v>
      </c>
      <c r="BY804">
        <f>VLOOKUP(Table3[[#This Row],[Reference]],metron,17,FALSE)</f>
        <v>6.6873065015479876</v>
      </c>
      <c r="BZ804">
        <f>VLOOKUP(Table3[[#This Row],[Reference]],metron,18,FALSE)</f>
        <v>3.3490712074303399</v>
      </c>
      <c r="CA804">
        <f>VLOOKUP(Table3[[#This Row],[Reference]],metron,19,FALSE)</f>
        <v>8.679360165118684</v>
      </c>
      <c r="CB804">
        <f>VLOOKUP(Table3[[#This Row],[Reference]],metron,20,FALSE)</f>
        <v>5.1744136410545085</v>
      </c>
      <c r="CC804">
        <f>VLOOKUP(Table3[[#This Row],[Reference]],metron,21,FALSE)</f>
        <v>12.62384615384615</v>
      </c>
      <c r="CD804">
        <f>VLOOKUP(Table3[[#This Row],[Reference]],metron,22,FALSE)</f>
        <v>13.844615384615381</v>
      </c>
      <c r="CE804">
        <f>VLOOKUP(Table3[[#This Row],[Reference]],metron,23,FALSE)</f>
        <v>1.369710467706013</v>
      </c>
      <c r="CF804">
        <f>VLOOKUP(Table3[[#This Row],[Reference]],metron,24,FALSE)</f>
        <v>2.0920564216778019</v>
      </c>
      <c r="CG804">
        <f>VLOOKUP(Table3[[#This Row],[Reference]],metron,25,FALSE)</f>
        <v>7.126948775055679E-2</v>
      </c>
      <c r="CH804">
        <f>VLOOKUP(Table3[[#This Row],[Reference]],metron,26,FALSE)</f>
        <v>0.13214550853749071</v>
      </c>
    </row>
    <row r="805" spans="1:86" hidden="1" x14ac:dyDescent="0.45">
      <c r="A805">
        <v>1616119200</v>
      </c>
      <c r="B805" t="s">
        <v>1129</v>
      </c>
      <c r="C805" t="s">
        <v>64</v>
      </c>
      <c r="D805" t="s">
        <v>65</v>
      </c>
      <c r="E805" t="s">
        <v>693</v>
      </c>
      <c r="F805" t="s">
        <v>661</v>
      </c>
      <c r="G805" t="s">
        <v>731</v>
      </c>
      <c r="H805">
        <v>12</v>
      </c>
      <c r="I805">
        <v>1.1299999999999999</v>
      </c>
      <c r="J805">
        <v>1.54</v>
      </c>
      <c r="K805">
        <v>1.43</v>
      </c>
      <c r="L805">
        <v>1.47</v>
      </c>
      <c r="M805">
        <v>1</v>
      </c>
      <c r="N805">
        <v>0</v>
      </c>
      <c r="O805">
        <v>1</v>
      </c>
      <c r="P805">
        <v>0</v>
      </c>
      <c r="Q805">
        <v>0</v>
      </c>
      <c r="R805">
        <v>0</v>
      </c>
      <c r="S805">
        <v>82</v>
      </c>
      <c r="U805">
        <v>2</v>
      </c>
      <c r="V805">
        <v>8</v>
      </c>
      <c r="W805">
        <v>1</v>
      </c>
      <c r="X805">
        <v>0</v>
      </c>
      <c r="Y805">
        <v>0</v>
      </c>
      <c r="Z805">
        <v>0</v>
      </c>
      <c r="AA805">
        <v>0</v>
      </c>
      <c r="AB805">
        <v>1</v>
      </c>
      <c r="AC805">
        <v>0</v>
      </c>
      <c r="AD805">
        <v>0</v>
      </c>
      <c r="AE805">
        <v>11</v>
      </c>
      <c r="AF805">
        <v>11</v>
      </c>
      <c r="AG805">
        <v>5</v>
      </c>
      <c r="AH805">
        <v>2</v>
      </c>
      <c r="AI805">
        <v>6</v>
      </c>
      <c r="AJ805">
        <v>9</v>
      </c>
      <c r="AK805">
        <v>12</v>
      </c>
      <c r="AL805">
        <v>10</v>
      </c>
      <c r="AM805">
        <v>36</v>
      </c>
      <c r="AN805">
        <v>64</v>
      </c>
      <c r="AO805">
        <v>1.22</v>
      </c>
      <c r="AP805">
        <v>1.28</v>
      </c>
      <c r="AQ805">
        <v>2.23</v>
      </c>
      <c r="AR805">
        <v>50</v>
      </c>
      <c r="AS805">
        <v>69</v>
      </c>
      <c r="AT805">
        <v>29</v>
      </c>
      <c r="AU805">
        <v>18</v>
      </c>
      <c r="AV805">
        <v>8</v>
      </c>
      <c r="AW805">
        <v>29</v>
      </c>
      <c r="AX805">
        <v>65</v>
      </c>
      <c r="AY805">
        <v>33</v>
      </c>
      <c r="AZ805">
        <v>73</v>
      </c>
      <c r="BA805">
        <v>10.61</v>
      </c>
      <c r="BB805">
        <v>4.55</v>
      </c>
      <c r="BC805">
        <v>2.2000000000000002</v>
      </c>
      <c r="BD805">
        <v>3.15</v>
      </c>
      <c r="BE805">
        <v>3.35</v>
      </c>
      <c r="BF805">
        <f>(1/BC805+1/BD805+1/BE805-1)/3</f>
        <v>2.3504411564113054E-2</v>
      </c>
      <c r="BG805">
        <f>1/Table3[[#This Row],[odds_ft_home_team_win]]-Table3[[#This Row],[Margin/3]]</f>
        <v>0.43104104298134149</v>
      </c>
      <c r="BH805">
        <f>1/Table3[[#This Row],[odds_ft_draw]]-Table3[[#This Row],[Margin/3]]</f>
        <v>0.29395590589620441</v>
      </c>
      <c r="BI805">
        <f>1/Table3[[#This Row],[odds_ft_away_team_win]]-Table3[[#This Row],[Margin/3]]</f>
        <v>0.2750030511224541</v>
      </c>
      <c r="BJ805">
        <f>MROUND(Table3[[#This Row],[ProbH]]*100,2)/100</f>
        <v>0.44</v>
      </c>
      <c r="BK805">
        <v>1.45</v>
      </c>
      <c r="BL805">
        <v>2.25</v>
      </c>
      <c r="BM805">
        <v>3.95</v>
      </c>
      <c r="BN805">
        <v>8</v>
      </c>
      <c r="BO805">
        <v>2</v>
      </c>
      <c r="BP805">
        <v>1.74</v>
      </c>
      <c r="BQ805" t="s">
        <v>698</v>
      </c>
      <c r="BR805">
        <f>VLOOKUP(Table3[[#This Row],[Reference]],metron,10,FALSE)</f>
        <v>2.4807646356033461</v>
      </c>
      <c r="BS805">
        <f>VLOOKUP(Table3[[#This Row],[Reference]],metron,11,FALSE)</f>
        <v>1.4140979689366791</v>
      </c>
      <c r="BT805">
        <f>VLOOKUP(Table3[[#This Row],[Reference]],metron,12,FALSE)</f>
        <v>1.0666666666666671</v>
      </c>
      <c r="BU805">
        <f>VLOOKUP(Table3[[#This Row],[Reference]],metron,13,FALSE)</f>
        <v>0.62712066905615294</v>
      </c>
      <c r="BV805">
        <f>VLOOKUP(Table3[[#This Row],[Reference]],metron,14,FALSE)</f>
        <v>0.46009557945041818</v>
      </c>
      <c r="BW805">
        <f>VLOOKUP(Table3[[#This Row],[Reference]],metron,15,FALSE)</f>
        <v>12.56969280146722</v>
      </c>
      <c r="BX805">
        <f>VLOOKUP(Table3[[#This Row],[Reference]],metron,16,FALSE)</f>
        <v>9.8695552498853729</v>
      </c>
      <c r="BY805">
        <f>VLOOKUP(Table3[[#This Row],[Reference]],metron,17,FALSE)</f>
        <v>5.2754256787850897</v>
      </c>
      <c r="BZ805">
        <f>VLOOKUP(Table3[[#This Row],[Reference]],metron,18,FALSE)</f>
        <v>4.1279337321675103</v>
      </c>
      <c r="CA805">
        <f>VLOOKUP(Table3[[#This Row],[Reference]],metron,19,FALSE)</f>
        <v>7.2942671226821298</v>
      </c>
      <c r="CB805">
        <f>VLOOKUP(Table3[[#This Row],[Reference]],metron,20,FALSE)</f>
        <v>5.7416215177178627</v>
      </c>
      <c r="CC805">
        <f>VLOOKUP(Table3[[#This Row],[Reference]],metron,21,FALSE)</f>
        <v>12.897246007868549</v>
      </c>
      <c r="CD805">
        <f>VLOOKUP(Table3[[#This Row],[Reference]],metron,22,FALSE)</f>
        <v>13.507058551261281</v>
      </c>
      <c r="CE805">
        <f>VLOOKUP(Table3[[#This Row],[Reference]],metron,23,FALSE)</f>
        <v>1.576522702104098</v>
      </c>
      <c r="CF805">
        <f>VLOOKUP(Table3[[#This Row],[Reference]],metron,24,FALSE)</f>
        <v>1.917165005537099</v>
      </c>
      <c r="CG805">
        <f>VLOOKUP(Table3[[#This Row],[Reference]],metron,25,FALSE)</f>
        <v>8.4385382059800659E-2</v>
      </c>
      <c r="CH805">
        <f>VLOOKUP(Table3[[#This Row],[Reference]],metron,26,FALSE)</f>
        <v>0.1233665559246955</v>
      </c>
    </row>
    <row r="806" spans="1:86" hidden="1" x14ac:dyDescent="0.45">
      <c r="A806">
        <v>1616202000</v>
      </c>
      <c r="B806" t="s">
        <v>1130</v>
      </c>
      <c r="C806" t="s">
        <v>64</v>
      </c>
      <c r="D806" t="s">
        <v>65</v>
      </c>
      <c r="E806" t="s">
        <v>660</v>
      </c>
      <c r="F806" t="s">
        <v>689</v>
      </c>
      <c r="G806" t="s">
        <v>710</v>
      </c>
      <c r="H806">
        <v>12</v>
      </c>
      <c r="I806">
        <v>1.38</v>
      </c>
      <c r="J806">
        <v>0.71</v>
      </c>
      <c r="K806">
        <v>1.29</v>
      </c>
      <c r="L806">
        <v>0.59</v>
      </c>
      <c r="M806">
        <v>1</v>
      </c>
      <c r="N806">
        <v>0</v>
      </c>
      <c r="O806">
        <v>1</v>
      </c>
      <c r="P806">
        <v>0</v>
      </c>
      <c r="Q806">
        <v>0</v>
      </c>
      <c r="R806">
        <v>0</v>
      </c>
      <c r="S806" t="s">
        <v>77</v>
      </c>
      <c r="U806">
        <v>8</v>
      </c>
      <c r="V806">
        <v>0</v>
      </c>
      <c r="W806">
        <v>2</v>
      </c>
      <c r="X806">
        <v>0</v>
      </c>
      <c r="Y806">
        <v>4</v>
      </c>
      <c r="Z806">
        <v>0</v>
      </c>
      <c r="AA806">
        <v>0</v>
      </c>
      <c r="AB806">
        <v>2</v>
      </c>
      <c r="AC806">
        <v>1</v>
      </c>
      <c r="AD806">
        <v>3</v>
      </c>
      <c r="AE806">
        <v>21</v>
      </c>
      <c r="AF806">
        <v>7</v>
      </c>
      <c r="AG806">
        <v>5</v>
      </c>
      <c r="AH806">
        <v>0</v>
      </c>
      <c r="AI806">
        <v>16</v>
      </c>
      <c r="AJ806">
        <v>7</v>
      </c>
      <c r="AK806">
        <v>15</v>
      </c>
      <c r="AL806">
        <v>15</v>
      </c>
      <c r="AM806">
        <v>46</v>
      </c>
      <c r="AN806">
        <v>54</v>
      </c>
      <c r="AO806">
        <v>2.0299999999999998</v>
      </c>
      <c r="AP806">
        <v>0.63</v>
      </c>
      <c r="AQ806">
        <v>2.66</v>
      </c>
      <c r="AR806">
        <v>59</v>
      </c>
      <c r="AS806">
        <v>85</v>
      </c>
      <c r="AT806">
        <v>44</v>
      </c>
      <c r="AU806">
        <v>22</v>
      </c>
      <c r="AV806">
        <v>15</v>
      </c>
      <c r="AW806">
        <v>37</v>
      </c>
      <c r="AX806">
        <v>82</v>
      </c>
      <c r="AY806">
        <v>37</v>
      </c>
      <c r="AZ806">
        <v>89</v>
      </c>
      <c r="BA806">
        <v>7.79</v>
      </c>
      <c r="BB806">
        <v>5.19</v>
      </c>
      <c r="BC806">
        <v>2.27</v>
      </c>
      <c r="BD806">
        <v>3.42</v>
      </c>
      <c r="BE806">
        <v>3.39</v>
      </c>
      <c r="BF806">
        <f>(1/BC806+1/BD806+1/BE806-1)/3</f>
        <v>9.303848639136655E-3</v>
      </c>
      <c r="BG806">
        <f>1/Table3[[#This Row],[odds_ft_home_team_win]]-Table3[[#This Row],[Margin/3]]</f>
        <v>0.43122478572209683</v>
      </c>
      <c r="BH806">
        <f>1/Table3[[#This Row],[odds_ft_draw]]-Table3[[#This Row],[Margin/3]]</f>
        <v>0.2830938121795768</v>
      </c>
      <c r="BI806">
        <f>1/Table3[[#This Row],[odds_ft_away_team_win]]-Table3[[#This Row],[Margin/3]]</f>
        <v>0.28568140209832649</v>
      </c>
      <c r="BJ806">
        <f>MROUND(Table3[[#This Row],[ProbH]]*100,2)/100</f>
        <v>0.44</v>
      </c>
      <c r="BK806">
        <v>1.33</v>
      </c>
      <c r="BL806">
        <v>2.0499999999999998</v>
      </c>
      <c r="BM806">
        <v>3.6</v>
      </c>
      <c r="BN806">
        <v>7</v>
      </c>
      <c r="BO806">
        <v>1.91</v>
      </c>
      <c r="BP806">
        <v>1.83</v>
      </c>
      <c r="BQ806" t="s">
        <v>664</v>
      </c>
      <c r="BR806">
        <f>VLOOKUP(Table3[[#This Row],[Reference]],metron,10,FALSE)</f>
        <v>2.4807646356033461</v>
      </c>
      <c r="BS806">
        <f>VLOOKUP(Table3[[#This Row],[Reference]],metron,11,FALSE)</f>
        <v>1.4140979689366791</v>
      </c>
      <c r="BT806">
        <f>VLOOKUP(Table3[[#This Row],[Reference]],metron,12,FALSE)</f>
        <v>1.0666666666666671</v>
      </c>
      <c r="BU806">
        <f>VLOOKUP(Table3[[#This Row],[Reference]],metron,13,FALSE)</f>
        <v>0.62712066905615294</v>
      </c>
      <c r="BV806">
        <f>VLOOKUP(Table3[[#This Row],[Reference]],metron,14,FALSE)</f>
        <v>0.46009557945041818</v>
      </c>
      <c r="BW806">
        <f>VLOOKUP(Table3[[#This Row],[Reference]],metron,15,FALSE)</f>
        <v>12.56969280146722</v>
      </c>
      <c r="BX806">
        <f>VLOOKUP(Table3[[#This Row],[Reference]],metron,16,FALSE)</f>
        <v>9.8695552498853729</v>
      </c>
      <c r="BY806">
        <f>VLOOKUP(Table3[[#This Row],[Reference]],metron,17,FALSE)</f>
        <v>5.2754256787850897</v>
      </c>
      <c r="BZ806">
        <f>VLOOKUP(Table3[[#This Row],[Reference]],metron,18,FALSE)</f>
        <v>4.1279337321675103</v>
      </c>
      <c r="CA806">
        <f>VLOOKUP(Table3[[#This Row],[Reference]],metron,19,FALSE)</f>
        <v>7.2942671226821298</v>
      </c>
      <c r="CB806">
        <f>VLOOKUP(Table3[[#This Row],[Reference]],metron,20,FALSE)</f>
        <v>5.7416215177178627</v>
      </c>
      <c r="CC806">
        <f>VLOOKUP(Table3[[#This Row],[Reference]],metron,21,FALSE)</f>
        <v>12.897246007868549</v>
      </c>
      <c r="CD806">
        <f>VLOOKUP(Table3[[#This Row],[Reference]],metron,22,FALSE)</f>
        <v>13.507058551261281</v>
      </c>
      <c r="CE806">
        <f>VLOOKUP(Table3[[#This Row],[Reference]],metron,23,FALSE)</f>
        <v>1.576522702104098</v>
      </c>
      <c r="CF806">
        <f>VLOOKUP(Table3[[#This Row],[Reference]],metron,24,FALSE)</f>
        <v>1.917165005537099</v>
      </c>
      <c r="CG806">
        <f>VLOOKUP(Table3[[#This Row],[Reference]],metron,25,FALSE)</f>
        <v>8.4385382059800659E-2</v>
      </c>
      <c r="CH806">
        <f>VLOOKUP(Table3[[#This Row],[Reference]],metron,26,FALSE)</f>
        <v>0.1233665559246955</v>
      </c>
    </row>
    <row r="807" spans="1:86" hidden="1" x14ac:dyDescent="0.45">
      <c r="A807">
        <v>1616209200</v>
      </c>
      <c r="B807" t="s">
        <v>1131</v>
      </c>
      <c r="C807" t="s">
        <v>64</v>
      </c>
      <c r="D807" t="s">
        <v>65</v>
      </c>
      <c r="E807" t="s">
        <v>699</v>
      </c>
      <c r="F807" t="s">
        <v>694</v>
      </c>
      <c r="G807" t="s">
        <v>720</v>
      </c>
      <c r="H807">
        <v>12</v>
      </c>
      <c r="I807">
        <v>1.57</v>
      </c>
      <c r="J807">
        <v>1.57</v>
      </c>
      <c r="K807">
        <v>1.53</v>
      </c>
      <c r="L807">
        <v>1.63</v>
      </c>
      <c r="M807">
        <v>0</v>
      </c>
      <c r="N807">
        <v>1</v>
      </c>
      <c r="O807">
        <v>1</v>
      </c>
      <c r="P807">
        <v>0</v>
      </c>
      <c r="Q807">
        <v>0</v>
      </c>
      <c r="R807">
        <v>0</v>
      </c>
      <c r="T807">
        <v>71</v>
      </c>
      <c r="U807">
        <v>3</v>
      </c>
      <c r="V807">
        <v>4</v>
      </c>
      <c r="W807">
        <v>2</v>
      </c>
      <c r="X807">
        <v>0</v>
      </c>
      <c r="Y807">
        <v>0</v>
      </c>
      <c r="Z807">
        <v>0</v>
      </c>
      <c r="AA807">
        <v>1</v>
      </c>
      <c r="AB807">
        <v>1</v>
      </c>
      <c r="AC807">
        <v>0</v>
      </c>
      <c r="AD807">
        <v>0</v>
      </c>
      <c r="AE807">
        <v>6</v>
      </c>
      <c r="AF807">
        <v>10</v>
      </c>
      <c r="AG807">
        <v>4</v>
      </c>
      <c r="AH807">
        <v>3</v>
      </c>
      <c r="AI807">
        <v>2</v>
      </c>
      <c r="AJ807">
        <v>7</v>
      </c>
      <c r="AK807">
        <v>15</v>
      </c>
      <c r="AL807">
        <v>13</v>
      </c>
      <c r="AM807">
        <v>49</v>
      </c>
      <c r="AN807">
        <v>51</v>
      </c>
      <c r="AO807">
        <v>1.1000000000000001</v>
      </c>
      <c r="AP807">
        <v>1.1399999999999999</v>
      </c>
      <c r="AQ807">
        <v>2.64</v>
      </c>
      <c r="AR807">
        <v>57</v>
      </c>
      <c r="AS807">
        <v>75</v>
      </c>
      <c r="AT807">
        <v>50</v>
      </c>
      <c r="AU807">
        <v>25</v>
      </c>
      <c r="AV807">
        <v>25</v>
      </c>
      <c r="AW807">
        <v>43</v>
      </c>
      <c r="AX807">
        <v>75</v>
      </c>
      <c r="AY807">
        <v>33</v>
      </c>
      <c r="AZ807">
        <v>72</v>
      </c>
      <c r="BA807">
        <v>9.36</v>
      </c>
      <c r="BB807">
        <v>4.29</v>
      </c>
      <c r="BC807">
        <v>3.91</v>
      </c>
      <c r="BD807">
        <v>3.37</v>
      </c>
      <c r="BE807">
        <v>2.0699999999999998</v>
      </c>
      <c r="BF807">
        <f>(1/BC807+1/BD807+1/BE807-1)/3</f>
        <v>1.1860722729149545E-2</v>
      </c>
      <c r="BG807">
        <f>1/Table3[[#This Row],[odds_ft_home_team_win]]-Table3[[#This Row],[Margin/3]]</f>
        <v>0.24389375297417529</v>
      </c>
      <c r="BH807">
        <f>1/Table3[[#This Row],[odds_ft_draw]]-Table3[[#This Row],[Margin/3]]</f>
        <v>0.2848751823153608</v>
      </c>
      <c r="BI807">
        <f>1/Table3[[#This Row],[odds_ft_away_team_win]]-Table3[[#This Row],[Margin/3]]</f>
        <v>0.471231064710464</v>
      </c>
      <c r="BJ807">
        <f>MROUND(Table3[[#This Row],[ProbH]]*100,2)/100</f>
        <v>0.24</v>
      </c>
      <c r="BK807">
        <v>1.36</v>
      </c>
      <c r="BL807">
        <v>2.04</v>
      </c>
      <c r="BM807">
        <v>3.75</v>
      </c>
      <c r="BN807">
        <v>7.75</v>
      </c>
      <c r="BO807">
        <v>1.95</v>
      </c>
      <c r="BP807">
        <v>1.8</v>
      </c>
      <c r="BQ807" t="s">
        <v>702</v>
      </c>
      <c r="BR807">
        <f>VLOOKUP(Table3[[#This Row],[Reference]],metron,10,FALSE)</f>
        <v>2.6014437689969609</v>
      </c>
      <c r="BS807">
        <f>VLOOKUP(Table3[[#This Row],[Reference]],metron,11,FALSE)</f>
        <v>1.067249240121581</v>
      </c>
      <c r="BT807">
        <f>VLOOKUP(Table3[[#This Row],[Reference]],metron,12,FALSE)</f>
        <v>1.53419452887538</v>
      </c>
      <c r="BU807">
        <f>VLOOKUP(Table3[[#This Row],[Reference]],metron,13,FALSE)</f>
        <v>0.45589353612167299</v>
      </c>
      <c r="BV807">
        <f>VLOOKUP(Table3[[#This Row],[Reference]],metron,14,FALSE)</f>
        <v>0.65133079847908748</v>
      </c>
      <c r="BW807">
        <f>VLOOKUP(Table3[[#This Row],[Reference]],metron,15,FALSE)</f>
        <v>10.75886524822695</v>
      </c>
      <c r="BX807">
        <f>VLOOKUP(Table3[[#This Row],[Reference]],metron,16,FALSE)</f>
        <v>12.46679561573179</v>
      </c>
      <c r="BY807">
        <f>VLOOKUP(Table3[[#This Row],[Reference]],metron,17,FALSE)</f>
        <v>4.1157347204161248</v>
      </c>
      <c r="BZ807">
        <f>VLOOKUP(Table3[[#This Row],[Reference]],metron,18,FALSE)</f>
        <v>5.1072821846553964</v>
      </c>
      <c r="CA807">
        <f>VLOOKUP(Table3[[#This Row],[Reference]],metron,19,FALSE)</f>
        <v>6.6431305278108255</v>
      </c>
      <c r="CB807">
        <f>VLOOKUP(Table3[[#This Row],[Reference]],metron,20,FALSE)</f>
        <v>7.3595134310763939</v>
      </c>
      <c r="CC807">
        <f>VLOOKUP(Table3[[#This Row],[Reference]],metron,21,FALSE)</f>
        <v>13.11140235910878</v>
      </c>
      <c r="CD807">
        <f>VLOOKUP(Table3[[#This Row],[Reference]],metron,22,FALSE)</f>
        <v>12.93184796854522</v>
      </c>
      <c r="CE807">
        <f>VLOOKUP(Table3[[#This Row],[Reference]],metron,23,FALSE)</f>
        <v>1.8341677096370459</v>
      </c>
      <c r="CF807">
        <f>VLOOKUP(Table3[[#This Row],[Reference]],metron,24,FALSE)</f>
        <v>1.7903629536921151</v>
      </c>
      <c r="CG807">
        <f>VLOOKUP(Table3[[#This Row],[Reference]],metron,25,FALSE)</f>
        <v>0.1095118898623279</v>
      </c>
      <c r="CH807">
        <f>VLOOKUP(Table3[[#This Row],[Reference]],metron,26,FALSE)</f>
        <v>9.3241551939924908E-2</v>
      </c>
    </row>
    <row r="808" spans="1:86" hidden="1" x14ac:dyDescent="0.45">
      <c r="A808">
        <v>1616281200</v>
      </c>
      <c r="B808" t="s">
        <v>1132</v>
      </c>
      <c r="C808" t="s">
        <v>64</v>
      </c>
      <c r="D808" t="s">
        <v>65</v>
      </c>
      <c r="E808" t="s">
        <v>688</v>
      </c>
      <c r="F808" t="s">
        <v>682</v>
      </c>
      <c r="G808" t="s">
        <v>743</v>
      </c>
      <c r="H808">
        <v>12</v>
      </c>
      <c r="I808">
        <v>1.21</v>
      </c>
      <c r="J808">
        <v>1.06</v>
      </c>
      <c r="K808">
        <v>1</v>
      </c>
      <c r="L808">
        <v>1.25</v>
      </c>
      <c r="M808">
        <v>0</v>
      </c>
      <c r="N808">
        <v>1</v>
      </c>
      <c r="O808">
        <v>1</v>
      </c>
      <c r="P808">
        <v>0</v>
      </c>
      <c r="Q808">
        <v>0</v>
      </c>
      <c r="R808">
        <v>0</v>
      </c>
      <c r="T808">
        <v>82</v>
      </c>
      <c r="U808">
        <v>4</v>
      </c>
      <c r="V808">
        <v>2</v>
      </c>
      <c r="W808">
        <v>4</v>
      </c>
      <c r="X808">
        <v>1</v>
      </c>
      <c r="Y808">
        <v>2</v>
      </c>
      <c r="Z808">
        <v>0</v>
      </c>
      <c r="AA808">
        <v>1</v>
      </c>
      <c r="AB808">
        <v>4</v>
      </c>
      <c r="AC808">
        <v>2</v>
      </c>
      <c r="AD808">
        <v>0</v>
      </c>
      <c r="AE808">
        <v>17</v>
      </c>
      <c r="AF808">
        <v>11</v>
      </c>
      <c r="AG808">
        <v>4</v>
      </c>
      <c r="AH808">
        <v>2</v>
      </c>
      <c r="AI808">
        <v>13</v>
      </c>
      <c r="AJ808">
        <v>9</v>
      </c>
      <c r="AK808">
        <v>9</v>
      </c>
      <c r="AL808">
        <v>14</v>
      </c>
      <c r="AM808">
        <v>45</v>
      </c>
      <c r="AN808">
        <v>55</v>
      </c>
      <c r="AO808">
        <v>1.76</v>
      </c>
      <c r="AP808">
        <v>1.01</v>
      </c>
      <c r="AQ808">
        <v>2.46</v>
      </c>
      <c r="AR808">
        <v>59</v>
      </c>
      <c r="AS808">
        <v>79</v>
      </c>
      <c r="AT808">
        <v>50</v>
      </c>
      <c r="AU808">
        <v>24</v>
      </c>
      <c r="AV808">
        <v>4</v>
      </c>
      <c r="AW808">
        <v>43</v>
      </c>
      <c r="AX808">
        <v>82</v>
      </c>
      <c r="AY808">
        <v>29</v>
      </c>
      <c r="AZ808">
        <v>62</v>
      </c>
      <c r="BA808">
        <v>9.81</v>
      </c>
      <c r="BB808">
        <v>5.65</v>
      </c>
      <c r="BC808">
        <v>2.02</v>
      </c>
      <c r="BD808">
        <v>3.3</v>
      </c>
      <c r="BE808">
        <v>3.5</v>
      </c>
      <c r="BF808">
        <f>(1/BC808+1/BD808+1/BE808-1)/3</f>
        <v>2.7931364565027945E-2</v>
      </c>
      <c r="BG808">
        <f>1/Table3[[#This Row],[odds_ft_home_team_win]]-Table3[[#This Row],[Margin/3]]</f>
        <v>0.46711814038546712</v>
      </c>
      <c r="BH808">
        <f>1/Table3[[#This Row],[odds_ft_draw]]-Table3[[#This Row],[Margin/3]]</f>
        <v>0.27509893846527511</v>
      </c>
      <c r="BI808">
        <f>1/Table3[[#This Row],[odds_ft_away_team_win]]-Table3[[#This Row],[Margin/3]]</f>
        <v>0.25778292114925777</v>
      </c>
      <c r="BJ808">
        <f>MROUND(Table3[[#This Row],[ProbH]]*100,2)/100</f>
        <v>0.46</v>
      </c>
      <c r="BK808">
        <v>1.38</v>
      </c>
      <c r="BL808">
        <v>2.1800000000000002</v>
      </c>
      <c r="BM808">
        <v>3.45</v>
      </c>
      <c r="BN808">
        <v>6.75</v>
      </c>
      <c r="BO808">
        <v>1.87</v>
      </c>
      <c r="BP808">
        <v>1.87</v>
      </c>
      <c r="BQ808" t="s">
        <v>691</v>
      </c>
      <c r="BR808">
        <f>VLOOKUP(Table3[[#This Row],[Reference]],metron,10,FALSE)</f>
        <v>2.5405629139072849</v>
      </c>
      <c r="BS808">
        <f>VLOOKUP(Table3[[#This Row],[Reference]],metron,11,FALSE)</f>
        <v>1.4888836329233679</v>
      </c>
      <c r="BT808">
        <f>VLOOKUP(Table3[[#This Row],[Reference]],metron,12,FALSE)</f>
        <v>1.0516792809839171</v>
      </c>
      <c r="BU808">
        <f>VLOOKUP(Table3[[#This Row],[Reference]],metron,13,FALSE)</f>
        <v>0.64581362346263005</v>
      </c>
      <c r="BV808">
        <f>VLOOKUP(Table3[[#This Row],[Reference]],metron,14,FALSE)</f>
        <v>0.45364238410596031</v>
      </c>
      <c r="BW808">
        <f>VLOOKUP(Table3[[#This Row],[Reference]],metron,15,FALSE)</f>
        <v>12.686892177589851</v>
      </c>
      <c r="BX808">
        <f>VLOOKUP(Table3[[#This Row],[Reference]],metron,16,FALSE)</f>
        <v>9.8059196617336148</v>
      </c>
      <c r="BY808">
        <f>VLOOKUP(Table3[[#This Row],[Reference]],metron,17,FALSE)</f>
        <v>5.3198121263877027</v>
      </c>
      <c r="BZ808">
        <f>VLOOKUP(Table3[[#This Row],[Reference]],metron,18,FALSE)</f>
        <v>4.0954312553373189</v>
      </c>
      <c r="CA808">
        <f>VLOOKUP(Table3[[#This Row],[Reference]],metron,19,FALSE)</f>
        <v>7.3670800512021479</v>
      </c>
      <c r="CB808">
        <f>VLOOKUP(Table3[[#This Row],[Reference]],metron,20,FALSE)</f>
        <v>5.710488406396296</v>
      </c>
      <c r="CC808">
        <f>VLOOKUP(Table3[[#This Row],[Reference]],metron,21,FALSE)</f>
        <v>13.0488908033599</v>
      </c>
      <c r="CD808">
        <f>VLOOKUP(Table3[[#This Row],[Reference]],metron,22,FALSE)</f>
        <v>13.714839543398661</v>
      </c>
      <c r="CE808">
        <f>VLOOKUP(Table3[[#This Row],[Reference]],metron,23,FALSE)</f>
        <v>1.567523459812322</v>
      </c>
      <c r="CF808">
        <f>VLOOKUP(Table3[[#This Row],[Reference]],metron,24,FALSE)</f>
        <v>1.951040391676867</v>
      </c>
      <c r="CG808">
        <f>VLOOKUP(Table3[[#This Row],[Reference]],metron,25,FALSE)</f>
        <v>8.3027335781313744E-2</v>
      </c>
      <c r="CH808">
        <f>VLOOKUP(Table3[[#This Row],[Reference]],metron,26,FALSE)</f>
        <v>0.13117095063239501</v>
      </c>
    </row>
    <row r="809" spans="1:86" x14ac:dyDescent="0.45">
      <c r="A809">
        <v>1616288400</v>
      </c>
      <c r="B809" t="s">
        <v>1133</v>
      </c>
      <c r="C809" t="s">
        <v>64</v>
      </c>
      <c r="D809" t="s">
        <v>65</v>
      </c>
      <c r="E809" t="s">
        <v>671</v>
      </c>
      <c r="F809" t="s">
        <v>677</v>
      </c>
      <c r="G809" t="s">
        <v>668</v>
      </c>
      <c r="H809">
        <v>12</v>
      </c>
      <c r="I809">
        <v>2.0699999999999998</v>
      </c>
      <c r="J809">
        <v>1.07</v>
      </c>
      <c r="K809">
        <v>2.1800000000000002</v>
      </c>
      <c r="L809">
        <v>1.06</v>
      </c>
      <c r="M809">
        <v>3</v>
      </c>
      <c r="N809">
        <v>2</v>
      </c>
      <c r="O809">
        <v>5</v>
      </c>
      <c r="P809">
        <v>2</v>
      </c>
      <c r="Q809">
        <v>1</v>
      </c>
      <c r="R809">
        <v>1</v>
      </c>
      <c r="S809" t="s">
        <v>1134</v>
      </c>
      <c r="T809" t="s">
        <v>1135</v>
      </c>
      <c r="U809">
        <v>2</v>
      </c>
      <c r="V809">
        <v>9</v>
      </c>
      <c r="W809">
        <v>1</v>
      </c>
      <c r="X809">
        <v>0</v>
      </c>
      <c r="Y809">
        <v>0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11</v>
      </c>
      <c r="AF809">
        <v>20</v>
      </c>
      <c r="AG809">
        <v>7</v>
      </c>
      <c r="AH809">
        <v>11</v>
      </c>
      <c r="AI809">
        <v>4</v>
      </c>
      <c r="AJ809">
        <v>9</v>
      </c>
      <c r="AK809">
        <v>17</v>
      </c>
      <c r="AL809">
        <v>8</v>
      </c>
      <c r="AM809">
        <v>48</v>
      </c>
      <c r="AN809">
        <v>52</v>
      </c>
      <c r="AO809">
        <v>1.48</v>
      </c>
      <c r="AP809">
        <v>2.36</v>
      </c>
      <c r="AQ809">
        <v>2.02</v>
      </c>
      <c r="AR809">
        <v>35</v>
      </c>
      <c r="AS809">
        <v>52</v>
      </c>
      <c r="AT809">
        <v>31</v>
      </c>
      <c r="AU809">
        <v>21</v>
      </c>
      <c r="AV809">
        <v>14</v>
      </c>
      <c r="AW809">
        <v>28</v>
      </c>
      <c r="AX809">
        <v>55</v>
      </c>
      <c r="AY809">
        <v>24</v>
      </c>
      <c r="AZ809">
        <v>65</v>
      </c>
      <c r="BA809">
        <v>11.2</v>
      </c>
      <c r="BB809">
        <v>4.24</v>
      </c>
      <c r="BC809">
        <v>1.73</v>
      </c>
      <c r="BD809">
        <v>3.35</v>
      </c>
      <c r="BE809">
        <v>4.75</v>
      </c>
      <c r="BF809">
        <f>(1/BC809+1/BD809+1/BE809-1)/3</f>
        <v>2.9022820185655274E-2</v>
      </c>
      <c r="BG809">
        <f>1/Table3[[#This Row],[odds_ft_home_team_win]]-Table3[[#This Row],[Margin/3]]</f>
        <v>0.54901186189526963</v>
      </c>
      <c r="BH809">
        <f>1/Table3[[#This Row],[odds_ft_draw]]-Table3[[#This Row],[Margin/3]]</f>
        <v>0.26948464250091186</v>
      </c>
      <c r="BI809">
        <f>1/Table3[[#This Row],[odds_ft_away_team_win]]-Table3[[#This Row],[Margin/3]]</f>
        <v>0.1815034956038184</v>
      </c>
      <c r="BJ809">
        <f>MROUND(Table3[[#This Row],[ProbH]]*100,2)/100</f>
        <v>0.54</v>
      </c>
      <c r="BK809">
        <v>1.36</v>
      </c>
      <c r="BL809">
        <v>2.1800000000000002</v>
      </c>
      <c r="BM809">
        <v>3.8</v>
      </c>
      <c r="BN809">
        <v>7.75</v>
      </c>
      <c r="BO809">
        <v>2.0499999999999998</v>
      </c>
      <c r="BP809">
        <v>1.71</v>
      </c>
      <c r="BQ809" t="s">
        <v>770</v>
      </c>
      <c r="BR809">
        <f>VLOOKUP(Table3[[#This Row],[Reference]],metron,10,FALSE)</f>
        <v>2.6359702267612941</v>
      </c>
      <c r="BS809">
        <f>VLOOKUP(Table3[[#This Row],[Reference]],metron,11,FALSE)</f>
        <v>1.684957590444867</v>
      </c>
      <c r="BT809">
        <f>VLOOKUP(Table3[[#This Row],[Reference]],metron,12,FALSE)</f>
        <v>0.95101263631642718</v>
      </c>
      <c r="BU809">
        <f>VLOOKUP(Table3[[#This Row],[Reference]],metron,13,FALSE)</f>
        <v>0.72650164445213783</v>
      </c>
      <c r="BV809">
        <f>VLOOKUP(Table3[[#This Row],[Reference]],metron,14,FALSE)</f>
        <v>0.42097974727367138</v>
      </c>
      <c r="BW809">
        <f>VLOOKUP(Table3[[#This Row],[Reference]],metron,15,FALSE)</f>
        <v>13.338806970509379</v>
      </c>
      <c r="BX809">
        <f>VLOOKUP(Table3[[#This Row],[Reference]],metron,16,FALSE)</f>
        <v>9.2530160857908843</v>
      </c>
      <c r="BY809">
        <f>VLOOKUP(Table3[[#This Row],[Reference]],metron,17,FALSE)</f>
        <v>5.9915081521739131</v>
      </c>
      <c r="BZ809">
        <f>VLOOKUP(Table3[[#This Row],[Reference]],metron,18,FALSE)</f>
        <v>3.9772418478260869</v>
      </c>
      <c r="CA809">
        <f>VLOOKUP(Table3[[#This Row],[Reference]],metron,19,FALSE)</f>
        <v>7.3472988183354664</v>
      </c>
      <c r="CB809">
        <f>VLOOKUP(Table3[[#This Row],[Reference]],metron,20,FALSE)</f>
        <v>5.2757742379647974</v>
      </c>
      <c r="CC809">
        <f>VLOOKUP(Table3[[#This Row],[Reference]],metron,21,FALSE)</f>
        <v>12.59428182437032</v>
      </c>
      <c r="CD809">
        <f>VLOOKUP(Table3[[#This Row],[Reference]],metron,22,FALSE)</f>
        <v>13.577944179714089</v>
      </c>
      <c r="CE809">
        <f>VLOOKUP(Table3[[#This Row],[Reference]],metron,23,FALSE)</f>
        <v>1.4276913099870301</v>
      </c>
      <c r="CF809">
        <f>VLOOKUP(Table3[[#This Row],[Reference]],metron,24,FALSE)</f>
        <v>1.940985732814527</v>
      </c>
      <c r="CG809">
        <f>VLOOKUP(Table3[[#This Row],[Reference]],metron,25,FALSE)</f>
        <v>8.0739299610894946E-2</v>
      </c>
      <c r="CH809">
        <f>VLOOKUP(Table3[[#This Row],[Reference]],metron,26,FALSE)</f>
        <v>0.12743190661478601</v>
      </c>
    </row>
    <row r="810" spans="1:86" hidden="1" x14ac:dyDescent="0.45">
      <c r="A810">
        <v>1616295960</v>
      </c>
      <c r="B810" t="s">
        <v>1136</v>
      </c>
      <c r="C810" t="s">
        <v>64</v>
      </c>
      <c r="D810" t="s">
        <v>65</v>
      </c>
      <c r="E810" t="s">
        <v>676</v>
      </c>
      <c r="F810" t="s">
        <v>683</v>
      </c>
      <c r="G810" t="s">
        <v>673</v>
      </c>
      <c r="H810">
        <v>12</v>
      </c>
      <c r="I810">
        <v>1.5</v>
      </c>
      <c r="J810">
        <v>0.14000000000000001</v>
      </c>
      <c r="K810">
        <v>1.59</v>
      </c>
      <c r="L810">
        <v>0.17</v>
      </c>
      <c r="M810">
        <v>3</v>
      </c>
      <c r="N810">
        <v>1</v>
      </c>
      <c r="O810">
        <v>4</v>
      </c>
      <c r="P810">
        <v>4</v>
      </c>
      <c r="Q810">
        <v>3</v>
      </c>
      <c r="R810">
        <v>1</v>
      </c>
      <c r="S810" t="s">
        <v>1137</v>
      </c>
      <c r="T810">
        <v>7</v>
      </c>
      <c r="U810">
        <v>6</v>
      </c>
      <c r="V810">
        <v>3</v>
      </c>
      <c r="W810">
        <v>1</v>
      </c>
      <c r="X810">
        <v>0</v>
      </c>
      <c r="Y810">
        <v>3</v>
      </c>
      <c r="Z810">
        <v>0</v>
      </c>
      <c r="AA810">
        <v>1</v>
      </c>
      <c r="AB810">
        <v>0</v>
      </c>
      <c r="AC810">
        <v>0</v>
      </c>
      <c r="AD810">
        <v>3</v>
      </c>
      <c r="AE810">
        <v>18</v>
      </c>
      <c r="AF810">
        <v>12</v>
      </c>
      <c r="AG810">
        <v>5</v>
      </c>
      <c r="AH810">
        <v>4</v>
      </c>
      <c r="AI810">
        <v>13</v>
      </c>
      <c r="AJ810">
        <v>8</v>
      </c>
      <c r="AK810">
        <v>12</v>
      </c>
      <c r="AL810">
        <v>9</v>
      </c>
      <c r="AM810">
        <v>60</v>
      </c>
      <c r="AN810">
        <v>40</v>
      </c>
      <c r="AO810">
        <v>1.84</v>
      </c>
      <c r="AP810">
        <v>1.27</v>
      </c>
      <c r="AQ810">
        <v>2.54</v>
      </c>
      <c r="AR810">
        <v>50</v>
      </c>
      <c r="AS810">
        <v>72</v>
      </c>
      <c r="AT810">
        <v>54</v>
      </c>
      <c r="AU810">
        <v>22</v>
      </c>
      <c r="AV810">
        <v>14</v>
      </c>
      <c r="AW810">
        <v>40</v>
      </c>
      <c r="AX810">
        <v>79</v>
      </c>
      <c r="AY810">
        <v>25</v>
      </c>
      <c r="AZ810">
        <v>72</v>
      </c>
      <c r="BA810">
        <v>8.2899999999999991</v>
      </c>
      <c r="BB810">
        <v>5.14</v>
      </c>
      <c r="BC810">
        <v>1.88</v>
      </c>
      <c r="BD810">
        <v>3.4</v>
      </c>
      <c r="BE810">
        <v>3.85</v>
      </c>
      <c r="BF810">
        <f>(1/BC810+1/BD810+1/BE810-1)/3</f>
        <v>2.8590933472034823E-2</v>
      </c>
      <c r="BG810">
        <f>1/Table3[[#This Row],[odds_ft_home_team_win]]-Table3[[#This Row],[Margin/3]]</f>
        <v>0.50332396014498648</v>
      </c>
      <c r="BH810">
        <f>1/Table3[[#This Row],[odds_ft_draw]]-Table3[[#This Row],[Margin/3]]</f>
        <v>0.2655267135867887</v>
      </c>
      <c r="BI810">
        <f>1/Table3[[#This Row],[odds_ft_away_team_win]]-Table3[[#This Row],[Margin/3]]</f>
        <v>0.2311493262682249</v>
      </c>
      <c r="BJ810">
        <f>MROUND(Table3[[#This Row],[ProbH]]*100,2)/100</f>
        <v>0.5</v>
      </c>
      <c r="BK810">
        <v>1.33</v>
      </c>
      <c r="BL810">
        <v>2.02</v>
      </c>
      <c r="BM810">
        <v>3.25</v>
      </c>
      <c r="BN810">
        <v>6.5</v>
      </c>
      <c r="BO810">
        <v>1.83</v>
      </c>
      <c r="BP810">
        <v>1.87</v>
      </c>
      <c r="BQ810" t="s">
        <v>680</v>
      </c>
      <c r="BR810">
        <f>VLOOKUP(Table3[[#This Row],[Reference]],metron,10,FALSE)</f>
        <v>2.5202079886551649</v>
      </c>
      <c r="BS810">
        <f>VLOOKUP(Table3[[#This Row],[Reference]],metron,11,FALSE)</f>
        <v>1.5342708579532029</v>
      </c>
      <c r="BT810">
        <f>VLOOKUP(Table3[[#This Row],[Reference]],metron,12,FALSE)</f>
        <v>0.98593713070196176</v>
      </c>
      <c r="BU810">
        <f>VLOOKUP(Table3[[#This Row],[Reference]],metron,13,FALSE)</f>
        <v>0.67513590167809023</v>
      </c>
      <c r="BV810">
        <f>VLOOKUP(Table3[[#This Row],[Reference]],metron,14,FALSE)</f>
        <v>0.4286727337194185</v>
      </c>
      <c r="BW810">
        <f>VLOOKUP(Table3[[#This Row],[Reference]],metron,15,FALSE)</f>
        <v>12.98669114272602</v>
      </c>
      <c r="BX810">
        <f>VLOOKUP(Table3[[#This Row],[Reference]],metron,16,FALSE)</f>
        <v>9.4167049105094076</v>
      </c>
      <c r="BY810">
        <f>VLOOKUP(Table3[[#This Row],[Reference]],metron,17,FALSE)</f>
        <v>5.6645716945996272</v>
      </c>
      <c r="BZ810">
        <f>VLOOKUP(Table3[[#This Row],[Reference]],metron,18,FALSE)</f>
        <v>4.0242085661080074</v>
      </c>
      <c r="CA810">
        <f>VLOOKUP(Table3[[#This Row],[Reference]],metron,19,FALSE)</f>
        <v>7.3221194481263927</v>
      </c>
      <c r="CB810">
        <f>VLOOKUP(Table3[[#This Row],[Reference]],metron,20,FALSE)</f>
        <v>5.3924963444014002</v>
      </c>
      <c r="CC810">
        <f>VLOOKUP(Table3[[#This Row],[Reference]],metron,21,FALSE)</f>
        <v>12.508162313432839</v>
      </c>
      <c r="CD810">
        <f>VLOOKUP(Table3[[#This Row],[Reference]],metron,22,FALSE)</f>
        <v>13.36963619402985</v>
      </c>
      <c r="CE810">
        <f>VLOOKUP(Table3[[#This Row],[Reference]],metron,23,FALSE)</f>
        <v>1.4438014689517029</v>
      </c>
      <c r="CF810">
        <f>VLOOKUP(Table3[[#This Row],[Reference]],metron,24,FALSE)</f>
        <v>1.9410193634542621</v>
      </c>
      <c r="CG810">
        <f>VLOOKUP(Table3[[#This Row],[Reference]],metron,25,FALSE)</f>
        <v>8.4130870242599604E-2</v>
      </c>
      <c r="CH810">
        <f>VLOOKUP(Table3[[#This Row],[Reference]],metron,26,FALSE)</f>
        <v>0.1275317160026708</v>
      </c>
    </row>
    <row r="811" spans="1:86" hidden="1" x14ac:dyDescent="0.45">
      <c r="A811">
        <v>1616349600</v>
      </c>
      <c r="B811" t="s">
        <v>1138</v>
      </c>
      <c r="C811" t="s">
        <v>64</v>
      </c>
      <c r="D811" t="s">
        <v>65</v>
      </c>
      <c r="E811" t="s">
        <v>705</v>
      </c>
      <c r="F811" t="s">
        <v>700</v>
      </c>
      <c r="G811" t="s">
        <v>760</v>
      </c>
      <c r="H811">
        <v>12</v>
      </c>
      <c r="I811">
        <v>2.0699999999999998</v>
      </c>
      <c r="J811">
        <v>1.33</v>
      </c>
      <c r="K811">
        <v>2</v>
      </c>
      <c r="L811">
        <v>1.33</v>
      </c>
      <c r="M811">
        <v>4</v>
      </c>
      <c r="N811">
        <v>4</v>
      </c>
      <c r="O811">
        <v>8</v>
      </c>
      <c r="P811">
        <v>1</v>
      </c>
      <c r="Q811">
        <v>1</v>
      </c>
      <c r="R811">
        <v>0</v>
      </c>
      <c r="S811" t="s">
        <v>1139</v>
      </c>
      <c r="T811" t="s">
        <v>1140</v>
      </c>
      <c r="U811">
        <v>7</v>
      </c>
      <c r="V811">
        <v>5</v>
      </c>
      <c r="W811">
        <v>3</v>
      </c>
      <c r="X811">
        <v>0</v>
      </c>
      <c r="Y811">
        <v>1</v>
      </c>
      <c r="Z811">
        <v>1</v>
      </c>
      <c r="AA811">
        <v>1</v>
      </c>
      <c r="AB811">
        <v>2</v>
      </c>
      <c r="AC811">
        <v>1</v>
      </c>
      <c r="AD811">
        <v>1</v>
      </c>
      <c r="AE811">
        <v>12</v>
      </c>
      <c r="AF811">
        <v>16</v>
      </c>
      <c r="AG811">
        <v>5</v>
      </c>
      <c r="AH811">
        <v>8</v>
      </c>
      <c r="AI811">
        <v>7</v>
      </c>
      <c r="AJ811">
        <v>8</v>
      </c>
      <c r="AK811">
        <v>13</v>
      </c>
      <c r="AL811">
        <v>10</v>
      </c>
      <c r="AM811">
        <v>57</v>
      </c>
      <c r="AN811">
        <v>43</v>
      </c>
      <c r="AO811">
        <v>1.41</v>
      </c>
      <c r="AP811">
        <v>1.83</v>
      </c>
      <c r="AQ811">
        <v>2.4900000000000002</v>
      </c>
      <c r="AR811">
        <v>45</v>
      </c>
      <c r="AS811">
        <v>62</v>
      </c>
      <c r="AT811">
        <v>42</v>
      </c>
      <c r="AU811">
        <v>32</v>
      </c>
      <c r="AV811">
        <v>17</v>
      </c>
      <c r="AW811">
        <v>38</v>
      </c>
      <c r="AX811">
        <v>72</v>
      </c>
      <c r="AY811">
        <v>42</v>
      </c>
      <c r="AZ811">
        <v>73</v>
      </c>
      <c r="BA811">
        <v>9.08</v>
      </c>
      <c r="BB811">
        <v>4.3899999999999997</v>
      </c>
      <c r="BC811">
        <v>2.2000000000000002</v>
      </c>
      <c r="BD811">
        <v>3.2</v>
      </c>
      <c r="BE811">
        <v>3.35</v>
      </c>
      <c r="BF811">
        <f>(1/BC811+1/BD811+1/BE811-1)/3</f>
        <v>2.1850972410673908E-2</v>
      </c>
      <c r="BG811">
        <f>1/Table3[[#This Row],[odds_ft_home_team_win]]-Table3[[#This Row],[Margin/3]]</f>
        <v>0.43269448213478062</v>
      </c>
      <c r="BH811">
        <f>1/Table3[[#This Row],[odds_ft_draw]]-Table3[[#This Row],[Margin/3]]</f>
        <v>0.29064902758932609</v>
      </c>
      <c r="BI811">
        <f>1/Table3[[#This Row],[odds_ft_away_team_win]]-Table3[[#This Row],[Margin/3]]</f>
        <v>0.27665649027589323</v>
      </c>
      <c r="BJ811">
        <f>MROUND(Table3[[#This Row],[ProbH]]*100,2)/100</f>
        <v>0.44</v>
      </c>
      <c r="BK811">
        <v>1.42</v>
      </c>
      <c r="BL811">
        <v>2.15</v>
      </c>
      <c r="BM811">
        <v>3.75</v>
      </c>
      <c r="BN811">
        <v>7.75</v>
      </c>
      <c r="BO811">
        <v>1.95</v>
      </c>
      <c r="BP811">
        <v>1.8</v>
      </c>
      <c r="BQ811" t="s">
        <v>723</v>
      </c>
      <c r="BR811">
        <f>VLOOKUP(Table3[[#This Row],[Reference]],metron,10,FALSE)</f>
        <v>2.4807646356033461</v>
      </c>
      <c r="BS811">
        <f>VLOOKUP(Table3[[#This Row],[Reference]],metron,11,FALSE)</f>
        <v>1.4140979689366791</v>
      </c>
      <c r="BT811">
        <f>VLOOKUP(Table3[[#This Row],[Reference]],metron,12,FALSE)</f>
        <v>1.0666666666666671</v>
      </c>
      <c r="BU811">
        <f>VLOOKUP(Table3[[#This Row],[Reference]],metron,13,FALSE)</f>
        <v>0.62712066905615294</v>
      </c>
      <c r="BV811">
        <f>VLOOKUP(Table3[[#This Row],[Reference]],metron,14,FALSE)</f>
        <v>0.46009557945041818</v>
      </c>
      <c r="BW811">
        <f>VLOOKUP(Table3[[#This Row],[Reference]],metron,15,FALSE)</f>
        <v>12.56969280146722</v>
      </c>
      <c r="BX811">
        <f>VLOOKUP(Table3[[#This Row],[Reference]],metron,16,FALSE)</f>
        <v>9.8695552498853729</v>
      </c>
      <c r="BY811">
        <f>VLOOKUP(Table3[[#This Row],[Reference]],metron,17,FALSE)</f>
        <v>5.2754256787850897</v>
      </c>
      <c r="BZ811">
        <f>VLOOKUP(Table3[[#This Row],[Reference]],metron,18,FALSE)</f>
        <v>4.1279337321675103</v>
      </c>
      <c r="CA811">
        <f>VLOOKUP(Table3[[#This Row],[Reference]],metron,19,FALSE)</f>
        <v>7.2942671226821298</v>
      </c>
      <c r="CB811">
        <f>VLOOKUP(Table3[[#This Row],[Reference]],metron,20,FALSE)</f>
        <v>5.7416215177178627</v>
      </c>
      <c r="CC811">
        <f>VLOOKUP(Table3[[#This Row],[Reference]],metron,21,FALSE)</f>
        <v>12.897246007868549</v>
      </c>
      <c r="CD811">
        <f>VLOOKUP(Table3[[#This Row],[Reference]],metron,22,FALSE)</f>
        <v>13.507058551261281</v>
      </c>
      <c r="CE811">
        <f>VLOOKUP(Table3[[#This Row],[Reference]],metron,23,FALSE)</f>
        <v>1.576522702104098</v>
      </c>
      <c r="CF811">
        <f>VLOOKUP(Table3[[#This Row],[Reference]],metron,24,FALSE)</f>
        <v>1.917165005537099</v>
      </c>
      <c r="CG811">
        <f>VLOOKUP(Table3[[#This Row],[Reference]],metron,25,FALSE)</f>
        <v>8.4385382059800659E-2</v>
      </c>
      <c r="CH811">
        <f>VLOOKUP(Table3[[#This Row],[Reference]],metron,26,FALSE)</f>
        <v>0.1233665559246955</v>
      </c>
    </row>
    <row r="812" spans="1:86" hidden="1" x14ac:dyDescent="0.45">
      <c r="A812">
        <v>1616375160</v>
      </c>
      <c r="B812" t="s">
        <v>1141</v>
      </c>
      <c r="C812" t="s">
        <v>64</v>
      </c>
      <c r="D812" t="s">
        <v>65</v>
      </c>
      <c r="E812" t="s">
        <v>672</v>
      </c>
      <c r="F812" t="s">
        <v>667</v>
      </c>
      <c r="G812" t="s">
        <v>684</v>
      </c>
      <c r="H812">
        <v>12</v>
      </c>
      <c r="I812">
        <v>2.2000000000000002</v>
      </c>
      <c r="J812">
        <v>1.41</v>
      </c>
      <c r="K812">
        <v>2.09</v>
      </c>
      <c r="L812">
        <v>1.5</v>
      </c>
      <c r="M812">
        <v>1</v>
      </c>
      <c r="N812">
        <v>2</v>
      </c>
      <c r="O812">
        <v>3</v>
      </c>
      <c r="P812">
        <v>2</v>
      </c>
      <c r="Q812">
        <v>1</v>
      </c>
      <c r="R812">
        <v>1</v>
      </c>
      <c r="S812">
        <v>32</v>
      </c>
      <c r="T812" t="s">
        <v>1142</v>
      </c>
      <c r="U812">
        <v>4</v>
      </c>
      <c r="V812">
        <v>3</v>
      </c>
      <c r="W812">
        <v>1</v>
      </c>
      <c r="X812">
        <v>0</v>
      </c>
      <c r="Y812">
        <v>3</v>
      </c>
      <c r="Z812">
        <v>0</v>
      </c>
      <c r="AA812">
        <v>1</v>
      </c>
      <c r="AB812">
        <v>0</v>
      </c>
      <c r="AC812">
        <v>2</v>
      </c>
      <c r="AD812">
        <v>1</v>
      </c>
      <c r="AE812">
        <v>10</v>
      </c>
      <c r="AF812">
        <v>11</v>
      </c>
      <c r="AG812">
        <v>2</v>
      </c>
      <c r="AH812">
        <v>4</v>
      </c>
      <c r="AI812">
        <v>8</v>
      </c>
      <c r="AJ812">
        <v>7</v>
      </c>
      <c r="AK812">
        <v>9</v>
      </c>
      <c r="AL812">
        <v>6</v>
      </c>
      <c r="AM812">
        <v>48</v>
      </c>
      <c r="AN812">
        <v>52</v>
      </c>
      <c r="AO812">
        <v>1.1499999999999999</v>
      </c>
      <c r="AP812">
        <v>1.1499999999999999</v>
      </c>
      <c r="AQ812">
        <v>2.2999999999999998</v>
      </c>
      <c r="AR812">
        <v>47</v>
      </c>
      <c r="AS812">
        <v>78</v>
      </c>
      <c r="AT812">
        <v>38</v>
      </c>
      <c r="AU812">
        <v>16</v>
      </c>
      <c r="AV812">
        <v>7</v>
      </c>
      <c r="AW812">
        <v>26</v>
      </c>
      <c r="AX812">
        <v>66</v>
      </c>
      <c r="AY812">
        <v>32</v>
      </c>
      <c r="AZ812">
        <v>81</v>
      </c>
      <c r="BA812">
        <v>10.87</v>
      </c>
      <c r="BB812">
        <v>3.44</v>
      </c>
      <c r="BC812">
        <v>2.4</v>
      </c>
      <c r="BD812">
        <v>3.2</v>
      </c>
      <c r="BE812">
        <v>2.95</v>
      </c>
      <c r="BF812">
        <f>(1/BC812+1/BD812+1/BE812-1)/3</f>
        <v>2.2716572504708116E-2</v>
      </c>
      <c r="BG812">
        <f>1/Table3[[#This Row],[odds_ft_home_team_win]]-Table3[[#This Row],[Margin/3]]</f>
        <v>0.39395009416195859</v>
      </c>
      <c r="BH812">
        <f>1/Table3[[#This Row],[odds_ft_draw]]-Table3[[#This Row],[Margin/3]]</f>
        <v>0.2897834274952919</v>
      </c>
      <c r="BI812">
        <f>1/Table3[[#This Row],[odds_ft_away_team_win]]-Table3[[#This Row],[Margin/3]]</f>
        <v>0.31626647834274951</v>
      </c>
      <c r="BJ812">
        <f>MROUND(Table3[[#This Row],[ProbH]]*100,2)/100</f>
        <v>0.4</v>
      </c>
      <c r="BK812">
        <v>1.35</v>
      </c>
      <c r="BL812">
        <v>1.95</v>
      </c>
      <c r="BM812">
        <v>3.3</v>
      </c>
      <c r="BN812">
        <v>6.5</v>
      </c>
      <c r="BO812">
        <v>1.77</v>
      </c>
      <c r="BP812">
        <v>2</v>
      </c>
      <c r="BQ812" t="s">
        <v>729</v>
      </c>
      <c r="BR812">
        <f>VLOOKUP(Table3[[#This Row],[Reference]],metron,10,FALSE)</f>
        <v>2.4956155335383219</v>
      </c>
      <c r="BS812">
        <f>VLOOKUP(Table3[[#This Row],[Reference]],metron,11,FALSE)</f>
        <v>1.344038264434575</v>
      </c>
      <c r="BT812">
        <f>VLOOKUP(Table3[[#This Row],[Reference]],metron,12,FALSE)</f>
        <v>1.1515772691037469</v>
      </c>
      <c r="BU812">
        <f>VLOOKUP(Table3[[#This Row],[Reference]],metron,13,FALSE)</f>
        <v>0.59936225942375587</v>
      </c>
      <c r="BV812">
        <f>VLOOKUP(Table3[[#This Row],[Reference]],metron,14,FALSE)</f>
        <v>0.50723152260562576</v>
      </c>
      <c r="BW812">
        <f>VLOOKUP(Table3[[#This Row],[Reference]],metron,15,FALSE)</f>
        <v>11.99278846153846</v>
      </c>
      <c r="BX812">
        <f>VLOOKUP(Table3[[#This Row],[Reference]],metron,16,FALSE)</f>
        <v>10.0277534965035</v>
      </c>
      <c r="BY812">
        <f>VLOOKUP(Table3[[#This Row],[Reference]],metron,17,FALSE)</f>
        <v>5.2857459543338514</v>
      </c>
      <c r="BZ812">
        <f>VLOOKUP(Table3[[#This Row],[Reference]],metron,18,FALSE)</f>
        <v>4.4067834183107957</v>
      </c>
      <c r="CA812">
        <f>VLOOKUP(Table3[[#This Row],[Reference]],metron,19,FALSE)</f>
        <v>6.7070425072046085</v>
      </c>
      <c r="CB812">
        <f>VLOOKUP(Table3[[#This Row],[Reference]],metron,20,FALSE)</f>
        <v>5.6209700781927046</v>
      </c>
      <c r="CC812">
        <f>VLOOKUP(Table3[[#This Row],[Reference]],metron,21,FALSE)</f>
        <v>13.04463690872752</v>
      </c>
      <c r="CD812">
        <f>VLOOKUP(Table3[[#This Row],[Reference]],metron,22,FALSE)</f>
        <v>13.49811236953142</v>
      </c>
      <c r="CE812">
        <f>VLOOKUP(Table3[[#This Row],[Reference]],metron,23,FALSE)</f>
        <v>1.5836526181353769</v>
      </c>
      <c r="CF812">
        <f>VLOOKUP(Table3[[#This Row],[Reference]],metron,24,FALSE)</f>
        <v>1.8744146445295871</v>
      </c>
      <c r="CG812">
        <f>VLOOKUP(Table3[[#This Row],[Reference]],metron,25,FALSE)</f>
        <v>8.5994040017028525E-2</v>
      </c>
      <c r="CH812">
        <f>VLOOKUP(Table3[[#This Row],[Reference]],metron,26,FALSE)</f>
        <v>0.13452532992762881</v>
      </c>
    </row>
    <row r="813" spans="1:86" hidden="1" x14ac:dyDescent="0.45">
      <c r="A813">
        <v>1617413400</v>
      </c>
      <c r="B813" t="s">
        <v>1143</v>
      </c>
      <c r="C813" t="s">
        <v>64</v>
      </c>
      <c r="D813" t="s">
        <v>65</v>
      </c>
      <c r="E813" t="s">
        <v>700</v>
      </c>
      <c r="F813" t="s">
        <v>699</v>
      </c>
      <c r="G813" t="s">
        <v>662</v>
      </c>
      <c r="H813">
        <v>13</v>
      </c>
      <c r="I813">
        <v>1.25</v>
      </c>
      <c r="J813">
        <v>0.56999999999999995</v>
      </c>
      <c r="K813">
        <v>1.5</v>
      </c>
      <c r="L813">
        <v>0.65</v>
      </c>
      <c r="M813">
        <v>3</v>
      </c>
      <c r="N813">
        <v>1</v>
      </c>
      <c r="O813">
        <v>4</v>
      </c>
      <c r="P813">
        <v>2</v>
      </c>
      <c r="Q813">
        <v>1</v>
      </c>
      <c r="R813">
        <v>1</v>
      </c>
      <c r="S813" t="s">
        <v>1144</v>
      </c>
      <c r="T813">
        <v>16</v>
      </c>
      <c r="U813">
        <v>4</v>
      </c>
      <c r="V813">
        <v>3</v>
      </c>
      <c r="W813">
        <v>2</v>
      </c>
      <c r="X813">
        <v>0</v>
      </c>
      <c r="Y813">
        <v>4</v>
      </c>
      <c r="Z813">
        <v>1</v>
      </c>
      <c r="AA813">
        <v>2</v>
      </c>
      <c r="AB813">
        <v>0</v>
      </c>
      <c r="AC813">
        <v>3</v>
      </c>
      <c r="AD813">
        <v>2</v>
      </c>
      <c r="AE813">
        <v>15</v>
      </c>
      <c r="AF813">
        <v>6</v>
      </c>
      <c r="AG813">
        <v>7</v>
      </c>
      <c r="AH813">
        <v>3</v>
      </c>
      <c r="AI813">
        <v>8</v>
      </c>
      <c r="AJ813">
        <v>3</v>
      </c>
      <c r="AK813">
        <v>11</v>
      </c>
      <c r="AL813">
        <v>10</v>
      </c>
      <c r="AM813">
        <v>62</v>
      </c>
      <c r="AN813">
        <v>38</v>
      </c>
      <c r="AO813">
        <v>1.82</v>
      </c>
      <c r="AP813">
        <v>0.81</v>
      </c>
      <c r="AQ813">
        <v>2.79</v>
      </c>
      <c r="AR813">
        <v>54</v>
      </c>
      <c r="AS813">
        <v>71</v>
      </c>
      <c r="AT813">
        <v>51</v>
      </c>
      <c r="AU813">
        <v>31</v>
      </c>
      <c r="AV813">
        <v>20</v>
      </c>
      <c r="AW813">
        <v>37</v>
      </c>
      <c r="AX813">
        <v>57</v>
      </c>
      <c r="AY813">
        <v>51</v>
      </c>
      <c r="AZ813">
        <v>71</v>
      </c>
      <c r="BA813">
        <v>8.14</v>
      </c>
      <c r="BB813">
        <v>4.17</v>
      </c>
      <c r="BC813">
        <v>2.11</v>
      </c>
      <c r="BD813">
        <v>3.52</v>
      </c>
      <c r="BE813">
        <v>3.46</v>
      </c>
      <c r="BF813">
        <f>(1/BC813+1/BD813+1/BE813-1)/3</f>
        <v>1.5680633140157035E-2</v>
      </c>
      <c r="BG813">
        <f>1/Table3[[#This Row],[odds_ft_home_team_win]]-Table3[[#This Row],[Margin/3]]</f>
        <v>0.45825301614894248</v>
      </c>
      <c r="BH813">
        <f>1/Table3[[#This Row],[odds_ft_draw]]-Table3[[#This Row],[Margin/3]]</f>
        <v>0.26841027595075206</v>
      </c>
      <c r="BI813">
        <f>1/Table3[[#This Row],[odds_ft_away_team_win]]-Table3[[#This Row],[Margin/3]]</f>
        <v>0.2733367079003054</v>
      </c>
      <c r="BJ813">
        <f>MROUND(Table3[[#This Row],[ProbH]]*100,2)/100</f>
        <v>0.46</v>
      </c>
      <c r="BK813">
        <v>1.4</v>
      </c>
      <c r="BL813">
        <v>1.96</v>
      </c>
      <c r="BM813">
        <v>3.3</v>
      </c>
      <c r="BN813">
        <v>7.25</v>
      </c>
      <c r="BO813">
        <v>1.83</v>
      </c>
      <c r="BP813">
        <v>1.87</v>
      </c>
      <c r="BQ813" t="s">
        <v>711</v>
      </c>
      <c r="BR813">
        <f>VLOOKUP(Table3[[#This Row],[Reference]],metron,10,FALSE)</f>
        <v>2.5405629139072849</v>
      </c>
      <c r="BS813">
        <f>VLOOKUP(Table3[[#This Row],[Reference]],metron,11,FALSE)</f>
        <v>1.4888836329233679</v>
      </c>
      <c r="BT813">
        <f>VLOOKUP(Table3[[#This Row],[Reference]],metron,12,FALSE)</f>
        <v>1.0516792809839171</v>
      </c>
      <c r="BU813">
        <f>VLOOKUP(Table3[[#This Row],[Reference]],metron,13,FALSE)</f>
        <v>0.64581362346263005</v>
      </c>
      <c r="BV813">
        <f>VLOOKUP(Table3[[#This Row],[Reference]],metron,14,FALSE)</f>
        <v>0.45364238410596031</v>
      </c>
      <c r="BW813">
        <f>VLOOKUP(Table3[[#This Row],[Reference]],metron,15,FALSE)</f>
        <v>12.686892177589851</v>
      </c>
      <c r="BX813">
        <f>VLOOKUP(Table3[[#This Row],[Reference]],metron,16,FALSE)</f>
        <v>9.8059196617336148</v>
      </c>
      <c r="BY813">
        <f>VLOOKUP(Table3[[#This Row],[Reference]],metron,17,FALSE)</f>
        <v>5.3198121263877027</v>
      </c>
      <c r="BZ813">
        <f>VLOOKUP(Table3[[#This Row],[Reference]],metron,18,FALSE)</f>
        <v>4.0954312553373189</v>
      </c>
      <c r="CA813">
        <f>VLOOKUP(Table3[[#This Row],[Reference]],metron,19,FALSE)</f>
        <v>7.3670800512021479</v>
      </c>
      <c r="CB813">
        <f>VLOOKUP(Table3[[#This Row],[Reference]],metron,20,FALSE)</f>
        <v>5.710488406396296</v>
      </c>
      <c r="CC813">
        <f>VLOOKUP(Table3[[#This Row],[Reference]],metron,21,FALSE)</f>
        <v>13.0488908033599</v>
      </c>
      <c r="CD813">
        <f>VLOOKUP(Table3[[#This Row],[Reference]],metron,22,FALSE)</f>
        <v>13.714839543398661</v>
      </c>
      <c r="CE813">
        <f>VLOOKUP(Table3[[#This Row],[Reference]],metron,23,FALSE)</f>
        <v>1.567523459812322</v>
      </c>
      <c r="CF813">
        <f>VLOOKUP(Table3[[#This Row],[Reference]],metron,24,FALSE)</f>
        <v>1.951040391676867</v>
      </c>
      <c r="CG813">
        <f>VLOOKUP(Table3[[#This Row],[Reference]],metron,25,FALSE)</f>
        <v>8.3027335781313744E-2</v>
      </c>
      <c r="CH813">
        <f>VLOOKUP(Table3[[#This Row],[Reference]],metron,26,FALSE)</f>
        <v>0.13117095063239501</v>
      </c>
    </row>
    <row r="814" spans="1:86" hidden="1" x14ac:dyDescent="0.45">
      <c r="A814">
        <v>1617420600</v>
      </c>
      <c r="B814" t="s">
        <v>1145</v>
      </c>
      <c r="C814" t="s">
        <v>64</v>
      </c>
      <c r="D814" t="s">
        <v>65</v>
      </c>
      <c r="E814" t="s">
        <v>689</v>
      </c>
      <c r="F814" t="s">
        <v>671</v>
      </c>
      <c r="G814" t="s">
        <v>678</v>
      </c>
      <c r="H814">
        <v>13</v>
      </c>
      <c r="I814">
        <v>1.38</v>
      </c>
      <c r="J814">
        <v>1.82</v>
      </c>
      <c r="K814">
        <v>1.41</v>
      </c>
      <c r="L814">
        <v>1.77</v>
      </c>
      <c r="M814">
        <v>0</v>
      </c>
      <c r="N814">
        <v>1</v>
      </c>
      <c r="O814">
        <v>1</v>
      </c>
      <c r="P814">
        <v>0</v>
      </c>
      <c r="Q814">
        <v>0</v>
      </c>
      <c r="R814">
        <v>0</v>
      </c>
      <c r="T814">
        <v>89</v>
      </c>
      <c r="U814">
        <v>3</v>
      </c>
      <c r="V814">
        <v>7</v>
      </c>
      <c r="W814">
        <v>3</v>
      </c>
      <c r="X814">
        <v>0</v>
      </c>
      <c r="Y814">
        <v>3</v>
      </c>
      <c r="Z814">
        <v>0</v>
      </c>
      <c r="AA814">
        <v>0</v>
      </c>
      <c r="AB814">
        <v>3</v>
      </c>
      <c r="AC814">
        <v>1</v>
      </c>
      <c r="AD814">
        <v>2</v>
      </c>
      <c r="AE814">
        <v>7</v>
      </c>
      <c r="AF814">
        <v>17</v>
      </c>
      <c r="AG814">
        <v>2</v>
      </c>
      <c r="AH814">
        <v>3</v>
      </c>
      <c r="AI814">
        <v>5</v>
      </c>
      <c r="AJ814">
        <v>14</v>
      </c>
      <c r="AK814">
        <v>8</v>
      </c>
      <c r="AL814">
        <v>16</v>
      </c>
      <c r="AM814">
        <v>40</v>
      </c>
      <c r="AN814">
        <v>60</v>
      </c>
      <c r="AO814">
        <v>0.87</v>
      </c>
      <c r="AP814">
        <v>1.68</v>
      </c>
      <c r="AQ814">
        <v>1.94</v>
      </c>
      <c r="AR814">
        <v>34</v>
      </c>
      <c r="AS814">
        <v>53</v>
      </c>
      <c r="AT814">
        <v>19</v>
      </c>
      <c r="AU814">
        <v>16</v>
      </c>
      <c r="AV814">
        <v>7</v>
      </c>
      <c r="AW814">
        <v>16</v>
      </c>
      <c r="AX814">
        <v>53</v>
      </c>
      <c r="AY814">
        <v>24</v>
      </c>
      <c r="AZ814">
        <v>79</v>
      </c>
      <c r="BA814">
        <v>10.3</v>
      </c>
      <c r="BB814">
        <v>3.82</v>
      </c>
      <c r="BC814">
        <v>4</v>
      </c>
      <c r="BD814">
        <v>3.4</v>
      </c>
      <c r="BE814">
        <v>1.98</v>
      </c>
      <c r="BF814">
        <f>(1/BC814+1/BD814+1/BE814-1)/3</f>
        <v>1.6389384036442856E-2</v>
      </c>
      <c r="BG814">
        <f>1/Table3[[#This Row],[odds_ft_home_team_win]]-Table3[[#This Row],[Margin/3]]</f>
        <v>0.23361061596355714</v>
      </c>
      <c r="BH814">
        <f>1/Table3[[#This Row],[odds_ft_draw]]-Table3[[#This Row],[Margin/3]]</f>
        <v>0.27772826302238068</v>
      </c>
      <c r="BI814">
        <f>1/Table3[[#This Row],[odds_ft_away_team_win]]-Table3[[#This Row],[Margin/3]]</f>
        <v>0.48866112101406223</v>
      </c>
      <c r="BJ814">
        <f>MROUND(Table3[[#This Row],[ProbH]]*100,2)/100</f>
        <v>0.24</v>
      </c>
      <c r="BK814">
        <v>1.33</v>
      </c>
      <c r="BL814">
        <v>2.12</v>
      </c>
      <c r="BM814">
        <v>3.55</v>
      </c>
      <c r="BN814">
        <v>7.25</v>
      </c>
      <c r="BO814">
        <v>1.95</v>
      </c>
      <c r="BP814">
        <v>1.77</v>
      </c>
      <c r="BQ814" t="s">
        <v>713</v>
      </c>
      <c r="BR814">
        <f>VLOOKUP(Table3[[#This Row],[Reference]],metron,10,FALSE)</f>
        <v>2.6014437689969609</v>
      </c>
      <c r="BS814">
        <f>VLOOKUP(Table3[[#This Row],[Reference]],metron,11,FALSE)</f>
        <v>1.067249240121581</v>
      </c>
      <c r="BT814">
        <f>VLOOKUP(Table3[[#This Row],[Reference]],metron,12,FALSE)</f>
        <v>1.53419452887538</v>
      </c>
      <c r="BU814">
        <f>VLOOKUP(Table3[[#This Row],[Reference]],metron,13,FALSE)</f>
        <v>0.45589353612167299</v>
      </c>
      <c r="BV814">
        <f>VLOOKUP(Table3[[#This Row],[Reference]],metron,14,FALSE)</f>
        <v>0.65133079847908748</v>
      </c>
      <c r="BW814">
        <f>VLOOKUP(Table3[[#This Row],[Reference]],metron,15,FALSE)</f>
        <v>10.75886524822695</v>
      </c>
      <c r="BX814">
        <f>VLOOKUP(Table3[[#This Row],[Reference]],metron,16,FALSE)</f>
        <v>12.46679561573179</v>
      </c>
      <c r="BY814">
        <f>VLOOKUP(Table3[[#This Row],[Reference]],metron,17,FALSE)</f>
        <v>4.1157347204161248</v>
      </c>
      <c r="BZ814">
        <f>VLOOKUP(Table3[[#This Row],[Reference]],metron,18,FALSE)</f>
        <v>5.1072821846553964</v>
      </c>
      <c r="CA814">
        <f>VLOOKUP(Table3[[#This Row],[Reference]],metron,19,FALSE)</f>
        <v>6.6431305278108255</v>
      </c>
      <c r="CB814">
        <f>VLOOKUP(Table3[[#This Row],[Reference]],metron,20,FALSE)</f>
        <v>7.3595134310763939</v>
      </c>
      <c r="CC814">
        <f>VLOOKUP(Table3[[#This Row],[Reference]],metron,21,FALSE)</f>
        <v>13.11140235910878</v>
      </c>
      <c r="CD814">
        <f>VLOOKUP(Table3[[#This Row],[Reference]],metron,22,FALSE)</f>
        <v>12.93184796854522</v>
      </c>
      <c r="CE814">
        <f>VLOOKUP(Table3[[#This Row],[Reference]],metron,23,FALSE)</f>
        <v>1.8341677096370459</v>
      </c>
      <c r="CF814">
        <f>VLOOKUP(Table3[[#This Row],[Reference]],metron,24,FALSE)</f>
        <v>1.7903629536921151</v>
      </c>
      <c r="CG814">
        <f>VLOOKUP(Table3[[#This Row],[Reference]],metron,25,FALSE)</f>
        <v>0.1095118898623279</v>
      </c>
      <c r="CH814">
        <f>VLOOKUP(Table3[[#This Row],[Reference]],metron,26,FALSE)</f>
        <v>9.3241551939924908E-2</v>
      </c>
    </row>
    <row r="815" spans="1:86" hidden="1" x14ac:dyDescent="0.45">
      <c r="A815">
        <v>1617490800</v>
      </c>
      <c r="B815" t="s">
        <v>1146</v>
      </c>
      <c r="C815" t="s">
        <v>64</v>
      </c>
      <c r="D815" t="s">
        <v>65</v>
      </c>
      <c r="E815" t="s">
        <v>677</v>
      </c>
      <c r="F815" t="s">
        <v>676</v>
      </c>
      <c r="G815" t="s">
        <v>731</v>
      </c>
      <c r="H815">
        <v>13</v>
      </c>
      <c r="I815">
        <v>1</v>
      </c>
      <c r="J815">
        <v>0.5</v>
      </c>
      <c r="K815">
        <v>1.21</v>
      </c>
      <c r="L815">
        <v>0.47</v>
      </c>
      <c r="M815">
        <v>1</v>
      </c>
      <c r="N815">
        <v>0</v>
      </c>
      <c r="O815">
        <v>1</v>
      </c>
      <c r="P815">
        <v>1</v>
      </c>
      <c r="Q815">
        <v>1</v>
      </c>
      <c r="R815">
        <v>0</v>
      </c>
      <c r="S815">
        <v>11</v>
      </c>
      <c r="U815">
        <v>6</v>
      </c>
      <c r="V815">
        <v>6</v>
      </c>
      <c r="W815">
        <v>2</v>
      </c>
      <c r="X815">
        <v>0</v>
      </c>
      <c r="Y815">
        <v>3</v>
      </c>
      <c r="Z815">
        <v>0</v>
      </c>
      <c r="AA815">
        <v>1</v>
      </c>
      <c r="AB815">
        <v>1</v>
      </c>
      <c r="AC815">
        <v>1</v>
      </c>
      <c r="AD815">
        <v>2</v>
      </c>
      <c r="AE815">
        <v>21</v>
      </c>
      <c r="AF815">
        <v>10</v>
      </c>
      <c r="AG815">
        <v>8</v>
      </c>
      <c r="AH815">
        <v>3</v>
      </c>
      <c r="AI815">
        <v>13</v>
      </c>
      <c r="AJ815">
        <v>7</v>
      </c>
      <c r="AK815">
        <v>11</v>
      </c>
      <c r="AL815">
        <v>12</v>
      </c>
      <c r="AM815">
        <v>36</v>
      </c>
      <c r="AN815">
        <v>64</v>
      </c>
      <c r="AO815">
        <v>2.14</v>
      </c>
      <c r="AP815">
        <v>1.1599999999999999</v>
      </c>
      <c r="AQ815">
        <v>2.25</v>
      </c>
      <c r="AR815">
        <v>40</v>
      </c>
      <c r="AS815">
        <v>72</v>
      </c>
      <c r="AT815">
        <v>36</v>
      </c>
      <c r="AU815">
        <v>18</v>
      </c>
      <c r="AV815">
        <v>4</v>
      </c>
      <c r="AW815">
        <v>29</v>
      </c>
      <c r="AX815">
        <v>82</v>
      </c>
      <c r="AY815">
        <v>29</v>
      </c>
      <c r="AZ815">
        <v>68</v>
      </c>
      <c r="BA815">
        <v>8.43</v>
      </c>
      <c r="BB815">
        <v>5.57</v>
      </c>
      <c r="BC815">
        <v>2.21</v>
      </c>
      <c r="BD815">
        <v>3.36</v>
      </c>
      <c r="BE815">
        <v>3.36</v>
      </c>
      <c r="BF815">
        <f>(1/BC815+1/BD815+1/BE815-1)/3</f>
        <v>1.5908927673633572E-2</v>
      </c>
      <c r="BG815">
        <f>1/Table3[[#This Row],[odds_ft_home_team_win]]-Table3[[#This Row],[Margin/3]]</f>
        <v>0.43657976010917188</v>
      </c>
      <c r="BH815">
        <f>1/Table3[[#This Row],[odds_ft_draw]]-Table3[[#This Row],[Margin/3]]</f>
        <v>0.28171011994541406</v>
      </c>
      <c r="BI815">
        <f>1/Table3[[#This Row],[odds_ft_away_team_win]]-Table3[[#This Row],[Margin/3]]</f>
        <v>0.28171011994541406</v>
      </c>
      <c r="BJ815">
        <f>MROUND(Table3[[#This Row],[ProbH]]*100,2)/100</f>
        <v>0.44</v>
      </c>
      <c r="BK815">
        <v>1.38</v>
      </c>
      <c r="BL815">
        <v>2.2200000000000002</v>
      </c>
      <c r="BM815">
        <v>3.8</v>
      </c>
      <c r="BN815">
        <v>7.75</v>
      </c>
      <c r="BO815">
        <v>2</v>
      </c>
      <c r="BP815">
        <v>1.71</v>
      </c>
      <c r="BQ815" t="s">
        <v>733</v>
      </c>
      <c r="BR815">
        <f>VLOOKUP(Table3[[#This Row],[Reference]],metron,10,FALSE)</f>
        <v>2.4807646356033461</v>
      </c>
      <c r="BS815">
        <f>VLOOKUP(Table3[[#This Row],[Reference]],metron,11,FALSE)</f>
        <v>1.4140979689366791</v>
      </c>
      <c r="BT815">
        <f>VLOOKUP(Table3[[#This Row],[Reference]],metron,12,FALSE)</f>
        <v>1.0666666666666671</v>
      </c>
      <c r="BU815">
        <f>VLOOKUP(Table3[[#This Row],[Reference]],metron,13,FALSE)</f>
        <v>0.62712066905615294</v>
      </c>
      <c r="BV815">
        <f>VLOOKUP(Table3[[#This Row],[Reference]],metron,14,FALSE)</f>
        <v>0.46009557945041818</v>
      </c>
      <c r="BW815">
        <f>VLOOKUP(Table3[[#This Row],[Reference]],metron,15,FALSE)</f>
        <v>12.56969280146722</v>
      </c>
      <c r="BX815">
        <f>VLOOKUP(Table3[[#This Row],[Reference]],metron,16,FALSE)</f>
        <v>9.8695552498853729</v>
      </c>
      <c r="BY815">
        <f>VLOOKUP(Table3[[#This Row],[Reference]],metron,17,FALSE)</f>
        <v>5.2754256787850897</v>
      </c>
      <c r="BZ815">
        <f>VLOOKUP(Table3[[#This Row],[Reference]],metron,18,FALSE)</f>
        <v>4.1279337321675103</v>
      </c>
      <c r="CA815">
        <f>VLOOKUP(Table3[[#This Row],[Reference]],metron,19,FALSE)</f>
        <v>7.2942671226821298</v>
      </c>
      <c r="CB815">
        <f>VLOOKUP(Table3[[#This Row],[Reference]],metron,20,FALSE)</f>
        <v>5.7416215177178627</v>
      </c>
      <c r="CC815">
        <f>VLOOKUP(Table3[[#This Row],[Reference]],metron,21,FALSE)</f>
        <v>12.897246007868549</v>
      </c>
      <c r="CD815">
        <f>VLOOKUP(Table3[[#This Row],[Reference]],metron,22,FALSE)</f>
        <v>13.507058551261281</v>
      </c>
      <c r="CE815">
        <f>VLOOKUP(Table3[[#This Row],[Reference]],metron,23,FALSE)</f>
        <v>1.576522702104098</v>
      </c>
      <c r="CF815">
        <f>VLOOKUP(Table3[[#This Row],[Reference]],metron,24,FALSE)</f>
        <v>1.917165005537099</v>
      </c>
      <c r="CG815">
        <f>VLOOKUP(Table3[[#This Row],[Reference]],metron,25,FALSE)</f>
        <v>8.4385382059800659E-2</v>
      </c>
      <c r="CH815">
        <f>VLOOKUP(Table3[[#This Row],[Reference]],metron,26,FALSE)</f>
        <v>0.1233665559246955</v>
      </c>
    </row>
    <row r="816" spans="1:86" hidden="1" x14ac:dyDescent="0.45">
      <c r="A816">
        <v>1617498000</v>
      </c>
      <c r="B816" t="s">
        <v>1147</v>
      </c>
      <c r="C816" t="s">
        <v>64</v>
      </c>
      <c r="D816" t="s">
        <v>65</v>
      </c>
      <c r="E816" t="s">
        <v>694</v>
      </c>
      <c r="F816" t="s">
        <v>660</v>
      </c>
      <c r="G816" t="s">
        <v>725</v>
      </c>
      <c r="H816">
        <v>13</v>
      </c>
      <c r="I816">
        <v>2.38</v>
      </c>
      <c r="J816">
        <v>0.81</v>
      </c>
      <c r="K816">
        <v>2.37</v>
      </c>
      <c r="L816">
        <v>0.72</v>
      </c>
      <c r="M816">
        <v>2</v>
      </c>
      <c r="N816">
        <v>1</v>
      </c>
      <c r="O816">
        <v>3</v>
      </c>
      <c r="P816">
        <v>2</v>
      </c>
      <c r="Q816">
        <v>1</v>
      </c>
      <c r="R816">
        <v>1</v>
      </c>
      <c r="S816" t="s">
        <v>1148</v>
      </c>
      <c r="T816">
        <v>40</v>
      </c>
      <c r="U816">
        <v>3</v>
      </c>
      <c r="V816">
        <v>4</v>
      </c>
      <c r="W816">
        <v>1</v>
      </c>
      <c r="X816">
        <v>0</v>
      </c>
      <c r="Y816">
        <v>3</v>
      </c>
      <c r="Z816">
        <v>0</v>
      </c>
      <c r="AA816">
        <v>1</v>
      </c>
      <c r="AB816">
        <v>0</v>
      </c>
      <c r="AC816">
        <v>2</v>
      </c>
      <c r="AD816">
        <v>1</v>
      </c>
      <c r="AE816">
        <v>10</v>
      </c>
      <c r="AF816">
        <v>12</v>
      </c>
      <c r="AG816">
        <v>6</v>
      </c>
      <c r="AH816">
        <v>3</v>
      </c>
      <c r="AI816">
        <v>4</v>
      </c>
      <c r="AJ816">
        <v>9</v>
      </c>
      <c r="AK816">
        <v>10</v>
      </c>
      <c r="AL816">
        <v>13</v>
      </c>
      <c r="AM816">
        <v>65</v>
      </c>
      <c r="AN816">
        <v>35</v>
      </c>
      <c r="AO816">
        <v>1.31</v>
      </c>
      <c r="AP816">
        <v>1.21</v>
      </c>
      <c r="AQ816">
        <v>2.56</v>
      </c>
      <c r="AR816">
        <v>57</v>
      </c>
      <c r="AS816">
        <v>72</v>
      </c>
      <c r="AT816">
        <v>51</v>
      </c>
      <c r="AU816">
        <v>32</v>
      </c>
      <c r="AV816">
        <v>3</v>
      </c>
      <c r="AW816">
        <v>35</v>
      </c>
      <c r="AX816">
        <v>72</v>
      </c>
      <c r="AY816">
        <v>44</v>
      </c>
      <c r="AZ816">
        <v>85</v>
      </c>
      <c r="BA816">
        <v>8</v>
      </c>
      <c r="BB816">
        <v>4.5599999999999996</v>
      </c>
      <c r="BC816">
        <v>1.56</v>
      </c>
      <c r="BD816">
        <v>4.16</v>
      </c>
      <c r="BE816">
        <v>6.1</v>
      </c>
      <c r="BF816">
        <f>(1/BC816+1/BD816+1/BE816-1)/3</f>
        <v>1.5114894213254848E-2</v>
      </c>
      <c r="BG816">
        <f>1/Table3[[#This Row],[odds_ft_home_team_win]]-Table3[[#This Row],[Margin/3]]</f>
        <v>0.62591074681238612</v>
      </c>
      <c r="BH816">
        <f>1/Table3[[#This Row],[odds_ft_draw]]-Table3[[#This Row],[Margin/3]]</f>
        <v>0.22526972117136052</v>
      </c>
      <c r="BI816">
        <f>1/Table3[[#This Row],[odds_ft_away_team_win]]-Table3[[#This Row],[Margin/3]]</f>
        <v>0.14881953201625336</v>
      </c>
      <c r="BJ816">
        <f>MROUND(Table3[[#This Row],[ProbH]]*100,2)/100</f>
        <v>0.62</v>
      </c>
      <c r="BK816">
        <v>1.34</v>
      </c>
      <c r="BL816">
        <v>1.91</v>
      </c>
      <c r="BM816">
        <v>3.3</v>
      </c>
      <c r="BN816">
        <v>6</v>
      </c>
      <c r="BO816">
        <v>2</v>
      </c>
      <c r="BP816">
        <v>1.74</v>
      </c>
      <c r="BQ816" t="s">
        <v>770</v>
      </c>
      <c r="BR816">
        <f>VLOOKUP(Table3[[#This Row],[Reference]],metron,10,FALSE)</f>
        <v>2.7366666666666664</v>
      </c>
      <c r="BS816">
        <f>VLOOKUP(Table3[[#This Row],[Reference]],metron,11,FALSE)</f>
        <v>1.8681481481481479</v>
      </c>
      <c r="BT816">
        <f>VLOOKUP(Table3[[#This Row],[Reference]],metron,12,FALSE)</f>
        <v>0.86851851851851847</v>
      </c>
      <c r="BU816">
        <f>VLOOKUP(Table3[[#This Row],[Reference]],metron,13,FALSE)</f>
        <v>0.81333333333333335</v>
      </c>
      <c r="BV816">
        <f>VLOOKUP(Table3[[#This Row],[Reference]],metron,14,FALSE)</f>
        <v>0.38925925925925919</v>
      </c>
      <c r="BW816">
        <f>VLOOKUP(Table3[[#This Row],[Reference]],metron,15,FALSE)</f>
        <v>14.53422724064926</v>
      </c>
      <c r="BX816">
        <f>VLOOKUP(Table3[[#This Row],[Reference]],metron,16,FALSE)</f>
        <v>8.7882851093860275</v>
      </c>
      <c r="BY816">
        <f>VLOOKUP(Table3[[#This Row],[Reference]],metron,17,FALSE)</f>
        <v>6.3007953723788868</v>
      </c>
      <c r="BZ816">
        <f>VLOOKUP(Table3[[#This Row],[Reference]],metron,18,FALSE)</f>
        <v>3.681851048445409</v>
      </c>
      <c r="CA816">
        <f>VLOOKUP(Table3[[#This Row],[Reference]],metron,19,FALSE)</f>
        <v>8.2334318682703724</v>
      </c>
      <c r="CB816">
        <f>VLOOKUP(Table3[[#This Row],[Reference]],metron,20,FALSE)</f>
        <v>5.106434060940618</v>
      </c>
      <c r="CC816">
        <f>VLOOKUP(Table3[[#This Row],[Reference]],metron,21,FALSE)</f>
        <v>12.32150615496017</v>
      </c>
      <c r="CD816">
        <f>VLOOKUP(Table3[[#This Row],[Reference]],metron,22,FALSE)</f>
        <v>13.337436640115859</v>
      </c>
      <c r="CE816">
        <f>VLOOKUP(Table3[[#This Row],[Reference]],metron,23,FALSE)</f>
        <v>1.346101231190151</v>
      </c>
      <c r="CF816">
        <f>VLOOKUP(Table3[[#This Row],[Reference]],metron,24,FALSE)</f>
        <v>1.995212038303694</v>
      </c>
      <c r="CG816">
        <f>VLOOKUP(Table3[[#This Row],[Reference]],metron,25,FALSE)</f>
        <v>6.1559507523939808E-2</v>
      </c>
      <c r="CH816">
        <f>VLOOKUP(Table3[[#This Row],[Reference]],metron,26,FALSE)</f>
        <v>0.13201094391244869</v>
      </c>
    </row>
    <row r="817" spans="1:86" hidden="1" x14ac:dyDescent="0.45">
      <c r="A817">
        <v>1617505560</v>
      </c>
      <c r="B817" t="s">
        <v>1149</v>
      </c>
      <c r="C817" t="s">
        <v>64</v>
      </c>
      <c r="D817" t="s">
        <v>65</v>
      </c>
      <c r="E817" t="s">
        <v>704</v>
      </c>
      <c r="F817" t="s">
        <v>688</v>
      </c>
      <c r="G817" t="s">
        <v>760</v>
      </c>
      <c r="H817">
        <v>13</v>
      </c>
      <c r="I817">
        <v>1.93</v>
      </c>
      <c r="J817">
        <v>0.43</v>
      </c>
      <c r="K817">
        <v>1.79</v>
      </c>
      <c r="L817">
        <v>0.35</v>
      </c>
      <c r="M817">
        <v>2</v>
      </c>
      <c r="N817">
        <v>0</v>
      </c>
      <c r="O817">
        <v>2</v>
      </c>
      <c r="P817">
        <v>0</v>
      </c>
      <c r="Q817">
        <v>0</v>
      </c>
      <c r="R817">
        <v>0</v>
      </c>
      <c r="S817" t="s">
        <v>1150</v>
      </c>
      <c r="U817">
        <v>3</v>
      </c>
      <c r="V817">
        <v>3</v>
      </c>
      <c r="W817">
        <v>1</v>
      </c>
      <c r="X817">
        <v>0</v>
      </c>
      <c r="Y817">
        <v>4</v>
      </c>
      <c r="Z817">
        <v>0</v>
      </c>
      <c r="AA817">
        <v>0</v>
      </c>
      <c r="AB817">
        <v>1</v>
      </c>
      <c r="AC817">
        <v>2</v>
      </c>
      <c r="AD817">
        <v>2</v>
      </c>
      <c r="AE817">
        <v>12</v>
      </c>
      <c r="AF817">
        <v>9</v>
      </c>
      <c r="AG817">
        <v>5</v>
      </c>
      <c r="AH817">
        <v>4</v>
      </c>
      <c r="AI817">
        <v>7</v>
      </c>
      <c r="AJ817">
        <v>5</v>
      </c>
      <c r="AK817">
        <v>9</v>
      </c>
      <c r="AL817">
        <v>14</v>
      </c>
      <c r="AM817">
        <v>56</v>
      </c>
      <c r="AN817">
        <v>44</v>
      </c>
      <c r="AO817">
        <v>1.43</v>
      </c>
      <c r="AP817">
        <v>1.23</v>
      </c>
      <c r="AQ817">
        <v>2.75</v>
      </c>
      <c r="AR817">
        <v>64</v>
      </c>
      <c r="AS817">
        <v>83</v>
      </c>
      <c r="AT817">
        <v>61</v>
      </c>
      <c r="AU817">
        <v>29</v>
      </c>
      <c r="AV817">
        <v>4</v>
      </c>
      <c r="AW817">
        <v>36</v>
      </c>
      <c r="AX817">
        <v>75</v>
      </c>
      <c r="AY817">
        <v>54</v>
      </c>
      <c r="AZ817">
        <v>86</v>
      </c>
      <c r="BA817">
        <v>9.35</v>
      </c>
      <c r="BB817">
        <v>4.3600000000000003</v>
      </c>
      <c r="BC817">
        <v>1.48</v>
      </c>
      <c r="BD817">
        <v>4.51</v>
      </c>
      <c r="BE817">
        <v>6.01</v>
      </c>
      <c r="BF817">
        <f>(1/BC817+1/BD817+1/BE817-1)/3</f>
        <v>2.1264838926459806E-2</v>
      </c>
      <c r="BG817">
        <f>1/Table3[[#This Row],[odds_ft_home_team_win]]-Table3[[#This Row],[Margin/3]]</f>
        <v>0.65441083674921585</v>
      </c>
      <c r="BH817">
        <f>1/Table3[[#This Row],[odds_ft_draw]]-Table3[[#This Row],[Margin/3]]</f>
        <v>0.20046465109571315</v>
      </c>
      <c r="BI817">
        <f>1/Table3[[#This Row],[odds_ft_away_team_win]]-Table3[[#This Row],[Margin/3]]</f>
        <v>0.14512451215507099</v>
      </c>
      <c r="BJ817">
        <f>MROUND(Table3[[#This Row],[ProbH]]*100,2)/100</f>
        <v>0.66</v>
      </c>
      <c r="BK817">
        <v>1.29</v>
      </c>
      <c r="BL817">
        <v>1.78</v>
      </c>
      <c r="BM817">
        <v>3.2</v>
      </c>
      <c r="BN817">
        <v>6</v>
      </c>
      <c r="BO817">
        <v>2</v>
      </c>
      <c r="BP817">
        <v>1.74</v>
      </c>
      <c r="BQ817" t="s">
        <v>708</v>
      </c>
      <c r="BR817">
        <f>VLOOKUP(Table3[[#This Row],[Reference]],metron,10,FALSE)</f>
        <v>2.9251336898395728</v>
      </c>
      <c r="BS817">
        <f>VLOOKUP(Table3[[#This Row],[Reference]],metron,11,FALSE)</f>
        <v>2.089675030851502</v>
      </c>
      <c r="BT817">
        <f>VLOOKUP(Table3[[#This Row],[Reference]],metron,12,FALSE)</f>
        <v>0.8354586589880707</v>
      </c>
      <c r="BU817">
        <f>VLOOKUP(Table3[[#This Row],[Reference]],metron,13,FALSE)</f>
        <v>0.92472233648704238</v>
      </c>
      <c r="BV817">
        <f>VLOOKUP(Table3[[#This Row],[Reference]],metron,14,FALSE)</f>
        <v>0.35252982311805842</v>
      </c>
      <c r="BW817">
        <f>VLOOKUP(Table3[[#This Row],[Reference]],metron,15,FALSE)</f>
        <v>15.366666666666671</v>
      </c>
      <c r="BX817">
        <f>VLOOKUP(Table3[[#This Row],[Reference]],metron,16,FALSE)</f>
        <v>8.5234848484848484</v>
      </c>
      <c r="BY817">
        <f>VLOOKUP(Table3[[#This Row],[Reference]],metron,17,FALSE)</f>
        <v>6.6873065015479876</v>
      </c>
      <c r="BZ817">
        <f>VLOOKUP(Table3[[#This Row],[Reference]],metron,18,FALSE)</f>
        <v>3.3490712074303399</v>
      </c>
      <c r="CA817">
        <f>VLOOKUP(Table3[[#This Row],[Reference]],metron,19,FALSE)</f>
        <v>8.679360165118684</v>
      </c>
      <c r="CB817">
        <f>VLOOKUP(Table3[[#This Row],[Reference]],metron,20,FALSE)</f>
        <v>5.1744136410545085</v>
      </c>
      <c r="CC817">
        <f>VLOOKUP(Table3[[#This Row],[Reference]],metron,21,FALSE)</f>
        <v>12.62384615384615</v>
      </c>
      <c r="CD817">
        <f>VLOOKUP(Table3[[#This Row],[Reference]],metron,22,FALSE)</f>
        <v>13.844615384615381</v>
      </c>
      <c r="CE817">
        <f>VLOOKUP(Table3[[#This Row],[Reference]],metron,23,FALSE)</f>
        <v>1.369710467706013</v>
      </c>
      <c r="CF817">
        <f>VLOOKUP(Table3[[#This Row],[Reference]],metron,24,FALSE)</f>
        <v>2.0920564216778019</v>
      </c>
      <c r="CG817">
        <f>VLOOKUP(Table3[[#This Row],[Reference]],metron,25,FALSE)</f>
        <v>7.126948775055679E-2</v>
      </c>
      <c r="CH817">
        <f>VLOOKUP(Table3[[#This Row],[Reference]],metron,26,FALSE)</f>
        <v>0.13214550853749071</v>
      </c>
    </row>
    <row r="818" spans="1:86" hidden="1" x14ac:dyDescent="0.45">
      <c r="A818">
        <v>1617555600</v>
      </c>
      <c r="B818" t="s">
        <v>1151</v>
      </c>
      <c r="C818" t="s">
        <v>64</v>
      </c>
      <c r="D818" t="s">
        <v>65</v>
      </c>
      <c r="E818" t="s">
        <v>682</v>
      </c>
      <c r="F818" t="s">
        <v>693</v>
      </c>
      <c r="G818" t="s">
        <v>668</v>
      </c>
      <c r="H818">
        <v>13</v>
      </c>
      <c r="I818">
        <v>1.82</v>
      </c>
      <c r="J818">
        <v>1.38</v>
      </c>
      <c r="K818">
        <v>1.65</v>
      </c>
      <c r="L818">
        <v>1.38</v>
      </c>
      <c r="M818">
        <v>2</v>
      </c>
      <c r="N818">
        <v>2</v>
      </c>
      <c r="O818">
        <v>4</v>
      </c>
      <c r="P818">
        <v>1</v>
      </c>
      <c r="Q818">
        <v>0</v>
      </c>
      <c r="R818">
        <v>1</v>
      </c>
      <c r="S818" t="s">
        <v>1152</v>
      </c>
      <c r="T818" t="s">
        <v>85</v>
      </c>
      <c r="U818">
        <v>6</v>
      </c>
      <c r="V818">
        <v>2</v>
      </c>
      <c r="W818">
        <v>1</v>
      </c>
      <c r="X818">
        <v>0</v>
      </c>
      <c r="Y818">
        <v>4</v>
      </c>
      <c r="Z818">
        <v>0</v>
      </c>
      <c r="AA818">
        <v>0</v>
      </c>
      <c r="AB818">
        <v>1</v>
      </c>
      <c r="AC818">
        <v>3</v>
      </c>
      <c r="AD818">
        <v>1</v>
      </c>
      <c r="AE818">
        <v>14</v>
      </c>
      <c r="AF818">
        <v>7</v>
      </c>
      <c r="AG818">
        <v>4</v>
      </c>
      <c r="AH818">
        <v>4</v>
      </c>
      <c r="AI818">
        <v>10</v>
      </c>
      <c r="AJ818">
        <v>3</v>
      </c>
      <c r="AK818">
        <v>9</v>
      </c>
      <c r="AL818">
        <v>8</v>
      </c>
      <c r="AM818">
        <v>60</v>
      </c>
      <c r="AN818">
        <v>40</v>
      </c>
      <c r="AO818">
        <v>1.44</v>
      </c>
      <c r="AP818">
        <v>0.91</v>
      </c>
      <c r="AQ818">
        <v>1.99</v>
      </c>
      <c r="AR818">
        <v>36</v>
      </c>
      <c r="AS818">
        <v>61</v>
      </c>
      <c r="AT818">
        <v>30</v>
      </c>
      <c r="AU818">
        <v>19</v>
      </c>
      <c r="AV818">
        <v>6</v>
      </c>
      <c r="AW818">
        <v>22</v>
      </c>
      <c r="AX818">
        <v>52</v>
      </c>
      <c r="AY818">
        <v>36</v>
      </c>
      <c r="AZ818">
        <v>76</v>
      </c>
      <c r="BA818">
        <v>12.18</v>
      </c>
      <c r="BB818">
        <v>4.34</v>
      </c>
      <c r="BC818">
        <v>3</v>
      </c>
      <c r="BD818">
        <v>2.9</v>
      </c>
      <c r="BE818">
        <v>2.25</v>
      </c>
      <c r="BF818">
        <f>(1/BC818+1/BD818+1/BE818-1)/3</f>
        <v>4.0868454661558085E-2</v>
      </c>
      <c r="BG818">
        <f>1/Table3[[#This Row],[odds_ft_home_team_win]]-Table3[[#This Row],[Margin/3]]</f>
        <v>0.29246487867177523</v>
      </c>
      <c r="BH818">
        <f>1/Table3[[#This Row],[odds_ft_draw]]-Table3[[#This Row],[Margin/3]]</f>
        <v>0.30395913154533849</v>
      </c>
      <c r="BI818">
        <f>1/Table3[[#This Row],[odds_ft_away_team_win]]-Table3[[#This Row],[Margin/3]]</f>
        <v>0.40357598978288634</v>
      </c>
      <c r="BJ818">
        <f>MROUND(Table3[[#This Row],[ProbH]]*100,2)/100</f>
        <v>0.3</v>
      </c>
      <c r="BK818">
        <v>1.49</v>
      </c>
      <c r="BL818">
        <v>2.2999999999999998</v>
      </c>
      <c r="BM818">
        <v>4.05</v>
      </c>
      <c r="BN818">
        <v>8.5</v>
      </c>
      <c r="BO818">
        <v>1.91</v>
      </c>
      <c r="BP818">
        <v>1.71</v>
      </c>
      <c r="BQ818" t="s">
        <v>675</v>
      </c>
      <c r="BR818">
        <f>VLOOKUP(Table3[[#This Row],[Reference]],metron,10,FALSE)</f>
        <v>2.5726407816919519</v>
      </c>
      <c r="BS818">
        <f>VLOOKUP(Table3[[#This Row],[Reference]],metron,11,FALSE)</f>
        <v>1.1805091283106199</v>
      </c>
      <c r="BT818">
        <f>VLOOKUP(Table3[[#This Row],[Reference]],metron,12,FALSE)</f>
        <v>1.3921316533813319</v>
      </c>
      <c r="BU818">
        <f>VLOOKUP(Table3[[#This Row],[Reference]],metron,13,FALSE)</f>
        <v>0.5209673269873939</v>
      </c>
      <c r="BV818">
        <f>VLOOKUP(Table3[[#This Row],[Reference]],metron,14,FALSE)</f>
        <v>0.61847182917417032</v>
      </c>
      <c r="BW818">
        <f>VLOOKUP(Table3[[#This Row],[Reference]],metron,15,FALSE)</f>
        <v>11.149200710479571</v>
      </c>
      <c r="BX818">
        <f>VLOOKUP(Table3[[#This Row],[Reference]],metron,16,FALSE)</f>
        <v>11.444049733570161</v>
      </c>
      <c r="BY818">
        <f>VLOOKUP(Table3[[#This Row],[Reference]],metron,17,FALSE)</f>
        <v>4.5257270693512304</v>
      </c>
      <c r="BZ818">
        <f>VLOOKUP(Table3[[#This Row],[Reference]],metron,18,FALSE)</f>
        <v>4.8465324384787474</v>
      </c>
      <c r="CA818">
        <f>VLOOKUP(Table3[[#This Row],[Reference]],metron,19,FALSE)</f>
        <v>6.6234736411283404</v>
      </c>
      <c r="CB818">
        <f>VLOOKUP(Table3[[#This Row],[Reference]],metron,20,FALSE)</f>
        <v>6.5975172950914134</v>
      </c>
      <c r="CC818">
        <f>VLOOKUP(Table3[[#This Row],[Reference]],metron,21,FALSE)</f>
        <v>12.90081154192967</v>
      </c>
      <c r="CD818">
        <f>VLOOKUP(Table3[[#This Row],[Reference]],metron,22,FALSE)</f>
        <v>13.00360685302074</v>
      </c>
      <c r="CE818">
        <f>VLOOKUP(Table3[[#This Row],[Reference]],metron,23,FALSE)</f>
        <v>1.7502145922746779</v>
      </c>
      <c r="CF818">
        <f>VLOOKUP(Table3[[#This Row],[Reference]],metron,24,FALSE)</f>
        <v>1.831402831402831</v>
      </c>
      <c r="CG818">
        <f>VLOOKUP(Table3[[#This Row],[Reference]],metron,25,FALSE)</f>
        <v>9.6525096525096526E-2</v>
      </c>
      <c r="CH818">
        <f>VLOOKUP(Table3[[#This Row],[Reference]],metron,26,FALSE)</f>
        <v>0.1244101244101244</v>
      </c>
    </row>
    <row r="819" spans="1:86" hidden="1" x14ac:dyDescent="0.45">
      <c r="A819">
        <v>1617573600</v>
      </c>
      <c r="B819" t="s">
        <v>1153</v>
      </c>
      <c r="C819" t="s">
        <v>64</v>
      </c>
      <c r="D819" t="s">
        <v>65</v>
      </c>
      <c r="E819" t="s">
        <v>666</v>
      </c>
      <c r="F819" t="s">
        <v>672</v>
      </c>
      <c r="G819" t="s">
        <v>735</v>
      </c>
      <c r="H819">
        <v>13</v>
      </c>
      <c r="I819">
        <v>1.59</v>
      </c>
      <c r="J819">
        <v>0.93</v>
      </c>
      <c r="K819">
        <v>1.6</v>
      </c>
      <c r="L819">
        <v>0.8</v>
      </c>
      <c r="M819">
        <v>1</v>
      </c>
      <c r="N819">
        <v>1</v>
      </c>
      <c r="O819">
        <v>2</v>
      </c>
      <c r="P819">
        <v>1</v>
      </c>
      <c r="Q819">
        <v>0</v>
      </c>
      <c r="R819">
        <v>1</v>
      </c>
      <c r="S819">
        <v>75</v>
      </c>
      <c r="T819">
        <v>31</v>
      </c>
      <c r="U819">
        <v>10</v>
      </c>
      <c r="V819">
        <v>4</v>
      </c>
      <c r="W819">
        <v>2</v>
      </c>
      <c r="X819">
        <v>0</v>
      </c>
      <c r="Y819">
        <v>2</v>
      </c>
      <c r="Z819">
        <v>0</v>
      </c>
      <c r="AA819">
        <v>1</v>
      </c>
      <c r="AB819">
        <v>1</v>
      </c>
      <c r="AC819">
        <v>0</v>
      </c>
      <c r="AD819">
        <v>2</v>
      </c>
      <c r="AE819">
        <v>25</v>
      </c>
      <c r="AF819">
        <v>17</v>
      </c>
      <c r="AG819">
        <v>9</v>
      </c>
      <c r="AH819">
        <v>5</v>
      </c>
      <c r="AI819">
        <v>16</v>
      </c>
      <c r="AJ819">
        <v>12</v>
      </c>
      <c r="AK819">
        <v>14</v>
      </c>
      <c r="AL819">
        <v>13</v>
      </c>
      <c r="AM819">
        <v>60</v>
      </c>
      <c r="AN819">
        <v>40</v>
      </c>
      <c r="AO819">
        <v>2.6</v>
      </c>
      <c r="AP819">
        <v>1.84</v>
      </c>
      <c r="AQ819">
        <v>2.2200000000000002</v>
      </c>
      <c r="AR819">
        <v>55</v>
      </c>
      <c r="AS819">
        <v>71</v>
      </c>
      <c r="AT819">
        <v>42</v>
      </c>
      <c r="AU819">
        <v>16</v>
      </c>
      <c r="AV819">
        <v>3</v>
      </c>
      <c r="AW819">
        <v>28</v>
      </c>
      <c r="AX819">
        <v>72</v>
      </c>
      <c r="AY819">
        <v>33</v>
      </c>
      <c r="AZ819">
        <v>71</v>
      </c>
      <c r="BA819">
        <v>9.4700000000000006</v>
      </c>
      <c r="BB819">
        <v>3.49</v>
      </c>
      <c r="BC819">
        <v>2.35</v>
      </c>
      <c r="BD819">
        <v>3</v>
      </c>
      <c r="BE819">
        <v>2.8</v>
      </c>
      <c r="BF819">
        <f>(1/BC819+1/BD819+1/BE819-1)/3</f>
        <v>3.8669368456602481E-2</v>
      </c>
      <c r="BG819">
        <f>1/Table3[[#This Row],[odds_ft_home_team_win]]-Table3[[#This Row],[Margin/3]]</f>
        <v>0.38686254643701457</v>
      </c>
      <c r="BH819">
        <f>1/Table3[[#This Row],[odds_ft_draw]]-Table3[[#This Row],[Margin/3]]</f>
        <v>0.29466396487673086</v>
      </c>
      <c r="BI819">
        <f>1/Table3[[#This Row],[odds_ft_away_team_win]]-Table3[[#This Row],[Margin/3]]</f>
        <v>0.31847348868625469</v>
      </c>
      <c r="BJ819">
        <f>MROUND(Table3[[#This Row],[ProbH]]*100,2)/100</f>
        <v>0.38</v>
      </c>
      <c r="BK819">
        <v>1.36</v>
      </c>
      <c r="BL819">
        <v>2.15</v>
      </c>
      <c r="BM819">
        <v>3.8</v>
      </c>
      <c r="BN819">
        <v>7.5</v>
      </c>
      <c r="BO819">
        <v>1.87</v>
      </c>
      <c r="BP819">
        <v>1.77</v>
      </c>
      <c r="BQ819" t="s">
        <v>669</v>
      </c>
      <c r="BR819">
        <f>VLOOKUP(Table3[[#This Row],[Reference]],metron,10,FALSE)</f>
        <v>2.4900895140664963</v>
      </c>
      <c r="BS819">
        <f>VLOOKUP(Table3[[#This Row],[Reference]],metron,11,FALSE)</f>
        <v>1.330562659846547</v>
      </c>
      <c r="BT819">
        <f>VLOOKUP(Table3[[#This Row],[Reference]],metron,12,FALSE)</f>
        <v>1.1595268542199491</v>
      </c>
      <c r="BU819">
        <f>VLOOKUP(Table3[[#This Row],[Reference]],metron,13,FALSE)</f>
        <v>0.59053607588191415</v>
      </c>
      <c r="BV819">
        <f>VLOOKUP(Table3[[#This Row],[Reference]],metron,14,FALSE)</f>
        <v>0.50069274219332838</v>
      </c>
      <c r="BW819">
        <f>VLOOKUP(Table3[[#This Row],[Reference]],metron,15,FALSE)</f>
        <v>11.79715236686391</v>
      </c>
      <c r="BX819">
        <f>VLOOKUP(Table3[[#This Row],[Reference]],metron,16,FALSE)</f>
        <v>10.317122781065089</v>
      </c>
      <c r="BY819">
        <f>VLOOKUP(Table3[[#This Row],[Reference]],metron,17,FALSE)</f>
        <v>5.0637025966747622</v>
      </c>
      <c r="BZ819">
        <f>VLOOKUP(Table3[[#This Row],[Reference]],metron,18,FALSE)</f>
        <v>4.4674014571268454</v>
      </c>
      <c r="CA819">
        <f>VLOOKUP(Table3[[#This Row],[Reference]],metron,19,FALSE)</f>
        <v>6.7334497701891483</v>
      </c>
      <c r="CB819">
        <f>VLOOKUP(Table3[[#This Row],[Reference]],metron,20,FALSE)</f>
        <v>5.849721323938244</v>
      </c>
      <c r="CC819">
        <f>VLOOKUP(Table3[[#This Row],[Reference]],metron,21,FALSE)</f>
        <v>12.89644194756554</v>
      </c>
      <c r="CD819">
        <f>VLOOKUP(Table3[[#This Row],[Reference]],metron,22,FALSE)</f>
        <v>13.3434456928839</v>
      </c>
      <c r="CE819">
        <f>VLOOKUP(Table3[[#This Row],[Reference]],metron,23,FALSE)</f>
        <v>1.6144382124117971</v>
      </c>
      <c r="CF819">
        <f>VLOOKUP(Table3[[#This Row],[Reference]],metron,24,FALSE)</f>
        <v>1.9032024606477289</v>
      </c>
      <c r="CG819">
        <f>VLOOKUP(Table3[[#This Row],[Reference]],metron,25,FALSE)</f>
        <v>9.372172969060974E-2</v>
      </c>
      <c r="CH819">
        <f>VLOOKUP(Table3[[#This Row],[Reference]],metron,26,FALSE)</f>
        <v>0.11669983716301791</v>
      </c>
    </row>
    <row r="820" spans="1:86" hidden="1" x14ac:dyDescent="0.45">
      <c r="A820">
        <v>1617580800</v>
      </c>
      <c r="B820" t="s">
        <v>1154</v>
      </c>
      <c r="C820" t="s">
        <v>64</v>
      </c>
      <c r="D820" t="s">
        <v>65</v>
      </c>
      <c r="E820" t="s">
        <v>683</v>
      </c>
      <c r="F820" t="s">
        <v>661</v>
      </c>
      <c r="G820" t="s">
        <v>695</v>
      </c>
      <c r="H820">
        <v>13</v>
      </c>
      <c r="I820">
        <v>1.79</v>
      </c>
      <c r="J820">
        <v>1.43</v>
      </c>
      <c r="K820">
        <v>1.82</v>
      </c>
      <c r="L820">
        <v>1.47</v>
      </c>
      <c r="M820">
        <v>0</v>
      </c>
      <c r="N820">
        <v>1</v>
      </c>
      <c r="O820">
        <v>1</v>
      </c>
      <c r="P820">
        <v>0</v>
      </c>
      <c r="Q820">
        <v>0</v>
      </c>
      <c r="R820">
        <v>0</v>
      </c>
      <c r="T820">
        <v>89</v>
      </c>
      <c r="U820">
        <v>4</v>
      </c>
      <c r="V820">
        <v>6</v>
      </c>
      <c r="W820">
        <v>0</v>
      </c>
      <c r="X820">
        <v>0</v>
      </c>
      <c r="Y820">
        <v>1</v>
      </c>
      <c r="Z820">
        <v>1</v>
      </c>
      <c r="AA820">
        <v>0</v>
      </c>
      <c r="AB820">
        <v>0</v>
      </c>
      <c r="AC820">
        <v>0</v>
      </c>
      <c r="AD820">
        <v>2</v>
      </c>
      <c r="AE820">
        <v>14</v>
      </c>
      <c r="AF820">
        <v>21</v>
      </c>
      <c r="AG820">
        <v>4</v>
      </c>
      <c r="AH820">
        <v>4</v>
      </c>
      <c r="AI820">
        <v>10</v>
      </c>
      <c r="AJ820">
        <v>17</v>
      </c>
      <c r="AK820">
        <v>11</v>
      </c>
      <c r="AL820">
        <v>12</v>
      </c>
      <c r="AM820">
        <v>38</v>
      </c>
      <c r="AN820">
        <v>62</v>
      </c>
      <c r="AO820">
        <v>1.39</v>
      </c>
      <c r="AP820">
        <v>1.96</v>
      </c>
      <c r="AQ820">
        <v>2.65</v>
      </c>
      <c r="AR820">
        <v>57</v>
      </c>
      <c r="AS820">
        <v>79</v>
      </c>
      <c r="AT820">
        <v>43</v>
      </c>
      <c r="AU820">
        <v>32</v>
      </c>
      <c r="AV820">
        <v>14</v>
      </c>
      <c r="AW820">
        <v>33</v>
      </c>
      <c r="AX820">
        <v>64</v>
      </c>
      <c r="AY820">
        <v>54</v>
      </c>
      <c r="AZ820">
        <v>83</v>
      </c>
      <c r="BA820">
        <v>10</v>
      </c>
      <c r="BB820">
        <v>3.93</v>
      </c>
      <c r="BC820">
        <v>2.9</v>
      </c>
      <c r="BD820">
        <v>3.1</v>
      </c>
      <c r="BE820">
        <v>2.2000000000000002</v>
      </c>
      <c r="BF820">
        <f>(1/BC820+1/BD820+1/BE820-1)/3</f>
        <v>4.0651228637880475E-2</v>
      </c>
      <c r="BG820">
        <f>1/Table3[[#This Row],[odds_ft_home_team_win]]-Table3[[#This Row],[Margin/3]]</f>
        <v>0.30417635756901612</v>
      </c>
      <c r="BH820">
        <f>1/Table3[[#This Row],[odds_ft_draw]]-Table3[[#This Row],[Margin/3]]</f>
        <v>0.28192941652340986</v>
      </c>
      <c r="BI820">
        <f>1/Table3[[#This Row],[odds_ft_away_team_win]]-Table3[[#This Row],[Margin/3]]</f>
        <v>0.41389422590757408</v>
      </c>
      <c r="BJ820">
        <f>MROUND(Table3[[#This Row],[ProbH]]*100,2)/100</f>
        <v>0.3</v>
      </c>
      <c r="BK820">
        <v>1.34</v>
      </c>
      <c r="BL820">
        <v>1.95</v>
      </c>
      <c r="BM820">
        <v>3.3</v>
      </c>
      <c r="BN820">
        <v>6</v>
      </c>
      <c r="BO820">
        <v>1.69</v>
      </c>
      <c r="BP820">
        <v>1.95</v>
      </c>
      <c r="BQ820" t="s">
        <v>726</v>
      </c>
      <c r="BR820">
        <f>VLOOKUP(Table3[[#This Row],[Reference]],metron,10,FALSE)</f>
        <v>2.5726407816919519</v>
      </c>
      <c r="BS820">
        <f>VLOOKUP(Table3[[#This Row],[Reference]],metron,11,FALSE)</f>
        <v>1.1805091283106199</v>
      </c>
      <c r="BT820">
        <f>VLOOKUP(Table3[[#This Row],[Reference]],metron,12,FALSE)</f>
        <v>1.3921316533813319</v>
      </c>
      <c r="BU820">
        <f>VLOOKUP(Table3[[#This Row],[Reference]],metron,13,FALSE)</f>
        <v>0.5209673269873939</v>
      </c>
      <c r="BV820">
        <f>VLOOKUP(Table3[[#This Row],[Reference]],metron,14,FALSE)</f>
        <v>0.61847182917417032</v>
      </c>
      <c r="BW820">
        <f>VLOOKUP(Table3[[#This Row],[Reference]],metron,15,FALSE)</f>
        <v>11.149200710479571</v>
      </c>
      <c r="BX820">
        <f>VLOOKUP(Table3[[#This Row],[Reference]],metron,16,FALSE)</f>
        <v>11.444049733570161</v>
      </c>
      <c r="BY820">
        <f>VLOOKUP(Table3[[#This Row],[Reference]],metron,17,FALSE)</f>
        <v>4.5257270693512304</v>
      </c>
      <c r="BZ820">
        <f>VLOOKUP(Table3[[#This Row],[Reference]],metron,18,FALSE)</f>
        <v>4.8465324384787474</v>
      </c>
      <c r="CA820">
        <f>VLOOKUP(Table3[[#This Row],[Reference]],metron,19,FALSE)</f>
        <v>6.6234736411283404</v>
      </c>
      <c r="CB820">
        <f>VLOOKUP(Table3[[#This Row],[Reference]],metron,20,FALSE)</f>
        <v>6.5975172950914134</v>
      </c>
      <c r="CC820">
        <f>VLOOKUP(Table3[[#This Row],[Reference]],metron,21,FALSE)</f>
        <v>12.90081154192967</v>
      </c>
      <c r="CD820">
        <f>VLOOKUP(Table3[[#This Row],[Reference]],metron,22,FALSE)</f>
        <v>13.00360685302074</v>
      </c>
      <c r="CE820">
        <f>VLOOKUP(Table3[[#This Row],[Reference]],metron,23,FALSE)</f>
        <v>1.7502145922746779</v>
      </c>
      <c r="CF820">
        <f>VLOOKUP(Table3[[#This Row],[Reference]],metron,24,FALSE)</f>
        <v>1.831402831402831</v>
      </c>
      <c r="CG820">
        <f>VLOOKUP(Table3[[#This Row],[Reference]],metron,25,FALSE)</f>
        <v>9.6525096525096526E-2</v>
      </c>
      <c r="CH820">
        <f>VLOOKUP(Table3[[#This Row],[Reference]],metron,26,FALSE)</f>
        <v>0.1244101244101244</v>
      </c>
    </row>
    <row r="821" spans="1:86" hidden="1" x14ac:dyDescent="0.45">
      <c r="A821">
        <v>1617588300</v>
      </c>
      <c r="B821" t="s">
        <v>1155</v>
      </c>
      <c r="C821" t="s">
        <v>64</v>
      </c>
      <c r="D821" t="s">
        <v>65</v>
      </c>
      <c r="E821" t="s">
        <v>667</v>
      </c>
      <c r="F821" t="s">
        <v>705</v>
      </c>
      <c r="G821" t="s">
        <v>720</v>
      </c>
      <c r="H821">
        <v>13</v>
      </c>
      <c r="I821">
        <v>2.2400000000000002</v>
      </c>
      <c r="J821">
        <v>0.67</v>
      </c>
      <c r="K821">
        <v>2.29</v>
      </c>
      <c r="L821">
        <v>0.55000000000000004</v>
      </c>
      <c r="M821">
        <v>2</v>
      </c>
      <c r="N821">
        <v>1</v>
      </c>
      <c r="O821">
        <v>3</v>
      </c>
      <c r="P821">
        <v>1</v>
      </c>
      <c r="Q821">
        <v>0</v>
      </c>
      <c r="R821">
        <v>1</v>
      </c>
      <c r="S821" t="s">
        <v>1156</v>
      </c>
      <c r="T821" t="s">
        <v>84</v>
      </c>
      <c r="U821">
        <v>6</v>
      </c>
      <c r="V821">
        <v>3</v>
      </c>
      <c r="W821">
        <v>2</v>
      </c>
      <c r="X821">
        <v>0</v>
      </c>
      <c r="Y821">
        <v>3</v>
      </c>
      <c r="Z821">
        <v>0</v>
      </c>
      <c r="AA821">
        <v>1</v>
      </c>
      <c r="AB821">
        <v>1</v>
      </c>
      <c r="AC821">
        <v>1</v>
      </c>
      <c r="AD821">
        <v>2</v>
      </c>
      <c r="AE821">
        <v>19</v>
      </c>
      <c r="AF821">
        <v>5</v>
      </c>
      <c r="AG821">
        <v>9</v>
      </c>
      <c r="AH821">
        <v>2</v>
      </c>
      <c r="AI821">
        <v>10</v>
      </c>
      <c r="AJ821">
        <v>3</v>
      </c>
      <c r="AK821">
        <v>12</v>
      </c>
      <c r="AL821">
        <v>13</v>
      </c>
      <c r="AM821">
        <v>62</v>
      </c>
      <c r="AN821">
        <v>38</v>
      </c>
      <c r="AO821">
        <v>2.2000000000000002</v>
      </c>
      <c r="AP821">
        <v>0.69</v>
      </c>
      <c r="AQ821">
        <v>2.73</v>
      </c>
      <c r="AR821">
        <v>66</v>
      </c>
      <c r="AS821">
        <v>75</v>
      </c>
      <c r="AT821">
        <v>57</v>
      </c>
      <c r="AU821">
        <v>32</v>
      </c>
      <c r="AV821">
        <v>20</v>
      </c>
      <c r="AW821">
        <v>51</v>
      </c>
      <c r="AX821">
        <v>72</v>
      </c>
      <c r="AY821">
        <v>34</v>
      </c>
      <c r="AZ821">
        <v>72</v>
      </c>
      <c r="BA821">
        <v>8.26</v>
      </c>
      <c r="BB821">
        <v>4.8</v>
      </c>
      <c r="BC821">
        <v>1.65</v>
      </c>
      <c r="BD821">
        <v>3.6</v>
      </c>
      <c r="BE821">
        <v>4.4000000000000004</v>
      </c>
      <c r="BF821">
        <f>(1/BC821+1/BD821+1/BE821-1)/3</f>
        <v>3.7037037037037056E-2</v>
      </c>
      <c r="BG821">
        <f>1/Table3[[#This Row],[odds_ft_home_team_win]]-Table3[[#This Row],[Margin/3]]</f>
        <v>0.56902356902356899</v>
      </c>
      <c r="BH821">
        <f>1/Table3[[#This Row],[odds_ft_draw]]-Table3[[#This Row],[Margin/3]]</f>
        <v>0.24074074074074073</v>
      </c>
      <c r="BI821">
        <f>1/Table3[[#This Row],[odds_ft_away_team_win]]-Table3[[#This Row],[Margin/3]]</f>
        <v>0.1902356902356902</v>
      </c>
      <c r="BJ821">
        <f>MROUND(Table3[[#This Row],[ProbH]]*100,2)/100</f>
        <v>0.56000000000000005</v>
      </c>
      <c r="BK821">
        <v>1.26</v>
      </c>
      <c r="BL821">
        <v>1.57</v>
      </c>
      <c r="BM821">
        <v>2.8</v>
      </c>
      <c r="BN821">
        <v>5.25</v>
      </c>
      <c r="BO821">
        <v>1.67</v>
      </c>
      <c r="BP821">
        <v>2</v>
      </c>
      <c r="BQ821" t="s">
        <v>736</v>
      </c>
      <c r="BR821">
        <f>VLOOKUP(Table3[[#This Row],[Reference]],metron,10,FALSE)</f>
        <v>2.6892488954344627</v>
      </c>
      <c r="BS821">
        <f>VLOOKUP(Table3[[#This Row],[Reference]],metron,11,FALSE)</f>
        <v>1.7546812539448771</v>
      </c>
      <c r="BT821">
        <f>VLOOKUP(Table3[[#This Row],[Reference]],metron,12,FALSE)</f>
        <v>0.93456764148958549</v>
      </c>
      <c r="BU821">
        <f>VLOOKUP(Table3[[#This Row],[Reference]],metron,13,FALSE)</f>
        <v>0.77824531874605507</v>
      </c>
      <c r="BV821">
        <f>VLOOKUP(Table3[[#This Row],[Reference]],metron,14,FALSE)</f>
        <v>0.41237113402061848</v>
      </c>
      <c r="BW821">
        <f>VLOOKUP(Table3[[#This Row],[Reference]],metron,15,FALSE)</f>
        <v>13.77153558052435</v>
      </c>
      <c r="BX821">
        <f>VLOOKUP(Table3[[#This Row],[Reference]],metron,16,FALSE)</f>
        <v>9.0445692883895124</v>
      </c>
      <c r="BY821">
        <f>VLOOKUP(Table3[[#This Row],[Reference]],metron,17,FALSE)</f>
        <v>6.0821292775665396</v>
      </c>
      <c r="BZ821">
        <f>VLOOKUP(Table3[[#This Row],[Reference]],metron,18,FALSE)</f>
        <v>3.8201520912547529</v>
      </c>
      <c r="CA821">
        <f>VLOOKUP(Table3[[#This Row],[Reference]],metron,19,FALSE)</f>
        <v>7.6894063029578108</v>
      </c>
      <c r="CB821">
        <f>VLOOKUP(Table3[[#This Row],[Reference]],metron,20,FALSE)</f>
        <v>5.224417197134759</v>
      </c>
      <c r="CC821">
        <f>VLOOKUP(Table3[[#This Row],[Reference]],metron,21,FALSE)</f>
        <v>12.297605473204101</v>
      </c>
      <c r="CD821">
        <f>VLOOKUP(Table3[[#This Row],[Reference]],metron,22,FALSE)</f>
        <v>13.310908399847969</v>
      </c>
      <c r="CE821">
        <f>VLOOKUP(Table3[[#This Row],[Reference]],metron,23,FALSE)</f>
        <v>1.3713126843657819</v>
      </c>
      <c r="CF821">
        <f>VLOOKUP(Table3[[#This Row],[Reference]],metron,24,FALSE)</f>
        <v>1.9516961651917399</v>
      </c>
      <c r="CG821">
        <f>VLOOKUP(Table3[[#This Row],[Reference]],metron,25,FALSE)</f>
        <v>6.6002949852507375E-2</v>
      </c>
      <c r="CH821">
        <f>VLOOKUP(Table3[[#This Row],[Reference]],metron,26,FALSE)</f>
        <v>0.1297935103244838</v>
      </c>
    </row>
    <row r="822" spans="1:86" hidden="1" x14ac:dyDescent="0.45">
      <c r="A822">
        <v>1618014600</v>
      </c>
      <c r="B822" t="s">
        <v>1157</v>
      </c>
      <c r="C822" t="s">
        <v>64</v>
      </c>
      <c r="D822" t="s">
        <v>65</v>
      </c>
      <c r="E822" t="s">
        <v>660</v>
      </c>
      <c r="F822" t="s">
        <v>682</v>
      </c>
      <c r="G822" t="s">
        <v>720</v>
      </c>
      <c r="H822">
        <v>14</v>
      </c>
      <c r="I822">
        <v>1.5</v>
      </c>
      <c r="J822">
        <v>1.17</v>
      </c>
      <c r="K822">
        <v>1.29</v>
      </c>
      <c r="L822">
        <v>1.25</v>
      </c>
      <c r="M822">
        <v>0</v>
      </c>
      <c r="N822">
        <v>1</v>
      </c>
      <c r="O822">
        <v>1</v>
      </c>
      <c r="P822">
        <v>0</v>
      </c>
      <c r="Q822">
        <v>0</v>
      </c>
      <c r="R822">
        <v>0</v>
      </c>
      <c r="T822">
        <v>81</v>
      </c>
      <c r="U822">
        <v>1</v>
      </c>
      <c r="V822">
        <v>1</v>
      </c>
      <c r="W822">
        <v>2</v>
      </c>
      <c r="X822">
        <v>0</v>
      </c>
      <c r="Y822">
        <v>2</v>
      </c>
      <c r="Z822">
        <v>0</v>
      </c>
      <c r="AA822">
        <v>1</v>
      </c>
      <c r="AB822">
        <v>1</v>
      </c>
      <c r="AC822">
        <v>2</v>
      </c>
      <c r="AD822">
        <v>0</v>
      </c>
      <c r="AE822">
        <v>16</v>
      </c>
      <c r="AF822">
        <v>11</v>
      </c>
      <c r="AG822">
        <v>6</v>
      </c>
      <c r="AH822">
        <v>2</v>
      </c>
      <c r="AI822">
        <v>10</v>
      </c>
      <c r="AJ822">
        <v>9</v>
      </c>
      <c r="AK822">
        <v>18</v>
      </c>
      <c r="AL822">
        <v>12</v>
      </c>
      <c r="AM822">
        <v>46</v>
      </c>
      <c r="AN822">
        <v>54</v>
      </c>
      <c r="AO822">
        <v>1.8</v>
      </c>
      <c r="AP822">
        <v>0.99</v>
      </c>
      <c r="AQ822">
        <v>2.15</v>
      </c>
      <c r="AR822">
        <v>44</v>
      </c>
      <c r="AS822">
        <v>69</v>
      </c>
      <c r="AT822">
        <v>35</v>
      </c>
      <c r="AU822">
        <v>13</v>
      </c>
      <c r="AV822">
        <v>4</v>
      </c>
      <c r="AW822">
        <v>29</v>
      </c>
      <c r="AX822">
        <v>73</v>
      </c>
      <c r="AY822">
        <v>29</v>
      </c>
      <c r="AZ822">
        <v>70</v>
      </c>
      <c r="BA822">
        <v>8.4</v>
      </c>
      <c r="BB822">
        <v>5.25</v>
      </c>
      <c r="BC822">
        <v>2.2000000000000002</v>
      </c>
      <c r="BD822">
        <v>3</v>
      </c>
      <c r="BE822">
        <v>3.1</v>
      </c>
      <c r="BF822">
        <f>(1/BC822+1/BD822+1/BE822-1)/3</f>
        <v>3.681981101335937E-2</v>
      </c>
      <c r="BG822">
        <f>1/Table3[[#This Row],[odds_ft_home_team_win]]-Table3[[#This Row],[Margin/3]]</f>
        <v>0.41772564353209518</v>
      </c>
      <c r="BH822">
        <f>1/Table3[[#This Row],[odds_ft_draw]]-Table3[[#This Row],[Margin/3]]</f>
        <v>0.29651352231997397</v>
      </c>
      <c r="BI822">
        <f>1/Table3[[#This Row],[odds_ft_away_team_win]]-Table3[[#This Row],[Margin/3]]</f>
        <v>0.28576083414793096</v>
      </c>
      <c r="BJ822">
        <f>MROUND(Table3[[#This Row],[ProbH]]*100,2)/100</f>
        <v>0.42</v>
      </c>
      <c r="BK822">
        <v>1.36</v>
      </c>
      <c r="BL822">
        <v>2.15</v>
      </c>
      <c r="BM822">
        <v>3.6</v>
      </c>
      <c r="BN822">
        <v>7</v>
      </c>
      <c r="BO822">
        <v>1.91</v>
      </c>
      <c r="BP822">
        <v>1.83</v>
      </c>
      <c r="BQ822" t="s">
        <v>664</v>
      </c>
      <c r="BR822">
        <f>VLOOKUP(Table3[[#This Row],[Reference]],metron,10,FALSE)</f>
        <v>2.4884649511978703</v>
      </c>
      <c r="BS822">
        <f>VLOOKUP(Table3[[#This Row],[Reference]],metron,11,FALSE)</f>
        <v>1.396960958296362</v>
      </c>
      <c r="BT822">
        <f>VLOOKUP(Table3[[#This Row],[Reference]],metron,12,FALSE)</f>
        <v>1.091503992901508</v>
      </c>
      <c r="BU822">
        <f>VLOOKUP(Table3[[#This Row],[Reference]],metron,13,FALSE)</f>
        <v>0.60765391014975045</v>
      </c>
      <c r="BV822">
        <f>VLOOKUP(Table3[[#This Row],[Reference]],metron,14,FALSE)</f>
        <v>0.47276760953965608</v>
      </c>
      <c r="BW822">
        <f>VLOOKUP(Table3[[#This Row],[Reference]],metron,15,FALSE)</f>
        <v>12.29504785684561</v>
      </c>
      <c r="BX822">
        <f>VLOOKUP(Table3[[#This Row],[Reference]],metron,16,FALSE)</f>
        <v>10.047232625884311</v>
      </c>
      <c r="BY822">
        <f>VLOOKUP(Table3[[#This Row],[Reference]],metron,17,FALSE)</f>
        <v>5.2917192097519967</v>
      </c>
      <c r="BZ822">
        <f>VLOOKUP(Table3[[#This Row],[Reference]],metron,18,FALSE)</f>
        <v>4.2580916351408158</v>
      </c>
      <c r="CA822">
        <f>VLOOKUP(Table3[[#This Row],[Reference]],metron,19,FALSE)</f>
        <v>7.0033286470936131</v>
      </c>
      <c r="CB822">
        <f>VLOOKUP(Table3[[#This Row],[Reference]],metron,20,FALSE)</f>
        <v>5.789140990743495</v>
      </c>
      <c r="CC822">
        <f>VLOOKUP(Table3[[#This Row],[Reference]],metron,21,FALSE)</f>
        <v>12.77041895895049</v>
      </c>
      <c r="CD822">
        <f>VLOOKUP(Table3[[#This Row],[Reference]],metron,22,FALSE)</f>
        <v>13.411129919593741</v>
      </c>
      <c r="CE822">
        <f>VLOOKUP(Table3[[#This Row],[Reference]],metron,23,FALSE)</f>
        <v>1.556141062018646</v>
      </c>
      <c r="CF822">
        <f>VLOOKUP(Table3[[#This Row],[Reference]],metron,24,FALSE)</f>
        <v>1.9114308877178761</v>
      </c>
      <c r="CG822">
        <f>VLOOKUP(Table3[[#This Row],[Reference]],metron,25,FALSE)</f>
        <v>8.4920956627482766E-2</v>
      </c>
      <c r="CH822">
        <f>VLOOKUP(Table3[[#This Row],[Reference]],metron,26,FALSE)</f>
        <v>0.1323469801378192</v>
      </c>
    </row>
    <row r="823" spans="1:86" hidden="1" x14ac:dyDescent="0.45">
      <c r="A823">
        <v>1618021800</v>
      </c>
      <c r="B823" t="s">
        <v>1158</v>
      </c>
      <c r="C823" t="s">
        <v>64</v>
      </c>
      <c r="D823" t="s">
        <v>65</v>
      </c>
      <c r="E823" t="s">
        <v>689</v>
      </c>
      <c r="F823" t="s">
        <v>688</v>
      </c>
      <c r="G823" t="s">
        <v>731</v>
      </c>
      <c r="H823">
        <v>14</v>
      </c>
      <c r="I823">
        <v>1.29</v>
      </c>
      <c r="J823">
        <v>0.4</v>
      </c>
      <c r="K823">
        <v>1.41</v>
      </c>
      <c r="L823">
        <v>0.35</v>
      </c>
      <c r="M823">
        <v>2</v>
      </c>
      <c r="N823">
        <v>1</v>
      </c>
      <c r="O823">
        <v>3</v>
      </c>
      <c r="P823">
        <v>1</v>
      </c>
      <c r="Q823">
        <v>1</v>
      </c>
      <c r="R823">
        <v>0</v>
      </c>
      <c r="S823" t="s">
        <v>1159</v>
      </c>
      <c r="T823">
        <v>74</v>
      </c>
      <c r="U823">
        <v>5</v>
      </c>
      <c r="V823">
        <v>7</v>
      </c>
      <c r="W823">
        <v>3</v>
      </c>
      <c r="X823">
        <v>0</v>
      </c>
      <c r="Y823">
        <v>2</v>
      </c>
      <c r="Z823">
        <v>0</v>
      </c>
      <c r="AA823">
        <v>1</v>
      </c>
      <c r="AB823">
        <v>2</v>
      </c>
      <c r="AC823">
        <v>1</v>
      </c>
      <c r="AD823">
        <v>1</v>
      </c>
      <c r="AE823">
        <v>11</v>
      </c>
      <c r="AF823">
        <v>14</v>
      </c>
      <c r="AG823">
        <v>5</v>
      </c>
      <c r="AH823">
        <v>5</v>
      </c>
      <c r="AI823">
        <v>6</v>
      </c>
      <c r="AJ823">
        <v>9</v>
      </c>
      <c r="AK823">
        <v>9</v>
      </c>
      <c r="AL823">
        <v>15</v>
      </c>
      <c r="AM823">
        <v>45</v>
      </c>
      <c r="AN823">
        <v>55</v>
      </c>
      <c r="AO823">
        <v>1.31</v>
      </c>
      <c r="AP823">
        <v>1.57</v>
      </c>
      <c r="AQ823">
        <v>2.29</v>
      </c>
      <c r="AR823">
        <v>45</v>
      </c>
      <c r="AS823">
        <v>65</v>
      </c>
      <c r="AT823">
        <v>40</v>
      </c>
      <c r="AU823">
        <v>17</v>
      </c>
      <c r="AV823">
        <v>7</v>
      </c>
      <c r="AW823">
        <v>24</v>
      </c>
      <c r="AX823">
        <v>55</v>
      </c>
      <c r="AY823">
        <v>41</v>
      </c>
      <c r="AZ823">
        <v>82</v>
      </c>
      <c r="BA823">
        <v>8.31</v>
      </c>
      <c r="BB823">
        <v>4.6900000000000004</v>
      </c>
      <c r="BC823">
        <v>2.2999999999999998</v>
      </c>
      <c r="BD823">
        <v>3.11</v>
      </c>
      <c r="BE823">
        <v>2.81</v>
      </c>
      <c r="BF823">
        <f>(1/BC823+1/BD823+1/BE823-1)/3</f>
        <v>3.7399301058925749E-2</v>
      </c>
      <c r="BG823">
        <f>1/Table3[[#This Row],[odds_ft_home_team_win]]-Table3[[#This Row],[Margin/3]]</f>
        <v>0.39738330763672647</v>
      </c>
      <c r="BH823">
        <f>1/Table3[[#This Row],[odds_ft_draw]]-Table3[[#This Row],[Margin/3]]</f>
        <v>0.28414410730120288</v>
      </c>
      <c r="BI823">
        <f>1/Table3[[#This Row],[odds_ft_away_team_win]]-Table3[[#This Row],[Margin/3]]</f>
        <v>0.31847258506207071</v>
      </c>
      <c r="BJ823">
        <f>MROUND(Table3[[#This Row],[ProbH]]*100,2)/100</f>
        <v>0.4</v>
      </c>
      <c r="BK823">
        <v>1.4</v>
      </c>
      <c r="BL823">
        <v>2.2000000000000002</v>
      </c>
      <c r="BM823">
        <v>3.95</v>
      </c>
      <c r="BN823">
        <v>8</v>
      </c>
      <c r="BO823">
        <v>2</v>
      </c>
      <c r="BP823">
        <v>1.74</v>
      </c>
      <c r="BQ823" t="s">
        <v>713</v>
      </c>
      <c r="BR823">
        <f>VLOOKUP(Table3[[#This Row],[Reference]],metron,10,FALSE)</f>
        <v>2.4956155335383219</v>
      </c>
      <c r="BS823">
        <f>VLOOKUP(Table3[[#This Row],[Reference]],metron,11,FALSE)</f>
        <v>1.344038264434575</v>
      </c>
      <c r="BT823">
        <f>VLOOKUP(Table3[[#This Row],[Reference]],metron,12,FALSE)</f>
        <v>1.1515772691037469</v>
      </c>
      <c r="BU823">
        <f>VLOOKUP(Table3[[#This Row],[Reference]],metron,13,FALSE)</f>
        <v>0.59936225942375587</v>
      </c>
      <c r="BV823">
        <f>VLOOKUP(Table3[[#This Row],[Reference]],metron,14,FALSE)</f>
        <v>0.50723152260562576</v>
      </c>
      <c r="BW823">
        <f>VLOOKUP(Table3[[#This Row],[Reference]],metron,15,FALSE)</f>
        <v>11.99278846153846</v>
      </c>
      <c r="BX823">
        <f>VLOOKUP(Table3[[#This Row],[Reference]],metron,16,FALSE)</f>
        <v>10.0277534965035</v>
      </c>
      <c r="BY823">
        <f>VLOOKUP(Table3[[#This Row],[Reference]],metron,17,FALSE)</f>
        <v>5.2857459543338514</v>
      </c>
      <c r="BZ823">
        <f>VLOOKUP(Table3[[#This Row],[Reference]],metron,18,FALSE)</f>
        <v>4.4067834183107957</v>
      </c>
      <c r="CA823">
        <f>VLOOKUP(Table3[[#This Row],[Reference]],metron,19,FALSE)</f>
        <v>6.7070425072046085</v>
      </c>
      <c r="CB823">
        <f>VLOOKUP(Table3[[#This Row],[Reference]],metron,20,FALSE)</f>
        <v>5.6209700781927046</v>
      </c>
      <c r="CC823">
        <f>VLOOKUP(Table3[[#This Row],[Reference]],metron,21,FALSE)</f>
        <v>13.04463690872752</v>
      </c>
      <c r="CD823">
        <f>VLOOKUP(Table3[[#This Row],[Reference]],metron,22,FALSE)</f>
        <v>13.49811236953142</v>
      </c>
      <c r="CE823">
        <f>VLOOKUP(Table3[[#This Row],[Reference]],metron,23,FALSE)</f>
        <v>1.5836526181353769</v>
      </c>
      <c r="CF823">
        <f>VLOOKUP(Table3[[#This Row],[Reference]],metron,24,FALSE)</f>
        <v>1.8744146445295871</v>
      </c>
      <c r="CG823">
        <f>VLOOKUP(Table3[[#This Row],[Reference]],metron,25,FALSE)</f>
        <v>8.5994040017028525E-2</v>
      </c>
      <c r="CH823">
        <f>VLOOKUP(Table3[[#This Row],[Reference]],metron,26,FALSE)</f>
        <v>0.13452532992762881</v>
      </c>
    </row>
    <row r="824" spans="1:86" hidden="1" x14ac:dyDescent="0.45">
      <c r="A824">
        <v>1618092000</v>
      </c>
      <c r="B824" t="s">
        <v>1160</v>
      </c>
      <c r="C824" t="s">
        <v>64</v>
      </c>
      <c r="D824" t="s">
        <v>65</v>
      </c>
      <c r="E824" t="s">
        <v>677</v>
      </c>
      <c r="F824" t="s">
        <v>667</v>
      </c>
      <c r="G824" t="s">
        <v>760</v>
      </c>
      <c r="H824">
        <v>14</v>
      </c>
      <c r="I824">
        <v>1.1299999999999999</v>
      </c>
      <c r="J824">
        <v>1.5</v>
      </c>
      <c r="K824">
        <v>1.21</v>
      </c>
      <c r="L824">
        <v>1.5</v>
      </c>
      <c r="M824">
        <v>1</v>
      </c>
      <c r="N824">
        <v>3</v>
      </c>
      <c r="O824">
        <v>4</v>
      </c>
      <c r="P824">
        <v>1</v>
      </c>
      <c r="Q824">
        <v>0</v>
      </c>
      <c r="R824">
        <v>1</v>
      </c>
      <c r="S824">
        <v>80</v>
      </c>
      <c r="T824" t="s">
        <v>1161</v>
      </c>
      <c r="U824">
        <v>8</v>
      </c>
      <c r="V824">
        <v>5</v>
      </c>
      <c r="W824">
        <v>2</v>
      </c>
      <c r="X824">
        <v>0</v>
      </c>
      <c r="Y824">
        <v>2</v>
      </c>
      <c r="Z824">
        <v>0</v>
      </c>
      <c r="AA824">
        <v>0</v>
      </c>
      <c r="AB824">
        <v>2</v>
      </c>
      <c r="AC824">
        <v>0</v>
      </c>
      <c r="AD824">
        <v>2</v>
      </c>
      <c r="AE824">
        <v>21</v>
      </c>
      <c r="AF824">
        <v>14</v>
      </c>
      <c r="AG824">
        <v>8</v>
      </c>
      <c r="AH824">
        <v>7</v>
      </c>
      <c r="AI824">
        <v>13</v>
      </c>
      <c r="AJ824">
        <v>7</v>
      </c>
      <c r="AK824">
        <v>13</v>
      </c>
      <c r="AL824">
        <v>12</v>
      </c>
      <c r="AM824">
        <v>44</v>
      </c>
      <c r="AN824">
        <v>56</v>
      </c>
      <c r="AO824">
        <v>2.2400000000000002</v>
      </c>
      <c r="AP824">
        <v>1.59</v>
      </c>
      <c r="AQ824">
        <v>2.02</v>
      </c>
      <c r="AR824">
        <v>42</v>
      </c>
      <c r="AS824">
        <v>69</v>
      </c>
      <c r="AT824">
        <v>27</v>
      </c>
      <c r="AU824">
        <v>9</v>
      </c>
      <c r="AV824">
        <v>3</v>
      </c>
      <c r="AW824">
        <v>21</v>
      </c>
      <c r="AX824">
        <v>70</v>
      </c>
      <c r="AY824">
        <v>21</v>
      </c>
      <c r="AZ824">
        <v>78</v>
      </c>
      <c r="BA824">
        <v>9.09</v>
      </c>
      <c r="BB824">
        <v>4.95</v>
      </c>
      <c r="BC824">
        <v>2.1800000000000002</v>
      </c>
      <c r="BD824">
        <v>3.4</v>
      </c>
      <c r="BE824">
        <v>3.4</v>
      </c>
      <c r="BF824">
        <f>(1/BC824+1/BD824+1/BE824-1)/3</f>
        <v>1.5650296815974112E-2</v>
      </c>
      <c r="BG824">
        <f>1/Table3[[#This Row],[odds_ft_home_team_win]]-Table3[[#This Row],[Margin/3]]</f>
        <v>0.44306529951430107</v>
      </c>
      <c r="BH824">
        <f>1/Table3[[#This Row],[odds_ft_draw]]-Table3[[#This Row],[Margin/3]]</f>
        <v>0.27846735024284941</v>
      </c>
      <c r="BI824">
        <f>1/Table3[[#This Row],[odds_ft_away_team_win]]-Table3[[#This Row],[Margin/3]]</f>
        <v>0.27846735024284941</v>
      </c>
      <c r="BJ824">
        <f>MROUND(Table3[[#This Row],[ProbH]]*100,2)/100</f>
        <v>0.44</v>
      </c>
      <c r="BK824">
        <v>1.36</v>
      </c>
      <c r="BL824">
        <v>2.1</v>
      </c>
      <c r="BM824">
        <v>3.6</v>
      </c>
      <c r="BN824">
        <v>7</v>
      </c>
      <c r="BO824">
        <v>1.87</v>
      </c>
      <c r="BP824">
        <v>1.77</v>
      </c>
      <c r="BQ824" t="s">
        <v>733</v>
      </c>
      <c r="BR824">
        <f>VLOOKUP(Table3[[#This Row],[Reference]],metron,10,FALSE)</f>
        <v>2.4807646356033461</v>
      </c>
      <c r="BS824">
        <f>VLOOKUP(Table3[[#This Row],[Reference]],metron,11,FALSE)</f>
        <v>1.4140979689366791</v>
      </c>
      <c r="BT824">
        <f>VLOOKUP(Table3[[#This Row],[Reference]],metron,12,FALSE)</f>
        <v>1.0666666666666671</v>
      </c>
      <c r="BU824">
        <f>VLOOKUP(Table3[[#This Row],[Reference]],metron,13,FALSE)</f>
        <v>0.62712066905615294</v>
      </c>
      <c r="BV824">
        <f>VLOOKUP(Table3[[#This Row],[Reference]],metron,14,FALSE)</f>
        <v>0.46009557945041818</v>
      </c>
      <c r="BW824">
        <f>VLOOKUP(Table3[[#This Row],[Reference]],metron,15,FALSE)</f>
        <v>12.56969280146722</v>
      </c>
      <c r="BX824">
        <f>VLOOKUP(Table3[[#This Row],[Reference]],metron,16,FALSE)</f>
        <v>9.8695552498853729</v>
      </c>
      <c r="BY824">
        <f>VLOOKUP(Table3[[#This Row],[Reference]],metron,17,FALSE)</f>
        <v>5.2754256787850897</v>
      </c>
      <c r="BZ824">
        <f>VLOOKUP(Table3[[#This Row],[Reference]],metron,18,FALSE)</f>
        <v>4.1279337321675103</v>
      </c>
      <c r="CA824">
        <f>VLOOKUP(Table3[[#This Row],[Reference]],metron,19,FALSE)</f>
        <v>7.2942671226821298</v>
      </c>
      <c r="CB824">
        <f>VLOOKUP(Table3[[#This Row],[Reference]],metron,20,FALSE)</f>
        <v>5.7416215177178627</v>
      </c>
      <c r="CC824">
        <f>VLOOKUP(Table3[[#This Row],[Reference]],metron,21,FALSE)</f>
        <v>12.897246007868549</v>
      </c>
      <c r="CD824">
        <f>VLOOKUP(Table3[[#This Row],[Reference]],metron,22,FALSE)</f>
        <v>13.507058551261281</v>
      </c>
      <c r="CE824">
        <f>VLOOKUP(Table3[[#This Row],[Reference]],metron,23,FALSE)</f>
        <v>1.576522702104098</v>
      </c>
      <c r="CF824">
        <f>VLOOKUP(Table3[[#This Row],[Reference]],metron,24,FALSE)</f>
        <v>1.917165005537099</v>
      </c>
      <c r="CG824">
        <f>VLOOKUP(Table3[[#This Row],[Reference]],metron,25,FALSE)</f>
        <v>8.4385382059800659E-2</v>
      </c>
      <c r="CH824">
        <f>VLOOKUP(Table3[[#This Row],[Reference]],metron,26,FALSE)</f>
        <v>0.1233665559246955</v>
      </c>
    </row>
    <row r="825" spans="1:86" hidden="1" x14ac:dyDescent="0.45">
      <c r="A825">
        <v>1618099200</v>
      </c>
      <c r="B825" t="s">
        <v>1162</v>
      </c>
      <c r="C825" t="s">
        <v>64</v>
      </c>
      <c r="D825" t="s">
        <v>65</v>
      </c>
      <c r="E825" t="s">
        <v>671</v>
      </c>
      <c r="F825" t="s">
        <v>666</v>
      </c>
      <c r="G825" t="s">
        <v>743</v>
      </c>
      <c r="H825">
        <v>14</v>
      </c>
      <c r="I825">
        <v>2.13</v>
      </c>
      <c r="J825">
        <v>1.31</v>
      </c>
      <c r="K825">
        <v>2.1800000000000002</v>
      </c>
      <c r="L825">
        <v>1.35</v>
      </c>
      <c r="M825">
        <v>1</v>
      </c>
      <c r="N825">
        <v>0</v>
      </c>
      <c r="O825">
        <v>1</v>
      </c>
      <c r="P825">
        <v>0</v>
      </c>
      <c r="Q825">
        <v>0</v>
      </c>
      <c r="R825">
        <v>0</v>
      </c>
      <c r="S825">
        <v>51</v>
      </c>
      <c r="U825">
        <v>3</v>
      </c>
      <c r="V825">
        <v>9</v>
      </c>
      <c r="W825">
        <v>5</v>
      </c>
      <c r="X825">
        <v>0</v>
      </c>
      <c r="Y825">
        <v>1</v>
      </c>
      <c r="Z825">
        <v>0</v>
      </c>
      <c r="AA825">
        <v>3</v>
      </c>
      <c r="AB825">
        <v>2</v>
      </c>
      <c r="AC825">
        <v>1</v>
      </c>
      <c r="AD825">
        <v>0</v>
      </c>
      <c r="AE825">
        <v>16</v>
      </c>
      <c r="AF825">
        <v>6</v>
      </c>
      <c r="AG825">
        <v>5</v>
      </c>
      <c r="AH825">
        <v>2</v>
      </c>
      <c r="AI825">
        <v>11</v>
      </c>
      <c r="AJ825">
        <v>4</v>
      </c>
      <c r="AK825">
        <v>11</v>
      </c>
      <c r="AL825">
        <v>6</v>
      </c>
      <c r="AM825">
        <v>41</v>
      </c>
      <c r="AN825">
        <v>59</v>
      </c>
      <c r="AO825">
        <v>1.66</v>
      </c>
      <c r="AP825">
        <v>0.84</v>
      </c>
      <c r="AQ825">
        <v>2.5</v>
      </c>
      <c r="AR825">
        <v>47</v>
      </c>
      <c r="AS825">
        <v>69</v>
      </c>
      <c r="AT825">
        <v>44</v>
      </c>
      <c r="AU825">
        <v>31</v>
      </c>
      <c r="AV825">
        <v>13</v>
      </c>
      <c r="AW825">
        <v>31</v>
      </c>
      <c r="AX825">
        <v>69</v>
      </c>
      <c r="AY825">
        <v>38</v>
      </c>
      <c r="AZ825">
        <v>78</v>
      </c>
      <c r="BA825">
        <v>9.94</v>
      </c>
      <c r="BB825">
        <v>3.94</v>
      </c>
      <c r="BC825">
        <v>1.68</v>
      </c>
      <c r="BD825">
        <v>3.88</v>
      </c>
      <c r="BE825">
        <v>5.0999999999999996</v>
      </c>
      <c r="BF825">
        <f>(1/BC825+1/BD825+1/BE825-1)/3</f>
        <v>1.63494951245103E-2</v>
      </c>
      <c r="BG825">
        <f>1/Table3[[#This Row],[odds_ft_home_team_win]]-Table3[[#This Row],[Margin/3]]</f>
        <v>0.57888860011358489</v>
      </c>
      <c r="BH825">
        <f>1/Table3[[#This Row],[odds_ft_draw]]-Table3[[#This Row],[Margin/3]]</f>
        <v>0.24138246363837632</v>
      </c>
      <c r="BI825">
        <f>1/Table3[[#This Row],[odds_ft_away_team_win]]-Table3[[#This Row],[Margin/3]]</f>
        <v>0.17972893624803873</v>
      </c>
      <c r="BJ825">
        <f>MROUND(Table3[[#This Row],[ProbH]]*100,2)/100</f>
        <v>0.57999999999999996</v>
      </c>
      <c r="BK825">
        <v>1.3</v>
      </c>
      <c r="BL825">
        <v>1.87</v>
      </c>
      <c r="BM825">
        <v>3.3</v>
      </c>
      <c r="BN825">
        <v>6.5</v>
      </c>
      <c r="BO825">
        <v>1.91</v>
      </c>
      <c r="BP825">
        <v>1.74</v>
      </c>
      <c r="BQ825" t="s">
        <v>770</v>
      </c>
      <c r="BR825">
        <f>VLOOKUP(Table3[[#This Row],[Reference]],metron,10,FALSE)</f>
        <v>2.6362999299229148</v>
      </c>
      <c r="BS825">
        <f>VLOOKUP(Table3[[#This Row],[Reference]],metron,11,FALSE)</f>
        <v>1.7619715019855171</v>
      </c>
      <c r="BT825">
        <f>VLOOKUP(Table3[[#This Row],[Reference]],metron,12,FALSE)</f>
        <v>0.87432842793739785</v>
      </c>
      <c r="BU825">
        <f>VLOOKUP(Table3[[#This Row],[Reference]],metron,13,FALSE)</f>
        <v>0.78411214953271025</v>
      </c>
      <c r="BV825">
        <f>VLOOKUP(Table3[[#This Row],[Reference]],metron,14,FALSE)</f>
        <v>0.38060747663551397</v>
      </c>
      <c r="BW825">
        <f>VLOOKUP(Table3[[#This Row],[Reference]],metron,15,FALSE)</f>
        <v>14.215499378367181</v>
      </c>
      <c r="BX825">
        <f>VLOOKUP(Table3[[#This Row],[Reference]],metron,16,FALSE)</f>
        <v>8.9523612261806136</v>
      </c>
      <c r="BY825">
        <f>VLOOKUP(Table3[[#This Row],[Reference]],metron,17,FALSE)</f>
        <v>6.3083121289228163</v>
      </c>
      <c r="BZ825">
        <f>VLOOKUP(Table3[[#This Row],[Reference]],metron,18,FALSE)</f>
        <v>3.7757524374735061</v>
      </c>
      <c r="CA825">
        <f>VLOOKUP(Table3[[#This Row],[Reference]],metron,19,FALSE)</f>
        <v>7.9071872494443642</v>
      </c>
      <c r="CB825">
        <f>VLOOKUP(Table3[[#This Row],[Reference]],metron,20,FALSE)</f>
        <v>5.1766087887071075</v>
      </c>
      <c r="CC825">
        <f>VLOOKUP(Table3[[#This Row],[Reference]],metron,21,FALSE)</f>
        <v>12.634239592183521</v>
      </c>
      <c r="CD825">
        <f>VLOOKUP(Table3[[#This Row],[Reference]],metron,22,FALSE)</f>
        <v>13.597706032285471</v>
      </c>
      <c r="CE825">
        <f>VLOOKUP(Table3[[#This Row],[Reference]],metron,23,FALSE)</f>
        <v>1.365400161681487</v>
      </c>
      <c r="CF825">
        <f>VLOOKUP(Table3[[#This Row],[Reference]],metron,24,FALSE)</f>
        <v>1.963621665319321</v>
      </c>
      <c r="CG825">
        <f>VLOOKUP(Table3[[#This Row],[Reference]],metron,25,FALSE)</f>
        <v>7.1544058205335492E-2</v>
      </c>
      <c r="CH825">
        <f>VLOOKUP(Table3[[#This Row],[Reference]],metron,26,FALSE)</f>
        <v>0.1216653193209378</v>
      </c>
    </row>
    <row r="826" spans="1:86" hidden="1" x14ac:dyDescent="0.45">
      <c r="A826">
        <v>1618106700</v>
      </c>
      <c r="B826" t="s">
        <v>1163</v>
      </c>
      <c r="C826" t="s">
        <v>64</v>
      </c>
      <c r="D826" t="s">
        <v>65</v>
      </c>
      <c r="E826" t="s">
        <v>661</v>
      </c>
      <c r="F826" t="s">
        <v>694</v>
      </c>
      <c r="G826" t="s">
        <v>678</v>
      </c>
      <c r="H826">
        <v>14</v>
      </c>
      <c r="I826">
        <v>1.53</v>
      </c>
      <c r="J826">
        <v>1.67</v>
      </c>
      <c r="K826">
        <v>1.53</v>
      </c>
      <c r="L826">
        <v>1.63</v>
      </c>
      <c r="M826">
        <v>1</v>
      </c>
      <c r="N826">
        <v>3</v>
      </c>
      <c r="O826">
        <v>4</v>
      </c>
      <c r="P826">
        <v>1</v>
      </c>
      <c r="Q826">
        <v>0</v>
      </c>
      <c r="R826">
        <v>1</v>
      </c>
      <c r="S826">
        <v>63</v>
      </c>
      <c r="T826" t="s">
        <v>1164</v>
      </c>
      <c r="U826">
        <v>3</v>
      </c>
      <c r="V826">
        <v>3</v>
      </c>
      <c r="W826">
        <v>2</v>
      </c>
      <c r="X826">
        <v>2</v>
      </c>
      <c r="Y826">
        <v>0</v>
      </c>
      <c r="Z826">
        <v>0</v>
      </c>
      <c r="AA826">
        <v>1</v>
      </c>
      <c r="AB826">
        <v>3</v>
      </c>
      <c r="AC826">
        <v>0</v>
      </c>
      <c r="AD826">
        <v>0</v>
      </c>
      <c r="AE826">
        <v>9</v>
      </c>
      <c r="AF826">
        <v>14</v>
      </c>
      <c r="AG826">
        <v>4</v>
      </c>
      <c r="AH826">
        <v>6</v>
      </c>
      <c r="AI826">
        <v>5</v>
      </c>
      <c r="AJ826">
        <v>8</v>
      </c>
      <c r="AK826">
        <v>10</v>
      </c>
      <c r="AL826">
        <v>14</v>
      </c>
      <c r="AM826">
        <v>48</v>
      </c>
      <c r="AN826">
        <v>52</v>
      </c>
      <c r="AO826">
        <v>1.1000000000000001</v>
      </c>
      <c r="AP826">
        <v>1.64</v>
      </c>
      <c r="AQ826">
        <v>2.56</v>
      </c>
      <c r="AR826">
        <v>59</v>
      </c>
      <c r="AS826">
        <v>84</v>
      </c>
      <c r="AT826">
        <v>44</v>
      </c>
      <c r="AU826">
        <v>19</v>
      </c>
      <c r="AV826">
        <v>13</v>
      </c>
      <c r="AW826">
        <v>22</v>
      </c>
      <c r="AX826">
        <v>66</v>
      </c>
      <c r="AY826">
        <v>43</v>
      </c>
      <c r="AZ826">
        <v>91</v>
      </c>
      <c r="BA826">
        <v>10.02</v>
      </c>
      <c r="BB826">
        <v>3.92</v>
      </c>
      <c r="BC826">
        <v>2.15</v>
      </c>
      <c r="BD826">
        <v>3.3</v>
      </c>
      <c r="BE826">
        <v>3.3</v>
      </c>
      <c r="BF826">
        <f>(1/BC826+1/BD826+1/BE826-1)/3</f>
        <v>2.3725628376791191E-2</v>
      </c>
      <c r="BG826">
        <f>1/Table3[[#This Row],[odds_ft_home_team_win]]-Table3[[#This Row],[Margin/3]]</f>
        <v>0.44139065069297623</v>
      </c>
      <c r="BH826">
        <f>1/Table3[[#This Row],[odds_ft_draw]]-Table3[[#This Row],[Margin/3]]</f>
        <v>0.27930467465351183</v>
      </c>
      <c r="BI826">
        <f>1/Table3[[#This Row],[odds_ft_away_team_win]]-Table3[[#This Row],[Margin/3]]</f>
        <v>0.27930467465351183</v>
      </c>
      <c r="BJ826">
        <f>MROUND(Table3[[#This Row],[ProbH]]*100,2)/100</f>
        <v>0.44</v>
      </c>
      <c r="BK826">
        <v>1.45</v>
      </c>
      <c r="BL826">
        <v>2.25</v>
      </c>
      <c r="BM826">
        <v>4.05</v>
      </c>
      <c r="BN826">
        <v>8</v>
      </c>
      <c r="BO826">
        <v>2.1</v>
      </c>
      <c r="BP826">
        <v>1.69</v>
      </c>
      <c r="BQ826" t="s">
        <v>715</v>
      </c>
      <c r="BR826">
        <f>VLOOKUP(Table3[[#This Row],[Reference]],metron,10,FALSE)</f>
        <v>2.4807646356033461</v>
      </c>
      <c r="BS826">
        <f>VLOOKUP(Table3[[#This Row],[Reference]],metron,11,FALSE)</f>
        <v>1.4140979689366791</v>
      </c>
      <c r="BT826">
        <f>VLOOKUP(Table3[[#This Row],[Reference]],metron,12,FALSE)</f>
        <v>1.0666666666666671</v>
      </c>
      <c r="BU826">
        <f>VLOOKUP(Table3[[#This Row],[Reference]],metron,13,FALSE)</f>
        <v>0.62712066905615294</v>
      </c>
      <c r="BV826">
        <f>VLOOKUP(Table3[[#This Row],[Reference]],metron,14,FALSE)</f>
        <v>0.46009557945041818</v>
      </c>
      <c r="BW826">
        <f>VLOOKUP(Table3[[#This Row],[Reference]],metron,15,FALSE)</f>
        <v>12.56969280146722</v>
      </c>
      <c r="BX826">
        <f>VLOOKUP(Table3[[#This Row],[Reference]],metron,16,FALSE)</f>
        <v>9.8695552498853729</v>
      </c>
      <c r="BY826">
        <f>VLOOKUP(Table3[[#This Row],[Reference]],metron,17,FALSE)</f>
        <v>5.2754256787850897</v>
      </c>
      <c r="BZ826">
        <f>VLOOKUP(Table3[[#This Row],[Reference]],metron,18,FALSE)</f>
        <v>4.1279337321675103</v>
      </c>
      <c r="CA826">
        <f>VLOOKUP(Table3[[#This Row],[Reference]],metron,19,FALSE)</f>
        <v>7.2942671226821298</v>
      </c>
      <c r="CB826">
        <f>VLOOKUP(Table3[[#This Row],[Reference]],metron,20,FALSE)</f>
        <v>5.7416215177178627</v>
      </c>
      <c r="CC826">
        <f>VLOOKUP(Table3[[#This Row],[Reference]],metron,21,FALSE)</f>
        <v>12.897246007868549</v>
      </c>
      <c r="CD826">
        <f>VLOOKUP(Table3[[#This Row],[Reference]],metron,22,FALSE)</f>
        <v>13.507058551261281</v>
      </c>
      <c r="CE826">
        <f>VLOOKUP(Table3[[#This Row],[Reference]],metron,23,FALSE)</f>
        <v>1.576522702104098</v>
      </c>
      <c r="CF826">
        <f>VLOOKUP(Table3[[#This Row],[Reference]],metron,24,FALSE)</f>
        <v>1.917165005537099</v>
      </c>
      <c r="CG826">
        <f>VLOOKUP(Table3[[#This Row],[Reference]],metron,25,FALSE)</f>
        <v>8.4385382059800659E-2</v>
      </c>
      <c r="CH826">
        <f>VLOOKUP(Table3[[#This Row],[Reference]],metron,26,FALSE)</f>
        <v>0.1233665559246955</v>
      </c>
    </row>
    <row r="827" spans="1:86" hidden="1" x14ac:dyDescent="0.45">
      <c r="A827">
        <v>1618160400</v>
      </c>
      <c r="B827" t="s">
        <v>1165</v>
      </c>
      <c r="C827" t="s">
        <v>64</v>
      </c>
      <c r="D827" t="s">
        <v>65</v>
      </c>
      <c r="E827" t="s">
        <v>705</v>
      </c>
      <c r="F827" t="s">
        <v>704</v>
      </c>
      <c r="G827" t="s">
        <v>735</v>
      </c>
      <c r="H827">
        <v>14</v>
      </c>
      <c r="I827">
        <v>2</v>
      </c>
      <c r="J827">
        <v>1.47</v>
      </c>
      <c r="K827">
        <v>2</v>
      </c>
      <c r="L827">
        <v>1.39</v>
      </c>
      <c r="M827">
        <v>1</v>
      </c>
      <c r="N827">
        <v>2</v>
      </c>
      <c r="O827">
        <v>3</v>
      </c>
      <c r="P827">
        <v>0</v>
      </c>
      <c r="Q827">
        <v>0</v>
      </c>
      <c r="R827">
        <v>0</v>
      </c>
      <c r="S827">
        <v>71</v>
      </c>
      <c r="T827" t="s">
        <v>1166</v>
      </c>
      <c r="U827">
        <v>7</v>
      </c>
      <c r="V827">
        <v>2</v>
      </c>
      <c r="W827">
        <v>2</v>
      </c>
      <c r="X827">
        <v>0</v>
      </c>
      <c r="Y827">
        <v>0</v>
      </c>
      <c r="Z827">
        <v>0</v>
      </c>
      <c r="AA827">
        <v>1</v>
      </c>
      <c r="AB827">
        <v>1</v>
      </c>
      <c r="AC827">
        <v>0</v>
      </c>
      <c r="AD827">
        <v>0</v>
      </c>
      <c r="AE827">
        <v>17</v>
      </c>
      <c r="AF827">
        <v>15</v>
      </c>
      <c r="AG827">
        <v>4</v>
      </c>
      <c r="AH827">
        <v>7</v>
      </c>
      <c r="AI827">
        <v>13</v>
      </c>
      <c r="AJ827">
        <v>8</v>
      </c>
      <c r="AK827">
        <v>10</v>
      </c>
      <c r="AL827">
        <v>7</v>
      </c>
      <c r="AM827">
        <v>68</v>
      </c>
      <c r="AN827">
        <v>32</v>
      </c>
      <c r="AO827">
        <v>1.76</v>
      </c>
      <c r="AP827">
        <v>1.66</v>
      </c>
      <c r="AQ827">
        <v>2.77</v>
      </c>
      <c r="AR827">
        <v>57</v>
      </c>
      <c r="AS827">
        <v>73</v>
      </c>
      <c r="AT827">
        <v>47</v>
      </c>
      <c r="AU827">
        <v>30</v>
      </c>
      <c r="AV827">
        <v>17</v>
      </c>
      <c r="AW827">
        <v>40</v>
      </c>
      <c r="AX827">
        <v>70</v>
      </c>
      <c r="AY827">
        <v>37</v>
      </c>
      <c r="AZ827">
        <v>80</v>
      </c>
      <c r="BA827">
        <v>11</v>
      </c>
      <c r="BB827">
        <v>4.2</v>
      </c>
      <c r="BC827">
        <v>3.15</v>
      </c>
      <c r="BD827">
        <v>3.25</v>
      </c>
      <c r="BE827">
        <v>2.25</v>
      </c>
      <c r="BF827">
        <f>(1/BC827+1/BD827+1/BE827-1)/3</f>
        <v>2.3199023199023189E-2</v>
      </c>
      <c r="BG827">
        <f>1/Table3[[#This Row],[odds_ft_home_team_win]]-Table3[[#This Row],[Margin/3]]</f>
        <v>0.29426129426129427</v>
      </c>
      <c r="BH827">
        <f>1/Table3[[#This Row],[odds_ft_draw]]-Table3[[#This Row],[Margin/3]]</f>
        <v>0.28449328449328454</v>
      </c>
      <c r="BI827">
        <f>1/Table3[[#This Row],[odds_ft_away_team_win]]-Table3[[#This Row],[Margin/3]]</f>
        <v>0.42124542124542125</v>
      </c>
      <c r="BJ827">
        <f>MROUND(Table3[[#This Row],[ProbH]]*100,2)/100</f>
        <v>0.3</v>
      </c>
      <c r="BK827">
        <v>1.36</v>
      </c>
      <c r="BL827">
        <v>2.12</v>
      </c>
      <c r="BM827">
        <v>3</v>
      </c>
      <c r="BN827">
        <v>5.75</v>
      </c>
      <c r="BO827">
        <v>1.69</v>
      </c>
      <c r="BP827">
        <v>2.1</v>
      </c>
      <c r="BQ827" t="s">
        <v>723</v>
      </c>
      <c r="BR827">
        <f>VLOOKUP(Table3[[#This Row],[Reference]],metron,10,FALSE)</f>
        <v>2.5726407816919519</v>
      </c>
      <c r="BS827">
        <f>VLOOKUP(Table3[[#This Row],[Reference]],metron,11,FALSE)</f>
        <v>1.1805091283106199</v>
      </c>
      <c r="BT827">
        <f>VLOOKUP(Table3[[#This Row],[Reference]],metron,12,FALSE)</f>
        <v>1.3921316533813319</v>
      </c>
      <c r="BU827">
        <f>VLOOKUP(Table3[[#This Row],[Reference]],metron,13,FALSE)</f>
        <v>0.5209673269873939</v>
      </c>
      <c r="BV827">
        <f>VLOOKUP(Table3[[#This Row],[Reference]],metron,14,FALSE)</f>
        <v>0.61847182917417032</v>
      </c>
      <c r="BW827">
        <f>VLOOKUP(Table3[[#This Row],[Reference]],metron,15,FALSE)</f>
        <v>11.149200710479571</v>
      </c>
      <c r="BX827">
        <f>VLOOKUP(Table3[[#This Row],[Reference]],metron,16,FALSE)</f>
        <v>11.444049733570161</v>
      </c>
      <c r="BY827">
        <f>VLOOKUP(Table3[[#This Row],[Reference]],metron,17,FALSE)</f>
        <v>4.5257270693512304</v>
      </c>
      <c r="BZ827">
        <f>VLOOKUP(Table3[[#This Row],[Reference]],metron,18,FALSE)</f>
        <v>4.8465324384787474</v>
      </c>
      <c r="CA827">
        <f>VLOOKUP(Table3[[#This Row],[Reference]],metron,19,FALSE)</f>
        <v>6.6234736411283404</v>
      </c>
      <c r="CB827">
        <f>VLOOKUP(Table3[[#This Row],[Reference]],metron,20,FALSE)</f>
        <v>6.5975172950914134</v>
      </c>
      <c r="CC827">
        <f>VLOOKUP(Table3[[#This Row],[Reference]],metron,21,FALSE)</f>
        <v>12.90081154192967</v>
      </c>
      <c r="CD827">
        <f>VLOOKUP(Table3[[#This Row],[Reference]],metron,22,FALSE)</f>
        <v>13.00360685302074</v>
      </c>
      <c r="CE827">
        <f>VLOOKUP(Table3[[#This Row],[Reference]],metron,23,FALSE)</f>
        <v>1.7502145922746779</v>
      </c>
      <c r="CF827">
        <f>VLOOKUP(Table3[[#This Row],[Reference]],metron,24,FALSE)</f>
        <v>1.831402831402831</v>
      </c>
      <c r="CG827">
        <f>VLOOKUP(Table3[[#This Row],[Reference]],metron,25,FALSE)</f>
        <v>9.6525096525096526E-2</v>
      </c>
      <c r="CH827">
        <f>VLOOKUP(Table3[[#This Row],[Reference]],metron,26,FALSE)</f>
        <v>0.1244101244101244</v>
      </c>
    </row>
    <row r="828" spans="1:86" hidden="1" x14ac:dyDescent="0.45">
      <c r="A828">
        <v>1618185600</v>
      </c>
      <c r="B828" t="s">
        <v>1167</v>
      </c>
      <c r="C828" t="s">
        <v>64</v>
      </c>
      <c r="D828" t="s">
        <v>65</v>
      </c>
      <c r="E828" t="s">
        <v>683</v>
      </c>
      <c r="F828" t="s">
        <v>672</v>
      </c>
      <c r="G828" t="s">
        <v>673</v>
      </c>
      <c r="H828">
        <v>14</v>
      </c>
      <c r="I828">
        <v>1.67</v>
      </c>
      <c r="J828">
        <v>0.93</v>
      </c>
      <c r="K828">
        <v>1.82</v>
      </c>
      <c r="L828">
        <v>0.8</v>
      </c>
      <c r="M828">
        <v>1</v>
      </c>
      <c r="N828">
        <v>0</v>
      </c>
      <c r="O828">
        <v>1</v>
      </c>
      <c r="P828">
        <v>1</v>
      </c>
      <c r="Q828">
        <v>1</v>
      </c>
      <c r="R828">
        <v>0</v>
      </c>
      <c r="S828">
        <v>5</v>
      </c>
      <c r="U828">
        <v>5</v>
      </c>
      <c r="V828">
        <v>10</v>
      </c>
      <c r="W828">
        <v>1</v>
      </c>
      <c r="X828">
        <v>0</v>
      </c>
      <c r="Y828">
        <v>2</v>
      </c>
      <c r="Z828">
        <v>0</v>
      </c>
      <c r="AA828">
        <v>0</v>
      </c>
      <c r="AB828">
        <v>1</v>
      </c>
      <c r="AC828">
        <v>1</v>
      </c>
      <c r="AD828">
        <v>1</v>
      </c>
      <c r="AE828">
        <v>9</v>
      </c>
      <c r="AF828">
        <v>20</v>
      </c>
      <c r="AG828">
        <v>5</v>
      </c>
      <c r="AH828">
        <v>3</v>
      </c>
      <c r="AI828">
        <v>4</v>
      </c>
      <c r="AJ828">
        <v>17</v>
      </c>
      <c r="AK828">
        <v>16</v>
      </c>
      <c r="AL828">
        <v>12</v>
      </c>
      <c r="AM828">
        <v>36</v>
      </c>
      <c r="AN828">
        <v>64</v>
      </c>
      <c r="AO828">
        <v>1.1599999999999999</v>
      </c>
      <c r="AP828">
        <v>1.95</v>
      </c>
      <c r="AQ828">
        <v>2.5</v>
      </c>
      <c r="AR828">
        <v>60</v>
      </c>
      <c r="AS828">
        <v>73</v>
      </c>
      <c r="AT828">
        <v>43</v>
      </c>
      <c r="AU828">
        <v>27</v>
      </c>
      <c r="AV828">
        <v>10</v>
      </c>
      <c r="AW828">
        <v>27</v>
      </c>
      <c r="AX828">
        <v>74</v>
      </c>
      <c r="AY828">
        <v>47</v>
      </c>
      <c r="AZ828">
        <v>77</v>
      </c>
      <c r="BA828">
        <v>9.34</v>
      </c>
      <c r="BB828">
        <v>4</v>
      </c>
      <c r="BC828">
        <v>2.75</v>
      </c>
      <c r="BD828">
        <v>3.2</v>
      </c>
      <c r="BE828">
        <v>2.5</v>
      </c>
      <c r="BF828">
        <f>(1/BC828+1/BD828+1/BE828-1)/3</f>
        <v>2.537878787878789E-2</v>
      </c>
      <c r="BG828">
        <f>1/Table3[[#This Row],[odds_ft_home_team_win]]-Table3[[#This Row],[Margin/3]]</f>
        <v>0.33825757575757576</v>
      </c>
      <c r="BH828">
        <f>1/Table3[[#This Row],[odds_ft_draw]]-Table3[[#This Row],[Margin/3]]</f>
        <v>0.28712121212121211</v>
      </c>
      <c r="BI828">
        <f>1/Table3[[#This Row],[odds_ft_away_team_win]]-Table3[[#This Row],[Margin/3]]</f>
        <v>0.37462121212121213</v>
      </c>
      <c r="BJ828">
        <f>MROUND(Table3[[#This Row],[ProbH]]*100,2)/100</f>
        <v>0.34</v>
      </c>
      <c r="BK828">
        <v>1.36</v>
      </c>
      <c r="BL828">
        <v>2.12</v>
      </c>
      <c r="BM828">
        <v>3.3</v>
      </c>
      <c r="BN828">
        <v>6.5</v>
      </c>
      <c r="BO828">
        <v>1.77</v>
      </c>
      <c r="BP828">
        <v>2</v>
      </c>
      <c r="BQ828" t="s">
        <v>726</v>
      </c>
      <c r="BR828">
        <f>VLOOKUP(Table3[[#This Row],[Reference]],metron,10,FALSE)</f>
        <v>2.5229727551184897</v>
      </c>
      <c r="BS828">
        <f>VLOOKUP(Table3[[#This Row],[Reference]],metron,11,FALSE)</f>
        <v>1.228921489601805</v>
      </c>
      <c r="BT828">
        <f>VLOOKUP(Table3[[#This Row],[Reference]],metron,12,FALSE)</f>
        <v>1.2940512655166849</v>
      </c>
      <c r="BU828">
        <f>VLOOKUP(Table3[[#This Row],[Reference]],metron,13,FALSE)</f>
        <v>0.53240890035472432</v>
      </c>
      <c r="BV828">
        <f>VLOOKUP(Table3[[#This Row],[Reference]],metron,14,FALSE)</f>
        <v>0.56514027732989358</v>
      </c>
      <c r="BW828">
        <f>VLOOKUP(Table3[[#This Row],[Reference]],metron,15,FALSE)</f>
        <v>11.417888124439131</v>
      </c>
      <c r="BX828">
        <f>VLOOKUP(Table3[[#This Row],[Reference]],metron,16,FALSE)</f>
        <v>10.76308704756207</v>
      </c>
      <c r="BY828">
        <f>VLOOKUP(Table3[[#This Row],[Reference]],metron,17,FALSE)</f>
        <v>4.8317672021824798</v>
      </c>
      <c r="BZ828">
        <f>VLOOKUP(Table3[[#This Row],[Reference]],metron,18,FALSE)</f>
        <v>4.6698999696877843</v>
      </c>
      <c r="CA828">
        <f>VLOOKUP(Table3[[#This Row],[Reference]],metron,19,FALSE)</f>
        <v>6.5861209222566508</v>
      </c>
      <c r="CB828">
        <f>VLOOKUP(Table3[[#This Row],[Reference]],metron,20,FALSE)</f>
        <v>6.093187077874286</v>
      </c>
      <c r="CC828">
        <f>VLOOKUP(Table3[[#This Row],[Reference]],metron,21,FALSE)</f>
        <v>12.685679611650491</v>
      </c>
      <c r="CD828">
        <f>VLOOKUP(Table3[[#This Row],[Reference]],metron,22,FALSE)</f>
        <v>13.02639563106796</v>
      </c>
      <c r="CE828">
        <f>VLOOKUP(Table3[[#This Row],[Reference]],metron,23,FALSE)</f>
        <v>1.6481211768132831</v>
      </c>
      <c r="CF828">
        <f>VLOOKUP(Table3[[#This Row],[Reference]],metron,24,FALSE)</f>
        <v>1.8572676958928049</v>
      </c>
      <c r="CG828">
        <f>VLOOKUP(Table3[[#This Row],[Reference]],metron,25,FALSE)</f>
        <v>9.641712787649287E-2</v>
      </c>
      <c r="CH828">
        <f>VLOOKUP(Table3[[#This Row],[Reference]],metron,26,FALSE)</f>
        <v>0.11302068161957469</v>
      </c>
    </row>
    <row r="829" spans="1:86" hidden="1" x14ac:dyDescent="0.45">
      <c r="A829">
        <v>1618193160</v>
      </c>
      <c r="B829" t="s">
        <v>1168</v>
      </c>
      <c r="C829" t="s">
        <v>64</v>
      </c>
      <c r="D829" t="s">
        <v>65</v>
      </c>
      <c r="E829" t="s">
        <v>676</v>
      </c>
      <c r="F829" t="s">
        <v>699</v>
      </c>
      <c r="G829" t="s">
        <v>668</v>
      </c>
      <c r="H829">
        <v>14</v>
      </c>
      <c r="I829">
        <v>1.6</v>
      </c>
      <c r="J829">
        <v>0.53</v>
      </c>
      <c r="K829">
        <v>1.59</v>
      </c>
      <c r="L829">
        <v>0.65</v>
      </c>
      <c r="M829">
        <v>2</v>
      </c>
      <c r="N829">
        <v>3</v>
      </c>
      <c r="O829">
        <v>5</v>
      </c>
      <c r="P829">
        <v>3</v>
      </c>
      <c r="Q829">
        <v>2</v>
      </c>
      <c r="R829">
        <v>1</v>
      </c>
      <c r="S829" t="s">
        <v>1169</v>
      </c>
      <c r="T829" t="s">
        <v>1170</v>
      </c>
      <c r="U829">
        <v>1</v>
      </c>
      <c r="V829">
        <v>4</v>
      </c>
      <c r="W829">
        <v>4</v>
      </c>
      <c r="X829">
        <v>0</v>
      </c>
      <c r="Y829">
        <v>3</v>
      </c>
      <c r="Z829">
        <v>0</v>
      </c>
      <c r="AA829">
        <v>0</v>
      </c>
      <c r="AB829">
        <v>4</v>
      </c>
      <c r="AC829">
        <v>1</v>
      </c>
      <c r="AD829">
        <v>2</v>
      </c>
      <c r="AE829">
        <v>14</v>
      </c>
      <c r="AF829">
        <v>12</v>
      </c>
      <c r="AG829">
        <v>3</v>
      </c>
      <c r="AH829">
        <v>4</v>
      </c>
      <c r="AI829">
        <v>11</v>
      </c>
      <c r="AJ829">
        <v>8</v>
      </c>
      <c r="AK829">
        <v>19</v>
      </c>
      <c r="AL829">
        <v>9</v>
      </c>
      <c r="AM829">
        <v>47</v>
      </c>
      <c r="AN829">
        <v>53</v>
      </c>
      <c r="AO829">
        <v>1.34</v>
      </c>
      <c r="AP829">
        <v>1.29</v>
      </c>
      <c r="AQ829">
        <v>2.67</v>
      </c>
      <c r="AR829">
        <v>50</v>
      </c>
      <c r="AS829">
        <v>74</v>
      </c>
      <c r="AT829">
        <v>54</v>
      </c>
      <c r="AU829">
        <v>30</v>
      </c>
      <c r="AV829">
        <v>14</v>
      </c>
      <c r="AW829">
        <v>33</v>
      </c>
      <c r="AX829">
        <v>63</v>
      </c>
      <c r="AY829">
        <v>44</v>
      </c>
      <c r="AZ829">
        <v>70</v>
      </c>
      <c r="BA829">
        <v>7.2</v>
      </c>
      <c r="BB829">
        <v>4.66</v>
      </c>
      <c r="BC829">
        <v>2.08</v>
      </c>
      <c r="BD829">
        <v>3.45</v>
      </c>
      <c r="BE829">
        <v>3.35</v>
      </c>
      <c r="BF829">
        <f>(1/BC829+1/BD829+1/BE829-1)/3</f>
        <v>2.3043921973188681E-2</v>
      </c>
      <c r="BG829">
        <f>1/Table3[[#This Row],[odds_ft_home_team_win]]-Table3[[#This Row],[Margin/3]]</f>
        <v>0.45772530879604206</v>
      </c>
      <c r="BH829">
        <f>1/Table3[[#This Row],[odds_ft_draw]]-Table3[[#This Row],[Margin/3]]</f>
        <v>0.26681115049057946</v>
      </c>
      <c r="BI829">
        <f>1/Table3[[#This Row],[odds_ft_away_team_win]]-Table3[[#This Row],[Margin/3]]</f>
        <v>0.27546354071337847</v>
      </c>
      <c r="BJ829">
        <f>MROUND(Table3[[#This Row],[ProbH]]*100,2)/100</f>
        <v>0.46</v>
      </c>
      <c r="BK829">
        <v>1.36</v>
      </c>
      <c r="BL829">
        <v>2.16</v>
      </c>
      <c r="BM829">
        <v>3.25</v>
      </c>
      <c r="BN829">
        <v>6.5</v>
      </c>
      <c r="BO829">
        <v>1.83</v>
      </c>
      <c r="BP829">
        <v>1.87</v>
      </c>
      <c r="BQ829" t="s">
        <v>680</v>
      </c>
      <c r="BR829">
        <f>VLOOKUP(Table3[[#This Row],[Reference]],metron,10,FALSE)</f>
        <v>2.5405629139072849</v>
      </c>
      <c r="BS829">
        <f>VLOOKUP(Table3[[#This Row],[Reference]],metron,11,FALSE)</f>
        <v>1.4888836329233679</v>
      </c>
      <c r="BT829">
        <f>VLOOKUP(Table3[[#This Row],[Reference]],metron,12,FALSE)</f>
        <v>1.0516792809839171</v>
      </c>
      <c r="BU829">
        <f>VLOOKUP(Table3[[#This Row],[Reference]],metron,13,FALSE)</f>
        <v>0.64581362346263005</v>
      </c>
      <c r="BV829">
        <f>VLOOKUP(Table3[[#This Row],[Reference]],metron,14,FALSE)</f>
        <v>0.45364238410596031</v>
      </c>
      <c r="BW829">
        <f>VLOOKUP(Table3[[#This Row],[Reference]],metron,15,FALSE)</f>
        <v>12.686892177589851</v>
      </c>
      <c r="BX829">
        <f>VLOOKUP(Table3[[#This Row],[Reference]],metron,16,FALSE)</f>
        <v>9.8059196617336148</v>
      </c>
      <c r="BY829">
        <f>VLOOKUP(Table3[[#This Row],[Reference]],metron,17,FALSE)</f>
        <v>5.3198121263877027</v>
      </c>
      <c r="BZ829">
        <f>VLOOKUP(Table3[[#This Row],[Reference]],metron,18,FALSE)</f>
        <v>4.0954312553373189</v>
      </c>
      <c r="CA829">
        <f>VLOOKUP(Table3[[#This Row],[Reference]],metron,19,FALSE)</f>
        <v>7.3670800512021479</v>
      </c>
      <c r="CB829">
        <f>VLOOKUP(Table3[[#This Row],[Reference]],metron,20,FALSE)</f>
        <v>5.710488406396296</v>
      </c>
      <c r="CC829">
        <f>VLOOKUP(Table3[[#This Row],[Reference]],metron,21,FALSE)</f>
        <v>13.0488908033599</v>
      </c>
      <c r="CD829">
        <f>VLOOKUP(Table3[[#This Row],[Reference]],metron,22,FALSE)</f>
        <v>13.714839543398661</v>
      </c>
      <c r="CE829">
        <f>VLOOKUP(Table3[[#This Row],[Reference]],metron,23,FALSE)</f>
        <v>1.567523459812322</v>
      </c>
      <c r="CF829">
        <f>VLOOKUP(Table3[[#This Row],[Reference]],metron,24,FALSE)</f>
        <v>1.951040391676867</v>
      </c>
      <c r="CG829">
        <f>VLOOKUP(Table3[[#This Row],[Reference]],metron,25,FALSE)</f>
        <v>8.3027335781313744E-2</v>
      </c>
      <c r="CH829">
        <f>VLOOKUP(Table3[[#This Row],[Reference]],metron,26,FALSE)</f>
        <v>0.13117095063239501</v>
      </c>
    </row>
    <row r="830" spans="1:86" hidden="1" x14ac:dyDescent="0.45">
      <c r="A830">
        <v>1618279200</v>
      </c>
      <c r="B830" t="s">
        <v>1171</v>
      </c>
      <c r="C830" t="s">
        <v>64</v>
      </c>
      <c r="D830" t="s">
        <v>65</v>
      </c>
      <c r="E830" t="s">
        <v>693</v>
      </c>
      <c r="F830" t="s">
        <v>700</v>
      </c>
      <c r="G830" t="s">
        <v>983</v>
      </c>
      <c r="H830">
        <v>14</v>
      </c>
      <c r="I830">
        <v>1.25</v>
      </c>
      <c r="J830">
        <v>1.31</v>
      </c>
      <c r="K830">
        <v>1.43</v>
      </c>
      <c r="L830">
        <v>1.33</v>
      </c>
      <c r="M830">
        <v>1</v>
      </c>
      <c r="N830">
        <v>3</v>
      </c>
      <c r="O830">
        <v>4</v>
      </c>
      <c r="P830">
        <v>1</v>
      </c>
      <c r="Q830">
        <v>0</v>
      </c>
      <c r="R830">
        <v>1</v>
      </c>
      <c r="S830">
        <v>48</v>
      </c>
      <c r="T830" t="s">
        <v>1172</v>
      </c>
      <c r="U830">
        <v>8</v>
      </c>
      <c r="V830">
        <v>5</v>
      </c>
      <c r="W830">
        <v>2</v>
      </c>
      <c r="X830">
        <v>0</v>
      </c>
      <c r="Y830">
        <v>2</v>
      </c>
      <c r="Z830">
        <v>0</v>
      </c>
      <c r="AA830">
        <v>1</v>
      </c>
      <c r="AB830">
        <v>1</v>
      </c>
      <c r="AC830">
        <v>0</v>
      </c>
      <c r="AD830">
        <v>2</v>
      </c>
      <c r="AE830">
        <v>17</v>
      </c>
      <c r="AF830">
        <v>13</v>
      </c>
      <c r="AG830">
        <v>5</v>
      </c>
      <c r="AH830">
        <v>7</v>
      </c>
      <c r="AI830">
        <v>12</v>
      </c>
      <c r="AJ830">
        <v>6</v>
      </c>
      <c r="AK830">
        <v>6</v>
      </c>
      <c r="AL830">
        <v>14</v>
      </c>
      <c r="AM830">
        <v>64</v>
      </c>
      <c r="AN830">
        <v>36</v>
      </c>
      <c r="AO830">
        <v>2</v>
      </c>
      <c r="AP830">
        <v>1.52</v>
      </c>
      <c r="AQ830">
        <v>2.35</v>
      </c>
      <c r="AR830">
        <v>50</v>
      </c>
      <c r="AS830">
        <v>53</v>
      </c>
      <c r="AT830">
        <v>35</v>
      </c>
      <c r="AU830">
        <v>22</v>
      </c>
      <c r="AV830">
        <v>13</v>
      </c>
      <c r="AW830">
        <v>28</v>
      </c>
      <c r="AX830">
        <v>72</v>
      </c>
      <c r="AY830">
        <v>32</v>
      </c>
      <c r="AZ830">
        <v>63</v>
      </c>
      <c r="BA830">
        <v>9.25</v>
      </c>
      <c r="BB830">
        <v>4.88</v>
      </c>
      <c r="BC830">
        <v>1.75</v>
      </c>
      <c r="BD830">
        <v>3.25</v>
      </c>
      <c r="BE830">
        <v>4.0999999999999996</v>
      </c>
      <c r="BF830">
        <f>(1/BC830+1/BD830+1/BE830-1)/3</f>
        <v>4.1007772715089784E-2</v>
      </c>
      <c r="BG830">
        <f>1/Table3[[#This Row],[odds_ft_home_team_win]]-Table3[[#This Row],[Margin/3]]</f>
        <v>0.53042079871348158</v>
      </c>
      <c r="BH830">
        <f>1/Table3[[#This Row],[odds_ft_draw]]-Table3[[#This Row],[Margin/3]]</f>
        <v>0.26668453497721795</v>
      </c>
      <c r="BI830">
        <f>1/Table3[[#This Row],[odds_ft_away_team_win]]-Table3[[#This Row],[Margin/3]]</f>
        <v>0.20289466630930048</v>
      </c>
      <c r="BJ830">
        <f>MROUND(Table3[[#This Row],[ProbH]]*100,2)/100</f>
        <v>0.54</v>
      </c>
      <c r="BK830">
        <v>1.35</v>
      </c>
      <c r="BL830">
        <v>2.08</v>
      </c>
      <c r="BM830">
        <v>3.6</v>
      </c>
      <c r="BN830">
        <v>7.25</v>
      </c>
      <c r="BO830">
        <v>1.95</v>
      </c>
      <c r="BP830">
        <v>1.77</v>
      </c>
      <c r="BQ830" t="s">
        <v>698</v>
      </c>
      <c r="BR830">
        <f>VLOOKUP(Table3[[#This Row],[Reference]],metron,10,FALSE)</f>
        <v>2.6359702267612941</v>
      </c>
      <c r="BS830">
        <f>VLOOKUP(Table3[[#This Row],[Reference]],metron,11,FALSE)</f>
        <v>1.684957590444867</v>
      </c>
      <c r="BT830">
        <f>VLOOKUP(Table3[[#This Row],[Reference]],metron,12,FALSE)</f>
        <v>0.95101263631642718</v>
      </c>
      <c r="BU830">
        <f>VLOOKUP(Table3[[#This Row],[Reference]],metron,13,FALSE)</f>
        <v>0.72650164445213783</v>
      </c>
      <c r="BV830">
        <f>VLOOKUP(Table3[[#This Row],[Reference]],metron,14,FALSE)</f>
        <v>0.42097974727367138</v>
      </c>
      <c r="BW830">
        <f>VLOOKUP(Table3[[#This Row],[Reference]],metron,15,FALSE)</f>
        <v>13.338806970509379</v>
      </c>
      <c r="BX830">
        <f>VLOOKUP(Table3[[#This Row],[Reference]],metron,16,FALSE)</f>
        <v>9.2530160857908843</v>
      </c>
      <c r="BY830">
        <f>VLOOKUP(Table3[[#This Row],[Reference]],metron,17,FALSE)</f>
        <v>5.9915081521739131</v>
      </c>
      <c r="BZ830">
        <f>VLOOKUP(Table3[[#This Row],[Reference]],metron,18,FALSE)</f>
        <v>3.9772418478260869</v>
      </c>
      <c r="CA830">
        <f>VLOOKUP(Table3[[#This Row],[Reference]],metron,19,FALSE)</f>
        <v>7.3472988183354664</v>
      </c>
      <c r="CB830">
        <f>VLOOKUP(Table3[[#This Row],[Reference]],metron,20,FALSE)</f>
        <v>5.2757742379647974</v>
      </c>
      <c r="CC830">
        <f>VLOOKUP(Table3[[#This Row],[Reference]],metron,21,FALSE)</f>
        <v>12.59428182437032</v>
      </c>
      <c r="CD830">
        <f>VLOOKUP(Table3[[#This Row],[Reference]],metron,22,FALSE)</f>
        <v>13.577944179714089</v>
      </c>
      <c r="CE830">
        <f>VLOOKUP(Table3[[#This Row],[Reference]],metron,23,FALSE)</f>
        <v>1.4276913099870301</v>
      </c>
      <c r="CF830">
        <f>VLOOKUP(Table3[[#This Row],[Reference]],metron,24,FALSE)</f>
        <v>1.940985732814527</v>
      </c>
      <c r="CG830">
        <f>VLOOKUP(Table3[[#This Row],[Reference]],metron,25,FALSE)</f>
        <v>8.0739299610894946E-2</v>
      </c>
      <c r="CH830">
        <f>VLOOKUP(Table3[[#This Row],[Reference]],metron,26,FALSE)</f>
        <v>0.12743190661478601</v>
      </c>
    </row>
    <row r="831" spans="1:86" hidden="1" x14ac:dyDescent="0.45">
      <c r="A831">
        <v>1618452000</v>
      </c>
      <c r="B831" t="s">
        <v>1173</v>
      </c>
      <c r="C831" t="s">
        <v>64</v>
      </c>
      <c r="D831" t="s">
        <v>65</v>
      </c>
      <c r="E831" t="s">
        <v>689</v>
      </c>
      <c r="F831" t="s">
        <v>661</v>
      </c>
      <c r="G831" t="s">
        <v>725</v>
      </c>
      <c r="H831">
        <v>5</v>
      </c>
      <c r="I831">
        <v>1.4</v>
      </c>
      <c r="J831">
        <v>1.53</v>
      </c>
      <c r="K831">
        <v>1.41</v>
      </c>
      <c r="L831">
        <v>1.47</v>
      </c>
      <c r="M831">
        <v>2</v>
      </c>
      <c r="N831">
        <v>3</v>
      </c>
      <c r="O831">
        <v>5</v>
      </c>
      <c r="P831">
        <v>0</v>
      </c>
      <c r="Q831">
        <v>0</v>
      </c>
      <c r="R831">
        <v>0</v>
      </c>
      <c r="S831" t="s">
        <v>1174</v>
      </c>
      <c r="T831" t="s">
        <v>1175</v>
      </c>
      <c r="U831">
        <v>5</v>
      </c>
      <c r="V831">
        <v>3</v>
      </c>
      <c r="W831">
        <v>3</v>
      </c>
      <c r="X831">
        <v>0</v>
      </c>
      <c r="Y831">
        <v>2</v>
      </c>
      <c r="Z831">
        <v>0</v>
      </c>
      <c r="AA831">
        <v>2</v>
      </c>
      <c r="AB831">
        <v>1</v>
      </c>
      <c r="AC831">
        <v>0</v>
      </c>
      <c r="AD831">
        <v>2</v>
      </c>
      <c r="AE831">
        <v>11</v>
      </c>
      <c r="AF831">
        <v>13</v>
      </c>
      <c r="AG831">
        <v>6</v>
      </c>
      <c r="AH831">
        <v>7</v>
      </c>
      <c r="AI831">
        <v>5</v>
      </c>
      <c r="AJ831">
        <v>6</v>
      </c>
      <c r="AK831">
        <v>8</v>
      </c>
      <c r="AL831">
        <v>8</v>
      </c>
      <c r="AM831">
        <v>31</v>
      </c>
      <c r="AN831">
        <v>69</v>
      </c>
      <c r="AO831">
        <v>1.4</v>
      </c>
      <c r="AP831">
        <v>1.68</v>
      </c>
      <c r="AQ831">
        <v>1.97</v>
      </c>
      <c r="AR831">
        <v>40</v>
      </c>
      <c r="AS831">
        <v>60</v>
      </c>
      <c r="AT831">
        <v>20</v>
      </c>
      <c r="AU831">
        <v>14</v>
      </c>
      <c r="AV831">
        <v>7</v>
      </c>
      <c r="AW831">
        <v>17</v>
      </c>
      <c r="AX831">
        <v>50</v>
      </c>
      <c r="AY831">
        <v>34</v>
      </c>
      <c r="AZ831">
        <v>80</v>
      </c>
      <c r="BA831">
        <v>10</v>
      </c>
      <c r="BB831">
        <v>4.26</v>
      </c>
      <c r="BC831">
        <v>3.27</v>
      </c>
      <c r="BD831">
        <v>3.45</v>
      </c>
      <c r="BE831">
        <v>2.11</v>
      </c>
      <c r="BF831">
        <f>(1/BC831+1/BD831+1/BE831-1)/3</f>
        <v>2.3199706435461504E-2</v>
      </c>
      <c r="BG831">
        <f>1/Table3[[#This Row],[odds_ft_home_team_win]]-Table3[[#This Row],[Margin/3]]</f>
        <v>0.28261069111805531</v>
      </c>
      <c r="BH831">
        <f>1/Table3[[#This Row],[odds_ft_draw]]-Table3[[#This Row],[Margin/3]]</f>
        <v>0.26665536602830664</v>
      </c>
      <c r="BI831">
        <f>1/Table3[[#This Row],[odds_ft_away_team_win]]-Table3[[#This Row],[Margin/3]]</f>
        <v>0.45073394285363805</v>
      </c>
      <c r="BJ831">
        <f>MROUND(Table3[[#This Row],[ProbH]]*100,2)/100</f>
        <v>0.28000000000000003</v>
      </c>
      <c r="BK831">
        <v>1.35</v>
      </c>
      <c r="BL831">
        <v>2.0699999999999998</v>
      </c>
      <c r="BM831">
        <v>3.73</v>
      </c>
      <c r="BN831">
        <v>6.5</v>
      </c>
      <c r="BO831">
        <v>1.8</v>
      </c>
      <c r="BP831">
        <v>1.91</v>
      </c>
      <c r="BQ831" t="s">
        <v>713</v>
      </c>
      <c r="BR831">
        <f>VLOOKUP(Table3[[#This Row],[Reference]],metron,10,FALSE)</f>
        <v>2.5445607358071678</v>
      </c>
      <c r="BS831">
        <f>VLOOKUP(Table3[[#This Row],[Reference]],metron,11,FALSE)</f>
        <v>1.128766254360926</v>
      </c>
      <c r="BT831">
        <f>VLOOKUP(Table3[[#This Row],[Reference]],metron,12,FALSE)</f>
        <v>1.415794481446242</v>
      </c>
      <c r="BU831">
        <f>VLOOKUP(Table3[[#This Row],[Reference]],metron,13,FALSE)</f>
        <v>0.49635267998731369</v>
      </c>
      <c r="BV831">
        <f>VLOOKUP(Table3[[#This Row],[Reference]],metron,14,FALSE)</f>
        <v>0.61084681255946716</v>
      </c>
      <c r="BW831">
        <f>VLOOKUP(Table3[[#This Row],[Reference]],metron,15,FALSE)</f>
        <v>11.04442036836403</v>
      </c>
      <c r="BX831">
        <f>VLOOKUP(Table3[[#This Row],[Reference]],metron,16,FALSE)</f>
        <v>11.38840736728061</v>
      </c>
      <c r="BY831">
        <f>VLOOKUP(Table3[[#This Row],[Reference]],metron,17,FALSE)</f>
        <v>4.5379574003276897</v>
      </c>
      <c r="BZ831">
        <f>VLOOKUP(Table3[[#This Row],[Reference]],metron,18,FALSE)</f>
        <v>4.8481703986892413</v>
      </c>
      <c r="CA831">
        <f>VLOOKUP(Table3[[#This Row],[Reference]],metron,19,FALSE)</f>
        <v>6.5064629680363399</v>
      </c>
      <c r="CB831">
        <f>VLOOKUP(Table3[[#This Row],[Reference]],metron,20,FALSE)</f>
        <v>6.540236968591369</v>
      </c>
      <c r="CC831">
        <f>VLOOKUP(Table3[[#This Row],[Reference]],metron,21,FALSE)</f>
        <v>13.117582417582421</v>
      </c>
      <c r="CD831">
        <f>VLOOKUP(Table3[[#This Row],[Reference]],metron,22,FALSE)</f>
        <v>13.28241758241758</v>
      </c>
      <c r="CE831">
        <f>VLOOKUP(Table3[[#This Row],[Reference]],metron,23,FALSE)</f>
        <v>1.792592592592593</v>
      </c>
      <c r="CF831">
        <f>VLOOKUP(Table3[[#This Row],[Reference]],metron,24,FALSE)</f>
        <v>1.806980433632998</v>
      </c>
      <c r="CG831">
        <f>VLOOKUP(Table3[[#This Row],[Reference]],metron,25,FALSE)</f>
        <v>0.1047065044949762</v>
      </c>
      <c r="CH831">
        <f>VLOOKUP(Table3[[#This Row],[Reference]],metron,26,FALSE)</f>
        <v>0.1073506081438392</v>
      </c>
    </row>
    <row r="832" spans="1:86" hidden="1" x14ac:dyDescent="0.45">
      <c r="A832">
        <v>1618619400</v>
      </c>
      <c r="B832" t="s">
        <v>1176</v>
      </c>
      <c r="C832" t="s">
        <v>64</v>
      </c>
      <c r="D832" t="s">
        <v>65</v>
      </c>
      <c r="E832" t="s">
        <v>660</v>
      </c>
      <c r="F832" t="s">
        <v>683</v>
      </c>
      <c r="G832" t="s">
        <v>690</v>
      </c>
      <c r="H832">
        <v>15</v>
      </c>
      <c r="I832">
        <v>1.4</v>
      </c>
      <c r="J832">
        <v>0.13</v>
      </c>
      <c r="K832">
        <v>1.29</v>
      </c>
      <c r="L832">
        <v>0.17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U832">
        <v>9</v>
      </c>
      <c r="V832">
        <v>5</v>
      </c>
      <c r="W832">
        <v>0</v>
      </c>
      <c r="X832">
        <v>0</v>
      </c>
      <c r="Y832">
        <v>2</v>
      </c>
      <c r="Z832">
        <v>0</v>
      </c>
      <c r="AA832">
        <v>0</v>
      </c>
      <c r="AB832">
        <v>0</v>
      </c>
      <c r="AC832">
        <v>1</v>
      </c>
      <c r="AD832">
        <v>1</v>
      </c>
      <c r="AE832">
        <v>17</v>
      </c>
      <c r="AF832">
        <v>8</v>
      </c>
      <c r="AG832">
        <v>3</v>
      </c>
      <c r="AH832">
        <v>0</v>
      </c>
      <c r="AI832">
        <v>14</v>
      </c>
      <c r="AJ832">
        <v>8</v>
      </c>
      <c r="AK832">
        <v>15</v>
      </c>
      <c r="AL832">
        <v>14</v>
      </c>
      <c r="AM832">
        <v>56</v>
      </c>
      <c r="AN832">
        <v>44</v>
      </c>
      <c r="AO832">
        <v>1.56</v>
      </c>
      <c r="AP832">
        <v>0.71</v>
      </c>
      <c r="AQ832">
        <v>2.67</v>
      </c>
      <c r="AR832">
        <v>54</v>
      </c>
      <c r="AS832">
        <v>74</v>
      </c>
      <c r="AT832">
        <v>53</v>
      </c>
      <c r="AU832">
        <v>23</v>
      </c>
      <c r="AV832">
        <v>14</v>
      </c>
      <c r="AW832">
        <v>40</v>
      </c>
      <c r="AX832">
        <v>80</v>
      </c>
      <c r="AY832">
        <v>27</v>
      </c>
      <c r="AZ832">
        <v>77</v>
      </c>
      <c r="BA832">
        <v>8.34</v>
      </c>
      <c r="BB832">
        <v>5.53</v>
      </c>
      <c r="BC832">
        <v>2.25</v>
      </c>
      <c r="BD832">
        <v>3.3</v>
      </c>
      <c r="BE832">
        <v>3</v>
      </c>
      <c r="BF832">
        <f>(1/BC832+1/BD832+1/BE832-1)/3</f>
        <v>2.6936026936026886E-2</v>
      </c>
      <c r="BG832">
        <f>1/Table3[[#This Row],[odds_ft_home_team_win]]-Table3[[#This Row],[Margin/3]]</f>
        <v>0.41750841750841755</v>
      </c>
      <c r="BH832">
        <f>1/Table3[[#This Row],[odds_ft_draw]]-Table3[[#This Row],[Margin/3]]</f>
        <v>0.27609427609427617</v>
      </c>
      <c r="BI832">
        <f>1/Table3[[#This Row],[odds_ft_away_team_win]]-Table3[[#This Row],[Margin/3]]</f>
        <v>0.30639730639730645</v>
      </c>
      <c r="BJ832">
        <f>MROUND(Table3[[#This Row],[ProbH]]*100,2)/100</f>
        <v>0.42</v>
      </c>
      <c r="BK832">
        <v>1.33</v>
      </c>
      <c r="BL832">
        <v>1.91</v>
      </c>
      <c r="BM832">
        <v>3.3</v>
      </c>
      <c r="BN832">
        <v>6.5</v>
      </c>
      <c r="BO832">
        <v>1.8</v>
      </c>
      <c r="BP832">
        <v>1.95</v>
      </c>
      <c r="BQ832" t="s">
        <v>664</v>
      </c>
      <c r="BR832">
        <f>VLOOKUP(Table3[[#This Row],[Reference]],metron,10,FALSE)</f>
        <v>2.4884649511978703</v>
      </c>
      <c r="BS832">
        <f>VLOOKUP(Table3[[#This Row],[Reference]],metron,11,FALSE)</f>
        <v>1.396960958296362</v>
      </c>
      <c r="BT832">
        <f>VLOOKUP(Table3[[#This Row],[Reference]],metron,12,FALSE)</f>
        <v>1.091503992901508</v>
      </c>
      <c r="BU832">
        <f>VLOOKUP(Table3[[#This Row],[Reference]],metron,13,FALSE)</f>
        <v>0.60765391014975045</v>
      </c>
      <c r="BV832">
        <f>VLOOKUP(Table3[[#This Row],[Reference]],metron,14,FALSE)</f>
        <v>0.47276760953965608</v>
      </c>
      <c r="BW832">
        <f>VLOOKUP(Table3[[#This Row],[Reference]],metron,15,FALSE)</f>
        <v>12.29504785684561</v>
      </c>
      <c r="BX832">
        <f>VLOOKUP(Table3[[#This Row],[Reference]],metron,16,FALSE)</f>
        <v>10.047232625884311</v>
      </c>
      <c r="BY832">
        <f>VLOOKUP(Table3[[#This Row],[Reference]],metron,17,FALSE)</f>
        <v>5.2917192097519967</v>
      </c>
      <c r="BZ832">
        <f>VLOOKUP(Table3[[#This Row],[Reference]],metron,18,FALSE)</f>
        <v>4.2580916351408158</v>
      </c>
      <c r="CA832">
        <f>VLOOKUP(Table3[[#This Row],[Reference]],metron,19,FALSE)</f>
        <v>7.0033286470936131</v>
      </c>
      <c r="CB832">
        <f>VLOOKUP(Table3[[#This Row],[Reference]],metron,20,FALSE)</f>
        <v>5.789140990743495</v>
      </c>
      <c r="CC832">
        <f>VLOOKUP(Table3[[#This Row],[Reference]],metron,21,FALSE)</f>
        <v>12.77041895895049</v>
      </c>
      <c r="CD832">
        <f>VLOOKUP(Table3[[#This Row],[Reference]],metron,22,FALSE)</f>
        <v>13.411129919593741</v>
      </c>
      <c r="CE832">
        <f>VLOOKUP(Table3[[#This Row],[Reference]],metron,23,FALSE)</f>
        <v>1.556141062018646</v>
      </c>
      <c r="CF832">
        <f>VLOOKUP(Table3[[#This Row],[Reference]],metron,24,FALSE)</f>
        <v>1.9114308877178761</v>
      </c>
      <c r="CG832">
        <f>VLOOKUP(Table3[[#This Row],[Reference]],metron,25,FALSE)</f>
        <v>8.4920956627482766E-2</v>
      </c>
      <c r="CH832">
        <f>VLOOKUP(Table3[[#This Row],[Reference]],metron,26,FALSE)</f>
        <v>0.1323469801378192</v>
      </c>
    </row>
    <row r="833" spans="1:86" x14ac:dyDescent="0.45">
      <c r="A833">
        <v>1618626600</v>
      </c>
      <c r="B833" t="s">
        <v>1177</v>
      </c>
      <c r="C833" t="s">
        <v>64</v>
      </c>
      <c r="D833" t="s">
        <v>65</v>
      </c>
      <c r="E833" t="s">
        <v>699</v>
      </c>
      <c r="F833" t="s">
        <v>677</v>
      </c>
      <c r="G833" t="s">
        <v>743</v>
      </c>
      <c r="H833">
        <v>15</v>
      </c>
      <c r="I833">
        <v>1.47</v>
      </c>
      <c r="J833">
        <v>1</v>
      </c>
      <c r="K833">
        <v>1.53</v>
      </c>
      <c r="L833">
        <v>1.06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U833">
        <v>2</v>
      </c>
      <c r="V833">
        <v>5</v>
      </c>
      <c r="W833">
        <v>2</v>
      </c>
      <c r="X833">
        <v>0</v>
      </c>
      <c r="Y833">
        <v>2</v>
      </c>
      <c r="Z833">
        <v>0</v>
      </c>
      <c r="AA833">
        <v>1</v>
      </c>
      <c r="AB833">
        <v>1</v>
      </c>
      <c r="AC833">
        <v>2</v>
      </c>
      <c r="AD833">
        <v>0</v>
      </c>
      <c r="AE833">
        <v>4</v>
      </c>
      <c r="AF833">
        <v>12</v>
      </c>
      <c r="AG833">
        <v>2</v>
      </c>
      <c r="AH833">
        <v>5</v>
      </c>
      <c r="AI833">
        <v>2</v>
      </c>
      <c r="AJ833">
        <v>7</v>
      </c>
      <c r="AK833">
        <v>18</v>
      </c>
      <c r="AL833">
        <v>14</v>
      </c>
      <c r="AM833">
        <v>34</v>
      </c>
      <c r="AN833">
        <v>66</v>
      </c>
      <c r="AO833">
        <v>0.56000000000000005</v>
      </c>
      <c r="AP833">
        <v>1.58</v>
      </c>
      <c r="AQ833">
        <v>2.2400000000000002</v>
      </c>
      <c r="AR833">
        <v>50</v>
      </c>
      <c r="AS833">
        <v>57</v>
      </c>
      <c r="AT833">
        <v>40</v>
      </c>
      <c r="AU833">
        <v>24</v>
      </c>
      <c r="AV833">
        <v>20</v>
      </c>
      <c r="AW833">
        <v>47</v>
      </c>
      <c r="AX833">
        <v>63</v>
      </c>
      <c r="AY833">
        <v>27</v>
      </c>
      <c r="AZ833">
        <v>57</v>
      </c>
      <c r="BA833">
        <v>9.1300000000000008</v>
      </c>
      <c r="BB833">
        <v>4.8</v>
      </c>
      <c r="BC833">
        <v>2.73</v>
      </c>
      <c r="BD833">
        <v>3.42</v>
      </c>
      <c r="BE833">
        <v>2.58</v>
      </c>
      <c r="BF833">
        <f>(1/BC833+1/BD833+1/BE833-1)/3</f>
        <v>1.5431642114628627E-2</v>
      </c>
      <c r="BG833">
        <f>1/Table3[[#This Row],[odds_ft_home_team_win]]-Table3[[#This Row],[Margin/3]]</f>
        <v>0.35086872418573767</v>
      </c>
      <c r="BH833">
        <f>1/Table3[[#This Row],[odds_ft_draw]]-Table3[[#This Row],[Margin/3]]</f>
        <v>0.27696601870408483</v>
      </c>
      <c r="BI833">
        <f>1/Table3[[#This Row],[odds_ft_away_team_win]]-Table3[[#This Row],[Margin/3]]</f>
        <v>0.37216525711017756</v>
      </c>
      <c r="BJ833">
        <f>MROUND(Table3[[#This Row],[ProbH]]*100,2)/100</f>
        <v>0.36</v>
      </c>
      <c r="BK833">
        <v>1.3</v>
      </c>
      <c r="BL833">
        <v>2</v>
      </c>
      <c r="BM833">
        <v>3.3</v>
      </c>
      <c r="BN833">
        <v>6.5</v>
      </c>
      <c r="BO833">
        <v>1.77</v>
      </c>
      <c r="BP833">
        <v>1.95</v>
      </c>
      <c r="BQ833" t="s">
        <v>702</v>
      </c>
      <c r="BR833">
        <f>VLOOKUP(Table3[[#This Row],[Reference]],metron,10,FALSE)</f>
        <v>2.5110350525197691</v>
      </c>
      <c r="BS833">
        <f>VLOOKUP(Table3[[#This Row],[Reference]],metron,11,FALSE)</f>
        <v>1.269326094653606</v>
      </c>
      <c r="BT833">
        <f>VLOOKUP(Table3[[#This Row],[Reference]],metron,12,FALSE)</f>
        <v>1.2417089578661631</v>
      </c>
      <c r="BU833">
        <f>VLOOKUP(Table3[[#This Row],[Reference]],metron,13,FALSE)</f>
        <v>0.56586402266288949</v>
      </c>
      <c r="BV833">
        <f>VLOOKUP(Table3[[#This Row],[Reference]],metron,14,FALSE)</f>
        <v>0.55158168083097259</v>
      </c>
      <c r="BW833">
        <f>VLOOKUP(Table3[[#This Row],[Reference]],metron,15,FALSE)</f>
        <v>11.49400826446281</v>
      </c>
      <c r="BX833">
        <f>VLOOKUP(Table3[[#This Row],[Reference]],metron,16,FALSE)</f>
        <v>10.507231404958681</v>
      </c>
      <c r="BY833">
        <f>VLOOKUP(Table3[[#This Row],[Reference]],metron,17,FALSE)</f>
        <v>4.9238790406673623</v>
      </c>
      <c r="BZ833">
        <f>VLOOKUP(Table3[[#This Row],[Reference]],metron,18,FALSE)</f>
        <v>4.6296141814389991</v>
      </c>
      <c r="CA833">
        <f>VLOOKUP(Table3[[#This Row],[Reference]],metron,19,FALSE)</f>
        <v>6.5701292237954476</v>
      </c>
      <c r="CB833">
        <f>VLOOKUP(Table3[[#This Row],[Reference]],metron,20,FALSE)</f>
        <v>5.8776172235196817</v>
      </c>
      <c r="CC833">
        <f>VLOOKUP(Table3[[#This Row],[Reference]],metron,21,FALSE)</f>
        <v>12.798739495798319</v>
      </c>
      <c r="CD833">
        <f>VLOOKUP(Table3[[#This Row],[Reference]],metron,22,FALSE)</f>
        <v>12.98844537815126</v>
      </c>
      <c r="CE833">
        <f>VLOOKUP(Table3[[#This Row],[Reference]],metron,23,FALSE)</f>
        <v>1.604928297313674</v>
      </c>
      <c r="CF833">
        <f>VLOOKUP(Table3[[#This Row],[Reference]],metron,24,FALSE)</f>
        <v>1.791961219955565</v>
      </c>
      <c r="CG833">
        <f>VLOOKUP(Table3[[#This Row],[Reference]],metron,25,FALSE)</f>
        <v>8.887093516461321E-2</v>
      </c>
      <c r="CH833">
        <f>VLOOKUP(Table3[[#This Row],[Reference]],metron,26,FALSE)</f>
        <v>0.11694607150070691</v>
      </c>
    </row>
    <row r="834" spans="1:86" hidden="1" x14ac:dyDescent="0.45">
      <c r="A834">
        <v>1618696800</v>
      </c>
      <c r="B834" t="s">
        <v>1178</v>
      </c>
      <c r="C834" t="s">
        <v>64</v>
      </c>
      <c r="D834" t="s">
        <v>65</v>
      </c>
      <c r="E834" t="s">
        <v>688</v>
      </c>
      <c r="F834" t="s">
        <v>700</v>
      </c>
      <c r="G834" t="s">
        <v>678</v>
      </c>
      <c r="H834">
        <v>15</v>
      </c>
      <c r="I834">
        <v>1.1299999999999999</v>
      </c>
      <c r="J834">
        <v>1.41</v>
      </c>
      <c r="K834">
        <v>1</v>
      </c>
      <c r="L834">
        <v>1.33</v>
      </c>
      <c r="M834">
        <v>1</v>
      </c>
      <c r="N834">
        <v>4</v>
      </c>
      <c r="O834">
        <v>5</v>
      </c>
      <c r="P834">
        <v>1</v>
      </c>
      <c r="Q834">
        <v>0</v>
      </c>
      <c r="R834">
        <v>1</v>
      </c>
      <c r="S834">
        <v>67</v>
      </c>
      <c r="T834" t="s">
        <v>1179</v>
      </c>
      <c r="U834">
        <v>5</v>
      </c>
      <c r="V834">
        <v>8</v>
      </c>
      <c r="W834">
        <v>2</v>
      </c>
      <c r="X834">
        <v>0</v>
      </c>
      <c r="Y834">
        <v>1</v>
      </c>
      <c r="Z834">
        <v>0</v>
      </c>
      <c r="AA834">
        <v>1</v>
      </c>
      <c r="AB834">
        <v>1</v>
      </c>
      <c r="AC834">
        <v>1</v>
      </c>
      <c r="AD834">
        <v>0</v>
      </c>
      <c r="AE834">
        <v>12</v>
      </c>
      <c r="AF834">
        <v>19</v>
      </c>
      <c r="AG834">
        <v>6</v>
      </c>
      <c r="AH834">
        <v>6</v>
      </c>
      <c r="AI834">
        <v>6</v>
      </c>
      <c r="AJ834">
        <v>13</v>
      </c>
      <c r="AK834">
        <v>10</v>
      </c>
      <c r="AL834">
        <v>9</v>
      </c>
      <c r="AM834">
        <v>46</v>
      </c>
      <c r="AN834">
        <v>54</v>
      </c>
      <c r="AO834">
        <v>1.47</v>
      </c>
      <c r="AP834">
        <v>1.88</v>
      </c>
      <c r="AQ834">
        <v>2.75</v>
      </c>
      <c r="AR834">
        <v>60</v>
      </c>
      <c r="AS834">
        <v>70</v>
      </c>
      <c r="AT834">
        <v>54</v>
      </c>
      <c r="AU834">
        <v>34</v>
      </c>
      <c r="AV834">
        <v>13</v>
      </c>
      <c r="AW834">
        <v>41</v>
      </c>
      <c r="AX834">
        <v>85</v>
      </c>
      <c r="AY834">
        <v>37</v>
      </c>
      <c r="AZ834">
        <v>66</v>
      </c>
      <c r="BA834">
        <v>9.4700000000000006</v>
      </c>
      <c r="BB834">
        <v>5.67</v>
      </c>
      <c r="BC834">
        <v>2.8</v>
      </c>
      <c r="BD834">
        <v>3.15</v>
      </c>
      <c r="BE834">
        <v>2.4500000000000002</v>
      </c>
      <c r="BF834">
        <f>(1/BC834+1/BD834+1/BE834-1)/3</f>
        <v>2.7588813303099036E-2</v>
      </c>
      <c r="BG834">
        <f>1/Table3[[#This Row],[odds_ft_home_team_win]]-Table3[[#This Row],[Margin/3]]</f>
        <v>0.32955404383975812</v>
      </c>
      <c r="BH834">
        <f>1/Table3[[#This Row],[odds_ft_draw]]-Table3[[#This Row],[Margin/3]]</f>
        <v>0.28987150415721841</v>
      </c>
      <c r="BI834">
        <f>1/Table3[[#This Row],[odds_ft_away_team_win]]-Table3[[#This Row],[Margin/3]]</f>
        <v>0.38057445200302337</v>
      </c>
      <c r="BJ834">
        <f>MROUND(Table3[[#This Row],[ProbH]]*100,2)/100</f>
        <v>0.32</v>
      </c>
      <c r="BK834">
        <v>1.34</v>
      </c>
      <c r="BL834">
        <v>1.95</v>
      </c>
      <c r="BM834">
        <v>3.2</v>
      </c>
      <c r="BN834">
        <v>6.25</v>
      </c>
      <c r="BO834">
        <v>1.74</v>
      </c>
      <c r="BP834">
        <v>2</v>
      </c>
      <c r="BQ834" t="s">
        <v>691</v>
      </c>
      <c r="BR834">
        <f>VLOOKUP(Table3[[#This Row],[Reference]],metron,10,FALSE)</f>
        <v>2.5313454284174597</v>
      </c>
      <c r="BS834">
        <f>VLOOKUP(Table3[[#This Row],[Reference]],metron,11,FALSE)</f>
        <v>1.210167055864918</v>
      </c>
      <c r="BT834">
        <f>VLOOKUP(Table3[[#This Row],[Reference]],metron,12,FALSE)</f>
        <v>1.3211783725525419</v>
      </c>
      <c r="BU834">
        <f>VLOOKUP(Table3[[#This Row],[Reference]],metron,13,FALSE)</f>
        <v>0.53135669362084459</v>
      </c>
      <c r="BV834">
        <f>VLOOKUP(Table3[[#This Row],[Reference]],metron,14,FALSE)</f>
        <v>0.55633423180592989</v>
      </c>
      <c r="BW834">
        <f>VLOOKUP(Table3[[#This Row],[Reference]],metron,15,FALSE)</f>
        <v>11.21109010712035</v>
      </c>
      <c r="BX834">
        <f>VLOOKUP(Table3[[#This Row],[Reference]],metron,16,FALSE)</f>
        <v>11.01700787401575</v>
      </c>
      <c r="BY834">
        <f>VLOOKUP(Table3[[#This Row],[Reference]],metron,17,FALSE)</f>
        <v>4.6792332268370611</v>
      </c>
      <c r="BZ834">
        <f>VLOOKUP(Table3[[#This Row],[Reference]],metron,18,FALSE)</f>
        <v>4.7080804854679013</v>
      </c>
      <c r="CA834">
        <f>VLOOKUP(Table3[[#This Row],[Reference]],metron,19,FALSE)</f>
        <v>6.5318568802832893</v>
      </c>
      <c r="CB834">
        <f>VLOOKUP(Table3[[#This Row],[Reference]],metron,20,FALSE)</f>
        <v>6.3089273885478487</v>
      </c>
      <c r="CC834">
        <f>VLOOKUP(Table3[[#This Row],[Reference]],metron,21,FALSE)</f>
        <v>12.72547770700637</v>
      </c>
      <c r="CD834">
        <f>VLOOKUP(Table3[[#This Row],[Reference]],metron,22,FALSE)</f>
        <v>13.06847133757962</v>
      </c>
      <c r="CE834">
        <f>VLOOKUP(Table3[[#This Row],[Reference]],metron,23,FALSE)</f>
        <v>1.6902356902356901</v>
      </c>
      <c r="CF834">
        <f>VLOOKUP(Table3[[#This Row],[Reference]],metron,24,FALSE)</f>
        <v>1.8050198959289869</v>
      </c>
      <c r="CG834">
        <f>VLOOKUP(Table3[[#This Row],[Reference]],metron,25,FALSE)</f>
        <v>0.105907560453015</v>
      </c>
      <c r="CH834">
        <f>VLOOKUP(Table3[[#This Row],[Reference]],metron,26,FALSE)</f>
        <v>0.1141720232629324</v>
      </c>
    </row>
    <row r="835" spans="1:86" hidden="1" x14ac:dyDescent="0.45">
      <c r="A835">
        <v>1618704000</v>
      </c>
      <c r="B835" t="s">
        <v>1180</v>
      </c>
      <c r="C835" t="s">
        <v>64</v>
      </c>
      <c r="D835" t="s">
        <v>65</v>
      </c>
      <c r="E835" t="s">
        <v>666</v>
      </c>
      <c r="F835" t="s">
        <v>676</v>
      </c>
      <c r="G835" t="s">
        <v>720</v>
      </c>
      <c r="H835">
        <v>15</v>
      </c>
      <c r="I835">
        <v>1.56</v>
      </c>
      <c r="J835">
        <v>0.47</v>
      </c>
      <c r="K835">
        <v>1.6</v>
      </c>
      <c r="L835">
        <v>0.47</v>
      </c>
      <c r="M835">
        <v>2</v>
      </c>
      <c r="N835">
        <v>0</v>
      </c>
      <c r="O835">
        <v>2</v>
      </c>
      <c r="P835">
        <v>0</v>
      </c>
      <c r="Q835">
        <v>0</v>
      </c>
      <c r="R835">
        <v>0</v>
      </c>
      <c r="S835" t="s">
        <v>1181</v>
      </c>
      <c r="U835">
        <v>6</v>
      </c>
      <c r="V835">
        <v>3</v>
      </c>
      <c r="W835">
        <v>0</v>
      </c>
      <c r="X835">
        <v>0</v>
      </c>
      <c r="Y835">
        <v>2</v>
      </c>
      <c r="Z835">
        <v>1</v>
      </c>
      <c r="AA835">
        <v>0</v>
      </c>
      <c r="AB835">
        <v>0</v>
      </c>
      <c r="AC835">
        <v>0</v>
      </c>
      <c r="AD835">
        <v>3</v>
      </c>
      <c r="AE835">
        <v>20</v>
      </c>
      <c r="AF835">
        <v>7</v>
      </c>
      <c r="AG835">
        <v>7</v>
      </c>
      <c r="AH835">
        <v>3</v>
      </c>
      <c r="AI835">
        <v>13</v>
      </c>
      <c r="AJ835">
        <v>4</v>
      </c>
      <c r="AK835">
        <v>9</v>
      </c>
      <c r="AL835">
        <v>7</v>
      </c>
      <c r="AM835">
        <v>57</v>
      </c>
      <c r="AN835">
        <v>43</v>
      </c>
      <c r="AO835">
        <v>2.13</v>
      </c>
      <c r="AP835">
        <v>0.78</v>
      </c>
      <c r="AQ835">
        <v>2.38</v>
      </c>
      <c r="AR835">
        <v>51</v>
      </c>
      <c r="AS835">
        <v>73</v>
      </c>
      <c r="AT835">
        <v>46</v>
      </c>
      <c r="AU835">
        <v>22</v>
      </c>
      <c r="AV835">
        <v>7</v>
      </c>
      <c r="AW835">
        <v>33</v>
      </c>
      <c r="AX835">
        <v>80</v>
      </c>
      <c r="AY835">
        <v>31</v>
      </c>
      <c r="AZ835">
        <v>63</v>
      </c>
      <c r="BA835">
        <v>8.5299999999999994</v>
      </c>
      <c r="BB835">
        <v>4.26</v>
      </c>
      <c r="BC835">
        <v>2.1</v>
      </c>
      <c r="BD835">
        <v>3.2</v>
      </c>
      <c r="BE835">
        <v>3.2</v>
      </c>
      <c r="BF835">
        <f>(1/BC835+1/BD835+1/BE835-1)/3</f>
        <v>3.3730158730158756E-2</v>
      </c>
      <c r="BG835">
        <f>1/Table3[[#This Row],[odds_ft_home_team_win]]-Table3[[#This Row],[Margin/3]]</f>
        <v>0.44246031746031739</v>
      </c>
      <c r="BH835">
        <f>1/Table3[[#This Row],[odds_ft_draw]]-Table3[[#This Row],[Margin/3]]</f>
        <v>0.27876984126984122</v>
      </c>
      <c r="BI835">
        <f>1/Table3[[#This Row],[odds_ft_away_team_win]]-Table3[[#This Row],[Margin/3]]</f>
        <v>0.27876984126984122</v>
      </c>
      <c r="BJ835">
        <f>MROUND(Table3[[#This Row],[ProbH]]*100,2)/100</f>
        <v>0.44</v>
      </c>
      <c r="BK835">
        <v>1.36</v>
      </c>
      <c r="BL835">
        <v>2.0499999999999998</v>
      </c>
      <c r="BM835">
        <v>3.6</v>
      </c>
      <c r="BN835">
        <v>7.25</v>
      </c>
      <c r="BO835">
        <v>1.91</v>
      </c>
      <c r="BP835">
        <v>1.8</v>
      </c>
      <c r="BQ835" t="s">
        <v>669</v>
      </c>
      <c r="BR835">
        <f>VLOOKUP(Table3[[#This Row],[Reference]],metron,10,FALSE)</f>
        <v>2.4807646356033461</v>
      </c>
      <c r="BS835">
        <f>VLOOKUP(Table3[[#This Row],[Reference]],metron,11,FALSE)</f>
        <v>1.4140979689366791</v>
      </c>
      <c r="BT835">
        <f>VLOOKUP(Table3[[#This Row],[Reference]],metron,12,FALSE)</f>
        <v>1.0666666666666671</v>
      </c>
      <c r="BU835">
        <f>VLOOKUP(Table3[[#This Row],[Reference]],metron,13,FALSE)</f>
        <v>0.62712066905615294</v>
      </c>
      <c r="BV835">
        <f>VLOOKUP(Table3[[#This Row],[Reference]],metron,14,FALSE)</f>
        <v>0.46009557945041818</v>
      </c>
      <c r="BW835">
        <f>VLOOKUP(Table3[[#This Row],[Reference]],metron,15,FALSE)</f>
        <v>12.56969280146722</v>
      </c>
      <c r="BX835">
        <f>VLOOKUP(Table3[[#This Row],[Reference]],metron,16,FALSE)</f>
        <v>9.8695552498853729</v>
      </c>
      <c r="BY835">
        <f>VLOOKUP(Table3[[#This Row],[Reference]],metron,17,FALSE)</f>
        <v>5.2754256787850897</v>
      </c>
      <c r="BZ835">
        <f>VLOOKUP(Table3[[#This Row],[Reference]],metron,18,FALSE)</f>
        <v>4.1279337321675103</v>
      </c>
      <c r="CA835">
        <f>VLOOKUP(Table3[[#This Row],[Reference]],metron,19,FALSE)</f>
        <v>7.2942671226821298</v>
      </c>
      <c r="CB835">
        <f>VLOOKUP(Table3[[#This Row],[Reference]],metron,20,FALSE)</f>
        <v>5.7416215177178627</v>
      </c>
      <c r="CC835">
        <f>VLOOKUP(Table3[[#This Row],[Reference]],metron,21,FALSE)</f>
        <v>12.897246007868549</v>
      </c>
      <c r="CD835">
        <f>VLOOKUP(Table3[[#This Row],[Reference]],metron,22,FALSE)</f>
        <v>13.507058551261281</v>
      </c>
      <c r="CE835">
        <f>VLOOKUP(Table3[[#This Row],[Reference]],metron,23,FALSE)</f>
        <v>1.576522702104098</v>
      </c>
      <c r="CF835">
        <f>VLOOKUP(Table3[[#This Row],[Reference]],metron,24,FALSE)</f>
        <v>1.917165005537099</v>
      </c>
      <c r="CG835">
        <f>VLOOKUP(Table3[[#This Row],[Reference]],metron,25,FALSE)</f>
        <v>8.4385382059800659E-2</v>
      </c>
      <c r="CH835">
        <f>VLOOKUP(Table3[[#This Row],[Reference]],metron,26,FALSE)</f>
        <v>0.1233665559246955</v>
      </c>
    </row>
    <row r="836" spans="1:86" hidden="1" x14ac:dyDescent="0.45">
      <c r="A836">
        <v>1618711500</v>
      </c>
      <c r="B836" t="s">
        <v>1182</v>
      </c>
      <c r="C836" t="s">
        <v>64</v>
      </c>
      <c r="D836" t="s">
        <v>65</v>
      </c>
      <c r="E836" t="s">
        <v>694</v>
      </c>
      <c r="F836" t="s">
        <v>671</v>
      </c>
      <c r="G836" t="s">
        <v>735</v>
      </c>
      <c r="H836">
        <v>15</v>
      </c>
      <c r="I836">
        <v>2.41</v>
      </c>
      <c r="J836">
        <v>1.89</v>
      </c>
      <c r="K836">
        <v>2.37</v>
      </c>
      <c r="L836">
        <v>1.77</v>
      </c>
      <c r="M836">
        <v>1</v>
      </c>
      <c r="N836">
        <v>1</v>
      </c>
      <c r="O836">
        <v>2</v>
      </c>
      <c r="P836">
        <v>1</v>
      </c>
      <c r="Q836">
        <v>1</v>
      </c>
      <c r="R836">
        <v>0</v>
      </c>
      <c r="S836">
        <v>41</v>
      </c>
      <c r="T836">
        <v>84</v>
      </c>
      <c r="U836">
        <v>3</v>
      </c>
      <c r="V836">
        <v>9</v>
      </c>
      <c r="W836">
        <v>1</v>
      </c>
      <c r="X836">
        <v>0</v>
      </c>
      <c r="Y836">
        <v>2</v>
      </c>
      <c r="Z836">
        <v>0</v>
      </c>
      <c r="AA836">
        <v>0</v>
      </c>
      <c r="AB836">
        <v>1</v>
      </c>
      <c r="AC836">
        <v>0</v>
      </c>
      <c r="AD836">
        <v>2</v>
      </c>
      <c r="AE836">
        <v>12</v>
      </c>
      <c r="AF836">
        <v>9</v>
      </c>
      <c r="AG836">
        <v>4</v>
      </c>
      <c r="AH836">
        <v>2</v>
      </c>
      <c r="AI836">
        <v>8</v>
      </c>
      <c r="AJ836">
        <v>7</v>
      </c>
      <c r="AK836">
        <v>16</v>
      </c>
      <c r="AL836">
        <v>14</v>
      </c>
      <c r="AM836">
        <v>42</v>
      </c>
      <c r="AN836">
        <v>58</v>
      </c>
      <c r="AO836">
        <v>1.28</v>
      </c>
      <c r="AP836">
        <v>1.1599999999999999</v>
      </c>
      <c r="AQ836">
        <v>2.4700000000000002</v>
      </c>
      <c r="AR836">
        <v>47</v>
      </c>
      <c r="AS836">
        <v>69</v>
      </c>
      <c r="AT836">
        <v>47</v>
      </c>
      <c r="AU836">
        <v>29</v>
      </c>
      <c r="AV836">
        <v>3</v>
      </c>
      <c r="AW836">
        <v>35</v>
      </c>
      <c r="AX836">
        <v>69</v>
      </c>
      <c r="AY836">
        <v>32</v>
      </c>
      <c r="AZ836">
        <v>86</v>
      </c>
      <c r="BA836">
        <v>10.199999999999999</v>
      </c>
      <c r="BB836">
        <v>3.2</v>
      </c>
      <c r="BC836">
        <v>2.2999999999999998</v>
      </c>
      <c r="BD836">
        <v>3.2</v>
      </c>
      <c r="BE836">
        <v>2.85</v>
      </c>
      <c r="BF836">
        <f>(1/BC836+1/BD836+1/BE836-1)/3</f>
        <v>3.2719933892702745E-2</v>
      </c>
      <c r="BG836">
        <f>1/Table3[[#This Row],[odds_ft_home_team_win]]-Table3[[#This Row],[Margin/3]]</f>
        <v>0.40206267480294949</v>
      </c>
      <c r="BH836">
        <f>1/Table3[[#This Row],[odds_ft_draw]]-Table3[[#This Row],[Margin/3]]</f>
        <v>0.27978006610729728</v>
      </c>
      <c r="BI836">
        <f>1/Table3[[#This Row],[odds_ft_away_team_win]]-Table3[[#This Row],[Margin/3]]</f>
        <v>0.3181572590897534</v>
      </c>
      <c r="BJ836">
        <f>MROUND(Table3[[#This Row],[ProbH]]*100,2)/100</f>
        <v>0.4</v>
      </c>
      <c r="BK836">
        <v>1.33</v>
      </c>
      <c r="BL836">
        <v>1.95</v>
      </c>
      <c r="BM836">
        <v>3.3</v>
      </c>
      <c r="BN836">
        <v>6</v>
      </c>
      <c r="BO836">
        <v>1.77</v>
      </c>
      <c r="BP836">
        <v>1.95</v>
      </c>
      <c r="BQ836" t="s">
        <v>770</v>
      </c>
      <c r="BR836">
        <f>VLOOKUP(Table3[[#This Row],[Reference]],metron,10,FALSE)</f>
        <v>2.4956155335383219</v>
      </c>
      <c r="BS836">
        <f>VLOOKUP(Table3[[#This Row],[Reference]],metron,11,FALSE)</f>
        <v>1.344038264434575</v>
      </c>
      <c r="BT836">
        <f>VLOOKUP(Table3[[#This Row],[Reference]],metron,12,FALSE)</f>
        <v>1.1515772691037469</v>
      </c>
      <c r="BU836">
        <f>VLOOKUP(Table3[[#This Row],[Reference]],metron,13,FALSE)</f>
        <v>0.59936225942375587</v>
      </c>
      <c r="BV836">
        <f>VLOOKUP(Table3[[#This Row],[Reference]],metron,14,FALSE)</f>
        <v>0.50723152260562576</v>
      </c>
      <c r="BW836">
        <f>VLOOKUP(Table3[[#This Row],[Reference]],metron,15,FALSE)</f>
        <v>11.99278846153846</v>
      </c>
      <c r="BX836">
        <f>VLOOKUP(Table3[[#This Row],[Reference]],metron,16,FALSE)</f>
        <v>10.0277534965035</v>
      </c>
      <c r="BY836">
        <f>VLOOKUP(Table3[[#This Row],[Reference]],metron,17,FALSE)</f>
        <v>5.2857459543338514</v>
      </c>
      <c r="BZ836">
        <f>VLOOKUP(Table3[[#This Row],[Reference]],metron,18,FALSE)</f>
        <v>4.4067834183107957</v>
      </c>
      <c r="CA836">
        <f>VLOOKUP(Table3[[#This Row],[Reference]],metron,19,FALSE)</f>
        <v>6.7070425072046085</v>
      </c>
      <c r="CB836">
        <f>VLOOKUP(Table3[[#This Row],[Reference]],metron,20,FALSE)</f>
        <v>5.6209700781927046</v>
      </c>
      <c r="CC836">
        <f>VLOOKUP(Table3[[#This Row],[Reference]],metron,21,FALSE)</f>
        <v>13.04463690872752</v>
      </c>
      <c r="CD836">
        <f>VLOOKUP(Table3[[#This Row],[Reference]],metron,22,FALSE)</f>
        <v>13.49811236953142</v>
      </c>
      <c r="CE836">
        <f>VLOOKUP(Table3[[#This Row],[Reference]],metron,23,FALSE)</f>
        <v>1.5836526181353769</v>
      </c>
      <c r="CF836">
        <f>VLOOKUP(Table3[[#This Row],[Reference]],metron,24,FALSE)</f>
        <v>1.8744146445295871</v>
      </c>
      <c r="CG836">
        <f>VLOOKUP(Table3[[#This Row],[Reference]],metron,25,FALSE)</f>
        <v>8.5994040017028525E-2</v>
      </c>
      <c r="CH836">
        <f>VLOOKUP(Table3[[#This Row],[Reference]],metron,26,FALSE)</f>
        <v>0.13452532992762881</v>
      </c>
    </row>
    <row r="837" spans="1:86" hidden="1" x14ac:dyDescent="0.45">
      <c r="A837">
        <v>1618765200</v>
      </c>
      <c r="B837" t="s">
        <v>1183</v>
      </c>
      <c r="C837" t="s">
        <v>64</v>
      </c>
      <c r="D837" t="s">
        <v>65</v>
      </c>
      <c r="E837" t="s">
        <v>682</v>
      </c>
      <c r="F837" t="s">
        <v>661</v>
      </c>
      <c r="G837" t="s">
        <v>717</v>
      </c>
      <c r="H837">
        <v>15</v>
      </c>
      <c r="I837">
        <v>1.78</v>
      </c>
      <c r="J837">
        <v>1.63</v>
      </c>
      <c r="K837">
        <v>1.65</v>
      </c>
      <c r="L837">
        <v>1.47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U837">
        <v>2</v>
      </c>
      <c r="V837">
        <v>2</v>
      </c>
      <c r="W837">
        <v>1</v>
      </c>
      <c r="X837">
        <v>0</v>
      </c>
      <c r="Y837">
        <v>0</v>
      </c>
      <c r="Z837">
        <v>0</v>
      </c>
      <c r="AA837">
        <v>0</v>
      </c>
      <c r="AB837">
        <v>1</v>
      </c>
      <c r="AC837">
        <v>0</v>
      </c>
      <c r="AD837">
        <v>0</v>
      </c>
      <c r="AE837">
        <v>14</v>
      </c>
      <c r="AF837">
        <v>9</v>
      </c>
      <c r="AG837">
        <v>5</v>
      </c>
      <c r="AH837">
        <v>5</v>
      </c>
      <c r="AI837">
        <v>9</v>
      </c>
      <c r="AJ837">
        <v>4</v>
      </c>
      <c r="AK837">
        <v>8</v>
      </c>
      <c r="AL837">
        <v>6</v>
      </c>
      <c r="AM837">
        <v>43</v>
      </c>
      <c r="AN837">
        <v>57</v>
      </c>
      <c r="AO837">
        <v>1.5</v>
      </c>
      <c r="AP837">
        <v>1.18</v>
      </c>
      <c r="AQ837">
        <v>2.39</v>
      </c>
      <c r="AR837">
        <v>44</v>
      </c>
      <c r="AS837">
        <v>71</v>
      </c>
      <c r="AT837">
        <v>38</v>
      </c>
      <c r="AU837">
        <v>27</v>
      </c>
      <c r="AV837">
        <v>12</v>
      </c>
      <c r="AW837">
        <v>21</v>
      </c>
      <c r="AX837">
        <v>53</v>
      </c>
      <c r="AY837">
        <v>44</v>
      </c>
      <c r="AZ837">
        <v>89</v>
      </c>
      <c r="BA837">
        <v>11.3</v>
      </c>
      <c r="BB837">
        <v>4.5</v>
      </c>
      <c r="BC837">
        <v>3.35</v>
      </c>
      <c r="BD837">
        <v>3.25</v>
      </c>
      <c r="BE837">
        <v>2.15</v>
      </c>
      <c r="BF837">
        <f>(1/BC837+1/BD837+1/BE837-1)/3</f>
        <v>2.3772016482880742E-2</v>
      </c>
      <c r="BG837">
        <f>1/Table3[[#This Row],[odds_ft_home_team_win]]-Table3[[#This Row],[Margin/3]]</f>
        <v>0.2747354462036864</v>
      </c>
      <c r="BH837">
        <f>1/Table3[[#This Row],[odds_ft_draw]]-Table3[[#This Row],[Margin/3]]</f>
        <v>0.28392029120942697</v>
      </c>
      <c r="BI837">
        <f>1/Table3[[#This Row],[odds_ft_away_team_win]]-Table3[[#This Row],[Margin/3]]</f>
        <v>0.44134426258688669</v>
      </c>
      <c r="BJ837">
        <f>MROUND(Table3[[#This Row],[ProbH]]*100,2)/100</f>
        <v>0.28000000000000003</v>
      </c>
      <c r="BK837">
        <v>1.42</v>
      </c>
      <c r="BL837">
        <v>2.15</v>
      </c>
      <c r="BM837">
        <v>3.8</v>
      </c>
      <c r="BN837">
        <v>7.75</v>
      </c>
      <c r="BO837">
        <v>1.95</v>
      </c>
      <c r="BP837">
        <v>1.8</v>
      </c>
      <c r="BQ837" t="s">
        <v>675</v>
      </c>
      <c r="BR837">
        <f>VLOOKUP(Table3[[#This Row],[Reference]],metron,10,FALSE)</f>
        <v>2.5445607358071678</v>
      </c>
      <c r="BS837">
        <f>VLOOKUP(Table3[[#This Row],[Reference]],metron,11,FALSE)</f>
        <v>1.128766254360926</v>
      </c>
      <c r="BT837">
        <f>VLOOKUP(Table3[[#This Row],[Reference]],metron,12,FALSE)</f>
        <v>1.415794481446242</v>
      </c>
      <c r="BU837">
        <f>VLOOKUP(Table3[[#This Row],[Reference]],metron,13,FALSE)</f>
        <v>0.49635267998731369</v>
      </c>
      <c r="BV837">
        <f>VLOOKUP(Table3[[#This Row],[Reference]],metron,14,FALSE)</f>
        <v>0.61084681255946716</v>
      </c>
      <c r="BW837">
        <f>VLOOKUP(Table3[[#This Row],[Reference]],metron,15,FALSE)</f>
        <v>11.04442036836403</v>
      </c>
      <c r="BX837">
        <f>VLOOKUP(Table3[[#This Row],[Reference]],metron,16,FALSE)</f>
        <v>11.38840736728061</v>
      </c>
      <c r="BY837">
        <f>VLOOKUP(Table3[[#This Row],[Reference]],metron,17,FALSE)</f>
        <v>4.5379574003276897</v>
      </c>
      <c r="BZ837">
        <f>VLOOKUP(Table3[[#This Row],[Reference]],metron,18,FALSE)</f>
        <v>4.8481703986892413</v>
      </c>
      <c r="CA837">
        <f>VLOOKUP(Table3[[#This Row],[Reference]],metron,19,FALSE)</f>
        <v>6.5064629680363399</v>
      </c>
      <c r="CB837">
        <f>VLOOKUP(Table3[[#This Row],[Reference]],metron,20,FALSE)</f>
        <v>6.540236968591369</v>
      </c>
      <c r="CC837">
        <f>VLOOKUP(Table3[[#This Row],[Reference]],metron,21,FALSE)</f>
        <v>13.117582417582421</v>
      </c>
      <c r="CD837">
        <f>VLOOKUP(Table3[[#This Row],[Reference]],metron,22,FALSE)</f>
        <v>13.28241758241758</v>
      </c>
      <c r="CE837">
        <f>VLOOKUP(Table3[[#This Row],[Reference]],metron,23,FALSE)</f>
        <v>1.792592592592593</v>
      </c>
      <c r="CF837">
        <f>VLOOKUP(Table3[[#This Row],[Reference]],metron,24,FALSE)</f>
        <v>1.806980433632998</v>
      </c>
      <c r="CG837">
        <f>VLOOKUP(Table3[[#This Row],[Reference]],metron,25,FALSE)</f>
        <v>0.1047065044949762</v>
      </c>
      <c r="CH837">
        <f>VLOOKUP(Table3[[#This Row],[Reference]],metron,26,FALSE)</f>
        <v>0.1073506081438392</v>
      </c>
    </row>
    <row r="838" spans="1:86" hidden="1" x14ac:dyDescent="0.45">
      <c r="A838">
        <v>1618790400</v>
      </c>
      <c r="B838" t="s">
        <v>1184</v>
      </c>
      <c r="C838" t="s">
        <v>64</v>
      </c>
      <c r="D838" t="s">
        <v>65</v>
      </c>
      <c r="E838" t="s">
        <v>672</v>
      </c>
      <c r="F838" t="s">
        <v>705</v>
      </c>
      <c r="G838" t="s">
        <v>760</v>
      </c>
      <c r="H838">
        <v>15</v>
      </c>
      <c r="I838">
        <v>2.06</v>
      </c>
      <c r="J838">
        <v>0.63</v>
      </c>
      <c r="K838">
        <v>2.09</v>
      </c>
      <c r="L838">
        <v>0.55000000000000004</v>
      </c>
      <c r="M838">
        <v>3</v>
      </c>
      <c r="N838">
        <v>1</v>
      </c>
      <c r="O838">
        <v>4</v>
      </c>
      <c r="P838">
        <v>2</v>
      </c>
      <c r="Q838">
        <v>2</v>
      </c>
      <c r="R838">
        <v>0</v>
      </c>
      <c r="S838" t="s">
        <v>1185</v>
      </c>
      <c r="T838">
        <v>68</v>
      </c>
      <c r="U838">
        <v>4</v>
      </c>
      <c r="V838">
        <v>3</v>
      </c>
      <c r="W838">
        <v>1</v>
      </c>
      <c r="X838">
        <v>0</v>
      </c>
      <c r="Y838">
        <v>4</v>
      </c>
      <c r="Z838">
        <v>1</v>
      </c>
      <c r="AA838">
        <v>1</v>
      </c>
      <c r="AB838">
        <v>0</v>
      </c>
      <c r="AC838">
        <v>2</v>
      </c>
      <c r="AD838">
        <v>3</v>
      </c>
      <c r="AE838">
        <v>16</v>
      </c>
      <c r="AF838">
        <v>16</v>
      </c>
      <c r="AG838">
        <v>9</v>
      </c>
      <c r="AH838">
        <v>5</v>
      </c>
      <c r="AI838">
        <v>7</v>
      </c>
      <c r="AJ838">
        <v>11</v>
      </c>
      <c r="AK838">
        <v>17</v>
      </c>
      <c r="AL838">
        <v>13</v>
      </c>
      <c r="AM838">
        <v>45</v>
      </c>
      <c r="AN838">
        <v>55</v>
      </c>
      <c r="AO838">
        <v>1.95</v>
      </c>
      <c r="AP838">
        <v>1.62</v>
      </c>
      <c r="AQ838">
        <v>2.72</v>
      </c>
      <c r="AR838">
        <v>63</v>
      </c>
      <c r="AS838">
        <v>78</v>
      </c>
      <c r="AT838">
        <v>57</v>
      </c>
      <c r="AU838">
        <v>29</v>
      </c>
      <c r="AV838">
        <v>19</v>
      </c>
      <c r="AW838">
        <v>54</v>
      </c>
      <c r="AX838">
        <v>72</v>
      </c>
      <c r="AY838">
        <v>35</v>
      </c>
      <c r="AZ838">
        <v>75</v>
      </c>
      <c r="BA838">
        <v>11.15</v>
      </c>
      <c r="BB838">
        <v>4</v>
      </c>
      <c r="BC838">
        <v>1.77</v>
      </c>
      <c r="BD838">
        <v>3.6</v>
      </c>
      <c r="BE838">
        <v>4.4000000000000004</v>
      </c>
      <c r="BF838">
        <f>(1/BC838+1/BD838+1/BE838-1)/3</f>
        <v>2.334075215431149E-2</v>
      </c>
      <c r="BG838">
        <f>1/Table3[[#This Row],[odds_ft_home_team_win]]-Table3[[#This Row],[Margin/3]]</f>
        <v>0.54163099925811786</v>
      </c>
      <c r="BH838">
        <f>1/Table3[[#This Row],[odds_ft_draw]]-Table3[[#This Row],[Margin/3]]</f>
        <v>0.25443702562346632</v>
      </c>
      <c r="BI838">
        <f>1/Table3[[#This Row],[odds_ft_away_team_win]]-Table3[[#This Row],[Margin/3]]</f>
        <v>0.20393197511841576</v>
      </c>
      <c r="BJ838">
        <f>MROUND(Table3[[#This Row],[ProbH]]*100,2)/100</f>
        <v>0.54</v>
      </c>
      <c r="BK838">
        <v>1.29</v>
      </c>
      <c r="BL838">
        <v>1.83</v>
      </c>
      <c r="BM838">
        <v>3</v>
      </c>
      <c r="BN838">
        <v>6</v>
      </c>
      <c r="BO838">
        <v>1.8</v>
      </c>
      <c r="BP838">
        <v>1.95</v>
      </c>
      <c r="BQ838" t="s">
        <v>729</v>
      </c>
      <c r="BR838">
        <f>VLOOKUP(Table3[[#This Row],[Reference]],metron,10,FALSE)</f>
        <v>2.6359702267612941</v>
      </c>
      <c r="BS838">
        <f>VLOOKUP(Table3[[#This Row],[Reference]],metron,11,FALSE)</f>
        <v>1.684957590444867</v>
      </c>
      <c r="BT838">
        <f>VLOOKUP(Table3[[#This Row],[Reference]],metron,12,FALSE)</f>
        <v>0.95101263631642718</v>
      </c>
      <c r="BU838">
        <f>VLOOKUP(Table3[[#This Row],[Reference]],metron,13,FALSE)</f>
        <v>0.72650164445213783</v>
      </c>
      <c r="BV838">
        <f>VLOOKUP(Table3[[#This Row],[Reference]],metron,14,FALSE)</f>
        <v>0.42097974727367138</v>
      </c>
      <c r="BW838">
        <f>VLOOKUP(Table3[[#This Row],[Reference]],metron,15,FALSE)</f>
        <v>13.338806970509379</v>
      </c>
      <c r="BX838">
        <f>VLOOKUP(Table3[[#This Row],[Reference]],metron,16,FALSE)</f>
        <v>9.2530160857908843</v>
      </c>
      <c r="BY838">
        <f>VLOOKUP(Table3[[#This Row],[Reference]],metron,17,FALSE)</f>
        <v>5.9915081521739131</v>
      </c>
      <c r="BZ838">
        <f>VLOOKUP(Table3[[#This Row],[Reference]],metron,18,FALSE)</f>
        <v>3.9772418478260869</v>
      </c>
      <c r="CA838">
        <f>VLOOKUP(Table3[[#This Row],[Reference]],metron,19,FALSE)</f>
        <v>7.3472988183354664</v>
      </c>
      <c r="CB838">
        <f>VLOOKUP(Table3[[#This Row],[Reference]],metron,20,FALSE)</f>
        <v>5.2757742379647974</v>
      </c>
      <c r="CC838">
        <f>VLOOKUP(Table3[[#This Row],[Reference]],metron,21,FALSE)</f>
        <v>12.59428182437032</v>
      </c>
      <c r="CD838">
        <f>VLOOKUP(Table3[[#This Row],[Reference]],metron,22,FALSE)</f>
        <v>13.577944179714089</v>
      </c>
      <c r="CE838">
        <f>VLOOKUP(Table3[[#This Row],[Reference]],metron,23,FALSE)</f>
        <v>1.4276913099870301</v>
      </c>
      <c r="CF838">
        <f>VLOOKUP(Table3[[#This Row],[Reference]],metron,24,FALSE)</f>
        <v>1.940985732814527</v>
      </c>
      <c r="CG838">
        <f>VLOOKUP(Table3[[#This Row],[Reference]],metron,25,FALSE)</f>
        <v>8.0739299610894946E-2</v>
      </c>
      <c r="CH838">
        <f>VLOOKUP(Table3[[#This Row],[Reference]],metron,26,FALSE)</f>
        <v>0.12743190661478601</v>
      </c>
    </row>
    <row r="839" spans="1:86" hidden="1" x14ac:dyDescent="0.45">
      <c r="A839">
        <v>1618797960</v>
      </c>
      <c r="B839" t="s">
        <v>1186</v>
      </c>
      <c r="C839" t="s">
        <v>64</v>
      </c>
      <c r="D839" t="s">
        <v>65</v>
      </c>
      <c r="E839" t="s">
        <v>704</v>
      </c>
      <c r="F839" t="s">
        <v>693</v>
      </c>
      <c r="G839" t="s">
        <v>731</v>
      </c>
      <c r="H839">
        <v>15</v>
      </c>
      <c r="I839">
        <v>2</v>
      </c>
      <c r="J839">
        <v>1.35</v>
      </c>
      <c r="K839">
        <v>1.79</v>
      </c>
      <c r="L839">
        <v>1.38</v>
      </c>
      <c r="M839">
        <v>0</v>
      </c>
      <c r="N839">
        <v>1</v>
      </c>
      <c r="O839">
        <v>1</v>
      </c>
      <c r="P839">
        <v>0</v>
      </c>
      <c r="Q839">
        <v>0</v>
      </c>
      <c r="R839">
        <v>0</v>
      </c>
      <c r="T839">
        <v>48</v>
      </c>
      <c r="U839">
        <v>7</v>
      </c>
      <c r="V839">
        <v>1</v>
      </c>
      <c r="W839">
        <v>4</v>
      </c>
      <c r="X839">
        <v>1</v>
      </c>
      <c r="Y839">
        <v>3</v>
      </c>
      <c r="Z839">
        <v>1</v>
      </c>
      <c r="AA839">
        <v>3</v>
      </c>
      <c r="AB839">
        <v>2</v>
      </c>
      <c r="AC839">
        <v>2</v>
      </c>
      <c r="AD839">
        <v>2</v>
      </c>
      <c r="AE839">
        <v>22</v>
      </c>
      <c r="AF839">
        <v>6</v>
      </c>
      <c r="AG839">
        <v>4</v>
      </c>
      <c r="AH839">
        <v>2</v>
      </c>
      <c r="AI839">
        <v>18</v>
      </c>
      <c r="AJ839">
        <v>4</v>
      </c>
      <c r="AK839">
        <v>12</v>
      </c>
      <c r="AL839">
        <v>15</v>
      </c>
      <c r="AM839">
        <v>52</v>
      </c>
      <c r="AN839">
        <v>48</v>
      </c>
      <c r="AO839">
        <v>1.93</v>
      </c>
      <c r="AP839">
        <v>0.72</v>
      </c>
      <c r="AQ839">
        <v>2.15</v>
      </c>
      <c r="AR839">
        <v>51</v>
      </c>
      <c r="AS839">
        <v>70</v>
      </c>
      <c r="AT839">
        <v>32</v>
      </c>
      <c r="AU839">
        <v>23</v>
      </c>
      <c r="AV839">
        <v>0</v>
      </c>
      <c r="AW839">
        <v>26</v>
      </c>
      <c r="AX839">
        <v>63</v>
      </c>
      <c r="AY839">
        <v>44</v>
      </c>
      <c r="AZ839">
        <v>73</v>
      </c>
      <c r="BA839">
        <v>11.29</v>
      </c>
      <c r="BB839">
        <v>3.82</v>
      </c>
      <c r="BC839">
        <v>1.56</v>
      </c>
      <c r="BD839">
        <v>4.05</v>
      </c>
      <c r="BE839">
        <v>5.5</v>
      </c>
      <c r="BF839">
        <f>(1/BC839+1/BD839+1/BE839-1)/3</f>
        <v>2.3252467696912138E-2</v>
      </c>
      <c r="BG839">
        <f>1/Table3[[#This Row],[odds_ft_home_team_win]]-Table3[[#This Row],[Margin/3]]</f>
        <v>0.61777317332872883</v>
      </c>
      <c r="BH839">
        <f>1/Table3[[#This Row],[odds_ft_draw]]-Table3[[#This Row],[Margin/3]]</f>
        <v>0.22366111255000146</v>
      </c>
      <c r="BI839">
        <f>1/Table3[[#This Row],[odds_ft_away_team_win]]-Table3[[#This Row],[Margin/3]]</f>
        <v>0.15856571412126969</v>
      </c>
      <c r="BJ839">
        <f>MROUND(Table3[[#This Row],[ProbH]]*100,2)/100</f>
        <v>0.62</v>
      </c>
      <c r="BK839">
        <v>1.32</v>
      </c>
      <c r="BL839">
        <v>1.91</v>
      </c>
      <c r="BM839">
        <v>3.3</v>
      </c>
      <c r="BN839">
        <v>6.5</v>
      </c>
      <c r="BO839">
        <v>2.0499999999999998</v>
      </c>
      <c r="BP839">
        <v>1.74</v>
      </c>
      <c r="BQ839" t="s">
        <v>708</v>
      </c>
      <c r="BR839">
        <f>VLOOKUP(Table3[[#This Row],[Reference]],metron,10,FALSE)</f>
        <v>2.7366666666666664</v>
      </c>
      <c r="BS839">
        <f>VLOOKUP(Table3[[#This Row],[Reference]],metron,11,FALSE)</f>
        <v>1.8681481481481479</v>
      </c>
      <c r="BT839">
        <f>VLOOKUP(Table3[[#This Row],[Reference]],metron,12,FALSE)</f>
        <v>0.86851851851851847</v>
      </c>
      <c r="BU839">
        <f>VLOOKUP(Table3[[#This Row],[Reference]],metron,13,FALSE)</f>
        <v>0.81333333333333335</v>
      </c>
      <c r="BV839">
        <f>VLOOKUP(Table3[[#This Row],[Reference]],metron,14,FALSE)</f>
        <v>0.38925925925925919</v>
      </c>
      <c r="BW839">
        <f>VLOOKUP(Table3[[#This Row],[Reference]],metron,15,FALSE)</f>
        <v>14.53422724064926</v>
      </c>
      <c r="BX839">
        <f>VLOOKUP(Table3[[#This Row],[Reference]],metron,16,FALSE)</f>
        <v>8.7882851093860275</v>
      </c>
      <c r="BY839">
        <f>VLOOKUP(Table3[[#This Row],[Reference]],metron,17,FALSE)</f>
        <v>6.3007953723788868</v>
      </c>
      <c r="BZ839">
        <f>VLOOKUP(Table3[[#This Row],[Reference]],metron,18,FALSE)</f>
        <v>3.681851048445409</v>
      </c>
      <c r="CA839">
        <f>VLOOKUP(Table3[[#This Row],[Reference]],metron,19,FALSE)</f>
        <v>8.2334318682703724</v>
      </c>
      <c r="CB839">
        <f>VLOOKUP(Table3[[#This Row],[Reference]],metron,20,FALSE)</f>
        <v>5.106434060940618</v>
      </c>
      <c r="CC839">
        <f>VLOOKUP(Table3[[#This Row],[Reference]],metron,21,FALSE)</f>
        <v>12.32150615496017</v>
      </c>
      <c r="CD839">
        <f>VLOOKUP(Table3[[#This Row],[Reference]],metron,22,FALSE)</f>
        <v>13.337436640115859</v>
      </c>
      <c r="CE839">
        <f>VLOOKUP(Table3[[#This Row],[Reference]],metron,23,FALSE)</f>
        <v>1.346101231190151</v>
      </c>
      <c r="CF839">
        <f>VLOOKUP(Table3[[#This Row],[Reference]],metron,24,FALSE)</f>
        <v>1.995212038303694</v>
      </c>
      <c r="CG839">
        <f>VLOOKUP(Table3[[#This Row],[Reference]],metron,25,FALSE)</f>
        <v>6.1559507523939808E-2</v>
      </c>
      <c r="CH839">
        <f>VLOOKUP(Table3[[#This Row],[Reference]],metron,26,FALSE)</f>
        <v>0.13201094391244869</v>
      </c>
    </row>
    <row r="840" spans="1:86" hidden="1" x14ac:dyDescent="0.45">
      <c r="A840">
        <v>1618884000</v>
      </c>
      <c r="B840" t="s">
        <v>1187</v>
      </c>
      <c r="C840" t="s">
        <v>64</v>
      </c>
      <c r="D840" t="s">
        <v>65</v>
      </c>
      <c r="E840" t="s">
        <v>667</v>
      </c>
      <c r="F840" t="s">
        <v>689</v>
      </c>
      <c r="G840" t="s">
        <v>710</v>
      </c>
      <c r="H840">
        <v>15</v>
      </c>
      <c r="I840">
        <v>2.2799999999999998</v>
      </c>
      <c r="J840">
        <v>0.67</v>
      </c>
      <c r="K840">
        <v>2.29</v>
      </c>
      <c r="L840">
        <v>0.59</v>
      </c>
      <c r="M840">
        <v>2</v>
      </c>
      <c r="N840">
        <v>0</v>
      </c>
      <c r="O840">
        <v>2</v>
      </c>
      <c r="P840">
        <v>0</v>
      </c>
      <c r="Q840">
        <v>0</v>
      </c>
      <c r="R840">
        <v>0</v>
      </c>
      <c r="S840" t="s">
        <v>1188</v>
      </c>
      <c r="U840">
        <v>9</v>
      </c>
      <c r="V840">
        <v>2</v>
      </c>
      <c r="W840">
        <v>1</v>
      </c>
      <c r="X840">
        <v>0</v>
      </c>
      <c r="Y840">
        <v>2</v>
      </c>
      <c r="Z840">
        <v>0</v>
      </c>
      <c r="AA840">
        <v>0</v>
      </c>
      <c r="AB840">
        <v>1</v>
      </c>
      <c r="AC840">
        <v>1</v>
      </c>
      <c r="AD840">
        <v>1</v>
      </c>
      <c r="AE840">
        <v>18</v>
      </c>
      <c r="AF840">
        <v>16</v>
      </c>
      <c r="AG840">
        <v>4</v>
      </c>
      <c r="AH840">
        <v>5</v>
      </c>
      <c r="AI840">
        <v>14</v>
      </c>
      <c r="AJ840">
        <v>11</v>
      </c>
      <c r="AK840">
        <v>7</v>
      </c>
      <c r="AL840">
        <v>11</v>
      </c>
      <c r="AM840">
        <v>66</v>
      </c>
      <c r="AN840">
        <v>34</v>
      </c>
      <c r="AO840">
        <v>1.88</v>
      </c>
      <c r="AP840">
        <v>1.61</v>
      </c>
      <c r="AQ840">
        <v>2.68</v>
      </c>
      <c r="AR840">
        <v>64</v>
      </c>
      <c r="AS840">
        <v>83</v>
      </c>
      <c r="AT840">
        <v>52</v>
      </c>
      <c r="AU840">
        <v>25</v>
      </c>
      <c r="AV840">
        <v>13</v>
      </c>
      <c r="AW840">
        <v>34</v>
      </c>
      <c r="AX840">
        <v>73</v>
      </c>
      <c r="AY840">
        <v>42</v>
      </c>
      <c r="AZ840">
        <v>89</v>
      </c>
      <c r="BA840">
        <v>7.42</v>
      </c>
      <c r="BB840">
        <v>4.5999999999999996</v>
      </c>
      <c r="BC840">
        <v>1.36</v>
      </c>
      <c r="BD840">
        <v>5</v>
      </c>
      <c r="BE840">
        <v>7.25</v>
      </c>
      <c r="BF840">
        <f>(1/BC840+1/BD840+1/BE840-1)/3</f>
        <v>2.4408384043272502E-2</v>
      </c>
      <c r="BG840">
        <f>1/Table3[[#This Row],[odds_ft_home_team_win]]-Table3[[#This Row],[Margin/3]]</f>
        <v>0.71088573360378626</v>
      </c>
      <c r="BH840">
        <f>1/Table3[[#This Row],[odds_ft_draw]]-Table3[[#This Row],[Margin/3]]</f>
        <v>0.17559161595672751</v>
      </c>
      <c r="BI840">
        <f>1/Table3[[#This Row],[odds_ft_away_team_win]]-Table3[[#This Row],[Margin/3]]</f>
        <v>0.11352265043948612</v>
      </c>
      <c r="BJ840">
        <f>MROUND(Table3[[#This Row],[ProbH]]*100,2)/100</f>
        <v>0.72</v>
      </c>
      <c r="BK840">
        <v>1.24</v>
      </c>
      <c r="BL840">
        <v>1.62</v>
      </c>
      <c r="BM840">
        <v>2.6</v>
      </c>
      <c r="BN840">
        <v>4.8</v>
      </c>
      <c r="BO840">
        <v>1.95</v>
      </c>
      <c r="BP840">
        <v>1.8</v>
      </c>
      <c r="BQ840" t="s">
        <v>736</v>
      </c>
      <c r="BR840">
        <f>VLOOKUP(Table3[[#This Row],[Reference]],metron,10,FALSE)</f>
        <v>2.9969924812030078</v>
      </c>
      <c r="BS840">
        <f>VLOOKUP(Table3[[#This Row],[Reference]],metron,11,FALSE)</f>
        <v>2.2436090225563912</v>
      </c>
      <c r="BT840">
        <f>VLOOKUP(Table3[[#This Row],[Reference]],metron,12,FALSE)</f>
        <v>0.75338345864661649</v>
      </c>
      <c r="BU840">
        <f>VLOOKUP(Table3[[#This Row],[Reference]],metron,13,FALSE)</f>
        <v>1.018796992481203</v>
      </c>
      <c r="BV840">
        <f>VLOOKUP(Table3[[#This Row],[Reference]],metron,14,FALSE)</f>
        <v>0.35112781954887218</v>
      </c>
      <c r="BW840">
        <f>VLOOKUP(Table3[[#This Row],[Reference]],metron,15,FALSE)</f>
        <v>16.67069486404834</v>
      </c>
      <c r="BX840">
        <f>VLOOKUP(Table3[[#This Row],[Reference]],metron,16,FALSE)</f>
        <v>8.2024169184290034</v>
      </c>
      <c r="BY840">
        <f>VLOOKUP(Table3[[#This Row],[Reference]],metron,17,FALSE)</f>
        <v>7.274390243902439</v>
      </c>
      <c r="BZ840">
        <f>VLOOKUP(Table3[[#This Row],[Reference]],metron,18,FALSE)</f>
        <v>3.282012195121951</v>
      </c>
      <c r="CA840">
        <f>VLOOKUP(Table3[[#This Row],[Reference]],metron,19,FALSE)</f>
        <v>9.3963046201459015</v>
      </c>
      <c r="CB840">
        <f>VLOOKUP(Table3[[#This Row],[Reference]],metron,20,FALSE)</f>
        <v>4.9204047233070529</v>
      </c>
      <c r="CC840">
        <f>VLOOKUP(Table3[[#This Row],[Reference]],metron,21,FALSE)</f>
        <v>11.79352850539291</v>
      </c>
      <c r="CD840">
        <f>VLOOKUP(Table3[[#This Row],[Reference]],metron,22,FALSE)</f>
        <v>13.348228043143299</v>
      </c>
      <c r="CE840">
        <f>VLOOKUP(Table3[[#This Row],[Reference]],metron,23,FALSE)</f>
        <v>1.2705530642750369</v>
      </c>
      <c r="CF840">
        <f>VLOOKUP(Table3[[#This Row],[Reference]],metron,24,FALSE)</f>
        <v>2.0822122571001489</v>
      </c>
      <c r="CG840">
        <f>VLOOKUP(Table3[[#This Row],[Reference]],metron,25,FALSE)</f>
        <v>5.6801195814648729E-2</v>
      </c>
      <c r="CH840">
        <f>VLOOKUP(Table3[[#This Row],[Reference]],metron,26,FALSE)</f>
        <v>0.12257100149476829</v>
      </c>
    </row>
    <row r="841" spans="1:86" hidden="1" x14ac:dyDescent="0.45">
      <c r="A841">
        <v>1619056800</v>
      </c>
      <c r="B841" t="s">
        <v>1189</v>
      </c>
      <c r="C841" t="s">
        <v>64</v>
      </c>
      <c r="D841" t="s">
        <v>65</v>
      </c>
      <c r="E841" t="s">
        <v>704</v>
      </c>
      <c r="F841" t="s">
        <v>666</v>
      </c>
      <c r="G841" t="s">
        <v>662</v>
      </c>
      <c r="H841">
        <v>12</v>
      </c>
      <c r="I841">
        <v>1.88</v>
      </c>
      <c r="J841">
        <v>1.24</v>
      </c>
      <c r="K841">
        <v>1.79</v>
      </c>
      <c r="L841">
        <v>1.35</v>
      </c>
      <c r="M841">
        <v>1</v>
      </c>
      <c r="N841">
        <v>2</v>
      </c>
      <c r="O841">
        <v>3</v>
      </c>
      <c r="P841">
        <v>1</v>
      </c>
      <c r="Q841">
        <v>0</v>
      </c>
      <c r="R841">
        <v>1</v>
      </c>
      <c r="S841">
        <v>62</v>
      </c>
      <c r="T841" t="s">
        <v>1190</v>
      </c>
      <c r="U841">
        <v>3</v>
      </c>
      <c r="V841">
        <v>3</v>
      </c>
      <c r="W841">
        <v>4</v>
      </c>
      <c r="X841">
        <v>1</v>
      </c>
      <c r="Y841">
        <v>1</v>
      </c>
      <c r="Z841">
        <v>0</v>
      </c>
      <c r="AA841">
        <v>0</v>
      </c>
      <c r="AB841">
        <v>5</v>
      </c>
      <c r="AC841">
        <v>0</v>
      </c>
      <c r="AD841">
        <v>1</v>
      </c>
      <c r="AE841">
        <v>9</v>
      </c>
      <c r="AF841">
        <v>10</v>
      </c>
      <c r="AG841">
        <v>3</v>
      </c>
      <c r="AH841">
        <v>6</v>
      </c>
      <c r="AI841">
        <v>6</v>
      </c>
      <c r="AJ841">
        <v>4</v>
      </c>
      <c r="AK841">
        <v>20</v>
      </c>
      <c r="AL841">
        <v>16</v>
      </c>
      <c r="AM841">
        <v>46</v>
      </c>
      <c r="AN841">
        <v>54</v>
      </c>
      <c r="AO841">
        <v>1.05</v>
      </c>
      <c r="AP841">
        <v>1.37</v>
      </c>
      <c r="AQ841">
        <v>2.37</v>
      </c>
      <c r="AR841">
        <v>61</v>
      </c>
      <c r="AS841">
        <v>73</v>
      </c>
      <c r="AT841">
        <v>40</v>
      </c>
      <c r="AU841">
        <v>27</v>
      </c>
      <c r="AV841">
        <v>0</v>
      </c>
      <c r="AW841">
        <v>27</v>
      </c>
      <c r="AX841">
        <v>70</v>
      </c>
      <c r="AY841">
        <v>46</v>
      </c>
      <c r="AZ841">
        <v>79</v>
      </c>
      <c r="BA841">
        <v>9.8000000000000007</v>
      </c>
      <c r="BB841">
        <v>4.4800000000000004</v>
      </c>
      <c r="BC841">
        <v>1.53</v>
      </c>
      <c r="BD841">
        <v>4.0999999999999996</v>
      </c>
      <c r="BE841">
        <v>5.75</v>
      </c>
      <c r="BF841">
        <f>(1/BC841+1/BD841+1/BE841-1)/3</f>
        <v>2.3803417914827058E-2</v>
      </c>
      <c r="BG841">
        <f>1/Table3[[#This Row],[odds_ft_home_team_win]]-Table3[[#This Row],[Margin/3]]</f>
        <v>0.62979135332700298</v>
      </c>
      <c r="BH841">
        <f>1/Table3[[#This Row],[odds_ft_draw]]-Table3[[#This Row],[Margin/3]]</f>
        <v>0.2200990211095632</v>
      </c>
      <c r="BI841">
        <f>1/Table3[[#This Row],[odds_ft_away_team_win]]-Table3[[#This Row],[Margin/3]]</f>
        <v>0.1501096255634338</v>
      </c>
      <c r="BJ841">
        <f>MROUND(Table3[[#This Row],[ProbH]]*100,2)/100</f>
        <v>0.62</v>
      </c>
      <c r="BK841">
        <v>1.3</v>
      </c>
      <c r="BL841">
        <v>1.83</v>
      </c>
      <c r="BM841">
        <v>3.1</v>
      </c>
      <c r="BN841">
        <v>6</v>
      </c>
      <c r="BO841">
        <v>1.95</v>
      </c>
      <c r="BP841">
        <v>1.8</v>
      </c>
      <c r="BQ841" t="s">
        <v>708</v>
      </c>
      <c r="BR841">
        <f>VLOOKUP(Table3[[#This Row],[Reference]],metron,10,FALSE)</f>
        <v>2.7366666666666664</v>
      </c>
      <c r="BS841">
        <f>VLOOKUP(Table3[[#This Row],[Reference]],metron,11,FALSE)</f>
        <v>1.8681481481481479</v>
      </c>
      <c r="BT841">
        <f>VLOOKUP(Table3[[#This Row],[Reference]],metron,12,FALSE)</f>
        <v>0.86851851851851847</v>
      </c>
      <c r="BU841">
        <f>VLOOKUP(Table3[[#This Row],[Reference]],metron,13,FALSE)</f>
        <v>0.81333333333333335</v>
      </c>
      <c r="BV841">
        <f>VLOOKUP(Table3[[#This Row],[Reference]],metron,14,FALSE)</f>
        <v>0.38925925925925919</v>
      </c>
      <c r="BW841">
        <f>VLOOKUP(Table3[[#This Row],[Reference]],metron,15,FALSE)</f>
        <v>14.53422724064926</v>
      </c>
      <c r="BX841">
        <f>VLOOKUP(Table3[[#This Row],[Reference]],metron,16,FALSE)</f>
        <v>8.7882851093860275</v>
      </c>
      <c r="BY841">
        <f>VLOOKUP(Table3[[#This Row],[Reference]],metron,17,FALSE)</f>
        <v>6.3007953723788868</v>
      </c>
      <c r="BZ841">
        <f>VLOOKUP(Table3[[#This Row],[Reference]],metron,18,FALSE)</f>
        <v>3.681851048445409</v>
      </c>
      <c r="CA841">
        <f>VLOOKUP(Table3[[#This Row],[Reference]],metron,19,FALSE)</f>
        <v>8.2334318682703724</v>
      </c>
      <c r="CB841">
        <f>VLOOKUP(Table3[[#This Row],[Reference]],metron,20,FALSE)</f>
        <v>5.106434060940618</v>
      </c>
      <c r="CC841">
        <f>VLOOKUP(Table3[[#This Row],[Reference]],metron,21,FALSE)</f>
        <v>12.32150615496017</v>
      </c>
      <c r="CD841">
        <f>VLOOKUP(Table3[[#This Row],[Reference]],metron,22,FALSE)</f>
        <v>13.337436640115859</v>
      </c>
      <c r="CE841">
        <f>VLOOKUP(Table3[[#This Row],[Reference]],metron,23,FALSE)</f>
        <v>1.346101231190151</v>
      </c>
      <c r="CF841">
        <f>VLOOKUP(Table3[[#This Row],[Reference]],metron,24,FALSE)</f>
        <v>1.995212038303694</v>
      </c>
      <c r="CG841">
        <f>VLOOKUP(Table3[[#This Row],[Reference]],metron,25,FALSE)</f>
        <v>6.1559507523939808E-2</v>
      </c>
      <c r="CH841">
        <f>VLOOKUP(Table3[[#This Row],[Reference]],metron,26,FALSE)</f>
        <v>0.13201094391244869</v>
      </c>
    </row>
    <row r="842" spans="1:86" hidden="1" x14ac:dyDescent="0.45">
      <c r="A842">
        <v>1619224200</v>
      </c>
      <c r="B842" t="s">
        <v>1191</v>
      </c>
      <c r="C842" t="s">
        <v>64</v>
      </c>
      <c r="D842" t="s">
        <v>65</v>
      </c>
      <c r="E842" t="s">
        <v>700</v>
      </c>
      <c r="F842" t="s">
        <v>682</v>
      </c>
      <c r="G842" t="s">
        <v>684</v>
      </c>
      <c r="H842">
        <v>16</v>
      </c>
      <c r="I842">
        <v>1.35</v>
      </c>
      <c r="J842">
        <v>1.26</v>
      </c>
      <c r="K842">
        <v>1.5</v>
      </c>
      <c r="L842">
        <v>1.25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U842">
        <v>10</v>
      </c>
      <c r="V842">
        <v>3</v>
      </c>
      <c r="W842">
        <v>0</v>
      </c>
      <c r="X842">
        <v>0</v>
      </c>
      <c r="Y842">
        <v>3</v>
      </c>
      <c r="Z842">
        <v>0</v>
      </c>
      <c r="AA842">
        <v>0</v>
      </c>
      <c r="AB842">
        <v>0</v>
      </c>
      <c r="AC842">
        <v>2</v>
      </c>
      <c r="AD842">
        <v>1</v>
      </c>
      <c r="AE842">
        <v>18</v>
      </c>
      <c r="AF842">
        <v>15</v>
      </c>
      <c r="AG842">
        <v>3</v>
      </c>
      <c r="AH842">
        <v>6</v>
      </c>
      <c r="AI842">
        <v>15</v>
      </c>
      <c r="AJ842">
        <v>9</v>
      </c>
      <c r="AK842">
        <v>8</v>
      </c>
      <c r="AL842">
        <v>12</v>
      </c>
      <c r="AM842">
        <v>61</v>
      </c>
      <c r="AN842">
        <v>39</v>
      </c>
      <c r="AO842">
        <v>1.89</v>
      </c>
      <c r="AP842">
        <v>1.65</v>
      </c>
      <c r="AQ842">
        <v>2.2400000000000002</v>
      </c>
      <c r="AR842">
        <v>48</v>
      </c>
      <c r="AS842">
        <v>64</v>
      </c>
      <c r="AT842">
        <v>37</v>
      </c>
      <c r="AU842">
        <v>20</v>
      </c>
      <c r="AV842">
        <v>9</v>
      </c>
      <c r="AW842">
        <v>37</v>
      </c>
      <c r="AX842">
        <v>64</v>
      </c>
      <c r="AY842">
        <v>34</v>
      </c>
      <c r="AZ842">
        <v>64</v>
      </c>
      <c r="BA842">
        <v>8.89</v>
      </c>
      <c r="BB842">
        <v>4.4000000000000004</v>
      </c>
      <c r="BC842">
        <v>1.87</v>
      </c>
      <c r="BD842">
        <v>3.45</v>
      </c>
      <c r="BE842">
        <v>4.1500000000000004</v>
      </c>
      <c r="BF842">
        <f>(1/BC842+1/BD842+1/BE842-1)/3</f>
        <v>2.1859428724741559E-2</v>
      </c>
      <c r="BG842">
        <f>1/Table3[[#This Row],[odds_ft_home_team_win]]-Table3[[#This Row],[Margin/3]]</f>
        <v>0.51289992956402841</v>
      </c>
      <c r="BH842">
        <f>1/Table3[[#This Row],[odds_ft_draw]]-Table3[[#This Row],[Margin/3]]</f>
        <v>0.26799564373902657</v>
      </c>
      <c r="BI842">
        <f>1/Table3[[#This Row],[odds_ft_away_team_win]]-Table3[[#This Row],[Margin/3]]</f>
        <v>0.21910442669694516</v>
      </c>
      <c r="BJ842">
        <f>MROUND(Table3[[#This Row],[ProbH]]*100,2)/100</f>
        <v>0.52</v>
      </c>
      <c r="BK842">
        <v>1.36</v>
      </c>
      <c r="BL842">
        <v>2.0499999999999998</v>
      </c>
      <c r="BM842">
        <v>3.45</v>
      </c>
      <c r="BN842">
        <v>6.75</v>
      </c>
      <c r="BO842">
        <v>1.95</v>
      </c>
      <c r="BP842">
        <v>1.8</v>
      </c>
      <c r="BQ842" t="s">
        <v>711</v>
      </c>
      <c r="BR842">
        <f>VLOOKUP(Table3[[#This Row],[Reference]],metron,10,FALSE)</f>
        <v>2.5967403582378576</v>
      </c>
      <c r="BS842">
        <f>VLOOKUP(Table3[[#This Row],[Reference]],metron,11,FALSE)</f>
        <v>1.625948039373891</v>
      </c>
      <c r="BT842">
        <f>VLOOKUP(Table3[[#This Row],[Reference]],metron,12,FALSE)</f>
        <v>0.97079231886396644</v>
      </c>
      <c r="BU842">
        <f>VLOOKUP(Table3[[#This Row],[Reference]],metron,13,FALSE)</f>
        <v>0.71433182698515174</v>
      </c>
      <c r="BV842">
        <f>VLOOKUP(Table3[[#This Row],[Reference]],metron,14,FALSE)</f>
        <v>0.43011620400258233</v>
      </c>
      <c r="BW842">
        <f>VLOOKUP(Table3[[#This Row],[Reference]],metron,15,FALSE)</f>
        <v>13.39951055368614</v>
      </c>
      <c r="BX842">
        <f>VLOOKUP(Table3[[#This Row],[Reference]],metron,16,FALSE)</f>
        <v>9.4252064851636579</v>
      </c>
      <c r="BY842">
        <f>VLOOKUP(Table3[[#This Row],[Reference]],metron,17,FALSE)</f>
        <v>5.7628422023992618</v>
      </c>
      <c r="BZ842">
        <f>VLOOKUP(Table3[[#This Row],[Reference]],metron,18,FALSE)</f>
        <v>3.9375576745616732</v>
      </c>
      <c r="CA842">
        <f>VLOOKUP(Table3[[#This Row],[Reference]],metron,19,FALSE)</f>
        <v>7.636668351286878</v>
      </c>
      <c r="CB842">
        <f>VLOOKUP(Table3[[#This Row],[Reference]],metron,20,FALSE)</f>
        <v>5.4876488106019847</v>
      </c>
      <c r="CC842">
        <f>VLOOKUP(Table3[[#This Row],[Reference]],metron,21,FALSE)</f>
        <v>12.460420531849101</v>
      </c>
      <c r="CD842">
        <f>VLOOKUP(Table3[[#This Row],[Reference]],metron,22,FALSE)</f>
        <v>13.44897959183673</v>
      </c>
      <c r="CE842">
        <f>VLOOKUP(Table3[[#This Row],[Reference]],metron,23,FALSE)</f>
        <v>1.462202380952381</v>
      </c>
      <c r="CF842">
        <f>VLOOKUP(Table3[[#This Row],[Reference]],metron,24,FALSE)</f>
        <v>2.01547619047619</v>
      </c>
      <c r="CG842">
        <f>VLOOKUP(Table3[[#This Row],[Reference]],metron,25,FALSE)</f>
        <v>7.7380952380952384E-2</v>
      </c>
      <c r="CH842">
        <f>VLOOKUP(Table3[[#This Row],[Reference]],metron,26,FALSE)</f>
        <v>0.13754093480202439</v>
      </c>
    </row>
    <row r="843" spans="1:86" hidden="1" x14ac:dyDescent="0.45">
      <c r="A843">
        <v>1619229960</v>
      </c>
      <c r="B843" t="s">
        <v>1192</v>
      </c>
      <c r="C843" t="s">
        <v>64</v>
      </c>
      <c r="D843" t="s">
        <v>65</v>
      </c>
      <c r="E843" t="s">
        <v>676</v>
      </c>
      <c r="F843" t="s">
        <v>660</v>
      </c>
      <c r="G843" t="s">
        <v>725</v>
      </c>
      <c r="H843">
        <v>16</v>
      </c>
      <c r="I843">
        <v>1.5</v>
      </c>
      <c r="J843">
        <v>0.76</v>
      </c>
      <c r="K843">
        <v>1.59</v>
      </c>
      <c r="L843">
        <v>0.72</v>
      </c>
      <c r="M843">
        <v>1</v>
      </c>
      <c r="N843">
        <v>0</v>
      </c>
      <c r="O843">
        <v>1</v>
      </c>
      <c r="P843">
        <v>0</v>
      </c>
      <c r="Q843">
        <v>0</v>
      </c>
      <c r="R843">
        <v>0</v>
      </c>
      <c r="S843">
        <v>59</v>
      </c>
      <c r="U843">
        <v>5</v>
      </c>
      <c r="V843">
        <v>10</v>
      </c>
      <c r="W843">
        <v>2</v>
      </c>
      <c r="X843">
        <v>0</v>
      </c>
      <c r="Y843">
        <v>0</v>
      </c>
      <c r="Z843">
        <v>0</v>
      </c>
      <c r="AA843">
        <v>0</v>
      </c>
      <c r="AB843">
        <v>2</v>
      </c>
      <c r="AC843">
        <v>0</v>
      </c>
      <c r="AD843">
        <v>0</v>
      </c>
      <c r="AE843">
        <v>15</v>
      </c>
      <c r="AF843">
        <v>18</v>
      </c>
      <c r="AG843">
        <v>8</v>
      </c>
      <c r="AH843">
        <v>5</v>
      </c>
      <c r="AI843">
        <v>7</v>
      </c>
      <c r="AJ843">
        <v>13</v>
      </c>
      <c r="AK843">
        <v>6</v>
      </c>
      <c r="AL843">
        <v>10</v>
      </c>
      <c r="AM843">
        <v>57</v>
      </c>
      <c r="AN843">
        <v>43</v>
      </c>
      <c r="AO843">
        <v>1.77</v>
      </c>
      <c r="AP843">
        <v>1.91</v>
      </c>
      <c r="AQ843">
        <v>2.33</v>
      </c>
      <c r="AR843">
        <v>49</v>
      </c>
      <c r="AS843">
        <v>67</v>
      </c>
      <c r="AT843">
        <v>43</v>
      </c>
      <c r="AU843">
        <v>25</v>
      </c>
      <c r="AV843">
        <v>10</v>
      </c>
      <c r="AW843">
        <v>34</v>
      </c>
      <c r="AX843">
        <v>70</v>
      </c>
      <c r="AY843">
        <v>33</v>
      </c>
      <c r="AZ843">
        <v>76</v>
      </c>
      <c r="BA843">
        <v>7.23</v>
      </c>
      <c r="BB843">
        <v>5.25</v>
      </c>
      <c r="BC843">
        <v>1.77</v>
      </c>
      <c r="BD843">
        <v>3.7</v>
      </c>
      <c r="BE843">
        <v>4.25</v>
      </c>
      <c r="BF843">
        <f>(1/BC843+1/BD843+1/BE843-1)/3</f>
        <v>2.3512046443252849E-2</v>
      </c>
      <c r="BG843">
        <f>1/Table3[[#This Row],[odds_ft_home_team_win]]-Table3[[#This Row],[Margin/3]]</f>
        <v>0.5414597049691765</v>
      </c>
      <c r="BH843">
        <f>1/Table3[[#This Row],[odds_ft_draw]]-Table3[[#This Row],[Margin/3]]</f>
        <v>0.24675822382701737</v>
      </c>
      <c r="BI843">
        <f>1/Table3[[#This Row],[odds_ft_away_team_win]]-Table3[[#This Row],[Margin/3]]</f>
        <v>0.21178207120380596</v>
      </c>
      <c r="BJ843">
        <f>MROUND(Table3[[#This Row],[ProbH]]*100,2)/100</f>
        <v>0.54</v>
      </c>
      <c r="BK843">
        <v>1.29</v>
      </c>
      <c r="BL843">
        <v>1.83</v>
      </c>
      <c r="BM843">
        <v>3</v>
      </c>
      <c r="BN843">
        <v>5.75</v>
      </c>
      <c r="BO843">
        <v>1.8</v>
      </c>
      <c r="BP843">
        <v>2</v>
      </c>
      <c r="BQ843" t="s">
        <v>680</v>
      </c>
      <c r="BR843">
        <f>VLOOKUP(Table3[[#This Row],[Reference]],metron,10,FALSE)</f>
        <v>2.6359702267612941</v>
      </c>
      <c r="BS843">
        <f>VLOOKUP(Table3[[#This Row],[Reference]],metron,11,FALSE)</f>
        <v>1.684957590444867</v>
      </c>
      <c r="BT843">
        <f>VLOOKUP(Table3[[#This Row],[Reference]],metron,12,FALSE)</f>
        <v>0.95101263631642718</v>
      </c>
      <c r="BU843">
        <f>VLOOKUP(Table3[[#This Row],[Reference]],metron,13,FALSE)</f>
        <v>0.72650164445213783</v>
      </c>
      <c r="BV843">
        <f>VLOOKUP(Table3[[#This Row],[Reference]],metron,14,FALSE)</f>
        <v>0.42097974727367138</v>
      </c>
      <c r="BW843">
        <f>VLOOKUP(Table3[[#This Row],[Reference]],metron,15,FALSE)</f>
        <v>13.338806970509379</v>
      </c>
      <c r="BX843">
        <f>VLOOKUP(Table3[[#This Row],[Reference]],metron,16,FALSE)</f>
        <v>9.2530160857908843</v>
      </c>
      <c r="BY843">
        <f>VLOOKUP(Table3[[#This Row],[Reference]],metron,17,FALSE)</f>
        <v>5.9915081521739131</v>
      </c>
      <c r="BZ843">
        <f>VLOOKUP(Table3[[#This Row],[Reference]],metron,18,FALSE)</f>
        <v>3.9772418478260869</v>
      </c>
      <c r="CA843">
        <f>VLOOKUP(Table3[[#This Row],[Reference]],metron,19,FALSE)</f>
        <v>7.3472988183354664</v>
      </c>
      <c r="CB843">
        <f>VLOOKUP(Table3[[#This Row],[Reference]],metron,20,FALSE)</f>
        <v>5.2757742379647974</v>
      </c>
      <c r="CC843">
        <f>VLOOKUP(Table3[[#This Row],[Reference]],metron,21,FALSE)</f>
        <v>12.59428182437032</v>
      </c>
      <c r="CD843">
        <f>VLOOKUP(Table3[[#This Row],[Reference]],metron,22,FALSE)</f>
        <v>13.577944179714089</v>
      </c>
      <c r="CE843">
        <f>VLOOKUP(Table3[[#This Row],[Reference]],metron,23,FALSE)</f>
        <v>1.4276913099870301</v>
      </c>
      <c r="CF843">
        <f>VLOOKUP(Table3[[#This Row],[Reference]],metron,24,FALSE)</f>
        <v>1.940985732814527</v>
      </c>
      <c r="CG843">
        <f>VLOOKUP(Table3[[#This Row],[Reference]],metron,25,FALSE)</f>
        <v>8.0739299610894946E-2</v>
      </c>
      <c r="CH843">
        <f>VLOOKUP(Table3[[#This Row],[Reference]],metron,26,FALSE)</f>
        <v>0.12743190661478601</v>
      </c>
    </row>
    <row r="844" spans="1:86" hidden="1" x14ac:dyDescent="0.45">
      <c r="A844">
        <v>1619231700</v>
      </c>
      <c r="B844" t="s">
        <v>1193</v>
      </c>
      <c r="C844" t="s">
        <v>64</v>
      </c>
      <c r="D844" t="s">
        <v>65</v>
      </c>
      <c r="E844" t="s">
        <v>699</v>
      </c>
      <c r="F844" t="s">
        <v>667</v>
      </c>
      <c r="G844" t="s">
        <v>678</v>
      </c>
      <c r="H844">
        <v>16</v>
      </c>
      <c r="I844">
        <v>1.44</v>
      </c>
      <c r="J844">
        <v>1.58</v>
      </c>
      <c r="K844">
        <v>1.53</v>
      </c>
      <c r="L844">
        <v>1.5</v>
      </c>
      <c r="M844">
        <v>4</v>
      </c>
      <c r="N844">
        <v>3</v>
      </c>
      <c r="O844">
        <v>7</v>
      </c>
      <c r="P844">
        <v>3</v>
      </c>
      <c r="Q844">
        <v>1</v>
      </c>
      <c r="R844">
        <v>2</v>
      </c>
      <c r="S844" t="s">
        <v>1194</v>
      </c>
      <c r="T844" t="s">
        <v>1195</v>
      </c>
      <c r="U844">
        <v>2</v>
      </c>
      <c r="V844">
        <v>6</v>
      </c>
      <c r="W844">
        <v>1</v>
      </c>
      <c r="X844">
        <v>0</v>
      </c>
      <c r="Y844">
        <v>2</v>
      </c>
      <c r="Z844">
        <v>1</v>
      </c>
      <c r="AA844">
        <v>0</v>
      </c>
      <c r="AB844">
        <v>1</v>
      </c>
      <c r="AC844">
        <v>2</v>
      </c>
      <c r="AD844">
        <v>1</v>
      </c>
      <c r="AE844">
        <v>6</v>
      </c>
      <c r="AF844">
        <v>8</v>
      </c>
      <c r="AG844">
        <v>2</v>
      </c>
      <c r="AH844">
        <v>3</v>
      </c>
      <c r="AI844">
        <v>4</v>
      </c>
      <c r="AJ844">
        <v>5</v>
      </c>
      <c r="AK844">
        <v>13</v>
      </c>
      <c r="AL844">
        <v>15</v>
      </c>
      <c r="AM844">
        <v>45</v>
      </c>
      <c r="AN844">
        <v>55</v>
      </c>
      <c r="AO844">
        <v>0.73</v>
      </c>
      <c r="AP844">
        <v>1.1499999999999999</v>
      </c>
      <c r="AQ844">
        <v>2.35</v>
      </c>
      <c r="AR844">
        <v>52</v>
      </c>
      <c r="AS844">
        <v>71</v>
      </c>
      <c r="AT844">
        <v>44</v>
      </c>
      <c r="AU844">
        <v>21</v>
      </c>
      <c r="AV844">
        <v>15</v>
      </c>
      <c r="AW844">
        <v>39</v>
      </c>
      <c r="AX844">
        <v>69</v>
      </c>
      <c r="AY844">
        <v>26</v>
      </c>
      <c r="AZ844">
        <v>70</v>
      </c>
      <c r="BA844">
        <v>7.76</v>
      </c>
      <c r="BB844">
        <v>4.57</v>
      </c>
      <c r="BC844">
        <v>3.8</v>
      </c>
      <c r="BD844">
        <v>3.65</v>
      </c>
      <c r="BE844">
        <v>1.87</v>
      </c>
      <c r="BF844">
        <f>(1/BC844+1/BD844+1/BE844-1)/3</f>
        <v>2.3963285255112671E-2</v>
      </c>
      <c r="BG844">
        <f>1/Table3[[#This Row],[odds_ft_home_team_win]]-Table3[[#This Row],[Margin/3]]</f>
        <v>0.23919460948172941</v>
      </c>
      <c r="BH844">
        <f>1/Table3[[#This Row],[odds_ft_draw]]-Table3[[#This Row],[Margin/3]]</f>
        <v>0.25000931748461336</v>
      </c>
      <c r="BI844">
        <f>1/Table3[[#This Row],[odds_ft_away_team_win]]-Table3[[#This Row],[Margin/3]]</f>
        <v>0.51079607303365726</v>
      </c>
      <c r="BJ844">
        <f>MROUND(Table3[[#This Row],[ProbH]]*100,2)/100</f>
        <v>0.24</v>
      </c>
      <c r="BK844">
        <v>1.27</v>
      </c>
      <c r="BL844">
        <v>1.8</v>
      </c>
      <c r="BM844">
        <v>2.85</v>
      </c>
      <c r="BN844">
        <v>5.25</v>
      </c>
      <c r="BO844">
        <v>1.69</v>
      </c>
      <c r="BP844">
        <v>2.1</v>
      </c>
      <c r="BQ844" t="s">
        <v>702</v>
      </c>
      <c r="BR844">
        <f>VLOOKUP(Table3[[#This Row],[Reference]],metron,10,FALSE)</f>
        <v>2.6014437689969609</v>
      </c>
      <c r="BS844">
        <f>VLOOKUP(Table3[[#This Row],[Reference]],metron,11,FALSE)</f>
        <v>1.067249240121581</v>
      </c>
      <c r="BT844">
        <f>VLOOKUP(Table3[[#This Row],[Reference]],metron,12,FALSE)</f>
        <v>1.53419452887538</v>
      </c>
      <c r="BU844">
        <f>VLOOKUP(Table3[[#This Row],[Reference]],metron,13,FALSE)</f>
        <v>0.45589353612167299</v>
      </c>
      <c r="BV844">
        <f>VLOOKUP(Table3[[#This Row],[Reference]],metron,14,FALSE)</f>
        <v>0.65133079847908748</v>
      </c>
      <c r="BW844">
        <f>VLOOKUP(Table3[[#This Row],[Reference]],metron,15,FALSE)</f>
        <v>10.75886524822695</v>
      </c>
      <c r="BX844">
        <f>VLOOKUP(Table3[[#This Row],[Reference]],metron,16,FALSE)</f>
        <v>12.46679561573179</v>
      </c>
      <c r="BY844">
        <f>VLOOKUP(Table3[[#This Row],[Reference]],metron,17,FALSE)</f>
        <v>4.1157347204161248</v>
      </c>
      <c r="BZ844">
        <f>VLOOKUP(Table3[[#This Row],[Reference]],metron,18,FALSE)</f>
        <v>5.1072821846553964</v>
      </c>
      <c r="CA844">
        <f>VLOOKUP(Table3[[#This Row],[Reference]],metron,19,FALSE)</f>
        <v>6.6431305278108255</v>
      </c>
      <c r="CB844">
        <f>VLOOKUP(Table3[[#This Row],[Reference]],metron,20,FALSE)</f>
        <v>7.3595134310763939</v>
      </c>
      <c r="CC844">
        <f>VLOOKUP(Table3[[#This Row],[Reference]],metron,21,FALSE)</f>
        <v>13.11140235910878</v>
      </c>
      <c r="CD844">
        <f>VLOOKUP(Table3[[#This Row],[Reference]],metron,22,FALSE)</f>
        <v>12.93184796854522</v>
      </c>
      <c r="CE844">
        <f>VLOOKUP(Table3[[#This Row],[Reference]],metron,23,FALSE)</f>
        <v>1.8341677096370459</v>
      </c>
      <c r="CF844">
        <f>VLOOKUP(Table3[[#This Row],[Reference]],metron,24,FALSE)</f>
        <v>1.7903629536921151</v>
      </c>
      <c r="CG844">
        <f>VLOOKUP(Table3[[#This Row],[Reference]],metron,25,FALSE)</f>
        <v>0.1095118898623279</v>
      </c>
      <c r="CH844">
        <f>VLOOKUP(Table3[[#This Row],[Reference]],metron,26,FALSE)</f>
        <v>9.3241551939924908E-2</v>
      </c>
    </row>
    <row r="845" spans="1:86" hidden="1" x14ac:dyDescent="0.45">
      <c r="A845">
        <v>1619301600</v>
      </c>
      <c r="B845" t="s">
        <v>1196</v>
      </c>
      <c r="C845" t="s">
        <v>64</v>
      </c>
      <c r="D845" t="s">
        <v>65</v>
      </c>
      <c r="E845" t="s">
        <v>671</v>
      </c>
      <c r="F845" t="s">
        <v>688</v>
      </c>
      <c r="G845" t="s">
        <v>760</v>
      </c>
      <c r="H845">
        <v>16</v>
      </c>
      <c r="I845">
        <v>2.1800000000000002</v>
      </c>
      <c r="J845">
        <v>0.38</v>
      </c>
      <c r="K845">
        <v>2.1800000000000002</v>
      </c>
      <c r="L845">
        <v>0.35</v>
      </c>
      <c r="M845">
        <v>3</v>
      </c>
      <c r="N845">
        <v>2</v>
      </c>
      <c r="O845">
        <v>5</v>
      </c>
      <c r="P845">
        <v>3</v>
      </c>
      <c r="Q845">
        <v>2</v>
      </c>
      <c r="R845">
        <v>1</v>
      </c>
      <c r="S845" t="s">
        <v>1197</v>
      </c>
      <c r="T845" t="s">
        <v>136</v>
      </c>
      <c r="U845">
        <v>4</v>
      </c>
      <c r="V845">
        <v>13</v>
      </c>
      <c r="W845">
        <v>0</v>
      </c>
      <c r="X845">
        <v>0</v>
      </c>
      <c r="Y845">
        <v>2</v>
      </c>
      <c r="Z845">
        <v>0</v>
      </c>
      <c r="AA845">
        <v>0</v>
      </c>
      <c r="AB845">
        <v>0</v>
      </c>
      <c r="AC845">
        <v>1</v>
      </c>
      <c r="AD845">
        <v>1</v>
      </c>
      <c r="AE845">
        <v>17</v>
      </c>
      <c r="AF845">
        <v>16</v>
      </c>
      <c r="AG845">
        <v>7</v>
      </c>
      <c r="AH845">
        <v>4</v>
      </c>
      <c r="AI845">
        <v>10</v>
      </c>
      <c r="AJ845">
        <v>12</v>
      </c>
      <c r="AK845">
        <v>13</v>
      </c>
      <c r="AL845">
        <v>11</v>
      </c>
      <c r="AM845">
        <v>48</v>
      </c>
      <c r="AN845">
        <v>52</v>
      </c>
      <c r="AO845">
        <v>1.9</v>
      </c>
      <c r="AP845">
        <v>1.74</v>
      </c>
      <c r="AQ845">
        <v>2.71</v>
      </c>
      <c r="AR845">
        <v>43</v>
      </c>
      <c r="AS845">
        <v>74</v>
      </c>
      <c r="AT845">
        <v>58</v>
      </c>
      <c r="AU845">
        <v>27</v>
      </c>
      <c r="AV845">
        <v>15</v>
      </c>
      <c r="AW845">
        <v>34</v>
      </c>
      <c r="AX845">
        <v>64</v>
      </c>
      <c r="AY845">
        <v>46</v>
      </c>
      <c r="AZ845">
        <v>88</v>
      </c>
      <c r="BA845">
        <v>9.6999999999999993</v>
      </c>
      <c r="BB845">
        <v>4.1399999999999997</v>
      </c>
      <c r="BC845">
        <v>1.4</v>
      </c>
      <c r="BD845">
        <v>4.5</v>
      </c>
      <c r="BE845">
        <v>7.5</v>
      </c>
      <c r="BF845">
        <f>(1/BC845+1/BD845+1/BE845-1)/3</f>
        <v>2.3280423280423273E-2</v>
      </c>
      <c r="BG845">
        <f>1/Table3[[#This Row],[odds_ft_home_team_win]]-Table3[[#This Row],[Margin/3]]</f>
        <v>0.69100529100529107</v>
      </c>
      <c r="BH845">
        <f>1/Table3[[#This Row],[odds_ft_draw]]-Table3[[#This Row],[Margin/3]]</f>
        <v>0.19894179894179895</v>
      </c>
      <c r="BI845">
        <f>1/Table3[[#This Row],[odds_ft_away_team_win]]-Table3[[#This Row],[Margin/3]]</f>
        <v>0.11005291005291006</v>
      </c>
      <c r="BJ845">
        <f>MROUND(Table3[[#This Row],[ProbH]]*100,2)/100</f>
        <v>0.7</v>
      </c>
      <c r="BK845">
        <v>1.27</v>
      </c>
      <c r="BL845">
        <v>2</v>
      </c>
      <c r="BM845">
        <v>3</v>
      </c>
      <c r="BN845">
        <v>5.5</v>
      </c>
      <c r="BO845">
        <v>1.95</v>
      </c>
      <c r="BP845">
        <v>1.83</v>
      </c>
      <c r="BQ845" t="s">
        <v>770</v>
      </c>
      <c r="BR845">
        <f>VLOOKUP(Table3[[#This Row],[Reference]],metron,10,FALSE)</f>
        <v>2.9925826028320968</v>
      </c>
      <c r="BS845">
        <f>VLOOKUP(Table3[[#This Row],[Reference]],metron,11,FALSE)</f>
        <v>2.224544841537424</v>
      </c>
      <c r="BT845">
        <f>VLOOKUP(Table3[[#This Row],[Reference]],metron,12,FALSE)</f>
        <v>0.76803776129467294</v>
      </c>
      <c r="BU845">
        <f>VLOOKUP(Table3[[#This Row],[Reference]],metron,13,FALSE)</f>
        <v>0.96561024949426832</v>
      </c>
      <c r="BV845">
        <f>VLOOKUP(Table3[[#This Row],[Reference]],metron,14,FALSE)</f>
        <v>0.34187457855697911</v>
      </c>
      <c r="BW845">
        <f>VLOOKUP(Table3[[#This Row],[Reference]],metron,15,FALSE)</f>
        <v>16.100000000000001</v>
      </c>
      <c r="BX845">
        <f>VLOOKUP(Table3[[#This Row],[Reference]],metron,16,FALSE)</f>
        <v>8.3493506493506491</v>
      </c>
      <c r="BY845">
        <f>VLOOKUP(Table3[[#This Row],[Reference]],metron,17,FALSE)</f>
        <v>7.2678100263852254</v>
      </c>
      <c r="BZ845">
        <f>VLOOKUP(Table3[[#This Row],[Reference]],metron,18,FALSE)</f>
        <v>3.2770448548812658</v>
      </c>
      <c r="CA845">
        <f>VLOOKUP(Table3[[#This Row],[Reference]],metron,19,FALSE)</f>
        <v>8.832189973614776</v>
      </c>
      <c r="CB845">
        <f>VLOOKUP(Table3[[#This Row],[Reference]],metron,20,FALSE)</f>
        <v>5.0723057944693828</v>
      </c>
      <c r="CC845">
        <f>VLOOKUP(Table3[[#This Row],[Reference]],metron,21,FALSE)</f>
        <v>11.95872170439414</v>
      </c>
      <c r="CD845">
        <f>VLOOKUP(Table3[[#This Row],[Reference]],metron,22,FALSE)</f>
        <v>13.450066577896139</v>
      </c>
      <c r="CE845">
        <f>VLOOKUP(Table3[[#This Row],[Reference]],metron,23,FALSE)</f>
        <v>1.301526717557252</v>
      </c>
      <c r="CF845">
        <f>VLOOKUP(Table3[[#This Row],[Reference]],metron,24,FALSE)</f>
        <v>1.9796437659033079</v>
      </c>
      <c r="CG845">
        <f>VLOOKUP(Table3[[#This Row],[Reference]],metron,25,FALSE)</f>
        <v>5.3435114503816793E-2</v>
      </c>
      <c r="CH845">
        <f>VLOOKUP(Table3[[#This Row],[Reference]],metron,26,FALSE)</f>
        <v>0.1183206106870229</v>
      </c>
    </row>
    <row r="846" spans="1:86" hidden="1" x14ac:dyDescent="0.45">
      <c r="A846">
        <v>1619308800</v>
      </c>
      <c r="B846" t="s">
        <v>1198</v>
      </c>
      <c r="C846" t="s">
        <v>64</v>
      </c>
      <c r="D846" t="s">
        <v>65</v>
      </c>
      <c r="E846" t="s">
        <v>677</v>
      </c>
      <c r="F846" t="s">
        <v>666</v>
      </c>
      <c r="G846" t="s">
        <v>673</v>
      </c>
      <c r="H846">
        <v>16</v>
      </c>
      <c r="I846">
        <v>1.06</v>
      </c>
      <c r="J846">
        <v>1.33</v>
      </c>
      <c r="K846">
        <v>1.21</v>
      </c>
      <c r="L846">
        <v>1.35</v>
      </c>
      <c r="M846">
        <v>0</v>
      </c>
      <c r="N846">
        <v>1</v>
      </c>
      <c r="O846">
        <v>1</v>
      </c>
      <c r="P846">
        <v>0</v>
      </c>
      <c r="Q846">
        <v>0</v>
      </c>
      <c r="R846">
        <v>0</v>
      </c>
      <c r="T846">
        <v>81</v>
      </c>
      <c r="U846">
        <v>3</v>
      </c>
      <c r="V846">
        <v>3</v>
      </c>
      <c r="W846">
        <v>2</v>
      </c>
      <c r="X846">
        <v>0</v>
      </c>
      <c r="Y846">
        <v>2</v>
      </c>
      <c r="Z846">
        <v>0</v>
      </c>
      <c r="AA846">
        <v>2</v>
      </c>
      <c r="AB846">
        <v>0</v>
      </c>
      <c r="AC846">
        <v>0</v>
      </c>
      <c r="AD846">
        <v>2</v>
      </c>
      <c r="AE846">
        <v>14</v>
      </c>
      <c r="AF846">
        <v>5</v>
      </c>
      <c r="AG846">
        <v>3</v>
      </c>
      <c r="AH846">
        <v>3</v>
      </c>
      <c r="AI846">
        <v>11</v>
      </c>
      <c r="AJ846">
        <v>2</v>
      </c>
      <c r="AK846">
        <v>10</v>
      </c>
      <c r="AL846">
        <v>10</v>
      </c>
      <c r="AM846">
        <v>49</v>
      </c>
      <c r="AN846">
        <v>51</v>
      </c>
      <c r="AO846">
        <v>1.33</v>
      </c>
      <c r="AP846">
        <v>0.75</v>
      </c>
      <c r="AQ846">
        <v>2.2000000000000002</v>
      </c>
      <c r="AR846">
        <v>50</v>
      </c>
      <c r="AS846">
        <v>68</v>
      </c>
      <c r="AT846">
        <v>35</v>
      </c>
      <c r="AU846">
        <v>21</v>
      </c>
      <c r="AV846">
        <v>0</v>
      </c>
      <c r="AW846">
        <v>24</v>
      </c>
      <c r="AX846">
        <v>74</v>
      </c>
      <c r="AY846">
        <v>35</v>
      </c>
      <c r="AZ846">
        <v>77</v>
      </c>
      <c r="BA846">
        <v>9.5500000000000007</v>
      </c>
      <c r="BB846">
        <v>4.8499999999999996</v>
      </c>
      <c r="BC846">
        <v>2.2000000000000002</v>
      </c>
      <c r="BD846">
        <v>3.05</v>
      </c>
      <c r="BE846">
        <v>3.15</v>
      </c>
      <c r="BF846">
        <f>(1/BC846+1/BD846+1/BE846-1)/3</f>
        <v>3.3291541488262778E-2</v>
      </c>
      <c r="BG846">
        <f>1/Table3[[#This Row],[odds_ft_home_team_win]]-Table3[[#This Row],[Margin/3]]</f>
        <v>0.42125391305719173</v>
      </c>
      <c r="BH846">
        <f>1/Table3[[#This Row],[odds_ft_draw]]-Table3[[#This Row],[Margin/3]]</f>
        <v>0.29457731097075363</v>
      </c>
      <c r="BI846">
        <f>1/Table3[[#This Row],[odds_ft_away_team_win]]-Table3[[#This Row],[Margin/3]]</f>
        <v>0.28416877597205464</v>
      </c>
      <c r="BJ846">
        <f>MROUND(Table3[[#This Row],[ProbH]]*100,2)/100</f>
        <v>0.42</v>
      </c>
      <c r="BK846">
        <v>1.4</v>
      </c>
      <c r="BL846">
        <v>2.25</v>
      </c>
      <c r="BM846">
        <v>3.95</v>
      </c>
      <c r="BN846">
        <v>8</v>
      </c>
      <c r="BO846">
        <v>2.0499999999999998</v>
      </c>
      <c r="BP846">
        <v>1.71</v>
      </c>
      <c r="BQ846" t="s">
        <v>733</v>
      </c>
      <c r="BR846">
        <f>VLOOKUP(Table3[[#This Row],[Reference]],metron,10,FALSE)</f>
        <v>2.4884649511978703</v>
      </c>
      <c r="BS846">
        <f>VLOOKUP(Table3[[#This Row],[Reference]],metron,11,FALSE)</f>
        <v>1.396960958296362</v>
      </c>
      <c r="BT846">
        <f>VLOOKUP(Table3[[#This Row],[Reference]],metron,12,FALSE)</f>
        <v>1.091503992901508</v>
      </c>
      <c r="BU846">
        <f>VLOOKUP(Table3[[#This Row],[Reference]],metron,13,FALSE)</f>
        <v>0.60765391014975045</v>
      </c>
      <c r="BV846">
        <f>VLOOKUP(Table3[[#This Row],[Reference]],metron,14,FALSE)</f>
        <v>0.47276760953965608</v>
      </c>
      <c r="BW846">
        <f>VLOOKUP(Table3[[#This Row],[Reference]],metron,15,FALSE)</f>
        <v>12.29504785684561</v>
      </c>
      <c r="BX846">
        <f>VLOOKUP(Table3[[#This Row],[Reference]],metron,16,FALSE)</f>
        <v>10.047232625884311</v>
      </c>
      <c r="BY846">
        <f>VLOOKUP(Table3[[#This Row],[Reference]],metron,17,FALSE)</f>
        <v>5.2917192097519967</v>
      </c>
      <c r="BZ846">
        <f>VLOOKUP(Table3[[#This Row],[Reference]],metron,18,FALSE)</f>
        <v>4.2580916351408158</v>
      </c>
      <c r="CA846">
        <f>VLOOKUP(Table3[[#This Row],[Reference]],metron,19,FALSE)</f>
        <v>7.0033286470936131</v>
      </c>
      <c r="CB846">
        <f>VLOOKUP(Table3[[#This Row],[Reference]],metron,20,FALSE)</f>
        <v>5.789140990743495</v>
      </c>
      <c r="CC846">
        <f>VLOOKUP(Table3[[#This Row],[Reference]],metron,21,FALSE)</f>
        <v>12.77041895895049</v>
      </c>
      <c r="CD846">
        <f>VLOOKUP(Table3[[#This Row],[Reference]],metron,22,FALSE)</f>
        <v>13.411129919593741</v>
      </c>
      <c r="CE846">
        <f>VLOOKUP(Table3[[#This Row],[Reference]],metron,23,FALSE)</f>
        <v>1.556141062018646</v>
      </c>
      <c r="CF846">
        <f>VLOOKUP(Table3[[#This Row],[Reference]],metron,24,FALSE)</f>
        <v>1.9114308877178761</v>
      </c>
      <c r="CG846">
        <f>VLOOKUP(Table3[[#This Row],[Reference]],metron,25,FALSE)</f>
        <v>8.4920956627482766E-2</v>
      </c>
      <c r="CH846">
        <f>VLOOKUP(Table3[[#This Row],[Reference]],metron,26,FALSE)</f>
        <v>0.1323469801378192</v>
      </c>
    </row>
    <row r="847" spans="1:86" hidden="1" x14ac:dyDescent="0.45">
      <c r="A847">
        <v>1619316600</v>
      </c>
      <c r="B847" t="s">
        <v>1199</v>
      </c>
      <c r="C847" t="s">
        <v>64</v>
      </c>
      <c r="D847" t="s">
        <v>65</v>
      </c>
      <c r="E847" t="s">
        <v>661</v>
      </c>
      <c r="F847" t="s">
        <v>704</v>
      </c>
      <c r="G847" t="s">
        <v>743</v>
      </c>
      <c r="H847">
        <v>16</v>
      </c>
      <c r="I847">
        <v>1.44</v>
      </c>
      <c r="J847">
        <v>1.56</v>
      </c>
      <c r="K847">
        <v>1.53</v>
      </c>
      <c r="L847">
        <v>1.39</v>
      </c>
      <c r="M847">
        <v>2</v>
      </c>
      <c r="N847">
        <v>1</v>
      </c>
      <c r="O847">
        <v>3</v>
      </c>
      <c r="P847">
        <v>2</v>
      </c>
      <c r="Q847">
        <v>1</v>
      </c>
      <c r="R847">
        <v>1</v>
      </c>
      <c r="S847" t="s">
        <v>147</v>
      </c>
      <c r="T847">
        <v>18</v>
      </c>
      <c r="U847">
        <v>4</v>
      </c>
      <c r="V847">
        <v>6</v>
      </c>
      <c r="W847">
        <v>2</v>
      </c>
      <c r="X847">
        <v>1</v>
      </c>
      <c r="Y847">
        <v>5</v>
      </c>
      <c r="Z847">
        <v>1</v>
      </c>
      <c r="AA847">
        <v>0</v>
      </c>
      <c r="AB847">
        <v>3</v>
      </c>
      <c r="AC847">
        <v>1</v>
      </c>
      <c r="AD847">
        <v>5</v>
      </c>
      <c r="AE847">
        <v>11</v>
      </c>
      <c r="AF847">
        <v>10</v>
      </c>
      <c r="AG847">
        <v>7</v>
      </c>
      <c r="AH847">
        <v>4</v>
      </c>
      <c r="AI847">
        <v>4</v>
      </c>
      <c r="AJ847">
        <v>6</v>
      </c>
      <c r="AK847">
        <v>8</v>
      </c>
      <c r="AL847">
        <v>13</v>
      </c>
      <c r="AM847">
        <v>58</v>
      </c>
      <c r="AN847">
        <v>42</v>
      </c>
      <c r="AO847">
        <v>1.6</v>
      </c>
      <c r="AP847">
        <v>1.17</v>
      </c>
      <c r="AQ847">
        <v>2.64</v>
      </c>
      <c r="AR847">
        <v>68</v>
      </c>
      <c r="AS847">
        <v>85</v>
      </c>
      <c r="AT847">
        <v>50</v>
      </c>
      <c r="AU847">
        <v>21</v>
      </c>
      <c r="AV847">
        <v>6</v>
      </c>
      <c r="AW847">
        <v>30</v>
      </c>
      <c r="AX847">
        <v>68</v>
      </c>
      <c r="AY847">
        <v>44</v>
      </c>
      <c r="AZ847">
        <v>85</v>
      </c>
      <c r="BA847">
        <v>10.09</v>
      </c>
      <c r="BB847">
        <v>4.41</v>
      </c>
      <c r="BC847">
        <v>2.8</v>
      </c>
      <c r="BD847">
        <v>3.15</v>
      </c>
      <c r="BE847">
        <v>2.5</v>
      </c>
      <c r="BF847">
        <f>(1/BC847+1/BD847+1/BE847-1)/3</f>
        <v>2.4867724867724927E-2</v>
      </c>
      <c r="BG847">
        <f>1/Table3[[#This Row],[odds_ft_home_team_win]]-Table3[[#This Row],[Margin/3]]</f>
        <v>0.33227513227513222</v>
      </c>
      <c r="BH847">
        <f>1/Table3[[#This Row],[odds_ft_draw]]-Table3[[#This Row],[Margin/3]]</f>
        <v>0.29259259259259252</v>
      </c>
      <c r="BI847">
        <f>1/Table3[[#This Row],[odds_ft_away_team_win]]-Table3[[#This Row],[Margin/3]]</f>
        <v>0.37513227513227509</v>
      </c>
      <c r="BJ847">
        <f>MROUND(Table3[[#This Row],[ProbH]]*100,2)/100</f>
        <v>0.34</v>
      </c>
      <c r="BK847">
        <v>1.36</v>
      </c>
      <c r="BL847">
        <v>2</v>
      </c>
      <c r="BM847">
        <v>3.35</v>
      </c>
      <c r="BN847">
        <v>6.75</v>
      </c>
      <c r="BO847">
        <v>1.8</v>
      </c>
      <c r="BP847">
        <v>1.95</v>
      </c>
      <c r="BQ847" t="s">
        <v>715</v>
      </c>
      <c r="BR847">
        <f>VLOOKUP(Table3[[#This Row],[Reference]],metron,10,FALSE)</f>
        <v>2.5229727551184897</v>
      </c>
      <c r="BS847">
        <f>VLOOKUP(Table3[[#This Row],[Reference]],metron,11,FALSE)</f>
        <v>1.228921489601805</v>
      </c>
      <c r="BT847">
        <f>VLOOKUP(Table3[[#This Row],[Reference]],metron,12,FALSE)</f>
        <v>1.2940512655166849</v>
      </c>
      <c r="BU847">
        <f>VLOOKUP(Table3[[#This Row],[Reference]],metron,13,FALSE)</f>
        <v>0.53240890035472432</v>
      </c>
      <c r="BV847">
        <f>VLOOKUP(Table3[[#This Row],[Reference]],metron,14,FALSE)</f>
        <v>0.56514027732989358</v>
      </c>
      <c r="BW847">
        <f>VLOOKUP(Table3[[#This Row],[Reference]],metron,15,FALSE)</f>
        <v>11.417888124439131</v>
      </c>
      <c r="BX847">
        <f>VLOOKUP(Table3[[#This Row],[Reference]],metron,16,FALSE)</f>
        <v>10.76308704756207</v>
      </c>
      <c r="BY847">
        <f>VLOOKUP(Table3[[#This Row],[Reference]],metron,17,FALSE)</f>
        <v>4.8317672021824798</v>
      </c>
      <c r="BZ847">
        <f>VLOOKUP(Table3[[#This Row],[Reference]],metron,18,FALSE)</f>
        <v>4.6698999696877843</v>
      </c>
      <c r="CA847">
        <f>VLOOKUP(Table3[[#This Row],[Reference]],metron,19,FALSE)</f>
        <v>6.5861209222566508</v>
      </c>
      <c r="CB847">
        <f>VLOOKUP(Table3[[#This Row],[Reference]],metron,20,FALSE)</f>
        <v>6.093187077874286</v>
      </c>
      <c r="CC847">
        <f>VLOOKUP(Table3[[#This Row],[Reference]],metron,21,FALSE)</f>
        <v>12.685679611650491</v>
      </c>
      <c r="CD847">
        <f>VLOOKUP(Table3[[#This Row],[Reference]],metron,22,FALSE)</f>
        <v>13.02639563106796</v>
      </c>
      <c r="CE847">
        <f>VLOOKUP(Table3[[#This Row],[Reference]],metron,23,FALSE)</f>
        <v>1.6481211768132831</v>
      </c>
      <c r="CF847">
        <f>VLOOKUP(Table3[[#This Row],[Reference]],metron,24,FALSE)</f>
        <v>1.8572676958928049</v>
      </c>
      <c r="CG847">
        <f>VLOOKUP(Table3[[#This Row],[Reference]],metron,25,FALSE)</f>
        <v>9.641712787649287E-2</v>
      </c>
      <c r="CH847">
        <f>VLOOKUP(Table3[[#This Row],[Reference]],metron,26,FALSE)</f>
        <v>0.11302068161957469</v>
      </c>
    </row>
    <row r="848" spans="1:86" hidden="1" x14ac:dyDescent="0.45">
      <c r="A848">
        <v>1619389800</v>
      </c>
      <c r="B848" t="s">
        <v>1200</v>
      </c>
      <c r="C848" t="s">
        <v>64</v>
      </c>
      <c r="D848" t="s">
        <v>65</v>
      </c>
      <c r="E848" t="s">
        <v>705</v>
      </c>
      <c r="F848" t="s">
        <v>694</v>
      </c>
      <c r="G848" t="s">
        <v>710</v>
      </c>
      <c r="H848">
        <v>16</v>
      </c>
      <c r="I848">
        <v>1.88</v>
      </c>
      <c r="J848">
        <v>1.75</v>
      </c>
      <c r="K848">
        <v>2</v>
      </c>
      <c r="L848">
        <v>1.63</v>
      </c>
      <c r="M848">
        <v>3</v>
      </c>
      <c r="N848">
        <v>1</v>
      </c>
      <c r="O848">
        <v>4</v>
      </c>
      <c r="P848">
        <v>2</v>
      </c>
      <c r="Q848">
        <v>2</v>
      </c>
      <c r="R848">
        <v>0</v>
      </c>
      <c r="S848" t="s">
        <v>1201</v>
      </c>
      <c r="T848">
        <v>51</v>
      </c>
      <c r="U848">
        <v>4</v>
      </c>
      <c r="V848">
        <v>4</v>
      </c>
      <c r="W848">
        <v>2</v>
      </c>
      <c r="X848">
        <v>0</v>
      </c>
      <c r="Y848">
        <v>2</v>
      </c>
      <c r="Z848">
        <v>0</v>
      </c>
      <c r="AA848">
        <v>2</v>
      </c>
      <c r="AB848">
        <v>0</v>
      </c>
      <c r="AC848">
        <v>1</v>
      </c>
      <c r="AD848">
        <v>1</v>
      </c>
      <c r="AE848">
        <v>12</v>
      </c>
      <c r="AF848">
        <v>12</v>
      </c>
      <c r="AG848">
        <v>5</v>
      </c>
      <c r="AH848">
        <v>4</v>
      </c>
      <c r="AI848">
        <v>7</v>
      </c>
      <c r="AJ848">
        <v>8</v>
      </c>
      <c r="AK848">
        <v>19</v>
      </c>
      <c r="AL848">
        <v>12</v>
      </c>
      <c r="AM848">
        <v>38</v>
      </c>
      <c r="AN848">
        <v>62</v>
      </c>
      <c r="AO848">
        <v>1.25</v>
      </c>
      <c r="AP848">
        <v>1.33</v>
      </c>
      <c r="AQ848">
        <v>2.78</v>
      </c>
      <c r="AR848">
        <v>53</v>
      </c>
      <c r="AS848">
        <v>75</v>
      </c>
      <c r="AT848">
        <v>47</v>
      </c>
      <c r="AU848">
        <v>32</v>
      </c>
      <c r="AV848">
        <v>22</v>
      </c>
      <c r="AW848">
        <v>29</v>
      </c>
      <c r="AX848">
        <v>66</v>
      </c>
      <c r="AY848">
        <v>44</v>
      </c>
      <c r="AZ848">
        <v>88</v>
      </c>
      <c r="BA848">
        <v>10.57</v>
      </c>
      <c r="BB848">
        <v>3.63</v>
      </c>
      <c r="BC848">
        <v>3.4</v>
      </c>
      <c r="BD848">
        <v>3.45</v>
      </c>
      <c r="BE848">
        <v>2.0499999999999998</v>
      </c>
      <c r="BF848">
        <f>(1/BC848+1/BD848+1/BE848-1)/3</f>
        <v>2.3925865857124046E-2</v>
      </c>
      <c r="BG848">
        <f>1/Table3[[#This Row],[odds_ft_home_team_win]]-Table3[[#This Row],[Margin/3]]</f>
        <v>0.27019178120169951</v>
      </c>
      <c r="BH848">
        <f>1/Table3[[#This Row],[odds_ft_draw]]-Table3[[#This Row],[Margin/3]]</f>
        <v>0.2659292066066441</v>
      </c>
      <c r="BI848">
        <f>1/Table3[[#This Row],[odds_ft_away_team_win]]-Table3[[#This Row],[Margin/3]]</f>
        <v>0.4638790121916565</v>
      </c>
      <c r="BJ848">
        <f>MROUND(Table3[[#This Row],[ProbH]]*100,2)/100</f>
        <v>0.28000000000000003</v>
      </c>
      <c r="BK848">
        <v>1.32</v>
      </c>
      <c r="BL848">
        <v>1.91</v>
      </c>
      <c r="BM848">
        <v>3.15</v>
      </c>
      <c r="BN848">
        <v>6</v>
      </c>
      <c r="BO848">
        <v>1.8</v>
      </c>
      <c r="BP848">
        <v>1.95</v>
      </c>
      <c r="BQ848" t="s">
        <v>723</v>
      </c>
      <c r="BR848">
        <f>VLOOKUP(Table3[[#This Row],[Reference]],metron,10,FALSE)</f>
        <v>2.5445607358071678</v>
      </c>
      <c r="BS848">
        <f>VLOOKUP(Table3[[#This Row],[Reference]],metron,11,FALSE)</f>
        <v>1.128766254360926</v>
      </c>
      <c r="BT848">
        <f>VLOOKUP(Table3[[#This Row],[Reference]],metron,12,FALSE)</f>
        <v>1.415794481446242</v>
      </c>
      <c r="BU848">
        <f>VLOOKUP(Table3[[#This Row],[Reference]],metron,13,FALSE)</f>
        <v>0.49635267998731369</v>
      </c>
      <c r="BV848">
        <f>VLOOKUP(Table3[[#This Row],[Reference]],metron,14,FALSE)</f>
        <v>0.61084681255946716</v>
      </c>
      <c r="BW848">
        <f>VLOOKUP(Table3[[#This Row],[Reference]],metron,15,FALSE)</f>
        <v>11.04442036836403</v>
      </c>
      <c r="BX848">
        <f>VLOOKUP(Table3[[#This Row],[Reference]],metron,16,FALSE)</f>
        <v>11.38840736728061</v>
      </c>
      <c r="BY848">
        <f>VLOOKUP(Table3[[#This Row],[Reference]],metron,17,FALSE)</f>
        <v>4.5379574003276897</v>
      </c>
      <c r="BZ848">
        <f>VLOOKUP(Table3[[#This Row],[Reference]],metron,18,FALSE)</f>
        <v>4.8481703986892413</v>
      </c>
      <c r="CA848">
        <f>VLOOKUP(Table3[[#This Row],[Reference]],metron,19,FALSE)</f>
        <v>6.5064629680363399</v>
      </c>
      <c r="CB848">
        <f>VLOOKUP(Table3[[#This Row],[Reference]],metron,20,FALSE)</f>
        <v>6.540236968591369</v>
      </c>
      <c r="CC848">
        <f>VLOOKUP(Table3[[#This Row],[Reference]],metron,21,FALSE)</f>
        <v>13.117582417582421</v>
      </c>
      <c r="CD848">
        <f>VLOOKUP(Table3[[#This Row],[Reference]],metron,22,FALSE)</f>
        <v>13.28241758241758</v>
      </c>
      <c r="CE848">
        <f>VLOOKUP(Table3[[#This Row],[Reference]],metron,23,FALSE)</f>
        <v>1.792592592592593</v>
      </c>
      <c r="CF848">
        <f>VLOOKUP(Table3[[#This Row],[Reference]],metron,24,FALSE)</f>
        <v>1.806980433632998</v>
      </c>
      <c r="CG848">
        <f>VLOOKUP(Table3[[#This Row],[Reference]],metron,25,FALSE)</f>
        <v>0.1047065044949762</v>
      </c>
      <c r="CH848">
        <f>VLOOKUP(Table3[[#This Row],[Reference]],metron,26,FALSE)</f>
        <v>0.1073506081438392</v>
      </c>
    </row>
    <row r="849" spans="1:86" hidden="1" x14ac:dyDescent="0.45">
      <c r="A849">
        <v>1619397000</v>
      </c>
      <c r="B849" t="s">
        <v>1202</v>
      </c>
      <c r="C849" t="s">
        <v>64</v>
      </c>
      <c r="D849" t="s">
        <v>65</v>
      </c>
      <c r="E849" t="s">
        <v>683</v>
      </c>
      <c r="F849" t="s">
        <v>689</v>
      </c>
      <c r="G849" t="s">
        <v>735</v>
      </c>
      <c r="H849">
        <v>16</v>
      </c>
      <c r="I849">
        <v>1.75</v>
      </c>
      <c r="J849">
        <v>0.63</v>
      </c>
      <c r="K849">
        <v>1.82</v>
      </c>
      <c r="L849">
        <v>0.59</v>
      </c>
      <c r="M849">
        <v>1</v>
      </c>
      <c r="N849">
        <v>0</v>
      </c>
      <c r="O849">
        <v>1</v>
      </c>
      <c r="P849">
        <v>0</v>
      </c>
      <c r="Q849">
        <v>0</v>
      </c>
      <c r="R849">
        <v>0</v>
      </c>
      <c r="S849">
        <v>68</v>
      </c>
      <c r="U849">
        <v>6</v>
      </c>
      <c r="V849">
        <v>7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13</v>
      </c>
      <c r="AF849">
        <v>16</v>
      </c>
      <c r="AG849">
        <v>6</v>
      </c>
      <c r="AH849">
        <v>6</v>
      </c>
      <c r="AI849">
        <v>7</v>
      </c>
      <c r="AJ849">
        <v>10</v>
      </c>
      <c r="AK849">
        <v>11</v>
      </c>
      <c r="AL849">
        <v>6</v>
      </c>
      <c r="AM849">
        <v>41</v>
      </c>
      <c r="AN849">
        <v>59</v>
      </c>
      <c r="AO849">
        <v>1.54</v>
      </c>
      <c r="AP849">
        <v>1.8</v>
      </c>
      <c r="AQ849">
        <v>2.75</v>
      </c>
      <c r="AR849">
        <v>63</v>
      </c>
      <c r="AS849">
        <v>79</v>
      </c>
      <c r="AT849">
        <v>47</v>
      </c>
      <c r="AU849">
        <v>32</v>
      </c>
      <c r="AV849">
        <v>19</v>
      </c>
      <c r="AW849">
        <v>35</v>
      </c>
      <c r="AX849">
        <v>69</v>
      </c>
      <c r="AY849">
        <v>50</v>
      </c>
      <c r="AZ849">
        <v>88</v>
      </c>
      <c r="BA849">
        <v>8.1300000000000008</v>
      </c>
      <c r="BB849">
        <v>4.37</v>
      </c>
      <c r="BC849">
        <v>1.61</v>
      </c>
      <c r="BD849">
        <v>4.05</v>
      </c>
      <c r="BE849">
        <v>5</v>
      </c>
      <c r="BF849">
        <f>(1/BC849+1/BD849+1/BE849-1)/3</f>
        <v>2.2677197556424611E-2</v>
      </c>
      <c r="BG849">
        <f>1/Table3[[#This Row],[odds_ft_home_team_win]]-Table3[[#This Row],[Margin/3]]</f>
        <v>0.59844081486593559</v>
      </c>
      <c r="BH849">
        <f>1/Table3[[#This Row],[odds_ft_draw]]-Table3[[#This Row],[Margin/3]]</f>
        <v>0.22423638269048898</v>
      </c>
      <c r="BI849">
        <f>1/Table3[[#This Row],[odds_ft_away_team_win]]-Table3[[#This Row],[Margin/3]]</f>
        <v>0.1773228024435754</v>
      </c>
      <c r="BJ849">
        <f>MROUND(Table3[[#This Row],[ProbH]]*100,2)/100</f>
        <v>0.6</v>
      </c>
      <c r="BK849">
        <v>1.32</v>
      </c>
      <c r="BL849">
        <v>1.95</v>
      </c>
      <c r="BM849">
        <v>3.25</v>
      </c>
      <c r="BN849">
        <v>6.5</v>
      </c>
      <c r="BO849">
        <v>2.0499999999999998</v>
      </c>
      <c r="BP849">
        <v>1.74</v>
      </c>
      <c r="BQ849" t="s">
        <v>726</v>
      </c>
      <c r="BR849">
        <f>VLOOKUP(Table3[[#This Row],[Reference]],metron,10,FALSE)</f>
        <v>2.7310090702947849</v>
      </c>
      <c r="BS849">
        <f>VLOOKUP(Table3[[#This Row],[Reference]],metron,11,FALSE)</f>
        <v>1.841836734693878</v>
      </c>
      <c r="BT849">
        <f>VLOOKUP(Table3[[#This Row],[Reference]],metron,12,FALSE)</f>
        <v>0.88917233560090703</v>
      </c>
      <c r="BU849">
        <f>VLOOKUP(Table3[[#This Row],[Reference]],metron,13,FALSE)</f>
        <v>0.804822695035461</v>
      </c>
      <c r="BV849">
        <f>VLOOKUP(Table3[[#This Row],[Reference]],metron,14,FALSE)</f>
        <v>0.38099290780141842</v>
      </c>
      <c r="BW849">
        <f>VLOOKUP(Table3[[#This Row],[Reference]],metron,15,FALSE)</f>
        <v>14.25174825174825</v>
      </c>
      <c r="BX849">
        <f>VLOOKUP(Table3[[#This Row],[Reference]],metron,16,FALSE)</f>
        <v>8.8316683316683324</v>
      </c>
      <c r="BY849">
        <f>VLOOKUP(Table3[[#This Row],[Reference]],metron,17,FALSE)</f>
        <v>6.2901265822784813</v>
      </c>
      <c r="BZ849">
        <f>VLOOKUP(Table3[[#This Row],[Reference]],metron,18,FALSE)</f>
        <v>3.6162025316455702</v>
      </c>
      <c r="CA849">
        <f>VLOOKUP(Table3[[#This Row],[Reference]],metron,19,FALSE)</f>
        <v>7.9616216694697686</v>
      </c>
      <c r="CB849">
        <f>VLOOKUP(Table3[[#This Row],[Reference]],metron,20,FALSE)</f>
        <v>5.2154658000227627</v>
      </c>
      <c r="CC849">
        <f>VLOOKUP(Table3[[#This Row],[Reference]],metron,21,FALSE)</f>
        <v>12.444895886236671</v>
      </c>
      <c r="CD849">
        <f>VLOOKUP(Table3[[#This Row],[Reference]],metron,22,FALSE)</f>
        <v>13.620619603859829</v>
      </c>
      <c r="CE849">
        <f>VLOOKUP(Table3[[#This Row],[Reference]],metron,23,FALSE)</f>
        <v>1.406084017382907</v>
      </c>
      <c r="CF849">
        <f>VLOOKUP(Table3[[#This Row],[Reference]],metron,24,FALSE)</f>
        <v>2.070980202800579</v>
      </c>
      <c r="CG849">
        <f>VLOOKUP(Table3[[#This Row],[Reference]],metron,25,FALSE)</f>
        <v>6.1323032351521013E-2</v>
      </c>
      <c r="CH849">
        <f>VLOOKUP(Table3[[#This Row],[Reference]],metron,26,FALSE)</f>
        <v>0.1313375181071946</v>
      </c>
    </row>
    <row r="850" spans="1:86" hidden="1" x14ac:dyDescent="0.45">
      <c r="A850">
        <v>1619488800</v>
      </c>
      <c r="B850" t="s">
        <v>1203</v>
      </c>
      <c r="C850" t="s">
        <v>64</v>
      </c>
      <c r="D850" t="s">
        <v>65</v>
      </c>
      <c r="E850" t="s">
        <v>693</v>
      </c>
      <c r="F850" t="s">
        <v>672</v>
      </c>
      <c r="G850" t="s">
        <v>720</v>
      </c>
      <c r="H850">
        <v>16</v>
      </c>
      <c r="I850">
        <v>1.18</v>
      </c>
      <c r="J850">
        <v>0.88</v>
      </c>
      <c r="K850">
        <v>1.43</v>
      </c>
      <c r="L850">
        <v>0.8</v>
      </c>
      <c r="M850">
        <v>1</v>
      </c>
      <c r="N850">
        <v>0</v>
      </c>
      <c r="O850">
        <v>1</v>
      </c>
      <c r="P850">
        <v>0</v>
      </c>
      <c r="Q850">
        <v>0</v>
      </c>
      <c r="R850">
        <v>0</v>
      </c>
      <c r="S850">
        <v>58</v>
      </c>
      <c r="U850">
        <v>6</v>
      </c>
      <c r="V850">
        <v>4</v>
      </c>
      <c r="W850">
        <v>1</v>
      </c>
      <c r="X850">
        <v>1</v>
      </c>
      <c r="Y850">
        <v>0</v>
      </c>
      <c r="Z850">
        <v>0</v>
      </c>
      <c r="AA850">
        <v>1</v>
      </c>
      <c r="AB850">
        <v>1</v>
      </c>
      <c r="AC850">
        <v>0</v>
      </c>
      <c r="AD850">
        <v>0</v>
      </c>
      <c r="AE850">
        <v>11</v>
      </c>
      <c r="AF850">
        <v>12</v>
      </c>
      <c r="AG850">
        <v>2</v>
      </c>
      <c r="AH850">
        <v>2</v>
      </c>
      <c r="AI850">
        <v>9</v>
      </c>
      <c r="AJ850">
        <v>10</v>
      </c>
      <c r="AK850">
        <v>14</v>
      </c>
      <c r="AL850">
        <v>12</v>
      </c>
      <c r="AM850">
        <v>39</v>
      </c>
      <c r="AN850">
        <v>61</v>
      </c>
      <c r="AO850">
        <v>1.07</v>
      </c>
      <c r="AP850">
        <v>1.28</v>
      </c>
      <c r="AQ850">
        <v>2.09</v>
      </c>
      <c r="AR850">
        <v>52</v>
      </c>
      <c r="AS850">
        <v>61</v>
      </c>
      <c r="AT850">
        <v>30</v>
      </c>
      <c r="AU850">
        <v>16</v>
      </c>
      <c r="AV850">
        <v>3</v>
      </c>
      <c r="AW850">
        <v>22</v>
      </c>
      <c r="AX850">
        <v>73</v>
      </c>
      <c r="AY850">
        <v>28</v>
      </c>
      <c r="AZ850">
        <v>67</v>
      </c>
      <c r="BA850">
        <v>10.47</v>
      </c>
      <c r="BB850">
        <v>4.4800000000000004</v>
      </c>
      <c r="BC850">
        <v>2.1</v>
      </c>
      <c r="BD850">
        <v>3.35</v>
      </c>
      <c r="BE850">
        <v>3.4</v>
      </c>
      <c r="BF850">
        <f>(1/BC850+1/BD850+1/BE850-1)/3</f>
        <v>2.293852864528893E-2</v>
      </c>
      <c r="BG850">
        <f>1/Table3[[#This Row],[odds_ft_home_team_win]]-Table3[[#This Row],[Margin/3]]</f>
        <v>0.45325194754518722</v>
      </c>
      <c r="BH850">
        <f>1/Table3[[#This Row],[odds_ft_draw]]-Table3[[#This Row],[Margin/3]]</f>
        <v>0.27556893404127819</v>
      </c>
      <c r="BI850">
        <f>1/Table3[[#This Row],[odds_ft_away_team_win]]-Table3[[#This Row],[Margin/3]]</f>
        <v>0.27117911841353459</v>
      </c>
      <c r="BJ850">
        <f>MROUND(Table3[[#This Row],[ProbH]]*100,2)/100</f>
        <v>0.46</v>
      </c>
      <c r="BK850">
        <v>1.34</v>
      </c>
      <c r="BL850">
        <v>1.95</v>
      </c>
      <c r="BM850">
        <v>3.3</v>
      </c>
      <c r="BN850">
        <v>6.5</v>
      </c>
      <c r="BO850">
        <v>1.83</v>
      </c>
      <c r="BP850">
        <v>1.95</v>
      </c>
      <c r="BQ850" t="s">
        <v>698</v>
      </c>
      <c r="BR850">
        <f>VLOOKUP(Table3[[#This Row],[Reference]],metron,10,FALSE)</f>
        <v>2.5405629139072849</v>
      </c>
      <c r="BS850">
        <f>VLOOKUP(Table3[[#This Row],[Reference]],metron,11,FALSE)</f>
        <v>1.4888836329233679</v>
      </c>
      <c r="BT850">
        <f>VLOOKUP(Table3[[#This Row],[Reference]],metron,12,FALSE)</f>
        <v>1.0516792809839171</v>
      </c>
      <c r="BU850">
        <f>VLOOKUP(Table3[[#This Row],[Reference]],metron,13,FALSE)</f>
        <v>0.64581362346263005</v>
      </c>
      <c r="BV850">
        <f>VLOOKUP(Table3[[#This Row],[Reference]],metron,14,FALSE)</f>
        <v>0.45364238410596031</v>
      </c>
      <c r="BW850">
        <f>VLOOKUP(Table3[[#This Row],[Reference]],metron,15,FALSE)</f>
        <v>12.686892177589851</v>
      </c>
      <c r="BX850">
        <f>VLOOKUP(Table3[[#This Row],[Reference]],metron,16,FALSE)</f>
        <v>9.8059196617336148</v>
      </c>
      <c r="BY850">
        <f>VLOOKUP(Table3[[#This Row],[Reference]],metron,17,FALSE)</f>
        <v>5.3198121263877027</v>
      </c>
      <c r="BZ850">
        <f>VLOOKUP(Table3[[#This Row],[Reference]],metron,18,FALSE)</f>
        <v>4.0954312553373189</v>
      </c>
      <c r="CA850">
        <f>VLOOKUP(Table3[[#This Row],[Reference]],metron,19,FALSE)</f>
        <v>7.3670800512021479</v>
      </c>
      <c r="CB850">
        <f>VLOOKUP(Table3[[#This Row],[Reference]],metron,20,FALSE)</f>
        <v>5.710488406396296</v>
      </c>
      <c r="CC850">
        <f>VLOOKUP(Table3[[#This Row],[Reference]],metron,21,FALSE)</f>
        <v>13.0488908033599</v>
      </c>
      <c r="CD850">
        <f>VLOOKUP(Table3[[#This Row],[Reference]],metron,22,FALSE)</f>
        <v>13.714839543398661</v>
      </c>
      <c r="CE850">
        <f>VLOOKUP(Table3[[#This Row],[Reference]],metron,23,FALSE)</f>
        <v>1.567523459812322</v>
      </c>
      <c r="CF850">
        <f>VLOOKUP(Table3[[#This Row],[Reference]],metron,24,FALSE)</f>
        <v>1.951040391676867</v>
      </c>
      <c r="CG850">
        <f>VLOOKUP(Table3[[#This Row],[Reference]],metron,25,FALSE)</f>
        <v>8.3027335781313744E-2</v>
      </c>
      <c r="CH850">
        <f>VLOOKUP(Table3[[#This Row],[Reference]],metron,26,FALSE)</f>
        <v>0.13117095063239501</v>
      </c>
    </row>
    <row r="851" spans="1:86" hidden="1" x14ac:dyDescent="0.45">
      <c r="A851">
        <v>1619748000</v>
      </c>
      <c r="B851" t="s">
        <v>1204</v>
      </c>
      <c r="C851" t="s">
        <v>64</v>
      </c>
      <c r="D851" t="s">
        <v>65</v>
      </c>
      <c r="E851" t="s">
        <v>688</v>
      </c>
      <c r="F851" t="s">
        <v>693</v>
      </c>
      <c r="G851" t="s">
        <v>673</v>
      </c>
      <c r="H851">
        <v>17</v>
      </c>
      <c r="I851">
        <v>1.06</v>
      </c>
      <c r="J851">
        <v>1.44</v>
      </c>
      <c r="K851">
        <v>1</v>
      </c>
      <c r="L851">
        <v>1.38</v>
      </c>
      <c r="M851">
        <v>1</v>
      </c>
      <c r="N851">
        <v>5</v>
      </c>
      <c r="O851">
        <v>6</v>
      </c>
      <c r="P851">
        <v>3</v>
      </c>
      <c r="Q851">
        <v>1</v>
      </c>
      <c r="R851">
        <v>2</v>
      </c>
      <c r="S851">
        <v>26</v>
      </c>
      <c r="T851" t="s">
        <v>1205</v>
      </c>
      <c r="U851">
        <v>5</v>
      </c>
      <c r="V851">
        <v>2</v>
      </c>
      <c r="W851">
        <v>3</v>
      </c>
      <c r="X851">
        <v>0</v>
      </c>
      <c r="Y851">
        <v>2</v>
      </c>
      <c r="Z851">
        <v>0</v>
      </c>
      <c r="AA851">
        <v>0</v>
      </c>
      <c r="AB851">
        <v>3</v>
      </c>
      <c r="AC851">
        <v>0</v>
      </c>
      <c r="AD851">
        <v>2</v>
      </c>
      <c r="AE851">
        <v>16</v>
      </c>
      <c r="AF851">
        <v>10</v>
      </c>
      <c r="AG851">
        <v>5</v>
      </c>
      <c r="AH851">
        <v>7</v>
      </c>
      <c r="AI851">
        <v>11</v>
      </c>
      <c r="AJ851">
        <v>3</v>
      </c>
      <c r="AK851">
        <v>16</v>
      </c>
      <c r="AL851">
        <v>10</v>
      </c>
      <c r="AM851">
        <v>59</v>
      </c>
      <c r="AN851">
        <v>41</v>
      </c>
      <c r="AO851">
        <v>1.68</v>
      </c>
      <c r="AP851">
        <v>1.32</v>
      </c>
      <c r="AQ851">
        <v>2.33</v>
      </c>
      <c r="AR851">
        <v>51</v>
      </c>
      <c r="AS851">
        <v>69</v>
      </c>
      <c r="AT851">
        <v>43</v>
      </c>
      <c r="AU851">
        <v>28</v>
      </c>
      <c r="AV851">
        <v>7</v>
      </c>
      <c r="AW851">
        <v>36</v>
      </c>
      <c r="AX851">
        <v>69</v>
      </c>
      <c r="AY851">
        <v>32</v>
      </c>
      <c r="AZ851">
        <v>68</v>
      </c>
      <c r="BA851">
        <v>11</v>
      </c>
      <c r="BB851">
        <v>5.13</v>
      </c>
      <c r="BC851">
        <v>3.4</v>
      </c>
      <c r="BD851">
        <v>3.1</v>
      </c>
      <c r="BE851">
        <v>2</v>
      </c>
      <c r="BF851">
        <f>(1/BC851+1/BD851+1/BE851-1)/3</f>
        <v>3.8899430740037953E-2</v>
      </c>
      <c r="BG851">
        <f>1/Table3[[#This Row],[odds_ft_home_team_win]]-Table3[[#This Row],[Margin/3]]</f>
        <v>0.25521821631878561</v>
      </c>
      <c r="BH851">
        <f>1/Table3[[#This Row],[odds_ft_draw]]-Table3[[#This Row],[Margin/3]]</f>
        <v>0.28368121442125238</v>
      </c>
      <c r="BI851">
        <f>1/Table3[[#This Row],[odds_ft_away_team_win]]-Table3[[#This Row],[Margin/3]]</f>
        <v>0.46110056925996207</v>
      </c>
      <c r="BJ851">
        <f>MROUND(Table3[[#This Row],[ProbH]]*100,2)/100</f>
        <v>0.26</v>
      </c>
      <c r="BK851">
        <v>1.33</v>
      </c>
      <c r="BL851">
        <v>2.0499999999999998</v>
      </c>
      <c r="BM851">
        <v>3.35</v>
      </c>
      <c r="BN851">
        <v>6.75</v>
      </c>
      <c r="BO851">
        <v>1.87</v>
      </c>
      <c r="BP851">
        <v>1.83</v>
      </c>
      <c r="BQ851" t="s">
        <v>691</v>
      </c>
      <c r="BR851">
        <f>VLOOKUP(Table3[[#This Row],[Reference]],metron,10,FALSE)</f>
        <v>2.569449507838133</v>
      </c>
      <c r="BS851">
        <f>VLOOKUP(Table3[[#This Row],[Reference]],metron,11,FALSE)</f>
        <v>1.0936930368209989</v>
      </c>
      <c r="BT851">
        <f>VLOOKUP(Table3[[#This Row],[Reference]],metron,12,FALSE)</f>
        <v>1.475756471017134</v>
      </c>
      <c r="BU851">
        <f>VLOOKUP(Table3[[#This Row],[Reference]],metron,13,FALSE)</f>
        <v>0.50018228217280347</v>
      </c>
      <c r="BV851">
        <f>VLOOKUP(Table3[[#This Row],[Reference]],metron,14,FALSE)</f>
        <v>0.65220561429092239</v>
      </c>
      <c r="BW851">
        <f>VLOOKUP(Table3[[#This Row],[Reference]],metron,15,FALSE)</f>
        <v>10.905576679340941</v>
      </c>
      <c r="BX851">
        <f>VLOOKUP(Table3[[#This Row],[Reference]],metron,16,FALSE)</f>
        <v>12.06463878326996</v>
      </c>
      <c r="BY851">
        <f>VLOOKUP(Table3[[#This Row],[Reference]],metron,17,FALSE)</f>
        <v>4.2920127795527154</v>
      </c>
      <c r="BZ851">
        <f>VLOOKUP(Table3[[#This Row],[Reference]],metron,18,FALSE)</f>
        <v>5.0095846645367406</v>
      </c>
      <c r="CA851">
        <f>VLOOKUP(Table3[[#This Row],[Reference]],metron,19,FALSE)</f>
        <v>6.6135638997882253</v>
      </c>
      <c r="CB851">
        <f>VLOOKUP(Table3[[#This Row],[Reference]],metron,20,FALSE)</f>
        <v>7.055054118733219</v>
      </c>
      <c r="CC851">
        <f>VLOOKUP(Table3[[#This Row],[Reference]],metron,21,FALSE)</f>
        <v>12.94865211810013</v>
      </c>
      <c r="CD851">
        <f>VLOOKUP(Table3[[#This Row],[Reference]],metron,22,FALSE)</f>
        <v>13.189345314505781</v>
      </c>
      <c r="CE851">
        <f>VLOOKUP(Table3[[#This Row],[Reference]],metron,23,FALSE)</f>
        <v>1.771446078431373</v>
      </c>
      <c r="CF851">
        <f>VLOOKUP(Table3[[#This Row],[Reference]],metron,24,FALSE)</f>
        <v>1.809436274509804</v>
      </c>
      <c r="CG851">
        <f>VLOOKUP(Table3[[#This Row],[Reference]],metron,25,FALSE)</f>
        <v>0.1060049019607843</v>
      </c>
      <c r="CH851">
        <f>VLOOKUP(Table3[[#This Row],[Reference]],metron,26,FALSE)</f>
        <v>9.6813725490196081E-2</v>
      </c>
    </row>
    <row r="852" spans="1:86" x14ac:dyDescent="0.45">
      <c r="A852">
        <v>1619829000</v>
      </c>
      <c r="B852" t="s">
        <v>1206</v>
      </c>
      <c r="C852" t="s">
        <v>64</v>
      </c>
      <c r="D852" t="s">
        <v>65</v>
      </c>
      <c r="E852" t="s">
        <v>660</v>
      </c>
      <c r="F852" t="s">
        <v>677</v>
      </c>
      <c r="G852" t="s">
        <v>735</v>
      </c>
      <c r="H852">
        <v>17</v>
      </c>
      <c r="I852">
        <v>1.38</v>
      </c>
      <c r="J852">
        <v>1</v>
      </c>
      <c r="K852">
        <v>1.29</v>
      </c>
      <c r="L852">
        <v>1.06</v>
      </c>
      <c r="M852">
        <v>1</v>
      </c>
      <c r="N852">
        <v>5</v>
      </c>
      <c r="O852">
        <v>6</v>
      </c>
      <c r="P852">
        <v>3</v>
      </c>
      <c r="Q852">
        <v>1</v>
      </c>
      <c r="R852">
        <v>2</v>
      </c>
      <c r="S852">
        <v>2</v>
      </c>
      <c r="T852" t="s">
        <v>1207</v>
      </c>
      <c r="U852">
        <v>4</v>
      </c>
      <c r="V852">
        <v>6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8</v>
      </c>
      <c r="AF852">
        <v>17</v>
      </c>
      <c r="AG852">
        <v>4</v>
      </c>
      <c r="AH852">
        <v>7</v>
      </c>
      <c r="AI852">
        <v>4</v>
      </c>
      <c r="AJ852">
        <v>10</v>
      </c>
      <c r="AK852">
        <v>9</v>
      </c>
      <c r="AL852">
        <v>6</v>
      </c>
      <c r="AM852">
        <v>39</v>
      </c>
      <c r="AN852">
        <v>61</v>
      </c>
      <c r="AO852">
        <v>1.02</v>
      </c>
      <c r="AP852">
        <v>1.85</v>
      </c>
      <c r="AQ852">
        <v>1.91</v>
      </c>
      <c r="AR852">
        <v>41</v>
      </c>
      <c r="AS852">
        <v>54</v>
      </c>
      <c r="AT852">
        <v>28</v>
      </c>
      <c r="AU852">
        <v>16</v>
      </c>
      <c r="AV852">
        <v>10</v>
      </c>
      <c r="AW852">
        <v>28</v>
      </c>
      <c r="AX852">
        <v>60</v>
      </c>
      <c r="AY852">
        <v>25</v>
      </c>
      <c r="AZ852">
        <v>63</v>
      </c>
      <c r="BA852">
        <v>9.57</v>
      </c>
      <c r="BB852">
        <v>4.88</v>
      </c>
      <c r="BC852">
        <v>3.96</v>
      </c>
      <c r="BD852">
        <v>3.14</v>
      </c>
      <c r="BE852">
        <v>2.14</v>
      </c>
      <c r="BF852">
        <f>(1/BC852+1/BD852+1/BE852-1)/3</f>
        <v>1.2762103243679546E-2</v>
      </c>
      <c r="BG852">
        <f>1/Table3[[#This Row],[odds_ft_home_team_win]]-Table3[[#This Row],[Margin/3]]</f>
        <v>0.239763149281573</v>
      </c>
      <c r="BH852">
        <f>1/Table3[[#This Row],[odds_ft_draw]]-Table3[[#This Row],[Margin/3]]</f>
        <v>0.30570923433593827</v>
      </c>
      <c r="BI852">
        <f>1/Table3[[#This Row],[odds_ft_away_team_win]]-Table3[[#This Row],[Margin/3]]</f>
        <v>0.45452761638248868</v>
      </c>
      <c r="BJ852">
        <f>MROUND(Table3[[#This Row],[ProbH]]*100,2)/100</f>
        <v>0.24</v>
      </c>
      <c r="BK852">
        <v>1.41</v>
      </c>
      <c r="BL852">
        <v>2.31</v>
      </c>
      <c r="BM852">
        <v>4.0999999999999996</v>
      </c>
      <c r="BN852">
        <v>7.9</v>
      </c>
      <c r="BO852">
        <v>1.95</v>
      </c>
      <c r="BP852">
        <v>1.77</v>
      </c>
      <c r="BQ852" t="s">
        <v>664</v>
      </c>
      <c r="BR852">
        <f>VLOOKUP(Table3[[#This Row],[Reference]],metron,10,FALSE)</f>
        <v>2.6014437689969609</v>
      </c>
      <c r="BS852">
        <f>VLOOKUP(Table3[[#This Row],[Reference]],metron,11,FALSE)</f>
        <v>1.067249240121581</v>
      </c>
      <c r="BT852">
        <f>VLOOKUP(Table3[[#This Row],[Reference]],metron,12,FALSE)</f>
        <v>1.53419452887538</v>
      </c>
      <c r="BU852">
        <f>VLOOKUP(Table3[[#This Row],[Reference]],metron,13,FALSE)</f>
        <v>0.45589353612167299</v>
      </c>
      <c r="BV852">
        <f>VLOOKUP(Table3[[#This Row],[Reference]],metron,14,FALSE)</f>
        <v>0.65133079847908748</v>
      </c>
      <c r="BW852">
        <f>VLOOKUP(Table3[[#This Row],[Reference]],metron,15,FALSE)</f>
        <v>10.75886524822695</v>
      </c>
      <c r="BX852">
        <f>VLOOKUP(Table3[[#This Row],[Reference]],metron,16,FALSE)</f>
        <v>12.46679561573179</v>
      </c>
      <c r="BY852">
        <f>VLOOKUP(Table3[[#This Row],[Reference]],metron,17,FALSE)</f>
        <v>4.1157347204161248</v>
      </c>
      <c r="BZ852">
        <f>VLOOKUP(Table3[[#This Row],[Reference]],metron,18,FALSE)</f>
        <v>5.1072821846553964</v>
      </c>
      <c r="CA852">
        <f>VLOOKUP(Table3[[#This Row],[Reference]],metron,19,FALSE)</f>
        <v>6.6431305278108255</v>
      </c>
      <c r="CB852">
        <f>VLOOKUP(Table3[[#This Row],[Reference]],metron,20,FALSE)</f>
        <v>7.3595134310763939</v>
      </c>
      <c r="CC852">
        <f>VLOOKUP(Table3[[#This Row],[Reference]],metron,21,FALSE)</f>
        <v>13.11140235910878</v>
      </c>
      <c r="CD852">
        <f>VLOOKUP(Table3[[#This Row],[Reference]],metron,22,FALSE)</f>
        <v>12.93184796854522</v>
      </c>
      <c r="CE852">
        <f>VLOOKUP(Table3[[#This Row],[Reference]],metron,23,FALSE)</f>
        <v>1.8341677096370459</v>
      </c>
      <c r="CF852">
        <f>VLOOKUP(Table3[[#This Row],[Reference]],metron,24,FALSE)</f>
        <v>1.7903629536921151</v>
      </c>
      <c r="CG852">
        <f>VLOOKUP(Table3[[#This Row],[Reference]],metron,25,FALSE)</f>
        <v>0.1095118898623279</v>
      </c>
      <c r="CH852">
        <f>VLOOKUP(Table3[[#This Row],[Reference]],metron,26,FALSE)</f>
        <v>9.3241551939924908E-2</v>
      </c>
    </row>
    <row r="853" spans="1:86" hidden="1" x14ac:dyDescent="0.45">
      <c r="A853">
        <v>1619836200</v>
      </c>
      <c r="B853" t="s">
        <v>1208</v>
      </c>
      <c r="C853" t="s">
        <v>64</v>
      </c>
      <c r="D853" t="s">
        <v>65</v>
      </c>
      <c r="E853" t="s">
        <v>689</v>
      </c>
      <c r="F853" t="s">
        <v>705</v>
      </c>
      <c r="G853" t="s">
        <v>662</v>
      </c>
      <c r="H853">
        <v>17</v>
      </c>
      <c r="I853">
        <v>1.31</v>
      </c>
      <c r="J853">
        <v>0.59</v>
      </c>
      <c r="K853">
        <v>1.41</v>
      </c>
      <c r="L853">
        <v>0.55000000000000004</v>
      </c>
      <c r="M853">
        <v>1</v>
      </c>
      <c r="N853">
        <v>0</v>
      </c>
      <c r="O853">
        <v>1</v>
      </c>
      <c r="P853">
        <v>0</v>
      </c>
      <c r="Q853">
        <v>0</v>
      </c>
      <c r="R853">
        <v>0</v>
      </c>
      <c r="S853">
        <v>60</v>
      </c>
      <c r="U853">
        <v>3</v>
      </c>
      <c r="V853">
        <v>0</v>
      </c>
      <c r="W853">
        <v>5</v>
      </c>
      <c r="X853">
        <v>0</v>
      </c>
      <c r="Y853">
        <v>1</v>
      </c>
      <c r="Z853">
        <v>0</v>
      </c>
      <c r="AA853">
        <v>2</v>
      </c>
      <c r="AB853">
        <v>3</v>
      </c>
      <c r="AC853">
        <v>1</v>
      </c>
      <c r="AD853">
        <v>0</v>
      </c>
      <c r="AE853">
        <v>8</v>
      </c>
      <c r="AF853">
        <v>8</v>
      </c>
      <c r="AG853">
        <v>5</v>
      </c>
      <c r="AH853">
        <v>3</v>
      </c>
      <c r="AI853">
        <v>3</v>
      </c>
      <c r="AJ853">
        <v>5</v>
      </c>
      <c r="AK853">
        <v>14</v>
      </c>
      <c r="AL853">
        <v>11</v>
      </c>
      <c r="AM853">
        <v>49</v>
      </c>
      <c r="AN853">
        <v>51</v>
      </c>
      <c r="AO853">
        <v>0</v>
      </c>
      <c r="AP853">
        <v>0</v>
      </c>
      <c r="AQ853">
        <v>2.4700000000000002</v>
      </c>
      <c r="AR853">
        <v>60</v>
      </c>
      <c r="AS853">
        <v>63</v>
      </c>
      <c r="AT853">
        <v>42</v>
      </c>
      <c r="AU853">
        <v>27</v>
      </c>
      <c r="AV853">
        <v>21</v>
      </c>
      <c r="AW853">
        <v>39</v>
      </c>
      <c r="AX853">
        <v>60</v>
      </c>
      <c r="AY853">
        <v>33</v>
      </c>
      <c r="AZ853">
        <v>73</v>
      </c>
      <c r="BA853">
        <v>9</v>
      </c>
      <c r="BB853">
        <v>5.38</v>
      </c>
      <c r="BC853">
        <v>2.58</v>
      </c>
      <c r="BD853">
        <v>3.6</v>
      </c>
      <c r="BE853">
        <v>2.68</v>
      </c>
      <c r="BF853">
        <f>(1/BC853+1/BD853+1/BE853-1)/3</f>
        <v>1.2836335120264275E-2</v>
      </c>
      <c r="BG853">
        <f>1/Table3[[#This Row],[odds_ft_home_team_win]]-Table3[[#This Row],[Margin/3]]</f>
        <v>0.37476056410454189</v>
      </c>
      <c r="BH853">
        <f>1/Table3[[#This Row],[odds_ft_draw]]-Table3[[#This Row],[Margin/3]]</f>
        <v>0.26494144265751352</v>
      </c>
      <c r="BI853">
        <f>1/Table3[[#This Row],[odds_ft_away_team_win]]-Table3[[#This Row],[Margin/3]]</f>
        <v>0.36029799323794465</v>
      </c>
      <c r="BJ853">
        <f>MROUND(Table3[[#This Row],[ProbH]]*100,2)/100</f>
        <v>0.38</v>
      </c>
      <c r="BK853">
        <v>1.21</v>
      </c>
      <c r="BL853">
        <v>1.72</v>
      </c>
      <c r="BM853">
        <v>2.64</v>
      </c>
      <c r="BN853">
        <v>4.5999999999999996</v>
      </c>
      <c r="BO853">
        <v>1.57</v>
      </c>
      <c r="BP853">
        <v>2.25</v>
      </c>
      <c r="BQ853" t="s">
        <v>713</v>
      </c>
      <c r="BR853">
        <f>VLOOKUP(Table3[[#This Row],[Reference]],metron,10,FALSE)</f>
        <v>2.4900895140664963</v>
      </c>
      <c r="BS853">
        <f>VLOOKUP(Table3[[#This Row],[Reference]],metron,11,FALSE)</f>
        <v>1.330562659846547</v>
      </c>
      <c r="BT853">
        <f>VLOOKUP(Table3[[#This Row],[Reference]],metron,12,FALSE)</f>
        <v>1.1595268542199491</v>
      </c>
      <c r="BU853">
        <f>VLOOKUP(Table3[[#This Row],[Reference]],metron,13,FALSE)</f>
        <v>0.59053607588191415</v>
      </c>
      <c r="BV853">
        <f>VLOOKUP(Table3[[#This Row],[Reference]],metron,14,FALSE)</f>
        <v>0.50069274219332838</v>
      </c>
      <c r="BW853">
        <f>VLOOKUP(Table3[[#This Row],[Reference]],metron,15,FALSE)</f>
        <v>11.79715236686391</v>
      </c>
      <c r="BX853">
        <f>VLOOKUP(Table3[[#This Row],[Reference]],metron,16,FALSE)</f>
        <v>10.317122781065089</v>
      </c>
      <c r="BY853">
        <f>VLOOKUP(Table3[[#This Row],[Reference]],metron,17,FALSE)</f>
        <v>5.0637025966747622</v>
      </c>
      <c r="BZ853">
        <f>VLOOKUP(Table3[[#This Row],[Reference]],metron,18,FALSE)</f>
        <v>4.4674014571268454</v>
      </c>
      <c r="CA853">
        <f>VLOOKUP(Table3[[#This Row],[Reference]],metron,19,FALSE)</f>
        <v>6.7334497701891483</v>
      </c>
      <c r="CB853">
        <f>VLOOKUP(Table3[[#This Row],[Reference]],metron,20,FALSE)</f>
        <v>5.849721323938244</v>
      </c>
      <c r="CC853">
        <f>VLOOKUP(Table3[[#This Row],[Reference]],metron,21,FALSE)</f>
        <v>12.89644194756554</v>
      </c>
      <c r="CD853">
        <f>VLOOKUP(Table3[[#This Row],[Reference]],metron,22,FALSE)</f>
        <v>13.3434456928839</v>
      </c>
      <c r="CE853">
        <f>VLOOKUP(Table3[[#This Row],[Reference]],metron,23,FALSE)</f>
        <v>1.6144382124117971</v>
      </c>
      <c r="CF853">
        <f>VLOOKUP(Table3[[#This Row],[Reference]],metron,24,FALSE)</f>
        <v>1.9032024606477289</v>
      </c>
      <c r="CG853">
        <f>VLOOKUP(Table3[[#This Row],[Reference]],metron,25,FALSE)</f>
        <v>9.372172969060974E-2</v>
      </c>
      <c r="CH853">
        <f>VLOOKUP(Table3[[#This Row],[Reference]],metron,26,FALSE)</f>
        <v>0.11669983716301791</v>
      </c>
    </row>
    <row r="854" spans="1:86" hidden="1" x14ac:dyDescent="0.45">
      <c r="A854">
        <v>1619906400</v>
      </c>
      <c r="B854" t="s">
        <v>1209</v>
      </c>
      <c r="C854" t="s">
        <v>64</v>
      </c>
      <c r="D854" t="s">
        <v>65</v>
      </c>
      <c r="E854" t="s">
        <v>666</v>
      </c>
      <c r="F854" t="s">
        <v>661</v>
      </c>
      <c r="G854" t="s">
        <v>710</v>
      </c>
      <c r="H854">
        <v>17</v>
      </c>
      <c r="I854">
        <v>1.63</v>
      </c>
      <c r="J854">
        <v>1.59</v>
      </c>
      <c r="K854">
        <v>1.6</v>
      </c>
      <c r="L854">
        <v>1.47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U854">
        <v>5</v>
      </c>
      <c r="V854">
        <v>4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12</v>
      </c>
      <c r="AF854">
        <v>16</v>
      </c>
      <c r="AG854">
        <v>7</v>
      </c>
      <c r="AH854">
        <v>4</v>
      </c>
      <c r="AI854">
        <v>5</v>
      </c>
      <c r="AJ854">
        <v>12</v>
      </c>
      <c r="AK854">
        <v>13</v>
      </c>
      <c r="AL854">
        <v>7</v>
      </c>
      <c r="AM854">
        <v>49</v>
      </c>
      <c r="AN854">
        <v>51</v>
      </c>
      <c r="AO854">
        <v>1.52</v>
      </c>
      <c r="AP854">
        <v>1.54</v>
      </c>
      <c r="AQ854">
        <v>2.25</v>
      </c>
      <c r="AR854">
        <v>50</v>
      </c>
      <c r="AS854">
        <v>73</v>
      </c>
      <c r="AT854">
        <v>36</v>
      </c>
      <c r="AU854">
        <v>20</v>
      </c>
      <c r="AV854">
        <v>9</v>
      </c>
      <c r="AW854">
        <v>28</v>
      </c>
      <c r="AX854">
        <v>55</v>
      </c>
      <c r="AY854">
        <v>37</v>
      </c>
      <c r="AZ854">
        <v>78</v>
      </c>
      <c r="BA854">
        <v>10.11</v>
      </c>
      <c r="BB854">
        <v>3.14</v>
      </c>
      <c r="BC854">
        <v>2.25</v>
      </c>
      <c r="BD854">
        <v>2.9</v>
      </c>
      <c r="BE854">
        <v>3.55</v>
      </c>
      <c r="BF854">
        <f>(1/BC854+1/BD854+1/BE854-1)/3</f>
        <v>2.3654057165470494E-2</v>
      </c>
      <c r="BG854">
        <f>1/Table3[[#This Row],[odds_ft_home_team_win]]-Table3[[#This Row],[Margin/3]]</f>
        <v>0.42079038727897394</v>
      </c>
      <c r="BH854">
        <f>1/Table3[[#This Row],[odds_ft_draw]]-Table3[[#This Row],[Margin/3]]</f>
        <v>0.3211735290414261</v>
      </c>
      <c r="BI854">
        <f>1/Table3[[#This Row],[odds_ft_away_team_win]]-Table3[[#This Row],[Margin/3]]</f>
        <v>0.25803608367959996</v>
      </c>
      <c r="BJ854">
        <f>MROUND(Table3[[#This Row],[ProbH]]*100,2)/100</f>
        <v>0.42</v>
      </c>
      <c r="BK854">
        <v>1.48</v>
      </c>
      <c r="BL854">
        <v>2.25</v>
      </c>
      <c r="BM854">
        <v>3.95</v>
      </c>
      <c r="BN854">
        <v>7.75</v>
      </c>
      <c r="BO854">
        <v>1.95</v>
      </c>
      <c r="BP854">
        <v>1.8</v>
      </c>
      <c r="BQ854" t="s">
        <v>669</v>
      </c>
      <c r="BR854">
        <f>VLOOKUP(Table3[[#This Row],[Reference]],metron,10,FALSE)</f>
        <v>2.4884649511978703</v>
      </c>
      <c r="BS854">
        <f>VLOOKUP(Table3[[#This Row],[Reference]],metron,11,FALSE)</f>
        <v>1.396960958296362</v>
      </c>
      <c r="BT854">
        <f>VLOOKUP(Table3[[#This Row],[Reference]],metron,12,FALSE)</f>
        <v>1.091503992901508</v>
      </c>
      <c r="BU854">
        <f>VLOOKUP(Table3[[#This Row],[Reference]],metron,13,FALSE)</f>
        <v>0.60765391014975045</v>
      </c>
      <c r="BV854">
        <f>VLOOKUP(Table3[[#This Row],[Reference]],metron,14,FALSE)</f>
        <v>0.47276760953965608</v>
      </c>
      <c r="BW854">
        <f>VLOOKUP(Table3[[#This Row],[Reference]],metron,15,FALSE)</f>
        <v>12.29504785684561</v>
      </c>
      <c r="BX854">
        <f>VLOOKUP(Table3[[#This Row],[Reference]],metron,16,FALSE)</f>
        <v>10.047232625884311</v>
      </c>
      <c r="BY854">
        <f>VLOOKUP(Table3[[#This Row],[Reference]],metron,17,FALSE)</f>
        <v>5.2917192097519967</v>
      </c>
      <c r="BZ854">
        <f>VLOOKUP(Table3[[#This Row],[Reference]],metron,18,FALSE)</f>
        <v>4.2580916351408158</v>
      </c>
      <c r="CA854">
        <f>VLOOKUP(Table3[[#This Row],[Reference]],metron,19,FALSE)</f>
        <v>7.0033286470936131</v>
      </c>
      <c r="CB854">
        <f>VLOOKUP(Table3[[#This Row],[Reference]],metron,20,FALSE)</f>
        <v>5.789140990743495</v>
      </c>
      <c r="CC854">
        <f>VLOOKUP(Table3[[#This Row],[Reference]],metron,21,FALSE)</f>
        <v>12.77041895895049</v>
      </c>
      <c r="CD854">
        <f>VLOOKUP(Table3[[#This Row],[Reference]],metron,22,FALSE)</f>
        <v>13.411129919593741</v>
      </c>
      <c r="CE854">
        <f>VLOOKUP(Table3[[#This Row],[Reference]],metron,23,FALSE)</f>
        <v>1.556141062018646</v>
      </c>
      <c r="CF854">
        <f>VLOOKUP(Table3[[#This Row],[Reference]],metron,24,FALSE)</f>
        <v>1.9114308877178761</v>
      </c>
      <c r="CG854">
        <f>VLOOKUP(Table3[[#This Row],[Reference]],metron,25,FALSE)</f>
        <v>8.4920956627482766E-2</v>
      </c>
      <c r="CH854">
        <f>VLOOKUP(Table3[[#This Row],[Reference]],metron,26,FALSE)</f>
        <v>0.1323469801378192</v>
      </c>
    </row>
    <row r="855" spans="1:86" hidden="1" x14ac:dyDescent="0.45">
      <c r="A855">
        <v>1619906400</v>
      </c>
      <c r="B855" t="s">
        <v>1209</v>
      </c>
      <c r="C855" t="s">
        <v>64</v>
      </c>
      <c r="D855" t="s">
        <v>65</v>
      </c>
      <c r="E855" t="s">
        <v>667</v>
      </c>
      <c r="F855" t="s">
        <v>683</v>
      </c>
      <c r="G855" t="s">
        <v>668</v>
      </c>
      <c r="H855">
        <v>17</v>
      </c>
      <c r="I855">
        <v>2.3199999999999998</v>
      </c>
      <c r="J855">
        <v>0.19</v>
      </c>
      <c r="K855">
        <v>2.29</v>
      </c>
      <c r="L855">
        <v>0.17</v>
      </c>
      <c r="M855">
        <v>2</v>
      </c>
      <c r="N855">
        <v>1</v>
      </c>
      <c r="O855">
        <v>3</v>
      </c>
      <c r="P855">
        <v>1</v>
      </c>
      <c r="Q855">
        <v>1</v>
      </c>
      <c r="R855">
        <v>0</v>
      </c>
      <c r="S855" t="s">
        <v>1210</v>
      </c>
      <c r="T855">
        <v>67</v>
      </c>
      <c r="U855">
        <v>6</v>
      </c>
      <c r="V855">
        <v>7</v>
      </c>
      <c r="W855">
        <v>2</v>
      </c>
      <c r="X855">
        <v>0</v>
      </c>
      <c r="Y855">
        <v>3</v>
      </c>
      <c r="Z855">
        <v>0</v>
      </c>
      <c r="AA855">
        <v>0</v>
      </c>
      <c r="AB855">
        <v>2</v>
      </c>
      <c r="AC855">
        <v>1</v>
      </c>
      <c r="AD855">
        <v>2</v>
      </c>
      <c r="AE855">
        <v>17</v>
      </c>
      <c r="AF855">
        <v>13</v>
      </c>
      <c r="AG855">
        <v>4</v>
      </c>
      <c r="AH855">
        <v>3</v>
      </c>
      <c r="AI855">
        <v>13</v>
      </c>
      <c r="AJ855">
        <v>10</v>
      </c>
      <c r="AK855">
        <v>10</v>
      </c>
      <c r="AL855">
        <v>7</v>
      </c>
      <c r="AM855">
        <v>60</v>
      </c>
      <c r="AN855">
        <v>40</v>
      </c>
      <c r="AO855">
        <v>1.83</v>
      </c>
      <c r="AP855">
        <v>1.47</v>
      </c>
      <c r="AQ855">
        <v>2.74</v>
      </c>
      <c r="AR855">
        <v>61</v>
      </c>
      <c r="AS855">
        <v>77</v>
      </c>
      <c r="AT855">
        <v>61</v>
      </c>
      <c r="AU855">
        <v>26</v>
      </c>
      <c r="AV855">
        <v>12</v>
      </c>
      <c r="AW855">
        <v>38</v>
      </c>
      <c r="AX855">
        <v>75</v>
      </c>
      <c r="AY855">
        <v>36</v>
      </c>
      <c r="AZ855">
        <v>74</v>
      </c>
      <c r="BA855">
        <v>8.4700000000000006</v>
      </c>
      <c r="BB855">
        <v>4.83</v>
      </c>
      <c r="BC855">
        <v>1.77</v>
      </c>
      <c r="BD855">
        <v>3.65</v>
      </c>
      <c r="BE855">
        <v>4.25</v>
      </c>
      <c r="BF855">
        <f>(1/BC855+1/BD855+1/BE855-1)/3</f>
        <v>2.4746157266404722E-2</v>
      </c>
      <c r="BG855">
        <f>1/Table3[[#This Row],[odds_ft_home_team_win]]-Table3[[#This Row],[Margin/3]]</f>
        <v>0.54022559414602467</v>
      </c>
      <c r="BH855">
        <f>1/Table3[[#This Row],[odds_ft_draw]]-Table3[[#This Row],[Margin/3]]</f>
        <v>0.24922644547332129</v>
      </c>
      <c r="BI855">
        <f>1/Table3[[#This Row],[odds_ft_away_team_win]]-Table3[[#This Row],[Margin/3]]</f>
        <v>0.2105479603806541</v>
      </c>
      <c r="BJ855">
        <f>MROUND(Table3[[#This Row],[ProbH]]*100,2)/100</f>
        <v>0.54</v>
      </c>
      <c r="BK855">
        <v>1.26</v>
      </c>
      <c r="BL855">
        <v>1.74</v>
      </c>
      <c r="BM855">
        <v>2.75</v>
      </c>
      <c r="BN855">
        <v>4.8499999999999996</v>
      </c>
      <c r="BO855">
        <v>1.69</v>
      </c>
      <c r="BP855">
        <v>2.1</v>
      </c>
      <c r="BQ855" t="s">
        <v>736</v>
      </c>
      <c r="BR855">
        <f>VLOOKUP(Table3[[#This Row],[Reference]],metron,10,FALSE)</f>
        <v>2.6359702267612941</v>
      </c>
      <c r="BS855">
        <f>VLOOKUP(Table3[[#This Row],[Reference]],metron,11,FALSE)</f>
        <v>1.684957590444867</v>
      </c>
      <c r="BT855">
        <f>VLOOKUP(Table3[[#This Row],[Reference]],metron,12,FALSE)</f>
        <v>0.95101263631642718</v>
      </c>
      <c r="BU855">
        <f>VLOOKUP(Table3[[#This Row],[Reference]],metron,13,FALSE)</f>
        <v>0.72650164445213783</v>
      </c>
      <c r="BV855">
        <f>VLOOKUP(Table3[[#This Row],[Reference]],metron,14,FALSE)</f>
        <v>0.42097974727367138</v>
      </c>
      <c r="BW855">
        <f>VLOOKUP(Table3[[#This Row],[Reference]],metron,15,FALSE)</f>
        <v>13.338806970509379</v>
      </c>
      <c r="BX855">
        <f>VLOOKUP(Table3[[#This Row],[Reference]],metron,16,FALSE)</f>
        <v>9.2530160857908843</v>
      </c>
      <c r="BY855">
        <f>VLOOKUP(Table3[[#This Row],[Reference]],metron,17,FALSE)</f>
        <v>5.9915081521739131</v>
      </c>
      <c r="BZ855">
        <f>VLOOKUP(Table3[[#This Row],[Reference]],metron,18,FALSE)</f>
        <v>3.9772418478260869</v>
      </c>
      <c r="CA855">
        <f>VLOOKUP(Table3[[#This Row],[Reference]],metron,19,FALSE)</f>
        <v>7.3472988183354664</v>
      </c>
      <c r="CB855">
        <f>VLOOKUP(Table3[[#This Row],[Reference]],metron,20,FALSE)</f>
        <v>5.2757742379647974</v>
      </c>
      <c r="CC855">
        <f>VLOOKUP(Table3[[#This Row],[Reference]],metron,21,FALSE)</f>
        <v>12.59428182437032</v>
      </c>
      <c r="CD855">
        <f>VLOOKUP(Table3[[#This Row],[Reference]],metron,22,FALSE)</f>
        <v>13.577944179714089</v>
      </c>
      <c r="CE855">
        <f>VLOOKUP(Table3[[#This Row],[Reference]],metron,23,FALSE)</f>
        <v>1.4276913099870301</v>
      </c>
      <c r="CF855">
        <f>VLOOKUP(Table3[[#This Row],[Reference]],metron,24,FALSE)</f>
        <v>1.940985732814527</v>
      </c>
      <c r="CG855">
        <f>VLOOKUP(Table3[[#This Row],[Reference]],metron,25,FALSE)</f>
        <v>8.0739299610894946E-2</v>
      </c>
      <c r="CH855">
        <f>VLOOKUP(Table3[[#This Row],[Reference]],metron,26,FALSE)</f>
        <v>0.12743190661478601</v>
      </c>
    </row>
    <row r="856" spans="1:86" hidden="1" x14ac:dyDescent="0.45">
      <c r="A856">
        <v>1619913600</v>
      </c>
      <c r="B856" t="s">
        <v>1211</v>
      </c>
      <c r="C856" t="s">
        <v>64</v>
      </c>
      <c r="D856" t="s">
        <v>65</v>
      </c>
      <c r="E856" t="s">
        <v>671</v>
      </c>
      <c r="F856" t="s">
        <v>676</v>
      </c>
      <c r="G856" t="s">
        <v>717</v>
      </c>
      <c r="H856">
        <v>17</v>
      </c>
      <c r="I856">
        <v>2.2200000000000002</v>
      </c>
      <c r="J856">
        <v>0.44</v>
      </c>
      <c r="K856">
        <v>2.1800000000000002</v>
      </c>
      <c r="L856">
        <v>0.47</v>
      </c>
      <c r="M856">
        <v>1</v>
      </c>
      <c r="N856">
        <v>1</v>
      </c>
      <c r="O856">
        <v>2</v>
      </c>
      <c r="P856">
        <v>1</v>
      </c>
      <c r="Q856">
        <v>1</v>
      </c>
      <c r="R856">
        <v>0</v>
      </c>
      <c r="S856" t="s">
        <v>142</v>
      </c>
      <c r="T856" t="s">
        <v>89</v>
      </c>
      <c r="U856">
        <v>6</v>
      </c>
      <c r="V856">
        <v>4</v>
      </c>
      <c r="W856">
        <v>1</v>
      </c>
      <c r="X856">
        <v>0</v>
      </c>
      <c r="Y856">
        <v>1</v>
      </c>
      <c r="Z856">
        <v>0</v>
      </c>
      <c r="AA856">
        <v>1</v>
      </c>
      <c r="AB856">
        <v>0</v>
      </c>
      <c r="AC856">
        <v>1</v>
      </c>
      <c r="AD856">
        <v>0</v>
      </c>
      <c r="AE856">
        <v>15</v>
      </c>
      <c r="AF856">
        <v>8</v>
      </c>
      <c r="AG856">
        <v>3</v>
      </c>
      <c r="AH856">
        <v>5</v>
      </c>
      <c r="AI856">
        <v>12</v>
      </c>
      <c r="AJ856">
        <v>3</v>
      </c>
      <c r="AK856">
        <v>4</v>
      </c>
      <c r="AL856">
        <v>12</v>
      </c>
      <c r="AM856">
        <v>48</v>
      </c>
      <c r="AN856">
        <v>52</v>
      </c>
      <c r="AO856">
        <v>1.41</v>
      </c>
      <c r="AP856">
        <v>1.24</v>
      </c>
      <c r="AQ856">
        <v>2.5299999999999998</v>
      </c>
      <c r="AR856">
        <v>36</v>
      </c>
      <c r="AS856">
        <v>68</v>
      </c>
      <c r="AT856">
        <v>44</v>
      </c>
      <c r="AU856">
        <v>29</v>
      </c>
      <c r="AV856">
        <v>17</v>
      </c>
      <c r="AW856">
        <v>32</v>
      </c>
      <c r="AX856">
        <v>75</v>
      </c>
      <c r="AY856">
        <v>36</v>
      </c>
      <c r="AZ856">
        <v>70</v>
      </c>
      <c r="BA856">
        <v>9.16</v>
      </c>
      <c r="BB856">
        <v>4.55</v>
      </c>
      <c r="BC856">
        <v>1.87</v>
      </c>
      <c r="BD856">
        <v>3.5</v>
      </c>
      <c r="BE856">
        <v>4</v>
      </c>
      <c r="BF856">
        <f>(1/BC856+1/BD856+1/BE856-1)/3</f>
        <v>2.3491214667685185E-2</v>
      </c>
      <c r="BG856">
        <f>1/Table3[[#This Row],[odds_ft_home_team_win]]-Table3[[#This Row],[Margin/3]]</f>
        <v>0.51126814362108475</v>
      </c>
      <c r="BH856">
        <f>1/Table3[[#This Row],[odds_ft_draw]]-Table3[[#This Row],[Margin/3]]</f>
        <v>0.26222307104660053</v>
      </c>
      <c r="BI856">
        <f>1/Table3[[#This Row],[odds_ft_away_team_win]]-Table3[[#This Row],[Margin/3]]</f>
        <v>0.2265087853323148</v>
      </c>
      <c r="BJ856">
        <f>MROUND(Table3[[#This Row],[ProbH]]*100,2)/100</f>
        <v>0.52</v>
      </c>
      <c r="BK856">
        <v>1.3</v>
      </c>
      <c r="BL856">
        <v>1.83</v>
      </c>
      <c r="BM856">
        <v>3</v>
      </c>
      <c r="BN856">
        <v>5.75</v>
      </c>
      <c r="BO856">
        <v>1.77</v>
      </c>
      <c r="BP856">
        <v>2</v>
      </c>
      <c r="BQ856" t="s">
        <v>770</v>
      </c>
      <c r="BR856">
        <f>VLOOKUP(Table3[[#This Row],[Reference]],metron,10,FALSE)</f>
        <v>2.5967403582378576</v>
      </c>
      <c r="BS856">
        <f>VLOOKUP(Table3[[#This Row],[Reference]],metron,11,FALSE)</f>
        <v>1.625948039373891</v>
      </c>
      <c r="BT856">
        <f>VLOOKUP(Table3[[#This Row],[Reference]],metron,12,FALSE)</f>
        <v>0.97079231886396644</v>
      </c>
      <c r="BU856">
        <f>VLOOKUP(Table3[[#This Row],[Reference]],metron,13,FALSE)</f>
        <v>0.71433182698515174</v>
      </c>
      <c r="BV856">
        <f>VLOOKUP(Table3[[#This Row],[Reference]],metron,14,FALSE)</f>
        <v>0.43011620400258233</v>
      </c>
      <c r="BW856">
        <f>VLOOKUP(Table3[[#This Row],[Reference]],metron,15,FALSE)</f>
        <v>13.39951055368614</v>
      </c>
      <c r="BX856">
        <f>VLOOKUP(Table3[[#This Row],[Reference]],metron,16,FALSE)</f>
        <v>9.4252064851636579</v>
      </c>
      <c r="BY856">
        <f>VLOOKUP(Table3[[#This Row],[Reference]],metron,17,FALSE)</f>
        <v>5.7628422023992618</v>
      </c>
      <c r="BZ856">
        <f>VLOOKUP(Table3[[#This Row],[Reference]],metron,18,FALSE)</f>
        <v>3.9375576745616732</v>
      </c>
      <c r="CA856">
        <f>VLOOKUP(Table3[[#This Row],[Reference]],metron,19,FALSE)</f>
        <v>7.636668351286878</v>
      </c>
      <c r="CB856">
        <f>VLOOKUP(Table3[[#This Row],[Reference]],metron,20,FALSE)</f>
        <v>5.4876488106019847</v>
      </c>
      <c r="CC856">
        <f>VLOOKUP(Table3[[#This Row],[Reference]],metron,21,FALSE)</f>
        <v>12.460420531849101</v>
      </c>
      <c r="CD856">
        <f>VLOOKUP(Table3[[#This Row],[Reference]],metron,22,FALSE)</f>
        <v>13.44897959183673</v>
      </c>
      <c r="CE856">
        <f>VLOOKUP(Table3[[#This Row],[Reference]],metron,23,FALSE)</f>
        <v>1.462202380952381</v>
      </c>
      <c r="CF856">
        <f>VLOOKUP(Table3[[#This Row],[Reference]],metron,24,FALSE)</f>
        <v>2.01547619047619</v>
      </c>
      <c r="CG856">
        <f>VLOOKUP(Table3[[#This Row],[Reference]],metron,25,FALSE)</f>
        <v>7.7380952380952384E-2</v>
      </c>
      <c r="CH856">
        <f>VLOOKUP(Table3[[#This Row],[Reference]],metron,26,FALSE)</f>
        <v>0.13754093480202439</v>
      </c>
    </row>
    <row r="857" spans="1:86" hidden="1" x14ac:dyDescent="0.45">
      <c r="A857">
        <v>1619921160</v>
      </c>
      <c r="B857" t="s">
        <v>1212</v>
      </c>
      <c r="C857" t="s">
        <v>64</v>
      </c>
      <c r="D857" t="s">
        <v>65</v>
      </c>
      <c r="E857" t="s">
        <v>704</v>
      </c>
      <c r="F857" t="s">
        <v>699</v>
      </c>
      <c r="G857" t="s">
        <v>684</v>
      </c>
      <c r="H857">
        <v>17</v>
      </c>
      <c r="I857">
        <v>1.76</v>
      </c>
      <c r="J857">
        <v>0.69</v>
      </c>
      <c r="K857">
        <v>1.79</v>
      </c>
      <c r="L857">
        <v>0.65</v>
      </c>
      <c r="M857">
        <v>1</v>
      </c>
      <c r="N857">
        <v>0</v>
      </c>
      <c r="O857">
        <v>1</v>
      </c>
      <c r="P857">
        <v>1</v>
      </c>
      <c r="Q857">
        <v>1</v>
      </c>
      <c r="R857">
        <v>0</v>
      </c>
      <c r="S857">
        <v>16</v>
      </c>
      <c r="U857">
        <v>5</v>
      </c>
      <c r="V857">
        <v>5</v>
      </c>
      <c r="W857">
        <v>1</v>
      </c>
      <c r="X857">
        <v>0</v>
      </c>
      <c r="Y857">
        <v>3</v>
      </c>
      <c r="Z857">
        <v>1</v>
      </c>
      <c r="AA857">
        <v>1</v>
      </c>
      <c r="AB857">
        <v>0</v>
      </c>
      <c r="AC857">
        <v>1</v>
      </c>
      <c r="AD857">
        <v>3</v>
      </c>
      <c r="AE857">
        <v>18</v>
      </c>
      <c r="AF857">
        <v>7</v>
      </c>
      <c r="AG857">
        <v>7</v>
      </c>
      <c r="AH857">
        <v>3</v>
      </c>
      <c r="AI857">
        <v>11</v>
      </c>
      <c r="AJ857">
        <v>4</v>
      </c>
      <c r="AK857">
        <v>12</v>
      </c>
      <c r="AL857">
        <v>8</v>
      </c>
      <c r="AM857">
        <v>58</v>
      </c>
      <c r="AN857">
        <v>42</v>
      </c>
      <c r="AO857">
        <v>2.09</v>
      </c>
      <c r="AP857">
        <v>0.83</v>
      </c>
      <c r="AQ857">
        <v>2.86</v>
      </c>
      <c r="AR857">
        <v>64</v>
      </c>
      <c r="AS857">
        <v>79</v>
      </c>
      <c r="AT857">
        <v>55</v>
      </c>
      <c r="AU857">
        <v>34</v>
      </c>
      <c r="AV857">
        <v>13</v>
      </c>
      <c r="AW857">
        <v>31</v>
      </c>
      <c r="AX857">
        <v>64</v>
      </c>
      <c r="AY857">
        <v>61</v>
      </c>
      <c r="AZ857">
        <v>82</v>
      </c>
      <c r="BA857">
        <v>8.6</v>
      </c>
      <c r="BB857">
        <v>4.97</v>
      </c>
      <c r="BC857">
        <v>1.36</v>
      </c>
      <c r="BD857">
        <v>4.75</v>
      </c>
      <c r="BE857">
        <v>7.25</v>
      </c>
      <c r="BF857">
        <f>(1/BC857+1/BD857+1/BE857-1)/3</f>
        <v>2.7917155973097001E-2</v>
      </c>
      <c r="BG857">
        <f>1/Table3[[#This Row],[odds_ft_home_team_win]]-Table3[[#This Row],[Margin/3]]</f>
        <v>0.7073769616739618</v>
      </c>
      <c r="BH857">
        <f>1/Table3[[#This Row],[odds_ft_draw]]-Table3[[#This Row],[Margin/3]]</f>
        <v>0.18260915981637668</v>
      </c>
      <c r="BI857">
        <f>1/Table3[[#This Row],[odds_ft_away_team_win]]-Table3[[#This Row],[Margin/3]]</f>
        <v>0.11001387850966161</v>
      </c>
      <c r="BJ857">
        <f>MROUND(Table3[[#This Row],[ProbH]]*100,2)/100</f>
        <v>0.7</v>
      </c>
      <c r="BK857">
        <v>1.24</v>
      </c>
      <c r="BL857">
        <v>1.62</v>
      </c>
      <c r="BM857">
        <v>2.5499999999999998</v>
      </c>
      <c r="BN857">
        <v>4.75</v>
      </c>
      <c r="BO857">
        <v>1.91</v>
      </c>
      <c r="BP857">
        <v>1.87</v>
      </c>
      <c r="BQ857" t="s">
        <v>708</v>
      </c>
      <c r="BR857">
        <f>VLOOKUP(Table3[[#This Row],[Reference]],metron,10,FALSE)</f>
        <v>2.9925826028320968</v>
      </c>
      <c r="BS857">
        <f>VLOOKUP(Table3[[#This Row],[Reference]],metron,11,FALSE)</f>
        <v>2.224544841537424</v>
      </c>
      <c r="BT857">
        <f>VLOOKUP(Table3[[#This Row],[Reference]],metron,12,FALSE)</f>
        <v>0.76803776129467294</v>
      </c>
      <c r="BU857">
        <f>VLOOKUP(Table3[[#This Row],[Reference]],metron,13,FALSE)</f>
        <v>0.96561024949426832</v>
      </c>
      <c r="BV857">
        <f>VLOOKUP(Table3[[#This Row],[Reference]],metron,14,FALSE)</f>
        <v>0.34187457855697911</v>
      </c>
      <c r="BW857">
        <f>VLOOKUP(Table3[[#This Row],[Reference]],metron,15,FALSE)</f>
        <v>16.100000000000001</v>
      </c>
      <c r="BX857">
        <f>VLOOKUP(Table3[[#This Row],[Reference]],metron,16,FALSE)</f>
        <v>8.3493506493506491</v>
      </c>
      <c r="BY857">
        <f>VLOOKUP(Table3[[#This Row],[Reference]],metron,17,FALSE)</f>
        <v>7.2678100263852254</v>
      </c>
      <c r="BZ857">
        <f>VLOOKUP(Table3[[#This Row],[Reference]],metron,18,FALSE)</f>
        <v>3.2770448548812658</v>
      </c>
      <c r="CA857">
        <f>VLOOKUP(Table3[[#This Row],[Reference]],metron,19,FALSE)</f>
        <v>8.832189973614776</v>
      </c>
      <c r="CB857">
        <f>VLOOKUP(Table3[[#This Row],[Reference]],metron,20,FALSE)</f>
        <v>5.0723057944693828</v>
      </c>
      <c r="CC857">
        <f>VLOOKUP(Table3[[#This Row],[Reference]],metron,21,FALSE)</f>
        <v>11.95872170439414</v>
      </c>
      <c r="CD857">
        <f>VLOOKUP(Table3[[#This Row],[Reference]],metron,22,FALSE)</f>
        <v>13.450066577896139</v>
      </c>
      <c r="CE857">
        <f>VLOOKUP(Table3[[#This Row],[Reference]],metron,23,FALSE)</f>
        <v>1.301526717557252</v>
      </c>
      <c r="CF857">
        <f>VLOOKUP(Table3[[#This Row],[Reference]],metron,24,FALSE)</f>
        <v>1.9796437659033079</v>
      </c>
      <c r="CG857">
        <f>VLOOKUP(Table3[[#This Row],[Reference]],metron,25,FALSE)</f>
        <v>5.3435114503816793E-2</v>
      </c>
      <c r="CH857">
        <f>VLOOKUP(Table3[[#This Row],[Reference]],metron,26,FALSE)</f>
        <v>0.1183206106870229</v>
      </c>
    </row>
    <row r="858" spans="1:86" hidden="1" x14ac:dyDescent="0.45">
      <c r="A858">
        <v>1620000360</v>
      </c>
      <c r="B858" t="s">
        <v>1213</v>
      </c>
      <c r="C858" t="s">
        <v>64</v>
      </c>
      <c r="D858" t="s">
        <v>65</v>
      </c>
      <c r="E858" t="s">
        <v>672</v>
      </c>
      <c r="F858" t="s">
        <v>700</v>
      </c>
      <c r="G858" t="s">
        <v>725</v>
      </c>
      <c r="H858">
        <v>17</v>
      </c>
      <c r="I858">
        <v>2.12</v>
      </c>
      <c r="J858">
        <v>1.5</v>
      </c>
      <c r="K858">
        <v>2.09</v>
      </c>
      <c r="L858">
        <v>1.33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U858">
        <v>6</v>
      </c>
      <c r="V858">
        <v>5</v>
      </c>
      <c r="W858">
        <v>1</v>
      </c>
      <c r="X858">
        <v>0</v>
      </c>
      <c r="Y858">
        <v>4</v>
      </c>
      <c r="Z858">
        <v>1</v>
      </c>
      <c r="AA858">
        <v>1</v>
      </c>
      <c r="AB858">
        <v>0</v>
      </c>
      <c r="AC858">
        <v>2</v>
      </c>
      <c r="AD858">
        <v>3</v>
      </c>
      <c r="AE858">
        <v>20</v>
      </c>
      <c r="AF858">
        <v>12</v>
      </c>
      <c r="AG858">
        <v>4</v>
      </c>
      <c r="AH858">
        <v>5</v>
      </c>
      <c r="AI858">
        <v>16</v>
      </c>
      <c r="AJ858">
        <v>7</v>
      </c>
      <c r="AK858">
        <v>13</v>
      </c>
      <c r="AL858">
        <v>14</v>
      </c>
      <c r="AM858">
        <v>61</v>
      </c>
      <c r="AN858">
        <v>39</v>
      </c>
      <c r="AO858">
        <v>2.04</v>
      </c>
      <c r="AP858">
        <v>1.42</v>
      </c>
      <c r="AQ858">
        <v>2.74</v>
      </c>
      <c r="AR858">
        <v>55</v>
      </c>
      <c r="AS858">
        <v>72</v>
      </c>
      <c r="AT858">
        <v>52</v>
      </c>
      <c r="AU858">
        <v>32</v>
      </c>
      <c r="AV858">
        <v>14</v>
      </c>
      <c r="AW858">
        <v>35</v>
      </c>
      <c r="AX858">
        <v>77</v>
      </c>
      <c r="AY858">
        <v>46</v>
      </c>
      <c r="AZ858">
        <v>75</v>
      </c>
      <c r="BA858">
        <v>10.81</v>
      </c>
      <c r="BB858">
        <v>3.57</v>
      </c>
      <c r="BC858">
        <v>1.91</v>
      </c>
      <c r="BD858">
        <v>3.4</v>
      </c>
      <c r="BE858">
        <v>4</v>
      </c>
      <c r="BF858">
        <f>(1/BC858+1/BD858+1/BE858-1)/3</f>
        <v>2.2559285494302417E-2</v>
      </c>
      <c r="BG858">
        <f>1/Table3[[#This Row],[odds_ft_home_team_win]]-Table3[[#This Row],[Margin/3]]</f>
        <v>0.50100092392978135</v>
      </c>
      <c r="BH858">
        <f>1/Table3[[#This Row],[odds_ft_draw]]-Table3[[#This Row],[Margin/3]]</f>
        <v>0.27155836156452112</v>
      </c>
      <c r="BI858">
        <f>1/Table3[[#This Row],[odds_ft_away_team_win]]-Table3[[#This Row],[Margin/3]]</f>
        <v>0.22744071450569758</v>
      </c>
      <c r="BJ858">
        <f>MROUND(Table3[[#This Row],[ProbH]]*100,2)/100</f>
        <v>0.5</v>
      </c>
      <c r="BK858">
        <v>1.33</v>
      </c>
      <c r="BL858">
        <v>2</v>
      </c>
      <c r="BM858">
        <v>3.35</v>
      </c>
      <c r="BN858">
        <v>6.75</v>
      </c>
      <c r="BO858">
        <v>1.87</v>
      </c>
      <c r="BP858">
        <v>1.87</v>
      </c>
      <c r="BQ858" t="s">
        <v>729</v>
      </c>
      <c r="BR858">
        <f>VLOOKUP(Table3[[#This Row],[Reference]],metron,10,FALSE)</f>
        <v>2.5202079886551649</v>
      </c>
      <c r="BS858">
        <f>VLOOKUP(Table3[[#This Row],[Reference]],metron,11,FALSE)</f>
        <v>1.5342708579532029</v>
      </c>
      <c r="BT858">
        <f>VLOOKUP(Table3[[#This Row],[Reference]],metron,12,FALSE)</f>
        <v>0.98593713070196176</v>
      </c>
      <c r="BU858">
        <f>VLOOKUP(Table3[[#This Row],[Reference]],metron,13,FALSE)</f>
        <v>0.67513590167809023</v>
      </c>
      <c r="BV858">
        <f>VLOOKUP(Table3[[#This Row],[Reference]],metron,14,FALSE)</f>
        <v>0.4286727337194185</v>
      </c>
      <c r="BW858">
        <f>VLOOKUP(Table3[[#This Row],[Reference]],metron,15,FALSE)</f>
        <v>12.98669114272602</v>
      </c>
      <c r="BX858">
        <f>VLOOKUP(Table3[[#This Row],[Reference]],metron,16,FALSE)</f>
        <v>9.4167049105094076</v>
      </c>
      <c r="BY858">
        <f>VLOOKUP(Table3[[#This Row],[Reference]],metron,17,FALSE)</f>
        <v>5.6645716945996272</v>
      </c>
      <c r="BZ858">
        <f>VLOOKUP(Table3[[#This Row],[Reference]],metron,18,FALSE)</f>
        <v>4.0242085661080074</v>
      </c>
      <c r="CA858">
        <f>VLOOKUP(Table3[[#This Row],[Reference]],metron,19,FALSE)</f>
        <v>7.3221194481263927</v>
      </c>
      <c r="CB858">
        <f>VLOOKUP(Table3[[#This Row],[Reference]],metron,20,FALSE)</f>
        <v>5.3924963444014002</v>
      </c>
      <c r="CC858">
        <f>VLOOKUP(Table3[[#This Row],[Reference]],metron,21,FALSE)</f>
        <v>12.508162313432839</v>
      </c>
      <c r="CD858">
        <f>VLOOKUP(Table3[[#This Row],[Reference]],metron,22,FALSE)</f>
        <v>13.36963619402985</v>
      </c>
      <c r="CE858">
        <f>VLOOKUP(Table3[[#This Row],[Reference]],metron,23,FALSE)</f>
        <v>1.4438014689517029</v>
      </c>
      <c r="CF858">
        <f>VLOOKUP(Table3[[#This Row],[Reference]],metron,24,FALSE)</f>
        <v>1.9410193634542621</v>
      </c>
      <c r="CG858">
        <f>VLOOKUP(Table3[[#This Row],[Reference]],metron,25,FALSE)</f>
        <v>8.4130870242599604E-2</v>
      </c>
      <c r="CH858">
        <f>VLOOKUP(Table3[[#This Row],[Reference]],metron,26,FALSE)</f>
        <v>0.1275317160026708</v>
      </c>
    </row>
    <row r="859" spans="1:86" hidden="1" x14ac:dyDescent="0.45">
      <c r="A859">
        <v>1620007500</v>
      </c>
      <c r="B859" t="s">
        <v>1214</v>
      </c>
      <c r="C859" t="s">
        <v>64</v>
      </c>
      <c r="D859" t="s">
        <v>65</v>
      </c>
      <c r="E859" t="s">
        <v>682</v>
      </c>
      <c r="F859" t="s">
        <v>694</v>
      </c>
      <c r="G859" t="s">
        <v>678</v>
      </c>
      <c r="H859">
        <v>17</v>
      </c>
      <c r="I859">
        <v>1.74</v>
      </c>
      <c r="J859">
        <v>1.65</v>
      </c>
      <c r="K859">
        <v>1.65</v>
      </c>
      <c r="L859">
        <v>1.63</v>
      </c>
      <c r="M859">
        <v>0</v>
      </c>
      <c r="N859">
        <v>1</v>
      </c>
      <c r="O859">
        <v>1</v>
      </c>
      <c r="P859">
        <v>0</v>
      </c>
      <c r="Q859">
        <v>0</v>
      </c>
      <c r="R859">
        <v>0</v>
      </c>
      <c r="T859">
        <v>83</v>
      </c>
      <c r="U859">
        <v>6</v>
      </c>
      <c r="V859">
        <v>10</v>
      </c>
      <c r="W859">
        <v>1</v>
      </c>
      <c r="X859">
        <v>0</v>
      </c>
      <c r="Y859">
        <v>1</v>
      </c>
      <c r="Z859">
        <v>0</v>
      </c>
      <c r="AA859">
        <v>1</v>
      </c>
      <c r="AB859">
        <v>0</v>
      </c>
      <c r="AC859">
        <v>0</v>
      </c>
      <c r="AD859">
        <v>1</v>
      </c>
      <c r="AE859">
        <v>18</v>
      </c>
      <c r="AF859">
        <v>15</v>
      </c>
      <c r="AG859">
        <v>6</v>
      </c>
      <c r="AH859">
        <v>4</v>
      </c>
      <c r="AI859">
        <v>12</v>
      </c>
      <c r="AJ859">
        <v>11</v>
      </c>
      <c r="AK859">
        <v>11</v>
      </c>
      <c r="AL859">
        <v>9</v>
      </c>
      <c r="AM859">
        <v>52</v>
      </c>
      <c r="AN859">
        <v>48</v>
      </c>
      <c r="AO859">
        <v>1.85</v>
      </c>
      <c r="AP859">
        <v>1.48</v>
      </c>
      <c r="AQ859">
        <v>2.46</v>
      </c>
      <c r="AR859">
        <v>51</v>
      </c>
      <c r="AS859">
        <v>70</v>
      </c>
      <c r="AT859">
        <v>45</v>
      </c>
      <c r="AU859">
        <v>28</v>
      </c>
      <c r="AV859">
        <v>15</v>
      </c>
      <c r="AW859">
        <v>20</v>
      </c>
      <c r="AX859">
        <v>62</v>
      </c>
      <c r="AY859">
        <v>42</v>
      </c>
      <c r="AZ859">
        <v>86</v>
      </c>
      <c r="BA859">
        <v>10.95</v>
      </c>
      <c r="BB859">
        <v>4.18</v>
      </c>
      <c r="BC859">
        <v>3.1</v>
      </c>
      <c r="BD859">
        <v>3.1</v>
      </c>
      <c r="BE859">
        <v>2.2999999999999998</v>
      </c>
      <c r="BF859">
        <f>(1/BC859+1/BD859+1/BE859-1)/3</f>
        <v>2.6647966339410949E-2</v>
      </c>
      <c r="BG859">
        <f>1/Table3[[#This Row],[odds_ft_home_team_win]]-Table3[[#This Row],[Margin/3]]</f>
        <v>0.29593267882187935</v>
      </c>
      <c r="BH859">
        <f>1/Table3[[#This Row],[odds_ft_draw]]-Table3[[#This Row],[Margin/3]]</f>
        <v>0.29593267882187935</v>
      </c>
      <c r="BI859">
        <f>1/Table3[[#This Row],[odds_ft_away_team_win]]-Table3[[#This Row],[Margin/3]]</f>
        <v>0.40813464235624125</v>
      </c>
      <c r="BJ859">
        <f>MROUND(Table3[[#This Row],[ProbH]]*100,2)/100</f>
        <v>0.3</v>
      </c>
      <c r="BK859">
        <v>1.36</v>
      </c>
      <c r="BL859">
        <v>2.1</v>
      </c>
      <c r="BM859">
        <v>3.65</v>
      </c>
      <c r="BN859">
        <v>7.25</v>
      </c>
      <c r="BO859">
        <v>1.83</v>
      </c>
      <c r="BP859">
        <v>1.91</v>
      </c>
      <c r="BQ859" t="s">
        <v>675</v>
      </c>
      <c r="BR859">
        <f>VLOOKUP(Table3[[#This Row],[Reference]],metron,10,FALSE)</f>
        <v>2.5726407816919519</v>
      </c>
      <c r="BS859">
        <f>VLOOKUP(Table3[[#This Row],[Reference]],metron,11,FALSE)</f>
        <v>1.1805091283106199</v>
      </c>
      <c r="BT859">
        <f>VLOOKUP(Table3[[#This Row],[Reference]],metron,12,FALSE)</f>
        <v>1.3921316533813319</v>
      </c>
      <c r="BU859">
        <f>VLOOKUP(Table3[[#This Row],[Reference]],metron,13,FALSE)</f>
        <v>0.5209673269873939</v>
      </c>
      <c r="BV859">
        <f>VLOOKUP(Table3[[#This Row],[Reference]],metron,14,FALSE)</f>
        <v>0.61847182917417032</v>
      </c>
      <c r="BW859">
        <f>VLOOKUP(Table3[[#This Row],[Reference]],metron,15,FALSE)</f>
        <v>11.149200710479571</v>
      </c>
      <c r="BX859">
        <f>VLOOKUP(Table3[[#This Row],[Reference]],metron,16,FALSE)</f>
        <v>11.444049733570161</v>
      </c>
      <c r="BY859">
        <f>VLOOKUP(Table3[[#This Row],[Reference]],metron,17,FALSE)</f>
        <v>4.5257270693512304</v>
      </c>
      <c r="BZ859">
        <f>VLOOKUP(Table3[[#This Row],[Reference]],metron,18,FALSE)</f>
        <v>4.8465324384787474</v>
      </c>
      <c r="CA859">
        <f>VLOOKUP(Table3[[#This Row],[Reference]],metron,19,FALSE)</f>
        <v>6.6234736411283404</v>
      </c>
      <c r="CB859">
        <f>VLOOKUP(Table3[[#This Row],[Reference]],metron,20,FALSE)</f>
        <v>6.5975172950914134</v>
      </c>
      <c r="CC859">
        <f>VLOOKUP(Table3[[#This Row],[Reference]],metron,21,FALSE)</f>
        <v>12.90081154192967</v>
      </c>
      <c r="CD859">
        <f>VLOOKUP(Table3[[#This Row],[Reference]],metron,22,FALSE)</f>
        <v>13.00360685302074</v>
      </c>
      <c r="CE859">
        <f>VLOOKUP(Table3[[#This Row],[Reference]],metron,23,FALSE)</f>
        <v>1.7502145922746779</v>
      </c>
      <c r="CF859">
        <f>VLOOKUP(Table3[[#This Row],[Reference]],metron,24,FALSE)</f>
        <v>1.831402831402831</v>
      </c>
      <c r="CG859">
        <f>VLOOKUP(Table3[[#This Row],[Reference]],metron,25,FALSE)</f>
        <v>9.6525096525096526E-2</v>
      </c>
      <c r="CH859">
        <f>VLOOKUP(Table3[[#This Row],[Reference]],metron,26,FALSE)</f>
        <v>0.1244101244101244</v>
      </c>
    </row>
    <row r="860" spans="1:86" hidden="1" x14ac:dyDescent="0.45">
      <c r="A860">
        <v>1620518400</v>
      </c>
      <c r="B860" t="s">
        <v>1215</v>
      </c>
      <c r="C860" t="s">
        <v>64</v>
      </c>
      <c r="D860" t="s">
        <v>65</v>
      </c>
      <c r="E860" t="s">
        <v>677</v>
      </c>
      <c r="F860" t="s">
        <v>661</v>
      </c>
      <c r="G860" t="s">
        <v>678</v>
      </c>
      <c r="H860" t="s">
        <v>65</v>
      </c>
      <c r="I860">
        <v>1.06</v>
      </c>
      <c r="J860">
        <v>1.54</v>
      </c>
      <c r="K860">
        <v>1.1399999999999999</v>
      </c>
      <c r="L860">
        <v>1.5</v>
      </c>
      <c r="M860">
        <v>1</v>
      </c>
      <c r="N860">
        <v>0</v>
      </c>
      <c r="O860">
        <v>1</v>
      </c>
      <c r="P860">
        <v>0</v>
      </c>
      <c r="Q860">
        <v>0</v>
      </c>
      <c r="R860">
        <v>0</v>
      </c>
      <c r="S860">
        <v>80</v>
      </c>
      <c r="U860">
        <v>6</v>
      </c>
      <c r="V860">
        <v>7</v>
      </c>
      <c r="W860">
        <v>2</v>
      </c>
      <c r="X860">
        <v>0</v>
      </c>
      <c r="Y860">
        <v>1</v>
      </c>
      <c r="Z860">
        <v>0</v>
      </c>
      <c r="AA860">
        <v>0</v>
      </c>
      <c r="AB860">
        <v>2</v>
      </c>
      <c r="AC860">
        <v>0</v>
      </c>
      <c r="AD860">
        <v>1</v>
      </c>
      <c r="AE860">
        <v>19</v>
      </c>
      <c r="AF860">
        <v>15</v>
      </c>
      <c r="AG860">
        <v>5</v>
      </c>
      <c r="AH860">
        <v>7</v>
      </c>
      <c r="AI860">
        <v>14</v>
      </c>
      <c r="AJ860">
        <v>8</v>
      </c>
      <c r="AK860">
        <v>14</v>
      </c>
      <c r="AL860">
        <v>12</v>
      </c>
      <c r="AM860">
        <v>51</v>
      </c>
      <c r="AN860">
        <v>49</v>
      </c>
      <c r="AO860">
        <v>1.87</v>
      </c>
      <c r="AP860">
        <v>1.68</v>
      </c>
      <c r="AQ860">
        <v>2.2000000000000002</v>
      </c>
      <c r="AR860">
        <v>48</v>
      </c>
      <c r="AS860">
        <v>67</v>
      </c>
      <c r="AT860">
        <v>34</v>
      </c>
      <c r="AU860">
        <v>20</v>
      </c>
      <c r="AV860">
        <v>9</v>
      </c>
      <c r="AW860">
        <v>25</v>
      </c>
      <c r="AX860">
        <v>60</v>
      </c>
      <c r="AY860">
        <v>36</v>
      </c>
      <c r="AZ860">
        <v>76</v>
      </c>
      <c r="BA860">
        <v>10.02</v>
      </c>
      <c r="BB860">
        <v>4.49</v>
      </c>
      <c r="BC860">
        <v>2.08</v>
      </c>
      <c r="BD860">
        <v>2.95</v>
      </c>
      <c r="BE860">
        <v>3.3</v>
      </c>
      <c r="BF860">
        <f>(1/BC860+1/BD860+1/BE860-1)/3</f>
        <v>4.0927528215663811E-2</v>
      </c>
      <c r="BG860">
        <f>1/Table3[[#This Row],[odds_ft_home_team_win]]-Table3[[#This Row],[Margin/3]]</f>
        <v>0.43984170255356692</v>
      </c>
      <c r="BH860">
        <f>1/Table3[[#This Row],[odds_ft_draw]]-Table3[[#This Row],[Margin/3]]</f>
        <v>0.2980555226317938</v>
      </c>
      <c r="BI860">
        <f>1/Table3[[#This Row],[odds_ft_away_team_win]]-Table3[[#This Row],[Margin/3]]</f>
        <v>0.26210277481463923</v>
      </c>
      <c r="BJ860">
        <f>MROUND(Table3[[#This Row],[ProbH]]*100,2)/100</f>
        <v>0.44</v>
      </c>
      <c r="BK860">
        <v>1.42</v>
      </c>
      <c r="BL860">
        <v>2.2999999999999998</v>
      </c>
      <c r="BM860">
        <v>4.05</v>
      </c>
      <c r="BN860">
        <v>8.25</v>
      </c>
      <c r="BO860">
        <v>1.95</v>
      </c>
      <c r="BP860">
        <v>1.74</v>
      </c>
      <c r="BQ860" t="s">
        <v>733</v>
      </c>
      <c r="BR860">
        <f>VLOOKUP(Table3[[#This Row],[Reference]],metron,10,FALSE)</f>
        <v>2.4807646356033461</v>
      </c>
      <c r="BS860">
        <f>VLOOKUP(Table3[[#This Row],[Reference]],metron,11,FALSE)</f>
        <v>1.4140979689366791</v>
      </c>
      <c r="BT860">
        <f>VLOOKUP(Table3[[#This Row],[Reference]],metron,12,FALSE)</f>
        <v>1.0666666666666671</v>
      </c>
      <c r="BU860">
        <f>VLOOKUP(Table3[[#This Row],[Reference]],metron,13,FALSE)</f>
        <v>0.62712066905615294</v>
      </c>
      <c r="BV860">
        <f>VLOOKUP(Table3[[#This Row],[Reference]],metron,14,FALSE)</f>
        <v>0.46009557945041818</v>
      </c>
      <c r="BW860">
        <f>VLOOKUP(Table3[[#This Row],[Reference]],metron,15,FALSE)</f>
        <v>12.56969280146722</v>
      </c>
      <c r="BX860">
        <f>VLOOKUP(Table3[[#This Row],[Reference]],metron,16,FALSE)</f>
        <v>9.8695552498853729</v>
      </c>
      <c r="BY860">
        <f>VLOOKUP(Table3[[#This Row],[Reference]],metron,17,FALSE)</f>
        <v>5.2754256787850897</v>
      </c>
      <c r="BZ860">
        <f>VLOOKUP(Table3[[#This Row],[Reference]],metron,18,FALSE)</f>
        <v>4.1279337321675103</v>
      </c>
      <c r="CA860">
        <f>VLOOKUP(Table3[[#This Row],[Reference]],metron,19,FALSE)</f>
        <v>7.2942671226821298</v>
      </c>
      <c r="CB860">
        <f>VLOOKUP(Table3[[#This Row],[Reference]],metron,20,FALSE)</f>
        <v>5.7416215177178627</v>
      </c>
      <c r="CC860">
        <f>VLOOKUP(Table3[[#This Row],[Reference]],metron,21,FALSE)</f>
        <v>12.897246007868549</v>
      </c>
      <c r="CD860">
        <f>VLOOKUP(Table3[[#This Row],[Reference]],metron,22,FALSE)</f>
        <v>13.507058551261281</v>
      </c>
      <c r="CE860">
        <f>VLOOKUP(Table3[[#This Row],[Reference]],metron,23,FALSE)</f>
        <v>1.576522702104098</v>
      </c>
      <c r="CF860">
        <f>VLOOKUP(Table3[[#This Row],[Reference]],metron,24,FALSE)</f>
        <v>1.917165005537099</v>
      </c>
      <c r="CG860">
        <f>VLOOKUP(Table3[[#This Row],[Reference]],metron,25,FALSE)</f>
        <v>8.4385382059800659E-2</v>
      </c>
      <c r="CH860">
        <f>VLOOKUP(Table3[[#This Row],[Reference]],metron,26,FALSE)</f>
        <v>0.1233665559246955</v>
      </c>
    </row>
    <row r="861" spans="1:86" hidden="1" x14ac:dyDescent="0.45">
      <c r="A861">
        <v>1620526500</v>
      </c>
      <c r="B861" t="s">
        <v>1216</v>
      </c>
      <c r="C861" t="s">
        <v>64</v>
      </c>
      <c r="D861" t="s">
        <v>65</v>
      </c>
      <c r="E861" t="s">
        <v>672</v>
      </c>
      <c r="F861" t="s">
        <v>683</v>
      </c>
      <c r="G861" t="s">
        <v>673</v>
      </c>
      <c r="H861" t="s">
        <v>65</v>
      </c>
      <c r="I861">
        <v>1.46</v>
      </c>
      <c r="J861">
        <v>1</v>
      </c>
      <c r="K861">
        <v>1.48</v>
      </c>
      <c r="L861">
        <v>0.97</v>
      </c>
      <c r="M861">
        <v>5</v>
      </c>
      <c r="N861">
        <v>0</v>
      </c>
      <c r="O861">
        <v>5</v>
      </c>
      <c r="P861">
        <v>2</v>
      </c>
      <c r="Q861">
        <v>2</v>
      </c>
      <c r="R861">
        <v>0</v>
      </c>
      <c r="S861" t="s">
        <v>1217</v>
      </c>
      <c r="U861">
        <v>9</v>
      </c>
      <c r="V861">
        <v>5</v>
      </c>
      <c r="W861">
        <v>3</v>
      </c>
      <c r="X861">
        <v>0</v>
      </c>
      <c r="Y861">
        <v>3</v>
      </c>
      <c r="Z861">
        <v>0</v>
      </c>
      <c r="AA861">
        <v>1</v>
      </c>
      <c r="AB861">
        <v>2</v>
      </c>
      <c r="AC861">
        <v>2</v>
      </c>
      <c r="AD861">
        <v>1</v>
      </c>
      <c r="AE861">
        <v>15</v>
      </c>
      <c r="AF861">
        <v>13</v>
      </c>
      <c r="AG861">
        <v>9</v>
      </c>
      <c r="AH861">
        <v>4</v>
      </c>
      <c r="AI861">
        <v>6</v>
      </c>
      <c r="AJ861">
        <v>9</v>
      </c>
      <c r="AK861">
        <v>12</v>
      </c>
      <c r="AL861">
        <v>13</v>
      </c>
      <c r="AM861">
        <v>64</v>
      </c>
      <c r="AN861">
        <v>36</v>
      </c>
      <c r="AO861">
        <v>1.98</v>
      </c>
      <c r="AP861">
        <v>1.29</v>
      </c>
      <c r="AQ861">
        <v>2.5099999999999998</v>
      </c>
      <c r="AR861">
        <v>56</v>
      </c>
      <c r="AS861">
        <v>71</v>
      </c>
      <c r="AT861">
        <v>50</v>
      </c>
      <c r="AU861">
        <v>25</v>
      </c>
      <c r="AV861">
        <v>11</v>
      </c>
      <c r="AW861">
        <v>34</v>
      </c>
      <c r="AX861">
        <v>73</v>
      </c>
      <c r="AY861">
        <v>38</v>
      </c>
      <c r="AZ861">
        <v>74</v>
      </c>
      <c r="BA861">
        <v>10.39</v>
      </c>
      <c r="BB861">
        <v>3.86</v>
      </c>
      <c r="BC861">
        <v>1.62</v>
      </c>
      <c r="BD861">
        <v>3.45</v>
      </c>
      <c r="BE861">
        <v>4.5999999999999996</v>
      </c>
      <c r="BF861">
        <f>(1/BC861+1/BD861+1/BE861-1)/3</f>
        <v>4.1510109142959419E-2</v>
      </c>
      <c r="BG861">
        <f>1/Table3[[#This Row],[odds_ft_home_team_win]]-Table3[[#This Row],[Margin/3]]</f>
        <v>0.57577384147432453</v>
      </c>
      <c r="BH861">
        <f>1/Table3[[#This Row],[odds_ft_draw]]-Table3[[#This Row],[Margin/3]]</f>
        <v>0.24834496332080871</v>
      </c>
      <c r="BI861">
        <f>1/Table3[[#This Row],[odds_ft_away_team_win]]-Table3[[#This Row],[Margin/3]]</f>
        <v>0.1758811952048667</v>
      </c>
      <c r="BJ861">
        <f>MROUND(Table3[[#This Row],[ProbH]]*100,2)/100</f>
        <v>0.57999999999999996</v>
      </c>
      <c r="BK861">
        <v>1.3</v>
      </c>
      <c r="BL861">
        <v>1.88</v>
      </c>
      <c r="BM861">
        <v>3.2</v>
      </c>
      <c r="BN861">
        <v>6</v>
      </c>
      <c r="BO861">
        <v>1.87</v>
      </c>
      <c r="BP861">
        <v>1.87</v>
      </c>
      <c r="BQ861" t="s">
        <v>729</v>
      </c>
      <c r="BR861">
        <f>VLOOKUP(Table3[[#This Row],[Reference]],metron,10,FALSE)</f>
        <v>2.6362999299229148</v>
      </c>
      <c r="BS861">
        <f>VLOOKUP(Table3[[#This Row],[Reference]],metron,11,FALSE)</f>
        <v>1.7619715019855171</v>
      </c>
      <c r="BT861">
        <f>VLOOKUP(Table3[[#This Row],[Reference]],metron,12,FALSE)</f>
        <v>0.87432842793739785</v>
      </c>
      <c r="BU861">
        <f>VLOOKUP(Table3[[#This Row],[Reference]],metron,13,FALSE)</f>
        <v>0.78411214953271025</v>
      </c>
      <c r="BV861">
        <f>VLOOKUP(Table3[[#This Row],[Reference]],metron,14,FALSE)</f>
        <v>0.38060747663551397</v>
      </c>
      <c r="BW861">
        <f>VLOOKUP(Table3[[#This Row],[Reference]],metron,15,FALSE)</f>
        <v>14.215499378367181</v>
      </c>
      <c r="BX861">
        <f>VLOOKUP(Table3[[#This Row],[Reference]],metron,16,FALSE)</f>
        <v>8.9523612261806136</v>
      </c>
      <c r="BY861">
        <f>VLOOKUP(Table3[[#This Row],[Reference]],metron,17,FALSE)</f>
        <v>6.3083121289228163</v>
      </c>
      <c r="BZ861">
        <f>VLOOKUP(Table3[[#This Row],[Reference]],metron,18,FALSE)</f>
        <v>3.7757524374735061</v>
      </c>
      <c r="CA861">
        <f>VLOOKUP(Table3[[#This Row],[Reference]],metron,19,FALSE)</f>
        <v>7.9071872494443642</v>
      </c>
      <c r="CB861">
        <f>VLOOKUP(Table3[[#This Row],[Reference]],metron,20,FALSE)</f>
        <v>5.1766087887071075</v>
      </c>
      <c r="CC861">
        <f>VLOOKUP(Table3[[#This Row],[Reference]],metron,21,FALSE)</f>
        <v>12.634239592183521</v>
      </c>
      <c r="CD861">
        <f>VLOOKUP(Table3[[#This Row],[Reference]],metron,22,FALSE)</f>
        <v>13.597706032285471</v>
      </c>
      <c r="CE861">
        <f>VLOOKUP(Table3[[#This Row],[Reference]],metron,23,FALSE)</f>
        <v>1.365400161681487</v>
      </c>
      <c r="CF861">
        <f>VLOOKUP(Table3[[#This Row],[Reference]],metron,24,FALSE)</f>
        <v>1.963621665319321</v>
      </c>
      <c r="CG861">
        <f>VLOOKUP(Table3[[#This Row],[Reference]],metron,25,FALSE)</f>
        <v>7.1544058205335492E-2</v>
      </c>
      <c r="CH861">
        <f>VLOOKUP(Table3[[#This Row],[Reference]],metron,26,FALSE)</f>
        <v>0.1216653193209378</v>
      </c>
    </row>
    <row r="862" spans="1:86" hidden="1" x14ac:dyDescent="0.45">
      <c r="A862">
        <v>1620604800</v>
      </c>
      <c r="B862" t="s">
        <v>1218</v>
      </c>
      <c r="C862" t="s">
        <v>64</v>
      </c>
      <c r="D862" t="s">
        <v>65</v>
      </c>
      <c r="E862" t="s">
        <v>667</v>
      </c>
      <c r="F862" t="s">
        <v>705</v>
      </c>
      <c r="G862" t="s">
        <v>760</v>
      </c>
      <c r="H862" t="s">
        <v>65</v>
      </c>
      <c r="I862">
        <v>1.93</v>
      </c>
      <c r="J862">
        <v>1.23</v>
      </c>
      <c r="K862">
        <v>1.9</v>
      </c>
      <c r="L862">
        <v>1.24</v>
      </c>
      <c r="M862">
        <v>2</v>
      </c>
      <c r="N862">
        <v>2</v>
      </c>
      <c r="O862">
        <v>4</v>
      </c>
      <c r="P862">
        <v>2</v>
      </c>
      <c r="Q862">
        <v>1</v>
      </c>
      <c r="R862">
        <v>1</v>
      </c>
      <c r="S862" t="s">
        <v>1219</v>
      </c>
      <c r="T862" t="s">
        <v>1220</v>
      </c>
      <c r="U862">
        <v>4</v>
      </c>
      <c r="V862">
        <v>1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17</v>
      </c>
      <c r="AF862">
        <v>8</v>
      </c>
      <c r="AG862">
        <v>8</v>
      </c>
      <c r="AH862">
        <v>4</v>
      </c>
      <c r="AI862">
        <v>9</v>
      </c>
      <c r="AJ862">
        <v>4</v>
      </c>
      <c r="AK862">
        <v>8</v>
      </c>
      <c r="AL862">
        <v>9</v>
      </c>
      <c r="AM862">
        <v>59</v>
      </c>
      <c r="AN862">
        <v>41</v>
      </c>
      <c r="AO862">
        <v>2.0099999999999998</v>
      </c>
      <c r="AP862">
        <v>1.05</v>
      </c>
      <c r="AQ862">
        <v>2.75</v>
      </c>
      <c r="AR862">
        <v>61</v>
      </c>
      <c r="AS862">
        <v>77</v>
      </c>
      <c r="AT862">
        <v>53</v>
      </c>
      <c r="AU862">
        <v>30</v>
      </c>
      <c r="AV862">
        <v>17</v>
      </c>
      <c r="AW862">
        <v>40</v>
      </c>
      <c r="AX862">
        <v>70</v>
      </c>
      <c r="AY862">
        <v>42</v>
      </c>
      <c r="AZ862">
        <v>82</v>
      </c>
      <c r="BA862">
        <v>8.86</v>
      </c>
      <c r="BB862">
        <v>4.58</v>
      </c>
      <c r="BC862">
        <v>1.59</v>
      </c>
      <c r="BD862">
        <v>3.5</v>
      </c>
      <c r="BE862">
        <v>5.25</v>
      </c>
      <c r="BF862">
        <f>(1/BC862+1/BD862+1/BE862-1)/3</f>
        <v>3.5040431266846341E-2</v>
      </c>
      <c r="BG862">
        <f>1/Table3[[#This Row],[odds_ft_home_team_win]]-Table3[[#This Row],[Margin/3]]</f>
        <v>0.59389038634321656</v>
      </c>
      <c r="BH862">
        <f>1/Table3[[#This Row],[odds_ft_draw]]-Table3[[#This Row],[Margin/3]]</f>
        <v>0.25067385444743934</v>
      </c>
      <c r="BI862">
        <f>1/Table3[[#This Row],[odds_ft_away_team_win]]-Table3[[#This Row],[Margin/3]]</f>
        <v>0.15543575920934413</v>
      </c>
      <c r="BJ862">
        <f>MROUND(Table3[[#This Row],[ProbH]]*100,2)/100</f>
        <v>0.6</v>
      </c>
      <c r="BK862">
        <v>1.24</v>
      </c>
      <c r="BL862">
        <v>1.6</v>
      </c>
      <c r="BM862">
        <v>2.65</v>
      </c>
      <c r="BN862">
        <v>4.75</v>
      </c>
      <c r="BO862">
        <v>1.67</v>
      </c>
      <c r="BP862">
        <v>2.1</v>
      </c>
      <c r="BQ862" t="s">
        <v>736</v>
      </c>
      <c r="BR862">
        <f>VLOOKUP(Table3[[#This Row],[Reference]],metron,10,FALSE)</f>
        <v>2.7310090702947849</v>
      </c>
      <c r="BS862">
        <f>VLOOKUP(Table3[[#This Row],[Reference]],metron,11,FALSE)</f>
        <v>1.841836734693878</v>
      </c>
      <c r="BT862">
        <f>VLOOKUP(Table3[[#This Row],[Reference]],metron,12,FALSE)</f>
        <v>0.88917233560090703</v>
      </c>
      <c r="BU862">
        <f>VLOOKUP(Table3[[#This Row],[Reference]],metron,13,FALSE)</f>
        <v>0.804822695035461</v>
      </c>
      <c r="BV862">
        <f>VLOOKUP(Table3[[#This Row],[Reference]],metron,14,FALSE)</f>
        <v>0.38099290780141842</v>
      </c>
      <c r="BW862">
        <f>VLOOKUP(Table3[[#This Row],[Reference]],metron,15,FALSE)</f>
        <v>14.25174825174825</v>
      </c>
      <c r="BX862">
        <f>VLOOKUP(Table3[[#This Row],[Reference]],metron,16,FALSE)</f>
        <v>8.8316683316683324</v>
      </c>
      <c r="BY862">
        <f>VLOOKUP(Table3[[#This Row],[Reference]],metron,17,FALSE)</f>
        <v>6.2901265822784813</v>
      </c>
      <c r="BZ862">
        <f>VLOOKUP(Table3[[#This Row],[Reference]],metron,18,FALSE)</f>
        <v>3.6162025316455702</v>
      </c>
      <c r="CA862">
        <f>VLOOKUP(Table3[[#This Row],[Reference]],metron,19,FALSE)</f>
        <v>7.9616216694697686</v>
      </c>
      <c r="CB862">
        <f>VLOOKUP(Table3[[#This Row],[Reference]],metron,20,FALSE)</f>
        <v>5.2154658000227627</v>
      </c>
      <c r="CC862">
        <f>VLOOKUP(Table3[[#This Row],[Reference]],metron,21,FALSE)</f>
        <v>12.444895886236671</v>
      </c>
      <c r="CD862">
        <f>VLOOKUP(Table3[[#This Row],[Reference]],metron,22,FALSE)</f>
        <v>13.620619603859829</v>
      </c>
      <c r="CE862">
        <f>VLOOKUP(Table3[[#This Row],[Reference]],metron,23,FALSE)</f>
        <v>1.406084017382907</v>
      </c>
      <c r="CF862">
        <f>VLOOKUP(Table3[[#This Row],[Reference]],metron,24,FALSE)</f>
        <v>2.070980202800579</v>
      </c>
      <c r="CG862">
        <f>VLOOKUP(Table3[[#This Row],[Reference]],metron,25,FALSE)</f>
        <v>6.1323032351521013E-2</v>
      </c>
      <c r="CH862">
        <f>VLOOKUP(Table3[[#This Row],[Reference]],metron,26,FALSE)</f>
        <v>0.1313375181071946</v>
      </c>
    </row>
    <row r="863" spans="1:86" hidden="1" x14ac:dyDescent="0.45">
      <c r="A863">
        <v>1620612900</v>
      </c>
      <c r="B863" t="s">
        <v>1221</v>
      </c>
      <c r="C863" t="s">
        <v>64</v>
      </c>
      <c r="D863" t="s">
        <v>65</v>
      </c>
      <c r="E863" t="s">
        <v>693</v>
      </c>
      <c r="F863" t="s">
        <v>666</v>
      </c>
      <c r="G863" t="s">
        <v>743</v>
      </c>
      <c r="H863" t="s">
        <v>65</v>
      </c>
      <c r="I863">
        <v>1.41</v>
      </c>
      <c r="J863">
        <v>1.51</v>
      </c>
      <c r="K863">
        <v>1.4</v>
      </c>
      <c r="L863">
        <v>1.48</v>
      </c>
      <c r="M863">
        <v>4</v>
      </c>
      <c r="N863">
        <v>2</v>
      </c>
      <c r="O863">
        <v>6</v>
      </c>
      <c r="P863">
        <v>1</v>
      </c>
      <c r="Q863">
        <v>0</v>
      </c>
      <c r="R863">
        <v>1</v>
      </c>
      <c r="S863" t="s">
        <v>1222</v>
      </c>
      <c r="T863" t="s">
        <v>1223</v>
      </c>
      <c r="U863">
        <v>10</v>
      </c>
      <c r="V863">
        <v>4</v>
      </c>
      <c r="W863">
        <v>1</v>
      </c>
      <c r="X863">
        <v>0</v>
      </c>
      <c r="Y863">
        <v>3</v>
      </c>
      <c r="Z863">
        <v>0</v>
      </c>
      <c r="AA863">
        <v>1</v>
      </c>
      <c r="AB863">
        <v>0</v>
      </c>
      <c r="AC863">
        <v>1</v>
      </c>
      <c r="AD863">
        <v>2</v>
      </c>
      <c r="AE863">
        <v>24</v>
      </c>
      <c r="AF863">
        <v>15</v>
      </c>
      <c r="AG863">
        <v>8</v>
      </c>
      <c r="AH863">
        <v>7</v>
      </c>
      <c r="AI863">
        <v>16</v>
      </c>
      <c r="AJ863">
        <v>8</v>
      </c>
      <c r="AK863">
        <v>8</v>
      </c>
      <c r="AL863">
        <v>10</v>
      </c>
      <c r="AM863">
        <v>45</v>
      </c>
      <c r="AN863">
        <v>55</v>
      </c>
      <c r="AO863">
        <v>2.4300000000000002</v>
      </c>
      <c r="AP863">
        <v>1.78</v>
      </c>
      <c r="AQ863">
        <v>2.13</v>
      </c>
      <c r="AR863">
        <v>50</v>
      </c>
      <c r="AS863">
        <v>62</v>
      </c>
      <c r="AT863">
        <v>34</v>
      </c>
      <c r="AU863">
        <v>20</v>
      </c>
      <c r="AV863">
        <v>4</v>
      </c>
      <c r="AW863">
        <v>26</v>
      </c>
      <c r="AX863">
        <v>61</v>
      </c>
      <c r="AY863">
        <v>33</v>
      </c>
      <c r="AZ863">
        <v>71</v>
      </c>
      <c r="BA863">
        <v>10.050000000000001</v>
      </c>
      <c r="BB863">
        <v>3.91</v>
      </c>
      <c r="BC863">
        <v>2.1</v>
      </c>
      <c r="BD863">
        <v>3.15</v>
      </c>
      <c r="BE863">
        <v>3.2</v>
      </c>
      <c r="BF863">
        <f>(1/BC863+1/BD863+1/BE863-1)/3</f>
        <v>3.538359788359783E-2</v>
      </c>
      <c r="BG863">
        <f>1/Table3[[#This Row],[odds_ft_home_team_win]]-Table3[[#This Row],[Margin/3]]</f>
        <v>0.44080687830687831</v>
      </c>
      <c r="BH863">
        <f>1/Table3[[#This Row],[odds_ft_draw]]-Table3[[#This Row],[Margin/3]]</f>
        <v>0.28207671957671959</v>
      </c>
      <c r="BI863">
        <f>1/Table3[[#This Row],[odds_ft_away_team_win]]-Table3[[#This Row],[Margin/3]]</f>
        <v>0.27711640211640215</v>
      </c>
      <c r="BJ863">
        <f>MROUND(Table3[[#This Row],[ProbH]]*100,2)/100</f>
        <v>0.44</v>
      </c>
      <c r="BK863">
        <v>1.36</v>
      </c>
      <c r="BL863">
        <v>2.1</v>
      </c>
      <c r="BM863">
        <v>3.65</v>
      </c>
      <c r="BN863">
        <v>7.5</v>
      </c>
      <c r="BO863">
        <v>1.95</v>
      </c>
      <c r="BP863">
        <v>1.77</v>
      </c>
      <c r="BQ863" t="s">
        <v>698</v>
      </c>
      <c r="BR863">
        <f>VLOOKUP(Table3[[#This Row],[Reference]],metron,10,FALSE)</f>
        <v>2.4807646356033461</v>
      </c>
      <c r="BS863">
        <f>VLOOKUP(Table3[[#This Row],[Reference]],metron,11,FALSE)</f>
        <v>1.4140979689366791</v>
      </c>
      <c r="BT863">
        <f>VLOOKUP(Table3[[#This Row],[Reference]],metron,12,FALSE)</f>
        <v>1.0666666666666671</v>
      </c>
      <c r="BU863">
        <f>VLOOKUP(Table3[[#This Row],[Reference]],metron,13,FALSE)</f>
        <v>0.62712066905615294</v>
      </c>
      <c r="BV863">
        <f>VLOOKUP(Table3[[#This Row],[Reference]],metron,14,FALSE)</f>
        <v>0.46009557945041818</v>
      </c>
      <c r="BW863">
        <f>VLOOKUP(Table3[[#This Row],[Reference]],metron,15,FALSE)</f>
        <v>12.56969280146722</v>
      </c>
      <c r="BX863">
        <f>VLOOKUP(Table3[[#This Row],[Reference]],metron,16,FALSE)</f>
        <v>9.8695552498853729</v>
      </c>
      <c r="BY863">
        <f>VLOOKUP(Table3[[#This Row],[Reference]],metron,17,FALSE)</f>
        <v>5.2754256787850897</v>
      </c>
      <c r="BZ863">
        <f>VLOOKUP(Table3[[#This Row],[Reference]],metron,18,FALSE)</f>
        <v>4.1279337321675103</v>
      </c>
      <c r="CA863">
        <f>VLOOKUP(Table3[[#This Row],[Reference]],metron,19,FALSE)</f>
        <v>7.2942671226821298</v>
      </c>
      <c r="CB863">
        <f>VLOOKUP(Table3[[#This Row],[Reference]],metron,20,FALSE)</f>
        <v>5.7416215177178627</v>
      </c>
      <c r="CC863">
        <f>VLOOKUP(Table3[[#This Row],[Reference]],metron,21,FALSE)</f>
        <v>12.897246007868549</v>
      </c>
      <c r="CD863">
        <f>VLOOKUP(Table3[[#This Row],[Reference]],metron,22,FALSE)</f>
        <v>13.507058551261281</v>
      </c>
      <c r="CE863">
        <f>VLOOKUP(Table3[[#This Row],[Reference]],metron,23,FALSE)</f>
        <v>1.576522702104098</v>
      </c>
      <c r="CF863">
        <f>VLOOKUP(Table3[[#This Row],[Reference]],metron,24,FALSE)</f>
        <v>1.917165005537099</v>
      </c>
      <c r="CG863">
        <f>VLOOKUP(Table3[[#This Row],[Reference]],metron,25,FALSE)</f>
        <v>8.4385382059800659E-2</v>
      </c>
      <c r="CH863">
        <f>VLOOKUP(Table3[[#This Row],[Reference]],metron,26,FALSE)</f>
        <v>0.1233665559246955</v>
      </c>
    </row>
    <row r="864" spans="1:86" hidden="1" x14ac:dyDescent="0.45">
      <c r="A864">
        <v>1620864000</v>
      </c>
      <c r="B864" t="s">
        <v>1224</v>
      </c>
      <c r="C864" t="s">
        <v>64</v>
      </c>
      <c r="D864" t="s">
        <v>65</v>
      </c>
      <c r="E864" t="s">
        <v>705</v>
      </c>
      <c r="F864" t="s">
        <v>671</v>
      </c>
      <c r="G864" t="s">
        <v>743</v>
      </c>
      <c r="H864" t="s">
        <v>65</v>
      </c>
      <c r="I864">
        <v>1.22</v>
      </c>
      <c r="J864">
        <v>2</v>
      </c>
      <c r="K864">
        <v>1.24</v>
      </c>
      <c r="L864">
        <v>1.98</v>
      </c>
      <c r="M864">
        <v>2</v>
      </c>
      <c r="N864">
        <v>1</v>
      </c>
      <c r="O864">
        <v>3</v>
      </c>
      <c r="P864">
        <v>2</v>
      </c>
      <c r="Q864">
        <v>1</v>
      </c>
      <c r="R864">
        <v>1</v>
      </c>
      <c r="S864" t="s">
        <v>1225</v>
      </c>
      <c r="T864">
        <v>34</v>
      </c>
      <c r="U864">
        <v>2</v>
      </c>
      <c r="V864">
        <v>5</v>
      </c>
      <c r="W864">
        <v>2</v>
      </c>
      <c r="X864">
        <v>0</v>
      </c>
      <c r="Y864">
        <v>1</v>
      </c>
      <c r="Z864">
        <v>0</v>
      </c>
      <c r="AA864">
        <v>1</v>
      </c>
      <c r="AB864">
        <v>1</v>
      </c>
      <c r="AC864">
        <v>1</v>
      </c>
      <c r="AD864">
        <v>0</v>
      </c>
      <c r="AE864">
        <v>8</v>
      </c>
      <c r="AF864">
        <v>15</v>
      </c>
      <c r="AG864">
        <v>4</v>
      </c>
      <c r="AH864">
        <v>6</v>
      </c>
      <c r="AI864">
        <v>4</v>
      </c>
      <c r="AJ864">
        <v>9</v>
      </c>
      <c r="AK864">
        <v>15</v>
      </c>
      <c r="AL864">
        <v>10</v>
      </c>
      <c r="AM864">
        <v>52</v>
      </c>
      <c r="AN864">
        <v>48</v>
      </c>
      <c r="AO864">
        <v>1.1100000000000001</v>
      </c>
      <c r="AP864">
        <v>1.84</v>
      </c>
      <c r="AQ864">
        <v>2.67</v>
      </c>
      <c r="AR864">
        <v>49</v>
      </c>
      <c r="AS864">
        <v>68</v>
      </c>
      <c r="AT864">
        <v>46</v>
      </c>
      <c r="AU864">
        <v>34</v>
      </c>
      <c r="AV864">
        <v>21</v>
      </c>
      <c r="AW864">
        <v>41</v>
      </c>
      <c r="AX864">
        <v>65</v>
      </c>
      <c r="AY864">
        <v>35</v>
      </c>
      <c r="AZ864">
        <v>84</v>
      </c>
      <c r="BA864">
        <v>10.36</v>
      </c>
      <c r="BB864">
        <v>4.0199999999999996</v>
      </c>
      <c r="BC864">
        <v>3.2</v>
      </c>
      <c r="BD864">
        <v>3.65</v>
      </c>
      <c r="BE864">
        <v>2.1</v>
      </c>
      <c r="BF864">
        <f>(1/BC864+1/BD864+1/BE864-1)/3</f>
        <v>2.0887692976734023E-2</v>
      </c>
      <c r="BG864">
        <f>1/Table3[[#This Row],[odds_ft_home_team_win]]-Table3[[#This Row],[Margin/3]]</f>
        <v>0.29161230702326596</v>
      </c>
      <c r="BH864">
        <f>1/Table3[[#This Row],[odds_ft_draw]]-Table3[[#This Row],[Margin/3]]</f>
        <v>0.25308490976299197</v>
      </c>
      <c r="BI864">
        <f>1/Table3[[#This Row],[odds_ft_away_team_win]]-Table3[[#This Row],[Margin/3]]</f>
        <v>0.45530278321374212</v>
      </c>
      <c r="BJ864">
        <f>MROUND(Table3[[#This Row],[ProbH]]*100,2)/100</f>
        <v>0.3</v>
      </c>
      <c r="BK864">
        <v>1.3</v>
      </c>
      <c r="BL864">
        <v>1.98</v>
      </c>
      <c r="BM864">
        <v>3.6</v>
      </c>
      <c r="BN864">
        <v>7.5</v>
      </c>
      <c r="BO864">
        <v>1.83</v>
      </c>
      <c r="BP864">
        <v>1.98</v>
      </c>
      <c r="BQ864" t="s">
        <v>723</v>
      </c>
      <c r="BR864">
        <f>VLOOKUP(Table3[[#This Row],[Reference]],metron,10,FALSE)</f>
        <v>2.5726407816919519</v>
      </c>
      <c r="BS864">
        <f>VLOOKUP(Table3[[#This Row],[Reference]],metron,11,FALSE)</f>
        <v>1.1805091283106199</v>
      </c>
      <c r="BT864">
        <f>VLOOKUP(Table3[[#This Row],[Reference]],metron,12,FALSE)</f>
        <v>1.3921316533813319</v>
      </c>
      <c r="BU864">
        <f>VLOOKUP(Table3[[#This Row],[Reference]],metron,13,FALSE)</f>
        <v>0.5209673269873939</v>
      </c>
      <c r="BV864">
        <f>VLOOKUP(Table3[[#This Row],[Reference]],metron,14,FALSE)</f>
        <v>0.61847182917417032</v>
      </c>
      <c r="BW864">
        <f>VLOOKUP(Table3[[#This Row],[Reference]],metron,15,FALSE)</f>
        <v>11.149200710479571</v>
      </c>
      <c r="BX864">
        <f>VLOOKUP(Table3[[#This Row],[Reference]],metron,16,FALSE)</f>
        <v>11.444049733570161</v>
      </c>
      <c r="BY864">
        <f>VLOOKUP(Table3[[#This Row],[Reference]],metron,17,FALSE)</f>
        <v>4.5257270693512304</v>
      </c>
      <c r="BZ864">
        <f>VLOOKUP(Table3[[#This Row],[Reference]],metron,18,FALSE)</f>
        <v>4.8465324384787474</v>
      </c>
      <c r="CA864">
        <f>VLOOKUP(Table3[[#This Row],[Reference]],metron,19,FALSE)</f>
        <v>6.6234736411283404</v>
      </c>
      <c r="CB864">
        <f>VLOOKUP(Table3[[#This Row],[Reference]],metron,20,FALSE)</f>
        <v>6.5975172950914134</v>
      </c>
      <c r="CC864">
        <f>VLOOKUP(Table3[[#This Row],[Reference]],metron,21,FALSE)</f>
        <v>12.90081154192967</v>
      </c>
      <c r="CD864">
        <f>VLOOKUP(Table3[[#This Row],[Reference]],metron,22,FALSE)</f>
        <v>13.00360685302074</v>
      </c>
      <c r="CE864">
        <f>VLOOKUP(Table3[[#This Row],[Reference]],metron,23,FALSE)</f>
        <v>1.7502145922746779</v>
      </c>
      <c r="CF864">
        <f>VLOOKUP(Table3[[#This Row],[Reference]],metron,24,FALSE)</f>
        <v>1.831402831402831</v>
      </c>
      <c r="CG864">
        <f>VLOOKUP(Table3[[#This Row],[Reference]],metron,25,FALSE)</f>
        <v>9.6525096525096526E-2</v>
      </c>
      <c r="CH864">
        <f>VLOOKUP(Table3[[#This Row],[Reference]],metron,26,FALSE)</f>
        <v>0.1244101244101244</v>
      </c>
    </row>
    <row r="865" spans="1:86" hidden="1" x14ac:dyDescent="0.45">
      <c r="A865">
        <v>1620871500</v>
      </c>
      <c r="B865" t="s">
        <v>1226</v>
      </c>
      <c r="C865" t="s">
        <v>64</v>
      </c>
      <c r="D865" t="s">
        <v>65</v>
      </c>
      <c r="E865" t="s">
        <v>677</v>
      </c>
      <c r="F865" t="s">
        <v>700</v>
      </c>
      <c r="G865" t="s">
        <v>760</v>
      </c>
      <c r="H865" t="s">
        <v>65</v>
      </c>
      <c r="I865">
        <v>1.1100000000000001</v>
      </c>
      <c r="J865">
        <v>1.41</v>
      </c>
      <c r="K865">
        <v>1.1399999999999999</v>
      </c>
      <c r="L865">
        <v>1.41</v>
      </c>
      <c r="M865">
        <v>1</v>
      </c>
      <c r="N865">
        <v>0</v>
      </c>
      <c r="O865">
        <v>1</v>
      </c>
      <c r="P865">
        <v>0</v>
      </c>
      <c r="Q865">
        <v>0</v>
      </c>
      <c r="R865">
        <v>0</v>
      </c>
      <c r="S865">
        <v>59</v>
      </c>
      <c r="U865">
        <v>3</v>
      </c>
      <c r="V865">
        <v>3</v>
      </c>
      <c r="W865">
        <v>1</v>
      </c>
      <c r="X865">
        <v>0</v>
      </c>
      <c r="Y865">
        <v>1</v>
      </c>
      <c r="Z865">
        <v>0</v>
      </c>
      <c r="AA865">
        <v>0</v>
      </c>
      <c r="AB865">
        <v>1</v>
      </c>
      <c r="AC865">
        <v>1</v>
      </c>
      <c r="AD865">
        <v>0</v>
      </c>
      <c r="AE865">
        <v>14</v>
      </c>
      <c r="AF865">
        <v>5</v>
      </c>
      <c r="AG865">
        <v>3</v>
      </c>
      <c r="AH865">
        <v>2</v>
      </c>
      <c r="AI865">
        <v>11</v>
      </c>
      <c r="AJ865">
        <v>3</v>
      </c>
      <c r="AK865">
        <v>10</v>
      </c>
      <c r="AL865">
        <v>17</v>
      </c>
      <c r="AM865">
        <v>46</v>
      </c>
      <c r="AN865">
        <v>54</v>
      </c>
      <c r="AO865">
        <v>1.41</v>
      </c>
      <c r="AP865">
        <v>0.69</v>
      </c>
      <c r="AQ865">
        <v>2.2599999999999998</v>
      </c>
      <c r="AR865">
        <v>46</v>
      </c>
      <c r="AS865">
        <v>55</v>
      </c>
      <c r="AT865">
        <v>35</v>
      </c>
      <c r="AU865">
        <v>25</v>
      </c>
      <c r="AV865">
        <v>14</v>
      </c>
      <c r="AW865">
        <v>31</v>
      </c>
      <c r="AX865">
        <v>65</v>
      </c>
      <c r="AY865">
        <v>35</v>
      </c>
      <c r="AZ865">
        <v>64</v>
      </c>
      <c r="BA865">
        <v>9.99</v>
      </c>
      <c r="BB865">
        <v>4.57</v>
      </c>
      <c r="BC865">
        <v>1.75</v>
      </c>
      <c r="BD865">
        <v>3.5</v>
      </c>
      <c r="BE865">
        <v>4</v>
      </c>
      <c r="BF865">
        <f>(1/BC865+1/BD865+1/BE865-1)/3</f>
        <v>3.5714285714285733E-2</v>
      </c>
      <c r="BG865">
        <f>1/Table3[[#This Row],[odds_ft_home_team_win]]-Table3[[#This Row],[Margin/3]]</f>
        <v>0.5357142857142857</v>
      </c>
      <c r="BH865">
        <f>1/Table3[[#This Row],[odds_ft_draw]]-Table3[[#This Row],[Margin/3]]</f>
        <v>0.24999999999999997</v>
      </c>
      <c r="BI865">
        <f>1/Table3[[#This Row],[odds_ft_away_team_win]]-Table3[[#This Row],[Margin/3]]</f>
        <v>0.21428571428571427</v>
      </c>
      <c r="BJ865">
        <f>MROUND(Table3[[#This Row],[ProbH]]*100,2)/100</f>
        <v>0.54</v>
      </c>
      <c r="BK865">
        <v>1.5</v>
      </c>
      <c r="BL865">
        <v>1.81</v>
      </c>
      <c r="BM865">
        <v>3.2</v>
      </c>
      <c r="BN865">
        <v>9.25</v>
      </c>
      <c r="BO865">
        <v>2.2999999999999998</v>
      </c>
      <c r="BP865">
        <v>1.57</v>
      </c>
      <c r="BQ865" t="s">
        <v>733</v>
      </c>
      <c r="BR865">
        <f>VLOOKUP(Table3[[#This Row],[Reference]],metron,10,FALSE)</f>
        <v>2.6359702267612941</v>
      </c>
      <c r="BS865">
        <f>VLOOKUP(Table3[[#This Row],[Reference]],metron,11,FALSE)</f>
        <v>1.684957590444867</v>
      </c>
      <c r="BT865">
        <f>VLOOKUP(Table3[[#This Row],[Reference]],metron,12,FALSE)</f>
        <v>0.95101263631642718</v>
      </c>
      <c r="BU865">
        <f>VLOOKUP(Table3[[#This Row],[Reference]],metron,13,FALSE)</f>
        <v>0.72650164445213783</v>
      </c>
      <c r="BV865">
        <f>VLOOKUP(Table3[[#This Row],[Reference]],metron,14,FALSE)</f>
        <v>0.42097974727367138</v>
      </c>
      <c r="BW865">
        <f>VLOOKUP(Table3[[#This Row],[Reference]],metron,15,FALSE)</f>
        <v>13.338806970509379</v>
      </c>
      <c r="BX865">
        <f>VLOOKUP(Table3[[#This Row],[Reference]],metron,16,FALSE)</f>
        <v>9.2530160857908843</v>
      </c>
      <c r="BY865">
        <f>VLOOKUP(Table3[[#This Row],[Reference]],metron,17,FALSE)</f>
        <v>5.9915081521739131</v>
      </c>
      <c r="BZ865">
        <f>VLOOKUP(Table3[[#This Row],[Reference]],metron,18,FALSE)</f>
        <v>3.9772418478260869</v>
      </c>
      <c r="CA865">
        <f>VLOOKUP(Table3[[#This Row],[Reference]],metron,19,FALSE)</f>
        <v>7.3472988183354664</v>
      </c>
      <c r="CB865">
        <f>VLOOKUP(Table3[[#This Row],[Reference]],metron,20,FALSE)</f>
        <v>5.2757742379647974</v>
      </c>
      <c r="CC865">
        <f>VLOOKUP(Table3[[#This Row],[Reference]],metron,21,FALSE)</f>
        <v>12.59428182437032</v>
      </c>
      <c r="CD865">
        <f>VLOOKUP(Table3[[#This Row],[Reference]],metron,22,FALSE)</f>
        <v>13.577944179714089</v>
      </c>
      <c r="CE865">
        <f>VLOOKUP(Table3[[#This Row],[Reference]],metron,23,FALSE)</f>
        <v>1.4276913099870301</v>
      </c>
      <c r="CF865">
        <f>VLOOKUP(Table3[[#This Row],[Reference]],metron,24,FALSE)</f>
        <v>1.940985732814527</v>
      </c>
      <c r="CG865">
        <f>VLOOKUP(Table3[[#This Row],[Reference]],metron,25,FALSE)</f>
        <v>8.0739299610894946E-2</v>
      </c>
      <c r="CH865">
        <f>VLOOKUP(Table3[[#This Row],[Reference]],metron,26,FALSE)</f>
        <v>0.12743190661478601</v>
      </c>
    </row>
    <row r="866" spans="1:86" hidden="1" x14ac:dyDescent="0.45">
      <c r="A866">
        <v>1620950400</v>
      </c>
      <c r="B866" t="s">
        <v>1227</v>
      </c>
      <c r="C866" t="s">
        <v>64</v>
      </c>
      <c r="D866" t="s">
        <v>65</v>
      </c>
      <c r="E866" t="s">
        <v>693</v>
      </c>
      <c r="F866" t="s">
        <v>694</v>
      </c>
      <c r="G866" t="s">
        <v>662</v>
      </c>
      <c r="H866" t="s">
        <v>65</v>
      </c>
      <c r="I866">
        <v>1.45</v>
      </c>
      <c r="J866">
        <v>2.0299999999999998</v>
      </c>
      <c r="K866">
        <v>1.4</v>
      </c>
      <c r="L866">
        <v>2</v>
      </c>
      <c r="M866">
        <v>3</v>
      </c>
      <c r="N866">
        <v>1</v>
      </c>
      <c r="O866">
        <v>4</v>
      </c>
      <c r="P866">
        <v>2</v>
      </c>
      <c r="Q866">
        <v>1</v>
      </c>
      <c r="R866">
        <v>1</v>
      </c>
      <c r="S866" t="s">
        <v>1228</v>
      </c>
      <c r="T866" t="s">
        <v>84</v>
      </c>
      <c r="U866">
        <v>3</v>
      </c>
      <c r="V866">
        <v>5</v>
      </c>
      <c r="W866">
        <v>0</v>
      </c>
      <c r="X866">
        <v>0</v>
      </c>
      <c r="Y866">
        <v>1</v>
      </c>
      <c r="Z866">
        <v>1</v>
      </c>
      <c r="AA866">
        <v>0</v>
      </c>
      <c r="AB866">
        <v>0</v>
      </c>
      <c r="AC866">
        <v>1</v>
      </c>
      <c r="AD866">
        <v>1</v>
      </c>
      <c r="AE866">
        <v>16</v>
      </c>
      <c r="AF866">
        <v>13</v>
      </c>
      <c r="AG866">
        <v>4</v>
      </c>
      <c r="AH866">
        <v>5</v>
      </c>
      <c r="AI866">
        <v>12</v>
      </c>
      <c r="AJ866">
        <v>8</v>
      </c>
      <c r="AK866">
        <v>8</v>
      </c>
      <c r="AL866">
        <v>12</v>
      </c>
      <c r="AM866">
        <v>42</v>
      </c>
      <c r="AN866">
        <v>58</v>
      </c>
      <c r="AO866">
        <v>1.55</v>
      </c>
      <c r="AP866">
        <v>1.45</v>
      </c>
      <c r="AQ866">
        <v>2.4</v>
      </c>
      <c r="AR866">
        <v>53</v>
      </c>
      <c r="AS866">
        <v>67</v>
      </c>
      <c r="AT866">
        <v>41</v>
      </c>
      <c r="AU866">
        <v>26</v>
      </c>
      <c r="AV866">
        <v>8</v>
      </c>
      <c r="AW866">
        <v>29</v>
      </c>
      <c r="AX866">
        <v>67</v>
      </c>
      <c r="AY866">
        <v>36</v>
      </c>
      <c r="AZ866">
        <v>77</v>
      </c>
      <c r="BA866">
        <v>10.47</v>
      </c>
      <c r="BB866">
        <v>3.74</v>
      </c>
      <c r="BC866">
        <v>2.5</v>
      </c>
      <c r="BD866">
        <v>3.15</v>
      </c>
      <c r="BE866">
        <v>2.85</v>
      </c>
      <c r="BF866">
        <f>(1/BC866+1/BD866+1/BE866-1)/3</f>
        <v>2.2779170147591159E-2</v>
      </c>
      <c r="BG866">
        <f>1/Table3[[#This Row],[odds_ft_home_team_win]]-Table3[[#This Row],[Margin/3]]</f>
        <v>0.37722082985240885</v>
      </c>
      <c r="BH866">
        <f>1/Table3[[#This Row],[odds_ft_draw]]-Table3[[#This Row],[Margin/3]]</f>
        <v>0.29468114731272627</v>
      </c>
      <c r="BI866">
        <f>1/Table3[[#This Row],[odds_ft_away_team_win]]-Table3[[#This Row],[Margin/3]]</f>
        <v>0.32809802283486494</v>
      </c>
      <c r="BJ866">
        <f>MROUND(Table3[[#This Row],[ProbH]]*100,2)/100</f>
        <v>0.38</v>
      </c>
      <c r="BK866">
        <v>1.48</v>
      </c>
      <c r="BL866">
        <v>2.2999999999999998</v>
      </c>
      <c r="BM866">
        <v>4.1500000000000004</v>
      </c>
      <c r="BN866">
        <v>8.5</v>
      </c>
      <c r="BO866">
        <v>2.0499999999999998</v>
      </c>
      <c r="BP866">
        <v>1.71</v>
      </c>
      <c r="BQ866" t="s">
        <v>698</v>
      </c>
      <c r="BR866">
        <f>VLOOKUP(Table3[[#This Row],[Reference]],metron,10,FALSE)</f>
        <v>2.4900895140664963</v>
      </c>
      <c r="BS866">
        <f>VLOOKUP(Table3[[#This Row],[Reference]],metron,11,FALSE)</f>
        <v>1.330562659846547</v>
      </c>
      <c r="BT866">
        <f>VLOOKUP(Table3[[#This Row],[Reference]],metron,12,FALSE)</f>
        <v>1.1595268542199491</v>
      </c>
      <c r="BU866">
        <f>VLOOKUP(Table3[[#This Row],[Reference]],metron,13,FALSE)</f>
        <v>0.59053607588191415</v>
      </c>
      <c r="BV866">
        <f>VLOOKUP(Table3[[#This Row],[Reference]],metron,14,FALSE)</f>
        <v>0.50069274219332838</v>
      </c>
      <c r="BW866">
        <f>VLOOKUP(Table3[[#This Row],[Reference]],metron,15,FALSE)</f>
        <v>11.79715236686391</v>
      </c>
      <c r="BX866">
        <f>VLOOKUP(Table3[[#This Row],[Reference]],metron,16,FALSE)</f>
        <v>10.317122781065089</v>
      </c>
      <c r="BY866">
        <f>VLOOKUP(Table3[[#This Row],[Reference]],metron,17,FALSE)</f>
        <v>5.0637025966747622</v>
      </c>
      <c r="BZ866">
        <f>VLOOKUP(Table3[[#This Row],[Reference]],metron,18,FALSE)</f>
        <v>4.4674014571268454</v>
      </c>
      <c r="CA866">
        <f>VLOOKUP(Table3[[#This Row],[Reference]],metron,19,FALSE)</f>
        <v>6.7334497701891483</v>
      </c>
      <c r="CB866">
        <f>VLOOKUP(Table3[[#This Row],[Reference]],metron,20,FALSE)</f>
        <v>5.849721323938244</v>
      </c>
      <c r="CC866">
        <f>VLOOKUP(Table3[[#This Row],[Reference]],metron,21,FALSE)</f>
        <v>12.89644194756554</v>
      </c>
      <c r="CD866">
        <f>VLOOKUP(Table3[[#This Row],[Reference]],metron,22,FALSE)</f>
        <v>13.3434456928839</v>
      </c>
      <c r="CE866">
        <f>VLOOKUP(Table3[[#This Row],[Reference]],metron,23,FALSE)</f>
        <v>1.6144382124117971</v>
      </c>
      <c r="CF866">
        <f>VLOOKUP(Table3[[#This Row],[Reference]],metron,24,FALSE)</f>
        <v>1.9032024606477289</v>
      </c>
      <c r="CG866">
        <f>VLOOKUP(Table3[[#This Row],[Reference]],metron,25,FALSE)</f>
        <v>9.372172969060974E-2</v>
      </c>
      <c r="CH866">
        <f>VLOOKUP(Table3[[#This Row],[Reference]],metron,26,FALSE)</f>
        <v>0.11669983716301791</v>
      </c>
    </row>
    <row r="867" spans="1:86" hidden="1" x14ac:dyDescent="0.45">
      <c r="A867">
        <v>1620957900</v>
      </c>
      <c r="B867" t="s">
        <v>1229</v>
      </c>
      <c r="C867" t="s">
        <v>64</v>
      </c>
      <c r="D867" t="s">
        <v>65</v>
      </c>
      <c r="E867" t="s">
        <v>672</v>
      </c>
      <c r="F867" t="s">
        <v>704</v>
      </c>
      <c r="G867" t="s">
        <v>668</v>
      </c>
      <c r="H867" t="s">
        <v>65</v>
      </c>
      <c r="I867">
        <v>1.5</v>
      </c>
      <c r="J867">
        <v>1.66</v>
      </c>
      <c r="K867">
        <v>1.48</v>
      </c>
      <c r="L867">
        <v>1.59</v>
      </c>
      <c r="M867">
        <v>2</v>
      </c>
      <c r="N867">
        <v>1</v>
      </c>
      <c r="O867">
        <v>3</v>
      </c>
      <c r="P867">
        <v>1</v>
      </c>
      <c r="Q867">
        <v>0</v>
      </c>
      <c r="R867">
        <v>1</v>
      </c>
      <c r="S867" t="s">
        <v>158</v>
      </c>
      <c r="T867">
        <v>19</v>
      </c>
      <c r="U867">
        <v>10</v>
      </c>
      <c r="V867">
        <v>5</v>
      </c>
      <c r="W867">
        <v>2</v>
      </c>
      <c r="X867">
        <v>0</v>
      </c>
      <c r="Y867">
        <v>3</v>
      </c>
      <c r="Z867">
        <v>0</v>
      </c>
      <c r="AA867">
        <v>1</v>
      </c>
      <c r="AB867">
        <v>1</v>
      </c>
      <c r="AC867">
        <v>2</v>
      </c>
      <c r="AD867">
        <v>1</v>
      </c>
      <c r="AE867">
        <v>17</v>
      </c>
      <c r="AF867">
        <v>8</v>
      </c>
      <c r="AG867">
        <v>6</v>
      </c>
      <c r="AH867">
        <v>2</v>
      </c>
      <c r="AI867">
        <v>11</v>
      </c>
      <c r="AJ867">
        <v>6</v>
      </c>
      <c r="AK867">
        <v>3</v>
      </c>
      <c r="AL867">
        <v>9</v>
      </c>
      <c r="AM867">
        <v>50</v>
      </c>
      <c r="AN867">
        <v>50</v>
      </c>
      <c r="AO867">
        <v>0</v>
      </c>
      <c r="AP867">
        <v>0</v>
      </c>
      <c r="AQ867">
        <v>2.39</v>
      </c>
      <c r="AR867">
        <v>57</v>
      </c>
      <c r="AS867">
        <v>73</v>
      </c>
      <c r="AT867">
        <v>44</v>
      </c>
      <c r="AU867">
        <v>20</v>
      </c>
      <c r="AV867">
        <v>5</v>
      </c>
      <c r="AW867">
        <v>31</v>
      </c>
      <c r="AX867">
        <v>72</v>
      </c>
      <c r="AY867">
        <v>38</v>
      </c>
      <c r="AZ867">
        <v>76</v>
      </c>
      <c r="BA867">
        <v>11.29</v>
      </c>
      <c r="BB867">
        <v>3.95</v>
      </c>
      <c r="BC867">
        <v>2.68</v>
      </c>
      <c r="BD867">
        <v>2.88</v>
      </c>
      <c r="BE867">
        <v>2.44</v>
      </c>
      <c r="BF867">
        <f>(1/BC867+1/BD867+1/BE867-1)/3</f>
        <v>4.3397538718067175E-2</v>
      </c>
      <c r="BG867">
        <f>1/Table3[[#This Row],[odds_ft_home_team_win]]-Table3[[#This Row],[Margin/3]]</f>
        <v>0.32973678964014175</v>
      </c>
      <c r="BH867">
        <f>1/Table3[[#This Row],[odds_ft_draw]]-Table3[[#This Row],[Margin/3]]</f>
        <v>0.30382468350415504</v>
      </c>
      <c r="BI867">
        <f>1/Table3[[#This Row],[odds_ft_away_team_win]]-Table3[[#This Row],[Margin/3]]</f>
        <v>0.36643852685570333</v>
      </c>
      <c r="BJ867">
        <f>MROUND(Table3[[#This Row],[ProbH]]*100,2)/100</f>
        <v>0.32</v>
      </c>
      <c r="BK867">
        <v>1.4</v>
      </c>
      <c r="BL867">
        <v>2.17</v>
      </c>
      <c r="BM867">
        <v>3.6</v>
      </c>
      <c r="BN867">
        <v>7.25</v>
      </c>
      <c r="BO867">
        <v>1.87</v>
      </c>
      <c r="BP867">
        <v>1.91</v>
      </c>
      <c r="BQ867" t="s">
        <v>729</v>
      </c>
      <c r="BR867">
        <f>VLOOKUP(Table3[[#This Row],[Reference]],metron,10,FALSE)</f>
        <v>2.5313454284174597</v>
      </c>
      <c r="BS867">
        <f>VLOOKUP(Table3[[#This Row],[Reference]],metron,11,FALSE)</f>
        <v>1.210167055864918</v>
      </c>
      <c r="BT867">
        <f>VLOOKUP(Table3[[#This Row],[Reference]],metron,12,FALSE)</f>
        <v>1.3211783725525419</v>
      </c>
      <c r="BU867">
        <f>VLOOKUP(Table3[[#This Row],[Reference]],metron,13,FALSE)</f>
        <v>0.53135669362084459</v>
      </c>
      <c r="BV867">
        <f>VLOOKUP(Table3[[#This Row],[Reference]],metron,14,FALSE)</f>
        <v>0.55633423180592989</v>
      </c>
      <c r="BW867">
        <f>VLOOKUP(Table3[[#This Row],[Reference]],metron,15,FALSE)</f>
        <v>11.21109010712035</v>
      </c>
      <c r="BX867">
        <f>VLOOKUP(Table3[[#This Row],[Reference]],metron,16,FALSE)</f>
        <v>11.01700787401575</v>
      </c>
      <c r="BY867">
        <f>VLOOKUP(Table3[[#This Row],[Reference]],metron,17,FALSE)</f>
        <v>4.6792332268370611</v>
      </c>
      <c r="BZ867">
        <f>VLOOKUP(Table3[[#This Row],[Reference]],metron,18,FALSE)</f>
        <v>4.7080804854679013</v>
      </c>
      <c r="CA867">
        <f>VLOOKUP(Table3[[#This Row],[Reference]],metron,19,FALSE)</f>
        <v>6.5318568802832893</v>
      </c>
      <c r="CB867">
        <f>VLOOKUP(Table3[[#This Row],[Reference]],metron,20,FALSE)</f>
        <v>6.3089273885478487</v>
      </c>
      <c r="CC867">
        <f>VLOOKUP(Table3[[#This Row],[Reference]],metron,21,FALSE)</f>
        <v>12.72547770700637</v>
      </c>
      <c r="CD867">
        <f>VLOOKUP(Table3[[#This Row],[Reference]],metron,22,FALSE)</f>
        <v>13.06847133757962</v>
      </c>
      <c r="CE867">
        <f>VLOOKUP(Table3[[#This Row],[Reference]],metron,23,FALSE)</f>
        <v>1.6902356902356901</v>
      </c>
      <c r="CF867">
        <f>VLOOKUP(Table3[[#This Row],[Reference]],metron,24,FALSE)</f>
        <v>1.8050198959289869</v>
      </c>
      <c r="CG867">
        <f>VLOOKUP(Table3[[#This Row],[Reference]],metron,25,FALSE)</f>
        <v>0.105907560453015</v>
      </c>
      <c r="CH867">
        <f>VLOOKUP(Table3[[#This Row],[Reference]],metron,26,FALSE)</f>
        <v>0.1141720232629324</v>
      </c>
    </row>
    <row r="868" spans="1:86" x14ac:dyDescent="0.45">
      <c r="A868">
        <v>1621119600</v>
      </c>
      <c r="B868" t="s">
        <v>1230</v>
      </c>
      <c r="C868" t="s">
        <v>64</v>
      </c>
      <c r="D868" t="s">
        <v>65</v>
      </c>
      <c r="E868" t="s">
        <v>700</v>
      </c>
      <c r="F868" t="s">
        <v>677</v>
      </c>
      <c r="G868" t="s">
        <v>720</v>
      </c>
      <c r="H868" t="s">
        <v>65</v>
      </c>
      <c r="I868">
        <v>1.37</v>
      </c>
      <c r="J868">
        <v>1.17</v>
      </c>
      <c r="K868">
        <v>1.41</v>
      </c>
      <c r="L868">
        <v>1.1399999999999999</v>
      </c>
      <c r="M868">
        <v>1</v>
      </c>
      <c r="N868">
        <v>0</v>
      </c>
      <c r="O868">
        <v>1</v>
      </c>
      <c r="P868">
        <v>0</v>
      </c>
      <c r="Q868">
        <v>0</v>
      </c>
      <c r="R868">
        <v>0</v>
      </c>
      <c r="S868">
        <v>70</v>
      </c>
      <c r="U868">
        <v>3</v>
      </c>
      <c r="V868">
        <v>5</v>
      </c>
      <c r="W868">
        <v>2</v>
      </c>
      <c r="X868">
        <v>0</v>
      </c>
      <c r="Y868">
        <v>3</v>
      </c>
      <c r="Z868">
        <v>0</v>
      </c>
      <c r="AA868">
        <v>0</v>
      </c>
      <c r="AB868">
        <v>2</v>
      </c>
      <c r="AC868">
        <v>1</v>
      </c>
      <c r="AD868">
        <v>2</v>
      </c>
      <c r="AE868">
        <v>16</v>
      </c>
      <c r="AF868">
        <v>15</v>
      </c>
      <c r="AG868">
        <v>3</v>
      </c>
      <c r="AH868">
        <v>5</v>
      </c>
      <c r="AI868">
        <v>13</v>
      </c>
      <c r="AJ868">
        <v>10</v>
      </c>
      <c r="AK868">
        <v>17</v>
      </c>
      <c r="AL868">
        <v>15</v>
      </c>
      <c r="AM868">
        <v>58</v>
      </c>
      <c r="AN868">
        <v>42</v>
      </c>
      <c r="AO868">
        <v>1.67</v>
      </c>
      <c r="AP868">
        <v>1.57</v>
      </c>
      <c r="AQ868">
        <v>2.23</v>
      </c>
      <c r="AR868">
        <v>45</v>
      </c>
      <c r="AS868">
        <v>54</v>
      </c>
      <c r="AT868">
        <v>34</v>
      </c>
      <c r="AU868">
        <v>25</v>
      </c>
      <c r="AV868">
        <v>13</v>
      </c>
      <c r="AW868">
        <v>30</v>
      </c>
      <c r="AX868">
        <v>63</v>
      </c>
      <c r="AY868">
        <v>34</v>
      </c>
      <c r="AZ868">
        <v>65</v>
      </c>
      <c r="BA868">
        <v>9.8699999999999992</v>
      </c>
      <c r="BB868">
        <v>4.5</v>
      </c>
      <c r="BC868">
        <v>2.75</v>
      </c>
      <c r="BD868">
        <v>2.9</v>
      </c>
      <c r="BE868">
        <v>2.8</v>
      </c>
      <c r="BF868">
        <f>(1/BC868+1/BD868+1/BE868-1)/3</f>
        <v>2.1868935662039107E-2</v>
      </c>
      <c r="BG868">
        <f>1/Table3[[#This Row],[odds_ft_home_team_win]]-Table3[[#This Row],[Margin/3]]</f>
        <v>0.34176742797432452</v>
      </c>
      <c r="BH868">
        <f>1/Table3[[#This Row],[odds_ft_draw]]-Table3[[#This Row],[Margin/3]]</f>
        <v>0.32295865054485745</v>
      </c>
      <c r="BI868">
        <f>1/Table3[[#This Row],[odds_ft_away_team_win]]-Table3[[#This Row],[Margin/3]]</f>
        <v>0.33527392148081803</v>
      </c>
      <c r="BJ868">
        <f>MROUND(Table3[[#This Row],[ProbH]]*100,2)/100</f>
        <v>0.34</v>
      </c>
      <c r="BK868">
        <v>1.57</v>
      </c>
      <c r="BL868">
        <v>2.5</v>
      </c>
      <c r="BM868">
        <v>4.6500000000000004</v>
      </c>
      <c r="BN868">
        <v>9.75</v>
      </c>
      <c r="BO868">
        <v>2.15</v>
      </c>
      <c r="BP868">
        <v>1.65</v>
      </c>
      <c r="BQ868" t="s">
        <v>711</v>
      </c>
      <c r="BR868">
        <f>VLOOKUP(Table3[[#This Row],[Reference]],metron,10,FALSE)</f>
        <v>2.5229727551184897</v>
      </c>
      <c r="BS868">
        <f>VLOOKUP(Table3[[#This Row],[Reference]],metron,11,FALSE)</f>
        <v>1.228921489601805</v>
      </c>
      <c r="BT868">
        <f>VLOOKUP(Table3[[#This Row],[Reference]],metron,12,FALSE)</f>
        <v>1.2940512655166849</v>
      </c>
      <c r="BU868">
        <f>VLOOKUP(Table3[[#This Row],[Reference]],metron,13,FALSE)</f>
        <v>0.53240890035472432</v>
      </c>
      <c r="BV868">
        <f>VLOOKUP(Table3[[#This Row],[Reference]],metron,14,FALSE)</f>
        <v>0.56514027732989358</v>
      </c>
      <c r="BW868">
        <f>VLOOKUP(Table3[[#This Row],[Reference]],metron,15,FALSE)</f>
        <v>11.417888124439131</v>
      </c>
      <c r="BX868">
        <f>VLOOKUP(Table3[[#This Row],[Reference]],metron,16,FALSE)</f>
        <v>10.76308704756207</v>
      </c>
      <c r="BY868">
        <f>VLOOKUP(Table3[[#This Row],[Reference]],metron,17,FALSE)</f>
        <v>4.8317672021824798</v>
      </c>
      <c r="BZ868">
        <f>VLOOKUP(Table3[[#This Row],[Reference]],metron,18,FALSE)</f>
        <v>4.6698999696877843</v>
      </c>
      <c r="CA868">
        <f>VLOOKUP(Table3[[#This Row],[Reference]],metron,19,FALSE)</f>
        <v>6.5861209222566508</v>
      </c>
      <c r="CB868">
        <f>VLOOKUP(Table3[[#This Row],[Reference]],metron,20,FALSE)</f>
        <v>6.093187077874286</v>
      </c>
      <c r="CC868">
        <f>VLOOKUP(Table3[[#This Row],[Reference]],metron,21,FALSE)</f>
        <v>12.685679611650491</v>
      </c>
      <c r="CD868">
        <f>VLOOKUP(Table3[[#This Row],[Reference]],metron,22,FALSE)</f>
        <v>13.02639563106796</v>
      </c>
      <c r="CE868">
        <f>VLOOKUP(Table3[[#This Row],[Reference]],metron,23,FALSE)</f>
        <v>1.6481211768132831</v>
      </c>
      <c r="CF868">
        <f>VLOOKUP(Table3[[#This Row],[Reference]],metron,24,FALSE)</f>
        <v>1.8572676958928049</v>
      </c>
      <c r="CG868">
        <f>VLOOKUP(Table3[[#This Row],[Reference]],metron,25,FALSE)</f>
        <v>9.641712787649287E-2</v>
      </c>
      <c r="CH868">
        <f>VLOOKUP(Table3[[#This Row],[Reference]],metron,26,FALSE)</f>
        <v>0.11302068161957469</v>
      </c>
    </row>
    <row r="869" spans="1:86" hidden="1" x14ac:dyDescent="0.45">
      <c r="A869">
        <v>1621127100</v>
      </c>
      <c r="B869" t="s">
        <v>1231</v>
      </c>
      <c r="C869" t="s">
        <v>64</v>
      </c>
      <c r="D869" t="s">
        <v>65</v>
      </c>
      <c r="E869" t="s">
        <v>671</v>
      </c>
      <c r="F869" t="s">
        <v>705</v>
      </c>
      <c r="G869" t="s">
        <v>673</v>
      </c>
      <c r="H869" t="s">
        <v>65</v>
      </c>
      <c r="I869">
        <v>1.95</v>
      </c>
      <c r="J869">
        <v>1.27</v>
      </c>
      <c r="K869">
        <v>1.98</v>
      </c>
      <c r="L869">
        <v>1.24</v>
      </c>
      <c r="M869">
        <v>3</v>
      </c>
      <c r="N869">
        <v>1</v>
      </c>
      <c r="O869">
        <v>4</v>
      </c>
      <c r="P869">
        <v>2</v>
      </c>
      <c r="Q869">
        <v>1</v>
      </c>
      <c r="R869">
        <v>1</v>
      </c>
      <c r="S869" t="s">
        <v>1232</v>
      </c>
      <c r="T869">
        <v>14</v>
      </c>
      <c r="U869">
        <v>5</v>
      </c>
      <c r="V869">
        <v>4</v>
      </c>
      <c r="W869">
        <v>1</v>
      </c>
      <c r="X869">
        <v>0</v>
      </c>
      <c r="Y869">
        <v>2</v>
      </c>
      <c r="Z869">
        <v>0</v>
      </c>
      <c r="AA869">
        <v>0</v>
      </c>
      <c r="AB869">
        <v>1</v>
      </c>
      <c r="AC869">
        <v>2</v>
      </c>
      <c r="AD869">
        <v>0</v>
      </c>
      <c r="AE869">
        <v>20</v>
      </c>
      <c r="AF869">
        <v>12</v>
      </c>
      <c r="AG869">
        <v>7</v>
      </c>
      <c r="AH869">
        <v>3</v>
      </c>
      <c r="AI869">
        <v>13</v>
      </c>
      <c r="AJ869">
        <v>9</v>
      </c>
      <c r="AK869">
        <v>8</v>
      </c>
      <c r="AL869">
        <v>6</v>
      </c>
      <c r="AM869">
        <v>57</v>
      </c>
      <c r="AN869">
        <v>43</v>
      </c>
      <c r="AO869">
        <v>2.2799999999999998</v>
      </c>
      <c r="AP869">
        <v>1.25</v>
      </c>
      <c r="AQ869">
        <v>2.68</v>
      </c>
      <c r="AR869">
        <v>51</v>
      </c>
      <c r="AS869">
        <v>69</v>
      </c>
      <c r="AT869">
        <v>48</v>
      </c>
      <c r="AU869">
        <v>34</v>
      </c>
      <c r="AV869">
        <v>20</v>
      </c>
      <c r="AW869">
        <v>43</v>
      </c>
      <c r="AX869">
        <v>66</v>
      </c>
      <c r="AY869">
        <v>35</v>
      </c>
      <c r="AZ869">
        <v>84</v>
      </c>
      <c r="BA869">
        <v>10.27</v>
      </c>
      <c r="BB869">
        <v>3.99</v>
      </c>
      <c r="BC869">
        <v>1.37</v>
      </c>
      <c r="BD869">
        <v>4.45</v>
      </c>
      <c r="BE869">
        <v>8.25</v>
      </c>
      <c r="BF869">
        <f>(1/BC869+1/BD869+1/BE869-1)/3</f>
        <v>2.5286076544995595E-2</v>
      </c>
      <c r="BG869">
        <f>1/Table3[[#This Row],[odds_ft_home_team_win]]-Table3[[#This Row],[Margin/3]]</f>
        <v>0.70464093075427447</v>
      </c>
      <c r="BH869">
        <f>1/Table3[[#This Row],[odds_ft_draw]]-Table3[[#This Row],[Margin/3]]</f>
        <v>0.1994330245785999</v>
      </c>
      <c r="BI869">
        <f>1/Table3[[#This Row],[odds_ft_away_team_win]]-Table3[[#This Row],[Margin/3]]</f>
        <v>9.5926044667125621E-2</v>
      </c>
      <c r="BJ869">
        <f>MROUND(Table3[[#This Row],[ProbH]]*100,2)/100</f>
        <v>0.7</v>
      </c>
      <c r="BK869">
        <v>1.26</v>
      </c>
      <c r="BL869">
        <v>1.71</v>
      </c>
      <c r="BM869">
        <v>2.8</v>
      </c>
      <c r="BN869">
        <v>5.25</v>
      </c>
      <c r="BO869">
        <v>2</v>
      </c>
      <c r="BP869">
        <v>1.77</v>
      </c>
      <c r="BQ869" t="s">
        <v>770</v>
      </c>
      <c r="BR869">
        <f>VLOOKUP(Table3[[#This Row],[Reference]],metron,10,FALSE)</f>
        <v>2.9925826028320968</v>
      </c>
      <c r="BS869">
        <f>VLOOKUP(Table3[[#This Row],[Reference]],metron,11,FALSE)</f>
        <v>2.224544841537424</v>
      </c>
      <c r="BT869">
        <f>VLOOKUP(Table3[[#This Row],[Reference]],metron,12,FALSE)</f>
        <v>0.76803776129467294</v>
      </c>
      <c r="BU869">
        <f>VLOOKUP(Table3[[#This Row],[Reference]],metron,13,FALSE)</f>
        <v>0.96561024949426832</v>
      </c>
      <c r="BV869">
        <f>VLOOKUP(Table3[[#This Row],[Reference]],metron,14,FALSE)</f>
        <v>0.34187457855697911</v>
      </c>
      <c r="BW869">
        <f>VLOOKUP(Table3[[#This Row],[Reference]],metron,15,FALSE)</f>
        <v>16.100000000000001</v>
      </c>
      <c r="BX869">
        <f>VLOOKUP(Table3[[#This Row],[Reference]],metron,16,FALSE)</f>
        <v>8.3493506493506491</v>
      </c>
      <c r="BY869">
        <f>VLOOKUP(Table3[[#This Row],[Reference]],metron,17,FALSE)</f>
        <v>7.2678100263852254</v>
      </c>
      <c r="BZ869">
        <f>VLOOKUP(Table3[[#This Row],[Reference]],metron,18,FALSE)</f>
        <v>3.2770448548812658</v>
      </c>
      <c r="CA869">
        <f>VLOOKUP(Table3[[#This Row],[Reference]],metron,19,FALSE)</f>
        <v>8.832189973614776</v>
      </c>
      <c r="CB869">
        <f>VLOOKUP(Table3[[#This Row],[Reference]],metron,20,FALSE)</f>
        <v>5.0723057944693828</v>
      </c>
      <c r="CC869">
        <f>VLOOKUP(Table3[[#This Row],[Reference]],metron,21,FALSE)</f>
        <v>11.95872170439414</v>
      </c>
      <c r="CD869">
        <f>VLOOKUP(Table3[[#This Row],[Reference]],metron,22,FALSE)</f>
        <v>13.450066577896139</v>
      </c>
      <c r="CE869">
        <f>VLOOKUP(Table3[[#This Row],[Reference]],metron,23,FALSE)</f>
        <v>1.301526717557252</v>
      </c>
      <c r="CF869">
        <f>VLOOKUP(Table3[[#This Row],[Reference]],metron,24,FALSE)</f>
        <v>1.9796437659033079</v>
      </c>
      <c r="CG869">
        <f>VLOOKUP(Table3[[#This Row],[Reference]],metron,25,FALSE)</f>
        <v>5.3435114503816793E-2</v>
      </c>
      <c r="CH869">
        <f>VLOOKUP(Table3[[#This Row],[Reference]],metron,26,FALSE)</f>
        <v>0.1183206106870229</v>
      </c>
    </row>
    <row r="870" spans="1:86" hidden="1" x14ac:dyDescent="0.45">
      <c r="A870">
        <v>1621206000</v>
      </c>
      <c r="B870" t="s">
        <v>1233</v>
      </c>
      <c r="C870" t="s">
        <v>64</v>
      </c>
      <c r="D870" t="s">
        <v>65</v>
      </c>
      <c r="E870" t="s">
        <v>704</v>
      </c>
      <c r="F870" t="s">
        <v>672</v>
      </c>
      <c r="G870" t="s">
        <v>678</v>
      </c>
      <c r="H870" t="s">
        <v>65</v>
      </c>
      <c r="I870">
        <v>1.61</v>
      </c>
      <c r="J870">
        <v>1.54</v>
      </c>
      <c r="K870">
        <v>1.59</v>
      </c>
      <c r="L870">
        <v>1.48</v>
      </c>
      <c r="M870">
        <v>1</v>
      </c>
      <c r="N870">
        <v>1</v>
      </c>
      <c r="O870">
        <v>2</v>
      </c>
      <c r="P870">
        <v>1</v>
      </c>
      <c r="Q870">
        <v>1</v>
      </c>
      <c r="R870">
        <v>0</v>
      </c>
      <c r="S870">
        <v>30</v>
      </c>
      <c r="T870" t="s">
        <v>91</v>
      </c>
      <c r="U870">
        <v>9</v>
      </c>
      <c r="V870">
        <v>5</v>
      </c>
      <c r="W870">
        <v>4</v>
      </c>
      <c r="X870">
        <v>0</v>
      </c>
      <c r="Y870">
        <v>2</v>
      </c>
      <c r="Z870">
        <v>0</v>
      </c>
      <c r="AA870">
        <v>1</v>
      </c>
      <c r="AB870">
        <v>3</v>
      </c>
      <c r="AC870">
        <v>0</v>
      </c>
      <c r="AD870">
        <v>2</v>
      </c>
      <c r="AE870">
        <v>18</v>
      </c>
      <c r="AF870">
        <v>8</v>
      </c>
      <c r="AG870">
        <v>7</v>
      </c>
      <c r="AH870">
        <v>2</v>
      </c>
      <c r="AI870">
        <v>11</v>
      </c>
      <c r="AJ870">
        <v>6</v>
      </c>
      <c r="AK870">
        <v>16</v>
      </c>
      <c r="AL870">
        <v>9</v>
      </c>
      <c r="AM870">
        <v>43</v>
      </c>
      <c r="AN870">
        <v>57</v>
      </c>
      <c r="AO870">
        <v>2.0299999999999998</v>
      </c>
      <c r="AP870">
        <v>1.19</v>
      </c>
      <c r="AQ870">
        <v>2.4</v>
      </c>
      <c r="AR870">
        <v>58</v>
      </c>
      <c r="AS870">
        <v>74</v>
      </c>
      <c r="AT870">
        <v>45</v>
      </c>
      <c r="AU870">
        <v>19</v>
      </c>
      <c r="AV870">
        <v>4</v>
      </c>
      <c r="AW870">
        <v>31</v>
      </c>
      <c r="AX870">
        <v>73</v>
      </c>
      <c r="AY870">
        <v>40</v>
      </c>
      <c r="AZ870">
        <v>77</v>
      </c>
      <c r="BA870">
        <v>11.39</v>
      </c>
      <c r="BB870">
        <v>3.98</v>
      </c>
      <c r="BC870">
        <v>1.61</v>
      </c>
      <c r="BD870">
        <v>3.95</v>
      </c>
      <c r="BE870">
        <v>5.25</v>
      </c>
      <c r="BF870">
        <f>(1/BC870+1/BD870+1/BE870-1)/3</f>
        <v>2.158625328685863E-2</v>
      </c>
      <c r="BG870">
        <f>1/Table3[[#This Row],[odds_ft_home_team_win]]-Table3[[#This Row],[Margin/3]]</f>
        <v>0.59953175913550161</v>
      </c>
      <c r="BH870">
        <f>1/Table3[[#This Row],[odds_ft_draw]]-Table3[[#This Row],[Margin/3]]</f>
        <v>0.23157830367516666</v>
      </c>
      <c r="BI870">
        <f>1/Table3[[#This Row],[odds_ft_away_team_win]]-Table3[[#This Row],[Margin/3]]</f>
        <v>0.16888993718933185</v>
      </c>
      <c r="BJ870">
        <f>MROUND(Table3[[#This Row],[ProbH]]*100,2)/100</f>
        <v>0.6</v>
      </c>
      <c r="BK870">
        <v>1.29</v>
      </c>
      <c r="BL870">
        <v>1.87</v>
      </c>
      <c r="BM870">
        <v>3.1</v>
      </c>
      <c r="BN870">
        <v>6</v>
      </c>
      <c r="BO870">
        <v>1.91</v>
      </c>
      <c r="BP870">
        <v>1.83</v>
      </c>
      <c r="BQ870" t="s">
        <v>708</v>
      </c>
      <c r="BR870">
        <f>VLOOKUP(Table3[[#This Row],[Reference]],metron,10,FALSE)</f>
        <v>2.7310090702947849</v>
      </c>
      <c r="BS870">
        <f>VLOOKUP(Table3[[#This Row],[Reference]],metron,11,FALSE)</f>
        <v>1.841836734693878</v>
      </c>
      <c r="BT870">
        <f>VLOOKUP(Table3[[#This Row],[Reference]],metron,12,FALSE)</f>
        <v>0.88917233560090703</v>
      </c>
      <c r="BU870">
        <f>VLOOKUP(Table3[[#This Row],[Reference]],metron,13,FALSE)</f>
        <v>0.804822695035461</v>
      </c>
      <c r="BV870">
        <f>VLOOKUP(Table3[[#This Row],[Reference]],metron,14,FALSE)</f>
        <v>0.38099290780141842</v>
      </c>
      <c r="BW870">
        <f>VLOOKUP(Table3[[#This Row],[Reference]],metron,15,FALSE)</f>
        <v>14.25174825174825</v>
      </c>
      <c r="BX870">
        <f>VLOOKUP(Table3[[#This Row],[Reference]],metron,16,FALSE)</f>
        <v>8.8316683316683324</v>
      </c>
      <c r="BY870">
        <f>VLOOKUP(Table3[[#This Row],[Reference]],metron,17,FALSE)</f>
        <v>6.2901265822784813</v>
      </c>
      <c r="BZ870">
        <f>VLOOKUP(Table3[[#This Row],[Reference]],metron,18,FALSE)</f>
        <v>3.6162025316455702</v>
      </c>
      <c r="CA870">
        <f>VLOOKUP(Table3[[#This Row],[Reference]],metron,19,FALSE)</f>
        <v>7.9616216694697686</v>
      </c>
      <c r="CB870">
        <f>VLOOKUP(Table3[[#This Row],[Reference]],metron,20,FALSE)</f>
        <v>5.2154658000227627</v>
      </c>
      <c r="CC870">
        <f>VLOOKUP(Table3[[#This Row],[Reference]],metron,21,FALSE)</f>
        <v>12.444895886236671</v>
      </c>
      <c r="CD870">
        <f>VLOOKUP(Table3[[#This Row],[Reference]],metron,22,FALSE)</f>
        <v>13.620619603859829</v>
      </c>
      <c r="CE870">
        <f>VLOOKUP(Table3[[#This Row],[Reference]],metron,23,FALSE)</f>
        <v>1.406084017382907</v>
      </c>
      <c r="CF870">
        <f>VLOOKUP(Table3[[#This Row],[Reference]],metron,24,FALSE)</f>
        <v>2.070980202800579</v>
      </c>
      <c r="CG870">
        <f>VLOOKUP(Table3[[#This Row],[Reference]],metron,25,FALSE)</f>
        <v>6.1323032351521013E-2</v>
      </c>
      <c r="CH870">
        <f>VLOOKUP(Table3[[#This Row],[Reference]],metron,26,FALSE)</f>
        <v>0.1313375181071946</v>
      </c>
    </row>
    <row r="871" spans="1:86" hidden="1" x14ac:dyDescent="0.45">
      <c r="A871">
        <v>1621213500</v>
      </c>
      <c r="B871" t="s">
        <v>1234</v>
      </c>
      <c r="C871" t="s">
        <v>64</v>
      </c>
      <c r="D871" t="s">
        <v>65</v>
      </c>
      <c r="E871" t="s">
        <v>694</v>
      </c>
      <c r="F871" t="s">
        <v>693</v>
      </c>
      <c r="G871" t="s">
        <v>735</v>
      </c>
      <c r="H871" t="s">
        <v>65</v>
      </c>
      <c r="I871">
        <v>1.97</v>
      </c>
      <c r="J871">
        <v>1.49</v>
      </c>
      <c r="K871">
        <v>2</v>
      </c>
      <c r="L871">
        <v>1.4</v>
      </c>
      <c r="M871">
        <v>4</v>
      </c>
      <c r="N871">
        <v>2</v>
      </c>
      <c r="O871">
        <v>6</v>
      </c>
      <c r="P871">
        <v>3</v>
      </c>
      <c r="Q871">
        <v>2</v>
      </c>
      <c r="R871">
        <v>1</v>
      </c>
      <c r="S871" t="s">
        <v>1235</v>
      </c>
      <c r="T871" t="s">
        <v>1236</v>
      </c>
      <c r="U871">
        <v>8</v>
      </c>
      <c r="V871">
        <v>3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17</v>
      </c>
      <c r="AF871">
        <v>11</v>
      </c>
      <c r="AG871">
        <v>10</v>
      </c>
      <c r="AH871">
        <v>5</v>
      </c>
      <c r="AI871">
        <v>7</v>
      </c>
      <c r="AJ871">
        <v>6</v>
      </c>
      <c r="AK871">
        <v>8</v>
      </c>
      <c r="AL871">
        <v>10</v>
      </c>
      <c r="AM871">
        <v>62</v>
      </c>
      <c r="AN871">
        <v>38</v>
      </c>
      <c r="AO871">
        <v>2.08</v>
      </c>
      <c r="AP871">
        <v>1.25</v>
      </c>
      <c r="AQ871">
        <v>2.44</v>
      </c>
      <c r="AR871">
        <v>54</v>
      </c>
      <c r="AS871">
        <v>67</v>
      </c>
      <c r="AT871">
        <v>43</v>
      </c>
      <c r="AU871">
        <v>28</v>
      </c>
      <c r="AV871">
        <v>8</v>
      </c>
      <c r="AW871">
        <v>31</v>
      </c>
      <c r="AX871">
        <v>68</v>
      </c>
      <c r="AY871">
        <v>37</v>
      </c>
      <c r="AZ871">
        <v>78</v>
      </c>
      <c r="BA871">
        <v>10.41</v>
      </c>
      <c r="BB871">
        <v>3.72</v>
      </c>
      <c r="BC871">
        <v>1.91</v>
      </c>
      <c r="BD871">
        <v>3.5</v>
      </c>
      <c r="BE871">
        <v>3.95</v>
      </c>
      <c r="BF871">
        <f>(1/BC871+1/BD871+1/BE871-1)/3</f>
        <v>2.0813017366798265E-2</v>
      </c>
      <c r="BG871">
        <f>1/Table3[[#This Row],[odds_ft_home_team_win]]-Table3[[#This Row],[Margin/3]]</f>
        <v>0.50274719205728546</v>
      </c>
      <c r="BH871">
        <f>1/Table3[[#This Row],[odds_ft_draw]]-Table3[[#This Row],[Margin/3]]</f>
        <v>0.26490126834748745</v>
      </c>
      <c r="BI871">
        <f>1/Table3[[#This Row],[odds_ft_away_team_win]]-Table3[[#This Row],[Margin/3]]</f>
        <v>0.232351539595227</v>
      </c>
      <c r="BJ871">
        <f>MROUND(Table3[[#This Row],[ProbH]]*100,2)/100</f>
        <v>0.5</v>
      </c>
      <c r="BK871">
        <v>1.34</v>
      </c>
      <c r="BL871">
        <v>2</v>
      </c>
      <c r="BM871">
        <v>3.35</v>
      </c>
      <c r="BN871">
        <v>6.5</v>
      </c>
      <c r="BO871">
        <v>1.91</v>
      </c>
      <c r="BP871">
        <v>1.83</v>
      </c>
      <c r="BQ871" t="s">
        <v>770</v>
      </c>
      <c r="BR871">
        <f>VLOOKUP(Table3[[#This Row],[Reference]],metron,10,FALSE)</f>
        <v>2.5202079886551649</v>
      </c>
      <c r="BS871">
        <f>VLOOKUP(Table3[[#This Row],[Reference]],metron,11,FALSE)</f>
        <v>1.5342708579532029</v>
      </c>
      <c r="BT871">
        <f>VLOOKUP(Table3[[#This Row],[Reference]],metron,12,FALSE)</f>
        <v>0.98593713070196176</v>
      </c>
      <c r="BU871">
        <f>VLOOKUP(Table3[[#This Row],[Reference]],metron,13,FALSE)</f>
        <v>0.67513590167809023</v>
      </c>
      <c r="BV871">
        <f>VLOOKUP(Table3[[#This Row],[Reference]],metron,14,FALSE)</f>
        <v>0.4286727337194185</v>
      </c>
      <c r="BW871">
        <f>VLOOKUP(Table3[[#This Row],[Reference]],metron,15,FALSE)</f>
        <v>12.98669114272602</v>
      </c>
      <c r="BX871">
        <f>VLOOKUP(Table3[[#This Row],[Reference]],metron,16,FALSE)</f>
        <v>9.4167049105094076</v>
      </c>
      <c r="BY871">
        <f>VLOOKUP(Table3[[#This Row],[Reference]],metron,17,FALSE)</f>
        <v>5.6645716945996272</v>
      </c>
      <c r="BZ871">
        <f>VLOOKUP(Table3[[#This Row],[Reference]],metron,18,FALSE)</f>
        <v>4.0242085661080074</v>
      </c>
      <c r="CA871">
        <f>VLOOKUP(Table3[[#This Row],[Reference]],metron,19,FALSE)</f>
        <v>7.3221194481263927</v>
      </c>
      <c r="CB871">
        <f>VLOOKUP(Table3[[#This Row],[Reference]],metron,20,FALSE)</f>
        <v>5.3924963444014002</v>
      </c>
      <c r="CC871">
        <f>VLOOKUP(Table3[[#This Row],[Reference]],metron,21,FALSE)</f>
        <v>12.508162313432839</v>
      </c>
      <c r="CD871">
        <f>VLOOKUP(Table3[[#This Row],[Reference]],metron,22,FALSE)</f>
        <v>13.36963619402985</v>
      </c>
      <c r="CE871">
        <f>VLOOKUP(Table3[[#This Row],[Reference]],metron,23,FALSE)</f>
        <v>1.4438014689517029</v>
      </c>
      <c r="CF871">
        <f>VLOOKUP(Table3[[#This Row],[Reference]],metron,24,FALSE)</f>
        <v>1.9410193634542621</v>
      </c>
      <c r="CG871">
        <f>VLOOKUP(Table3[[#This Row],[Reference]],metron,25,FALSE)</f>
        <v>8.4130870242599604E-2</v>
      </c>
      <c r="CH871">
        <f>VLOOKUP(Table3[[#This Row],[Reference]],metron,26,FALSE)</f>
        <v>0.1275317160026708</v>
      </c>
    </row>
    <row r="872" spans="1:86" hidden="1" x14ac:dyDescent="0.45">
      <c r="A872">
        <v>1621474200</v>
      </c>
      <c r="B872" t="s">
        <v>1237</v>
      </c>
      <c r="C872" t="s">
        <v>64</v>
      </c>
      <c r="D872" t="s">
        <v>65</v>
      </c>
      <c r="E872" t="s">
        <v>693</v>
      </c>
      <c r="F872" t="s">
        <v>671</v>
      </c>
      <c r="G872" t="s">
        <v>760</v>
      </c>
      <c r="H872" t="s">
        <v>65</v>
      </c>
      <c r="I872">
        <v>1.45</v>
      </c>
      <c r="J872">
        <v>1.98</v>
      </c>
      <c r="K872">
        <v>1.4</v>
      </c>
      <c r="L872">
        <v>1.98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U872">
        <v>7</v>
      </c>
      <c r="V872">
        <v>4</v>
      </c>
      <c r="W872">
        <v>0</v>
      </c>
      <c r="X872">
        <v>0</v>
      </c>
      <c r="Y872">
        <v>1</v>
      </c>
      <c r="Z872">
        <v>0</v>
      </c>
      <c r="AA872">
        <v>0</v>
      </c>
      <c r="AB872">
        <v>0</v>
      </c>
      <c r="AC872">
        <v>0</v>
      </c>
      <c r="AD872">
        <v>1</v>
      </c>
      <c r="AE872">
        <v>13</v>
      </c>
      <c r="AF872">
        <v>10</v>
      </c>
      <c r="AG872">
        <v>5</v>
      </c>
      <c r="AH872">
        <v>4</v>
      </c>
      <c r="AI872">
        <v>8</v>
      </c>
      <c r="AJ872">
        <v>6</v>
      </c>
      <c r="AK872">
        <v>6</v>
      </c>
      <c r="AL872">
        <v>9</v>
      </c>
      <c r="AM872">
        <v>56</v>
      </c>
      <c r="AN872">
        <v>44</v>
      </c>
      <c r="AO872">
        <v>1.52</v>
      </c>
      <c r="AP872">
        <v>1.1599999999999999</v>
      </c>
      <c r="AQ872">
        <v>2.34</v>
      </c>
      <c r="AR872">
        <v>43</v>
      </c>
      <c r="AS872">
        <v>61</v>
      </c>
      <c r="AT872">
        <v>36</v>
      </c>
      <c r="AU872">
        <v>27</v>
      </c>
      <c r="AV872">
        <v>13</v>
      </c>
      <c r="AW872">
        <v>29</v>
      </c>
      <c r="AX872">
        <v>62</v>
      </c>
      <c r="AY872">
        <v>32</v>
      </c>
      <c r="AZ872">
        <v>79</v>
      </c>
      <c r="BA872">
        <v>11.16</v>
      </c>
      <c r="BB872">
        <v>3.68</v>
      </c>
      <c r="BC872">
        <v>2.7</v>
      </c>
      <c r="BD872">
        <v>3.1</v>
      </c>
      <c r="BE872">
        <v>2.6</v>
      </c>
      <c r="BF872">
        <f>(1/BC872+1/BD872+1/BE872-1)/3</f>
        <v>2.5855466715681768E-2</v>
      </c>
      <c r="BG872">
        <f>1/Table3[[#This Row],[odds_ft_home_team_win]]-Table3[[#This Row],[Margin/3]]</f>
        <v>0.34451490365468856</v>
      </c>
      <c r="BH872">
        <f>1/Table3[[#This Row],[odds_ft_draw]]-Table3[[#This Row],[Margin/3]]</f>
        <v>0.29672517844560853</v>
      </c>
      <c r="BI872">
        <f>1/Table3[[#This Row],[odds_ft_away_team_win]]-Table3[[#This Row],[Margin/3]]</f>
        <v>0.3587599178997028</v>
      </c>
      <c r="BJ872">
        <f>MROUND(Table3[[#This Row],[ProbH]]*100,2)/100</f>
        <v>0.34</v>
      </c>
      <c r="BK872">
        <v>1.48</v>
      </c>
      <c r="BL872">
        <v>2.25</v>
      </c>
      <c r="BM872">
        <v>4.0999999999999996</v>
      </c>
      <c r="BN872">
        <v>8</v>
      </c>
      <c r="BO872">
        <v>2.0499999999999998</v>
      </c>
      <c r="BP872">
        <v>1.74</v>
      </c>
      <c r="BQ872" t="s">
        <v>698</v>
      </c>
      <c r="BR872">
        <f>VLOOKUP(Table3[[#This Row],[Reference]],metron,10,FALSE)</f>
        <v>2.5229727551184897</v>
      </c>
      <c r="BS872">
        <f>VLOOKUP(Table3[[#This Row],[Reference]],metron,11,FALSE)</f>
        <v>1.228921489601805</v>
      </c>
      <c r="BT872">
        <f>VLOOKUP(Table3[[#This Row],[Reference]],metron,12,FALSE)</f>
        <v>1.2940512655166849</v>
      </c>
      <c r="BU872">
        <f>VLOOKUP(Table3[[#This Row],[Reference]],metron,13,FALSE)</f>
        <v>0.53240890035472432</v>
      </c>
      <c r="BV872">
        <f>VLOOKUP(Table3[[#This Row],[Reference]],metron,14,FALSE)</f>
        <v>0.56514027732989358</v>
      </c>
      <c r="BW872">
        <f>VLOOKUP(Table3[[#This Row],[Reference]],metron,15,FALSE)</f>
        <v>11.417888124439131</v>
      </c>
      <c r="BX872">
        <f>VLOOKUP(Table3[[#This Row],[Reference]],metron,16,FALSE)</f>
        <v>10.76308704756207</v>
      </c>
      <c r="BY872">
        <f>VLOOKUP(Table3[[#This Row],[Reference]],metron,17,FALSE)</f>
        <v>4.8317672021824798</v>
      </c>
      <c r="BZ872">
        <f>VLOOKUP(Table3[[#This Row],[Reference]],metron,18,FALSE)</f>
        <v>4.6698999696877843</v>
      </c>
      <c r="CA872">
        <f>VLOOKUP(Table3[[#This Row],[Reference]],metron,19,FALSE)</f>
        <v>6.5861209222566508</v>
      </c>
      <c r="CB872">
        <f>VLOOKUP(Table3[[#This Row],[Reference]],metron,20,FALSE)</f>
        <v>6.093187077874286</v>
      </c>
      <c r="CC872">
        <f>VLOOKUP(Table3[[#This Row],[Reference]],metron,21,FALSE)</f>
        <v>12.685679611650491</v>
      </c>
      <c r="CD872">
        <f>VLOOKUP(Table3[[#This Row],[Reference]],metron,22,FALSE)</f>
        <v>13.02639563106796</v>
      </c>
      <c r="CE872">
        <f>VLOOKUP(Table3[[#This Row],[Reference]],metron,23,FALSE)</f>
        <v>1.6481211768132831</v>
      </c>
      <c r="CF872">
        <f>VLOOKUP(Table3[[#This Row],[Reference]],metron,24,FALSE)</f>
        <v>1.8572676958928049</v>
      </c>
      <c r="CG872">
        <f>VLOOKUP(Table3[[#This Row],[Reference]],metron,25,FALSE)</f>
        <v>9.641712787649287E-2</v>
      </c>
      <c r="CH872">
        <f>VLOOKUP(Table3[[#This Row],[Reference]],metron,26,FALSE)</f>
        <v>0.11302068161957469</v>
      </c>
    </row>
    <row r="873" spans="1:86" hidden="1" x14ac:dyDescent="0.45">
      <c r="A873">
        <v>1621562400</v>
      </c>
      <c r="B873" t="s">
        <v>1238</v>
      </c>
      <c r="C873" t="s">
        <v>64</v>
      </c>
      <c r="D873" t="s">
        <v>65</v>
      </c>
      <c r="E873" t="s">
        <v>672</v>
      </c>
      <c r="F873" t="s">
        <v>700</v>
      </c>
      <c r="G873" t="s">
        <v>743</v>
      </c>
      <c r="H873" t="s">
        <v>65</v>
      </c>
      <c r="I873">
        <v>1.53</v>
      </c>
      <c r="J873">
        <v>1.41</v>
      </c>
      <c r="K873">
        <v>1.48</v>
      </c>
      <c r="L873">
        <v>1.41</v>
      </c>
      <c r="M873">
        <v>3</v>
      </c>
      <c r="N873">
        <v>0</v>
      </c>
      <c r="O873">
        <v>3</v>
      </c>
      <c r="P873">
        <v>2</v>
      </c>
      <c r="Q873">
        <v>2</v>
      </c>
      <c r="R873">
        <v>0</v>
      </c>
      <c r="S873" t="s">
        <v>1239</v>
      </c>
      <c r="U873">
        <v>8</v>
      </c>
      <c r="V873">
        <v>5</v>
      </c>
      <c r="W873">
        <v>1</v>
      </c>
      <c r="X873">
        <v>0</v>
      </c>
      <c r="Y873">
        <v>5</v>
      </c>
      <c r="Z873">
        <v>0</v>
      </c>
      <c r="AA873">
        <v>1</v>
      </c>
      <c r="AB873">
        <v>0</v>
      </c>
      <c r="AC873">
        <v>2</v>
      </c>
      <c r="AD873">
        <v>3</v>
      </c>
      <c r="AE873">
        <v>22</v>
      </c>
      <c r="AF873">
        <v>20</v>
      </c>
      <c r="AG873">
        <v>8</v>
      </c>
      <c r="AH873">
        <v>7</v>
      </c>
      <c r="AI873">
        <v>14</v>
      </c>
      <c r="AJ873">
        <v>13</v>
      </c>
      <c r="AK873">
        <v>9</v>
      </c>
      <c r="AL873">
        <v>15</v>
      </c>
      <c r="AM873">
        <v>51</v>
      </c>
      <c r="AN873">
        <v>49</v>
      </c>
      <c r="AO873">
        <v>2.25</v>
      </c>
      <c r="AP873">
        <v>2.0099999999999998</v>
      </c>
      <c r="AQ873">
        <v>2.41</v>
      </c>
      <c r="AR873">
        <v>50</v>
      </c>
      <c r="AS873">
        <v>65</v>
      </c>
      <c r="AT873">
        <v>42</v>
      </c>
      <c r="AU873">
        <v>25</v>
      </c>
      <c r="AV873">
        <v>12</v>
      </c>
      <c r="AW873">
        <v>31</v>
      </c>
      <c r="AX873">
        <v>71</v>
      </c>
      <c r="AY873">
        <v>39</v>
      </c>
      <c r="AZ873">
        <v>70</v>
      </c>
      <c r="BA873">
        <v>10.59</v>
      </c>
      <c r="BB873">
        <v>3.73</v>
      </c>
      <c r="BC873">
        <v>1.67</v>
      </c>
      <c r="BD873">
        <v>3.6</v>
      </c>
      <c r="BE873">
        <v>5.25</v>
      </c>
      <c r="BF873">
        <f>(1/BC873+1/BD873+1/BE873-1)/3</f>
        <v>2.2352121154516347E-2</v>
      </c>
      <c r="BG873">
        <f>1/Table3[[#This Row],[odds_ft_home_team_win]]-Table3[[#This Row],[Margin/3]]</f>
        <v>0.57645027405506455</v>
      </c>
      <c r="BH873">
        <f>1/Table3[[#This Row],[odds_ft_draw]]-Table3[[#This Row],[Margin/3]]</f>
        <v>0.25542565662326144</v>
      </c>
      <c r="BI873">
        <f>1/Table3[[#This Row],[odds_ft_away_team_win]]-Table3[[#This Row],[Margin/3]]</f>
        <v>0.16812406932167412</v>
      </c>
      <c r="BJ873">
        <f>MROUND(Table3[[#This Row],[ProbH]]*100,2)/100</f>
        <v>0.57999999999999996</v>
      </c>
      <c r="BK873">
        <v>1.42</v>
      </c>
      <c r="BL873">
        <v>2.2000000000000002</v>
      </c>
      <c r="BM873">
        <v>3.85</v>
      </c>
      <c r="BN873">
        <v>8</v>
      </c>
      <c r="BO873">
        <v>2.2000000000000002</v>
      </c>
      <c r="BP873">
        <v>1.62</v>
      </c>
      <c r="BQ873" t="s">
        <v>729</v>
      </c>
      <c r="BR873">
        <f>VLOOKUP(Table3[[#This Row],[Reference]],metron,10,FALSE)</f>
        <v>2.6362999299229148</v>
      </c>
      <c r="BS873">
        <f>VLOOKUP(Table3[[#This Row],[Reference]],metron,11,FALSE)</f>
        <v>1.7619715019855171</v>
      </c>
      <c r="BT873">
        <f>VLOOKUP(Table3[[#This Row],[Reference]],metron,12,FALSE)</f>
        <v>0.87432842793739785</v>
      </c>
      <c r="BU873">
        <f>VLOOKUP(Table3[[#This Row],[Reference]],metron,13,FALSE)</f>
        <v>0.78411214953271025</v>
      </c>
      <c r="BV873">
        <f>VLOOKUP(Table3[[#This Row],[Reference]],metron,14,FALSE)</f>
        <v>0.38060747663551397</v>
      </c>
      <c r="BW873">
        <f>VLOOKUP(Table3[[#This Row],[Reference]],metron,15,FALSE)</f>
        <v>14.215499378367181</v>
      </c>
      <c r="BX873">
        <f>VLOOKUP(Table3[[#This Row],[Reference]],metron,16,FALSE)</f>
        <v>8.9523612261806136</v>
      </c>
      <c r="BY873">
        <f>VLOOKUP(Table3[[#This Row],[Reference]],metron,17,FALSE)</f>
        <v>6.3083121289228163</v>
      </c>
      <c r="BZ873">
        <f>VLOOKUP(Table3[[#This Row],[Reference]],metron,18,FALSE)</f>
        <v>3.7757524374735061</v>
      </c>
      <c r="CA873">
        <f>VLOOKUP(Table3[[#This Row],[Reference]],metron,19,FALSE)</f>
        <v>7.9071872494443642</v>
      </c>
      <c r="CB873">
        <f>VLOOKUP(Table3[[#This Row],[Reference]],metron,20,FALSE)</f>
        <v>5.1766087887071075</v>
      </c>
      <c r="CC873">
        <f>VLOOKUP(Table3[[#This Row],[Reference]],metron,21,FALSE)</f>
        <v>12.634239592183521</v>
      </c>
      <c r="CD873">
        <f>VLOOKUP(Table3[[#This Row],[Reference]],metron,22,FALSE)</f>
        <v>13.597706032285471</v>
      </c>
      <c r="CE873">
        <f>VLOOKUP(Table3[[#This Row],[Reference]],metron,23,FALSE)</f>
        <v>1.365400161681487</v>
      </c>
      <c r="CF873">
        <f>VLOOKUP(Table3[[#This Row],[Reference]],metron,24,FALSE)</f>
        <v>1.963621665319321</v>
      </c>
      <c r="CG873">
        <f>VLOOKUP(Table3[[#This Row],[Reference]],metron,25,FALSE)</f>
        <v>7.1544058205335492E-2</v>
      </c>
      <c r="CH873">
        <f>VLOOKUP(Table3[[#This Row],[Reference]],metron,26,FALSE)</f>
        <v>0.1216653193209378</v>
      </c>
    </row>
    <row r="874" spans="1:86" hidden="1" x14ac:dyDescent="0.45">
      <c r="A874">
        <v>1621731600</v>
      </c>
      <c r="B874" t="s">
        <v>1240</v>
      </c>
      <c r="C874" t="s">
        <v>64</v>
      </c>
      <c r="D874" t="s">
        <v>65</v>
      </c>
      <c r="E874" t="s">
        <v>671</v>
      </c>
      <c r="F874" t="s">
        <v>693</v>
      </c>
      <c r="G874" t="s">
        <v>678</v>
      </c>
      <c r="H874" t="s">
        <v>65</v>
      </c>
      <c r="I874">
        <v>1.95</v>
      </c>
      <c r="J874">
        <v>1.44</v>
      </c>
      <c r="K874">
        <v>1.98</v>
      </c>
      <c r="L874">
        <v>1.4</v>
      </c>
      <c r="M874">
        <v>1</v>
      </c>
      <c r="N874">
        <v>0</v>
      </c>
      <c r="O874">
        <v>1</v>
      </c>
      <c r="P874">
        <v>0</v>
      </c>
      <c r="Q874">
        <v>0</v>
      </c>
      <c r="R874">
        <v>0</v>
      </c>
      <c r="S874">
        <v>51</v>
      </c>
      <c r="U874">
        <v>5</v>
      </c>
      <c r="V874">
        <v>3</v>
      </c>
      <c r="W874">
        <v>2</v>
      </c>
      <c r="X874">
        <v>0</v>
      </c>
      <c r="Y874">
        <v>1</v>
      </c>
      <c r="Z874">
        <v>1</v>
      </c>
      <c r="AA874">
        <v>0</v>
      </c>
      <c r="AB874">
        <v>2</v>
      </c>
      <c r="AC874">
        <v>0</v>
      </c>
      <c r="AD874">
        <v>2</v>
      </c>
      <c r="AE874">
        <v>21</v>
      </c>
      <c r="AF874">
        <v>12</v>
      </c>
      <c r="AG874">
        <v>10</v>
      </c>
      <c r="AH874">
        <v>3</v>
      </c>
      <c r="AI874">
        <v>11</v>
      </c>
      <c r="AJ874">
        <v>9</v>
      </c>
      <c r="AK874">
        <v>10</v>
      </c>
      <c r="AL874">
        <v>11</v>
      </c>
      <c r="AM874">
        <v>47</v>
      </c>
      <c r="AN874">
        <v>53</v>
      </c>
      <c r="AO874">
        <v>2.2999999999999998</v>
      </c>
      <c r="AP874">
        <v>1.37</v>
      </c>
      <c r="AQ874">
        <v>2.2799999999999998</v>
      </c>
      <c r="AR874">
        <v>42</v>
      </c>
      <c r="AS874">
        <v>59</v>
      </c>
      <c r="AT874">
        <v>35</v>
      </c>
      <c r="AU874">
        <v>26</v>
      </c>
      <c r="AV874">
        <v>13</v>
      </c>
      <c r="AW874">
        <v>28</v>
      </c>
      <c r="AX874">
        <v>60</v>
      </c>
      <c r="AY874">
        <v>31</v>
      </c>
      <c r="AZ874">
        <v>77</v>
      </c>
      <c r="BA874">
        <v>11.14</v>
      </c>
      <c r="BB874">
        <v>3.61</v>
      </c>
      <c r="BC874">
        <v>1.83</v>
      </c>
      <c r="BD874">
        <v>3.35</v>
      </c>
      <c r="BE874">
        <v>4.45</v>
      </c>
      <c r="BF874">
        <f>(1/BC874+1/BD874+1/BE874-1)/3</f>
        <v>2.3224883747285485E-2</v>
      </c>
      <c r="BG874">
        <f>1/Table3[[#This Row],[odds_ft_home_team_win]]-Table3[[#This Row],[Margin/3]]</f>
        <v>0.52322320368440844</v>
      </c>
      <c r="BH874">
        <f>1/Table3[[#This Row],[odds_ft_draw]]-Table3[[#This Row],[Margin/3]]</f>
        <v>0.27528257893928165</v>
      </c>
      <c r="BI874">
        <f>1/Table3[[#This Row],[odds_ft_away_team_win]]-Table3[[#This Row],[Margin/3]]</f>
        <v>0.20149421737631001</v>
      </c>
      <c r="BJ874">
        <f>MROUND(Table3[[#This Row],[ProbH]]*100,2)/100</f>
        <v>0.52</v>
      </c>
      <c r="BK874">
        <v>1.4</v>
      </c>
      <c r="BL874">
        <v>2.15</v>
      </c>
      <c r="BM874">
        <v>3.8</v>
      </c>
      <c r="BN874">
        <v>7.75</v>
      </c>
      <c r="BO874">
        <v>2.0499999999999998</v>
      </c>
      <c r="BP874">
        <v>1.71</v>
      </c>
      <c r="BQ874" t="s">
        <v>770</v>
      </c>
      <c r="BR874">
        <f>VLOOKUP(Table3[[#This Row],[Reference]],metron,10,FALSE)</f>
        <v>2.5967403582378576</v>
      </c>
      <c r="BS874">
        <f>VLOOKUP(Table3[[#This Row],[Reference]],metron,11,FALSE)</f>
        <v>1.625948039373891</v>
      </c>
      <c r="BT874">
        <f>VLOOKUP(Table3[[#This Row],[Reference]],metron,12,FALSE)</f>
        <v>0.97079231886396644</v>
      </c>
      <c r="BU874">
        <f>VLOOKUP(Table3[[#This Row],[Reference]],metron,13,FALSE)</f>
        <v>0.71433182698515174</v>
      </c>
      <c r="BV874">
        <f>VLOOKUP(Table3[[#This Row],[Reference]],metron,14,FALSE)</f>
        <v>0.43011620400258233</v>
      </c>
      <c r="BW874">
        <f>VLOOKUP(Table3[[#This Row],[Reference]],metron,15,FALSE)</f>
        <v>13.39951055368614</v>
      </c>
      <c r="BX874">
        <f>VLOOKUP(Table3[[#This Row],[Reference]],metron,16,FALSE)</f>
        <v>9.4252064851636579</v>
      </c>
      <c r="BY874">
        <f>VLOOKUP(Table3[[#This Row],[Reference]],metron,17,FALSE)</f>
        <v>5.7628422023992618</v>
      </c>
      <c r="BZ874">
        <f>VLOOKUP(Table3[[#This Row],[Reference]],metron,18,FALSE)</f>
        <v>3.9375576745616732</v>
      </c>
      <c r="CA874">
        <f>VLOOKUP(Table3[[#This Row],[Reference]],metron,19,FALSE)</f>
        <v>7.636668351286878</v>
      </c>
      <c r="CB874">
        <f>VLOOKUP(Table3[[#This Row],[Reference]],metron,20,FALSE)</f>
        <v>5.4876488106019847</v>
      </c>
      <c r="CC874">
        <f>VLOOKUP(Table3[[#This Row],[Reference]],metron,21,FALSE)</f>
        <v>12.460420531849101</v>
      </c>
      <c r="CD874">
        <f>VLOOKUP(Table3[[#This Row],[Reference]],metron,22,FALSE)</f>
        <v>13.44897959183673</v>
      </c>
      <c r="CE874">
        <f>VLOOKUP(Table3[[#This Row],[Reference]],metron,23,FALSE)</f>
        <v>1.462202380952381</v>
      </c>
      <c r="CF874">
        <f>VLOOKUP(Table3[[#This Row],[Reference]],metron,24,FALSE)</f>
        <v>2.01547619047619</v>
      </c>
      <c r="CG874">
        <f>VLOOKUP(Table3[[#This Row],[Reference]],metron,25,FALSE)</f>
        <v>7.7380952380952384E-2</v>
      </c>
      <c r="CH874">
        <f>VLOOKUP(Table3[[#This Row],[Reference]],metron,26,FALSE)</f>
        <v>0.13754093480202439</v>
      </c>
    </row>
    <row r="875" spans="1:86" hidden="1" x14ac:dyDescent="0.45">
      <c r="A875">
        <v>1621814400</v>
      </c>
      <c r="B875" t="s">
        <v>1241</v>
      </c>
      <c r="C875" t="s">
        <v>64</v>
      </c>
      <c r="D875" t="s">
        <v>65</v>
      </c>
      <c r="E875" t="s">
        <v>700</v>
      </c>
      <c r="F875" t="s">
        <v>672</v>
      </c>
      <c r="G875" t="s">
        <v>735</v>
      </c>
      <c r="H875" t="s">
        <v>65</v>
      </c>
      <c r="I875">
        <v>1.38</v>
      </c>
      <c r="J875">
        <v>1.56</v>
      </c>
      <c r="K875">
        <v>1.41</v>
      </c>
      <c r="L875">
        <v>1.48</v>
      </c>
      <c r="M875">
        <v>1</v>
      </c>
      <c r="N875">
        <v>0</v>
      </c>
      <c r="O875">
        <v>1</v>
      </c>
      <c r="P875">
        <v>0</v>
      </c>
      <c r="Q875">
        <v>0</v>
      </c>
      <c r="R875">
        <v>0</v>
      </c>
      <c r="S875">
        <v>54</v>
      </c>
      <c r="U875">
        <v>9</v>
      </c>
      <c r="V875">
        <v>1</v>
      </c>
      <c r="W875">
        <v>0</v>
      </c>
      <c r="X875">
        <v>1</v>
      </c>
      <c r="Y875">
        <v>2</v>
      </c>
      <c r="Z875">
        <v>0</v>
      </c>
      <c r="AA875">
        <v>0</v>
      </c>
      <c r="AB875">
        <v>1</v>
      </c>
      <c r="AC875">
        <v>0</v>
      </c>
      <c r="AD875">
        <v>2</v>
      </c>
      <c r="AE875">
        <v>18</v>
      </c>
      <c r="AF875">
        <v>8</v>
      </c>
      <c r="AG875">
        <v>5</v>
      </c>
      <c r="AH875">
        <v>4</v>
      </c>
      <c r="AI875">
        <v>13</v>
      </c>
      <c r="AJ875">
        <v>4</v>
      </c>
      <c r="AK875">
        <v>11</v>
      </c>
      <c r="AL875">
        <v>11</v>
      </c>
      <c r="AM875">
        <v>60</v>
      </c>
      <c r="AN875">
        <v>40</v>
      </c>
      <c r="AO875">
        <v>1.97</v>
      </c>
      <c r="AP875">
        <v>1.08</v>
      </c>
      <c r="AQ875">
        <v>2.42</v>
      </c>
      <c r="AR875">
        <v>49</v>
      </c>
      <c r="AS875">
        <v>66</v>
      </c>
      <c r="AT875">
        <v>44</v>
      </c>
      <c r="AU875">
        <v>24</v>
      </c>
      <c r="AV875">
        <v>12</v>
      </c>
      <c r="AW875">
        <v>33</v>
      </c>
      <c r="AX875">
        <v>71</v>
      </c>
      <c r="AY875">
        <v>38</v>
      </c>
      <c r="AZ875">
        <v>71</v>
      </c>
      <c r="BA875">
        <v>10.65</v>
      </c>
      <c r="BB875">
        <v>3.8</v>
      </c>
      <c r="BC875">
        <v>2.2999999999999998</v>
      </c>
      <c r="BD875">
        <v>3.35</v>
      </c>
      <c r="BE875">
        <v>3</v>
      </c>
      <c r="BF875">
        <f>(1/BC875+1/BD875+1/BE875-1)/3</f>
        <v>2.220780157185091E-2</v>
      </c>
      <c r="BG875">
        <f>1/Table3[[#This Row],[odds_ft_home_team_win]]-Table3[[#This Row],[Margin/3]]</f>
        <v>0.41257480712380129</v>
      </c>
      <c r="BH875">
        <f>1/Table3[[#This Row],[odds_ft_draw]]-Table3[[#This Row],[Margin/3]]</f>
        <v>0.27629966111471621</v>
      </c>
      <c r="BI875">
        <f>1/Table3[[#This Row],[odds_ft_away_team_win]]-Table3[[#This Row],[Margin/3]]</f>
        <v>0.31112553176148239</v>
      </c>
      <c r="BJ875">
        <f>MROUND(Table3[[#This Row],[ProbH]]*100,2)/100</f>
        <v>0.42</v>
      </c>
      <c r="BK875">
        <v>1.38</v>
      </c>
      <c r="BL875">
        <v>2.0499999999999998</v>
      </c>
      <c r="BM875">
        <v>3.55</v>
      </c>
      <c r="BN875">
        <v>7</v>
      </c>
      <c r="BO875">
        <v>1.91</v>
      </c>
      <c r="BP875">
        <v>1.87</v>
      </c>
      <c r="BQ875" t="s">
        <v>711</v>
      </c>
      <c r="BR875">
        <f>VLOOKUP(Table3[[#This Row],[Reference]],metron,10,FALSE)</f>
        <v>2.4884649511978703</v>
      </c>
      <c r="BS875">
        <f>VLOOKUP(Table3[[#This Row],[Reference]],metron,11,FALSE)</f>
        <v>1.396960958296362</v>
      </c>
      <c r="BT875">
        <f>VLOOKUP(Table3[[#This Row],[Reference]],metron,12,FALSE)</f>
        <v>1.091503992901508</v>
      </c>
      <c r="BU875">
        <f>VLOOKUP(Table3[[#This Row],[Reference]],metron,13,FALSE)</f>
        <v>0.60765391014975045</v>
      </c>
      <c r="BV875">
        <f>VLOOKUP(Table3[[#This Row],[Reference]],metron,14,FALSE)</f>
        <v>0.47276760953965608</v>
      </c>
      <c r="BW875">
        <f>VLOOKUP(Table3[[#This Row],[Reference]],metron,15,FALSE)</f>
        <v>12.29504785684561</v>
      </c>
      <c r="BX875">
        <f>VLOOKUP(Table3[[#This Row],[Reference]],metron,16,FALSE)</f>
        <v>10.047232625884311</v>
      </c>
      <c r="BY875">
        <f>VLOOKUP(Table3[[#This Row],[Reference]],metron,17,FALSE)</f>
        <v>5.2917192097519967</v>
      </c>
      <c r="BZ875">
        <f>VLOOKUP(Table3[[#This Row],[Reference]],metron,18,FALSE)</f>
        <v>4.2580916351408158</v>
      </c>
      <c r="CA875">
        <f>VLOOKUP(Table3[[#This Row],[Reference]],metron,19,FALSE)</f>
        <v>7.0033286470936131</v>
      </c>
      <c r="CB875">
        <f>VLOOKUP(Table3[[#This Row],[Reference]],metron,20,FALSE)</f>
        <v>5.789140990743495</v>
      </c>
      <c r="CC875">
        <f>VLOOKUP(Table3[[#This Row],[Reference]],metron,21,FALSE)</f>
        <v>12.77041895895049</v>
      </c>
      <c r="CD875">
        <f>VLOOKUP(Table3[[#This Row],[Reference]],metron,22,FALSE)</f>
        <v>13.411129919593741</v>
      </c>
      <c r="CE875">
        <f>VLOOKUP(Table3[[#This Row],[Reference]],metron,23,FALSE)</f>
        <v>1.556141062018646</v>
      </c>
      <c r="CF875">
        <f>VLOOKUP(Table3[[#This Row],[Reference]],metron,24,FALSE)</f>
        <v>1.9114308877178761</v>
      </c>
      <c r="CG875">
        <f>VLOOKUP(Table3[[#This Row],[Reference]],metron,25,FALSE)</f>
        <v>8.4920956627482766E-2</v>
      </c>
      <c r="CH875">
        <f>VLOOKUP(Table3[[#This Row],[Reference]],metron,26,FALSE)</f>
        <v>0.1323469801378192</v>
      </c>
    </row>
    <row r="876" spans="1:86" hidden="1" x14ac:dyDescent="0.45">
      <c r="A876">
        <v>1622167200</v>
      </c>
      <c r="B876" t="s">
        <v>1242</v>
      </c>
      <c r="C876" t="s">
        <v>64</v>
      </c>
      <c r="D876" t="s">
        <v>65</v>
      </c>
      <c r="E876" t="s">
        <v>672</v>
      </c>
      <c r="F876" t="s">
        <v>671</v>
      </c>
      <c r="G876" t="s">
        <v>735</v>
      </c>
      <c r="H876" t="s">
        <v>65</v>
      </c>
      <c r="I876">
        <v>1.53</v>
      </c>
      <c r="J876">
        <v>1.98</v>
      </c>
      <c r="K876">
        <v>1.48</v>
      </c>
      <c r="L876">
        <v>1.98</v>
      </c>
      <c r="M876">
        <v>0</v>
      </c>
      <c r="N876">
        <v>1</v>
      </c>
      <c r="O876">
        <v>1</v>
      </c>
      <c r="P876">
        <v>0</v>
      </c>
      <c r="Q876">
        <v>0</v>
      </c>
      <c r="R876">
        <v>0</v>
      </c>
      <c r="T876">
        <v>71</v>
      </c>
      <c r="U876">
        <v>9</v>
      </c>
      <c r="V876">
        <v>8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17</v>
      </c>
      <c r="AF876">
        <v>9</v>
      </c>
      <c r="AG876">
        <v>5</v>
      </c>
      <c r="AH876">
        <v>4</v>
      </c>
      <c r="AI876">
        <v>12</v>
      </c>
      <c r="AJ876">
        <v>5</v>
      </c>
      <c r="AK876">
        <v>5</v>
      </c>
      <c r="AL876">
        <v>13</v>
      </c>
      <c r="AM876">
        <v>65</v>
      </c>
      <c r="AN876">
        <v>35</v>
      </c>
      <c r="AO876">
        <v>2</v>
      </c>
      <c r="AP876">
        <v>1.1499999999999999</v>
      </c>
      <c r="AQ876">
        <v>2.31</v>
      </c>
      <c r="AR876">
        <v>42</v>
      </c>
      <c r="AS876">
        <v>67</v>
      </c>
      <c r="AT876">
        <v>40</v>
      </c>
      <c r="AU876">
        <v>22</v>
      </c>
      <c r="AV876">
        <v>10</v>
      </c>
      <c r="AW876">
        <v>30</v>
      </c>
      <c r="AX876">
        <v>67</v>
      </c>
      <c r="AY876">
        <v>31</v>
      </c>
      <c r="AZ876">
        <v>82</v>
      </c>
      <c r="BA876">
        <v>11.55</v>
      </c>
      <c r="BB876">
        <v>3.25</v>
      </c>
      <c r="BC876">
        <v>2.4500000000000002</v>
      </c>
      <c r="BD876">
        <v>2.85</v>
      </c>
      <c r="BE876">
        <v>3.2</v>
      </c>
      <c r="BF876">
        <f>(1/BC876+1/BD876+1/BE876-1)/3</f>
        <v>2.3846819429526194E-2</v>
      </c>
      <c r="BG876">
        <f>1/Table3[[#This Row],[odds_ft_home_team_win]]-Table3[[#This Row],[Margin/3]]</f>
        <v>0.38431644587659619</v>
      </c>
      <c r="BH876">
        <f>1/Table3[[#This Row],[odds_ft_draw]]-Table3[[#This Row],[Margin/3]]</f>
        <v>0.32703037355292991</v>
      </c>
      <c r="BI876">
        <f>1/Table3[[#This Row],[odds_ft_away_team_win]]-Table3[[#This Row],[Margin/3]]</f>
        <v>0.28865318057047379</v>
      </c>
      <c r="BJ876">
        <f>MROUND(Table3[[#This Row],[ProbH]]*100,2)/100</f>
        <v>0.38</v>
      </c>
      <c r="BK876">
        <v>1.54</v>
      </c>
      <c r="BL876">
        <v>2.4500000000000002</v>
      </c>
      <c r="BM876">
        <v>4.3</v>
      </c>
      <c r="BN876">
        <v>8.75</v>
      </c>
      <c r="BO876">
        <v>2.1</v>
      </c>
      <c r="BP876">
        <v>1.71</v>
      </c>
      <c r="BQ876" t="s">
        <v>729</v>
      </c>
      <c r="BR876">
        <f>VLOOKUP(Table3[[#This Row],[Reference]],metron,10,FALSE)</f>
        <v>2.4900895140664963</v>
      </c>
      <c r="BS876">
        <f>VLOOKUP(Table3[[#This Row],[Reference]],metron,11,FALSE)</f>
        <v>1.330562659846547</v>
      </c>
      <c r="BT876">
        <f>VLOOKUP(Table3[[#This Row],[Reference]],metron,12,FALSE)</f>
        <v>1.1595268542199491</v>
      </c>
      <c r="BU876">
        <f>VLOOKUP(Table3[[#This Row],[Reference]],metron,13,FALSE)</f>
        <v>0.59053607588191415</v>
      </c>
      <c r="BV876">
        <f>VLOOKUP(Table3[[#This Row],[Reference]],metron,14,FALSE)</f>
        <v>0.50069274219332838</v>
      </c>
      <c r="BW876">
        <f>VLOOKUP(Table3[[#This Row],[Reference]],metron,15,FALSE)</f>
        <v>11.79715236686391</v>
      </c>
      <c r="BX876">
        <f>VLOOKUP(Table3[[#This Row],[Reference]],metron,16,FALSE)</f>
        <v>10.317122781065089</v>
      </c>
      <c r="BY876">
        <f>VLOOKUP(Table3[[#This Row],[Reference]],metron,17,FALSE)</f>
        <v>5.0637025966747622</v>
      </c>
      <c r="BZ876">
        <f>VLOOKUP(Table3[[#This Row],[Reference]],metron,18,FALSE)</f>
        <v>4.4674014571268454</v>
      </c>
      <c r="CA876">
        <f>VLOOKUP(Table3[[#This Row],[Reference]],metron,19,FALSE)</f>
        <v>6.7334497701891483</v>
      </c>
      <c r="CB876">
        <f>VLOOKUP(Table3[[#This Row],[Reference]],metron,20,FALSE)</f>
        <v>5.849721323938244</v>
      </c>
      <c r="CC876">
        <f>VLOOKUP(Table3[[#This Row],[Reference]],metron,21,FALSE)</f>
        <v>12.89644194756554</v>
      </c>
      <c r="CD876">
        <f>VLOOKUP(Table3[[#This Row],[Reference]],metron,22,FALSE)</f>
        <v>13.3434456928839</v>
      </c>
      <c r="CE876">
        <f>VLOOKUP(Table3[[#This Row],[Reference]],metron,23,FALSE)</f>
        <v>1.6144382124117971</v>
      </c>
      <c r="CF876">
        <f>VLOOKUP(Table3[[#This Row],[Reference]],metron,24,FALSE)</f>
        <v>1.9032024606477289</v>
      </c>
      <c r="CG876">
        <f>VLOOKUP(Table3[[#This Row],[Reference]],metron,25,FALSE)</f>
        <v>9.372172969060974E-2</v>
      </c>
      <c r="CH876">
        <f>VLOOKUP(Table3[[#This Row],[Reference]],metron,26,FALSE)</f>
        <v>0.11669983716301791</v>
      </c>
    </row>
    <row r="877" spans="1:86" hidden="1" x14ac:dyDescent="0.45">
      <c r="A877">
        <v>1622423700</v>
      </c>
      <c r="B877" t="s">
        <v>1243</v>
      </c>
      <c r="C877" t="s">
        <v>64</v>
      </c>
      <c r="D877" t="s">
        <v>65</v>
      </c>
      <c r="E877" t="s">
        <v>671</v>
      </c>
      <c r="F877" t="s">
        <v>672</v>
      </c>
      <c r="G877" t="s">
        <v>673</v>
      </c>
      <c r="H877" t="s">
        <v>65</v>
      </c>
      <c r="I877">
        <v>2</v>
      </c>
      <c r="J877">
        <v>1.49</v>
      </c>
      <c r="K877">
        <v>1.98</v>
      </c>
      <c r="L877">
        <v>1.48</v>
      </c>
      <c r="M877">
        <v>1</v>
      </c>
      <c r="N877">
        <v>1</v>
      </c>
      <c r="O877">
        <v>2</v>
      </c>
      <c r="P877">
        <v>1</v>
      </c>
      <c r="Q877">
        <v>0</v>
      </c>
      <c r="R877">
        <v>1</v>
      </c>
      <c r="S877">
        <v>51</v>
      </c>
      <c r="T877">
        <v>37</v>
      </c>
      <c r="U877">
        <v>6</v>
      </c>
      <c r="V877">
        <v>8</v>
      </c>
      <c r="W877">
        <v>1</v>
      </c>
      <c r="X877">
        <v>0</v>
      </c>
      <c r="Y877">
        <v>1</v>
      </c>
      <c r="Z877">
        <v>0</v>
      </c>
      <c r="AA877">
        <v>0</v>
      </c>
      <c r="AB877">
        <v>1</v>
      </c>
      <c r="AC877">
        <v>0</v>
      </c>
      <c r="AD877">
        <v>1</v>
      </c>
      <c r="AE877">
        <v>10</v>
      </c>
      <c r="AF877">
        <v>12</v>
      </c>
      <c r="AG877">
        <v>4</v>
      </c>
      <c r="AH877">
        <v>2</v>
      </c>
      <c r="AI877">
        <v>6</v>
      </c>
      <c r="AJ877">
        <v>10</v>
      </c>
      <c r="AK877">
        <v>15</v>
      </c>
      <c r="AL877">
        <v>11</v>
      </c>
      <c r="AM877">
        <v>35</v>
      </c>
      <c r="AN877">
        <v>65</v>
      </c>
      <c r="AO877">
        <v>1.2</v>
      </c>
      <c r="AP877">
        <v>1.33</v>
      </c>
      <c r="AQ877">
        <v>2.2799999999999998</v>
      </c>
      <c r="AR877">
        <v>41</v>
      </c>
      <c r="AS877">
        <v>65</v>
      </c>
      <c r="AT877">
        <v>38</v>
      </c>
      <c r="AU877">
        <v>22</v>
      </c>
      <c r="AV877">
        <v>10</v>
      </c>
      <c r="AW877">
        <v>29</v>
      </c>
      <c r="AX877">
        <v>65</v>
      </c>
      <c r="AY877">
        <v>30</v>
      </c>
      <c r="AZ877">
        <v>82</v>
      </c>
      <c r="BA877">
        <v>11.67</v>
      </c>
      <c r="BB877">
        <v>3.17</v>
      </c>
      <c r="BC877">
        <v>1.91</v>
      </c>
      <c r="BD877">
        <v>3.45</v>
      </c>
      <c r="BE877">
        <v>3.9</v>
      </c>
      <c r="BF877">
        <f>(1/BC877+1/BD877+1/BE877-1)/3</f>
        <v>2.327517943270278E-2</v>
      </c>
      <c r="BG877">
        <f>1/Table3[[#This Row],[odds_ft_home_team_win]]-Table3[[#This Row],[Margin/3]]</f>
        <v>0.50028502999138103</v>
      </c>
      <c r="BH877">
        <f>1/Table3[[#This Row],[odds_ft_draw]]-Table3[[#This Row],[Margin/3]]</f>
        <v>0.26657989303106533</v>
      </c>
      <c r="BI877">
        <f>1/Table3[[#This Row],[odds_ft_away_team_win]]-Table3[[#This Row],[Margin/3]]</f>
        <v>0.23313507697755367</v>
      </c>
      <c r="BJ877">
        <f>MROUND(Table3[[#This Row],[ProbH]]*100,2)/100</f>
        <v>0.5</v>
      </c>
      <c r="BK877">
        <v>1.44</v>
      </c>
      <c r="BL877">
        <v>2.25</v>
      </c>
      <c r="BM877">
        <v>3.95</v>
      </c>
      <c r="BN877">
        <v>7.75</v>
      </c>
      <c r="BO877">
        <v>2.1</v>
      </c>
      <c r="BP877">
        <v>1.69</v>
      </c>
      <c r="BQ877" t="s">
        <v>770</v>
      </c>
      <c r="BR877">
        <f>VLOOKUP(Table3[[#This Row],[Reference]],metron,10,FALSE)</f>
        <v>2.5202079886551649</v>
      </c>
      <c r="BS877">
        <f>VLOOKUP(Table3[[#This Row],[Reference]],metron,11,FALSE)</f>
        <v>1.5342708579532029</v>
      </c>
      <c r="BT877">
        <f>VLOOKUP(Table3[[#This Row],[Reference]],metron,12,FALSE)</f>
        <v>0.98593713070196176</v>
      </c>
      <c r="BU877">
        <f>VLOOKUP(Table3[[#This Row],[Reference]],metron,13,FALSE)</f>
        <v>0.67513590167809023</v>
      </c>
      <c r="BV877">
        <f>VLOOKUP(Table3[[#This Row],[Reference]],metron,14,FALSE)</f>
        <v>0.4286727337194185</v>
      </c>
      <c r="BW877">
        <f>VLOOKUP(Table3[[#This Row],[Reference]],metron,15,FALSE)</f>
        <v>12.98669114272602</v>
      </c>
      <c r="BX877">
        <f>VLOOKUP(Table3[[#This Row],[Reference]],metron,16,FALSE)</f>
        <v>9.4167049105094076</v>
      </c>
      <c r="BY877">
        <f>VLOOKUP(Table3[[#This Row],[Reference]],metron,17,FALSE)</f>
        <v>5.6645716945996272</v>
      </c>
      <c r="BZ877">
        <f>VLOOKUP(Table3[[#This Row],[Reference]],metron,18,FALSE)</f>
        <v>4.0242085661080074</v>
      </c>
      <c r="CA877">
        <f>VLOOKUP(Table3[[#This Row],[Reference]],metron,19,FALSE)</f>
        <v>7.3221194481263927</v>
      </c>
      <c r="CB877">
        <f>VLOOKUP(Table3[[#This Row],[Reference]],metron,20,FALSE)</f>
        <v>5.3924963444014002</v>
      </c>
      <c r="CC877">
        <f>VLOOKUP(Table3[[#This Row],[Reference]],metron,21,FALSE)</f>
        <v>12.508162313432839</v>
      </c>
      <c r="CD877">
        <f>VLOOKUP(Table3[[#This Row],[Reference]],metron,22,FALSE)</f>
        <v>13.36963619402985</v>
      </c>
      <c r="CE877">
        <f>VLOOKUP(Table3[[#This Row],[Reference]],metron,23,FALSE)</f>
        <v>1.4438014689517029</v>
      </c>
      <c r="CF877">
        <f>VLOOKUP(Table3[[#This Row],[Reference]],metron,24,FALSE)</f>
        <v>1.9410193634542621</v>
      </c>
      <c r="CG877">
        <f>VLOOKUP(Table3[[#This Row],[Reference]],metron,25,FALSE)</f>
        <v>8.4130870242599604E-2</v>
      </c>
      <c r="CH877">
        <f>VLOOKUP(Table3[[#This Row],[Reference]],metron,26,FALSE)</f>
        <v>0.1275317160026708</v>
      </c>
    </row>
    <row r="878" spans="1:86" hidden="1" x14ac:dyDescent="0.45">
      <c r="A878">
        <v>1627005600</v>
      </c>
      <c r="B878" t="s">
        <v>1244</v>
      </c>
      <c r="C878" t="s">
        <v>64</v>
      </c>
      <c r="D878" t="s">
        <v>65</v>
      </c>
      <c r="E878" t="s">
        <v>683</v>
      </c>
      <c r="F878" t="s">
        <v>694</v>
      </c>
      <c r="G878" t="s">
        <v>743</v>
      </c>
      <c r="H878">
        <v>1</v>
      </c>
      <c r="I878">
        <v>0</v>
      </c>
      <c r="J878">
        <v>0</v>
      </c>
      <c r="K878">
        <v>1.24</v>
      </c>
      <c r="L878">
        <v>1.53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U878">
        <v>0</v>
      </c>
      <c r="V878">
        <v>8</v>
      </c>
      <c r="W878">
        <v>2</v>
      </c>
      <c r="X878">
        <v>0</v>
      </c>
      <c r="Y878">
        <v>2</v>
      </c>
      <c r="Z878">
        <v>0</v>
      </c>
      <c r="AA878">
        <v>1</v>
      </c>
      <c r="AB878">
        <v>1</v>
      </c>
      <c r="AC878">
        <v>1</v>
      </c>
      <c r="AD878">
        <v>1</v>
      </c>
      <c r="AE878">
        <v>5</v>
      </c>
      <c r="AF878">
        <v>17</v>
      </c>
      <c r="AG878">
        <v>2</v>
      </c>
      <c r="AH878">
        <v>4</v>
      </c>
      <c r="AI878">
        <v>3</v>
      </c>
      <c r="AJ878">
        <v>13</v>
      </c>
      <c r="AK878">
        <v>11</v>
      </c>
      <c r="AL878">
        <v>16</v>
      </c>
      <c r="AM878">
        <v>43</v>
      </c>
      <c r="AN878">
        <v>57</v>
      </c>
      <c r="AO878">
        <v>0.61</v>
      </c>
      <c r="AP878">
        <v>1.7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3.75</v>
      </c>
      <c r="BD878">
        <v>3.3</v>
      </c>
      <c r="BE878">
        <v>2</v>
      </c>
      <c r="BF878">
        <f>(1/BC878+1/BD878+1/BE878-1)/3</f>
        <v>2.3232323232323271E-2</v>
      </c>
      <c r="BG878">
        <f>1/Table3[[#This Row],[odds_ft_home_team_win]]-Table3[[#This Row],[Margin/3]]</f>
        <v>0.24343434343434339</v>
      </c>
      <c r="BH878">
        <f>1/Table3[[#This Row],[odds_ft_draw]]-Table3[[#This Row],[Margin/3]]</f>
        <v>0.27979797979797977</v>
      </c>
      <c r="BI878">
        <f>1/Table3[[#This Row],[odds_ft_away_team_win]]-Table3[[#This Row],[Margin/3]]</f>
        <v>0.47676767676767673</v>
      </c>
      <c r="BJ878">
        <f>MROUND(Table3[[#This Row],[ProbH]]*100,2)/100</f>
        <v>0.24</v>
      </c>
      <c r="BK878">
        <v>1.48</v>
      </c>
      <c r="BL878">
        <v>2.2999999999999998</v>
      </c>
      <c r="BM878">
        <v>4.05</v>
      </c>
      <c r="BN878">
        <v>8</v>
      </c>
      <c r="BO878">
        <v>2.1</v>
      </c>
      <c r="BP878">
        <v>1.69</v>
      </c>
      <c r="BQ878" t="s">
        <v>726</v>
      </c>
      <c r="BR878">
        <f>VLOOKUP(Table3[[#This Row],[Reference]],metron,10,FALSE)</f>
        <v>2.6014437689969609</v>
      </c>
      <c r="BS878">
        <f>VLOOKUP(Table3[[#This Row],[Reference]],metron,11,FALSE)</f>
        <v>1.067249240121581</v>
      </c>
      <c r="BT878">
        <f>VLOOKUP(Table3[[#This Row],[Reference]],metron,12,FALSE)</f>
        <v>1.53419452887538</v>
      </c>
      <c r="BU878">
        <f>VLOOKUP(Table3[[#This Row],[Reference]],metron,13,FALSE)</f>
        <v>0.45589353612167299</v>
      </c>
      <c r="BV878">
        <f>VLOOKUP(Table3[[#This Row],[Reference]],metron,14,FALSE)</f>
        <v>0.65133079847908748</v>
      </c>
      <c r="BW878">
        <f>VLOOKUP(Table3[[#This Row],[Reference]],metron,15,FALSE)</f>
        <v>10.75886524822695</v>
      </c>
      <c r="BX878">
        <f>VLOOKUP(Table3[[#This Row],[Reference]],metron,16,FALSE)</f>
        <v>12.46679561573179</v>
      </c>
      <c r="BY878">
        <f>VLOOKUP(Table3[[#This Row],[Reference]],metron,17,FALSE)</f>
        <v>4.1157347204161248</v>
      </c>
      <c r="BZ878">
        <f>VLOOKUP(Table3[[#This Row],[Reference]],metron,18,FALSE)</f>
        <v>5.1072821846553964</v>
      </c>
      <c r="CA878">
        <f>VLOOKUP(Table3[[#This Row],[Reference]],metron,19,FALSE)</f>
        <v>6.6431305278108255</v>
      </c>
      <c r="CB878">
        <f>VLOOKUP(Table3[[#This Row],[Reference]],metron,20,FALSE)</f>
        <v>7.3595134310763939</v>
      </c>
      <c r="CC878">
        <f>VLOOKUP(Table3[[#This Row],[Reference]],metron,21,FALSE)</f>
        <v>13.11140235910878</v>
      </c>
      <c r="CD878">
        <f>VLOOKUP(Table3[[#This Row],[Reference]],metron,22,FALSE)</f>
        <v>12.93184796854522</v>
      </c>
      <c r="CE878">
        <f>VLOOKUP(Table3[[#This Row],[Reference]],metron,23,FALSE)</f>
        <v>1.8341677096370459</v>
      </c>
      <c r="CF878">
        <f>VLOOKUP(Table3[[#This Row],[Reference]],metron,24,FALSE)</f>
        <v>1.7903629536921151</v>
      </c>
      <c r="CG878">
        <f>VLOOKUP(Table3[[#This Row],[Reference]],metron,25,FALSE)</f>
        <v>0.1095118898623279</v>
      </c>
      <c r="CH878">
        <f>VLOOKUP(Table3[[#This Row],[Reference]],metron,26,FALSE)</f>
        <v>9.3241551939924908E-2</v>
      </c>
    </row>
    <row r="879" spans="1:86" hidden="1" x14ac:dyDescent="0.45">
      <c r="A879">
        <v>1627084800</v>
      </c>
      <c r="B879" t="s">
        <v>1245</v>
      </c>
      <c r="C879" t="s">
        <v>64</v>
      </c>
      <c r="D879" t="s">
        <v>65</v>
      </c>
      <c r="E879" t="s">
        <v>660</v>
      </c>
      <c r="F879" t="s">
        <v>672</v>
      </c>
      <c r="G879" t="s">
        <v>731</v>
      </c>
      <c r="H879">
        <v>1</v>
      </c>
      <c r="I879">
        <v>0</v>
      </c>
      <c r="J879">
        <v>0</v>
      </c>
      <c r="K879">
        <v>1.24</v>
      </c>
      <c r="L879">
        <v>1.1100000000000001</v>
      </c>
      <c r="M879">
        <v>0</v>
      </c>
      <c r="N879">
        <v>3</v>
      </c>
      <c r="O879">
        <v>3</v>
      </c>
      <c r="P879">
        <v>2</v>
      </c>
      <c r="Q879">
        <v>0</v>
      </c>
      <c r="R879">
        <v>2</v>
      </c>
      <c r="T879" t="s">
        <v>1246</v>
      </c>
      <c r="U879">
        <v>6</v>
      </c>
      <c r="V879">
        <v>7</v>
      </c>
      <c r="W879">
        <v>2</v>
      </c>
      <c r="X879">
        <v>0</v>
      </c>
      <c r="Y879">
        <v>2</v>
      </c>
      <c r="Z879">
        <v>0</v>
      </c>
      <c r="AA879">
        <v>2</v>
      </c>
      <c r="AB879">
        <v>0</v>
      </c>
      <c r="AC879">
        <v>1</v>
      </c>
      <c r="AD879">
        <v>1</v>
      </c>
      <c r="AE879">
        <v>23</v>
      </c>
      <c r="AF879">
        <v>15</v>
      </c>
      <c r="AG879">
        <v>7</v>
      </c>
      <c r="AH879">
        <v>6</v>
      </c>
      <c r="AI879">
        <v>16</v>
      </c>
      <c r="AJ879">
        <v>9</v>
      </c>
      <c r="AK879">
        <v>13</v>
      </c>
      <c r="AL879">
        <v>16</v>
      </c>
      <c r="AM879">
        <v>54</v>
      </c>
      <c r="AN879">
        <v>46</v>
      </c>
      <c r="AO879">
        <v>2.27</v>
      </c>
      <c r="AP879">
        <v>1.62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2.65</v>
      </c>
      <c r="BD879">
        <v>3.15</v>
      </c>
      <c r="BE879">
        <v>2.65</v>
      </c>
      <c r="BF879">
        <f>(1/BC879+1/BD879+1/BE879-1)/3</f>
        <v>2.4059099530797656E-2</v>
      </c>
      <c r="BG879">
        <f>1/Table3[[#This Row],[odds_ft_home_team_win]]-Table3[[#This Row],[Margin/3]]</f>
        <v>0.35329939103524011</v>
      </c>
      <c r="BH879">
        <f>1/Table3[[#This Row],[odds_ft_draw]]-Table3[[#This Row],[Margin/3]]</f>
        <v>0.29340121792951979</v>
      </c>
      <c r="BI879">
        <f>1/Table3[[#This Row],[odds_ft_away_team_win]]-Table3[[#This Row],[Margin/3]]</f>
        <v>0.35329939103524011</v>
      </c>
      <c r="BJ879">
        <f>MROUND(Table3[[#This Row],[ProbH]]*100,2)/100</f>
        <v>0.36</v>
      </c>
      <c r="BK879">
        <v>1.45</v>
      </c>
      <c r="BL879">
        <v>2.25</v>
      </c>
      <c r="BM879">
        <v>3.8</v>
      </c>
      <c r="BN879">
        <v>7.5</v>
      </c>
      <c r="BO879">
        <v>1.91</v>
      </c>
      <c r="BP879">
        <v>1.87</v>
      </c>
      <c r="BQ879" t="s">
        <v>664</v>
      </c>
      <c r="BR879">
        <f>VLOOKUP(Table3[[#This Row],[Reference]],metron,10,FALSE)</f>
        <v>2.5110350525197691</v>
      </c>
      <c r="BS879">
        <f>VLOOKUP(Table3[[#This Row],[Reference]],metron,11,FALSE)</f>
        <v>1.269326094653606</v>
      </c>
      <c r="BT879">
        <f>VLOOKUP(Table3[[#This Row],[Reference]],metron,12,FALSE)</f>
        <v>1.2417089578661631</v>
      </c>
      <c r="BU879">
        <f>VLOOKUP(Table3[[#This Row],[Reference]],metron,13,FALSE)</f>
        <v>0.56586402266288949</v>
      </c>
      <c r="BV879">
        <f>VLOOKUP(Table3[[#This Row],[Reference]],metron,14,FALSE)</f>
        <v>0.55158168083097259</v>
      </c>
      <c r="BW879">
        <f>VLOOKUP(Table3[[#This Row],[Reference]],metron,15,FALSE)</f>
        <v>11.49400826446281</v>
      </c>
      <c r="BX879">
        <f>VLOOKUP(Table3[[#This Row],[Reference]],metron,16,FALSE)</f>
        <v>10.507231404958681</v>
      </c>
      <c r="BY879">
        <f>VLOOKUP(Table3[[#This Row],[Reference]],metron,17,FALSE)</f>
        <v>4.9238790406673623</v>
      </c>
      <c r="BZ879">
        <f>VLOOKUP(Table3[[#This Row],[Reference]],metron,18,FALSE)</f>
        <v>4.6296141814389991</v>
      </c>
      <c r="CA879">
        <f>VLOOKUP(Table3[[#This Row],[Reference]],metron,19,FALSE)</f>
        <v>6.5701292237954476</v>
      </c>
      <c r="CB879">
        <f>VLOOKUP(Table3[[#This Row],[Reference]],metron,20,FALSE)</f>
        <v>5.8776172235196817</v>
      </c>
      <c r="CC879">
        <f>VLOOKUP(Table3[[#This Row],[Reference]],metron,21,FALSE)</f>
        <v>12.798739495798319</v>
      </c>
      <c r="CD879">
        <f>VLOOKUP(Table3[[#This Row],[Reference]],metron,22,FALSE)</f>
        <v>12.98844537815126</v>
      </c>
      <c r="CE879">
        <f>VLOOKUP(Table3[[#This Row],[Reference]],metron,23,FALSE)</f>
        <v>1.604928297313674</v>
      </c>
      <c r="CF879">
        <f>VLOOKUP(Table3[[#This Row],[Reference]],metron,24,FALSE)</f>
        <v>1.791961219955565</v>
      </c>
      <c r="CG879">
        <f>VLOOKUP(Table3[[#This Row],[Reference]],metron,25,FALSE)</f>
        <v>8.887093516461321E-2</v>
      </c>
      <c r="CH879">
        <f>VLOOKUP(Table3[[#This Row],[Reference]],metron,26,FALSE)</f>
        <v>0.11694607150070691</v>
      </c>
    </row>
    <row r="880" spans="1:86" hidden="1" x14ac:dyDescent="0.45">
      <c r="A880">
        <v>1627092000</v>
      </c>
      <c r="B880" t="s">
        <v>1247</v>
      </c>
      <c r="C880" t="s">
        <v>64</v>
      </c>
      <c r="D880" t="s">
        <v>65</v>
      </c>
      <c r="E880" t="s">
        <v>689</v>
      </c>
      <c r="F880" t="s">
        <v>705</v>
      </c>
      <c r="G880" t="s">
        <v>668</v>
      </c>
      <c r="H880">
        <v>1</v>
      </c>
      <c r="I880">
        <v>0</v>
      </c>
      <c r="J880">
        <v>0</v>
      </c>
      <c r="K880">
        <v>0.88</v>
      </c>
      <c r="L880">
        <v>1.29</v>
      </c>
      <c r="M880">
        <v>1</v>
      </c>
      <c r="N880">
        <v>3</v>
      </c>
      <c r="O880">
        <v>4</v>
      </c>
      <c r="P880">
        <v>2</v>
      </c>
      <c r="Q880">
        <v>1</v>
      </c>
      <c r="R880">
        <v>1</v>
      </c>
      <c r="S880">
        <v>35</v>
      </c>
      <c r="T880" t="s">
        <v>1248</v>
      </c>
      <c r="U880">
        <v>9</v>
      </c>
      <c r="V880">
        <v>8</v>
      </c>
      <c r="W880">
        <v>1</v>
      </c>
      <c r="X880">
        <v>0</v>
      </c>
      <c r="Y880">
        <v>1</v>
      </c>
      <c r="Z880">
        <v>0</v>
      </c>
      <c r="AA880">
        <v>1</v>
      </c>
      <c r="AB880">
        <v>0</v>
      </c>
      <c r="AC880">
        <v>0</v>
      </c>
      <c r="AD880">
        <v>1</v>
      </c>
      <c r="AE880">
        <v>8</v>
      </c>
      <c r="AF880">
        <v>17</v>
      </c>
      <c r="AG880">
        <v>2</v>
      </c>
      <c r="AH880">
        <v>6</v>
      </c>
      <c r="AI880">
        <v>6</v>
      </c>
      <c r="AJ880">
        <v>11</v>
      </c>
      <c r="AK880">
        <v>8</v>
      </c>
      <c r="AL880">
        <v>7</v>
      </c>
      <c r="AM880">
        <v>40</v>
      </c>
      <c r="AN880">
        <v>60</v>
      </c>
      <c r="AO880">
        <v>1.02</v>
      </c>
      <c r="AP880">
        <v>1.8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2.6</v>
      </c>
      <c r="BD880">
        <v>3.1</v>
      </c>
      <c r="BE880">
        <v>2.8</v>
      </c>
      <c r="BF880">
        <f>(1/BC880+1/BD880+1/BE880-1)/3</f>
        <v>2.1446295639844015E-2</v>
      </c>
      <c r="BG880">
        <f>1/Table3[[#This Row],[odds_ft_home_team_win]]-Table3[[#This Row],[Margin/3]]</f>
        <v>0.36316908897554057</v>
      </c>
      <c r="BH880">
        <f>1/Table3[[#This Row],[odds_ft_draw]]-Table3[[#This Row],[Margin/3]]</f>
        <v>0.3011343495214463</v>
      </c>
      <c r="BI880">
        <f>1/Table3[[#This Row],[odds_ft_away_team_win]]-Table3[[#This Row],[Margin/3]]</f>
        <v>0.33569656150301314</v>
      </c>
      <c r="BJ880">
        <f>MROUND(Table3[[#This Row],[ProbH]]*100,2)/100</f>
        <v>0.36</v>
      </c>
      <c r="BK880">
        <v>1.43</v>
      </c>
      <c r="BL880">
        <v>2.15</v>
      </c>
      <c r="BM880">
        <v>3.65</v>
      </c>
      <c r="BN880">
        <v>7</v>
      </c>
      <c r="BO880">
        <v>1.91</v>
      </c>
      <c r="BP880">
        <v>1.83</v>
      </c>
      <c r="BQ880" t="s">
        <v>713</v>
      </c>
      <c r="BR880">
        <f>VLOOKUP(Table3[[#This Row],[Reference]],metron,10,FALSE)</f>
        <v>2.5110350525197691</v>
      </c>
      <c r="BS880">
        <f>VLOOKUP(Table3[[#This Row],[Reference]],metron,11,FALSE)</f>
        <v>1.269326094653606</v>
      </c>
      <c r="BT880">
        <f>VLOOKUP(Table3[[#This Row],[Reference]],metron,12,FALSE)</f>
        <v>1.2417089578661631</v>
      </c>
      <c r="BU880">
        <f>VLOOKUP(Table3[[#This Row],[Reference]],metron,13,FALSE)</f>
        <v>0.56586402266288949</v>
      </c>
      <c r="BV880">
        <f>VLOOKUP(Table3[[#This Row],[Reference]],metron,14,FALSE)</f>
        <v>0.55158168083097259</v>
      </c>
      <c r="BW880">
        <f>VLOOKUP(Table3[[#This Row],[Reference]],metron,15,FALSE)</f>
        <v>11.49400826446281</v>
      </c>
      <c r="BX880">
        <f>VLOOKUP(Table3[[#This Row],[Reference]],metron,16,FALSE)</f>
        <v>10.507231404958681</v>
      </c>
      <c r="BY880">
        <f>VLOOKUP(Table3[[#This Row],[Reference]],metron,17,FALSE)</f>
        <v>4.9238790406673623</v>
      </c>
      <c r="BZ880">
        <f>VLOOKUP(Table3[[#This Row],[Reference]],metron,18,FALSE)</f>
        <v>4.6296141814389991</v>
      </c>
      <c r="CA880">
        <f>VLOOKUP(Table3[[#This Row],[Reference]],metron,19,FALSE)</f>
        <v>6.5701292237954476</v>
      </c>
      <c r="CB880">
        <f>VLOOKUP(Table3[[#This Row],[Reference]],metron,20,FALSE)</f>
        <v>5.8776172235196817</v>
      </c>
      <c r="CC880">
        <f>VLOOKUP(Table3[[#This Row],[Reference]],metron,21,FALSE)</f>
        <v>12.798739495798319</v>
      </c>
      <c r="CD880">
        <f>VLOOKUP(Table3[[#This Row],[Reference]],metron,22,FALSE)</f>
        <v>12.98844537815126</v>
      </c>
      <c r="CE880">
        <f>VLOOKUP(Table3[[#This Row],[Reference]],metron,23,FALSE)</f>
        <v>1.604928297313674</v>
      </c>
      <c r="CF880">
        <f>VLOOKUP(Table3[[#This Row],[Reference]],metron,24,FALSE)</f>
        <v>1.791961219955565</v>
      </c>
      <c r="CG880">
        <f>VLOOKUP(Table3[[#This Row],[Reference]],metron,25,FALSE)</f>
        <v>8.887093516461321E-2</v>
      </c>
      <c r="CH880">
        <f>VLOOKUP(Table3[[#This Row],[Reference]],metron,26,FALSE)</f>
        <v>0.11694607150070691</v>
      </c>
    </row>
    <row r="881" spans="1:86" hidden="1" x14ac:dyDescent="0.45">
      <c r="A881">
        <v>1627160400</v>
      </c>
      <c r="B881" t="s">
        <v>1249</v>
      </c>
      <c r="C881" t="s">
        <v>64</v>
      </c>
      <c r="D881" t="s">
        <v>65</v>
      </c>
      <c r="E881" t="s">
        <v>693</v>
      </c>
      <c r="F881" t="s">
        <v>667</v>
      </c>
      <c r="G881" t="s">
        <v>706</v>
      </c>
      <c r="H881">
        <v>1</v>
      </c>
      <c r="I881">
        <v>0</v>
      </c>
      <c r="J881">
        <v>0</v>
      </c>
      <c r="K881">
        <v>1.89</v>
      </c>
      <c r="L881">
        <v>1.4</v>
      </c>
      <c r="M881">
        <v>4</v>
      </c>
      <c r="N881">
        <v>0</v>
      </c>
      <c r="O881">
        <v>4</v>
      </c>
      <c r="P881">
        <v>0</v>
      </c>
      <c r="Q881">
        <v>0</v>
      </c>
      <c r="R881">
        <v>0</v>
      </c>
      <c r="S881" t="s">
        <v>1250</v>
      </c>
      <c r="U881">
        <v>3</v>
      </c>
      <c r="V881">
        <v>3</v>
      </c>
      <c r="W881">
        <v>1</v>
      </c>
      <c r="X881">
        <v>0</v>
      </c>
      <c r="Y881">
        <v>1</v>
      </c>
      <c r="Z881">
        <v>0</v>
      </c>
      <c r="AA881">
        <v>1</v>
      </c>
      <c r="AB881">
        <v>0</v>
      </c>
      <c r="AC881">
        <v>0</v>
      </c>
      <c r="AD881">
        <v>1</v>
      </c>
      <c r="AE881">
        <v>19</v>
      </c>
      <c r="AF881">
        <v>9</v>
      </c>
      <c r="AG881">
        <v>9</v>
      </c>
      <c r="AH881">
        <v>2</v>
      </c>
      <c r="AI881">
        <v>10</v>
      </c>
      <c r="AJ881">
        <v>7</v>
      </c>
      <c r="AK881">
        <v>9</v>
      </c>
      <c r="AL881">
        <v>16</v>
      </c>
      <c r="AM881">
        <v>42</v>
      </c>
      <c r="AN881">
        <v>58</v>
      </c>
      <c r="AO881">
        <v>2.12</v>
      </c>
      <c r="AP881">
        <v>0.99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2.15</v>
      </c>
      <c r="BD881">
        <v>3.35</v>
      </c>
      <c r="BE881">
        <v>3.25</v>
      </c>
      <c r="BF881">
        <f>(1/BC881+1/BD881+1/BE881-1)/3</f>
        <v>2.3772016482880742E-2</v>
      </c>
      <c r="BG881">
        <f>1/Table3[[#This Row],[odds_ft_home_team_win]]-Table3[[#This Row],[Margin/3]]</f>
        <v>0.44134426258688669</v>
      </c>
      <c r="BH881">
        <f>1/Table3[[#This Row],[odds_ft_draw]]-Table3[[#This Row],[Margin/3]]</f>
        <v>0.2747354462036864</v>
      </c>
      <c r="BI881">
        <f>1/Table3[[#This Row],[odds_ft_away_team_win]]-Table3[[#This Row],[Margin/3]]</f>
        <v>0.28392029120942697</v>
      </c>
      <c r="BJ881">
        <f>MROUND(Table3[[#This Row],[ProbH]]*100,2)/100</f>
        <v>0.44</v>
      </c>
      <c r="BK881">
        <v>1.29</v>
      </c>
      <c r="BL881">
        <v>1.8</v>
      </c>
      <c r="BM881">
        <v>2.9</v>
      </c>
      <c r="BN881">
        <v>5.25</v>
      </c>
      <c r="BO881">
        <v>1.69</v>
      </c>
      <c r="BP881">
        <v>2.1</v>
      </c>
      <c r="BQ881" t="s">
        <v>698</v>
      </c>
      <c r="BR881">
        <f>VLOOKUP(Table3[[#This Row],[Reference]],metron,10,FALSE)</f>
        <v>2.4807646356033461</v>
      </c>
      <c r="BS881">
        <f>VLOOKUP(Table3[[#This Row],[Reference]],metron,11,FALSE)</f>
        <v>1.4140979689366791</v>
      </c>
      <c r="BT881">
        <f>VLOOKUP(Table3[[#This Row],[Reference]],metron,12,FALSE)</f>
        <v>1.0666666666666671</v>
      </c>
      <c r="BU881">
        <f>VLOOKUP(Table3[[#This Row],[Reference]],metron,13,FALSE)</f>
        <v>0.62712066905615294</v>
      </c>
      <c r="BV881">
        <f>VLOOKUP(Table3[[#This Row],[Reference]],metron,14,FALSE)</f>
        <v>0.46009557945041818</v>
      </c>
      <c r="BW881">
        <f>VLOOKUP(Table3[[#This Row],[Reference]],metron,15,FALSE)</f>
        <v>12.56969280146722</v>
      </c>
      <c r="BX881">
        <f>VLOOKUP(Table3[[#This Row],[Reference]],metron,16,FALSE)</f>
        <v>9.8695552498853729</v>
      </c>
      <c r="BY881">
        <f>VLOOKUP(Table3[[#This Row],[Reference]],metron,17,FALSE)</f>
        <v>5.2754256787850897</v>
      </c>
      <c r="BZ881">
        <f>VLOOKUP(Table3[[#This Row],[Reference]],metron,18,FALSE)</f>
        <v>4.1279337321675103</v>
      </c>
      <c r="CA881">
        <f>VLOOKUP(Table3[[#This Row],[Reference]],metron,19,FALSE)</f>
        <v>7.2942671226821298</v>
      </c>
      <c r="CB881">
        <f>VLOOKUP(Table3[[#This Row],[Reference]],metron,20,FALSE)</f>
        <v>5.7416215177178627</v>
      </c>
      <c r="CC881">
        <f>VLOOKUP(Table3[[#This Row],[Reference]],metron,21,FALSE)</f>
        <v>12.897246007868549</v>
      </c>
      <c r="CD881">
        <f>VLOOKUP(Table3[[#This Row],[Reference]],metron,22,FALSE)</f>
        <v>13.507058551261281</v>
      </c>
      <c r="CE881">
        <f>VLOOKUP(Table3[[#This Row],[Reference]],metron,23,FALSE)</f>
        <v>1.576522702104098</v>
      </c>
      <c r="CF881">
        <f>VLOOKUP(Table3[[#This Row],[Reference]],metron,24,FALSE)</f>
        <v>1.917165005537099</v>
      </c>
      <c r="CG881">
        <f>VLOOKUP(Table3[[#This Row],[Reference]],metron,25,FALSE)</f>
        <v>8.4385382059800659E-2</v>
      </c>
      <c r="CH881">
        <f>VLOOKUP(Table3[[#This Row],[Reference]],metron,26,FALSE)</f>
        <v>0.1233665559246955</v>
      </c>
    </row>
    <row r="882" spans="1:86" hidden="1" x14ac:dyDescent="0.45">
      <c r="A882">
        <v>1627178400</v>
      </c>
      <c r="B882" t="s">
        <v>1251</v>
      </c>
      <c r="C882" t="s">
        <v>64</v>
      </c>
      <c r="D882" t="s">
        <v>65</v>
      </c>
      <c r="E882" t="s">
        <v>666</v>
      </c>
      <c r="F882" t="s">
        <v>688</v>
      </c>
      <c r="G882" t="s">
        <v>662</v>
      </c>
      <c r="H882">
        <v>1</v>
      </c>
      <c r="I882">
        <v>0</v>
      </c>
      <c r="J882">
        <v>0</v>
      </c>
      <c r="K882">
        <v>1.47</v>
      </c>
      <c r="L882">
        <v>1.25</v>
      </c>
      <c r="M882">
        <v>1</v>
      </c>
      <c r="N882">
        <v>2</v>
      </c>
      <c r="O882">
        <v>3</v>
      </c>
      <c r="P882">
        <v>1</v>
      </c>
      <c r="Q882">
        <v>0</v>
      </c>
      <c r="R882">
        <v>1</v>
      </c>
      <c r="S882">
        <v>78</v>
      </c>
      <c r="T882" t="s">
        <v>1252</v>
      </c>
      <c r="U882">
        <v>7</v>
      </c>
      <c r="V882">
        <v>3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17</v>
      </c>
      <c r="AF882">
        <v>9</v>
      </c>
      <c r="AG882">
        <v>9</v>
      </c>
      <c r="AH882">
        <v>5</v>
      </c>
      <c r="AI882">
        <v>8</v>
      </c>
      <c r="AJ882">
        <v>4</v>
      </c>
      <c r="AK882">
        <v>14</v>
      </c>
      <c r="AL882">
        <v>19</v>
      </c>
      <c r="AM882">
        <v>69</v>
      </c>
      <c r="AN882">
        <v>31</v>
      </c>
      <c r="AO882">
        <v>2.11</v>
      </c>
      <c r="AP882">
        <v>1.1200000000000001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1.71</v>
      </c>
      <c r="BD882">
        <v>3.4</v>
      </c>
      <c r="BE882">
        <v>5.25</v>
      </c>
      <c r="BF882">
        <f>(1/BC882+1/BD882+1/BE882-1)/3</f>
        <v>2.3129719724146975E-2</v>
      </c>
      <c r="BG882">
        <f>1/Table3[[#This Row],[odds_ft_home_team_win]]-Table3[[#This Row],[Margin/3]]</f>
        <v>0.56166560191327985</v>
      </c>
      <c r="BH882">
        <f>1/Table3[[#This Row],[odds_ft_draw]]-Table3[[#This Row],[Margin/3]]</f>
        <v>0.27098792733467658</v>
      </c>
      <c r="BI882">
        <f>1/Table3[[#This Row],[odds_ft_away_team_win]]-Table3[[#This Row],[Margin/3]]</f>
        <v>0.16734647075204348</v>
      </c>
      <c r="BJ882">
        <f>MROUND(Table3[[#This Row],[ProbH]]*100,2)/100</f>
        <v>0.56000000000000005</v>
      </c>
      <c r="BK882">
        <v>1.43</v>
      </c>
      <c r="BL882">
        <v>2.2000000000000002</v>
      </c>
      <c r="BM882">
        <v>3.85</v>
      </c>
      <c r="BN882">
        <v>7.25</v>
      </c>
      <c r="BO882">
        <v>2.1</v>
      </c>
      <c r="BP882">
        <v>1.71</v>
      </c>
      <c r="BQ882" t="s">
        <v>669</v>
      </c>
      <c r="BR882">
        <f>VLOOKUP(Table3[[#This Row],[Reference]],metron,10,FALSE)</f>
        <v>2.6892488954344627</v>
      </c>
      <c r="BS882">
        <f>VLOOKUP(Table3[[#This Row],[Reference]],metron,11,FALSE)</f>
        <v>1.7546812539448771</v>
      </c>
      <c r="BT882">
        <f>VLOOKUP(Table3[[#This Row],[Reference]],metron,12,FALSE)</f>
        <v>0.93456764148958549</v>
      </c>
      <c r="BU882">
        <f>VLOOKUP(Table3[[#This Row],[Reference]],metron,13,FALSE)</f>
        <v>0.77824531874605507</v>
      </c>
      <c r="BV882">
        <f>VLOOKUP(Table3[[#This Row],[Reference]],metron,14,FALSE)</f>
        <v>0.41237113402061848</v>
      </c>
      <c r="BW882">
        <f>VLOOKUP(Table3[[#This Row],[Reference]],metron,15,FALSE)</f>
        <v>13.77153558052435</v>
      </c>
      <c r="BX882">
        <f>VLOOKUP(Table3[[#This Row],[Reference]],metron,16,FALSE)</f>
        <v>9.0445692883895124</v>
      </c>
      <c r="BY882">
        <f>VLOOKUP(Table3[[#This Row],[Reference]],metron,17,FALSE)</f>
        <v>6.0821292775665396</v>
      </c>
      <c r="BZ882">
        <f>VLOOKUP(Table3[[#This Row],[Reference]],metron,18,FALSE)</f>
        <v>3.8201520912547529</v>
      </c>
      <c r="CA882">
        <f>VLOOKUP(Table3[[#This Row],[Reference]],metron,19,FALSE)</f>
        <v>7.6894063029578108</v>
      </c>
      <c r="CB882">
        <f>VLOOKUP(Table3[[#This Row],[Reference]],metron,20,FALSE)</f>
        <v>5.224417197134759</v>
      </c>
      <c r="CC882">
        <f>VLOOKUP(Table3[[#This Row],[Reference]],metron,21,FALSE)</f>
        <v>12.297605473204101</v>
      </c>
      <c r="CD882">
        <f>VLOOKUP(Table3[[#This Row],[Reference]],metron,22,FALSE)</f>
        <v>13.310908399847969</v>
      </c>
      <c r="CE882">
        <f>VLOOKUP(Table3[[#This Row],[Reference]],metron,23,FALSE)</f>
        <v>1.3713126843657819</v>
      </c>
      <c r="CF882">
        <f>VLOOKUP(Table3[[#This Row],[Reference]],metron,24,FALSE)</f>
        <v>1.9516961651917399</v>
      </c>
      <c r="CG882">
        <f>VLOOKUP(Table3[[#This Row],[Reference]],metron,25,FALSE)</f>
        <v>6.6002949852507375E-2</v>
      </c>
      <c r="CH882">
        <f>VLOOKUP(Table3[[#This Row],[Reference]],metron,26,FALSE)</f>
        <v>0.1297935103244838</v>
      </c>
    </row>
    <row r="883" spans="1:86" x14ac:dyDescent="0.45">
      <c r="A883">
        <v>1627232400</v>
      </c>
      <c r="B883" t="s">
        <v>1253</v>
      </c>
      <c r="C883" t="s">
        <v>64</v>
      </c>
      <c r="D883" t="s">
        <v>65</v>
      </c>
      <c r="E883" t="s">
        <v>682</v>
      </c>
      <c r="F883" t="s">
        <v>677</v>
      </c>
      <c r="G883" t="s">
        <v>760</v>
      </c>
      <c r="H883">
        <v>1</v>
      </c>
      <c r="I883">
        <v>0</v>
      </c>
      <c r="J883">
        <v>0</v>
      </c>
      <c r="K883">
        <v>1.58</v>
      </c>
      <c r="L883">
        <v>1.68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U883">
        <v>2</v>
      </c>
      <c r="V883">
        <v>7</v>
      </c>
      <c r="W883">
        <v>0</v>
      </c>
      <c r="X883">
        <v>0</v>
      </c>
      <c r="Y883">
        <v>1</v>
      </c>
      <c r="Z883">
        <v>0</v>
      </c>
      <c r="AA883">
        <v>0</v>
      </c>
      <c r="AB883">
        <v>0</v>
      </c>
      <c r="AC883">
        <v>0</v>
      </c>
      <c r="AD883">
        <v>1</v>
      </c>
      <c r="AE883">
        <v>11</v>
      </c>
      <c r="AF883">
        <v>22</v>
      </c>
      <c r="AG883">
        <v>4</v>
      </c>
      <c r="AH883">
        <v>8</v>
      </c>
      <c r="AI883">
        <v>7</v>
      </c>
      <c r="AJ883">
        <v>14</v>
      </c>
      <c r="AK883">
        <v>10</v>
      </c>
      <c r="AL883">
        <v>11</v>
      </c>
      <c r="AM883">
        <v>43</v>
      </c>
      <c r="AN883">
        <v>57</v>
      </c>
      <c r="AO883">
        <v>1.1100000000000001</v>
      </c>
      <c r="AP883">
        <v>2.41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3.65</v>
      </c>
      <c r="BD883">
        <v>3.25</v>
      </c>
      <c r="BE883">
        <v>2.2000000000000002</v>
      </c>
      <c r="BF883">
        <f>(1/BC883+1/BD883+1/BE883-1)/3</f>
        <v>1.2070121659162769E-2</v>
      </c>
      <c r="BG883">
        <f>1/Table3[[#This Row],[odds_ft_home_team_win]]-Table3[[#This Row],[Margin/3]]</f>
        <v>0.26190248108056324</v>
      </c>
      <c r="BH883">
        <f>1/Table3[[#This Row],[odds_ft_draw]]-Table3[[#This Row],[Margin/3]]</f>
        <v>0.29562218603314494</v>
      </c>
      <c r="BI883">
        <f>1/Table3[[#This Row],[odds_ft_away_team_win]]-Table3[[#This Row],[Margin/3]]</f>
        <v>0.44247533288629176</v>
      </c>
      <c r="BJ883">
        <f>MROUND(Table3[[#This Row],[ProbH]]*100,2)/100</f>
        <v>0.26</v>
      </c>
      <c r="BK883">
        <v>1.42</v>
      </c>
      <c r="BL883">
        <v>2.2200000000000002</v>
      </c>
      <c r="BM883">
        <v>4.2</v>
      </c>
      <c r="BN883">
        <v>8.5</v>
      </c>
      <c r="BO883">
        <v>2.1</v>
      </c>
      <c r="BP883">
        <v>1.69</v>
      </c>
      <c r="BQ883" t="s">
        <v>675</v>
      </c>
      <c r="BR883">
        <f>VLOOKUP(Table3[[#This Row],[Reference]],metron,10,FALSE)</f>
        <v>2.569449507838133</v>
      </c>
      <c r="BS883">
        <f>VLOOKUP(Table3[[#This Row],[Reference]],metron,11,FALSE)</f>
        <v>1.0936930368209989</v>
      </c>
      <c r="BT883">
        <f>VLOOKUP(Table3[[#This Row],[Reference]],metron,12,FALSE)</f>
        <v>1.475756471017134</v>
      </c>
      <c r="BU883">
        <f>VLOOKUP(Table3[[#This Row],[Reference]],metron,13,FALSE)</f>
        <v>0.50018228217280347</v>
      </c>
      <c r="BV883">
        <f>VLOOKUP(Table3[[#This Row],[Reference]],metron,14,FALSE)</f>
        <v>0.65220561429092239</v>
      </c>
      <c r="BW883">
        <f>VLOOKUP(Table3[[#This Row],[Reference]],metron,15,FALSE)</f>
        <v>10.905576679340941</v>
      </c>
      <c r="BX883">
        <f>VLOOKUP(Table3[[#This Row],[Reference]],metron,16,FALSE)</f>
        <v>12.06463878326996</v>
      </c>
      <c r="BY883">
        <f>VLOOKUP(Table3[[#This Row],[Reference]],metron,17,FALSE)</f>
        <v>4.2920127795527154</v>
      </c>
      <c r="BZ883">
        <f>VLOOKUP(Table3[[#This Row],[Reference]],metron,18,FALSE)</f>
        <v>5.0095846645367406</v>
      </c>
      <c r="CA883">
        <f>VLOOKUP(Table3[[#This Row],[Reference]],metron,19,FALSE)</f>
        <v>6.6135638997882253</v>
      </c>
      <c r="CB883">
        <f>VLOOKUP(Table3[[#This Row],[Reference]],metron,20,FALSE)</f>
        <v>7.055054118733219</v>
      </c>
      <c r="CC883">
        <f>VLOOKUP(Table3[[#This Row],[Reference]],metron,21,FALSE)</f>
        <v>12.94865211810013</v>
      </c>
      <c r="CD883">
        <f>VLOOKUP(Table3[[#This Row],[Reference]],metron,22,FALSE)</f>
        <v>13.189345314505781</v>
      </c>
      <c r="CE883">
        <f>VLOOKUP(Table3[[#This Row],[Reference]],metron,23,FALSE)</f>
        <v>1.771446078431373</v>
      </c>
      <c r="CF883">
        <f>VLOOKUP(Table3[[#This Row],[Reference]],metron,24,FALSE)</f>
        <v>1.809436274509804</v>
      </c>
      <c r="CG883">
        <f>VLOOKUP(Table3[[#This Row],[Reference]],metron,25,FALSE)</f>
        <v>0.1060049019607843</v>
      </c>
      <c r="CH883">
        <f>VLOOKUP(Table3[[#This Row],[Reference]],metron,26,FALSE)</f>
        <v>9.6813725490196081E-2</v>
      </c>
    </row>
    <row r="884" spans="1:86" hidden="1" x14ac:dyDescent="0.45">
      <c r="A884">
        <v>1627257960</v>
      </c>
      <c r="B884" t="s">
        <v>1254</v>
      </c>
      <c r="C884" t="s">
        <v>64</v>
      </c>
      <c r="D884" t="s">
        <v>65</v>
      </c>
      <c r="E884" t="s">
        <v>704</v>
      </c>
      <c r="F884" t="s">
        <v>700</v>
      </c>
      <c r="G884" t="s">
        <v>684</v>
      </c>
      <c r="H884">
        <v>1</v>
      </c>
      <c r="I884">
        <v>0</v>
      </c>
      <c r="J884">
        <v>0</v>
      </c>
      <c r="K884">
        <v>1.79</v>
      </c>
      <c r="L884">
        <v>1.42</v>
      </c>
      <c r="M884">
        <v>1</v>
      </c>
      <c r="N884">
        <v>1</v>
      </c>
      <c r="O884">
        <v>2</v>
      </c>
      <c r="P884">
        <v>0</v>
      </c>
      <c r="Q884">
        <v>0</v>
      </c>
      <c r="R884">
        <v>0</v>
      </c>
      <c r="S884">
        <v>88</v>
      </c>
      <c r="T884">
        <v>90</v>
      </c>
      <c r="U884">
        <v>9</v>
      </c>
      <c r="V884">
        <v>4</v>
      </c>
      <c r="W884">
        <v>2</v>
      </c>
      <c r="X884">
        <v>1</v>
      </c>
      <c r="Y884">
        <v>2</v>
      </c>
      <c r="Z884">
        <v>2</v>
      </c>
      <c r="AA884">
        <v>0</v>
      </c>
      <c r="AB884">
        <v>3</v>
      </c>
      <c r="AC884">
        <v>1</v>
      </c>
      <c r="AD884">
        <v>3</v>
      </c>
      <c r="AE884">
        <v>17</v>
      </c>
      <c r="AF884">
        <v>9</v>
      </c>
      <c r="AG884">
        <v>5</v>
      </c>
      <c r="AH884">
        <v>4</v>
      </c>
      <c r="AI884">
        <v>12</v>
      </c>
      <c r="AJ884">
        <v>5</v>
      </c>
      <c r="AK884">
        <v>11</v>
      </c>
      <c r="AL884">
        <v>9</v>
      </c>
      <c r="AM884">
        <v>53</v>
      </c>
      <c r="AN884">
        <v>47</v>
      </c>
      <c r="AO884">
        <v>1.88</v>
      </c>
      <c r="AP884">
        <v>1.1200000000000001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1.71</v>
      </c>
      <c r="BD884">
        <v>3.6</v>
      </c>
      <c r="BE884">
        <v>4.9000000000000004</v>
      </c>
      <c r="BF884">
        <f>(1/BC884+1/BD884+1/BE884-1)/3</f>
        <v>2.2218244022755258E-2</v>
      </c>
      <c r="BG884">
        <f>1/Table3[[#This Row],[odds_ft_home_team_win]]-Table3[[#This Row],[Margin/3]]</f>
        <v>0.56257707761467157</v>
      </c>
      <c r="BH884">
        <f>1/Table3[[#This Row],[odds_ft_draw]]-Table3[[#This Row],[Margin/3]]</f>
        <v>0.25555953375502255</v>
      </c>
      <c r="BI884">
        <f>1/Table3[[#This Row],[odds_ft_away_team_win]]-Table3[[#This Row],[Margin/3]]</f>
        <v>0.18186338863030593</v>
      </c>
      <c r="BJ884">
        <f>MROUND(Table3[[#This Row],[ProbH]]*100,2)/100</f>
        <v>0.56000000000000005</v>
      </c>
      <c r="BK884">
        <v>1.33</v>
      </c>
      <c r="BL884">
        <v>1.95</v>
      </c>
      <c r="BM884">
        <v>3.2</v>
      </c>
      <c r="BN884">
        <v>6</v>
      </c>
      <c r="BO884">
        <v>1.91</v>
      </c>
      <c r="BP884">
        <v>1.83</v>
      </c>
      <c r="BQ884" t="s">
        <v>1255</v>
      </c>
      <c r="BR884">
        <f>VLOOKUP(Table3[[#This Row],[Reference]],metron,10,FALSE)</f>
        <v>2.6892488954344627</v>
      </c>
      <c r="BS884">
        <f>VLOOKUP(Table3[[#This Row],[Reference]],metron,11,FALSE)</f>
        <v>1.7546812539448771</v>
      </c>
      <c r="BT884">
        <f>VLOOKUP(Table3[[#This Row],[Reference]],metron,12,FALSE)</f>
        <v>0.93456764148958549</v>
      </c>
      <c r="BU884">
        <f>VLOOKUP(Table3[[#This Row],[Reference]],metron,13,FALSE)</f>
        <v>0.77824531874605507</v>
      </c>
      <c r="BV884">
        <f>VLOOKUP(Table3[[#This Row],[Reference]],metron,14,FALSE)</f>
        <v>0.41237113402061848</v>
      </c>
      <c r="BW884">
        <f>VLOOKUP(Table3[[#This Row],[Reference]],metron,15,FALSE)</f>
        <v>13.77153558052435</v>
      </c>
      <c r="BX884">
        <f>VLOOKUP(Table3[[#This Row],[Reference]],metron,16,FALSE)</f>
        <v>9.0445692883895124</v>
      </c>
      <c r="BY884">
        <f>VLOOKUP(Table3[[#This Row],[Reference]],metron,17,FALSE)</f>
        <v>6.0821292775665396</v>
      </c>
      <c r="BZ884">
        <f>VLOOKUP(Table3[[#This Row],[Reference]],metron,18,FALSE)</f>
        <v>3.8201520912547529</v>
      </c>
      <c r="CA884">
        <f>VLOOKUP(Table3[[#This Row],[Reference]],metron,19,FALSE)</f>
        <v>7.6894063029578108</v>
      </c>
      <c r="CB884">
        <f>VLOOKUP(Table3[[#This Row],[Reference]],metron,20,FALSE)</f>
        <v>5.224417197134759</v>
      </c>
      <c r="CC884">
        <f>VLOOKUP(Table3[[#This Row],[Reference]],metron,21,FALSE)</f>
        <v>12.297605473204101</v>
      </c>
      <c r="CD884">
        <f>VLOOKUP(Table3[[#This Row],[Reference]],metron,22,FALSE)</f>
        <v>13.310908399847969</v>
      </c>
      <c r="CE884">
        <f>VLOOKUP(Table3[[#This Row],[Reference]],metron,23,FALSE)</f>
        <v>1.3713126843657819</v>
      </c>
      <c r="CF884">
        <f>VLOOKUP(Table3[[#This Row],[Reference]],metron,24,FALSE)</f>
        <v>1.9516961651917399</v>
      </c>
      <c r="CG884">
        <f>VLOOKUP(Table3[[#This Row],[Reference]],metron,25,FALSE)</f>
        <v>6.6002949852507375E-2</v>
      </c>
      <c r="CH884">
        <f>VLOOKUP(Table3[[#This Row],[Reference]],metron,26,FALSE)</f>
        <v>0.1297935103244838</v>
      </c>
    </row>
    <row r="885" spans="1:86" hidden="1" x14ac:dyDescent="0.45">
      <c r="A885">
        <v>1627265160</v>
      </c>
      <c r="B885" t="s">
        <v>1256</v>
      </c>
      <c r="C885" t="s">
        <v>64</v>
      </c>
      <c r="D885" t="s">
        <v>65</v>
      </c>
      <c r="E885" t="s">
        <v>676</v>
      </c>
      <c r="F885" t="s">
        <v>661</v>
      </c>
      <c r="G885" t="s">
        <v>710</v>
      </c>
      <c r="H885">
        <v>1</v>
      </c>
      <c r="I885">
        <v>0</v>
      </c>
      <c r="J885">
        <v>0</v>
      </c>
      <c r="K885">
        <v>1.35</v>
      </c>
      <c r="L885">
        <v>1.48</v>
      </c>
      <c r="M885">
        <v>1</v>
      </c>
      <c r="N885">
        <v>2</v>
      </c>
      <c r="O885">
        <v>3</v>
      </c>
      <c r="P885">
        <v>1</v>
      </c>
      <c r="Q885">
        <v>0</v>
      </c>
      <c r="R885">
        <v>1</v>
      </c>
      <c r="S885">
        <v>74</v>
      </c>
      <c r="T885" t="s">
        <v>1257</v>
      </c>
      <c r="U885">
        <v>3</v>
      </c>
      <c r="V885">
        <v>1</v>
      </c>
      <c r="W885">
        <v>1</v>
      </c>
      <c r="X885">
        <v>0</v>
      </c>
      <c r="Y885">
        <v>1</v>
      </c>
      <c r="Z885">
        <v>0</v>
      </c>
      <c r="AA885">
        <v>0</v>
      </c>
      <c r="AB885">
        <v>1</v>
      </c>
      <c r="AC885">
        <v>0</v>
      </c>
      <c r="AD885">
        <v>1</v>
      </c>
      <c r="AE885">
        <v>11</v>
      </c>
      <c r="AF885">
        <v>6</v>
      </c>
      <c r="AG885">
        <v>5</v>
      </c>
      <c r="AH885">
        <v>4</v>
      </c>
      <c r="AI885">
        <v>6</v>
      </c>
      <c r="AJ885">
        <v>2</v>
      </c>
      <c r="AK885">
        <v>11</v>
      </c>
      <c r="AL885">
        <v>8</v>
      </c>
      <c r="AM885">
        <v>52</v>
      </c>
      <c r="AN885">
        <v>48</v>
      </c>
      <c r="AO885">
        <v>1.41</v>
      </c>
      <c r="AP885">
        <v>0.82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2.35</v>
      </c>
      <c r="BD885">
        <v>3.2</v>
      </c>
      <c r="BE885">
        <v>3</v>
      </c>
      <c r="BF885">
        <f>(1/BC885+1/BD885+1/BE885-1)/3</f>
        <v>2.3788416075650076E-2</v>
      </c>
      <c r="BG885">
        <f>1/Table3[[#This Row],[odds_ft_home_team_win]]-Table3[[#This Row],[Margin/3]]</f>
        <v>0.40174349881796695</v>
      </c>
      <c r="BH885">
        <f>1/Table3[[#This Row],[odds_ft_draw]]-Table3[[#This Row],[Margin/3]]</f>
        <v>0.28871158392434992</v>
      </c>
      <c r="BI885">
        <f>1/Table3[[#This Row],[odds_ft_away_team_win]]-Table3[[#This Row],[Margin/3]]</f>
        <v>0.30954491725768324</v>
      </c>
      <c r="BJ885">
        <f>MROUND(Table3[[#This Row],[ProbH]]*100,2)/100</f>
        <v>0.4</v>
      </c>
      <c r="BK885">
        <v>1.36</v>
      </c>
      <c r="BL885">
        <v>2</v>
      </c>
      <c r="BM885">
        <v>3.3</v>
      </c>
      <c r="BN885">
        <v>6.25</v>
      </c>
      <c r="BO885">
        <v>1.8</v>
      </c>
      <c r="BP885">
        <v>1.95</v>
      </c>
      <c r="BQ885" t="s">
        <v>680</v>
      </c>
      <c r="BR885">
        <f>VLOOKUP(Table3[[#This Row],[Reference]],metron,10,FALSE)</f>
        <v>2.4956155335383219</v>
      </c>
      <c r="BS885">
        <f>VLOOKUP(Table3[[#This Row],[Reference]],metron,11,FALSE)</f>
        <v>1.344038264434575</v>
      </c>
      <c r="BT885">
        <f>VLOOKUP(Table3[[#This Row],[Reference]],metron,12,FALSE)</f>
        <v>1.1515772691037469</v>
      </c>
      <c r="BU885">
        <f>VLOOKUP(Table3[[#This Row],[Reference]],metron,13,FALSE)</f>
        <v>0.59936225942375587</v>
      </c>
      <c r="BV885">
        <f>VLOOKUP(Table3[[#This Row],[Reference]],metron,14,FALSE)</f>
        <v>0.50723152260562576</v>
      </c>
      <c r="BW885">
        <f>VLOOKUP(Table3[[#This Row],[Reference]],metron,15,FALSE)</f>
        <v>11.99278846153846</v>
      </c>
      <c r="BX885">
        <f>VLOOKUP(Table3[[#This Row],[Reference]],metron,16,FALSE)</f>
        <v>10.0277534965035</v>
      </c>
      <c r="BY885">
        <f>VLOOKUP(Table3[[#This Row],[Reference]],metron,17,FALSE)</f>
        <v>5.2857459543338514</v>
      </c>
      <c r="BZ885">
        <f>VLOOKUP(Table3[[#This Row],[Reference]],metron,18,FALSE)</f>
        <v>4.4067834183107957</v>
      </c>
      <c r="CA885">
        <f>VLOOKUP(Table3[[#This Row],[Reference]],metron,19,FALSE)</f>
        <v>6.7070425072046085</v>
      </c>
      <c r="CB885">
        <f>VLOOKUP(Table3[[#This Row],[Reference]],metron,20,FALSE)</f>
        <v>5.6209700781927046</v>
      </c>
      <c r="CC885">
        <f>VLOOKUP(Table3[[#This Row],[Reference]],metron,21,FALSE)</f>
        <v>13.04463690872752</v>
      </c>
      <c r="CD885">
        <f>VLOOKUP(Table3[[#This Row],[Reference]],metron,22,FALSE)</f>
        <v>13.49811236953142</v>
      </c>
      <c r="CE885">
        <f>VLOOKUP(Table3[[#This Row],[Reference]],metron,23,FALSE)</f>
        <v>1.5836526181353769</v>
      </c>
      <c r="CF885">
        <f>VLOOKUP(Table3[[#This Row],[Reference]],metron,24,FALSE)</f>
        <v>1.8744146445295871</v>
      </c>
      <c r="CG885">
        <f>VLOOKUP(Table3[[#This Row],[Reference]],metron,25,FALSE)</f>
        <v>8.5994040017028525E-2</v>
      </c>
      <c r="CH885">
        <f>VLOOKUP(Table3[[#This Row],[Reference]],metron,26,FALSE)</f>
        <v>0.13452532992762881</v>
      </c>
    </row>
    <row r="886" spans="1:86" hidden="1" x14ac:dyDescent="0.45">
      <c r="A886">
        <v>1627347600</v>
      </c>
      <c r="B886" t="s">
        <v>1258</v>
      </c>
      <c r="C886" t="s">
        <v>64</v>
      </c>
      <c r="D886" t="s">
        <v>65</v>
      </c>
      <c r="E886" t="s">
        <v>671</v>
      </c>
      <c r="F886" t="s">
        <v>699</v>
      </c>
      <c r="G886" t="s">
        <v>720</v>
      </c>
      <c r="H886">
        <v>1</v>
      </c>
      <c r="I886">
        <v>0</v>
      </c>
      <c r="J886">
        <v>0</v>
      </c>
      <c r="K886">
        <v>1.25</v>
      </c>
      <c r="L886">
        <v>0.72</v>
      </c>
      <c r="M886">
        <v>0</v>
      </c>
      <c r="N886">
        <v>2</v>
      </c>
      <c r="O886">
        <v>2</v>
      </c>
      <c r="P886">
        <v>1</v>
      </c>
      <c r="Q886">
        <v>0</v>
      </c>
      <c r="R886">
        <v>1</v>
      </c>
      <c r="T886" t="s">
        <v>1259</v>
      </c>
      <c r="U886">
        <v>4</v>
      </c>
      <c r="V886">
        <v>3</v>
      </c>
      <c r="W886">
        <v>1</v>
      </c>
      <c r="X886">
        <v>0</v>
      </c>
      <c r="Y886">
        <v>2</v>
      </c>
      <c r="Z886">
        <v>0</v>
      </c>
      <c r="AA886">
        <v>1</v>
      </c>
      <c r="AB886">
        <v>0</v>
      </c>
      <c r="AC886">
        <v>0</v>
      </c>
      <c r="AD886">
        <v>2</v>
      </c>
      <c r="AE886">
        <v>10</v>
      </c>
      <c r="AF886">
        <v>7</v>
      </c>
      <c r="AG886">
        <v>7</v>
      </c>
      <c r="AH886">
        <v>3</v>
      </c>
      <c r="AI886">
        <v>3</v>
      </c>
      <c r="AJ886">
        <v>4</v>
      </c>
      <c r="AK886">
        <v>12</v>
      </c>
      <c r="AL886">
        <v>10</v>
      </c>
      <c r="AM886">
        <v>62</v>
      </c>
      <c r="AN886">
        <v>38</v>
      </c>
      <c r="AO886">
        <v>1.57</v>
      </c>
      <c r="AP886">
        <v>0.89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1.49</v>
      </c>
      <c r="BD886">
        <v>3.95</v>
      </c>
      <c r="BE886">
        <v>6.75</v>
      </c>
      <c r="BF886">
        <f>(1/BC886+1/BD886+1/BE886-1)/3</f>
        <v>2.4151214902496276E-2</v>
      </c>
      <c r="BG886">
        <f>1/Table3[[#This Row],[odds_ft_home_team_win]]-Table3[[#This Row],[Margin/3]]</f>
        <v>0.64698972469481919</v>
      </c>
      <c r="BH886">
        <f>1/Table3[[#This Row],[odds_ft_draw]]-Table3[[#This Row],[Margin/3]]</f>
        <v>0.229013342059529</v>
      </c>
      <c r="BI886">
        <f>1/Table3[[#This Row],[odds_ft_away_team_win]]-Table3[[#This Row],[Margin/3]]</f>
        <v>0.12399693324565186</v>
      </c>
      <c r="BJ886">
        <f>MROUND(Table3[[#This Row],[ProbH]]*100,2)/100</f>
        <v>0.64</v>
      </c>
      <c r="BK886">
        <v>1.36</v>
      </c>
      <c r="BL886">
        <v>1.95</v>
      </c>
      <c r="BM886">
        <v>3.35</v>
      </c>
      <c r="BN886">
        <v>6.5</v>
      </c>
      <c r="BO886">
        <v>2.0499999999999998</v>
      </c>
      <c r="BP886">
        <v>1.71</v>
      </c>
      <c r="BQ886" t="s">
        <v>770</v>
      </c>
      <c r="BR886">
        <f>VLOOKUP(Table3[[#This Row],[Reference]],metron,10,FALSE)</f>
        <v>2.8343749999999996</v>
      </c>
      <c r="BS886">
        <f>VLOOKUP(Table3[[#This Row],[Reference]],metron,11,FALSE)</f>
        <v>1.980803571428571</v>
      </c>
      <c r="BT886">
        <f>VLOOKUP(Table3[[#This Row],[Reference]],metron,12,FALSE)</f>
        <v>0.85357142857142854</v>
      </c>
      <c r="BU886">
        <f>VLOOKUP(Table3[[#This Row],[Reference]],metron,13,FALSE)</f>
        <v>0.8683035714285714</v>
      </c>
      <c r="BV886">
        <f>VLOOKUP(Table3[[#This Row],[Reference]],metron,14,FALSE)</f>
        <v>0.36607142857142849</v>
      </c>
      <c r="BW886">
        <f>VLOOKUP(Table3[[#This Row],[Reference]],metron,15,FALSE)</f>
        <v>15.03980099502488</v>
      </c>
      <c r="BX886">
        <f>VLOOKUP(Table3[[#This Row],[Reference]],metron,16,FALSE)</f>
        <v>8.6326699834162515</v>
      </c>
      <c r="BY886">
        <f>VLOOKUP(Table3[[#This Row],[Reference]],metron,17,FALSE)</f>
        <v>6.5189234650967203</v>
      </c>
      <c r="BZ886">
        <f>VLOOKUP(Table3[[#This Row],[Reference]],metron,18,FALSE)</f>
        <v>3.4507989907485279</v>
      </c>
      <c r="CA886">
        <f>VLOOKUP(Table3[[#This Row],[Reference]],metron,19,FALSE)</f>
        <v>8.5208775299281605</v>
      </c>
      <c r="CB886">
        <f>VLOOKUP(Table3[[#This Row],[Reference]],metron,20,FALSE)</f>
        <v>5.181870992667724</v>
      </c>
      <c r="CC886">
        <f>VLOOKUP(Table3[[#This Row],[Reference]],metron,21,FALSE)</f>
        <v>12.48566610455312</v>
      </c>
      <c r="CD886">
        <f>VLOOKUP(Table3[[#This Row],[Reference]],metron,22,FALSE)</f>
        <v>13.573355817875211</v>
      </c>
      <c r="CE886">
        <f>VLOOKUP(Table3[[#This Row],[Reference]],metron,23,FALSE)</f>
        <v>1.395273023634882</v>
      </c>
      <c r="CF886">
        <f>VLOOKUP(Table3[[#This Row],[Reference]],metron,24,FALSE)</f>
        <v>2.0586797066014668</v>
      </c>
      <c r="CG886">
        <f>VLOOKUP(Table3[[#This Row],[Reference]],metron,25,FALSE)</f>
        <v>6.8459657701711488E-2</v>
      </c>
      <c r="CH886">
        <f>VLOOKUP(Table3[[#This Row],[Reference]],metron,26,FALSE)</f>
        <v>0.12713936430317849</v>
      </c>
    </row>
    <row r="887" spans="1:86" hidden="1" x14ac:dyDescent="0.45">
      <c r="A887">
        <v>1627689600</v>
      </c>
      <c r="B887" t="s">
        <v>1260</v>
      </c>
      <c r="C887" t="s">
        <v>64</v>
      </c>
      <c r="D887" t="s">
        <v>65</v>
      </c>
      <c r="E887" t="s">
        <v>699</v>
      </c>
      <c r="F887" t="s">
        <v>693</v>
      </c>
      <c r="G887" t="s">
        <v>701</v>
      </c>
      <c r="H887">
        <v>2</v>
      </c>
      <c r="I887">
        <v>0</v>
      </c>
      <c r="J887">
        <v>0</v>
      </c>
      <c r="K887">
        <v>1.71</v>
      </c>
      <c r="L887">
        <v>1.42</v>
      </c>
      <c r="M887">
        <v>2</v>
      </c>
      <c r="N887">
        <v>1</v>
      </c>
      <c r="O887">
        <v>3</v>
      </c>
      <c r="P887">
        <v>2</v>
      </c>
      <c r="Q887">
        <v>1</v>
      </c>
      <c r="R887">
        <v>1</v>
      </c>
      <c r="S887" t="s">
        <v>1261</v>
      </c>
      <c r="T887">
        <v>20</v>
      </c>
      <c r="U887">
        <v>4</v>
      </c>
      <c r="V887">
        <v>6</v>
      </c>
      <c r="W887">
        <v>1</v>
      </c>
      <c r="X887">
        <v>0</v>
      </c>
      <c r="Y887">
        <v>1</v>
      </c>
      <c r="Z887">
        <v>0</v>
      </c>
      <c r="AA887">
        <v>0</v>
      </c>
      <c r="AB887">
        <v>1</v>
      </c>
      <c r="AC887">
        <v>1</v>
      </c>
      <c r="AD887">
        <v>0</v>
      </c>
      <c r="AE887">
        <v>9</v>
      </c>
      <c r="AF887">
        <v>9</v>
      </c>
      <c r="AG887">
        <v>2</v>
      </c>
      <c r="AH887">
        <v>4</v>
      </c>
      <c r="AI887">
        <v>7</v>
      </c>
      <c r="AJ887">
        <v>5</v>
      </c>
      <c r="AK887">
        <v>11</v>
      </c>
      <c r="AL887">
        <v>14</v>
      </c>
      <c r="AM887">
        <v>47</v>
      </c>
      <c r="AN887">
        <v>53</v>
      </c>
      <c r="AO887">
        <v>1.08</v>
      </c>
      <c r="AP887">
        <v>1.3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3.75</v>
      </c>
      <c r="BD887">
        <v>3.25</v>
      </c>
      <c r="BE887">
        <v>2.0499999999999998</v>
      </c>
      <c r="BF887">
        <f>(1/BC887+1/BD887+1/BE887-1)/3</f>
        <v>2.0721284135918266E-2</v>
      </c>
      <c r="BG887">
        <f>1/Table3[[#This Row],[odds_ft_home_team_win]]-Table3[[#This Row],[Margin/3]]</f>
        <v>0.24594538253074841</v>
      </c>
      <c r="BH887">
        <f>1/Table3[[#This Row],[odds_ft_draw]]-Table3[[#This Row],[Margin/3]]</f>
        <v>0.28697102355638943</v>
      </c>
      <c r="BI887">
        <f>1/Table3[[#This Row],[odds_ft_away_team_win]]-Table3[[#This Row],[Margin/3]]</f>
        <v>0.46708359391286225</v>
      </c>
      <c r="BJ887">
        <f>MROUND(Table3[[#This Row],[ProbH]]*100,2)/100</f>
        <v>0.24</v>
      </c>
      <c r="BK887">
        <v>1.36</v>
      </c>
      <c r="BL887">
        <v>2</v>
      </c>
      <c r="BM887">
        <v>3.3</v>
      </c>
      <c r="BN887">
        <v>6</v>
      </c>
      <c r="BO887">
        <v>1.8</v>
      </c>
      <c r="BP887">
        <v>1.95</v>
      </c>
      <c r="BQ887" t="s">
        <v>702</v>
      </c>
      <c r="BR887">
        <f>VLOOKUP(Table3[[#This Row],[Reference]],metron,10,FALSE)</f>
        <v>2.6014437689969609</v>
      </c>
      <c r="BS887">
        <f>VLOOKUP(Table3[[#This Row],[Reference]],metron,11,FALSE)</f>
        <v>1.067249240121581</v>
      </c>
      <c r="BT887">
        <f>VLOOKUP(Table3[[#This Row],[Reference]],metron,12,FALSE)</f>
        <v>1.53419452887538</v>
      </c>
      <c r="BU887">
        <f>VLOOKUP(Table3[[#This Row],[Reference]],metron,13,FALSE)</f>
        <v>0.45589353612167299</v>
      </c>
      <c r="BV887">
        <f>VLOOKUP(Table3[[#This Row],[Reference]],metron,14,FALSE)</f>
        <v>0.65133079847908748</v>
      </c>
      <c r="BW887">
        <f>VLOOKUP(Table3[[#This Row],[Reference]],metron,15,FALSE)</f>
        <v>10.75886524822695</v>
      </c>
      <c r="BX887">
        <f>VLOOKUP(Table3[[#This Row],[Reference]],metron,16,FALSE)</f>
        <v>12.46679561573179</v>
      </c>
      <c r="BY887">
        <f>VLOOKUP(Table3[[#This Row],[Reference]],metron,17,FALSE)</f>
        <v>4.1157347204161248</v>
      </c>
      <c r="BZ887">
        <f>VLOOKUP(Table3[[#This Row],[Reference]],metron,18,FALSE)</f>
        <v>5.1072821846553964</v>
      </c>
      <c r="CA887">
        <f>VLOOKUP(Table3[[#This Row],[Reference]],metron,19,FALSE)</f>
        <v>6.6431305278108255</v>
      </c>
      <c r="CB887">
        <f>VLOOKUP(Table3[[#This Row],[Reference]],metron,20,FALSE)</f>
        <v>7.3595134310763939</v>
      </c>
      <c r="CC887">
        <f>VLOOKUP(Table3[[#This Row],[Reference]],metron,21,FALSE)</f>
        <v>13.11140235910878</v>
      </c>
      <c r="CD887">
        <f>VLOOKUP(Table3[[#This Row],[Reference]],metron,22,FALSE)</f>
        <v>12.93184796854522</v>
      </c>
      <c r="CE887">
        <f>VLOOKUP(Table3[[#This Row],[Reference]],metron,23,FALSE)</f>
        <v>1.8341677096370459</v>
      </c>
      <c r="CF887">
        <f>VLOOKUP(Table3[[#This Row],[Reference]],metron,24,FALSE)</f>
        <v>1.7903629536921151</v>
      </c>
      <c r="CG887">
        <f>VLOOKUP(Table3[[#This Row],[Reference]],metron,25,FALSE)</f>
        <v>0.1095118898623279</v>
      </c>
      <c r="CH887">
        <f>VLOOKUP(Table3[[#This Row],[Reference]],metron,26,FALSE)</f>
        <v>9.3241551939924908E-2</v>
      </c>
    </row>
    <row r="888" spans="1:86" hidden="1" x14ac:dyDescent="0.45">
      <c r="A888">
        <v>1627697100</v>
      </c>
      <c r="B888" t="s">
        <v>1262</v>
      </c>
      <c r="C888" t="s">
        <v>64</v>
      </c>
      <c r="D888" t="s">
        <v>65</v>
      </c>
      <c r="E888" t="s">
        <v>700</v>
      </c>
      <c r="F888" t="s">
        <v>666</v>
      </c>
      <c r="G888" t="s">
        <v>735</v>
      </c>
      <c r="H888">
        <v>2</v>
      </c>
      <c r="I888">
        <v>0</v>
      </c>
      <c r="J888">
        <v>0</v>
      </c>
      <c r="K888">
        <v>1.38</v>
      </c>
      <c r="L888">
        <v>1.32</v>
      </c>
      <c r="M888">
        <v>0</v>
      </c>
      <c r="N888">
        <v>2</v>
      </c>
      <c r="O888">
        <v>2</v>
      </c>
      <c r="P888">
        <v>0</v>
      </c>
      <c r="Q888">
        <v>0</v>
      </c>
      <c r="R888">
        <v>0</v>
      </c>
      <c r="T888" t="s">
        <v>1263</v>
      </c>
      <c r="U888">
        <v>4</v>
      </c>
      <c r="V888">
        <v>8</v>
      </c>
      <c r="W888">
        <v>0</v>
      </c>
      <c r="X888">
        <v>0</v>
      </c>
      <c r="Y888">
        <v>3</v>
      </c>
      <c r="Z888">
        <v>0</v>
      </c>
      <c r="AA888">
        <v>0</v>
      </c>
      <c r="AB888">
        <v>0</v>
      </c>
      <c r="AC888">
        <v>2</v>
      </c>
      <c r="AD888">
        <v>1</v>
      </c>
      <c r="AE888">
        <v>6</v>
      </c>
      <c r="AF888">
        <v>6</v>
      </c>
      <c r="AG888">
        <v>3</v>
      </c>
      <c r="AH888">
        <v>3</v>
      </c>
      <c r="AI888">
        <v>3</v>
      </c>
      <c r="AJ888">
        <v>3</v>
      </c>
      <c r="AK888">
        <v>13</v>
      </c>
      <c r="AL888">
        <v>17</v>
      </c>
      <c r="AM888">
        <v>54</v>
      </c>
      <c r="AN888">
        <v>46</v>
      </c>
      <c r="AO888">
        <v>1.1100000000000001</v>
      </c>
      <c r="AP888">
        <v>1.06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2.1</v>
      </c>
      <c r="BD888">
        <v>3.1</v>
      </c>
      <c r="BE888">
        <v>3.8</v>
      </c>
      <c r="BF888">
        <f>(1/BC888+1/BD888+1/BE888-1)/3</f>
        <v>2.0643005362869522E-2</v>
      </c>
      <c r="BG888">
        <f>1/Table3[[#This Row],[odds_ft_home_team_win]]-Table3[[#This Row],[Margin/3]]</f>
        <v>0.45554747082760666</v>
      </c>
      <c r="BH888">
        <f>1/Table3[[#This Row],[odds_ft_draw]]-Table3[[#This Row],[Margin/3]]</f>
        <v>0.30193763979842081</v>
      </c>
      <c r="BI888">
        <f>1/Table3[[#This Row],[odds_ft_away_team_win]]-Table3[[#This Row],[Margin/3]]</f>
        <v>0.24251488937397256</v>
      </c>
      <c r="BJ888">
        <f>MROUND(Table3[[#This Row],[ProbH]]*100,2)/100</f>
        <v>0.46</v>
      </c>
      <c r="BK888">
        <v>1.53</v>
      </c>
      <c r="BL888">
        <v>2.4500000000000002</v>
      </c>
      <c r="BM888">
        <v>4.4000000000000004</v>
      </c>
      <c r="BN888">
        <v>8.75</v>
      </c>
      <c r="BO888">
        <v>2.15</v>
      </c>
      <c r="BP888">
        <v>1.65</v>
      </c>
      <c r="BQ888" t="s">
        <v>711</v>
      </c>
      <c r="BR888">
        <f>VLOOKUP(Table3[[#This Row],[Reference]],metron,10,FALSE)</f>
        <v>2.5405629139072849</v>
      </c>
      <c r="BS888">
        <f>VLOOKUP(Table3[[#This Row],[Reference]],metron,11,FALSE)</f>
        <v>1.4888836329233679</v>
      </c>
      <c r="BT888">
        <f>VLOOKUP(Table3[[#This Row],[Reference]],metron,12,FALSE)</f>
        <v>1.0516792809839171</v>
      </c>
      <c r="BU888">
        <f>VLOOKUP(Table3[[#This Row],[Reference]],metron,13,FALSE)</f>
        <v>0.64581362346263005</v>
      </c>
      <c r="BV888">
        <f>VLOOKUP(Table3[[#This Row],[Reference]],metron,14,FALSE)</f>
        <v>0.45364238410596031</v>
      </c>
      <c r="BW888">
        <f>VLOOKUP(Table3[[#This Row],[Reference]],metron,15,FALSE)</f>
        <v>12.686892177589851</v>
      </c>
      <c r="BX888">
        <f>VLOOKUP(Table3[[#This Row],[Reference]],metron,16,FALSE)</f>
        <v>9.8059196617336148</v>
      </c>
      <c r="BY888">
        <f>VLOOKUP(Table3[[#This Row],[Reference]],metron,17,FALSE)</f>
        <v>5.3198121263877027</v>
      </c>
      <c r="BZ888">
        <f>VLOOKUP(Table3[[#This Row],[Reference]],metron,18,FALSE)</f>
        <v>4.0954312553373189</v>
      </c>
      <c r="CA888">
        <f>VLOOKUP(Table3[[#This Row],[Reference]],metron,19,FALSE)</f>
        <v>7.3670800512021479</v>
      </c>
      <c r="CB888">
        <f>VLOOKUP(Table3[[#This Row],[Reference]],metron,20,FALSE)</f>
        <v>5.710488406396296</v>
      </c>
      <c r="CC888">
        <f>VLOOKUP(Table3[[#This Row],[Reference]],metron,21,FALSE)</f>
        <v>13.0488908033599</v>
      </c>
      <c r="CD888">
        <f>VLOOKUP(Table3[[#This Row],[Reference]],metron,22,FALSE)</f>
        <v>13.714839543398661</v>
      </c>
      <c r="CE888">
        <f>VLOOKUP(Table3[[#This Row],[Reference]],metron,23,FALSE)</f>
        <v>1.567523459812322</v>
      </c>
      <c r="CF888">
        <f>VLOOKUP(Table3[[#This Row],[Reference]],metron,24,FALSE)</f>
        <v>1.951040391676867</v>
      </c>
      <c r="CG888">
        <f>VLOOKUP(Table3[[#This Row],[Reference]],metron,25,FALSE)</f>
        <v>8.3027335781313744E-2</v>
      </c>
      <c r="CH888">
        <f>VLOOKUP(Table3[[#This Row],[Reference]],metron,26,FALSE)</f>
        <v>0.13117095063239501</v>
      </c>
    </row>
    <row r="889" spans="1:86" hidden="1" x14ac:dyDescent="0.45">
      <c r="A889">
        <v>1627768800</v>
      </c>
      <c r="B889" t="s">
        <v>1264</v>
      </c>
      <c r="C889" t="s">
        <v>64</v>
      </c>
      <c r="D889" t="s">
        <v>65</v>
      </c>
      <c r="E889" t="s">
        <v>667</v>
      </c>
      <c r="F889" t="s">
        <v>676</v>
      </c>
      <c r="G889" t="s">
        <v>731</v>
      </c>
      <c r="H889">
        <v>2</v>
      </c>
      <c r="I889">
        <v>0</v>
      </c>
      <c r="J889">
        <v>0</v>
      </c>
      <c r="K889">
        <v>1.55</v>
      </c>
      <c r="L889">
        <v>0.53</v>
      </c>
      <c r="M889">
        <v>2</v>
      </c>
      <c r="N889">
        <v>1</v>
      </c>
      <c r="O889">
        <v>3</v>
      </c>
      <c r="P889">
        <v>1</v>
      </c>
      <c r="Q889">
        <v>1</v>
      </c>
      <c r="R889">
        <v>0</v>
      </c>
      <c r="S889" t="s">
        <v>1265</v>
      </c>
      <c r="T889" t="s">
        <v>1266</v>
      </c>
      <c r="U889">
        <v>4</v>
      </c>
      <c r="V889">
        <v>4</v>
      </c>
      <c r="W889">
        <v>2</v>
      </c>
      <c r="X889">
        <v>0</v>
      </c>
      <c r="Y889">
        <v>1</v>
      </c>
      <c r="Z889">
        <v>0</v>
      </c>
      <c r="AA889">
        <v>0</v>
      </c>
      <c r="AB889">
        <v>2</v>
      </c>
      <c r="AC889">
        <v>0</v>
      </c>
      <c r="AD889">
        <v>1</v>
      </c>
      <c r="AE889">
        <v>15</v>
      </c>
      <c r="AF889">
        <v>10</v>
      </c>
      <c r="AG889">
        <v>6</v>
      </c>
      <c r="AH889">
        <v>6</v>
      </c>
      <c r="AI889">
        <v>9</v>
      </c>
      <c r="AJ889">
        <v>4</v>
      </c>
      <c r="AK889">
        <v>12</v>
      </c>
      <c r="AL889">
        <v>14</v>
      </c>
      <c r="AM889">
        <v>57</v>
      </c>
      <c r="AN889">
        <v>43</v>
      </c>
      <c r="AO889">
        <v>1.61</v>
      </c>
      <c r="AP889">
        <v>1.27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1.5</v>
      </c>
      <c r="BD889">
        <v>4.0999999999999996</v>
      </c>
      <c r="BE889">
        <v>6</v>
      </c>
      <c r="BF889">
        <f>(1/BC889+1/BD889+1/BE889-1)/3</f>
        <v>2.5745257452574499E-2</v>
      </c>
      <c r="BG889">
        <f>1/Table3[[#This Row],[odds_ft_home_team_win]]-Table3[[#This Row],[Margin/3]]</f>
        <v>0.64092140921409213</v>
      </c>
      <c r="BH889">
        <f>1/Table3[[#This Row],[odds_ft_draw]]-Table3[[#This Row],[Margin/3]]</f>
        <v>0.21815718157181577</v>
      </c>
      <c r="BI889">
        <f>1/Table3[[#This Row],[odds_ft_away_team_win]]-Table3[[#This Row],[Margin/3]]</f>
        <v>0.14092140921409216</v>
      </c>
      <c r="BJ889">
        <f>MROUND(Table3[[#This Row],[ProbH]]*100,2)/100</f>
        <v>0.64</v>
      </c>
      <c r="BK889">
        <v>1.25</v>
      </c>
      <c r="BL889">
        <v>1.65</v>
      </c>
      <c r="BM889">
        <v>2.5499999999999998</v>
      </c>
      <c r="BN889">
        <v>4.45</v>
      </c>
      <c r="BO889">
        <v>1.74</v>
      </c>
      <c r="BP889">
        <v>2.0499999999999998</v>
      </c>
      <c r="BQ889" t="s">
        <v>736</v>
      </c>
      <c r="BR889">
        <f>VLOOKUP(Table3[[#This Row],[Reference]],metron,10,FALSE)</f>
        <v>2.8343749999999996</v>
      </c>
      <c r="BS889">
        <f>VLOOKUP(Table3[[#This Row],[Reference]],metron,11,FALSE)</f>
        <v>1.980803571428571</v>
      </c>
      <c r="BT889">
        <f>VLOOKUP(Table3[[#This Row],[Reference]],metron,12,FALSE)</f>
        <v>0.85357142857142854</v>
      </c>
      <c r="BU889">
        <f>VLOOKUP(Table3[[#This Row],[Reference]],metron,13,FALSE)</f>
        <v>0.8683035714285714</v>
      </c>
      <c r="BV889">
        <f>VLOOKUP(Table3[[#This Row],[Reference]],metron,14,FALSE)</f>
        <v>0.36607142857142849</v>
      </c>
      <c r="BW889">
        <f>VLOOKUP(Table3[[#This Row],[Reference]],metron,15,FALSE)</f>
        <v>15.03980099502488</v>
      </c>
      <c r="BX889">
        <f>VLOOKUP(Table3[[#This Row],[Reference]],metron,16,FALSE)</f>
        <v>8.6326699834162515</v>
      </c>
      <c r="BY889">
        <f>VLOOKUP(Table3[[#This Row],[Reference]],metron,17,FALSE)</f>
        <v>6.5189234650967203</v>
      </c>
      <c r="BZ889">
        <f>VLOOKUP(Table3[[#This Row],[Reference]],metron,18,FALSE)</f>
        <v>3.4507989907485279</v>
      </c>
      <c r="CA889">
        <f>VLOOKUP(Table3[[#This Row],[Reference]],metron,19,FALSE)</f>
        <v>8.5208775299281605</v>
      </c>
      <c r="CB889">
        <f>VLOOKUP(Table3[[#This Row],[Reference]],metron,20,FALSE)</f>
        <v>5.181870992667724</v>
      </c>
      <c r="CC889">
        <f>VLOOKUP(Table3[[#This Row],[Reference]],metron,21,FALSE)</f>
        <v>12.48566610455312</v>
      </c>
      <c r="CD889">
        <f>VLOOKUP(Table3[[#This Row],[Reference]],metron,22,FALSE)</f>
        <v>13.573355817875211</v>
      </c>
      <c r="CE889">
        <f>VLOOKUP(Table3[[#This Row],[Reference]],metron,23,FALSE)</f>
        <v>1.395273023634882</v>
      </c>
      <c r="CF889">
        <f>VLOOKUP(Table3[[#This Row],[Reference]],metron,24,FALSE)</f>
        <v>2.0586797066014668</v>
      </c>
      <c r="CG889">
        <f>VLOOKUP(Table3[[#This Row],[Reference]],metron,25,FALSE)</f>
        <v>6.8459657701711488E-2</v>
      </c>
      <c r="CH889">
        <f>VLOOKUP(Table3[[#This Row],[Reference]],metron,26,FALSE)</f>
        <v>0.12713936430317849</v>
      </c>
    </row>
    <row r="890" spans="1:86" hidden="1" x14ac:dyDescent="0.45">
      <c r="A890">
        <v>1627776000</v>
      </c>
      <c r="B890" t="s">
        <v>1267</v>
      </c>
      <c r="C890" t="s">
        <v>64</v>
      </c>
      <c r="D890" t="s">
        <v>65</v>
      </c>
      <c r="E890" t="s">
        <v>694</v>
      </c>
      <c r="F890" t="s">
        <v>660</v>
      </c>
      <c r="G890" t="s">
        <v>673</v>
      </c>
      <c r="H890">
        <v>2</v>
      </c>
      <c r="I890">
        <v>0</v>
      </c>
      <c r="J890">
        <v>0</v>
      </c>
      <c r="K890">
        <v>1.9</v>
      </c>
      <c r="L890">
        <v>1.28</v>
      </c>
      <c r="M890">
        <v>2</v>
      </c>
      <c r="N890">
        <v>1</v>
      </c>
      <c r="O890">
        <v>3</v>
      </c>
      <c r="P890">
        <v>1</v>
      </c>
      <c r="Q890">
        <v>1</v>
      </c>
      <c r="R890">
        <v>0</v>
      </c>
      <c r="S890" t="s">
        <v>1268</v>
      </c>
      <c r="T890">
        <v>68</v>
      </c>
      <c r="U890">
        <v>3</v>
      </c>
      <c r="V890">
        <v>4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16</v>
      </c>
      <c r="AF890">
        <v>13</v>
      </c>
      <c r="AG890">
        <v>6</v>
      </c>
      <c r="AH890">
        <v>9</v>
      </c>
      <c r="AI890">
        <v>10</v>
      </c>
      <c r="AJ890">
        <v>4</v>
      </c>
      <c r="AK890">
        <v>7</v>
      </c>
      <c r="AL890">
        <v>13</v>
      </c>
      <c r="AM890">
        <v>62</v>
      </c>
      <c r="AN890">
        <v>38</v>
      </c>
      <c r="AO890">
        <v>1.74</v>
      </c>
      <c r="AP890">
        <v>1.62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1.59</v>
      </c>
      <c r="BD890">
        <v>3.65</v>
      </c>
      <c r="BE890">
        <v>6</v>
      </c>
      <c r="BF890">
        <f>(1/BC890+1/BD890+1/BE890-1)/3</f>
        <v>2.3190029005485169E-2</v>
      </c>
      <c r="BG890">
        <f>1/Table3[[#This Row],[odds_ft_home_team_win]]-Table3[[#This Row],[Margin/3]]</f>
        <v>0.6057407886045777</v>
      </c>
      <c r="BH890">
        <f>1/Table3[[#This Row],[odds_ft_draw]]-Table3[[#This Row],[Margin/3]]</f>
        <v>0.25078257373424084</v>
      </c>
      <c r="BI890">
        <f>1/Table3[[#This Row],[odds_ft_away_team_win]]-Table3[[#This Row],[Margin/3]]</f>
        <v>0.14347663766118149</v>
      </c>
      <c r="BJ890">
        <f>MROUND(Table3[[#This Row],[ProbH]]*100,2)/100</f>
        <v>0.6</v>
      </c>
      <c r="BK890">
        <v>1.36</v>
      </c>
      <c r="BL890">
        <v>2</v>
      </c>
      <c r="BM890">
        <v>3.4</v>
      </c>
      <c r="BN890">
        <v>6.5</v>
      </c>
      <c r="BO890">
        <v>2</v>
      </c>
      <c r="BP890">
        <v>1.74</v>
      </c>
      <c r="BQ890" t="s">
        <v>770</v>
      </c>
      <c r="BR890">
        <f>VLOOKUP(Table3[[#This Row],[Reference]],metron,10,FALSE)</f>
        <v>2.7310090702947849</v>
      </c>
      <c r="BS890">
        <f>VLOOKUP(Table3[[#This Row],[Reference]],metron,11,FALSE)</f>
        <v>1.841836734693878</v>
      </c>
      <c r="BT890">
        <f>VLOOKUP(Table3[[#This Row],[Reference]],metron,12,FALSE)</f>
        <v>0.88917233560090703</v>
      </c>
      <c r="BU890">
        <f>VLOOKUP(Table3[[#This Row],[Reference]],metron,13,FALSE)</f>
        <v>0.804822695035461</v>
      </c>
      <c r="BV890">
        <f>VLOOKUP(Table3[[#This Row],[Reference]],metron,14,FALSE)</f>
        <v>0.38099290780141842</v>
      </c>
      <c r="BW890">
        <f>VLOOKUP(Table3[[#This Row],[Reference]],metron,15,FALSE)</f>
        <v>14.25174825174825</v>
      </c>
      <c r="BX890">
        <f>VLOOKUP(Table3[[#This Row],[Reference]],metron,16,FALSE)</f>
        <v>8.8316683316683324</v>
      </c>
      <c r="BY890">
        <f>VLOOKUP(Table3[[#This Row],[Reference]],metron,17,FALSE)</f>
        <v>6.2901265822784813</v>
      </c>
      <c r="BZ890">
        <f>VLOOKUP(Table3[[#This Row],[Reference]],metron,18,FALSE)</f>
        <v>3.6162025316455702</v>
      </c>
      <c r="CA890">
        <f>VLOOKUP(Table3[[#This Row],[Reference]],metron,19,FALSE)</f>
        <v>7.9616216694697686</v>
      </c>
      <c r="CB890">
        <f>VLOOKUP(Table3[[#This Row],[Reference]],metron,20,FALSE)</f>
        <v>5.2154658000227627</v>
      </c>
      <c r="CC890">
        <f>VLOOKUP(Table3[[#This Row],[Reference]],metron,21,FALSE)</f>
        <v>12.444895886236671</v>
      </c>
      <c r="CD890">
        <f>VLOOKUP(Table3[[#This Row],[Reference]],metron,22,FALSE)</f>
        <v>13.620619603859829</v>
      </c>
      <c r="CE890">
        <f>VLOOKUP(Table3[[#This Row],[Reference]],metron,23,FALSE)</f>
        <v>1.406084017382907</v>
      </c>
      <c r="CF890">
        <f>VLOOKUP(Table3[[#This Row],[Reference]],metron,24,FALSE)</f>
        <v>2.070980202800579</v>
      </c>
      <c r="CG890">
        <f>VLOOKUP(Table3[[#This Row],[Reference]],metron,25,FALSE)</f>
        <v>6.1323032351521013E-2</v>
      </c>
      <c r="CH890">
        <f>VLOOKUP(Table3[[#This Row],[Reference]],metron,26,FALSE)</f>
        <v>0.1313375181071946</v>
      </c>
    </row>
    <row r="891" spans="1:86" hidden="1" x14ac:dyDescent="0.45">
      <c r="A891">
        <v>1627783200</v>
      </c>
      <c r="B891" t="s">
        <v>1269</v>
      </c>
      <c r="C891" t="s">
        <v>64</v>
      </c>
      <c r="D891" t="s">
        <v>65</v>
      </c>
      <c r="E891" t="s">
        <v>704</v>
      </c>
      <c r="F891" t="s">
        <v>682</v>
      </c>
      <c r="G891" t="s">
        <v>717</v>
      </c>
      <c r="H891">
        <v>2</v>
      </c>
      <c r="I891">
        <v>1</v>
      </c>
      <c r="J891">
        <v>0</v>
      </c>
      <c r="K891">
        <v>1.79</v>
      </c>
      <c r="L891">
        <v>1.1000000000000001</v>
      </c>
      <c r="M891">
        <v>2</v>
      </c>
      <c r="N891">
        <v>0</v>
      </c>
      <c r="O891">
        <v>2</v>
      </c>
      <c r="P891">
        <v>1</v>
      </c>
      <c r="Q891">
        <v>1</v>
      </c>
      <c r="R891">
        <v>0</v>
      </c>
      <c r="S891" t="s">
        <v>83</v>
      </c>
      <c r="U891">
        <v>1</v>
      </c>
      <c r="V891">
        <v>3</v>
      </c>
      <c r="W891">
        <v>0</v>
      </c>
      <c r="X891">
        <v>0</v>
      </c>
      <c r="Y891">
        <v>3</v>
      </c>
      <c r="Z891">
        <v>0</v>
      </c>
      <c r="AA891">
        <v>0</v>
      </c>
      <c r="AB891">
        <v>0</v>
      </c>
      <c r="AC891">
        <v>1</v>
      </c>
      <c r="AD891">
        <v>2</v>
      </c>
      <c r="AE891">
        <v>16</v>
      </c>
      <c r="AF891">
        <v>8</v>
      </c>
      <c r="AG891">
        <v>4</v>
      </c>
      <c r="AH891">
        <v>4</v>
      </c>
      <c r="AI891">
        <v>12</v>
      </c>
      <c r="AJ891">
        <v>4</v>
      </c>
      <c r="AK891">
        <v>11</v>
      </c>
      <c r="AL891">
        <v>16</v>
      </c>
      <c r="AM891">
        <v>49</v>
      </c>
      <c r="AN891">
        <v>51</v>
      </c>
      <c r="AO891">
        <v>1.55</v>
      </c>
      <c r="AP891">
        <v>1.18</v>
      </c>
      <c r="AQ891">
        <v>1</v>
      </c>
      <c r="AR891">
        <v>50</v>
      </c>
      <c r="AS891">
        <v>50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50</v>
      </c>
      <c r="AZ891">
        <v>50</v>
      </c>
      <c r="BA891">
        <v>9</v>
      </c>
      <c r="BB891">
        <v>3</v>
      </c>
      <c r="BC891">
        <v>1.38</v>
      </c>
      <c r="BD891">
        <v>4.5999999999999996</v>
      </c>
      <c r="BE891">
        <v>7.5</v>
      </c>
      <c r="BF891">
        <f>(1/BC891+1/BD891+1/BE891-1)/3</f>
        <v>2.5120772946859955E-2</v>
      </c>
      <c r="BG891">
        <f>1/Table3[[#This Row],[odds_ft_home_team_win]]-Table3[[#This Row],[Margin/3]]</f>
        <v>0.69951690821256041</v>
      </c>
      <c r="BH891">
        <f>1/Table3[[#This Row],[odds_ft_draw]]-Table3[[#This Row],[Margin/3]]</f>
        <v>0.19227053140096614</v>
      </c>
      <c r="BI891">
        <f>1/Table3[[#This Row],[odds_ft_away_team_win]]-Table3[[#This Row],[Margin/3]]</f>
        <v>0.10821256038647338</v>
      </c>
      <c r="BJ891">
        <f>MROUND(Table3[[#This Row],[ProbH]]*100,2)/100</f>
        <v>0.7</v>
      </c>
      <c r="BK891">
        <v>1.26</v>
      </c>
      <c r="BL891">
        <v>1.71</v>
      </c>
      <c r="BM891">
        <v>2.7</v>
      </c>
      <c r="BN891">
        <v>4.8</v>
      </c>
      <c r="BO891">
        <v>1.95</v>
      </c>
      <c r="BP891">
        <v>1.8</v>
      </c>
      <c r="BQ891" t="s">
        <v>1255</v>
      </c>
      <c r="BR891">
        <f>VLOOKUP(Table3[[#This Row],[Reference]],metron,10,FALSE)</f>
        <v>2.9925826028320968</v>
      </c>
      <c r="BS891">
        <f>VLOOKUP(Table3[[#This Row],[Reference]],metron,11,FALSE)</f>
        <v>2.224544841537424</v>
      </c>
      <c r="BT891">
        <f>VLOOKUP(Table3[[#This Row],[Reference]],metron,12,FALSE)</f>
        <v>0.76803776129467294</v>
      </c>
      <c r="BU891">
        <f>VLOOKUP(Table3[[#This Row],[Reference]],metron,13,FALSE)</f>
        <v>0.96561024949426832</v>
      </c>
      <c r="BV891">
        <f>VLOOKUP(Table3[[#This Row],[Reference]],metron,14,FALSE)</f>
        <v>0.34187457855697911</v>
      </c>
      <c r="BW891">
        <f>VLOOKUP(Table3[[#This Row],[Reference]],metron,15,FALSE)</f>
        <v>16.100000000000001</v>
      </c>
      <c r="BX891">
        <f>VLOOKUP(Table3[[#This Row],[Reference]],metron,16,FALSE)</f>
        <v>8.3493506493506491</v>
      </c>
      <c r="BY891">
        <f>VLOOKUP(Table3[[#This Row],[Reference]],metron,17,FALSE)</f>
        <v>7.2678100263852254</v>
      </c>
      <c r="BZ891">
        <f>VLOOKUP(Table3[[#This Row],[Reference]],metron,18,FALSE)</f>
        <v>3.2770448548812658</v>
      </c>
      <c r="CA891">
        <f>VLOOKUP(Table3[[#This Row],[Reference]],metron,19,FALSE)</f>
        <v>8.832189973614776</v>
      </c>
      <c r="CB891">
        <f>VLOOKUP(Table3[[#This Row],[Reference]],metron,20,FALSE)</f>
        <v>5.0723057944693828</v>
      </c>
      <c r="CC891">
        <f>VLOOKUP(Table3[[#This Row],[Reference]],metron,21,FALSE)</f>
        <v>11.95872170439414</v>
      </c>
      <c r="CD891">
        <f>VLOOKUP(Table3[[#This Row],[Reference]],metron,22,FALSE)</f>
        <v>13.450066577896139</v>
      </c>
      <c r="CE891">
        <f>VLOOKUP(Table3[[#This Row],[Reference]],metron,23,FALSE)</f>
        <v>1.301526717557252</v>
      </c>
      <c r="CF891">
        <f>VLOOKUP(Table3[[#This Row],[Reference]],metron,24,FALSE)</f>
        <v>1.9796437659033079</v>
      </c>
      <c r="CG891">
        <f>VLOOKUP(Table3[[#This Row],[Reference]],metron,25,FALSE)</f>
        <v>5.3435114503816793E-2</v>
      </c>
      <c r="CH891">
        <f>VLOOKUP(Table3[[#This Row],[Reference]],metron,26,FALSE)</f>
        <v>0.1183206106870229</v>
      </c>
    </row>
    <row r="892" spans="1:86" hidden="1" x14ac:dyDescent="0.45">
      <c r="A892">
        <v>1627783200</v>
      </c>
      <c r="B892" t="s">
        <v>1269</v>
      </c>
      <c r="C892" t="s">
        <v>64</v>
      </c>
      <c r="D892" t="s">
        <v>65</v>
      </c>
      <c r="E892" t="s">
        <v>677</v>
      </c>
      <c r="F892" t="s">
        <v>689</v>
      </c>
      <c r="G892" t="s">
        <v>684</v>
      </c>
      <c r="H892">
        <v>2</v>
      </c>
      <c r="I892">
        <v>0</v>
      </c>
      <c r="J892">
        <v>0</v>
      </c>
      <c r="K892">
        <v>1.55</v>
      </c>
      <c r="L892">
        <v>0.71</v>
      </c>
      <c r="M892">
        <v>2</v>
      </c>
      <c r="N892">
        <v>0</v>
      </c>
      <c r="O892">
        <v>2</v>
      </c>
      <c r="P892">
        <v>0</v>
      </c>
      <c r="Q892">
        <v>0</v>
      </c>
      <c r="R892">
        <v>0</v>
      </c>
      <c r="S892" t="s">
        <v>1270</v>
      </c>
      <c r="U892">
        <v>6</v>
      </c>
      <c r="V892">
        <v>3</v>
      </c>
      <c r="W892">
        <v>2</v>
      </c>
      <c r="X892">
        <v>0</v>
      </c>
      <c r="Y892">
        <v>2</v>
      </c>
      <c r="Z892">
        <v>0</v>
      </c>
      <c r="AA892">
        <v>2</v>
      </c>
      <c r="AB892">
        <v>0</v>
      </c>
      <c r="AC892">
        <v>1</v>
      </c>
      <c r="AD892">
        <v>1</v>
      </c>
      <c r="AE892">
        <v>19</v>
      </c>
      <c r="AF892">
        <v>9</v>
      </c>
      <c r="AG892">
        <v>6</v>
      </c>
      <c r="AH892">
        <v>0</v>
      </c>
      <c r="AI892">
        <v>13</v>
      </c>
      <c r="AJ892">
        <v>9</v>
      </c>
      <c r="AK892">
        <v>9</v>
      </c>
      <c r="AL892">
        <v>10</v>
      </c>
      <c r="AM892">
        <v>59</v>
      </c>
      <c r="AN892">
        <v>41</v>
      </c>
      <c r="AO892">
        <v>1.97</v>
      </c>
      <c r="AP892">
        <v>0.76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1.42</v>
      </c>
      <c r="BD892">
        <v>4.25</v>
      </c>
      <c r="BE892">
        <v>7.25</v>
      </c>
      <c r="BF892">
        <f>(1/BC892+1/BD892+1/BE892-1)/3</f>
        <v>2.5816834747497852E-2</v>
      </c>
      <c r="BG892">
        <f>1/Table3[[#This Row],[odds_ft_home_team_win]]-Table3[[#This Row],[Margin/3]]</f>
        <v>0.67840851736517827</v>
      </c>
      <c r="BH892">
        <f>1/Table3[[#This Row],[odds_ft_draw]]-Table3[[#This Row],[Margin/3]]</f>
        <v>0.20947728289956097</v>
      </c>
      <c r="BI892">
        <f>1/Table3[[#This Row],[odds_ft_away_team_win]]-Table3[[#This Row],[Margin/3]]</f>
        <v>0.11211419973526077</v>
      </c>
      <c r="BJ892">
        <f>MROUND(Table3[[#This Row],[ProbH]]*100,2)/100</f>
        <v>0.68</v>
      </c>
      <c r="BK892">
        <v>1.4</v>
      </c>
      <c r="BL892">
        <v>2.1</v>
      </c>
      <c r="BM892">
        <v>3.65</v>
      </c>
      <c r="BN892">
        <v>7.25</v>
      </c>
      <c r="BO892">
        <v>2.4</v>
      </c>
      <c r="BP892">
        <v>1.54</v>
      </c>
      <c r="BQ892" t="s">
        <v>733</v>
      </c>
      <c r="BR892">
        <f>VLOOKUP(Table3[[#This Row],[Reference]],metron,10,FALSE)</f>
        <v>2.9107565011820329</v>
      </c>
      <c r="BS892">
        <f>VLOOKUP(Table3[[#This Row],[Reference]],metron,11,FALSE)</f>
        <v>2.1359338061465718</v>
      </c>
      <c r="BT892">
        <f>VLOOKUP(Table3[[#This Row],[Reference]],metron,12,FALSE)</f>
        <v>0.77482269503546097</v>
      </c>
      <c r="BU892">
        <f>VLOOKUP(Table3[[#This Row],[Reference]],metron,13,FALSE)</f>
        <v>0.93380614657210403</v>
      </c>
      <c r="BV892">
        <f>VLOOKUP(Table3[[#This Row],[Reference]],metron,14,FALSE)</f>
        <v>0.33747044917257679</v>
      </c>
      <c r="BW892">
        <f>VLOOKUP(Table3[[#This Row],[Reference]],metron,15,FALSE)</f>
        <v>15.783723522853959</v>
      </c>
      <c r="BX892">
        <f>VLOOKUP(Table3[[#This Row],[Reference]],metron,16,FALSE)</f>
        <v>8.5830546265328866</v>
      </c>
      <c r="BY892">
        <f>VLOOKUP(Table3[[#This Row],[Reference]],metron,17,FALSE)</f>
        <v>6.7338618346545864</v>
      </c>
      <c r="BZ892">
        <f>VLOOKUP(Table3[[#This Row],[Reference]],metron,18,FALSE)</f>
        <v>3.2842582106455271</v>
      </c>
      <c r="CA892">
        <f>VLOOKUP(Table3[[#This Row],[Reference]],metron,19,FALSE)</f>
        <v>9.049861688199373</v>
      </c>
      <c r="CB892">
        <f>VLOOKUP(Table3[[#This Row],[Reference]],metron,20,FALSE)</f>
        <v>5.2987964158873595</v>
      </c>
      <c r="CC892">
        <f>VLOOKUP(Table3[[#This Row],[Reference]],metron,21,FALSE)</f>
        <v>12.362500000000001</v>
      </c>
      <c r="CD892">
        <f>VLOOKUP(Table3[[#This Row],[Reference]],metron,22,FALSE)</f>
        <v>13.904545454545451</v>
      </c>
      <c r="CE892">
        <f>VLOOKUP(Table3[[#This Row],[Reference]],metron,23,FALSE)</f>
        <v>1.353005464480874</v>
      </c>
      <c r="CF892">
        <f>VLOOKUP(Table3[[#This Row],[Reference]],metron,24,FALSE)</f>
        <v>2.0185792349726781</v>
      </c>
      <c r="CG892">
        <f>VLOOKUP(Table3[[#This Row],[Reference]],metron,25,FALSE)</f>
        <v>6.6666666666666666E-2</v>
      </c>
      <c r="CH892">
        <f>VLOOKUP(Table3[[#This Row],[Reference]],metron,26,FALSE)</f>
        <v>0.1213114754098361</v>
      </c>
    </row>
    <row r="893" spans="1:86" hidden="1" x14ac:dyDescent="0.45">
      <c r="A893">
        <v>1627837200</v>
      </c>
      <c r="B893" t="s">
        <v>1271</v>
      </c>
      <c r="C893" t="s">
        <v>64</v>
      </c>
      <c r="D893" t="s">
        <v>65</v>
      </c>
      <c r="E893" t="s">
        <v>705</v>
      </c>
      <c r="F893" t="s">
        <v>661</v>
      </c>
      <c r="G893" t="s">
        <v>983</v>
      </c>
      <c r="H893">
        <v>2</v>
      </c>
      <c r="I893">
        <v>0</v>
      </c>
      <c r="J893">
        <v>3</v>
      </c>
      <c r="K893">
        <v>1.17</v>
      </c>
      <c r="L893">
        <v>1.48</v>
      </c>
      <c r="M893">
        <v>3</v>
      </c>
      <c r="N893">
        <v>1</v>
      </c>
      <c r="O893">
        <v>4</v>
      </c>
      <c r="P893">
        <v>2</v>
      </c>
      <c r="Q893">
        <v>1</v>
      </c>
      <c r="R893">
        <v>1</v>
      </c>
      <c r="S893" t="s">
        <v>1272</v>
      </c>
      <c r="T893">
        <v>27</v>
      </c>
      <c r="U893">
        <v>6</v>
      </c>
      <c r="V893">
        <v>8</v>
      </c>
      <c r="W893">
        <v>1</v>
      </c>
      <c r="X893">
        <v>0</v>
      </c>
      <c r="Y893">
        <v>2</v>
      </c>
      <c r="Z893">
        <v>1</v>
      </c>
      <c r="AA893">
        <v>0</v>
      </c>
      <c r="AB893">
        <v>1</v>
      </c>
      <c r="AC893">
        <v>0</v>
      </c>
      <c r="AD893">
        <v>3</v>
      </c>
      <c r="AE893">
        <v>15</v>
      </c>
      <c r="AF893">
        <v>20</v>
      </c>
      <c r="AG893">
        <v>9</v>
      </c>
      <c r="AH893">
        <v>6</v>
      </c>
      <c r="AI893">
        <v>6</v>
      </c>
      <c r="AJ893">
        <v>14</v>
      </c>
      <c r="AK893">
        <v>15</v>
      </c>
      <c r="AL893">
        <v>14</v>
      </c>
      <c r="AM893">
        <v>58</v>
      </c>
      <c r="AN893">
        <v>42</v>
      </c>
      <c r="AO893">
        <v>1.88</v>
      </c>
      <c r="AP893">
        <v>1.96</v>
      </c>
      <c r="AQ893">
        <v>1.5</v>
      </c>
      <c r="AR893">
        <v>50</v>
      </c>
      <c r="AS893">
        <v>50</v>
      </c>
      <c r="AT893">
        <v>50</v>
      </c>
      <c r="AU893">
        <v>0</v>
      </c>
      <c r="AV893">
        <v>0</v>
      </c>
      <c r="AW893">
        <v>0</v>
      </c>
      <c r="AX893">
        <v>50</v>
      </c>
      <c r="AY893">
        <v>50</v>
      </c>
      <c r="AZ893">
        <v>50</v>
      </c>
      <c r="BA893">
        <v>1</v>
      </c>
      <c r="BB893">
        <v>1</v>
      </c>
      <c r="BC893">
        <v>2.2000000000000002</v>
      </c>
      <c r="BD893">
        <v>3.3</v>
      </c>
      <c r="BE893">
        <v>3.15</v>
      </c>
      <c r="BF893">
        <f>(1/BC893+1/BD893+1/BE893-1)/3</f>
        <v>2.5012025012025003E-2</v>
      </c>
      <c r="BG893">
        <f>1/Table3[[#This Row],[odds_ft_home_team_win]]-Table3[[#This Row],[Margin/3]]</f>
        <v>0.42953342953342954</v>
      </c>
      <c r="BH893">
        <f>1/Table3[[#This Row],[odds_ft_draw]]-Table3[[#This Row],[Margin/3]]</f>
        <v>0.27801827801827805</v>
      </c>
      <c r="BI893">
        <f>1/Table3[[#This Row],[odds_ft_away_team_win]]-Table3[[#This Row],[Margin/3]]</f>
        <v>0.29244829244829246</v>
      </c>
      <c r="BJ893">
        <f>MROUND(Table3[[#This Row],[ProbH]]*100,2)/100</f>
        <v>0.42</v>
      </c>
      <c r="BK893">
        <v>1.36</v>
      </c>
      <c r="BL893">
        <v>2</v>
      </c>
      <c r="BM893">
        <v>3.3</v>
      </c>
      <c r="BN893">
        <v>6</v>
      </c>
      <c r="BO893">
        <v>1.83</v>
      </c>
      <c r="BP893">
        <v>1.91</v>
      </c>
      <c r="BQ893" t="s">
        <v>723</v>
      </c>
      <c r="BR893">
        <f>VLOOKUP(Table3[[#This Row],[Reference]],metron,10,FALSE)</f>
        <v>2.4884649511978703</v>
      </c>
      <c r="BS893">
        <f>VLOOKUP(Table3[[#This Row],[Reference]],metron,11,FALSE)</f>
        <v>1.396960958296362</v>
      </c>
      <c r="BT893">
        <f>VLOOKUP(Table3[[#This Row],[Reference]],metron,12,FALSE)</f>
        <v>1.091503992901508</v>
      </c>
      <c r="BU893">
        <f>VLOOKUP(Table3[[#This Row],[Reference]],metron,13,FALSE)</f>
        <v>0.60765391014975045</v>
      </c>
      <c r="BV893">
        <f>VLOOKUP(Table3[[#This Row],[Reference]],metron,14,FALSE)</f>
        <v>0.47276760953965608</v>
      </c>
      <c r="BW893">
        <f>VLOOKUP(Table3[[#This Row],[Reference]],metron,15,FALSE)</f>
        <v>12.29504785684561</v>
      </c>
      <c r="BX893">
        <f>VLOOKUP(Table3[[#This Row],[Reference]],metron,16,FALSE)</f>
        <v>10.047232625884311</v>
      </c>
      <c r="BY893">
        <f>VLOOKUP(Table3[[#This Row],[Reference]],metron,17,FALSE)</f>
        <v>5.2917192097519967</v>
      </c>
      <c r="BZ893">
        <f>VLOOKUP(Table3[[#This Row],[Reference]],metron,18,FALSE)</f>
        <v>4.2580916351408158</v>
      </c>
      <c r="CA893">
        <f>VLOOKUP(Table3[[#This Row],[Reference]],metron,19,FALSE)</f>
        <v>7.0033286470936131</v>
      </c>
      <c r="CB893">
        <f>VLOOKUP(Table3[[#This Row],[Reference]],metron,20,FALSE)</f>
        <v>5.789140990743495</v>
      </c>
      <c r="CC893">
        <f>VLOOKUP(Table3[[#This Row],[Reference]],metron,21,FALSE)</f>
        <v>12.77041895895049</v>
      </c>
      <c r="CD893">
        <f>VLOOKUP(Table3[[#This Row],[Reference]],metron,22,FALSE)</f>
        <v>13.411129919593741</v>
      </c>
      <c r="CE893">
        <f>VLOOKUP(Table3[[#This Row],[Reference]],metron,23,FALSE)</f>
        <v>1.556141062018646</v>
      </c>
      <c r="CF893">
        <f>VLOOKUP(Table3[[#This Row],[Reference]],metron,24,FALSE)</f>
        <v>1.9114308877178761</v>
      </c>
      <c r="CG893">
        <f>VLOOKUP(Table3[[#This Row],[Reference]],metron,25,FALSE)</f>
        <v>8.4920956627482766E-2</v>
      </c>
      <c r="CH893">
        <f>VLOOKUP(Table3[[#This Row],[Reference]],metron,26,FALSE)</f>
        <v>0.1323469801378192</v>
      </c>
    </row>
    <row r="894" spans="1:86" hidden="1" x14ac:dyDescent="0.45">
      <c r="A894">
        <v>1627858800</v>
      </c>
      <c r="B894" t="s">
        <v>1273</v>
      </c>
      <c r="C894" t="s">
        <v>64</v>
      </c>
      <c r="D894" t="s">
        <v>65</v>
      </c>
      <c r="E894" t="s">
        <v>672</v>
      </c>
      <c r="F894" t="s">
        <v>671</v>
      </c>
      <c r="G894" t="s">
        <v>668</v>
      </c>
      <c r="H894">
        <v>2</v>
      </c>
      <c r="I894">
        <v>0</v>
      </c>
      <c r="J894">
        <v>0</v>
      </c>
      <c r="K894">
        <v>1.58</v>
      </c>
      <c r="L894">
        <v>1.5</v>
      </c>
      <c r="M894">
        <v>1</v>
      </c>
      <c r="N894">
        <v>1</v>
      </c>
      <c r="O894">
        <v>2</v>
      </c>
      <c r="P894">
        <v>0</v>
      </c>
      <c r="Q894">
        <v>0</v>
      </c>
      <c r="R894">
        <v>0</v>
      </c>
      <c r="S894">
        <v>82</v>
      </c>
      <c r="T894">
        <v>64</v>
      </c>
      <c r="U894">
        <v>5</v>
      </c>
      <c r="V894">
        <v>0</v>
      </c>
      <c r="W894">
        <v>2</v>
      </c>
      <c r="X894">
        <v>0</v>
      </c>
      <c r="Y894">
        <v>6</v>
      </c>
      <c r="Z894">
        <v>0</v>
      </c>
      <c r="AA894">
        <v>0</v>
      </c>
      <c r="AB894">
        <v>2</v>
      </c>
      <c r="AC894">
        <v>3</v>
      </c>
      <c r="AD894">
        <v>3</v>
      </c>
      <c r="AE894">
        <v>10</v>
      </c>
      <c r="AF894">
        <v>7</v>
      </c>
      <c r="AG894">
        <v>4</v>
      </c>
      <c r="AH894">
        <v>3</v>
      </c>
      <c r="AI894">
        <v>6</v>
      </c>
      <c r="AJ894">
        <v>4</v>
      </c>
      <c r="AK894">
        <v>13</v>
      </c>
      <c r="AL894">
        <v>11</v>
      </c>
      <c r="AM894">
        <v>68</v>
      </c>
      <c r="AN894">
        <v>32</v>
      </c>
      <c r="AO894">
        <v>1.31</v>
      </c>
      <c r="AP894">
        <v>0.93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2.15</v>
      </c>
      <c r="BD894">
        <v>3.05</v>
      </c>
      <c r="BE894">
        <v>3.6</v>
      </c>
      <c r="BF894">
        <f>(1/BC894+1/BD894+1/BE894-1)/3</f>
        <v>2.3587636435520604E-2</v>
      </c>
      <c r="BG894">
        <f>1/Table3[[#This Row],[odds_ft_home_team_win]]-Table3[[#This Row],[Margin/3]]</f>
        <v>0.44152864263424685</v>
      </c>
      <c r="BH894">
        <f>1/Table3[[#This Row],[odds_ft_draw]]-Table3[[#This Row],[Margin/3]]</f>
        <v>0.30428121602349584</v>
      </c>
      <c r="BI894">
        <f>1/Table3[[#This Row],[odds_ft_away_team_win]]-Table3[[#This Row],[Margin/3]]</f>
        <v>0.2541901413422572</v>
      </c>
      <c r="BJ894">
        <f>MROUND(Table3[[#This Row],[ProbH]]*100,2)/100</f>
        <v>0.44</v>
      </c>
      <c r="BK894">
        <v>1.5</v>
      </c>
      <c r="BL894">
        <v>2.4</v>
      </c>
      <c r="BM894">
        <v>4.25</v>
      </c>
      <c r="BN894">
        <v>8.75</v>
      </c>
      <c r="BO894">
        <v>2.15</v>
      </c>
      <c r="BP894">
        <v>1.67</v>
      </c>
      <c r="BQ894" t="s">
        <v>729</v>
      </c>
      <c r="BR894">
        <f>VLOOKUP(Table3[[#This Row],[Reference]],metron,10,FALSE)</f>
        <v>2.4807646356033461</v>
      </c>
      <c r="BS894">
        <f>VLOOKUP(Table3[[#This Row],[Reference]],metron,11,FALSE)</f>
        <v>1.4140979689366791</v>
      </c>
      <c r="BT894">
        <f>VLOOKUP(Table3[[#This Row],[Reference]],metron,12,FALSE)</f>
        <v>1.0666666666666671</v>
      </c>
      <c r="BU894">
        <f>VLOOKUP(Table3[[#This Row],[Reference]],metron,13,FALSE)</f>
        <v>0.62712066905615294</v>
      </c>
      <c r="BV894">
        <f>VLOOKUP(Table3[[#This Row],[Reference]],metron,14,FALSE)</f>
        <v>0.46009557945041818</v>
      </c>
      <c r="BW894">
        <f>VLOOKUP(Table3[[#This Row],[Reference]],metron,15,FALSE)</f>
        <v>12.56969280146722</v>
      </c>
      <c r="BX894">
        <f>VLOOKUP(Table3[[#This Row],[Reference]],metron,16,FALSE)</f>
        <v>9.8695552498853729</v>
      </c>
      <c r="BY894">
        <f>VLOOKUP(Table3[[#This Row],[Reference]],metron,17,FALSE)</f>
        <v>5.2754256787850897</v>
      </c>
      <c r="BZ894">
        <f>VLOOKUP(Table3[[#This Row],[Reference]],metron,18,FALSE)</f>
        <v>4.1279337321675103</v>
      </c>
      <c r="CA894">
        <f>VLOOKUP(Table3[[#This Row],[Reference]],metron,19,FALSE)</f>
        <v>7.2942671226821298</v>
      </c>
      <c r="CB894">
        <f>VLOOKUP(Table3[[#This Row],[Reference]],metron,20,FALSE)</f>
        <v>5.7416215177178627</v>
      </c>
      <c r="CC894">
        <f>VLOOKUP(Table3[[#This Row],[Reference]],metron,21,FALSE)</f>
        <v>12.897246007868549</v>
      </c>
      <c r="CD894">
        <f>VLOOKUP(Table3[[#This Row],[Reference]],metron,22,FALSE)</f>
        <v>13.507058551261281</v>
      </c>
      <c r="CE894">
        <f>VLOOKUP(Table3[[#This Row],[Reference]],metron,23,FALSE)</f>
        <v>1.576522702104098</v>
      </c>
      <c r="CF894">
        <f>VLOOKUP(Table3[[#This Row],[Reference]],metron,24,FALSE)</f>
        <v>1.917165005537099</v>
      </c>
      <c r="CG894">
        <f>VLOOKUP(Table3[[#This Row],[Reference]],metron,25,FALSE)</f>
        <v>8.4385382059800659E-2</v>
      </c>
      <c r="CH894">
        <f>VLOOKUP(Table3[[#This Row],[Reference]],metron,26,FALSE)</f>
        <v>0.1233665559246955</v>
      </c>
    </row>
    <row r="895" spans="1:86" hidden="1" x14ac:dyDescent="0.45">
      <c r="A895">
        <v>1627956000</v>
      </c>
      <c r="B895" t="s">
        <v>1274</v>
      </c>
      <c r="C895" t="s">
        <v>64</v>
      </c>
      <c r="D895" t="s">
        <v>65</v>
      </c>
      <c r="E895" t="s">
        <v>688</v>
      </c>
      <c r="F895" t="s">
        <v>683</v>
      </c>
      <c r="G895" t="s">
        <v>760</v>
      </c>
      <c r="H895">
        <v>2</v>
      </c>
      <c r="I895">
        <v>0</v>
      </c>
      <c r="J895">
        <v>0</v>
      </c>
      <c r="K895">
        <v>1.1100000000000001</v>
      </c>
      <c r="L895">
        <v>0.65</v>
      </c>
      <c r="M895">
        <v>1</v>
      </c>
      <c r="N895">
        <v>1</v>
      </c>
      <c r="O895">
        <v>2</v>
      </c>
      <c r="P895">
        <v>1</v>
      </c>
      <c r="Q895">
        <v>1</v>
      </c>
      <c r="R895">
        <v>0</v>
      </c>
      <c r="S895">
        <v>3</v>
      </c>
      <c r="T895">
        <v>62</v>
      </c>
      <c r="U895">
        <v>5</v>
      </c>
      <c r="V895">
        <v>6</v>
      </c>
      <c r="W895">
        <v>1</v>
      </c>
      <c r="X895">
        <v>0</v>
      </c>
      <c r="Y895">
        <v>2</v>
      </c>
      <c r="Z895">
        <v>1</v>
      </c>
      <c r="AA895">
        <v>1</v>
      </c>
      <c r="AB895">
        <v>0</v>
      </c>
      <c r="AC895">
        <v>1</v>
      </c>
      <c r="AD895">
        <v>2</v>
      </c>
      <c r="AE895">
        <v>16</v>
      </c>
      <c r="AF895">
        <v>8</v>
      </c>
      <c r="AG895">
        <v>5</v>
      </c>
      <c r="AH895">
        <v>3</v>
      </c>
      <c r="AI895">
        <v>11</v>
      </c>
      <c r="AJ895">
        <v>5</v>
      </c>
      <c r="AK895">
        <v>14</v>
      </c>
      <c r="AL895">
        <v>3</v>
      </c>
      <c r="AM895">
        <v>64</v>
      </c>
      <c r="AN895">
        <v>36</v>
      </c>
      <c r="AO895">
        <v>1.67</v>
      </c>
      <c r="AP895">
        <v>0.88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2.0499999999999998</v>
      </c>
      <c r="BD895">
        <v>3.1</v>
      </c>
      <c r="BE895">
        <v>3.6</v>
      </c>
      <c r="BF895">
        <f>(1/BC895+1/BD895+1/BE895-1)/3</f>
        <v>2.9387766995949544E-2</v>
      </c>
      <c r="BG895">
        <f>1/Table3[[#This Row],[odds_ft_home_team_win]]-Table3[[#This Row],[Margin/3]]</f>
        <v>0.45841711105283101</v>
      </c>
      <c r="BH895">
        <f>1/Table3[[#This Row],[odds_ft_draw]]-Table3[[#This Row],[Margin/3]]</f>
        <v>0.29319287816534079</v>
      </c>
      <c r="BI895">
        <f>1/Table3[[#This Row],[odds_ft_away_team_win]]-Table3[[#This Row],[Margin/3]]</f>
        <v>0.24839001078182824</v>
      </c>
      <c r="BJ895">
        <f>MROUND(Table3[[#This Row],[ProbH]]*100,2)/100</f>
        <v>0.46</v>
      </c>
      <c r="BK895">
        <v>1.49</v>
      </c>
      <c r="BL895">
        <v>2.35</v>
      </c>
      <c r="BM895">
        <v>4.2</v>
      </c>
      <c r="BN895">
        <v>8.5</v>
      </c>
      <c r="BO895">
        <v>2.15</v>
      </c>
      <c r="BP895">
        <v>1.69</v>
      </c>
      <c r="BQ895" t="s">
        <v>691</v>
      </c>
      <c r="BR895">
        <f>VLOOKUP(Table3[[#This Row],[Reference]],metron,10,FALSE)</f>
        <v>2.5405629139072849</v>
      </c>
      <c r="BS895">
        <f>VLOOKUP(Table3[[#This Row],[Reference]],metron,11,FALSE)</f>
        <v>1.4888836329233679</v>
      </c>
      <c r="BT895">
        <f>VLOOKUP(Table3[[#This Row],[Reference]],metron,12,FALSE)</f>
        <v>1.0516792809839171</v>
      </c>
      <c r="BU895">
        <f>VLOOKUP(Table3[[#This Row],[Reference]],metron,13,FALSE)</f>
        <v>0.64581362346263005</v>
      </c>
      <c r="BV895">
        <f>VLOOKUP(Table3[[#This Row],[Reference]],metron,14,FALSE)</f>
        <v>0.45364238410596031</v>
      </c>
      <c r="BW895">
        <f>VLOOKUP(Table3[[#This Row],[Reference]],metron,15,FALSE)</f>
        <v>12.686892177589851</v>
      </c>
      <c r="BX895">
        <f>VLOOKUP(Table3[[#This Row],[Reference]],metron,16,FALSE)</f>
        <v>9.8059196617336148</v>
      </c>
      <c r="BY895">
        <f>VLOOKUP(Table3[[#This Row],[Reference]],metron,17,FALSE)</f>
        <v>5.3198121263877027</v>
      </c>
      <c r="BZ895">
        <f>VLOOKUP(Table3[[#This Row],[Reference]],metron,18,FALSE)</f>
        <v>4.0954312553373189</v>
      </c>
      <c r="CA895">
        <f>VLOOKUP(Table3[[#This Row],[Reference]],metron,19,FALSE)</f>
        <v>7.3670800512021479</v>
      </c>
      <c r="CB895">
        <f>VLOOKUP(Table3[[#This Row],[Reference]],metron,20,FALSE)</f>
        <v>5.710488406396296</v>
      </c>
      <c r="CC895">
        <f>VLOOKUP(Table3[[#This Row],[Reference]],metron,21,FALSE)</f>
        <v>13.0488908033599</v>
      </c>
      <c r="CD895">
        <f>VLOOKUP(Table3[[#This Row],[Reference]],metron,22,FALSE)</f>
        <v>13.714839543398661</v>
      </c>
      <c r="CE895">
        <f>VLOOKUP(Table3[[#This Row],[Reference]],metron,23,FALSE)</f>
        <v>1.567523459812322</v>
      </c>
      <c r="CF895">
        <f>VLOOKUP(Table3[[#This Row],[Reference]],metron,24,FALSE)</f>
        <v>1.951040391676867</v>
      </c>
      <c r="CG895">
        <f>VLOOKUP(Table3[[#This Row],[Reference]],metron,25,FALSE)</f>
        <v>8.3027335781313744E-2</v>
      </c>
      <c r="CH895">
        <f>VLOOKUP(Table3[[#This Row],[Reference]],metron,26,FALSE)</f>
        <v>0.13117095063239501</v>
      </c>
    </row>
    <row r="896" spans="1:86" hidden="1" x14ac:dyDescent="0.45">
      <c r="A896">
        <v>1628215500</v>
      </c>
      <c r="B896" t="s">
        <v>1275</v>
      </c>
      <c r="C896" t="s">
        <v>64</v>
      </c>
      <c r="D896" t="s">
        <v>65</v>
      </c>
      <c r="E896" t="s">
        <v>683</v>
      </c>
      <c r="F896" t="s">
        <v>667</v>
      </c>
      <c r="G896" t="s">
        <v>65</v>
      </c>
      <c r="H896">
        <v>3</v>
      </c>
      <c r="I896">
        <v>1</v>
      </c>
      <c r="J896">
        <v>0</v>
      </c>
      <c r="K896">
        <v>1.24</v>
      </c>
      <c r="L896">
        <v>1.4</v>
      </c>
      <c r="M896">
        <v>0</v>
      </c>
      <c r="N896">
        <v>1</v>
      </c>
      <c r="O896">
        <v>1</v>
      </c>
      <c r="P896">
        <v>1</v>
      </c>
      <c r="Q896">
        <v>0</v>
      </c>
      <c r="R896">
        <v>1</v>
      </c>
      <c r="T896">
        <v>28</v>
      </c>
      <c r="U896">
        <v>4</v>
      </c>
      <c r="V896">
        <v>4</v>
      </c>
      <c r="W896">
        <v>3</v>
      </c>
      <c r="X896">
        <v>0</v>
      </c>
      <c r="Y896">
        <v>1</v>
      </c>
      <c r="Z896">
        <v>0</v>
      </c>
      <c r="AA896">
        <v>1</v>
      </c>
      <c r="AB896">
        <v>2</v>
      </c>
      <c r="AC896">
        <v>1</v>
      </c>
      <c r="AD896">
        <v>0</v>
      </c>
      <c r="AE896">
        <v>13</v>
      </c>
      <c r="AF896">
        <v>15</v>
      </c>
      <c r="AG896">
        <v>3</v>
      </c>
      <c r="AH896">
        <v>2</v>
      </c>
      <c r="AI896">
        <v>10</v>
      </c>
      <c r="AJ896">
        <v>13</v>
      </c>
      <c r="AK896">
        <v>9</v>
      </c>
      <c r="AL896">
        <v>12</v>
      </c>
      <c r="AM896">
        <v>49</v>
      </c>
      <c r="AN896">
        <v>51</v>
      </c>
      <c r="AO896">
        <v>1.37</v>
      </c>
      <c r="AP896">
        <v>1.31</v>
      </c>
      <c r="AQ896">
        <v>2</v>
      </c>
      <c r="AR896">
        <v>0</v>
      </c>
      <c r="AS896">
        <v>50</v>
      </c>
      <c r="AT896">
        <v>50</v>
      </c>
      <c r="AU896">
        <v>50</v>
      </c>
      <c r="AV896">
        <v>0</v>
      </c>
      <c r="AW896">
        <v>0</v>
      </c>
      <c r="AX896">
        <v>0</v>
      </c>
      <c r="AY896">
        <v>50</v>
      </c>
      <c r="AZ896">
        <v>50</v>
      </c>
      <c r="BA896">
        <v>3</v>
      </c>
      <c r="BB896">
        <v>3</v>
      </c>
      <c r="BC896">
        <v>3.2</v>
      </c>
      <c r="BD896">
        <v>3.15</v>
      </c>
      <c r="BE896">
        <v>2.2000000000000002</v>
      </c>
      <c r="BF896">
        <f>(1/BC896+1/BD896+1/BE896-1)/3</f>
        <v>2.8168590668590676E-2</v>
      </c>
      <c r="BG896">
        <f>1/Table3[[#This Row],[odds_ft_home_team_win]]-Table3[[#This Row],[Margin/3]]</f>
        <v>0.28433140933140932</v>
      </c>
      <c r="BH896">
        <f>1/Table3[[#This Row],[odds_ft_draw]]-Table3[[#This Row],[Margin/3]]</f>
        <v>0.28929172679172677</v>
      </c>
      <c r="BI896">
        <f>1/Table3[[#This Row],[odds_ft_away_team_win]]-Table3[[#This Row],[Margin/3]]</f>
        <v>0.42637686387686385</v>
      </c>
      <c r="BJ896">
        <f>MROUND(Table3[[#This Row],[ProbH]]*100,2)/100</f>
        <v>0.28000000000000003</v>
      </c>
      <c r="BK896">
        <v>1.35</v>
      </c>
      <c r="BL896">
        <v>1.95</v>
      </c>
      <c r="BM896">
        <v>3.15</v>
      </c>
      <c r="BN896">
        <v>5.75</v>
      </c>
      <c r="BO896">
        <v>1.77</v>
      </c>
      <c r="BP896">
        <v>2.0499999999999998</v>
      </c>
      <c r="BQ896" t="s">
        <v>726</v>
      </c>
      <c r="BR896">
        <f>VLOOKUP(Table3[[#This Row],[Reference]],metron,10,FALSE)</f>
        <v>2.5445607358071678</v>
      </c>
      <c r="BS896">
        <f>VLOOKUP(Table3[[#This Row],[Reference]],metron,11,FALSE)</f>
        <v>1.128766254360926</v>
      </c>
      <c r="BT896">
        <f>VLOOKUP(Table3[[#This Row],[Reference]],metron,12,FALSE)</f>
        <v>1.415794481446242</v>
      </c>
      <c r="BU896">
        <f>VLOOKUP(Table3[[#This Row],[Reference]],metron,13,FALSE)</f>
        <v>0.49635267998731369</v>
      </c>
      <c r="BV896">
        <f>VLOOKUP(Table3[[#This Row],[Reference]],metron,14,FALSE)</f>
        <v>0.61084681255946716</v>
      </c>
      <c r="BW896">
        <f>VLOOKUP(Table3[[#This Row],[Reference]],metron,15,FALSE)</f>
        <v>11.04442036836403</v>
      </c>
      <c r="BX896">
        <f>VLOOKUP(Table3[[#This Row],[Reference]],metron,16,FALSE)</f>
        <v>11.38840736728061</v>
      </c>
      <c r="BY896">
        <f>VLOOKUP(Table3[[#This Row],[Reference]],metron,17,FALSE)</f>
        <v>4.5379574003276897</v>
      </c>
      <c r="BZ896">
        <f>VLOOKUP(Table3[[#This Row],[Reference]],metron,18,FALSE)</f>
        <v>4.8481703986892413</v>
      </c>
      <c r="CA896">
        <f>VLOOKUP(Table3[[#This Row],[Reference]],metron,19,FALSE)</f>
        <v>6.5064629680363399</v>
      </c>
      <c r="CB896">
        <f>VLOOKUP(Table3[[#This Row],[Reference]],metron,20,FALSE)</f>
        <v>6.540236968591369</v>
      </c>
      <c r="CC896">
        <f>VLOOKUP(Table3[[#This Row],[Reference]],metron,21,FALSE)</f>
        <v>13.117582417582421</v>
      </c>
      <c r="CD896">
        <f>VLOOKUP(Table3[[#This Row],[Reference]],metron,22,FALSE)</f>
        <v>13.28241758241758</v>
      </c>
      <c r="CE896">
        <f>VLOOKUP(Table3[[#This Row],[Reference]],metron,23,FALSE)</f>
        <v>1.792592592592593</v>
      </c>
      <c r="CF896">
        <f>VLOOKUP(Table3[[#This Row],[Reference]],metron,24,FALSE)</f>
        <v>1.806980433632998</v>
      </c>
      <c r="CG896">
        <f>VLOOKUP(Table3[[#This Row],[Reference]],metron,25,FALSE)</f>
        <v>0.1047065044949762</v>
      </c>
      <c r="CH896">
        <f>VLOOKUP(Table3[[#This Row],[Reference]],metron,26,FALSE)</f>
        <v>0.1073506081438392</v>
      </c>
    </row>
    <row r="897" spans="1:86" hidden="1" x14ac:dyDescent="0.45">
      <c r="A897">
        <v>1628294400</v>
      </c>
      <c r="B897" t="s">
        <v>1276</v>
      </c>
      <c r="C897" t="s">
        <v>64</v>
      </c>
      <c r="D897" t="s">
        <v>65</v>
      </c>
      <c r="E897" t="s">
        <v>699</v>
      </c>
      <c r="F897" t="s">
        <v>704</v>
      </c>
      <c r="G897" t="s">
        <v>695</v>
      </c>
      <c r="H897">
        <v>3</v>
      </c>
      <c r="I897">
        <v>3</v>
      </c>
      <c r="J897">
        <v>0</v>
      </c>
      <c r="K897">
        <v>1.71</v>
      </c>
      <c r="L897">
        <v>1.05</v>
      </c>
      <c r="M897">
        <v>1</v>
      </c>
      <c r="N897">
        <v>1</v>
      </c>
      <c r="O897">
        <v>2</v>
      </c>
      <c r="P897">
        <v>2</v>
      </c>
      <c r="Q897">
        <v>1</v>
      </c>
      <c r="R897">
        <v>1</v>
      </c>
      <c r="S897" t="s">
        <v>92</v>
      </c>
      <c r="T897" t="s">
        <v>142</v>
      </c>
      <c r="U897">
        <v>2</v>
      </c>
      <c r="V897">
        <v>4</v>
      </c>
      <c r="W897">
        <v>3</v>
      </c>
      <c r="X897">
        <v>0</v>
      </c>
      <c r="Y897">
        <v>3</v>
      </c>
      <c r="Z897">
        <v>2</v>
      </c>
      <c r="AA897">
        <v>1</v>
      </c>
      <c r="AB897">
        <v>2</v>
      </c>
      <c r="AC897">
        <v>2</v>
      </c>
      <c r="AD897">
        <v>3</v>
      </c>
      <c r="AE897">
        <v>10</v>
      </c>
      <c r="AF897">
        <v>7</v>
      </c>
      <c r="AG897">
        <v>3</v>
      </c>
      <c r="AH897">
        <v>3</v>
      </c>
      <c r="AI897">
        <v>7</v>
      </c>
      <c r="AJ897">
        <v>4</v>
      </c>
      <c r="AK897">
        <v>13</v>
      </c>
      <c r="AL897">
        <v>13</v>
      </c>
      <c r="AM897">
        <v>53</v>
      </c>
      <c r="AN897">
        <v>47</v>
      </c>
      <c r="AO897">
        <v>1.32</v>
      </c>
      <c r="AP897">
        <v>0.91</v>
      </c>
      <c r="AQ897">
        <v>1.5</v>
      </c>
      <c r="AR897">
        <v>50</v>
      </c>
      <c r="AS897">
        <v>50</v>
      </c>
      <c r="AT897">
        <v>50</v>
      </c>
      <c r="AU897">
        <v>0</v>
      </c>
      <c r="AV897">
        <v>0</v>
      </c>
      <c r="AW897">
        <v>50</v>
      </c>
      <c r="AX897">
        <v>50</v>
      </c>
      <c r="AY897">
        <v>0</v>
      </c>
      <c r="AZ897">
        <v>50</v>
      </c>
      <c r="BA897">
        <v>4</v>
      </c>
      <c r="BB897">
        <v>1</v>
      </c>
      <c r="BC897">
        <v>3.25</v>
      </c>
      <c r="BD897">
        <v>3.15</v>
      </c>
      <c r="BE897">
        <v>2.15</v>
      </c>
      <c r="BF897">
        <f>(1/BC897+1/BD897+1/BE897-1)/3</f>
        <v>3.0089634740797511E-2</v>
      </c>
      <c r="BG897">
        <f>1/Table3[[#This Row],[odds_ft_home_team_win]]-Table3[[#This Row],[Margin/3]]</f>
        <v>0.2776026729515102</v>
      </c>
      <c r="BH897">
        <f>1/Table3[[#This Row],[odds_ft_draw]]-Table3[[#This Row],[Margin/3]]</f>
        <v>0.28737068271951993</v>
      </c>
      <c r="BI897">
        <f>1/Table3[[#This Row],[odds_ft_away_team_win]]-Table3[[#This Row],[Margin/3]]</f>
        <v>0.43502664432896992</v>
      </c>
      <c r="BJ897">
        <f>MROUND(Table3[[#This Row],[ProbH]]*100,2)/100</f>
        <v>0.28000000000000003</v>
      </c>
      <c r="BK897">
        <v>1.36</v>
      </c>
      <c r="BL897">
        <v>2</v>
      </c>
      <c r="BM897">
        <v>3.3</v>
      </c>
      <c r="BN897">
        <v>6</v>
      </c>
      <c r="BO897">
        <v>1.8</v>
      </c>
      <c r="BP897">
        <v>1.95</v>
      </c>
      <c r="BQ897" t="s">
        <v>702</v>
      </c>
      <c r="BR897">
        <f>VLOOKUP(Table3[[#This Row],[Reference]],metron,10,FALSE)</f>
        <v>2.5445607358071678</v>
      </c>
      <c r="BS897">
        <f>VLOOKUP(Table3[[#This Row],[Reference]],metron,11,FALSE)</f>
        <v>1.128766254360926</v>
      </c>
      <c r="BT897">
        <f>VLOOKUP(Table3[[#This Row],[Reference]],metron,12,FALSE)</f>
        <v>1.415794481446242</v>
      </c>
      <c r="BU897">
        <f>VLOOKUP(Table3[[#This Row],[Reference]],metron,13,FALSE)</f>
        <v>0.49635267998731369</v>
      </c>
      <c r="BV897">
        <f>VLOOKUP(Table3[[#This Row],[Reference]],metron,14,FALSE)</f>
        <v>0.61084681255946716</v>
      </c>
      <c r="BW897">
        <f>VLOOKUP(Table3[[#This Row],[Reference]],metron,15,FALSE)</f>
        <v>11.04442036836403</v>
      </c>
      <c r="BX897">
        <f>VLOOKUP(Table3[[#This Row],[Reference]],metron,16,FALSE)</f>
        <v>11.38840736728061</v>
      </c>
      <c r="BY897">
        <f>VLOOKUP(Table3[[#This Row],[Reference]],metron,17,FALSE)</f>
        <v>4.5379574003276897</v>
      </c>
      <c r="BZ897">
        <f>VLOOKUP(Table3[[#This Row],[Reference]],metron,18,FALSE)</f>
        <v>4.8481703986892413</v>
      </c>
      <c r="CA897">
        <f>VLOOKUP(Table3[[#This Row],[Reference]],metron,19,FALSE)</f>
        <v>6.5064629680363399</v>
      </c>
      <c r="CB897">
        <f>VLOOKUP(Table3[[#This Row],[Reference]],metron,20,FALSE)</f>
        <v>6.540236968591369</v>
      </c>
      <c r="CC897">
        <f>VLOOKUP(Table3[[#This Row],[Reference]],metron,21,FALSE)</f>
        <v>13.117582417582421</v>
      </c>
      <c r="CD897">
        <f>VLOOKUP(Table3[[#This Row],[Reference]],metron,22,FALSE)</f>
        <v>13.28241758241758</v>
      </c>
      <c r="CE897">
        <f>VLOOKUP(Table3[[#This Row],[Reference]],metron,23,FALSE)</f>
        <v>1.792592592592593</v>
      </c>
      <c r="CF897">
        <f>VLOOKUP(Table3[[#This Row],[Reference]],metron,24,FALSE)</f>
        <v>1.806980433632998</v>
      </c>
      <c r="CG897">
        <f>VLOOKUP(Table3[[#This Row],[Reference]],metron,25,FALSE)</f>
        <v>0.1047065044949762</v>
      </c>
      <c r="CH897">
        <f>VLOOKUP(Table3[[#This Row],[Reference]],metron,26,FALSE)</f>
        <v>0.1073506081438392</v>
      </c>
    </row>
    <row r="898" spans="1:86" hidden="1" x14ac:dyDescent="0.45">
      <c r="A898">
        <v>1628301900</v>
      </c>
      <c r="B898" t="s">
        <v>1277</v>
      </c>
      <c r="C898" t="s">
        <v>64</v>
      </c>
      <c r="D898" t="s">
        <v>65</v>
      </c>
      <c r="E898" t="s">
        <v>660</v>
      </c>
      <c r="F898" t="s">
        <v>671</v>
      </c>
      <c r="G898" t="s">
        <v>717</v>
      </c>
      <c r="H898">
        <v>3</v>
      </c>
      <c r="I898">
        <v>0</v>
      </c>
      <c r="J898">
        <v>1</v>
      </c>
      <c r="K898">
        <v>1.24</v>
      </c>
      <c r="L898">
        <v>1.5</v>
      </c>
      <c r="M898">
        <v>1</v>
      </c>
      <c r="N898">
        <v>2</v>
      </c>
      <c r="O898">
        <v>3</v>
      </c>
      <c r="P898">
        <v>2</v>
      </c>
      <c r="Q898">
        <v>1</v>
      </c>
      <c r="R898">
        <v>1</v>
      </c>
      <c r="S898">
        <v>28</v>
      </c>
      <c r="T898" t="s">
        <v>875</v>
      </c>
      <c r="U898">
        <v>4</v>
      </c>
      <c r="V898">
        <v>6</v>
      </c>
      <c r="W898">
        <v>0</v>
      </c>
      <c r="X898">
        <v>0</v>
      </c>
      <c r="Y898">
        <v>3</v>
      </c>
      <c r="Z898">
        <v>0</v>
      </c>
      <c r="AA898">
        <v>0</v>
      </c>
      <c r="AB898">
        <v>0</v>
      </c>
      <c r="AC898">
        <v>1</v>
      </c>
      <c r="AD898">
        <v>2</v>
      </c>
      <c r="AE898">
        <v>18</v>
      </c>
      <c r="AF898">
        <v>7</v>
      </c>
      <c r="AG898">
        <v>5</v>
      </c>
      <c r="AH898">
        <v>4</v>
      </c>
      <c r="AI898">
        <v>13</v>
      </c>
      <c r="AJ898">
        <v>3</v>
      </c>
      <c r="AK898">
        <v>12</v>
      </c>
      <c r="AL898">
        <v>13</v>
      </c>
      <c r="AM898">
        <v>47</v>
      </c>
      <c r="AN898">
        <v>53</v>
      </c>
      <c r="AO898">
        <v>1.79</v>
      </c>
      <c r="AP898">
        <v>1.02</v>
      </c>
      <c r="AQ898">
        <v>2.5</v>
      </c>
      <c r="AR898">
        <v>50</v>
      </c>
      <c r="AS898">
        <v>100</v>
      </c>
      <c r="AT898">
        <v>50</v>
      </c>
      <c r="AU898">
        <v>0</v>
      </c>
      <c r="AV898">
        <v>0</v>
      </c>
      <c r="AW898">
        <v>50</v>
      </c>
      <c r="AX898">
        <v>50</v>
      </c>
      <c r="AY898">
        <v>50</v>
      </c>
      <c r="AZ898">
        <v>100</v>
      </c>
      <c r="BA898">
        <v>6</v>
      </c>
      <c r="BB898">
        <v>8</v>
      </c>
      <c r="BC898">
        <v>2.9</v>
      </c>
      <c r="BD898">
        <v>3</v>
      </c>
      <c r="BE898">
        <v>2.4500000000000002</v>
      </c>
      <c r="BF898">
        <f>(1/BC898+1/BD898+1/BE898-1)/3</f>
        <v>2.877472828211743E-2</v>
      </c>
      <c r="BG898">
        <f>1/Table3[[#This Row],[odds_ft_home_team_win]]-Table3[[#This Row],[Margin/3]]</f>
        <v>0.31605285792477916</v>
      </c>
      <c r="BH898">
        <f>1/Table3[[#This Row],[odds_ft_draw]]-Table3[[#This Row],[Margin/3]]</f>
        <v>0.3045586050512159</v>
      </c>
      <c r="BI898">
        <f>1/Table3[[#This Row],[odds_ft_away_team_win]]-Table3[[#This Row],[Margin/3]]</f>
        <v>0.37938853702400499</v>
      </c>
      <c r="BJ898">
        <f>MROUND(Table3[[#This Row],[ProbH]]*100,2)/100</f>
        <v>0.32</v>
      </c>
      <c r="BK898">
        <v>1.45</v>
      </c>
      <c r="BL898">
        <v>2.2000000000000002</v>
      </c>
      <c r="BM898">
        <v>3.75</v>
      </c>
      <c r="BN898">
        <v>7.25</v>
      </c>
      <c r="BO898">
        <v>1.95</v>
      </c>
      <c r="BP898">
        <v>1.8</v>
      </c>
      <c r="BQ898" t="s">
        <v>664</v>
      </c>
      <c r="BR898">
        <f>VLOOKUP(Table3[[#This Row],[Reference]],metron,10,FALSE)</f>
        <v>2.5313454284174597</v>
      </c>
      <c r="BS898">
        <f>VLOOKUP(Table3[[#This Row],[Reference]],metron,11,FALSE)</f>
        <v>1.210167055864918</v>
      </c>
      <c r="BT898">
        <f>VLOOKUP(Table3[[#This Row],[Reference]],metron,12,FALSE)</f>
        <v>1.3211783725525419</v>
      </c>
      <c r="BU898">
        <f>VLOOKUP(Table3[[#This Row],[Reference]],metron,13,FALSE)</f>
        <v>0.53135669362084459</v>
      </c>
      <c r="BV898">
        <f>VLOOKUP(Table3[[#This Row],[Reference]],metron,14,FALSE)</f>
        <v>0.55633423180592989</v>
      </c>
      <c r="BW898">
        <f>VLOOKUP(Table3[[#This Row],[Reference]],metron,15,FALSE)</f>
        <v>11.21109010712035</v>
      </c>
      <c r="BX898">
        <f>VLOOKUP(Table3[[#This Row],[Reference]],metron,16,FALSE)</f>
        <v>11.01700787401575</v>
      </c>
      <c r="BY898">
        <f>VLOOKUP(Table3[[#This Row],[Reference]],metron,17,FALSE)</f>
        <v>4.6792332268370611</v>
      </c>
      <c r="BZ898">
        <f>VLOOKUP(Table3[[#This Row],[Reference]],metron,18,FALSE)</f>
        <v>4.7080804854679013</v>
      </c>
      <c r="CA898">
        <f>VLOOKUP(Table3[[#This Row],[Reference]],metron,19,FALSE)</f>
        <v>6.5318568802832893</v>
      </c>
      <c r="CB898">
        <f>VLOOKUP(Table3[[#This Row],[Reference]],metron,20,FALSE)</f>
        <v>6.3089273885478487</v>
      </c>
      <c r="CC898">
        <f>VLOOKUP(Table3[[#This Row],[Reference]],metron,21,FALSE)</f>
        <v>12.72547770700637</v>
      </c>
      <c r="CD898">
        <f>VLOOKUP(Table3[[#This Row],[Reference]],metron,22,FALSE)</f>
        <v>13.06847133757962</v>
      </c>
      <c r="CE898">
        <f>VLOOKUP(Table3[[#This Row],[Reference]],metron,23,FALSE)</f>
        <v>1.6902356902356901</v>
      </c>
      <c r="CF898">
        <f>VLOOKUP(Table3[[#This Row],[Reference]],metron,24,FALSE)</f>
        <v>1.8050198959289869</v>
      </c>
      <c r="CG898">
        <f>VLOOKUP(Table3[[#This Row],[Reference]],metron,25,FALSE)</f>
        <v>0.105907560453015</v>
      </c>
      <c r="CH898">
        <f>VLOOKUP(Table3[[#This Row],[Reference]],metron,26,FALSE)</f>
        <v>0.1141720232629324</v>
      </c>
    </row>
    <row r="899" spans="1:86" hidden="1" x14ac:dyDescent="0.45">
      <c r="A899">
        <v>1628301960</v>
      </c>
      <c r="B899" t="s">
        <v>1278</v>
      </c>
      <c r="C899" t="s">
        <v>64</v>
      </c>
      <c r="D899" t="s">
        <v>65</v>
      </c>
      <c r="E899" t="s">
        <v>676</v>
      </c>
      <c r="F899" t="s">
        <v>705</v>
      </c>
      <c r="G899" t="s">
        <v>720</v>
      </c>
      <c r="H899">
        <v>3</v>
      </c>
      <c r="I899">
        <v>0</v>
      </c>
      <c r="J899">
        <v>3</v>
      </c>
      <c r="K899">
        <v>1.35</v>
      </c>
      <c r="L899">
        <v>1.29</v>
      </c>
      <c r="M899">
        <v>0</v>
      </c>
      <c r="N899">
        <v>2</v>
      </c>
      <c r="O899">
        <v>2</v>
      </c>
      <c r="P899">
        <v>1</v>
      </c>
      <c r="Q899">
        <v>0</v>
      </c>
      <c r="R899">
        <v>1</v>
      </c>
      <c r="T899" t="s">
        <v>1279</v>
      </c>
      <c r="U899">
        <v>7</v>
      </c>
      <c r="V899">
        <v>3</v>
      </c>
      <c r="W899">
        <v>3</v>
      </c>
      <c r="X899">
        <v>0</v>
      </c>
      <c r="Y899">
        <v>3</v>
      </c>
      <c r="Z899">
        <v>0</v>
      </c>
      <c r="AA899">
        <v>1</v>
      </c>
      <c r="AB899">
        <v>2</v>
      </c>
      <c r="AC899">
        <v>0</v>
      </c>
      <c r="AD899">
        <v>3</v>
      </c>
      <c r="AE899">
        <v>17</v>
      </c>
      <c r="AF899">
        <v>10</v>
      </c>
      <c r="AG899">
        <v>4</v>
      </c>
      <c r="AH899">
        <v>7</v>
      </c>
      <c r="AI899">
        <v>13</v>
      </c>
      <c r="AJ899">
        <v>3</v>
      </c>
      <c r="AK899">
        <v>11</v>
      </c>
      <c r="AL899">
        <v>18</v>
      </c>
      <c r="AM899">
        <v>61</v>
      </c>
      <c r="AN899">
        <v>39</v>
      </c>
      <c r="AO899">
        <v>1.69</v>
      </c>
      <c r="AP899">
        <v>1.41</v>
      </c>
      <c r="AQ899">
        <v>3.5</v>
      </c>
      <c r="AR899">
        <v>100</v>
      </c>
      <c r="AS899">
        <v>100</v>
      </c>
      <c r="AT899">
        <v>100</v>
      </c>
      <c r="AU899">
        <v>50</v>
      </c>
      <c r="AV899">
        <v>0</v>
      </c>
      <c r="AW899">
        <v>50</v>
      </c>
      <c r="AX899">
        <v>100</v>
      </c>
      <c r="AY899">
        <v>100</v>
      </c>
      <c r="AZ899">
        <v>100</v>
      </c>
      <c r="BA899">
        <v>11</v>
      </c>
      <c r="BB899">
        <v>2</v>
      </c>
      <c r="BC899">
        <v>1.91</v>
      </c>
      <c r="BD899">
        <v>3.5</v>
      </c>
      <c r="BE899">
        <v>3.6</v>
      </c>
      <c r="BF899">
        <f>(1/BC899+1/BD899+1/BE899-1)/3</f>
        <v>2.9017424305382455E-2</v>
      </c>
      <c r="BG899">
        <f>1/Table3[[#This Row],[odds_ft_home_team_win]]-Table3[[#This Row],[Margin/3]]</f>
        <v>0.49454278511870131</v>
      </c>
      <c r="BH899">
        <f>1/Table3[[#This Row],[odds_ft_draw]]-Table3[[#This Row],[Margin/3]]</f>
        <v>0.25669686140890324</v>
      </c>
      <c r="BI899">
        <f>1/Table3[[#This Row],[odds_ft_away_team_win]]-Table3[[#This Row],[Margin/3]]</f>
        <v>0.24876035347239533</v>
      </c>
      <c r="BJ899">
        <f>MROUND(Table3[[#This Row],[ProbH]]*100,2)/100</f>
        <v>0.5</v>
      </c>
      <c r="BK899">
        <v>1.31</v>
      </c>
      <c r="BL899">
        <v>1.87</v>
      </c>
      <c r="BM899">
        <v>3.05</v>
      </c>
      <c r="BN899">
        <v>5.75</v>
      </c>
      <c r="BO899">
        <v>1.83</v>
      </c>
      <c r="BP899">
        <v>1.95</v>
      </c>
      <c r="BQ899" t="s">
        <v>680</v>
      </c>
      <c r="BR899">
        <f>VLOOKUP(Table3[[#This Row],[Reference]],metron,10,FALSE)</f>
        <v>2.5202079886551649</v>
      </c>
      <c r="BS899">
        <f>VLOOKUP(Table3[[#This Row],[Reference]],metron,11,FALSE)</f>
        <v>1.5342708579532029</v>
      </c>
      <c r="BT899">
        <f>VLOOKUP(Table3[[#This Row],[Reference]],metron,12,FALSE)</f>
        <v>0.98593713070196176</v>
      </c>
      <c r="BU899">
        <f>VLOOKUP(Table3[[#This Row],[Reference]],metron,13,FALSE)</f>
        <v>0.67513590167809023</v>
      </c>
      <c r="BV899">
        <f>VLOOKUP(Table3[[#This Row],[Reference]],metron,14,FALSE)</f>
        <v>0.4286727337194185</v>
      </c>
      <c r="BW899">
        <f>VLOOKUP(Table3[[#This Row],[Reference]],metron,15,FALSE)</f>
        <v>12.98669114272602</v>
      </c>
      <c r="BX899">
        <f>VLOOKUP(Table3[[#This Row],[Reference]],metron,16,FALSE)</f>
        <v>9.4167049105094076</v>
      </c>
      <c r="BY899">
        <f>VLOOKUP(Table3[[#This Row],[Reference]],metron,17,FALSE)</f>
        <v>5.6645716945996272</v>
      </c>
      <c r="BZ899">
        <f>VLOOKUP(Table3[[#This Row],[Reference]],metron,18,FALSE)</f>
        <v>4.0242085661080074</v>
      </c>
      <c r="CA899">
        <f>VLOOKUP(Table3[[#This Row],[Reference]],metron,19,FALSE)</f>
        <v>7.3221194481263927</v>
      </c>
      <c r="CB899">
        <f>VLOOKUP(Table3[[#This Row],[Reference]],metron,20,FALSE)</f>
        <v>5.3924963444014002</v>
      </c>
      <c r="CC899">
        <f>VLOOKUP(Table3[[#This Row],[Reference]],metron,21,FALSE)</f>
        <v>12.508162313432839</v>
      </c>
      <c r="CD899">
        <f>VLOOKUP(Table3[[#This Row],[Reference]],metron,22,FALSE)</f>
        <v>13.36963619402985</v>
      </c>
      <c r="CE899">
        <f>VLOOKUP(Table3[[#This Row],[Reference]],metron,23,FALSE)</f>
        <v>1.4438014689517029</v>
      </c>
      <c r="CF899">
        <f>VLOOKUP(Table3[[#This Row],[Reference]],metron,24,FALSE)</f>
        <v>1.9410193634542621</v>
      </c>
      <c r="CG899">
        <f>VLOOKUP(Table3[[#This Row],[Reference]],metron,25,FALSE)</f>
        <v>8.4130870242599604E-2</v>
      </c>
      <c r="CH899">
        <f>VLOOKUP(Table3[[#This Row],[Reference]],metron,26,FALSE)</f>
        <v>0.1275317160026708</v>
      </c>
    </row>
    <row r="900" spans="1:86" hidden="1" x14ac:dyDescent="0.45">
      <c r="A900">
        <v>1628373600</v>
      </c>
      <c r="B900" t="s">
        <v>1280</v>
      </c>
      <c r="C900" t="s">
        <v>64</v>
      </c>
      <c r="D900" t="s">
        <v>65</v>
      </c>
      <c r="E900" t="s">
        <v>666</v>
      </c>
      <c r="F900" t="s">
        <v>689</v>
      </c>
      <c r="G900" t="s">
        <v>673</v>
      </c>
      <c r="H900">
        <v>3</v>
      </c>
      <c r="I900">
        <v>0</v>
      </c>
      <c r="J900">
        <v>0</v>
      </c>
      <c r="K900">
        <v>1.47</v>
      </c>
      <c r="L900">
        <v>0.71</v>
      </c>
      <c r="M900">
        <v>2</v>
      </c>
      <c r="N900">
        <v>2</v>
      </c>
      <c r="O900">
        <v>4</v>
      </c>
      <c r="P900">
        <v>2</v>
      </c>
      <c r="Q900">
        <v>1</v>
      </c>
      <c r="R900">
        <v>1</v>
      </c>
      <c r="S900" t="s">
        <v>1281</v>
      </c>
      <c r="T900" t="s">
        <v>1282</v>
      </c>
      <c r="U900">
        <v>8</v>
      </c>
      <c r="V900">
        <v>3</v>
      </c>
      <c r="W900">
        <v>0</v>
      </c>
      <c r="X900">
        <v>0</v>
      </c>
      <c r="Y900">
        <v>2</v>
      </c>
      <c r="Z900">
        <v>0</v>
      </c>
      <c r="AA900">
        <v>0</v>
      </c>
      <c r="AB900">
        <v>0</v>
      </c>
      <c r="AC900">
        <v>0</v>
      </c>
      <c r="AD900">
        <v>2</v>
      </c>
      <c r="AE900">
        <v>19</v>
      </c>
      <c r="AF900">
        <v>9</v>
      </c>
      <c r="AG900">
        <v>8</v>
      </c>
      <c r="AH900">
        <v>4</v>
      </c>
      <c r="AI900">
        <v>11</v>
      </c>
      <c r="AJ900">
        <v>5</v>
      </c>
      <c r="AK900">
        <v>14</v>
      </c>
      <c r="AL900">
        <v>9</v>
      </c>
      <c r="AM900">
        <v>65</v>
      </c>
      <c r="AN900">
        <v>35</v>
      </c>
      <c r="AO900">
        <v>2.16</v>
      </c>
      <c r="AP900">
        <v>1.03</v>
      </c>
      <c r="AQ900">
        <v>2.5</v>
      </c>
      <c r="AR900">
        <v>50</v>
      </c>
      <c r="AS900">
        <v>100</v>
      </c>
      <c r="AT900">
        <v>50</v>
      </c>
      <c r="AU900">
        <v>0</v>
      </c>
      <c r="AV900">
        <v>0</v>
      </c>
      <c r="AW900">
        <v>0</v>
      </c>
      <c r="AX900">
        <v>50</v>
      </c>
      <c r="AY900">
        <v>100</v>
      </c>
      <c r="AZ900">
        <v>100</v>
      </c>
      <c r="BA900">
        <v>10</v>
      </c>
      <c r="BB900">
        <v>2</v>
      </c>
      <c r="BC900">
        <v>1.7</v>
      </c>
      <c r="BD900">
        <v>3.5</v>
      </c>
      <c r="BE900">
        <v>5</v>
      </c>
      <c r="BF900">
        <f>(1/BC900+1/BD900+1/BE900-1)/3</f>
        <v>2.4649859943977576E-2</v>
      </c>
      <c r="BG900">
        <f>1/Table3[[#This Row],[odds_ft_home_team_win]]-Table3[[#This Row],[Margin/3]]</f>
        <v>0.56358543417366946</v>
      </c>
      <c r="BH900">
        <f>1/Table3[[#This Row],[odds_ft_draw]]-Table3[[#This Row],[Margin/3]]</f>
        <v>0.26106442577030814</v>
      </c>
      <c r="BI900">
        <f>1/Table3[[#This Row],[odds_ft_away_team_win]]-Table3[[#This Row],[Margin/3]]</f>
        <v>0.17535014005602242</v>
      </c>
      <c r="BJ900">
        <f>MROUND(Table3[[#This Row],[ProbH]]*100,2)/100</f>
        <v>0.56000000000000005</v>
      </c>
      <c r="BK900">
        <v>1.38</v>
      </c>
      <c r="BL900">
        <v>2.1</v>
      </c>
      <c r="BM900">
        <v>3.95</v>
      </c>
      <c r="BN900">
        <v>7.75</v>
      </c>
      <c r="BO900">
        <v>2.2000000000000002</v>
      </c>
      <c r="BP900">
        <v>1.67</v>
      </c>
      <c r="BQ900" t="s">
        <v>669</v>
      </c>
      <c r="BR900">
        <f>VLOOKUP(Table3[[#This Row],[Reference]],metron,10,FALSE)</f>
        <v>2.6892488954344627</v>
      </c>
      <c r="BS900">
        <f>VLOOKUP(Table3[[#This Row],[Reference]],metron,11,FALSE)</f>
        <v>1.7546812539448771</v>
      </c>
      <c r="BT900">
        <f>VLOOKUP(Table3[[#This Row],[Reference]],metron,12,FALSE)</f>
        <v>0.93456764148958549</v>
      </c>
      <c r="BU900">
        <f>VLOOKUP(Table3[[#This Row],[Reference]],metron,13,FALSE)</f>
        <v>0.77824531874605507</v>
      </c>
      <c r="BV900">
        <f>VLOOKUP(Table3[[#This Row],[Reference]],metron,14,FALSE)</f>
        <v>0.41237113402061848</v>
      </c>
      <c r="BW900">
        <f>VLOOKUP(Table3[[#This Row],[Reference]],metron,15,FALSE)</f>
        <v>13.77153558052435</v>
      </c>
      <c r="BX900">
        <f>VLOOKUP(Table3[[#This Row],[Reference]],metron,16,FALSE)</f>
        <v>9.0445692883895124</v>
      </c>
      <c r="BY900">
        <f>VLOOKUP(Table3[[#This Row],[Reference]],metron,17,FALSE)</f>
        <v>6.0821292775665396</v>
      </c>
      <c r="BZ900">
        <f>VLOOKUP(Table3[[#This Row],[Reference]],metron,18,FALSE)</f>
        <v>3.8201520912547529</v>
      </c>
      <c r="CA900">
        <f>VLOOKUP(Table3[[#This Row],[Reference]],metron,19,FALSE)</f>
        <v>7.6894063029578108</v>
      </c>
      <c r="CB900">
        <f>VLOOKUP(Table3[[#This Row],[Reference]],metron,20,FALSE)</f>
        <v>5.224417197134759</v>
      </c>
      <c r="CC900">
        <f>VLOOKUP(Table3[[#This Row],[Reference]],metron,21,FALSE)</f>
        <v>12.297605473204101</v>
      </c>
      <c r="CD900">
        <f>VLOOKUP(Table3[[#This Row],[Reference]],metron,22,FALSE)</f>
        <v>13.310908399847969</v>
      </c>
      <c r="CE900">
        <f>VLOOKUP(Table3[[#This Row],[Reference]],metron,23,FALSE)</f>
        <v>1.3713126843657819</v>
      </c>
      <c r="CF900">
        <f>VLOOKUP(Table3[[#This Row],[Reference]],metron,24,FALSE)</f>
        <v>1.9516961651917399</v>
      </c>
      <c r="CG900">
        <f>VLOOKUP(Table3[[#This Row],[Reference]],metron,25,FALSE)</f>
        <v>6.6002949852507375E-2</v>
      </c>
      <c r="CH900">
        <f>VLOOKUP(Table3[[#This Row],[Reference]],metron,26,FALSE)</f>
        <v>0.1297935103244838</v>
      </c>
    </row>
    <row r="901" spans="1:86" hidden="1" x14ac:dyDescent="0.45">
      <c r="A901">
        <v>1628380800</v>
      </c>
      <c r="B901" t="s">
        <v>1283</v>
      </c>
      <c r="C901" t="s">
        <v>64</v>
      </c>
      <c r="D901" t="s">
        <v>65</v>
      </c>
      <c r="E901" t="s">
        <v>694</v>
      </c>
      <c r="F901" t="s">
        <v>700</v>
      </c>
      <c r="G901" t="s">
        <v>678</v>
      </c>
      <c r="H901">
        <v>3</v>
      </c>
      <c r="I901">
        <v>3</v>
      </c>
      <c r="J901">
        <v>1</v>
      </c>
      <c r="K901">
        <v>1.9</v>
      </c>
      <c r="L901">
        <v>1.42</v>
      </c>
      <c r="M901">
        <v>2</v>
      </c>
      <c r="N901">
        <v>0</v>
      </c>
      <c r="O901">
        <v>2</v>
      </c>
      <c r="P901">
        <v>1</v>
      </c>
      <c r="Q901">
        <v>1</v>
      </c>
      <c r="R901">
        <v>0</v>
      </c>
      <c r="S901" t="s">
        <v>1284</v>
      </c>
      <c r="U901">
        <v>3</v>
      </c>
      <c r="V901">
        <v>5</v>
      </c>
      <c r="W901">
        <v>2</v>
      </c>
      <c r="X901">
        <v>0</v>
      </c>
      <c r="Y901">
        <v>2</v>
      </c>
      <c r="Z901">
        <v>0</v>
      </c>
      <c r="AA901">
        <v>0</v>
      </c>
      <c r="AB901">
        <v>2</v>
      </c>
      <c r="AC901">
        <v>0</v>
      </c>
      <c r="AD901">
        <v>2</v>
      </c>
      <c r="AE901">
        <v>11</v>
      </c>
      <c r="AF901">
        <v>13</v>
      </c>
      <c r="AG901">
        <v>6</v>
      </c>
      <c r="AH901">
        <v>4</v>
      </c>
      <c r="AI901">
        <v>5</v>
      </c>
      <c r="AJ901">
        <v>9</v>
      </c>
      <c r="AK901">
        <v>13</v>
      </c>
      <c r="AL901">
        <v>17</v>
      </c>
      <c r="AM901">
        <v>46</v>
      </c>
      <c r="AN901">
        <v>54</v>
      </c>
      <c r="AO901">
        <v>1.32</v>
      </c>
      <c r="AP901">
        <v>1.35</v>
      </c>
      <c r="AQ901">
        <v>2.5</v>
      </c>
      <c r="AR901">
        <v>100</v>
      </c>
      <c r="AS901">
        <v>100</v>
      </c>
      <c r="AT901">
        <v>50</v>
      </c>
      <c r="AU901">
        <v>0</v>
      </c>
      <c r="AV901">
        <v>0</v>
      </c>
      <c r="AW901">
        <v>0</v>
      </c>
      <c r="AX901">
        <v>50</v>
      </c>
      <c r="AY901">
        <v>100</v>
      </c>
      <c r="AZ901">
        <v>100</v>
      </c>
      <c r="BA901">
        <v>7</v>
      </c>
      <c r="BB901">
        <v>6</v>
      </c>
      <c r="BC901">
        <v>1.91</v>
      </c>
      <c r="BD901">
        <v>3.25</v>
      </c>
      <c r="BE901">
        <v>4.05</v>
      </c>
      <c r="BF901">
        <f>(1/BC901+1/BD901+1/BE901-1)/3</f>
        <v>2.6055365787768386E-2</v>
      </c>
      <c r="BG901">
        <f>1/Table3[[#This Row],[odds_ft_home_team_win]]-Table3[[#This Row],[Margin/3]]</f>
        <v>0.49750484363631536</v>
      </c>
      <c r="BH901">
        <f>1/Table3[[#This Row],[odds_ft_draw]]-Table3[[#This Row],[Margin/3]]</f>
        <v>0.28163694190453931</v>
      </c>
      <c r="BI901">
        <f>1/Table3[[#This Row],[odds_ft_away_team_win]]-Table3[[#This Row],[Margin/3]]</f>
        <v>0.22085821445914522</v>
      </c>
      <c r="BJ901">
        <f>MROUND(Table3[[#This Row],[ProbH]]*100,2)/100</f>
        <v>0.5</v>
      </c>
      <c r="BK901">
        <v>1.43</v>
      </c>
      <c r="BL901">
        <v>2.2000000000000002</v>
      </c>
      <c r="BM901">
        <v>3.8</v>
      </c>
      <c r="BN901">
        <v>7.5</v>
      </c>
      <c r="BO901">
        <v>2.0499999999999998</v>
      </c>
      <c r="BP901">
        <v>1.74</v>
      </c>
      <c r="BQ901" t="s">
        <v>770</v>
      </c>
      <c r="BR901">
        <f>VLOOKUP(Table3[[#This Row],[Reference]],metron,10,FALSE)</f>
        <v>2.5202079886551649</v>
      </c>
      <c r="BS901">
        <f>VLOOKUP(Table3[[#This Row],[Reference]],metron,11,FALSE)</f>
        <v>1.5342708579532029</v>
      </c>
      <c r="BT901">
        <f>VLOOKUP(Table3[[#This Row],[Reference]],metron,12,FALSE)</f>
        <v>0.98593713070196176</v>
      </c>
      <c r="BU901">
        <f>VLOOKUP(Table3[[#This Row],[Reference]],metron,13,FALSE)</f>
        <v>0.67513590167809023</v>
      </c>
      <c r="BV901">
        <f>VLOOKUP(Table3[[#This Row],[Reference]],metron,14,FALSE)</f>
        <v>0.4286727337194185</v>
      </c>
      <c r="BW901">
        <f>VLOOKUP(Table3[[#This Row],[Reference]],metron,15,FALSE)</f>
        <v>12.98669114272602</v>
      </c>
      <c r="BX901">
        <f>VLOOKUP(Table3[[#This Row],[Reference]],metron,16,FALSE)</f>
        <v>9.4167049105094076</v>
      </c>
      <c r="BY901">
        <f>VLOOKUP(Table3[[#This Row],[Reference]],metron,17,FALSE)</f>
        <v>5.6645716945996272</v>
      </c>
      <c r="BZ901">
        <f>VLOOKUP(Table3[[#This Row],[Reference]],metron,18,FALSE)</f>
        <v>4.0242085661080074</v>
      </c>
      <c r="CA901">
        <f>VLOOKUP(Table3[[#This Row],[Reference]],metron,19,FALSE)</f>
        <v>7.3221194481263927</v>
      </c>
      <c r="CB901">
        <f>VLOOKUP(Table3[[#This Row],[Reference]],metron,20,FALSE)</f>
        <v>5.3924963444014002</v>
      </c>
      <c r="CC901">
        <f>VLOOKUP(Table3[[#This Row],[Reference]],metron,21,FALSE)</f>
        <v>12.508162313432839</v>
      </c>
      <c r="CD901">
        <f>VLOOKUP(Table3[[#This Row],[Reference]],metron,22,FALSE)</f>
        <v>13.36963619402985</v>
      </c>
      <c r="CE901">
        <f>VLOOKUP(Table3[[#This Row],[Reference]],metron,23,FALSE)</f>
        <v>1.4438014689517029</v>
      </c>
      <c r="CF901">
        <f>VLOOKUP(Table3[[#This Row],[Reference]],metron,24,FALSE)</f>
        <v>1.9410193634542621</v>
      </c>
      <c r="CG901">
        <f>VLOOKUP(Table3[[#This Row],[Reference]],metron,25,FALSE)</f>
        <v>8.4130870242599604E-2</v>
      </c>
      <c r="CH901">
        <f>VLOOKUP(Table3[[#This Row],[Reference]],metron,26,FALSE)</f>
        <v>0.1275317160026708</v>
      </c>
    </row>
    <row r="902" spans="1:86" hidden="1" x14ac:dyDescent="0.45">
      <c r="A902">
        <v>1628388000</v>
      </c>
      <c r="B902" t="s">
        <v>1285</v>
      </c>
      <c r="C902" t="s">
        <v>64</v>
      </c>
      <c r="D902" t="s">
        <v>65</v>
      </c>
      <c r="E902" t="s">
        <v>661</v>
      </c>
      <c r="F902" t="s">
        <v>672</v>
      </c>
      <c r="G902" t="s">
        <v>743</v>
      </c>
      <c r="H902">
        <v>3</v>
      </c>
      <c r="I902">
        <v>0</v>
      </c>
      <c r="J902">
        <v>3</v>
      </c>
      <c r="K902">
        <v>2</v>
      </c>
      <c r="L902">
        <v>1.1100000000000001</v>
      </c>
      <c r="M902">
        <v>1</v>
      </c>
      <c r="N902">
        <v>1</v>
      </c>
      <c r="O902">
        <v>2</v>
      </c>
      <c r="P902">
        <v>1</v>
      </c>
      <c r="Q902">
        <v>0</v>
      </c>
      <c r="R902">
        <v>1</v>
      </c>
      <c r="S902">
        <v>89</v>
      </c>
      <c r="T902">
        <v>8</v>
      </c>
      <c r="U902">
        <v>4</v>
      </c>
      <c r="V902">
        <v>7</v>
      </c>
      <c r="W902">
        <v>1</v>
      </c>
      <c r="X902">
        <v>1</v>
      </c>
      <c r="Y902">
        <v>3</v>
      </c>
      <c r="Z902">
        <v>0</v>
      </c>
      <c r="AA902">
        <v>2</v>
      </c>
      <c r="AB902">
        <v>0</v>
      </c>
      <c r="AC902">
        <v>2</v>
      </c>
      <c r="AD902">
        <v>1</v>
      </c>
      <c r="AE902">
        <v>13</v>
      </c>
      <c r="AF902">
        <v>13</v>
      </c>
      <c r="AG902">
        <v>5</v>
      </c>
      <c r="AH902">
        <v>5</v>
      </c>
      <c r="AI902">
        <v>8</v>
      </c>
      <c r="AJ902">
        <v>8</v>
      </c>
      <c r="AK902">
        <v>17</v>
      </c>
      <c r="AL902">
        <v>15</v>
      </c>
      <c r="AM902">
        <v>51</v>
      </c>
      <c r="AN902">
        <v>49</v>
      </c>
      <c r="AO902">
        <v>1.58</v>
      </c>
      <c r="AP902">
        <v>1.47</v>
      </c>
      <c r="AQ902">
        <v>1.5</v>
      </c>
      <c r="AR902">
        <v>0</v>
      </c>
      <c r="AS902">
        <v>50</v>
      </c>
      <c r="AT902">
        <v>50</v>
      </c>
      <c r="AU902">
        <v>0</v>
      </c>
      <c r="AV902">
        <v>0</v>
      </c>
      <c r="AW902">
        <v>50</v>
      </c>
      <c r="AX902">
        <v>50</v>
      </c>
      <c r="AY902">
        <v>0</v>
      </c>
      <c r="AZ902">
        <v>50</v>
      </c>
      <c r="BA902">
        <v>7</v>
      </c>
      <c r="BB902">
        <v>2</v>
      </c>
      <c r="BC902">
        <v>2.0499999999999998</v>
      </c>
      <c r="BD902">
        <v>3.15</v>
      </c>
      <c r="BE902">
        <v>3.55</v>
      </c>
      <c r="BF902">
        <f>(1/BC902+1/BD902+1/BE902-1)/3</f>
        <v>2.8985112118056138E-2</v>
      </c>
      <c r="BG902">
        <f>1/Table3[[#This Row],[odds_ft_home_team_win]]-Table3[[#This Row],[Margin/3]]</f>
        <v>0.45881976593072438</v>
      </c>
      <c r="BH902">
        <f>1/Table3[[#This Row],[odds_ft_draw]]-Table3[[#This Row],[Margin/3]]</f>
        <v>0.28847520534226129</v>
      </c>
      <c r="BI902">
        <f>1/Table3[[#This Row],[odds_ft_away_team_win]]-Table3[[#This Row],[Margin/3]]</f>
        <v>0.25270502872701428</v>
      </c>
      <c r="BJ902">
        <f>MROUND(Table3[[#This Row],[ProbH]]*100,2)/100</f>
        <v>0.46</v>
      </c>
      <c r="BK902">
        <v>1.45</v>
      </c>
      <c r="BL902">
        <v>2.25</v>
      </c>
      <c r="BM902">
        <v>3.9</v>
      </c>
      <c r="BN902">
        <v>7.75</v>
      </c>
      <c r="BO902">
        <v>2.1</v>
      </c>
      <c r="BP902">
        <v>1.71</v>
      </c>
      <c r="BQ902" t="s">
        <v>715</v>
      </c>
      <c r="BR902">
        <f>VLOOKUP(Table3[[#This Row],[Reference]],metron,10,FALSE)</f>
        <v>2.5405629139072849</v>
      </c>
      <c r="BS902">
        <f>VLOOKUP(Table3[[#This Row],[Reference]],metron,11,FALSE)</f>
        <v>1.4888836329233679</v>
      </c>
      <c r="BT902">
        <f>VLOOKUP(Table3[[#This Row],[Reference]],metron,12,FALSE)</f>
        <v>1.0516792809839171</v>
      </c>
      <c r="BU902">
        <f>VLOOKUP(Table3[[#This Row],[Reference]],metron,13,FALSE)</f>
        <v>0.64581362346263005</v>
      </c>
      <c r="BV902">
        <f>VLOOKUP(Table3[[#This Row],[Reference]],metron,14,FALSE)</f>
        <v>0.45364238410596031</v>
      </c>
      <c r="BW902">
        <f>VLOOKUP(Table3[[#This Row],[Reference]],metron,15,FALSE)</f>
        <v>12.686892177589851</v>
      </c>
      <c r="BX902">
        <f>VLOOKUP(Table3[[#This Row],[Reference]],metron,16,FALSE)</f>
        <v>9.8059196617336148</v>
      </c>
      <c r="BY902">
        <f>VLOOKUP(Table3[[#This Row],[Reference]],metron,17,FALSE)</f>
        <v>5.3198121263877027</v>
      </c>
      <c r="BZ902">
        <f>VLOOKUP(Table3[[#This Row],[Reference]],metron,18,FALSE)</f>
        <v>4.0954312553373189</v>
      </c>
      <c r="CA902">
        <f>VLOOKUP(Table3[[#This Row],[Reference]],metron,19,FALSE)</f>
        <v>7.3670800512021479</v>
      </c>
      <c r="CB902">
        <f>VLOOKUP(Table3[[#This Row],[Reference]],metron,20,FALSE)</f>
        <v>5.710488406396296</v>
      </c>
      <c r="CC902">
        <f>VLOOKUP(Table3[[#This Row],[Reference]],metron,21,FALSE)</f>
        <v>13.0488908033599</v>
      </c>
      <c r="CD902">
        <f>VLOOKUP(Table3[[#This Row],[Reference]],metron,22,FALSE)</f>
        <v>13.714839543398661</v>
      </c>
      <c r="CE902">
        <f>VLOOKUP(Table3[[#This Row],[Reference]],metron,23,FALSE)</f>
        <v>1.567523459812322</v>
      </c>
      <c r="CF902">
        <f>VLOOKUP(Table3[[#This Row],[Reference]],metron,24,FALSE)</f>
        <v>1.951040391676867</v>
      </c>
      <c r="CG902">
        <f>VLOOKUP(Table3[[#This Row],[Reference]],metron,25,FALSE)</f>
        <v>8.3027335781313744E-2</v>
      </c>
      <c r="CH902">
        <f>VLOOKUP(Table3[[#This Row],[Reference]],metron,26,FALSE)</f>
        <v>0.13117095063239501</v>
      </c>
    </row>
    <row r="903" spans="1:86" hidden="1" x14ac:dyDescent="0.45">
      <c r="A903">
        <v>1628442000</v>
      </c>
      <c r="B903" t="s">
        <v>1286</v>
      </c>
      <c r="C903" t="s">
        <v>64</v>
      </c>
      <c r="D903" t="s">
        <v>65</v>
      </c>
      <c r="E903" t="s">
        <v>682</v>
      </c>
      <c r="F903" t="s">
        <v>688</v>
      </c>
      <c r="G903" t="s">
        <v>710</v>
      </c>
      <c r="H903">
        <v>3</v>
      </c>
      <c r="I903">
        <v>1</v>
      </c>
      <c r="J903">
        <v>3</v>
      </c>
      <c r="K903">
        <v>1.58</v>
      </c>
      <c r="L903">
        <v>1.25</v>
      </c>
      <c r="M903">
        <v>1</v>
      </c>
      <c r="N903">
        <v>3</v>
      </c>
      <c r="O903">
        <v>4</v>
      </c>
      <c r="P903">
        <v>3</v>
      </c>
      <c r="Q903">
        <v>1</v>
      </c>
      <c r="R903">
        <v>2</v>
      </c>
      <c r="S903">
        <v>39</v>
      </c>
      <c r="T903" t="s">
        <v>1287</v>
      </c>
      <c r="U903">
        <v>5</v>
      </c>
      <c r="V903">
        <v>0</v>
      </c>
      <c r="W903">
        <v>3</v>
      </c>
      <c r="X903">
        <v>0</v>
      </c>
      <c r="Y903">
        <v>0</v>
      </c>
      <c r="Z903">
        <v>0</v>
      </c>
      <c r="AA903">
        <v>1</v>
      </c>
      <c r="AB903">
        <v>2</v>
      </c>
      <c r="AC903">
        <v>0</v>
      </c>
      <c r="AD903">
        <v>0</v>
      </c>
      <c r="AE903">
        <v>12</v>
      </c>
      <c r="AF903">
        <v>11</v>
      </c>
      <c r="AG903">
        <v>4</v>
      </c>
      <c r="AH903">
        <v>6</v>
      </c>
      <c r="AI903">
        <v>8</v>
      </c>
      <c r="AJ903">
        <v>5</v>
      </c>
      <c r="AK903">
        <v>14</v>
      </c>
      <c r="AL903">
        <v>11</v>
      </c>
      <c r="AM903">
        <v>63</v>
      </c>
      <c r="AN903">
        <v>37</v>
      </c>
      <c r="AO903">
        <v>1.36</v>
      </c>
      <c r="AP903">
        <v>1.33</v>
      </c>
      <c r="AQ903">
        <v>1.5</v>
      </c>
      <c r="AR903">
        <v>50</v>
      </c>
      <c r="AS903">
        <v>50</v>
      </c>
      <c r="AT903">
        <v>50</v>
      </c>
      <c r="AU903">
        <v>0</v>
      </c>
      <c r="AV903">
        <v>0</v>
      </c>
      <c r="AW903">
        <v>0</v>
      </c>
      <c r="AX903">
        <v>50</v>
      </c>
      <c r="AY903">
        <v>50</v>
      </c>
      <c r="AZ903">
        <v>50</v>
      </c>
      <c r="BA903">
        <v>5</v>
      </c>
      <c r="BB903">
        <v>0</v>
      </c>
      <c r="BC903">
        <v>2.35</v>
      </c>
      <c r="BD903">
        <v>3</v>
      </c>
      <c r="BE903">
        <v>3</v>
      </c>
      <c r="BF903">
        <f>(1/BC903+1/BD903+1/BE903-1)/3</f>
        <v>3.0732860520094569E-2</v>
      </c>
      <c r="BG903">
        <f>1/Table3[[#This Row],[odds_ft_home_team_win]]-Table3[[#This Row],[Margin/3]]</f>
        <v>0.39479905437352247</v>
      </c>
      <c r="BH903">
        <f>1/Table3[[#This Row],[odds_ft_draw]]-Table3[[#This Row],[Margin/3]]</f>
        <v>0.30260047281323876</v>
      </c>
      <c r="BI903">
        <f>1/Table3[[#This Row],[odds_ft_away_team_win]]-Table3[[#This Row],[Margin/3]]</f>
        <v>0.30260047281323876</v>
      </c>
      <c r="BJ903">
        <f>MROUND(Table3[[#This Row],[ProbH]]*100,2)/100</f>
        <v>0.4</v>
      </c>
      <c r="BK903">
        <v>1.44</v>
      </c>
      <c r="BL903">
        <v>2.2000000000000002</v>
      </c>
      <c r="BM903">
        <v>3.75</v>
      </c>
      <c r="BN903">
        <v>7.25</v>
      </c>
      <c r="BO903">
        <v>1.95</v>
      </c>
      <c r="BP903">
        <v>1.8</v>
      </c>
      <c r="BQ903" t="s">
        <v>675</v>
      </c>
      <c r="BR903">
        <f>VLOOKUP(Table3[[#This Row],[Reference]],metron,10,FALSE)</f>
        <v>2.4956155335383219</v>
      </c>
      <c r="BS903">
        <f>VLOOKUP(Table3[[#This Row],[Reference]],metron,11,FALSE)</f>
        <v>1.344038264434575</v>
      </c>
      <c r="BT903">
        <f>VLOOKUP(Table3[[#This Row],[Reference]],metron,12,FALSE)</f>
        <v>1.1515772691037469</v>
      </c>
      <c r="BU903">
        <f>VLOOKUP(Table3[[#This Row],[Reference]],metron,13,FALSE)</f>
        <v>0.59936225942375587</v>
      </c>
      <c r="BV903">
        <f>VLOOKUP(Table3[[#This Row],[Reference]],metron,14,FALSE)</f>
        <v>0.50723152260562576</v>
      </c>
      <c r="BW903">
        <f>VLOOKUP(Table3[[#This Row],[Reference]],metron,15,FALSE)</f>
        <v>11.99278846153846</v>
      </c>
      <c r="BX903">
        <f>VLOOKUP(Table3[[#This Row],[Reference]],metron,16,FALSE)</f>
        <v>10.0277534965035</v>
      </c>
      <c r="BY903">
        <f>VLOOKUP(Table3[[#This Row],[Reference]],metron,17,FALSE)</f>
        <v>5.2857459543338514</v>
      </c>
      <c r="BZ903">
        <f>VLOOKUP(Table3[[#This Row],[Reference]],metron,18,FALSE)</f>
        <v>4.4067834183107957</v>
      </c>
      <c r="CA903">
        <f>VLOOKUP(Table3[[#This Row],[Reference]],metron,19,FALSE)</f>
        <v>6.7070425072046085</v>
      </c>
      <c r="CB903">
        <f>VLOOKUP(Table3[[#This Row],[Reference]],metron,20,FALSE)</f>
        <v>5.6209700781927046</v>
      </c>
      <c r="CC903">
        <f>VLOOKUP(Table3[[#This Row],[Reference]],metron,21,FALSE)</f>
        <v>13.04463690872752</v>
      </c>
      <c r="CD903">
        <f>VLOOKUP(Table3[[#This Row],[Reference]],metron,22,FALSE)</f>
        <v>13.49811236953142</v>
      </c>
      <c r="CE903">
        <f>VLOOKUP(Table3[[#This Row],[Reference]],metron,23,FALSE)</f>
        <v>1.5836526181353769</v>
      </c>
      <c r="CF903">
        <f>VLOOKUP(Table3[[#This Row],[Reference]],metron,24,FALSE)</f>
        <v>1.8744146445295871</v>
      </c>
      <c r="CG903">
        <f>VLOOKUP(Table3[[#This Row],[Reference]],metron,25,FALSE)</f>
        <v>8.5994040017028525E-2</v>
      </c>
      <c r="CH903">
        <f>VLOOKUP(Table3[[#This Row],[Reference]],metron,26,FALSE)</f>
        <v>0.13452532992762881</v>
      </c>
    </row>
    <row r="904" spans="1:86" x14ac:dyDescent="0.45">
      <c r="A904">
        <v>1628560800</v>
      </c>
      <c r="B904" t="s">
        <v>1288</v>
      </c>
      <c r="C904" t="s">
        <v>64</v>
      </c>
      <c r="D904" t="s">
        <v>65</v>
      </c>
      <c r="E904" t="s">
        <v>693</v>
      </c>
      <c r="F904" t="s">
        <v>677</v>
      </c>
      <c r="G904" t="s">
        <v>1289</v>
      </c>
      <c r="H904">
        <v>3</v>
      </c>
      <c r="I904">
        <v>3</v>
      </c>
      <c r="J904">
        <v>1</v>
      </c>
      <c r="K904">
        <v>1.89</v>
      </c>
      <c r="L904">
        <v>1.68</v>
      </c>
      <c r="M904">
        <v>0</v>
      </c>
      <c r="N904">
        <v>1</v>
      </c>
      <c r="O904">
        <v>1</v>
      </c>
      <c r="P904">
        <v>1</v>
      </c>
      <c r="Q904">
        <v>0</v>
      </c>
      <c r="R904">
        <v>1</v>
      </c>
      <c r="T904">
        <v>5</v>
      </c>
      <c r="U904">
        <v>4</v>
      </c>
      <c r="V904">
        <v>6</v>
      </c>
      <c r="W904">
        <v>4</v>
      </c>
      <c r="X904">
        <v>0</v>
      </c>
      <c r="Y904">
        <v>1</v>
      </c>
      <c r="Z904">
        <v>0</v>
      </c>
      <c r="AA904">
        <v>2</v>
      </c>
      <c r="AB904">
        <v>2</v>
      </c>
      <c r="AC904">
        <v>0</v>
      </c>
      <c r="AD904">
        <v>1</v>
      </c>
      <c r="AE904">
        <v>15</v>
      </c>
      <c r="AF904">
        <v>12</v>
      </c>
      <c r="AG904">
        <v>6</v>
      </c>
      <c r="AH904">
        <v>6</v>
      </c>
      <c r="AI904">
        <v>9</v>
      </c>
      <c r="AJ904">
        <v>6</v>
      </c>
      <c r="AK904">
        <v>11</v>
      </c>
      <c r="AL904">
        <v>10</v>
      </c>
      <c r="AM904">
        <v>64</v>
      </c>
      <c r="AN904">
        <v>36</v>
      </c>
      <c r="AO904">
        <v>1.74</v>
      </c>
      <c r="AP904">
        <v>1.41</v>
      </c>
      <c r="AQ904">
        <v>2</v>
      </c>
      <c r="AR904">
        <v>0</v>
      </c>
      <c r="AS904">
        <v>50</v>
      </c>
      <c r="AT904">
        <v>50</v>
      </c>
      <c r="AU904">
        <v>50</v>
      </c>
      <c r="AV904">
        <v>0</v>
      </c>
      <c r="AW904">
        <v>0</v>
      </c>
      <c r="AX904">
        <v>0</v>
      </c>
      <c r="AY904">
        <v>50</v>
      </c>
      <c r="AZ904">
        <v>50</v>
      </c>
      <c r="BA904">
        <v>10</v>
      </c>
      <c r="BB904">
        <v>2</v>
      </c>
      <c r="BC904">
        <v>2.5499999999999998</v>
      </c>
      <c r="BD904">
        <v>2.9</v>
      </c>
      <c r="BE904">
        <v>2.9</v>
      </c>
      <c r="BF904">
        <f>(1/BC904+1/BD904+1/BE904-1)/3</f>
        <v>2.7270678386297043E-2</v>
      </c>
      <c r="BG904">
        <f>1/Table3[[#This Row],[odds_ft_home_team_win]]-Table3[[#This Row],[Margin/3]]</f>
        <v>0.36488618435880105</v>
      </c>
      <c r="BH904">
        <f>1/Table3[[#This Row],[odds_ft_draw]]-Table3[[#This Row],[Margin/3]]</f>
        <v>0.31755690782059953</v>
      </c>
      <c r="BI904">
        <f>1/Table3[[#This Row],[odds_ft_away_team_win]]-Table3[[#This Row],[Margin/3]]</f>
        <v>0.31755690782059953</v>
      </c>
      <c r="BJ904">
        <f>MROUND(Table3[[#This Row],[ProbH]]*100,2)/100</f>
        <v>0.36</v>
      </c>
      <c r="BK904">
        <v>1.56</v>
      </c>
      <c r="BL904">
        <v>2.5</v>
      </c>
      <c r="BM904">
        <v>4.45</v>
      </c>
      <c r="BN904">
        <v>9</v>
      </c>
      <c r="BO904">
        <v>2.2000000000000002</v>
      </c>
      <c r="BP904">
        <v>1.67</v>
      </c>
      <c r="BQ904" t="s">
        <v>698</v>
      </c>
      <c r="BR904">
        <f>VLOOKUP(Table3[[#This Row],[Reference]],metron,10,FALSE)</f>
        <v>2.5110350525197691</v>
      </c>
      <c r="BS904">
        <f>VLOOKUP(Table3[[#This Row],[Reference]],metron,11,FALSE)</f>
        <v>1.269326094653606</v>
      </c>
      <c r="BT904">
        <f>VLOOKUP(Table3[[#This Row],[Reference]],metron,12,FALSE)</f>
        <v>1.2417089578661631</v>
      </c>
      <c r="BU904">
        <f>VLOOKUP(Table3[[#This Row],[Reference]],metron,13,FALSE)</f>
        <v>0.56586402266288949</v>
      </c>
      <c r="BV904">
        <f>VLOOKUP(Table3[[#This Row],[Reference]],metron,14,FALSE)</f>
        <v>0.55158168083097259</v>
      </c>
      <c r="BW904">
        <f>VLOOKUP(Table3[[#This Row],[Reference]],metron,15,FALSE)</f>
        <v>11.49400826446281</v>
      </c>
      <c r="BX904">
        <f>VLOOKUP(Table3[[#This Row],[Reference]],metron,16,FALSE)</f>
        <v>10.507231404958681</v>
      </c>
      <c r="BY904">
        <f>VLOOKUP(Table3[[#This Row],[Reference]],metron,17,FALSE)</f>
        <v>4.9238790406673623</v>
      </c>
      <c r="BZ904">
        <f>VLOOKUP(Table3[[#This Row],[Reference]],metron,18,FALSE)</f>
        <v>4.6296141814389991</v>
      </c>
      <c r="CA904">
        <f>VLOOKUP(Table3[[#This Row],[Reference]],metron,19,FALSE)</f>
        <v>6.5701292237954476</v>
      </c>
      <c r="CB904">
        <f>VLOOKUP(Table3[[#This Row],[Reference]],metron,20,FALSE)</f>
        <v>5.8776172235196817</v>
      </c>
      <c r="CC904">
        <f>VLOOKUP(Table3[[#This Row],[Reference]],metron,21,FALSE)</f>
        <v>12.798739495798319</v>
      </c>
      <c r="CD904">
        <f>VLOOKUP(Table3[[#This Row],[Reference]],metron,22,FALSE)</f>
        <v>12.98844537815126</v>
      </c>
      <c r="CE904">
        <f>VLOOKUP(Table3[[#This Row],[Reference]],metron,23,FALSE)</f>
        <v>1.604928297313674</v>
      </c>
      <c r="CF904">
        <f>VLOOKUP(Table3[[#This Row],[Reference]],metron,24,FALSE)</f>
        <v>1.791961219955565</v>
      </c>
      <c r="CG904">
        <f>VLOOKUP(Table3[[#This Row],[Reference]],metron,25,FALSE)</f>
        <v>8.887093516461321E-2</v>
      </c>
      <c r="CH904">
        <f>VLOOKUP(Table3[[#This Row],[Reference]],metron,26,FALSE)</f>
        <v>0.11694607150070691</v>
      </c>
    </row>
    <row r="905" spans="1:86" hidden="1" x14ac:dyDescent="0.45">
      <c r="A905">
        <v>1628820000</v>
      </c>
      <c r="B905" t="s">
        <v>1290</v>
      </c>
      <c r="C905" t="s">
        <v>64</v>
      </c>
      <c r="D905" t="s">
        <v>65</v>
      </c>
      <c r="E905" t="s">
        <v>688</v>
      </c>
      <c r="F905" t="s">
        <v>660</v>
      </c>
      <c r="G905" t="s">
        <v>678</v>
      </c>
      <c r="H905">
        <v>4</v>
      </c>
      <c r="I905">
        <v>1</v>
      </c>
      <c r="J905">
        <v>0</v>
      </c>
      <c r="K905">
        <v>1.1100000000000001</v>
      </c>
      <c r="L905">
        <v>1.28</v>
      </c>
      <c r="M905">
        <v>0</v>
      </c>
      <c r="N905">
        <v>2</v>
      </c>
      <c r="O905">
        <v>2</v>
      </c>
      <c r="P905">
        <v>1</v>
      </c>
      <c r="Q905">
        <v>0</v>
      </c>
      <c r="R905">
        <v>1</v>
      </c>
      <c r="T905" t="s">
        <v>1291</v>
      </c>
      <c r="U905">
        <v>8</v>
      </c>
      <c r="V905">
        <v>1</v>
      </c>
      <c r="W905">
        <v>1</v>
      </c>
      <c r="X905">
        <v>0</v>
      </c>
      <c r="Y905">
        <v>4</v>
      </c>
      <c r="Z905">
        <v>1</v>
      </c>
      <c r="AA905">
        <v>1</v>
      </c>
      <c r="AB905">
        <v>0</v>
      </c>
      <c r="AC905">
        <v>1</v>
      </c>
      <c r="AD905">
        <v>4</v>
      </c>
      <c r="AE905">
        <v>14</v>
      </c>
      <c r="AF905">
        <v>13</v>
      </c>
      <c r="AG905">
        <v>4</v>
      </c>
      <c r="AH905">
        <v>6</v>
      </c>
      <c r="AI905">
        <v>10</v>
      </c>
      <c r="AJ905">
        <v>7</v>
      </c>
      <c r="AK905">
        <v>8</v>
      </c>
      <c r="AL905">
        <v>18</v>
      </c>
      <c r="AM905">
        <v>63</v>
      </c>
      <c r="AN905">
        <v>37</v>
      </c>
      <c r="AO905">
        <v>1.49</v>
      </c>
      <c r="AP905">
        <v>1.41</v>
      </c>
      <c r="AQ905">
        <v>2.5</v>
      </c>
      <c r="AR905">
        <v>100</v>
      </c>
      <c r="AS905">
        <v>100</v>
      </c>
      <c r="AT905">
        <v>50</v>
      </c>
      <c r="AU905">
        <v>0</v>
      </c>
      <c r="AV905">
        <v>0</v>
      </c>
      <c r="AW905">
        <v>0</v>
      </c>
      <c r="AX905">
        <v>100</v>
      </c>
      <c r="AY905">
        <v>50</v>
      </c>
      <c r="AZ905">
        <v>100</v>
      </c>
      <c r="BA905">
        <v>9</v>
      </c>
      <c r="BB905">
        <v>1</v>
      </c>
      <c r="BC905">
        <v>2.75</v>
      </c>
      <c r="BD905">
        <v>3.25</v>
      </c>
      <c r="BE905">
        <v>2.4</v>
      </c>
      <c r="BF905">
        <f>(1/BC905+1/BD905+1/BE905-1)/3</f>
        <v>2.9331779331779329E-2</v>
      </c>
      <c r="BG905">
        <f>1/Table3[[#This Row],[odds_ft_home_team_win]]-Table3[[#This Row],[Margin/3]]</f>
        <v>0.33430458430458432</v>
      </c>
      <c r="BH905">
        <f>1/Table3[[#This Row],[odds_ft_draw]]-Table3[[#This Row],[Margin/3]]</f>
        <v>0.27836052836052838</v>
      </c>
      <c r="BI905">
        <f>1/Table3[[#This Row],[odds_ft_away_team_win]]-Table3[[#This Row],[Margin/3]]</f>
        <v>0.38733488733488736</v>
      </c>
      <c r="BJ905">
        <f>MROUND(Table3[[#This Row],[ProbH]]*100,2)/100</f>
        <v>0.34</v>
      </c>
      <c r="BK905">
        <v>1.36</v>
      </c>
      <c r="BL905">
        <v>2</v>
      </c>
      <c r="BM905">
        <v>3.3</v>
      </c>
      <c r="BN905">
        <v>6.25</v>
      </c>
      <c r="BO905">
        <v>1.83</v>
      </c>
      <c r="BP905">
        <v>1.95</v>
      </c>
      <c r="BQ905" t="s">
        <v>691</v>
      </c>
      <c r="BR905">
        <f>VLOOKUP(Table3[[#This Row],[Reference]],metron,10,FALSE)</f>
        <v>2.5229727551184897</v>
      </c>
      <c r="BS905">
        <f>VLOOKUP(Table3[[#This Row],[Reference]],metron,11,FALSE)</f>
        <v>1.228921489601805</v>
      </c>
      <c r="BT905">
        <f>VLOOKUP(Table3[[#This Row],[Reference]],metron,12,FALSE)</f>
        <v>1.2940512655166849</v>
      </c>
      <c r="BU905">
        <f>VLOOKUP(Table3[[#This Row],[Reference]],metron,13,FALSE)</f>
        <v>0.53240890035472432</v>
      </c>
      <c r="BV905">
        <f>VLOOKUP(Table3[[#This Row],[Reference]],metron,14,FALSE)</f>
        <v>0.56514027732989358</v>
      </c>
      <c r="BW905">
        <f>VLOOKUP(Table3[[#This Row],[Reference]],metron,15,FALSE)</f>
        <v>11.417888124439131</v>
      </c>
      <c r="BX905">
        <f>VLOOKUP(Table3[[#This Row],[Reference]],metron,16,FALSE)</f>
        <v>10.76308704756207</v>
      </c>
      <c r="BY905">
        <f>VLOOKUP(Table3[[#This Row],[Reference]],metron,17,FALSE)</f>
        <v>4.8317672021824798</v>
      </c>
      <c r="BZ905">
        <f>VLOOKUP(Table3[[#This Row],[Reference]],metron,18,FALSE)</f>
        <v>4.6698999696877843</v>
      </c>
      <c r="CA905">
        <f>VLOOKUP(Table3[[#This Row],[Reference]],metron,19,FALSE)</f>
        <v>6.5861209222566508</v>
      </c>
      <c r="CB905">
        <f>VLOOKUP(Table3[[#This Row],[Reference]],metron,20,FALSE)</f>
        <v>6.093187077874286</v>
      </c>
      <c r="CC905">
        <f>VLOOKUP(Table3[[#This Row],[Reference]],metron,21,FALSE)</f>
        <v>12.685679611650491</v>
      </c>
      <c r="CD905">
        <f>VLOOKUP(Table3[[#This Row],[Reference]],metron,22,FALSE)</f>
        <v>13.02639563106796</v>
      </c>
      <c r="CE905">
        <f>VLOOKUP(Table3[[#This Row],[Reference]],metron,23,FALSE)</f>
        <v>1.6481211768132831</v>
      </c>
      <c r="CF905">
        <f>VLOOKUP(Table3[[#This Row],[Reference]],metron,24,FALSE)</f>
        <v>1.8572676958928049</v>
      </c>
      <c r="CG905">
        <f>VLOOKUP(Table3[[#This Row],[Reference]],metron,25,FALSE)</f>
        <v>9.641712787649287E-2</v>
      </c>
      <c r="CH905">
        <f>VLOOKUP(Table3[[#This Row],[Reference]],metron,26,FALSE)</f>
        <v>0.11302068161957469</v>
      </c>
    </row>
    <row r="906" spans="1:86" hidden="1" x14ac:dyDescent="0.45">
      <c r="A906">
        <v>1628899200</v>
      </c>
      <c r="B906" t="s">
        <v>1292</v>
      </c>
      <c r="C906" t="s">
        <v>64</v>
      </c>
      <c r="D906" t="s">
        <v>65</v>
      </c>
      <c r="E906" t="s">
        <v>700</v>
      </c>
      <c r="F906" t="s">
        <v>661</v>
      </c>
      <c r="G906" t="s">
        <v>668</v>
      </c>
      <c r="H906">
        <v>4</v>
      </c>
      <c r="I906">
        <v>0</v>
      </c>
      <c r="J906">
        <v>1.5</v>
      </c>
      <c r="K906">
        <v>1.38</v>
      </c>
      <c r="L906">
        <v>1.48</v>
      </c>
      <c r="M906">
        <v>1</v>
      </c>
      <c r="N906">
        <v>1</v>
      </c>
      <c r="O906">
        <v>2</v>
      </c>
      <c r="P906">
        <v>1</v>
      </c>
      <c r="Q906">
        <v>1</v>
      </c>
      <c r="R906">
        <v>0</v>
      </c>
      <c r="S906" t="s">
        <v>1293</v>
      </c>
      <c r="T906">
        <v>56</v>
      </c>
      <c r="U906">
        <v>9</v>
      </c>
      <c r="V906">
        <v>3</v>
      </c>
      <c r="W906">
        <v>1</v>
      </c>
      <c r="X906">
        <v>0</v>
      </c>
      <c r="Y906">
        <v>1</v>
      </c>
      <c r="Z906">
        <v>1</v>
      </c>
      <c r="AA906">
        <v>0</v>
      </c>
      <c r="AB906">
        <v>1</v>
      </c>
      <c r="AC906">
        <v>0</v>
      </c>
      <c r="AD906">
        <v>2</v>
      </c>
      <c r="AE906">
        <v>18</v>
      </c>
      <c r="AF906">
        <v>14</v>
      </c>
      <c r="AG906">
        <v>9</v>
      </c>
      <c r="AH906">
        <v>4</v>
      </c>
      <c r="AI906">
        <v>9</v>
      </c>
      <c r="AJ906">
        <v>10</v>
      </c>
      <c r="AK906">
        <v>10</v>
      </c>
      <c r="AL906">
        <v>12</v>
      </c>
      <c r="AM906">
        <v>45</v>
      </c>
      <c r="AN906">
        <v>55</v>
      </c>
      <c r="AO906">
        <v>2.02</v>
      </c>
      <c r="AP906">
        <v>1.5</v>
      </c>
      <c r="AQ906">
        <v>2.75</v>
      </c>
      <c r="AR906">
        <v>50</v>
      </c>
      <c r="AS906">
        <v>100</v>
      </c>
      <c r="AT906">
        <v>50</v>
      </c>
      <c r="AU906">
        <v>25</v>
      </c>
      <c r="AV906">
        <v>0</v>
      </c>
      <c r="AW906">
        <v>25</v>
      </c>
      <c r="AX906">
        <v>50</v>
      </c>
      <c r="AY906">
        <v>100</v>
      </c>
      <c r="AZ906">
        <v>100</v>
      </c>
      <c r="BA906">
        <v>8.5</v>
      </c>
      <c r="BB906">
        <v>2</v>
      </c>
      <c r="BC906">
        <v>2.5</v>
      </c>
      <c r="BD906">
        <v>3</v>
      </c>
      <c r="BE906">
        <v>2.85</v>
      </c>
      <c r="BF906">
        <f>(1/BC906+1/BD906+1/BE906-1)/3</f>
        <v>2.8070175438596506E-2</v>
      </c>
      <c r="BG906">
        <f>1/Table3[[#This Row],[odds_ft_home_team_win]]-Table3[[#This Row],[Margin/3]]</f>
        <v>0.3719298245614035</v>
      </c>
      <c r="BH906">
        <f>1/Table3[[#This Row],[odds_ft_draw]]-Table3[[#This Row],[Margin/3]]</f>
        <v>0.30526315789473679</v>
      </c>
      <c r="BI906">
        <f>1/Table3[[#This Row],[odds_ft_away_team_win]]-Table3[[#This Row],[Margin/3]]</f>
        <v>0.3228070175438596</v>
      </c>
      <c r="BJ906">
        <f>MROUND(Table3[[#This Row],[ProbH]]*100,2)/100</f>
        <v>0.38</v>
      </c>
      <c r="BK906">
        <v>1.5</v>
      </c>
      <c r="BL906">
        <v>2.4</v>
      </c>
      <c r="BM906">
        <v>4.0999999999999996</v>
      </c>
      <c r="BN906">
        <v>8.25</v>
      </c>
      <c r="BO906">
        <v>2.1</v>
      </c>
      <c r="BP906">
        <v>1.71</v>
      </c>
      <c r="BQ906" t="s">
        <v>711</v>
      </c>
      <c r="BR906">
        <f>VLOOKUP(Table3[[#This Row],[Reference]],metron,10,FALSE)</f>
        <v>2.4900895140664963</v>
      </c>
      <c r="BS906">
        <f>VLOOKUP(Table3[[#This Row],[Reference]],metron,11,FALSE)</f>
        <v>1.330562659846547</v>
      </c>
      <c r="BT906">
        <f>VLOOKUP(Table3[[#This Row],[Reference]],metron,12,FALSE)</f>
        <v>1.1595268542199491</v>
      </c>
      <c r="BU906">
        <f>VLOOKUP(Table3[[#This Row],[Reference]],metron,13,FALSE)</f>
        <v>0.59053607588191415</v>
      </c>
      <c r="BV906">
        <f>VLOOKUP(Table3[[#This Row],[Reference]],metron,14,FALSE)</f>
        <v>0.50069274219332838</v>
      </c>
      <c r="BW906">
        <f>VLOOKUP(Table3[[#This Row],[Reference]],metron,15,FALSE)</f>
        <v>11.79715236686391</v>
      </c>
      <c r="BX906">
        <f>VLOOKUP(Table3[[#This Row],[Reference]],metron,16,FALSE)</f>
        <v>10.317122781065089</v>
      </c>
      <c r="BY906">
        <f>VLOOKUP(Table3[[#This Row],[Reference]],metron,17,FALSE)</f>
        <v>5.0637025966747622</v>
      </c>
      <c r="BZ906">
        <f>VLOOKUP(Table3[[#This Row],[Reference]],metron,18,FALSE)</f>
        <v>4.4674014571268454</v>
      </c>
      <c r="CA906">
        <f>VLOOKUP(Table3[[#This Row],[Reference]],metron,19,FALSE)</f>
        <v>6.7334497701891483</v>
      </c>
      <c r="CB906">
        <f>VLOOKUP(Table3[[#This Row],[Reference]],metron,20,FALSE)</f>
        <v>5.849721323938244</v>
      </c>
      <c r="CC906">
        <f>VLOOKUP(Table3[[#This Row],[Reference]],metron,21,FALSE)</f>
        <v>12.89644194756554</v>
      </c>
      <c r="CD906">
        <f>VLOOKUP(Table3[[#This Row],[Reference]],metron,22,FALSE)</f>
        <v>13.3434456928839</v>
      </c>
      <c r="CE906">
        <f>VLOOKUP(Table3[[#This Row],[Reference]],metron,23,FALSE)</f>
        <v>1.6144382124117971</v>
      </c>
      <c r="CF906">
        <f>VLOOKUP(Table3[[#This Row],[Reference]],metron,24,FALSE)</f>
        <v>1.9032024606477289</v>
      </c>
      <c r="CG906">
        <f>VLOOKUP(Table3[[#This Row],[Reference]],metron,25,FALSE)</f>
        <v>9.372172969060974E-2</v>
      </c>
      <c r="CH906">
        <f>VLOOKUP(Table3[[#This Row],[Reference]],metron,26,FALSE)</f>
        <v>0.11669983716301791</v>
      </c>
    </row>
    <row r="907" spans="1:86" hidden="1" x14ac:dyDescent="0.45">
      <c r="A907">
        <v>1628906400</v>
      </c>
      <c r="B907" t="s">
        <v>1294</v>
      </c>
      <c r="C907" t="s">
        <v>64</v>
      </c>
      <c r="D907" t="s">
        <v>65</v>
      </c>
      <c r="E907" t="s">
        <v>689</v>
      </c>
      <c r="F907" t="s">
        <v>676</v>
      </c>
      <c r="G907" t="s">
        <v>1016</v>
      </c>
      <c r="H907">
        <v>4</v>
      </c>
      <c r="I907">
        <v>0</v>
      </c>
      <c r="J907">
        <v>0</v>
      </c>
      <c r="K907">
        <v>0.88</v>
      </c>
      <c r="L907">
        <v>0.53</v>
      </c>
      <c r="M907">
        <v>1</v>
      </c>
      <c r="N907">
        <v>1</v>
      </c>
      <c r="O907">
        <v>2</v>
      </c>
      <c r="P907">
        <v>2</v>
      </c>
      <c r="Q907">
        <v>1</v>
      </c>
      <c r="R907">
        <v>1</v>
      </c>
      <c r="S907" t="s">
        <v>910</v>
      </c>
      <c r="T907">
        <v>8</v>
      </c>
      <c r="U907">
        <v>3</v>
      </c>
      <c r="V907">
        <v>4</v>
      </c>
      <c r="W907">
        <v>2</v>
      </c>
      <c r="X907">
        <v>0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18</v>
      </c>
      <c r="AF907">
        <v>9</v>
      </c>
      <c r="AG907">
        <v>6</v>
      </c>
      <c r="AH907">
        <v>4</v>
      </c>
      <c r="AI907">
        <v>12</v>
      </c>
      <c r="AJ907">
        <v>5</v>
      </c>
      <c r="AK907">
        <v>11</v>
      </c>
      <c r="AL907">
        <v>17</v>
      </c>
      <c r="AM907">
        <v>69</v>
      </c>
      <c r="AN907">
        <v>31</v>
      </c>
      <c r="AO907">
        <v>2</v>
      </c>
      <c r="AP907">
        <v>1.04</v>
      </c>
      <c r="AQ907">
        <v>3.5</v>
      </c>
      <c r="AR907">
        <v>100</v>
      </c>
      <c r="AS907">
        <v>100</v>
      </c>
      <c r="AT907">
        <v>100</v>
      </c>
      <c r="AU907">
        <v>50</v>
      </c>
      <c r="AV907">
        <v>0</v>
      </c>
      <c r="AW907">
        <v>50</v>
      </c>
      <c r="AX907">
        <v>100</v>
      </c>
      <c r="AY907">
        <v>100</v>
      </c>
      <c r="AZ907">
        <v>100</v>
      </c>
      <c r="BA907">
        <v>13</v>
      </c>
      <c r="BB907">
        <v>2</v>
      </c>
      <c r="BC907">
        <v>2.7</v>
      </c>
      <c r="BD907">
        <v>3</v>
      </c>
      <c r="BE907">
        <v>2.65</v>
      </c>
      <c r="BF907">
        <f>(1/BC907+1/BD907+1/BE907-1)/3</f>
        <v>2.7020731423247124E-2</v>
      </c>
      <c r="BG907">
        <f>1/Table3[[#This Row],[odds_ft_home_team_win]]-Table3[[#This Row],[Margin/3]]</f>
        <v>0.34334963894712323</v>
      </c>
      <c r="BH907">
        <f>1/Table3[[#This Row],[odds_ft_draw]]-Table3[[#This Row],[Margin/3]]</f>
        <v>0.30631260191008619</v>
      </c>
      <c r="BI907">
        <f>1/Table3[[#This Row],[odds_ft_away_team_win]]-Table3[[#This Row],[Margin/3]]</f>
        <v>0.35033775914279064</v>
      </c>
      <c r="BJ907">
        <f>MROUND(Table3[[#This Row],[ProbH]]*100,2)/100</f>
        <v>0.34</v>
      </c>
      <c r="BK907">
        <v>1.47</v>
      </c>
      <c r="BL907">
        <v>2.25</v>
      </c>
      <c r="BM907">
        <v>3.9</v>
      </c>
      <c r="BN907">
        <v>7.5</v>
      </c>
      <c r="BO907">
        <v>2</v>
      </c>
      <c r="BP907">
        <v>1.77</v>
      </c>
      <c r="BQ907" t="s">
        <v>713</v>
      </c>
      <c r="BR907">
        <f>VLOOKUP(Table3[[#This Row],[Reference]],metron,10,FALSE)</f>
        <v>2.5229727551184897</v>
      </c>
      <c r="BS907">
        <f>VLOOKUP(Table3[[#This Row],[Reference]],metron,11,FALSE)</f>
        <v>1.228921489601805</v>
      </c>
      <c r="BT907">
        <f>VLOOKUP(Table3[[#This Row],[Reference]],metron,12,FALSE)</f>
        <v>1.2940512655166849</v>
      </c>
      <c r="BU907">
        <f>VLOOKUP(Table3[[#This Row],[Reference]],metron,13,FALSE)</f>
        <v>0.53240890035472432</v>
      </c>
      <c r="BV907">
        <f>VLOOKUP(Table3[[#This Row],[Reference]],metron,14,FALSE)</f>
        <v>0.56514027732989358</v>
      </c>
      <c r="BW907">
        <f>VLOOKUP(Table3[[#This Row],[Reference]],metron,15,FALSE)</f>
        <v>11.417888124439131</v>
      </c>
      <c r="BX907">
        <f>VLOOKUP(Table3[[#This Row],[Reference]],metron,16,FALSE)</f>
        <v>10.76308704756207</v>
      </c>
      <c r="BY907">
        <f>VLOOKUP(Table3[[#This Row],[Reference]],metron,17,FALSE)</f>
        <v>4.8317672021824798</v>
      </c>
      <c r="BZ907">
        <f>VLOOKUP(Table3[[#This Row],[Reference]],metron,18,FALSE)</f>
        <v>4.6698999696877843</v>
      </c>
      <c r="CA907">
        <f>VLOOKUP(Table3[[#This Row],[Reference]],metron,19,FALSE)</f>
        <v>6.5861209222566508</v>
      </c>
      <c r="CB907">
        <f>VLOOKUP(Table3[[#This Row],[Reference]],metron,20,FALSE)</f>
        <v>6.093187077874286</v>
      </c>
      <c r="CC907">
        <f>VLOOKUP(Table3[[#This Row],[Reference]],metron,21,FALSE)</f>
        <v>12.685679611650491</v>
      </c>
      <c r="CD907">
        <f>VLOOKUP(Table3[[#This Row],[Reference]],metron,22,FALSE)</f>
        <v>13.02639563106796</v>
      </c>
      <c r="CE907">
        <f>VLOOKUP(Table3[[#This Row],[Reference]],metron,23,FALSE)</f>
        <v>1.6481211768132831</v>
      </c>
      <c r="CF907">
        <f>VLOOKUP(Table3[[#This Row],[Reference]],metron,24,FALSE)</f>
        <v>1.8572676958928049</v>
      </c>
      <c r="CG907">
        <f>VLOOKUP(Table3[[#This Row],[Reference]],metron,25,FALSE)</f>
        <v>9.641712787649287E-2</v>
      </c>
      <c r="CH907">
        <f>VLOOKUP(Table3[[#This Row],[Reference]],metron,26,FALSE)</f>
        <v>0.11302068161957469</v>
      </c>
    </row>
    <row r="908" spans="1:86" hidden="1" x14ac:dyDescent="0.45">
      <c r="A908">
        <v>1628978400</v>
      </c>
      <c r="B908" t="s">
        <v>1295</v>
      </c>
      <c r="C908" t="s">
        <v>64</v>
      </c>
      <c r="D908" t="s">
        <v>65</v>
      </c>
      <c r="E908" t="s">
        <v>682</v>
      </c>
      <c r="F908" t="s">
        <v>683</v>
      </c>
      <c r="G908" t="s">
        <v>684</v>
      </c>
      <c r="H908">
        <v>4</v>
      </c>
      <c r="I908">
        <v>0.5</v>
      </c>
      <c r="J908">
        <v>1</v>
      </c>
      <c r="K908">
        <v>1.58</v>
      </c>
      <c r="L908">
        <v>0.65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U908">
        <v>2</v>
      </c>
      <c r="V908">
        <v>6</v>
      </c>
      <c r="W908">
        <v>3</v>
      </c>
      <c r="X908">
        <v>1</v>
      </c>
      <c r="Y908">
        <v>1</v>
      </c>
      <c r="Z908">
        <v>0</v>
      </c>
      <c r="AA908">
        <v>2</v>
      </c>
      <c r="AB908">
        <v>2</v>
      </c>
      <c r="AC908">
        <v>0</v>
      </c>
      <c r="AD908">
        <v>1</v>
      </c>
      <c r="AE908">
        <v>17</v>
      </c>
      <c r="AF908">
        <v>13</v>
      </c>
      <c r="AG908">
        <v>4</v>
      </c>
      <c r="AH908">
        <v>7</v>
      </c>
      <c r="AI908">
        <v>13</v>
      </c>
      <c r="AJ908">
        <v>6</v>
      </c>
      <c r="AK908">
        <v>12</v>
      </c>
      <c r="AL908">
        <v>10</v>
      </c>
      <c r="AM908">
        <v>41</v>
      </c>
      <c r="AN908">
        <v>59</v>
      </c>
      <c r="AO908">
        <v>1.54</v>
      </c>
      <c r="AP908">
        <v>1.7</v>
      </c>
      <c r="AQ908">
        <v>2</v>
      </c>
      <c r="AR908">
        <v>75</v>
      </c>
      <c r="AS908">
        <v>75</v>
      </c>
      <c r="AT908">
        <v>25</v>
      </c>
      <c r="AU908">
        <v>25</v>
      </c>
      <c r="AV908">
        <v>0</v>
      </c>
      <c r="AW908">
        <v>25</v>
      </c>
      <c r="AX908">
        <v>75</v>
      </c>
      <c r="AY908">
        <v>0</v>
      </c>
      <c r="AZ908">
        <v>75</v>
      </c>
      <c r="BA908">
        <v>9.5</v>
      </c>
      <c r="BB908">
        <v>5.5</v>
      </c>
      <c r="BC908">
        <v>2</v>
      </c>
      <c r="BD908">
        <v>3.4</v>
      </c>
      <c r="BE908">
        <v>3.6</v>
      </c>
      <c r="BF908">
        <f>(1/BC908+1/BD908+1/BE908-1)/3</f>
        <v>2.3965141612200497E-2</v>
      </c>
      <c r="BG908">
        <f>1/Table3[[#This Row],[odds_ft_home_team_win]]-Table3[[#This Row],[Margin/3]]</f>
        <v>0.47603485838779952</v>
      </c>
      <c r="BH908">
        <f>1/Table3[[#This Row],[odds_ft_draw]]-Table3[[#This Row],[Margin/3]]</f>
        <v>0.27015250544662306</v>
      </c>
      <c r="BI908">
        <f>1/Table3[[#This Row],[odds_ft_away_team_win]]-Table3[[#This Row],[Margin/3]]</f>
        <v>0.25381263616557731</v>
      </c>
      <c r="BJ908">
        <f>MROUND(Table3[[#This Row],[ProbH]]*100,2)/100</f>
        <v>0.48</v>
      </c>
      <c r="BK908">
        <v>1.33</v>
      </c>
      <c r="BL908">
        <v>2.1</v>
      </c>
      <c r="BM908">
        <v>3.9</v>
      </c>
      <c r="BN908">
        <v>7.5</v>
      </c>
      <c r="BO908">
        <v>2</v>
      </c>
      <c r="BP908">
        <v>1.77</v>
      </c>
      <c r="BQ908" t="s">
        <v>675</v>
      </c>
      <c r="BR908">
        <f>VLOOKUP(Table3[[#This Row],[Reference]],metron,10,FALSE)</f>
        <v>2.5271929824561399</v>
      </c>
      <c r="BS908">
        <f>VLOOKUP(Table3[[#This Row],[Reference]],metron,11,FALSE)</f>
        <v>1.510877192982456</v>
      </c>
      <c r="BT908">
        <f>VLOOKUP(Table3[[#This Row],[Reference]],metron,12,FALSE)</f>
        <v>1.0163157894736841</v>
      </c>
      <c r="BU908">
        <f>VLOOKUP(Table3[[#This Row],[Reference]],metron,13,FALSE)</f>
        <v>0.67350877192982461</v>
      </c>
      <c r="BV908">
        <f>VLOOKUP(Table3[[#This Row],[Reference]],metron,14,FALSE)</f>
        <v>0.4442105263157895</v>
      </c>
      <c r="BW908">
        <f>VLOOKUP(Table3[[#This Row],[Reference]],metron,15,FALSE)</f>
        <v>12.80980392156863</v>
      </c>
      <c r="BX908">
        <f>VLOOKUP(Table3[[#This Row],[Reference]],metron,16,FALSE)</f>
        <v>9.6872549019607845</v>
      </c>
      <c r="BY908">
        <f>VLOOKUP(Table3[[#This Row],[Reference]],metron,17,FALSE)</f>
        <v>5.6491169610129957</v>
      </c>
      <c r="BZ908">
        <f>VLOOKUP(Table3[[#This Row],[Reference]],metron,18,FALSE)</f>
        <v>4.1379540153282237</v>
      </c>
      <c r="CA908">
        <f>VLOOKUP(Table3[[#This Row],[Reference]],metron,19,FALSE)</f>
        <v>7.1606869605556343</v>
      </c>
      <c r="CB908">
        <f>VLOOKUP(Table3[[#This Row],[Reference]],metron,20,FALSE)</f>
        <v>5.5493008866325608</v>
      </c>
      <c r="CC908">
        <f>VLOOKUP(Table3[[#This Row],[Reference]],metron,21,FALSE)</f>
        <v>12.9029029029029</v>
      </c>
      <c r="CD908">
        <f>VLOOKUP(Table3[[#This Row],[Reference]],metron,22,FALSE)</f>
        <v>13.75508842175509</v>
      </c>
      <c r="CE908">
        <f>VLOOKUP(Table3[[#This Row],[Reference]],metron,23,FALSE)</f>
        <v>1.5287356321839081</v>
      </c>
      <c r="CF908">
        <f>VLOOKUP(Table3[[#This Row],[Reference]],metron,24,FALSE)</f>
        <v>1.9664750957854411</v>
      </c>
      <c r="CG908">
        <f>VLOOKUP(Table3[[#This Row],[Reference]],metron,25,FALSE)</f>
        <v>8.8441890166028103E-2</v>
      </c>
      <c r="CH908">
        <f>VLOOKUP(Table3[[#This Row],[Reference]],metron,26,FALSE)</f>
        <v>0.13409961685823751</v>
      </c>
    </row>
    <row r="909" spans="1:86" hidden="1" x14ac:dyDescent="0.45">
      <c r="A909">
        <v>1628985600</v>
      </c>
      <c r="B909" t="s">
        <v>1296</v>
      </c>
      <c r="C909" t="s">
        <v>64</v>
      </c>
      <c r="D909" t="s">
        <v>65</v>
      </c>
      <c r="E909" t="s">
        <v>667</v>
      </c>
      <c r="F909" t="s">
        <v>699</v>
      </c>
      <c r="G909" t="s">
        <v>996</v>
      </c>
      <c r="H909">
        <v>4</v>
      </c>
      <c r="I909">
        <v>3</v>
      </c>
      <c r="J909">
        <v>3</v>
      </c>
      <c r="K909">
        <v>1.55</v>
      </c>
      <c r="L909">
        <v>0.72</v>
      </c>
      <c r="M909">
        <v>3</v>
      </c>
      <c r="N909">
        <v>0</v>
      </c>
      <c r="O909">
        <v>3</v>
      </c>
      <c r="P909">
        <v>1</v>
      </c>
      <c r="Q909">
        <v>1</v>
      </c>
      <c r="R909">
        <v>0</v>
      </c>
      <c r="S909" t="s">
        <v>1297</v>
      </c>
      <c r="U909">
        <v>4</v>
      </c>
      <c r="V909">
        <v>3</v>
      </c>
      <c r="W909">
        <v>0</v>
      </c>
      <c r="X909">
        <v>0</v>
      </c>
      <c r="Y909">
        <v>3</v>
      </c>
      <c r="Z909">
        <v>0</v>
      </c>
      <c r="AA909">
        <v>0</v>
      </c>
      <c r="AB909">
        <v>0</v>
      </c>
      <c r="AC909">
        <v>1</v>
      </c>
      <c r="AD909">
        <v>2</v>
      </c>
      <c r="AE909">
        <v>6</v>
      </c>
      <c r="AF909">
        <v>6</v>
      </c>
      <c r="AG909">
        <v>5</v>
      </c>
      <c r="AH909">
        <v>3</v>
      </c>
      <c r="AI909">
        <v>1</v>
      </c>
      <c r="AJ909">
        <v>3</v>
      </c>
      <c r="AK909">
        <v>11</v>
      </c>
      <c r="AL909">
        <v>8</v>
      </c>
      <c r="AM909">
        <v>59</v>
      </c>
      <c r="AN909">
        <v>41</v>
      </c>
      <c r="AO909">
        <v>1.07</v>
      </c>
      <c r="AP909">
        <v>0.77</v>
      </c>
      <c r="AQ909">
        <v>2.5</v>
      </c>
      <c r="AR909">
        <v>50</v>
      </c>
      <c r="AS909">
        <v>100</v>
      </c>
      <c r="AT909">
        <v>50</v>
      </c>
      <c r="AU909">
        <v>0</v>
      </c>
      <c r="AV909">
        <v>0</v>
      </c>
      <c r="AW909">
        <v>0</v>
      </c>
      <c r="AX909">
        <v>100</v>
      </c>
      <c r="AY909">
        <v>50</v>
      </c>
      <c r="AZ909">
        <v>100</v>
      </c>
      <c r="BA909">
        <v>7</v>
      </c>
      <c r="BB909">
        <v>4</v>
      </c>
      <c r="BC909">
        <v>1.61</v>
      </c>
      <c r="BD909">
        <v>3.75</v>
      </c>
      <c r="BE909">
        <v>5.25</v>
      </c>
      <c r="BF909">
        <f>(1/BC909+1/BD909+1/BE909-1)/3</f>
        <v>2.6086956521739129E-2</v>
      </c>
      <c r="BG909">
        <f>1/Table3[[#This Row],[odds_ft_home_team_win]]-Table3[[#This Row],[Margin/3]]</f>
        <v>0.59503105590062111</v>
      </c>
      <c r="BH909">
        <f>1/Table3[[#This Row],[odds_ft_draw]]-Table3[[#This Row],[Margin/3]]</f>
        <v>0.24057971014492754</v>
      </c>
      <c r="BI909">
        <f>1/Table3[[#This Row],[odds_ft_away_team_win]]-Table3[[#This Row],[Margin/3]]</f>
        <v>0.16438923395445135</v>
      </c>
      <c r="BJ909">
        <f>MROUND(Table3[[#This Row],[ProbH]]*100,2)/100</f>
        <v>0.6</v>
      </c>
      <c r="BK909">
        <v>1.25</v>
      </c>
      <c r="BL909">
        <v>1.71</v>
      </c>
      <c r="BM909">
        <v>2.65</v>
      </c>
      <c r="BN909">
        <v>4.7</v>
      </c>
      <c r="BO909">
        <v>1.77</v>
      </c>
      <c r="BP909">
        <v>2.0499999999999998</v>
      </c>
      <c r="BQ909" t="s">
        <v>736</v>
      </c>
      <c r="BR909">
        <f>VLOOKUP(Table3[[#This Row],[Reference]],metron,10,FALSE)</f>
        <v>2.7310090702947849</v>
      </c>
      <c r="BS909">
        <f>VLOOKUP(Table3[[#This Row],[Reference]],metron,11,FALSE)</f>
        <v>1.841836734693878</v>
      </c>
      <c r="BT909">
        <f>VLOOKUP(Table3[[#This Row],[Reference]],metron,12,FALSE)</f>
        <v>0.88917233560090703</v>
      </c>
      <c r="BU909">
        <f>VLOOKUP(Table3[[#This Row],[Reference]],metron,13,FALSE)</f>
        <v>0.804822695035461</v>
      </c>
      <c r="BV909">
        <f>VLOOKUP(Table3[[#This Row],[Reference]],metron,14,FALSE)</f>
        <v>0.38099290780141842</v>
      </c>
      <c r="BW909">
        <f>VLOOKUP(Table3[[#This Row],[Reference]],metron,15,FALSE)</f>
        <v>14.25174825174825</v>
      </c>
      <c r="BX909">
        <f>VLOOKUP(Table3[[#This Row],[Reference]],metron,16,FALSE)</f>
        <v>8.8316683316683324</v>
      </c>
      <c r="BY909">
        <f>VLOOKUP(Table3[[#This Row],[Reference]],metron,17,FALSE)</f>
        <v>6.2901265822784813</v>
      </c>
      <c r="BZ909">
        <f>VLOOKUP(Table3[[#This Row],[Reference]],metron,18,FALSE)</f>
        <v>3.6162025316455702</v>
      </c>
      <c r="CA909">
        <f>VLOOKUP(Table3[[#This Row],[Reference]],metron,19,FALSE)</f>
        <v>7.9616216694697686</v>
      </c>
      <c r="CB909">
        <f>VLOOKUP(Table3[[#This Row],[Reference]],metron,20,FALSE)</f>
        <v>5.2154658000227627</v>
      </c>
      <c r="CC909">
        <f>VLOOKUP(Table3[[#This Row],[Reference]],metron,21,FALSE)</f>
        <v>12.444895886236671</v>
      </c>
      <c r="CD909">
        <f>VLOOKUP(Table3[[#This Row],[Reference]],metron,22,FALSE)</f>
        <v>13.620619603859829</v>
      </c>
      <c r="CE909">
        <f>VLOOKUP(Table3[[#This Row],[Reference]],metron,23,FALSE)</f>
        <v>1.406084017382907</v>
      </c>
      <c r="CF909">
        <f>VLOOKUP(Table3[[#This Row],[Reference]],metron,24,FALSE)</f>
        <v>2.070980202800579</v>
      </c>
      <c r="CG909">
        <f>VLOOKUP(Table3[[#This Row],[Reference]],metron,25,FALSE)</f>
        <v>6.1323032351521013E-2</v>
      </c>
      <c r="CH909">
        <f>VLOOKUP(Table3[[#This Row],[Reference]],metron,26,FALSE)</f>
        <v>0.1313375181071946</v>
      </c>
    </row>
    <row r="910" spans="1:86" hidden="1" x14ac:dyDescent="0.45">
      <c r="A910">
        <v>1628992800</v>
      </c>
      <c r="B910" t="s">
        <v>1298</v>
      </c>
      <c r="C910" t="s">
        <v>64</v>
      </c>
      <c r="D910" t="s">
        <v>65</v>
      </c>
      <c r="E910" t="s">
        <v>671</v>
      </c>
      <c r="F910" t="s">
        <v>705</v>
      </c>
      <c r="G910" t="s">
        <v>735</v>
      </c>
      <c r="H910">
        <v>4</v>
      </c>
      <c r="I910">
        <v>0</v>
      </c>
      <c r="J910">
        <v>3</v>
      </c>
      <c r="K910">
        <v>1.25</v>
      </c>
      <c r="L910">
        <v>1.29</v>
      </c>
      <c r="M910">
        <v>4</v>
      </c>
      <c r="N910">
        <v>0</v>
      </c>
      <c r="O910">
        <v>4</v>
      </c>
      <c r="P910">
        <v>3</v>
      </c>
      <c r="Q910">
        <v>3</v>
      </c>
      <c r="R910">
        <v>0</v>
      </c>
      <c r="S910" t="s">
        <v>1299</v>
      </c>
      <c r="U910">
        <v>0</v>
      </c>
      <c r="V910">
        <v>4</v>
      </c>
      <c r="W910">
        <v>2</v>
      </c>
      <c r="X910">
        <v>0</v>
      </c>
      <c r="Y910">
        <v>3</v>
      </c>
      <c r="Z910">
        <v>1</v>
      </c>
      <c r="AA910">
        <v>1</v>
      </c>
      <c r="AB910">
        <v>1</v>
      </c>
      <c r="AC910">
        <v>2</v>
      </c>
      <c r="AD910">
        <v>2</v>
      </c>
      <c r="AE910">
        <v>12</v>
      </c>
      <c r="AF910">
        <v>16</v>
      </c>
      <c r="AG910">
        <v>6</v>
      </c>
      <c r="AH910">
        <v>6</v>
      </c>
      <c r="AI910">
        <v>6</v>
      </c>
      <c r="AJ910">
        <v>10</v>
      </c>
      <c r="AK910">
        <v>16</v>
      </c>
      <c r="AL910">
        <v>8</v>
      </c>
      <c r="AM910">
        <v>55</v>
      </c>
      <c r="AN910">
        <v>45</v>
      </c>
      <c r="AO910">
        <v>1.43</v>
      </c>
      <c r="AP910">
        <v>1.74</v>
      </c>
      <c r="AQ910">
        <v>2.5</v>
      </c>
      <c r="AR910">
        <v>25</v>
      </c>
      <c r="AS910">
        <v>100</v>
      </c>
      <c r="AT910">
        <v>25</v>
      </c>
      <c r="AU910">
        <v>25</v>
      </c>
      <c r="AV910">
        <v>0</v>
      </c>
      <c r="AW910">
        <v>25</v>
      </c>
      <c r="AX910">
        <v>100</v>
      </c>
      <c r="AY910">
        <v>25</v>
      </c>
      <c r="AZ910">
        <v>100</v>
      </c>
      <c r="BA910">
        <v>9.5</v>
      </c>
      <c r="BB910">
        <v>3</v>
      </c>
      <c r="BC910">
        <v>1.74</v>
      </c>
      <c r="BD910">
        <v>3.25</v>
      </c>
      <c r="BE910">
        <v>5</v>
      </c>
      <c r="BF910">
        <f>(1/BC910+1/BD910+1/BE910-1)/3</f>
        <v>2.7468317123489516E-2</v>
      </c>
      <c r="BG910">
        <f>1/Table3[[#This Row],[odds_ft_home_team_win]]-Table3[[#This Row],[Margin/3]]</f>
        <v>0.54724432655467137</v>
      </c>
      <c r="BH910">
        <f>1/Table3[[#This Row],[odds_ft_draw]]-Table3[[#This Row],[Margin/3]]</f>
        <v>0.28022399056881819</v>
      </c>
      <c r="BI910">
        <f>1/Table3[[#This Row],[odds_ft_away_team_win]]-Table3[[#This Row],[Margin/3]]</f>
        <v>0.17253168287651049</v>
      </c>
      <c r="BJ910">
        <f>MROUND(Table3[[#This Row],[ProbH]]*100,2)/100</f>
        <v>0.54</v>
      </c>
      <c r="BK910">
        <v>1.36</v>
      </c>
      <c r="BL910">
        <v>2</v>
      </c>
      <c r="BM910">
        <v>3.25</v>
      </c>
      <c r="BN910">
        <v>6</v>
      </c>
      <c r="BO910">
        <v>1.91</v>
      </c>
      <c r="BP910">
        <v>1.87</v>
      </c>
      <c r="BQ910" t="s">
        <v>770</v>
      </c>
      <c r="BR910">
        <f>VLOOKUP(Table3[[#This Row],[Reference]],metron,10,FALSE)</f>
        <v>2.6359702267612941</v>
      </c>
      <c r="BS910">
        <f>VLOOKUP(Table3[[#This Row],[Reference]],metron,11,FALSE)</f>
        <v>1.684957590444867</v>
      </c>
      <c r="BT910">
        <f>VLOOKUP(Table3[[#This Row],[Reference]],metron,12,FALSE)</f>
        <v>0.95101263631642718</v>
      </c>
      <c r="BU910">
        <f>VLOOKUP(Table3[[#This Row],[Reference]],metron,13,FALSE)</f>
        <v>0.72650164445213783</v>
      </c>
      <c r="BV910">
        <f>VLOOKUP(Table3[[#This Row],[Reference]],metron,14,FALSE)</f>
        <v>0.42097974727367138</v>
      </c>
      <c r="BW910">
        <f>VLOOKUP(Table3[[#This Row],[Reference]],metron,15,FALSE)</f>
        <v>13.338806970509379</v>
      </c>
      <c r="BX910">
        <f>VLOOKUP(Table3[[#This Row],[Reference]],metron,16,FALSE)</f>
        <v>9.2530160857908843</v>
      </c>
      <c r="BY910">
        <f>VLOOKUP(Table3[[#This Row],[Reference]],metron,17,FALSE)</f>
        <v>5.9915081521739131</v>
      </c>
      <c r="BZ910">
        <f>VLOOKUP(Table3[[#This Row],[Reference]],metron,18,FALSE)</f>
        <v>3.9772418478260869</v>
      </c>
      <c r="CA910">
        <f>VLOOKUP(Table3[[#This Row],[Reference]],metron,19,FALSE)</f>
        <v>7.3472988183354664</v>
      </c>
      <c r="CB910">
        <f>VLOOKUP(Table3[[#This Row],[Reference]],metron,20,FALSE)</f>
        <v>5.2757742379647974</v>
      </c>
      <c r="CC910">
        <f>VLOOKUP(Table3[[#This Row],[Reference]],metron,21,FALSE)</f>
        <v>12.59428182437032</v>
      </c>
      <c r="CD910">
        <f>VLOOKUP(Table3[[#This Row],[Reference]],metron,22,FALSE)</f>
        <v>13.577944179714089</v>
      </c>
      <c r="CE910">
        <f>VLOOKUP(Table3[[#This Row],[Reference]],metron,23,FALSE)</f>
        <v>1.4276913099870301</v>
      </c>
      <c r="CF910">
        <f>VLOOKUP(Table3[[#This Row],[Reference]],metron,24,FALSE)</f>
        <v>1.940985732814527</v>
      </c>
      <c r="CG910">
        <f>VLOOKUP(Table3[[#This Row],[Reference]],metron,25,FALSE)</f>
        <v>8.0739299610894946E-2</v>
      </c>
      <c r="CH910">
        <f>VLOOKUP(Table3[[#This Row],[Reference]],metron,26,FALSE)</f>
        <v>0.12743190661478601</v>
      </c>
    </row>
    <row r="911" spans="1:86" hidden="1" x14ac:dyDescent="0.45">
      <c r="A911">
        <v>1628993160</v>
      </c>
      <c r="B911" t="s">
        <v>1300</v>
      </c>
      <c r="C911" t="s">
        <v>64</v>
      </c>
      <c r="D911" t="s">
        <v>65</v>
      </c>
      <c r="E911" t="s">
        <v>704</v>
      </c>
      <c r="F911" t="s">
        <v>693</v>
      </c>
      <c r="G911" t="s">
        <v>710</v>
      </c>
      <c r="H911">
        <v>4</v>
      </c>
      <c r="I911">
        <v>2</v>
      </c>
      <c r="J911">
        <v>0</v>
      </c>
      <c r="K911">
        <v>1.79</v>
      </c>
      <c r="L911">
        <v>1.42</v>
      </c>
      <c r="M911">
        <v>3</v>
      </c>
      <c r="N911">
        <v>1</v>
      </c>
      <c r="O911">
        <v>4</v>
      </c>
      <c r="P911">
        <v>1</v>
      </c>
      <c r="Q911">
        <v>1</v>
      </c>
      <c r="R911">
        <v>0</v>
      </c>
      <c r="S911" t="s">
        <v>1301</v>
      </c>
      <c r="T911">
        <v>52</v>
      </c>
      <c r="U911">
        <v>0</v>
      </c>
      <c r="V911">
        <v>6</v>
      </c>
      <c r="W911">
        <v>0</v>
      </c>
      <c r="X911">
        <v>1</v>
      </c>
      <c r="Y911">
        <v>0</v>
      </c>
      <c r="Z911">
        <v>0</v>
      </c>
      <c r="AA911">
        <v>0</v>
      </c>
      <c r="AB911">
        <v>1</v>
      </c>
      <c r="AC911">
        <v>0</v>
      </c>
      <c r="AD911">
        <v>0</v>
      </c>
      <c r="AE911">
        <v>9</v>
      </c>
      <c r="AF911">
        <v>13</v>
      </c>
      <c r="AG911">
        <v>7</v>
      </c>
      <c r="AH911">
        <v>5</v>
      </c>
      <c r="AI911">
        <v>2</v>
      </c>
      <c r="AJ911">
        <v>8</v>
      </c>
      <c r="AK911">
        <v>12</v>
      </c>
      <c r="AL911">
        <v>6</v>
      </c>
      <c r="AM911">
        <v>49</v>
      </c>
      <c r="AN911">
        <v>51</v>
      </c>
      <c r="AO911">
        <v>1.29</v>
      </c>
      <c r="AP911">
        <v>1.53</v>
      </c>
      <c r="AQ911">
        <v>2.5</v>
      </c>
      <c r="AR911">
        <v>75</v>
      </c>
      <c r="AS911">
        <v>100</v>
      </c>
      <c r="AT911">
        <v>50</v>
      </c>
      <c r="AU911">
        <v>0</v>
      </c>
      <c r="AV911">
        <v>0</v>
      </c>
      <c r="AW911">
        <v>50</v>
      </c>
      <c r="AX911">
        <v>75</v>
      </c>
      <c r="AY911">
        <v>25</v>
      </c>
      <c r="AZ911">
        <v>100</v>
      </c>
      <c r="BA911">
        <v>11</v>
      </c>
      <c r="BB911">
        <v>2.5</v>
      </c>
      <c r="BC911">
        <v>1.8</v>
      </c>
      <c r="BD911">
        <v>3.3</v>
      </c>
      <c r="BE911">
        <v>4.3499999999999996</v>
      </c>
      <c r="BF911">
        <f>(1/BC911+1/BD911+1/BE911-1)/3</f>
        <v>2.9490305352374291E-2</v>
      </c>
      <c r="BG911">
        <f>1/Table3[[#This Row],[odds_ft_home_team_win]]-Table3[[#This Row],[Margin/3]]</f>
        <v>0.52606525020318129</v>
      </c>
      <c r="BH911">
        <f>1/Table3[[#This Row],[odds_ft_draw]]-Table3[[#This Row],[Margin/3]]</f>
        <v>0.27353999767792875</v>
      </c>
      <c r="BI911">
        <f>1/Table3[[#This Row],[odds_ft_away_team_win]]-Table3[[#This Row],[Margin/3]]</f>
        <v>0.2003947521188901</v>
      </c>
      <c r="BJ911">
        <f>MROUND(Table3[[#This Row],[ProbH]]*100,2)/100</f>
        <v>0.52</v>
      </c>
      <c r="BK911">
        <v>1.36</v>
      </c>
      <c r="BL911">
        <v>2</v>
      </c>
      <c r="BM911">
        <v>3.3</v>
      </c>
      <c r="BN911">
        <v>6.25</v>
      </c>
      <c r="BO911">
        <v>0</v>
      </c>
      <c r="BP911">
        <v>0</v>
      </c>
      <c r="BQ911" t="s">
        <v>1255</v>
      </c>
      <c r="BR911">
        <f>VLOOKUP(Table3[[#This Row],[Reference]],metron,10,FALSE)</f>
        <v>2.5967403582378576</v>
      </c>
      <c r="BS911">
        <f>VLOOKUP(Table3[[#This Row],[Reference]],metron,11,FALSE)</f>
        <v>1.625948039373891</v>
      </c>
      <c r="BT911">
        <f>VLOOKUP(Table3[[#This Row],[Reference]],metron,12,FALSE)</f>
        <v>0.97079231886396644</v>
      </c>
      <c r="BU911">
        <f>VLOOKUP(Table3[[#This Row],[Reference]],metron,13,FALSE)</f>
        <v>0.71433182698515174</v>
      </c>
      <c r="BV911">
        <f>VLOOKUP(Table3[[#This Row],[Reference]],metron,14,FALSE)</f>
        <v>0.43011620400258233</v>
      </c>
      <c r="BW911">
        <f>VLOOKUP(Table3[[#This Row],[Reference]],metron,15,FALSE)</f>
        <v>13.39951055368614</v>
      </c>
      <c r="BX911">
        <f>VLOOKUP(Table3[[#This Row],[Reference]],metron,16,FALSE)</f>
        <v>9.4252064851636579</v>
      </c>
      <c r="BY911">
        <f>VLOOKUP(Table3[[#This Row],[Reference]],metron,17,FALSE)</f>
        <v>5.7628422023992618</v>
      </c>
      <c r="BZ911">
        <f>VLOOKUP(Table3[[#This Row],[Reference]],metron,18,FALSE)</f>
        <v>3.9375576745616732</v>
      </c>
      <c r="CA911">
        <f>VLOOKUP(Table3[[#This Row],[Reference]],metron,19,FALSE)</f>
        <v>7.636668351286878</v>
      </c>
      <c r="CB911">
        <f>VLOOKUP(Table3[[#This Row],[Reference]],metron,20,FALSE)</f>
        <v>5.4876488106019847</v>
      </c>
      <c r="CC911">
        <f>VLOOKUP(Table3[[#This Row],[Reference]],metron,21,FALSE)</f>
        <v>12.460420531849101</v>
      </c>
      <c r="CD911">
        <f>VLOOKUP(Table3[[#This Row],[Reference]],metron,22,FALSE)</f>
        <v>13.44897959183673</v>
      </c>
      <c r="CE911">
        <f>VLOOKUP(Table3[[#This Row],[Reference]],metron,23,FALSE)</f>
        <v>1.462202380952381</v>
      </c>
      <c r="CF911">
        <f>VLOOKUP(Table3[[#This Row],[Reference]],metron,24,FALSE)</f>
        <v>2.01547619047619</v>
      </c>
      <c r="CG911">
        <f>VLOOKUP(Table3[[#This Row],[Reference]],metron,25,FALSE)</f>
        <v>7.7380952380952384E-2</v>
      </c>
      <c r="CH911">
        <f>VLOOKUP(Table3[[#This Row],[Reference]],metron,26,FALSE)</f>
        <v>0.13754093480202439</v>
      </c>
    </row>
    <row r="912" spans="1:86" hidden="1" x14ac:dyDescent="0.45">
      <c r="A912">
        <v>1629064800</v>
      </c>
      <c r="B912" t="s">
        <v>1302</v>
      </c>
      <c r="C912" t="s">
        <v>64</v>
      </c>
      <c r="D912" t="s">
        <v>65</v>
      </c>
      <c r="E912" t="s">
        <v>677</v>
      </c>
      <c r="F912" t="s">
        <v>694</v>
      </c>
      <c r="G912" t="s">
        <v>731</v>
      </c>
      <c r="H912">
        <v>4</v>
      </c>
      <c r="I912">
        <v>3</v>
      </c>
      <c r="J912">
        <v>1</v>
      </c>
      <c r="K912">
        <v>1.55</v>
      </c>
      <c r="L912">
        <v>1.53</v>
      </c>
      <c r="M912">
        <v>0</v>
      </c>
      <c r="N912">
        <v>1</v>
      </c>
      <c r="O912">
        <v>1</v>
      </c>
      <c r="P912">
        <v>0</v>
      </c>
      <c r="Q912">
        <v>0</v>
      </c>
      <c r="R912">
        <v>0</v>
      </c>
      <c r="T912">
        <v>77</v>
      </c>
      <c r="U912">
        <v>1</v>
      </c>
      <c r="V912">
        <v>4</v>
      </c>
      <c r="W912">
        <v>1</v>
      </c>
      <c r="X912">
        <v>0</v>
      </c>
      <c r="Y912">
        <v>0</v>
      </c>
      <c r="Z912">
        <v>1</v>
      </c>
      <c r="AA912">
        <v>0</v>
      </c>
      <c r="AB912">
        <v>1</v>
      </c>
      <c r="AC912">
        <v>0</v>
      </c>
      <c r="AD912">
        <v>1</v>
      </c>
      <c r="AE912">
        <v>10</v>
      </c>
      <c r="AF912">
        <v>11</v>
      </c>
      <c r="AG912">
        <v>4</v>
      </c>
      <c r="AH912">
        <v>5</v>
      </c>
      <c r="AI912">
        <v>6</v>
      </c>
      <c r="AJ912">
        <v>6</v>
      </c>
      <c r="AK912">
        <v>13</v>
      </c>
      <c r="AL912">
        <v>12</v>
      </c>
      <c r="AM912">
        <v>56</v>
      </c>
      <c r="AN912">
        <v>44</v>
      </c>
      <c r="AO912">
        <v>1.23</v>
      </c>
      <c r="AP912">
        <v>1.29</v>
      </c>
      <c r="AQ912">
        <v>1</v>
      </c>
      <c r="AR912">
        <v>0</v>
      </c>
      <c r="AS912">
        <v>50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50</v>
      </c>
      <c r="AZ912">
        <v>50</v>
      </c>
      <c r="BA912">
        <v>14</v>
      </c>
      <c r="BB912">
        <v>4</v>
      </c>
      <c r="BC912">
        <v>2.84</v>
      </c>
      <c r="BD912">
        <v>3.28</v>
      </c>
      <c r="BE912">
        <v>2.56</v>
      </c>
      <c r="BF912">
        <f>(1/BC912+1/BD912+1/BE912-1)/3</f>
        <v>1.5871908278941953E-2</v>
      </c>
      <c r="BG912">
        <f>1/Table3[[#This Row],[odds_ft_home_team_win]]-Table3[[#This Row],[Margin/3]]</f>
        <v>0.33624076777739609</v>
      </c>
      <c r="BH912">
        <f>1/Table3[[#This Row],[odds_ft_draw]]-Table3[[#This Row],[Margin/3]]</f>
        <v>0.28900614050154583</v>
      </c>
      <c r="BI912">
        <f>1/Table3[[#This Row],[odds_ft_away_team_win]]-Table3[[#This Row],[Margin/3]]</f>
        <v>0.37475309172105803</v>
      </c>
      <c r="BJ912">
        <f>MROUND(Table3[[#This Row],[ProbH]]*100,2)/100</f>
        <v>0.34</v>
      </c>
      <c r="BK912">
        <v>1.42</v>
      </c>
      <c r="BL912">
        <v>2.2200000000000002</v>
      </c>
      <c r="BM912">
        <v>4.25</v>
      </c>
      <c r="BN912">
        <v>8.5</v>
      </c>
      <c r="BO912">
        <v>2.1</v>
      </c>
      <c r="BP912">
        <v>1.71</v>
      </c>
      <c r="BQ912" t="s">
        <v>733</v>
      </c>
      <c r="BR912">
        <f>VLOOKUP(Table3[[#This Row],[Reference]],metron,10,FALSE)</f>
        <v>2.5229727551184897</v>
      </c>
      <c r="BS912">
        <f>VLOOKUP(Table3[[#This Row],[Reference]],metron,11,FALSE)</f>
        <v>1.228921489601805</v>
      </c>
      <c r="BT912">
        <f>VLOOKUP(Table3[[#This Row],[Reference]],metron,12,FALSE)</f>
        <v>1.2940512655166849</v>
      </c>
      <c r="BU912">
        <f>VLOOKUP(Table3[[#This Row],[Reference]],metron,13,FALSE)</f>
        <v>0.53240890035472432</v>
      </c>
      <c r="BV912">
        <f>VLOOKUP(Table3[[#This Row],[Reference]],metron,14,FALSE)</f>
        <v>0.56514027732989358</v>
      </c>
      <c r="BW912">
        <f>VLOOKUP(Table3[[#This Row],[Reference]],metron,15,FALSE)</f>
        <v>11.417888124439131</v>
      </c>
      <c r="BX912">
        <f>VLOOKUP(Table3[[#This Row],[Reference]],metron,16,FALSE)</f>
        <v>10.76308704756207</v>
      </c>
      <c r="BY912">
        <f>VLOOKUP(Table3[[#This Row],[Reference]],metron,17,FALSE)</f>
        <v>4.8317672021824798</v>
      </c>
      <c r="BZ912">
        <f>VLOOKUP(Table3[[#This Row],[Reference]],metron,18,FALSE)</f>
        <v>4.6698999696877843</v>
      </c>
      <c r="CA912">
        <f>VLOOKUP(Table3[[#This Row],[Reference]],metron,19,FALSE)</f>
        <v>6.5861209222566508</v>
      </c>
      <c r="CB912">
        <f>VLOOKUP(Table3[[#This Row],[Reference]],metron,20,FALSE)</f>
        <v>6.093187077874286</v>
      </c>
      <c r="CC912">
        <f>VLOOKUP(Table3[[#This Row],[Reference]],metron,21,FALSE)</f>
        <v>12.685679611650491</v>
      </c>
      <c r="CD912">
        <f>VLOOKUP(Table3[[#This Row],[Reference]],metron,22,FALSE)</f>
        <v>13.02639563106796</v>
      </c>
      <c r="CE912">
        <f>VLOOKUP(Table3[[#This Row],[Reference]],metron,23,FALSE)</f>
        <v>1.6481211768132831</v>
      </c>
      <c r="CF912">
        <f>VLOOKUP(Table3[[#This Row],[Reference]],metron,24,FALSE)</f>
        <v>1.8572676958928049</v>
      </c>
      <c r="CG912">
        <f>VLOOKUP(Table3[[#This Row],[Reference]],metron,25,FALSE)</f>
        <v>9.641712787649287E-2</v>
      </c>
      <c r="CH912">
        <f>VLOOKUP(Table3[[#This Row],[Reference]],metron,26,FALSE)</f>
        <v>0.11302068161957469</v>
      </c>
    </row>
    <row r="913" spans="1:86" hidden="1" x14ac:dyDescent="0.45">
      <c r="A913">
        <v>1629072360</v>
      </c>
      <c r="B913" t="s">
        <v>1303</v>
      </c>
      <c r="C913" t="s">
        <v>64</v>
      </c>
      <c r="D913" t="s">
        <v>65</v>
      </c>
      <c r="E913" t="s">
        <v>672</v>
      </c>
      <c r="F913" t="s">
        <v>666</v>
      </c>
      <c r="G913" t="s">
        <v>760</v>
      </c>
      <c r="H913">
        <v>4</v>
      </c>
      <c r="I913">
        <v>1</v>
      </c>
      <c r="J913">
        <v>3</v>
      </c>
      <c r="K913">
        <v>1.58</v>
      </c>
      <c r="L913">
        <v>1.32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U913">
        <v>4</v>
      </c>
      <c r="V913">
        <v>3</v>
      </c>
      <c r="W913">
        <v>1</v>
      </c>
      <c r="X913">
        <v>0</v>
      </c>
      <c r="Y913">
        <v>3</v>
      </c>
      <c r="Z913">
        <v>0</v>
      </c>
      <c r="AA913">
        <v>1</v>
      </c>
      <c r="AB913">
        <v>0</v>
      </c>
      <c r="AC913">
        <v>1</v>
      </c>
      <c r="AD913">
        <v>2</v>
      </c>
      <c r="AE913">
        <v>10</v>
      </c>
      <c r="AF913">
        <v>18</v>
      </c>
      <c r="AG913">
        <v>0</v>
      </c>
      <c r="AH913">
        <v>7</v>
      </c>
      <c r="AI913">
        <v>10</v>
      </c>
      <c r="AJ913">
        <v>11</v>
      </c>
      <c r="AK913">
        <v>14</v>
      </c>
      <c r="AL913">
        <v>17</v>
      </c>
      <c r="AM913">
        <v>53</v>
      </c>
      <c r="AN913">
        <v>47</v>
      </c>
      <c r="AO913">
        <v>1.04</v>
      </c>
      <c r="AP913">
        <v>1.88</v>
      </c>
      <c r="AQ913">
        <v>2</v>
      </c>
      <c r="AR913">
        <v>50</v>
      </c>
      <c r="AS913">
        <v>100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100</v>
      </c>
      <c r="AZ913">
        <v>100</v>
      </c>
      <c r="BA913">
        <v>13</v>
      </c>
      <c r="BB913">
        <v>5</v>
      </c>
      <c r="BC913">
        <v>2.0499999999999998</v>
      </c>
      <c r="BD913">
        <v>3.1</v>
      </c>
      <c r="BE913">
        <v>3.7</v>
      </c>
      <c r="BF913">
        <f>(1/BC913+1/BD913+1/BE913-1)/3</f>
        <v>2.6885264493447043E-2</v>
      </c>
      <c r="BG913">
        <f>1/Table3[[#This Row],[odds_ft_home_team_win]]-Table3[[#This Row],[Margin/3]]</f>
        <v>0.46091961355533351</v>
      </c>
      <c r="BH913">
        <f>1/Table3[[#This Row],[odds_ft_draw]]-Table3[[#This Row],[Margin/3]]</f>
        <v>0.29569538066784329</v>
      </c>
      <c r="BI913">
        <f>1/Table3[[#This Row],[odds_ft_away_team_win]]-Table3[[#This Row],[Margin/3]]</f>
        <v>0.24338500577682318</v>
      </c>
      <c r="BJ913">
        <f>MROUND(Table3[[#This Row],[ProbH]]*100,2)/100</f>
        <v>0.46</v>
      </c>
      <c r="BK913">
        <v>1.38</v>
      </c>
      <c r="BL913">
        <v>2.0499999999999998</v>
      </c>
      <c r="BM913">
        <v>3.45</v>
      </c>
      <c r="BN913">
        <v>6.75</v>
      </c>
      <c r="BO913">
        <v>1.91</v>
      </c>
      <c r="BP913">
        <v>1.87</v>
      </c>
      <c r="BQ913" t="s">
        <v>729</v>
      </c>
      <c r="BR913">
        <f>VLOOKUP(Table3[[#This Row],[Reference]],metron,10,FALSE)</f>
        <v>2.5405629139072849</v>
      </c>
      <c r="BS913">
        <f>VLOOKUP(Table3[[#This Row],[Reference]],metron,11,FALSE)</f>
        <v>1.4888836329233679</v>
      </c>
      <c r="BT913">
        <f>VLOOKUP(Table3[[#This Row],[Reference]],metron,12,FALSE)</f>
        <v>1.0516792809839171</v>
      </c>
      <c r="BU913">
        <f>VLOOKUP(Table3[[#This Row],[Reference]],metron,13,FALSE)</f>
        <v>0.64581362346263005</v>
      </c>
      <c r="BV913">
        <f>VLOOKUP(Table3[[#This Row],[Reference]],metron,14,FALSE)</f>
        <v>0.45364238410596031</v>
      </c>
      <c r="BW913">
        <f>VLOOKUP(Table3[[#This Row],[Reference]],metron,15,FALSE)</f>
        <v>12.686892177589851</v>
      </c>
      <c r="BX913">
        <f>VLOOKUP(Table3[[#This Row],[Reference]],metron,16,FALSE)</f>
        <v>9.8059196617336148</v>
      </c>
      <c r="BY913">
        <f>VLOOKUP(Table3[[#This Row],[Reference]],metron,17,FALSE)</f>
        <v>5.3198121263877027</v>
      </c>
      <c r="BZ913">
        <f>VLOOKUP(Table3[[#This Row],[Reference]],metron,18,FALSE)</f>
        <v>4.0954312553373189</v>
      </c>
      <c r="CA913">
        <f>VLOOKUP(Table3[[#This Row],[Reference]],metron,19,FALSE)</f>
        <v>7.3670800512021479</v>
      </c>
      <c r="CB913">
        <f>VLOOKUP(Table3[[#This Row],[Reference]],metron,20,FALSE)</f>
        <v>5.710488406396296</v>
      </c>
      <c r="CC913">
        <f>VLOOKUP(Table3[[#This Row],[Reference]],metron,21,FALSE)</f>
        <v>13.0488908033599</v>
      </c>
      <c r="CD913">
        <f>VLOOKUP(Table3[[#This Row],[Reference]],metron,22,FALSE)</f>
        <v>13.714839543398661</v>
      </c>
      <c r="CE913">
        <f>VLOOKUP(Table3[[#This Row],[Reference]],metron,23,FALSE)</f>
        <v>1.567523459812322</v>
      </c>
      <c r="CF913">
        <f>VLOOKUP(Table3[[#This Row],[Reference]],metron,24,FALSE)</f>
        <v>1.951040391676867</v>
      </c>
      <c r="CG913">
        <f>VLOOKUP(Table3[[#This Row],[Reference]],metron,25,FALSE)</f>
        <v>8.3027335781313744E-2</v>
      </c>
      <c r="CH913">
        <f>VLOOKUP(Table3[[#This Row],[Reference]],metron,26,FALSE)</f>
        <v>0.13117095063239501</v>
      </c>
    </row>
    <row r="914" spans="1:86" hidden="1" x14ac:dyDescent="0.45">
      <c r="A914">
        <v>1629237600</v>
      </c>
      <c r="B914" t="s">
        <v>1304</v>
      </c>
      <c r="C914" t="s">
        <v>64</v>
      </c>
      <c r="D914" t="s">
        <v>65</v>
      </c>
      <c r="E914" t="s">
        <v>705</v>
      </c>
      <c r="F914" t="s">
        <v>699</v>
      </c>
      <c r="G914" t="s">
        <v>690</v>
      </c>
      <c r="H914">
        <v>5</v>
      </c>
      <c r="I914">
        <v>3</v>
      </c>
      <c r="J914">
        <v>1.5</v>
      </c>
      <c r="K914">
        <v>1.17</v>
      </c>
      <c r="L914">
        <v>0.72</v>
      </c>
      <c r="M914">
        <v>2</v>
      </c>
      <c r="N914">
        <v>2</v>
      </c>
      <c r="O914">
        <v>4</v>
      </c>
      <c r="P914">
        <v>4</v>
      </c>
      <c r="Q914">
        <v>2</v>
      </c>
      <c r="R914">
        <v>2</v>
      </c>
      <c r="S914" t="s">
        <v>1305</v>
      </c>
      <c r="T914" t="s">
        <v>1306</v>
      </c>
      <c r="U914">
        <v>9</v>
      </c>
      <c r="V914">
        <v>3</v>
      </c>
      <c r="W914">
        <v>1</v>
      </c>
      <c r="X914">
        <v>0</v>
      </c>
      <c r="Y914">
        <v>2</v>
      </c>
      <c r="Z914">
        <v>0</v>
      </c>
      <c r="AA914">
        <v>1</v>
      </c>
      <c r="AB914">
        <v>0</v>
      </c>
      <c r="AC914">
        <v>0</v>
      </c>
      <c r="AD914">
        <v>2</v>
      </c>
      <c r="AE914">
        <v>4</v>
      </c>
      <c r="AF914">
        <v>4</v>
      </c>
      <c r="AG914">
        <v>4</v>
      </c>
      <c r="AH914">
        <v>0</v>
      </c>
      <c r="AI914">
        <v>0</v>
      </c>
      <c r="AJ914">
        <v>4</v>
      </c>
      <c r="AK914">
        <v>14</v>
      </c>
      <c r="AL914">
        <v>13</v>
      </c>
      <c r="AM914">
        <v>65</v>
      </c>
      <c r="AN914">
        <v>35</v>
      </c>
      <c r="AO914">
        <v>0.9</v>
      </c>
      <c r="AP914">
        <v>0.4</v>
      </c>
      <c r="AQ914">
        <v>3.25</v>
      </c>
      <c r="AR914">
        <v>50</v>
      </c>
      <c r="AS914">
        <v>100</v>
      </c>
      <c r="AT914">
        <v>75</v>
      </c>
      <c r="AU914">
        <v>50</v>
      </c>
      <c r="AV914">
        <v>0</v>
      </c>
      <c r="AW914">
        <v>50</v>
      </c>
      <c r="AX914">
        <v>100</v>
      </c>
      <c r="AY914">
        <v>75</v>
      </c>
      <c r="AZ914">
        <v>100</v>
      </c>
      <c r="BA914">
        <v>9</v>
      </c>
      <c r="BB914">
        <v>3.5</v>
      </c>
      <c r="BC914">
        <v>1.65</v>
      </c>
      <c r="BD914">
        <v>3.8</v>
      </c>
      <c r="BE914">
        <v>4.75</v>
      </c>
      <c r="BF914">
        <f>(1/BC914+1/BD914+1/BE914-1)/3</f>
        <v>2.6581605528973967E-2</v>
      </c>
      <c r="BG914">
        <f>1/Table3[[#This Row],[odds_ft_home_team_win]]-Table3[[#This Row],[Margin/3]]</f>
        <v>0.57947900053163215</v>
      </c>
      <c r="BH914">
        <f>1/Table3[[#This Row],[odds_ft_draw]]-Table3[[#This Row],[Margin/3]]</f>
        <v>0.23657628920786813</v>
      </c>
      <c r="BI914">
        <f>1/Table3[[#This Row],[odds_ft_away_team_win]]-Table3[[#This Row],[Margin/3]]</f>
        <v>0.18394471026049972</v>
      </c>
      <c r="BJ914">
        <f>MROUND(Table3[[#This Row],[ProbH]]*100,2)/100</f>
        <v>0.57999999999999996</v>
      </c>
      <c r="BK914">
        <v>1.29</v>
      </c>
      <c r="BL914">
        <v>1.8</v>
      </c>
      <c r="BM914">
        <v>2.95</v>
      </c>
      <c r="BN914">
        <v>5.5</v>
      </c>
      <c r="BO914">
        <v>1.87</v>
      </c>
      <c r="BP914">
        <v>1.91</v>
      </c>
      <c r="BQ914" t="s">
        <v>723</v>
      </c>
      <c r="BR914">
        <f>VLOOKUP(Table3[[#This Row],[Reference]],metron,10,FALSE)</f>
        <v>2.6362999299229148</v>
      </c>
      <c r="BS914">
        <f>VLOOKUP(Table3[[#This Row],[Reference]],metron,11,FALSE)</f>
        <v>1.7619715019855171</v>
      </c>
      <c r="BT914">
        <f>VLOOKUP(Table3[[#This Row],[Reference]],metron,12,FALSE)</f>
        <v>0.87432842793739785</v>
      </c>
      <c r="BU914">
        <f>VLOOKUP(Table3[[#This Row],[Reference]],metron,13,FALSE)</f>
        <v>0.78411214953271025</v>
      </c>
      <c r="BV914">
        <f>VLOOKUP(Table3[[#This Row],[Reference]],metron,14,FALSE)</f>
        <v>0.38060747663551397</v>
      </c>
      <c r="BW914">
        <f>VLOOKUP(Table3[[#This Row],[Reference]],metron,15,FALSE)</f>
        <v>14.215499378367181</v>
      </c>
      <c r="BX914">
        <f>VLOOKUP(Table3[[#This Row],[Reference]],metron,16,FALSE)</f>
        <v>8.9523612261806136</v>
      </c>
      <c r="BY914">
        <f>VLOOKUP(Table3[[#This Row],[Reference]],metron,17,FALSE)</f>
        <v>6.3083121289228163</v>
      </c>
      <c r="BZ914">
        <f>VLOOKUP(Table3[[#This Row],[Reference]],metron,18,FALSE)</f>
        <v>3.7757524374735061</v>
      </c>
      <c r="CA914">
        <f>VLOOKUP(Table3[[#This Row],[Reference]],metron,19,FALSE)</f>
        <v>7.9071872494443642</v>
      </c>
      <c r="CB914">
        <f>VLOOKUP(Table3[[#This Row],[Reference]],metron,20,FALSE)</f>
        <v>5.1766087887071075</v>
      </c>
      <c r="CC914">
        <f>VLOOKUP(Table3[[#This Row],[Reference]],metron,21,FALSE)</f>
        <v>12.634239592183521</v>
      </c>
      <c r="CD914">
        <f>VLOOKUP(Table3[[#This Row],[Reference]],metron,22,FALSE)</f>
        <v>13.597706032285471</v>
      </c>
      <c r="CE914">
        <f>VLOOKUP(Table3[[#This Row],[Reference]],metron,23,FALSE)</f>
        <v>1.365400161681487</v>
      </c>
      <c r="CF914">
        <f>VLOOKUP(Table3[[#This Row],[Reference]],metron,24,FALSE)</f>
        <v>1.963621665319321</v>
      </c>
      <c r="CG914">
        <f>VLOOKUP(Table3[[#This Row],[Reference]],metron,25,FALSE)</f>
        <v>7.1544058205335492E-2</v>
      </c>
      <c r="CH914">
        <f>VLOOKUP(Table3[[#This Row],[Reference]],metron,26,FALSE)</f>
        <v>0.1216653193209378</v>
      </c>
    </row>
    <row r="915" spans="1:86" hidden="1" x14ac:dyDescent="0.45">
      <c r="A915">
        <v>1629244800</v>
      </c>
      <c r="B915" t="s">
        <v>1307</v>
      </c>
      <c r="C915" t="s">
        <v>64</v>
      </c>
      <c r="D915" t="s">
        <v>65</v>
      </c>
      <c r="E915" t="s">
        <v>661</v>
      </c>
      <c r="F915" t="s">
        <v>683</v>
      </c>
      <c r="G915" t="s">
        <v>720</v>
      </c>
      <c r="H915">
        <v>5</v>
      </c>
      <c r="I915">
        <v>1</v>
      </c>
      <c r="J915">
        <v>1</v>
      </c>
      <c r="K915">
        <v>2</v>
      </c>
      <c r="L915">
        <v>0.65</v>
      </c>
      <c r="M915">
        <v>3</v>
      </c>
      <c r="N915">
        <v>0</v>
      </c>
      <c r="O915">
        <v>3</v>
      </c>
      <c r="P915">
        <v>1</v>
      </c>
      <c r="Q915">
        <v>1</v>
      </c>
      <c r="R915">
        <v>0</v>
      </c>
      <c r="S915" t="s">
        <v>1308</v>
      </c>
      <c r="U915">
        <v>2</v>
      </c>
      <c r="V915">
        <v>6</v>
      </c>
      <c r="W915">
        <v>1</v>
      </c>
      <c r="X915">
        <v>0</v>
      </c>
      <c r="Y915">
        <v>4</v>
      </c>
      <c r="Z915">
        <v>1</v>
      </c>
      <c r="AA915">
        <v>1</v>
      </c>
      <c r="AB915">
        <v>0</v>
      </c>
      <c r="AC915">
        <v>3</v>
      </c>
      <c r="AD915">
        <v>2</v>
      </c>
      <c r="AE915">
        <v>7</v>
      </c>
      <c r="AF915">
        <v>6</v>
      </c>
      <c r="AG915">
        <v>4</v>
      </c>
      <c r="AH915">
        <v>2</v>
      </c>
      <c r="AI915">
        <v>3</v>
      </c>
      <c r="AJ915">
        <v>4</v>
      </c>
      <c r="AK915">
        <v>16</v>
      </c>
      <c r="AL915">
        <v>12</v>
      </c>
      <c r="AM915">
        <v>57</v>
      </c>
      <c r="AN915">
        <v>43</v>
      </c>
      <c r="AO915">
        <v>0.85</v>
      </c>
      <c r="AP915">
        <v>0.66</v>
      </c>
      <c r="AQ915">
        <v>1.5</v>
      </c>
      <c r="AR915">
        <v>75</v>
      </c>
      <c r="AS915">
        <v>75</v>
      </c>
      <c r="AT915">
        <v>0</v>
      </c>
      <c r="AU915">
        <v>0</v>
      </c>
      <c r="AV915">
        <v>0</v>
      </c>
      <c r="AW915">
        <v>0</v>
      </c>
      <c r="AX915">
        <v>75</v>
      </c>
      <c r="AY915">
        <v>0</v>
      </c>
      <c r="AZ915">
        <v>75</v>
      </c>
      <c r="BA915">
        <v>10</v>
      </c>
      <c r="BB915">
        <v>5.5</v>
      </c>
      <c r="BC915">
        <v>1.77</v>
      </c>
      <c r="BD915">
        <v>3.35</v>
      </c>
      <c r="BE915">
        <v>4.5999999999999996</v>
      </c>
      <c r="BF915">
        <f>(1/BC915+1/BD915+1/BE915-1)/3</f>
        <v>2.6956839482274193E-2</v>
      </c>
      <c r="BG915">
        <f>1/Table3[[#This Row],[odds_ft_home_team_win]]-Table3[[#This Row],[Margin/3]]</f>
        <v>0.53801491193015516</v>
      </c>
      <c r="BH915">
        <f>1/Table3[[#This Row],[odds_ft_draw]]-Table3[[#This Row],[Margin/3]]</f>
        <v>0.27155062320429296</v>
      </c>
      <c r="BI915">
        <f>1/Table3[[#This Row],[odds_ft_away_team_win]]-Table3[[#This Row],[Margin/3]]</f>
        <v>0.19043446486555191</v>
      </c>
      <c r="BJ915">
        <f>MROUND(Table3[[#This Row],[ProbH]]*100,2)/100</f>
        <v>0.54</v>
      </c>
      <c r="BK915">
        <v>1.44</v>
      </c>
      <c r="BL915">
        <v>2.25</v>
      </c>
      <c r="BM915">
        <v>3.9</v>
      </c>
      <c r="BN915">
        <v>7.5</v>
      </c>
      <c r="BO915">
        <v>2.15</v>
      </c>
      <c r="BP915">
        <v>1.69</v>
      </c>
      <c r="BQ915" t="s">
        <v>715</v>
      </c>
      <c r="BR915">
        <f>VLOOKUP(Table3[[#This Row],[Reference]],metron,10,FALSE)</f>
        <v>2.6359702267612941</v>
      </c>
      <c r="BS915">
        <f>VLOOKUP(Table3[[#This Row],[Reference]],metron,11,FALSE)</f>
        <v>1.684957590444867</v>
      </c>
      <c r="BT915">
        <f>VLOOKUP(Table3[[#This Row],[Reference]],metron,12,FALSE)</f>
        <v>0.95101263631642718</v>
      </c>
      <c r="BU915">
        <f>VLOOKUP(Table3[[#This Row],[Reference]],metron,13,FALSE)</f>
        <v>0.72650164445213783</v>
      </c>
      <c r="BV915">
        <f>VLOOKUP(Table3[[#This Row],[Reference]],metron,14,FALSE)</f>
        <v>0.42097974727367138</v>
      </c>
      <c r="BW915">
        <f>VLOOKUP(Table3[[#This Row],[Reference]],metron,15,FALSE)</f>
        <v>13.338806970509379</v>
      </c>
      <c r="BX915">
        <f>VLOOKUP(Table3[[#This Row],[Reference]],metron,16,FALSE)</f>
        <v>9.2530160857908843</v>
      </c>
      <c r="BY915">
        <f>VLOOKUP(Table3[[#This Row],[Reference]],metron,17,FALSE)</f>
        <v>5.9915081521739131</v>
      </c>
      <c r="BZ915">
        <f>VLOOKUP(Table3[[#This Row],[Reference]],metron,18,FALSE)</f>
        <v>3.9772418478260869</v>
      </c>
      <c r="CA915">
        <f>VLOOKUP(Table3[[#This Row],[Reference]],metron,19,FALSE)</f>
        <v>7.3472988183354664</v>
      </c>
      <c r="CB915">
        <f>VLOOKUP(Table3[[#This Row],[Reference]],metron,20,FALSE)</f>
        <v>5.2757742379647974</v>
      </c>
      <c r="CC915">
        <f>VLOOKUP(Table3[[#This Row],[Reference]],metron,21,FALSE)</f>
        <v>12.59428182437032</v>
      </c>
      <c r="CD915">
        <f>VLOOKUP(Table3[[#This Row],[Reference]],metron,22,FALSE)</f>
        <v>13.577944179714089</v>
      </c>
      <c r="CE915">
        <f>VLOOKUP(Table3[[#This Row],[Reference]],metron,23,FALSE)</f>
        <v>1.4276913099870301</v>
      </c>
      <c r="CF915">
        <f>VLOOKUP(Table3[[#This Row],[Reference]],metron,24,FALSE)</f>
        <v>1.940985732814527</v>
      </c>
      <c r="CG915">
        <f>VLOOKUP(Table3[[#This Row],[Reference]],metron,25,FALSE)</f>
        <v>8.0739299610894946E-2</v>
      </c>
      <c r="CH915">
        <f>VLOOKUP(Table3[[#This Row],[Reference]],metron,26,FALSE)</f>
        <v>0.12743190661478601</v>
      </c>
    </row>
    <row r="916" spans="1:86" hidden="1" x14ac:dyDescent="0.45">
      <c r="A916">
        <v>1629252000</v>
      </c>
      <c r="B916" t="s">
        <v>1309</v>
      </c>
      <c r="C916" t="s">
        <v>64</v>
      </c>
      <c r="D916" t="s">
        <v>65</v>
      </c>
      <c r="E916" t="s">
        <v>660</v>
      </c>
      <c r="F916" t="s">
        <v>682</v>
      </c>
      <c r="G916" t="s">
        <v>662</v>
      </c>
      <c r="H916">
        <v>5</v>
      </c>
      <c r="I916">
        <v>0</v>
      </c>
      <c r="J916">
        <v>0</v>
      </c>
      <c r="K916">
        <v>1.24</v>
      </c>
      <c r="L916">
        <v>1.1000000000000001</v>
      </c>
      <c r="M916">
        <v>3</v>
      </c>
      <c r="N916">
        <v>0</v>
      </c>
      <c r="O916">
        <v>3</v>
      </c>
      <c r="P916">
        <v>1</v>
      </c>
      <c r="Q916">
        <v>1</v>
      </c>
      <c r="R916">
        <v>0</v>
      </c>
      <c r="S916" t="s">
        <v>1310</v>
      </c>
      <c r="U916">
        <v>3</v>
      </c>
      <c r="V916">
        <v>8</v>
      </c>
      <c r="W916">
        <v>0</v>
      </c>
      <c r="X916">
        <v>0</v>
      </c>
      <c r="Y916">
        <v>2</v>
      </c>
      <c r="Z916">
        <v>0</v>
      </c>
      <c r="AA916">
        <v>0</v>
      </c>
      <c r="AB916">
        <v>0</v>
      </c>
      <c r="AC916">
        <v>0</v>
      </c>
      <c r="AD916">
        <v>2</v>
      </c>
      <c r="AE916">
        <v>17</v>
      </c>
      <c r="AF916">
        <v>13</v>
      </c>
      <c r="AG916">
        <v>8</v>
      </c>
      <c r="AH916">
        <v>4</v>
      </c>
      <c r="AI916">
        <v>9</v>
      </c>
      <c r="AJ916">
        <v>9</v>
      </c>
      <c r="AK916">
        <v>7</v>
      </c>
      <c r="AL916">
        <v>3</v>
      </c>
      <c r="AM916">
        <v>34</v>
      </c>
      <c r="AN916">
        <v>66</v>
      </c>
      <c r="AO916">
        <v>1.9</v>
      </c>
      <c r="AP916">
        <v>1.31</v>
      </c>
      <c r="AQ916">
        <v>2.5</v>
      </c>
      <c r="AR916">
        <v>25</v>
      </c>
      <c r="AS916">
        <v>100</v>
      </c>
      <c r="AT916">
        <v>50</v>
      </c>
      <c r="AU916">
        <v>0</v>
      </c>
      <c r="AV916">
        <v>0</v>
      </c>
      <c r="AW916">
        <v>50</v>
      </c>
      <c r="AX916">
        <v>100</v>
      </c>
      <c r="AY916">
        <v>0</v>
      </c>
      <c r="AZ916">
        <v>100</v>
      </c>
      <c r="BA916">
        <v>8</v>
      </c>
      <c r="BB916">
        <v>4</v>
      </c>
      <c r="BC916">
        <v>1.8</v>
      </c>
      <c r="BD916">
        <v>3.55</v>
      </c>
      <c r="BE916">
        <v>4.1500000000000004</v>
      </c>
      <c r="BF916">
        <f>(1/BC916+1/BD916+1/BE916-1)/3</f>
        <v>2.6069850607437568E-2</v>
      </c>
      <c r="BG916">
        <f>1/Table3[[#This Row],[odds_ft_home_team_win]]-Table3[[#This Row],[Margin/3]]</f>
        <v>0.52948570494811797</v>
      </c>
      <c r="BH916">
        <f>1/Table3[[#This Row],[odds_ft_draw]]-Table3[[#This Row],[Margin/3]]</f>
        <v>0.25562029023763289</v>
      </c>
      <c r="BI916">
        <f>1/Table3[[#This Row],[odds_ft_away_team_win]]-Table3[[#This Row],[Margin/3]]</f>
        <v>0.21489400481424914</v>
      </c>
      <c r="BJ916">
        <f>MROUND(Table3[[#This Row],[ProbH]]*100,2)/100</f>
        <v>0.52</v>
      </c>
      <c r="BK916">
        <v>1.33</v>
      </c>
      <c r="BL916">
        <v>1.91</v>
      </c>
      <c r="BM916">
        <v>3.1</v>
      </c>
      <c r="BN916">
        <v>6</v>
      </c>
      <c r="BO916">
        <v>1.87</v>
      </c>
      <c r="BP916">
        <v>1.91</v>
      </c>
      <c r="BQ916" t="s">
        <v>664</v>
      </c>
      <c r="BR916">
        <f>VLOOKUP(Table3[[#This Row],[Reference]],metron,10,FALSE)</f>
        <v>2.5967403582378576</v>
      </c>
      <c r="BS916">
        <f>VLOOKUP(Table3[[#This Row],[Reference]],metron,11,FALSE)</f>
        <v>1.625948039373891</v>
      </c>
      <c r="BT916">
        <f>VLOOKUP(Table3[[#This Row],[Reference]],metron,12,FALSE)</f>
        <v>0.97079231886396644</v>
      </c>
      <c r="BU916">
        <f>VLOOKUP(Table3[[#This Row],[Reference]],metron,13,FALSE)</f>
        <v>0.71433182698515174</v>
      </c>
      <c r="BV916">
        <f>VLOOKUP(Table3[[#This Row],[Reference]],metron,14,FALSE)</f>
        <v>0.43011620400258233</v>
      </c>
      <c r="BW916">
        <f>VLOOKUP(Table3[[#This Row],[Reference]],metron,15,FALSE)</f>
        <v>13.39951055368614</v>
      </c>
      <c r="BX916">
        <f>VLOOKUP(Table3[[#This Row],[Reference]],metron,16,FALSE)</f>
        <v>9.4252064851636579</v>
      </c>
      <c r="BY916">
        <f>VLOOKUP(Table3[[#This Row],[Reference]],metron,17,FALSE)</f>
        <v>5.7628422023992618</v>
      </c>
      <c r="BZ916">
        <f>VLOOKUP(Table3[[#This Row],[Reference]],metron,18,FALSE)</f>
        <v>3.9375576745616732</v>
      </c>
      <c r="CA916">
        <f>VLOOKUP(Table3[[#This Row],[Reference]],metron,19,FALSE)</f>
        <v>7.636668351286878</v>
      </c>
      <c r="CB916">
        <f>VLOOKUP(Table3[[#This Row],[Reference]],metron,20,FALSE)</f>
        <v>5.4876488106019847</v>
      </c>
      <c r="CC916">
        <f>VLOOKUP(Table3[[#This Row],[Reference]],metron,21,FALSE)</f>
        <v>12.460420531849101</v>
      </c>
      <c r="CD916">
        <f>VLOOKUP(Table3[[#This Row],[Reference]],metron,22,FALSE)</f>
        <v>13.44897959183673</v>
      </c>
      <c r="CE916">
        <f>VLOOKUP(Table3[[#This Row],[Reference]],metron,23,FALSE)</f>
        <v>1.462202380952381</v>
      </c>
      <c r="CF916">
        <f>VLOOKUP(Table3[[#This Row],[Reference]],metron,24,FALSE)</f>
        <v>2.01547619047619</v>
      </c>
      <c r="CG916">
        <f>VLOOKUP(Table3[[#This Row],[Reference]],metron,25,FALSE)</f>
        <v>7.7380952380952384E-2</v>
      </c>
      <c r="CH916">
        <f>VLOOKUP(Table3[[#This Row],[Reference]],metron,26,FALSE)</f>
        <v>0.13754093480202439</v>
      </c>
    </row>
    <row r="917" spans="1:86" hidden="1" x14ac:dyDescent="0.45">
      <c r="A917">
        <v>1629252360</v>
      </c>
      <c r="B917" t="s">
        <v>1311</v>
      </c>
      <c r="C917" t="s">
        <v>64</v>
      </c>
      <c r="D917" t="s">
        <v>65</v>
      </c>
      <c r="E917" t="s">
        <v>676</v>
      </c>
      <c r="F917" t="s">
        <v>700</v>
      </c>
      <c r="G917" t="s">
        <v>673</v>
      </c>
      <c r="H917">
        <v>5</v>
      </c>
      <c r="I917">
        <v>0</v>
      </c>
      <c r="J917">
        <v>0.5</v>
      </c>
      <c r="K917">
        <v>1.35</v>
      </c>
      <c r="L917">
        <v>1.42</v>
      </c>
      <c r="M917">
        <v>1</v>
      </c>
      <c r="N917">
        <v>1</v>
      </c>
      <c r="O917">
        <v>2</v>
      </c>
      <c r="P917">
        <v>1</v>
      </c>
      <c r="Q917">
        <v>1</v>
      </c>
      <c r="R917">
        <v>0</v>
      </c>
      <c r="S917">
        <v>4</v>
      </c>
      <c r="T917">
        <v>71</v>
      </c>
      <c r="U917">
        <v>10</v>
      </c>
      <c r="V917">
        <v>1</v>
      </c>
      <c r="W917">
        <v>1</v>
      </c>
      <c r="X917">
        <v>0</v>
      </c>
      <c r="Y917">
        <v>3</v>
      </c>
      <c r="Z917">
        <v>0</v>
      </c>
      <c r="AA917">
        <v>0</v>
      </c>
      <c r="AB917">
        <v>1</v>
      </c>
      <c r="AC917">
        <v>0</v>
      </c>
      <c r="AD917">
        <v>3</v>
      </c>
      <c r="AE917">
        <v>23</v>
      </c>
      <c r="AF917">
        <v>10</v>
      </c>
      <c r="AG917">
        <v>7</v>
      </c>
      <c r="AH917">
        <v>3</v>
      </c>
      <c r="AI917">
        <v>16</v>
      </c>
      <c r="AJ917">
        <v>7</v>
      </c>
      <c r="AK917">
        <v>15</v>
      </c>
      <c r="AL917">
        <v>19</v>
      </c>
      <c r="AM917">
        <v>51</v>
      </c>
      <c r="AN917">
        <v>49</v>
      </c>
      <c r="AO917">
        <v>2.2999999999999998</v>
      </c>
      <c r="AP917">
        <v>1.05</v>
      </c>
      <c r="AQ917">
        <v>2.25</v>
      </c>
      <c r="AR917">
        <v>50</v>
      </c>
      <c r="AS917">
        <v>100</v>
      </c>
      <c r="AT917">
        <v>25</v>
      </c>
      <c r="AU917">
        <v>0</v>
      </c>
      <c r="AV917">
        <v>0</v>
      </c>
      <c r="AW917">
        <v>0</v>
      </c>
      <c r="AX917">
        <v>75</v>
      </c>
      <c r="AY917">
        <v>50</v>
      </c>
      <c r="AZ917">
        <v>100</v>
      </c>
      <c r="BA917">
        <v>9.5</v>
      </c>
      <c r="BB917">
        <v>6</v>
      </c>
      <c r="BC917">
        <v>2.25</v>
      </c>
      <c r="BD917">
        <v>3.05</v>
      </c>
      <c r="BE917">
        <v>3.15</v>
      </c>
      <c r="BF917">
        <f>(1/BC917+1/BD917+1/BE917-1)/3</f>
        <v>2.9924538121259392E-2</v>
      </c>
      <c r="BG917">
        <f>1/Table3[[#This Row],[odds_ft_home_team_win]]-Table3[[#This Row],[Margin/3]]</f>
        <v>0.41451990632318503</v>
      </c>
      <c r="BH917">
        <f>1/Table3[[#This Row],[odds_ft_draw]]-Table3[[#This Row],[Margin/3]]</f>
        <v>0.29794431433775703</v>
      </c>
      <c r="BI917">
        <f>1/Table3[[#This Row],[odds_ft_away_team_win]]-Table3[[#This Row],[Margin/3]]</f>
        <v>0.28753577933905805</v>
      </c>
      <c r="BJ917">
        <f>MROUND(Table3[[#This Row],[ProbH]]*100,2)/100</f>
        <v>0.42</v>
      </c>
      <c r="BK917">
        <v>1.4</v>
      </c>
      <c r="BL917">
        <v>2.1</v>
      </c>
      <c r="BM917">
        <v>3.45</v>
      </c>
      <c r="BN917">
        <v>6.75</v>
      </c>
      <c r="BO917">
        <v>1.87</v>
      </c>
      <c r="BP917">
        <v>1.91</v>
      </c>
      <c r="BQ917" t="s">
        <v>680</v>
      </c>
      <c r="BR917">
        <f>VLOOKUP(Table3[[#This Row],[Reference]],metron,10,FALSE)</f>
        <v>2.4884649511978703</v>
      </c>
      <c r="BS917">
        <f>VLOOKUP(Table3[[#This Row],[Reference]],metron,11,FALSE)</f>
        <v>1.396960958296362</v>
      </c>
      <c r="BT917">
        <f>VLOOKUP(Table3[[#This Row],[Reference]],metron,12,FALSE)</f>
        <v>1.091503992901508</v>
      </c>
      <c r="BU917">
        <f>VLOOKUP(Table3[[#This Row],[Reference]],metron,13,FALSE)</f>
        <v>0.60765391014975045</v>
      </c>
      <c r="BV917">
        <f>VLOOKUP(Table3[[#This Row],[Reference]],metron,14,FALSE)</f>
        <v>0.47276760953965608</v>
      </c>
      <c r="BW917">
        <f>VLOOKUP(Table3[[#This Row],[Reference]],metron,15,FALSE)</f>
        <v>12.29504785684561</v>
      </c>
      <c r="BX917">
        <f>VLOOKUP(Table3[[#This Row],[Reference]],metron,16,FALSE)</f>
        <v>10.047232625884311</v>
      </c>
      <c r="BY917">
        <f>VLOOKUP(Table3[[#This Row],[Reference]],metron,17,FALSE)</f>
        <v>5.2917192097519967</v>
      </c>
      <c r="BZ917">
        <f>VLOOKUP(Table3[[#This Row],[Reference]],metron,18,FALSE)</f>
        <v>4.2580916351408158</v>
      </c>
      <c r="CA917">
        <f>VLOOKUP(Table3[[#This Row],[Reference]],metron,19,FALSE)</f>
        <v>7.0033286470936131</v>
      </c>
      <c r="CB917">
        <f>VLOOKUP(Table3[[#This Row],[Reference]],metron,20,FALSE)</f>
        <v>5.789140990743495</v>
      </c>
      <c r="CC917">
        <f>VLOOKUP(Table3[[#This Row],[Reference]],metron,21,FALSE)</f>
        <v>12.77041895895049</v>
      </c>
      <c r="CD917">
        <f>VLOOKUP(Table3[[#This Row],[Reference]],metron,22,FALSE)</f>
        <v>13.411129919593741</v>
      </c>
      <c r="CE917">
        <f>VLOOKUP(Table3[[#This Row],[Reference]],metron,23,FALSE)</f>
        <v>1.556141062018646</v>
      </c>
      <c r="CF917">
        <f>VLOOKUP(Table3[[#This Row],[Reference]],metron,24,FALSE)</f>
        <v>1.9114308877178761</v>
      </c>
      <c r="CG917">
        <f>VLOOKUP(Table3[[#This Row],[Reference]],metron,25,FALSE)</f>
        <v>8.4920956627482766E-2</v>
      </c>
      <c r="CH917">
        <f>VLOOKUP(Table3[[#This Row],[Reference]],metron,26,FALSE)</f>
        <v>0.1323469801378192</v>
      </c>
    </row>
    <row r="918" spans="1:86" hidden="1" x14ac:dyDescent="0.45">
      <c r="A918">
        <v>1629331200</v>
      </c>
      <c r="B918" t="s">
        <v>1312</v>
      </c>
      <c r="C918" t="s">
        <v>64</v>
      </c>
      <c r="D918" t="s">
        <v>65</v>
      </c>
      <c r="E918" t="s">
        <v>671</v>
      </c>
      <c r="F918" t="s">
        <v>704</v>
      </c>
      <c r="G918" t="s">
        <v>731</v>
      </c>
      <c r="H918">
        <v>5</v>
      </c>
      <c r="I918">
        <v>1.5</v>
      </c>
      <c r="J918">
        <v>1</v>
      </c>
      <c r="K918">
        <v>1.25</v>
      </c>
      <c r="L918">
        <v>1.05</v>
      </c>
      <c r="M918">
        <v>1</v>
      </c>
      <c r="N918">
        <v>1</v>
      </c>
      <c r="O918">
        <v>2</v>
      </c>
      <c r="P918">
        <v>0</v>
      </c>
      <c r="Q918">
        <v>0</v>
      </c>
      <c r="R918">
        <v>0</v>
      </c>
      <c r="S918">
        <v>67</v>
      </c>
      <c r="T918" t="s">
        <v>91</v>
      </c>
      <c r="U918">
        <v>2</v>
      </c>
      <c r="V918">
        <v>10</v>
      </c>
      <c r="W918">
        <v>2</v>
      </c>
      <c r="X918">
        <v>1</v>
      </c>
      <c r="Y918">
        <v>2</v>
      </c>
      <c r="Z918">
        <v>0</v>
      </c>
      <c r="AA918">
        <v>0</v>
      </c>
      <c r="AB918">
        <v>3</v>
      </c>
      <c r="AC918">
        <v>2</v>
      </c>
      <c r="AD918">
        <v>0</v>
      </c>
      <c r="AE918">
        <v>8</v>
      </c>
      <c r="AF918">
        <v>15</v>
      </c>
      <c r="AG918">
        <v>5</v>
      </c>
      <c r="AH918">
        <v>6</v>
      </c>
      <c r="AI918">
        <v>3</v>
      </c>
      <c r="AJ918">
        <v>9</v>
      </c>
      <c r="AK918">
        <v>14</v>
      </c>
      <c r="AL918">
        <v>10</v>
      </c>
      <c r="AM918">
        <v>54</v>
      </c>
      <c r="AN918">
        <v>46</v>
      </c>
      <c r="AO918">
        <v>1.03</v>
      </c>
      <c r="AP918">
        <v>1.65</v>
      </c>
      <c r="AQ918">
        <v>2.5</v>
      </c>
      <c r="AR918">
        <v>50</v>
      </c>
      <c r="AS918">
        <v>100</v>
      </c>
      <c r="AT918">
        <v>25</v>
      </c>
      <c r="AU918">
        <v>25</v>
      </c>
      <c r="AV918">
        <v>0</v>
      </c>
      <c r="AW918">
        <v>75</v>
      </c>
      <c r="AX918">
        <v>100</v>
      </c>
      <c r="AY918">
        <v>0</v>
      </c>
      <c r="AZ918">
        <v>50</v>
      </c>
      <c r="BA918">
        <v>6</v>
      </c>
      <c r="BB918">
        <v>7.5</v>
      </c>
      <c r="BC918">
        <v>2.25</v>
      </c>
      <c r="BD918">
        <v>3.1</v>
      </c>
      <c r="BE918">
        <v>3.25</v>
      </c>
      <c r="BF918">
        <f>(1/BC918+1/BD918+1/BE918-1)/3</f>
        <v>2.4905799099347464E-2</v>
      </c>
      <c r="BG918">
        <f>1/Table3[[#This Row],[odds_ft_home_team_win]]-Table3[[#This Row],[Margin/3]]</f>
        <v>0.41953864534509694</v>
      </c>
      <c r="BH918">
        <f>1/Table3[[#This Row],[odds_ft_draw]]-Table3[[#This Row],[Margin/3]]</f>
        <v>0.29767484606194283</v>
      </c>
      <c r="BI918">
        <f>1/Table3[[#This Row],[odds_ft_away_team_win]]-Table3[[#This Row],[Margin/3]]</f>
        <v>0.28278650859296023</v>
      </c>
      <c r="BJ918">
        <f>MROUND(Table3[[#This Row],[ProbH]]*100,2)/100</f>
        <v>0.42</v>
      </c>
      <c r="BK918">
        <v>1.47</v>
      </c>
      <c r="BL918">
        <v>2.25</v>
      </c>
      <c r="BM918">
        <v>3.95</v>
      </c>
      <c r="BN918">
        <v>7.75</v>
      </c>
      <c r="BO918">
        <v>2</v>
      </c>
      <c r="BP918">
        <v>1.77</v>
      </c>
      <c r="BQ918" t="s">
        <v>770</v>
      </c>
      <c r="BR918">
        <f>VLOOKUP(Table3[[#This Row],[Reference]],metron,10,FALSE)</f>
        <v>2.4884649511978703</v>
      </c>
      <c r="BS918">
        <f>VLOOKUP(Table3[[#This Row],[Reference]],metron,11,FALSE)</f>
        <v>1.396960958296362</v>
      </c>
      <c r="BT918">
        <f>VLOOKUP(Table3[[#This Row],[Reference]],metron,12,FALSE)</f>
        <v>1.091503992901508</v>
      </c>
      <c r="BU918">
        <f>VLOOKUP(Table3[[#This Row],[Reference]],metron,13,FALSE)</f>
        <v>0.60765391014975045</v>
      </c>
      <c r="BV918">
        <f>VLOOKUP(Table3[[#This Row],[Reference]],metron,14,FALSE)</f>
        <v>0.47276760953965608</v>
      </c>
      <c r="BW918">
        <f>VLOOKUP(Table3[[#This Row],[Reference]],metron,15,FALSE)</f>
        <v>12.29504785684561</v>
      </c>
      <c r="BX918">
        <f>VLOOKUP(Table3[[#This Row],[Reference]],metron,16,FALSE)</f>
        <v>10.047232625884311</v>
      </c>
      <c r="BY918">
        <f>VLOOKUP(Table3[[#This Row],[Reference]],metron,17,FALSE)</f>
        <v>5.2917192097519967</v>
      </c>
      <c r="BZ918">
        <f>VLOOKUP(Table3[[#This Row],[Reference]],metron,18,FALSE)</f>
        <v>4.2580916351408158</v>
      </c>
      <c r="CA918">
        <f>VLOOKUP(Table3[[#This Row],[Reference]],metron,19,FALSE)</f>
        <v>7.0033286470936131</v>
      </c>
      <c r="CB918">
        <f>VLOOKUP(Table3[[#This Row],[Reference]],metron,20,FALSE)</f>
        <v>5.789140990743495</v>
      </c>
      <c r="CC918">
        <f>VLOOKUP(Table3[[#This Row],[Reference]],metron,21,FALSE)</f>
        <v>12.77041895895049</v>
      </c>
      <c r="CD918">
        <f>VLOOKUP(Table3[[#This Row],[Reference]],metron,22,FALSE)</f>
        <v>13.411129919593741</v>
      </c>
      <c r="CE918">
        <f>VLOOKUP(Table3[[#This Row],[Reference]],metron,23,FALSE)</f>
        <v>1.556141062018646</v>
      </c>
      <c r="CF918">
        <f>VLOOKUP(Table3[[#This Row],[Reference]],metron,24,FALSE)</f>
        <v>1.9114308877178761</v>
      </c>
      <c r="CG918">
        <f>VLOOKUP(Table3[[#This Row],[Reference]],metron,25,FALSE)</f>
        <v>8.4920956627482766E-2</v>
      </c>
      <c r="CH918">
        <f>VLOOKUP(Table3[[#This Row],[Reference]],metron,26,FALSE)</f>
        <v>0.1323469801378192</v>
      </c>
    </row>
    <row r="919" spans="1:86" x14ac:dyDescent="0.45">
      <c r="A919">
        <v>1629331200</v>
      </c>
      <c r="B919" t="s">
        <v>1312</v>
      </c>
      <c r="C919" t="s">
        <v>64</v>
      </c>
      <c r="D919" t="s">
        <v>65</v>
      </c>
      <c r="E919" t="s">
        <v>672</v>
      </c>
      <c r="F919" t="s">
        <v>677</v>
      </c>
      <c r="G919" t="s">
        <v>735</v>
      </c>
      <c r="H919">
        <v>5</v>
      </c>
      <c r="I919">
        <v>1</v>
      </c>
      <c r="J919">
        <v>2</v>
      </c>
      <c r="K919">
        <v>1.58</v>
      </c>
      <c r="L919">
        <v>1.68</v>
      </c>
      <c r="M919">
        <v>1</v>
      </c>
      <c r="N919">
        <v>1</v>
      </c>
      <c r="O919">
        <v>2</v>
      </c>
      <c r="P919">
        <v>1</v>
      </c>
      <c r="Q919">
        <v>0</v>
      </c>
      <c r="R919">
        <v>1</v>
      </c>
      <c r="S919">
        <v>69</v>
      </c>
      <c r="T919">
        <v>25</v>
      </c>
      <c r="U919">
        <v>4</v>
      </c>
      <c r="V919">
        <v>5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15</v>
      </c>
      <c r="AF919">
        <v>12</v>
      </c>
      <c r="AG919">
        <v>6</v>
      </c>
      <c r="AH919">
        <v>4</v>
      </c>
      <c r="AI919">
        <v>9</v>
      </c>
      <c r="AJ919">
        <v>8</v>
      </c>
      <c r="AK919">
        <v>11</v>
      </c>
      <c r="AL919">
        <v>12</v>
      </c>
      <c r="AM919">
        <v>58</v>
      </c>
      <c r="AN919">
        <v>42</v>
      </c>
      <c r="AO919">
        <v>1.61</v>
      </c>
      <c r="AP919">
        <v>1.26</v>
      </c>
      <c r="AQ919">
        <v>0.75</v>
      </c>
      <c r="AR919">
        <v>25</v>
      </c>
      <c r="AS919">
        <v>25</v>
      </c>
      <c r="AT919">
        <v>0</v>
      </c>
      <c r="AU919">
        <v>0</v>
      </c>
      <c r="AV919">
        <v>0</v>
      </c>
      <c r="AW919">
        <v>0</v>
      </c>
      <c r="AX919">
        <v>25</v>
      </c>
      <c r="AY919">
        <v>25</v>
      </c>
      <c r="AZ919">
        <v>25</v>
      </c>
      <c r="BA919">
        <v>11</v>
      </c>
      <c r="BB919">
        <v>2.5</v>
      </c>
      <c r="BC919">
        <v>2.4500000000000002</v>
      </c>
      <c r="BD919">
        <v>2.9</v>
      </c>
      <c r="BE919">
        <v>3</v>
      </c>
      <c r="BF919">
        <f>(1/BC919+1/BD919+1/BE919-1)/3</f>
        <v>2.877472828211743E-2</v>
      </c>
      <c r="BG919">
        <f>1/Table3[[#This Row],[odds_ft_home_team_win]]-Table3[[#This Row],[Margin/3]]</f>
        <v>0.37938853702400499</v>
      </c>
      <c r="BH919">
        <f>1/Table3[[#This Row],[odds_ft_draw]]-Table3[[#This Row],[Margin/3]]</f>
        <v>0.31605285792477916</v>
      </c>
      <c r="BI919">
        <f>1/Table3[[#This Row],[odds_ft_away_team_win]]-Table3[[#This Row],[Margin/3]]</f>
        <v>0.3045586050512159</v>
      </c>
      <c r="BJ919">
        <f>MROUND(Table3[[#This Row],[ProbH]]*100,2)/100</f>
        <v>0.38</v>
      </c>
      <c r="BK919">
        <v>1.49</v>
      </c>
      <c r="BL919">
        <v>2.2999999999999998</v>
      </c>
      <c r="BM919">
        <v>3.95</v>
      </c>
      <c r="BN919">
        <v>7.75</v>
      </c>
      <c r="BO919">
        <v>2.0499999999999998</v>
      </c>
      <c r="BP919">
        <v>1.77</v>
      </c>
      <c r="BQ919" t="s">
        <v>729</v>
      </c>
      <c r="BR919">
        <f>VLOOKUP(Table3[[#This Row],[Reference]],metron,10,FALSE)</f>
        <v>2.4900895140664963</v>
      </c>
      <c r="BS919">
        <f>VLOOKUP(Table3[[#This Row],[Reference]],metron,11,FALSE)</f>
        <v>1.330562659846547</v>
      </c>
      <c r="BT919">
        <f>VLOOKUP(Table3[[#This Row],[Reference]],metron,12,FALSE)</f>
        <v>1.1595268542199491</v>
      </c>
      <c r="BU919">
        <f>VLOOKUP(Table3[[#This Row],[Reference]],metron,13,FALSE)</f>
        <v>0.59053607588191415</v>
      </c>
      <c r="BV919">
        <f>VLOOKUP(Table3[[#This Row],[Reference]],metron,14,FALSE)</f>
        <v>0.50069274219332838</v>
      </c>
      <c r="BW919">
        <f>VLOOKUP(Table3[[#This Row],[Reference]],metron,15,FALSE)</f>
        <v>11.79715236686391</v>
      </c>
      <c r="BX919">
        <f>VLOOKUP(Table3[[#This Row],[Reference]],metron,16,FALSE)</f>
        <v>10.317122781065089</v>
      </c>
      <c r="BY919">
        <f>VLOOKUP(Table3[[#This Row],[Reference]],metron,17,FALSE)</f>
        <v>5.0637025966747622</v>
      </c>
      <c r="BZ919">
        <f>VLOOKUP(Table3[[#This Row],[Reference]],metron,18,FALSE)</f>
        <v>4.4674014571268454</v>
      </c>
      <c r="CA919">
        <f>VLOOKUP(Table3[[#This Row],[Reference]],metron,19,FALSE)</f>
        <v>6.7334497701891483</v>
      </c>
      <c r="CB919">
        <f>VLOOKUP(Table3[[#This Row],[Reference]],metron,20,FALSE)</f>
        <v>5.849721323938244</v>
      </c>
      <c r="CC919">
        <f>VLOOKUP(Table3[[#This Row],[Reference]],metron,21,FALSE)</f>
        <v>12.89644194756554</v>
      </c>
      <c r="CD919">
        <f>VLOOKUP(Table3[[#This Row],[Reference]],metron,22,FALSE)</f>
        <v>13.3434456928839</v>
      </c>
      <c r="CE919">
        <f>VLOOKUP(Table3[[#This Row],[Reference]],metron,23,FALSE)</f>
        <v>1.6144382124117971</v>
      </c>
      <c r="CF919">
        <f>VLOOKUP(Table3[[#This Row],[Reference]],metron,24,FALSE)</f>
        <v>1.9032024606477289</v>
      </c>
      <c r="CG919">
        <f>VLOOKUP(Table3[[#This Row],[Reference]],metron,25,FALSE)</f>
        <v>9.372172969060974E-2</v>
      </c>
      <c r="CH919">
        <f>VLOOKUP(Table3[[#This Row],[Reference]],metron,26,FALSE)</f>
        <v>0.11669983716301791</v>
      </c>
    </row>
    <row r="920" spans="1:86" hidden="1" x14ac:dyDescent="0.45">
      <c r="A920">
        <v>1629338400</v>
      </c>
      <c r="B920" t="s">
        <v>1313</v>
      </c>
      <c r="C920" t="s">
        <v>64</v>
      </c>
      <c r="D920" t="s">
        <v>65</v>
      </c>
      <c r="E920" t="s">
        <v>666</v>
      </c>
      <c r="F920" t="s">
        <v>667</v>
      </c>
      <c r="G920" t="s">
        <v>717</v>
      </c>
      <c r="H920">
        <v>5</v>
      </c>
      <c r="I920">
        <v>0.5</v>
      </c>
      <c r="J920">
        <v>1.5</v>
      </c>
      <c r="K920">
        <v>1.47</v>
      </c>
      <c r="L920">
        <v>1.4</v>
      </c>
      <c r="M920">
        <v>0</v>
      </c>
      <c r="N920">
        <v>3</v>
      </c>
      <c r="O920">
        <v>3</v>
      </c>
      <c r="P920">
        <v>1</v>
      </c>
      <c r="Q920">
        <v>0</v>
      </c>
      <c r="R920">
        <v>1</v>
      </c>
      <c r="T920" t="s">
        <v>1314</v>
      </c>
      <c r="U920">
        <v>12</v>
      </c>
      <c r="V920">
        <v>5</v>
      </c>
      <c r="W920">
        <v>4</v>
      </c>
      <c r="X920">
        <v>0</v>
      </c>
      <c r="Y920">
        <v>2</v>
      </c>
      <c r="Z920">
        <v>1</v>
      </c>
      <c r="AA920">
        <v>0</v>
      </c>
      <c r="AB920">
        <v>4</v>
      </c>
      <c r="AC920">
        <v>0</v>
      </c>
      <c r="AD920">
        <v>3</v>
      </c>
      <c r="AE920">
        <v>19</v>
      </c>
      <c r="AF920">
        <v>15</v>
      </c>
      <c r="AG920">
        <v>4</v>
      </c>
      <c r="AH920">
        <v>5</v>
      </c>
      <c r="AI920">
        <v>15</v>
      </c>
      <c r="AJ920">
        <v>10</v>
      </c>
      <c r="AK920">
        <v>14</v>
      </c>
      <c r="AL920">
        <v>13</v>
      </c>
      <c r="AM920">
        <v>51</v>
      </c>
      <c r="AN920">
        <v>49</v>
      </c>
      <c r="AO920">
        <v>1.88</v>
      </c>
      <c r="AP920">
        <v>1.5</v>
      </c>
      <c r="AQ920">
        <v>3</v>
      </c>
      <c r="AR920">
        <v>50</v>
      </c>
      <c r="AS920">
        <v>75</v>
      </c>
      <c r="AT920">
        <v>75</v>
      </c>
      <c r="AU920">
        <v>50</v>
      </c>
      <c r="AV920">
        <v>0</v>
      </c>
      <c r="AW920">
        <v>25</v>
      </c>
      <c r="AX920">
        <v>75</v>
      </c>
      <c r="AY920">
        <v>75</v>
      </c>
      <c r="AZ920">
        <v>75</v>
      </c>
      <c r="BA920">
        <v>11</v>
      </c>
      <c r="BB920">
        <v>1</v>
      </c>
      <c r="BC920">
        <v>2.4500000000000002</v>
      </c>
      <c r="BD920">
        <v>3.25</v>
      </c>
      <c r="BE920">
        <v>2.7</v>
      </c>
      <c r="BF920">
        <f>(1/BC920+1/BD920+1/BE920-1)/3</f>
        <v>2.8741981122933542E-2</v>
      </c>
      <c r="BG920">
        <f>1/Table3[[#This Row],[odds_ft_home_team_win]]-Table3[[#This Row],[Margin/3]]</f>
        <v>0.37942128418318888</v>
      </c>
      <c r="BH920">
        <f>1/Table3[[#This Row],[odds_ft_draw]]-Table3[[#This Row],[Margin/3]]</f>
        <v>0.27895032656937419</v>
      </c>
      <c r="BI920">
        <f>1/Table3[[#This Row],[odds_ft_away_team_win]]-Table3[[#This Row],[Margin/3]]</f>
        <v>0.34162838924743683</v>
      </c>
      <c r="BJ920">
        <f>MROUND(Table3[[#This Row],[ProbH]]*100,2)/100</f>
        <v>0.38</v>
      </c>
      <c r="BK920">
        <v>1.36</v>
      </c>
      <c r="BL920">
        <v>2</v>
      </c>
      <c r="BM920">
        <v>3.2</v>
      </c>
      <c r="BN920">
        <v>6</v>
      </c>
      <c r="BO920">
        <v>1.83</v>
      </c>
      <c r="BP920">
        <v>1.95</v>
      </c>
      <c r="BQ920" t="s">
        <v>669</v>
      </c>
      <c r="BR920">
        <f>VLOOKUP(Table3[[#This Row],[Reference]],metron,10,FALSE)</f>
        <v>2.4900895140664963</v>
      </c>
      <c r="BS920">
        <f>VLOOKUP(Table3[[#This Row],[Reference]],metron,11,FALSE)</f>
        <v>1.330562659846547</v>
      </c>
      <c r="BT920">
        <f>VLOOKUP(Table3[[#This Row],[Reference]],metron,12,FALSE)</f>
        <v>1.1595268542199491</v>
      </c>
      <c r="BU920">
        <f>VLOOKUP(Table3[[#This Row],[Reference]],metron,13,FALSE)</f>
        <v>0.59053607588191415</v>
      </c>
      <c r="BV920">
        <f>VLOOKUP(Table3[[#This Row],[Reference]],metron,14,FALSE)</f>
        <v>0.50069274219332838</v>
      </c>
      <c r="BW920">
        <f>VLOOKUP(Table3[[#This Row],[Reference]],metron,15,FALSE)</f>
        <v>11.79715236686391</v>
      </c>
      <c r="BX920">
        <f>VLOOKUP(Table3[[#This Row],[Reference]],metron,16,FALSE)</f>
        <v>10.317122781065089</v>
      </c>
      <c r="BY920">
        <f>VLOOKUP(Table3[[#This Row],[Reference]],metron,17,FALSE)</f>
        <v>5.0637025966747622</v>
      </c>
      <c r="BZ920">
        <f>VLOOKUP(Table3[[#This Row],[Reference]],metron,18,FALSE)</f>
        <v>4.4674014571268454</v>
      </c>
      <c r="CA920">
        <f>VLOOKUP(Table3[[#This Row],[Reference]],metron,19,FALSE)</f>
        <v>6.7334497701891483</v>
      </c>
      <c r="CB920">
        <f>VLOOKUP(Table3[[#This Row],[Reference]],metron,20,FALSE)</f>
        <v>5.849721323938244</v>
      </c>
      <c r="CC920">
        <f>VLOOKUP(Table3[[#This Row],[Reference]],metron,21,FALSE)</f>
        <v>12.89644194756554</v>
      </c>
      <c r="CD920">
        <f>VLOOKUP(Table3[[#This Row],[Reference]],metron,22,FALSE)</f>
        <v>13.3434456928839</v>
      </c>
      <c r="CE920">
        <f>VLOOKUP(Table3[[#This Row],[Reference]],metron,23,FALSE)</f>
        <v>1.6144382124117971</v>
      </c>
      <c r="CF920">
        <f>VLOOKUP(Table3[[#This Row],[Reference]],metron,24,FALSE)</f>
        <v>1.9032024606477289</v>
      </c>
      <c r="CG920">
        <f>VLOOKUP(Table3[[#This Row],[Reference]],metron,25,FALSE)</f>
        <v>9.372172969060974E-2</v>
      </c>
      <c r="CH920">
        <f>VLOOKUP(Table3[[#This Row],[Reference]],metron,26,FALSE)</f>
        <v>0.11669983716301791</v>
      </c>
    </row>
    <row r="921" spans="1:86" hidden="1" x14ac:dyDescent="0.45">
      <c r="A921">
        <v>1629338400</v>
      </c>
      <c r="B921" t="s">
        <v>1313</v>
      </c>
      <c r="C921" t="s">
        <v>64</v>
      </c>
      <c r="D921" t="s">
        <v>65</v>
      </c>
      <c r="E921" t="s">
        <v>689</v>
      </c>
      <c r="F921" t="s">
        <v>694</v>
      </c>
      <c r="G921" t="s">
        <v>760</v>
      </c>
      <c r="H921">
        <v>5</v>
      </c>
      <c r="I921">
        <v>0.5</v>
      </c>
      <c r="J921">
        <v>2</v>
      </c>
      <c r="K921">
        <v>0.88</v>
      </c>
      <c r="L921">
        <v>1.53</v>
      </c>
      <c r="M921">
        <v>1</v>
      </c>
      <c r="N921">
        <v>2</v>
      </c>
      <c r="O921">
        <v>3</v>
      </c>
      <c r="P921">
        <v>2</v>
      </c>
      <c r="Q921">
        <v>1</v>
      </c>
      <c r="R921">
        <v>1</v>
      </c>
      <c r="S921">
        <v>31</v>
      </c>
      <c r="T921" t="s">
        <v>1315</v>
      </c>
      <c r="U921">
        <v>1</v>
      </c>
      <c r="V921">
        <v>5</v>
      </c>
      <c r="W921">
        <v>1</v>
      </c>
      <c r="X921">
        <v>1</v>
      </c>
      <c r="Y921">
        <v>1</v>
      </c>
      <c r="Z921">
        <v>0</v>
      </c>
      <c r="AA921">
        <v>1</v>
      </c>
      <c r="AB921">
        <v>1</v>
      </c>
      <c r="AC921">
        <v>1</v>
      </c>
      <c r="AD921">
        <v>0</v>
      </c>
      <c r="AE921">
        <v>10</v>
      </c>
      <c r="AF921">
        <v>18</v>
      </c>
      <c r="AG921">
        <v>6</v>
      </c>
      <c r="AH921">
        <v>8</v>
      </c>
      <c r="AI921">
        <v>4</v>
      </c>
      <c r="AJ921">
        <v>10</v>
      </c>
      <c r="AK921">
        <v>15</v>
      </c>
      <c r="AL921">
        <v>11</v>
      </c>
      <c r="AM921">
        <v>52</v>
      </c>
      <c r="AN921">
        <v>48</v>
      </c>
      <c r="AO921">
        <v>1.26</v>
      </c>
      <c r="AP921">
        <v>2.0299999999999998</v>
      </c>
      <c r="AQ921">
        <v>1.75</v>
      </c>
      <c r="AR921">
        <v>50</v>
      </c>
      <c r="AS921">
        <v>50</v>
      </c>
      <c r="AT921">
        <v>25</v>
      </c>
      <c r="AU921">
        <v>25</v>
      </c>
      <c r="AV921">
        <v>0</v>
      </c>
      <c r="AW921">
        <v>50</v>
      </c>
      <c r="AX921">
        <v>50</v>
      </c>
      <c r="AY921">
        <v>25</v>
      </c>
      <c r="AZ921">
        <v>50</v>
      </c>
      <c r="BA921">
        <v>12</v>
      </c>
      <c r="BB921">
        <v>3.5</v>
      </c>
      <c r="BC921">
        <v>3.85</v>
      </c>
      <c r="BD921">
        <v>3.2</v>
      </c>
      <c r="BE921">
        <v>1.95</v>
      </c>
      <c r="BF921">
        <f>(1/BC921+1/BD921+1/BE921-1)/3</f>
        <v>2.8353590853590866E-2</v>
      </c>
      <c r="BG921">
        <f>1/Table3[[#This Row],[odds_ft_home_team_win]]-Table3[[#This Row],[Margin/3]]</f>
        <v>0.23138666888666884</v>
      </c>
      <c r="BH921">
        <f>1/Table3[[#This Row],[odds_ft_draw]]-Table3[[#This Row],[Margin/3]]</f>
        <v>0.28414640914640915</v>
      </c>
      <c r="BI921">
        <f>1/Table3[[#This Row],[odds_ft_away_team_win]]-Table3[[#This Row],[Margin/3]]</f>
        <v>0.48446692196692204</v>
      </c>
      <c r="BJ921">
        <f>MROUND(Table3[[#This Row],[ProbH]]*100,2)/100</f>
        <v>0.24</v>
      </c>
      <c r="BK921">
        <v>1.45</v>
      </c>
      <c r="BL921">
        <v>2.25</v>
      </c>
      <c r="BM921">
        <v>3.9</v>
      </c>
      <c r="BN921">
        <v>7.75</v>
      </c>
      <c r="BO921">
        <v>2.1</v>
      </c>
      <c r="BP921">
        <v>1.71</v>
      </c>
      <c r="BQ921" t="s">
        <v>713</v>
      </c>
      <c r="BR921">
        <f>VLOOKUP(Table3[[#This Row],[Reference]],metron,10,FALSE)</f>
        <v>2.6014437689969609</v>
      </c>
      <c r="BS921">
        <f>VLOOKUP(Table3[[#This Row],[Reference]],metron,11,FALSE)</f>
        <v>1.067249240121581</v>
      </c>
      <c r="BT921">
        <f>VLOOKUP(Table3[[#This Row],[Reference]],metron,12,FALSE)</f>
        <v>1.53419452887538</v>
      </c>
      <c r="BU921">
        <f>VLOOKUP(Table3[[#This Row],[Reference]],metron,13,FALSE)</f>
        <v>0.45589353612167299</v>
      </c>
      <c r="BV921">
        <f>VLOOKUP(Table3[[#This Row],[Reference]],metron,14,FALSE)</f>
        <v>0.65133079847908748</v>
      </c>
      <c r="BW921">
        <f>VLOOKUP(Table3[[#This Row],[Reference]],metron,15,FALSE)</f>
        <v>10.75886524822695</v>
      </c>
      <c r="BX921">
        <f>VLOOKUP(Table3[[#This Row],[Reference]],metron,16,FALSE)</f>
        <v>12.46679561573179</v>
      </c>
      <c r="BY921">
        <f>VLOOKUP(Table3[[#This Row],[Reference]],metron,17,FALSE)</f>
        <v>4.1157347204161248</v>
      </c>
      <c r="BZ921">
        <f>VLOOKUP(Table3[[#This Row],[Reference]],metron,18,FALSE)</f>
        <v>5.1072821846553964</v>
      </c>
      <c r="CA921">
        <f>VLOOKUP(Table3[[#This Row],[Reference]],metron,19,FALSE)</f>
        <v>6.6431305278108255</v>
      </c>
      <c r="CB921">
        <f>VLOOKUP(Table3[[#This Row],[Reference]],metron,20,FALSE)</f>
        <v>7.3595134310763939</v>
      </c>
      <c r="CC921">
        <f>VLOOKUP(Table3[[#This Row],[Reference]],metron,21,FALSE)</f>
        <v>13.11140235910878</v>
      </c>
      <c r="CD921">
        <f>VLOOKUP(Table3[[#This Row],[Reference]],metron,22,FALSE)</f>
        <v>12.93184796854522</v>
      </c>
      <c r="CE921">
        <f>VLOOKUP(Table3[[#This Row],[Reference]],metron,23,FALSE)</f>
        <v>1.8341677096370459</v>
      </c>
      <c r="CF921">
        <f>VLOOKUP(Table3[[#This Row],[Reference]],metron,24,FALSE)</f>
        <v>1.7903629536921151</v>
      </c>
      <c r="CG921">
        <f>VLOOKUP(Table3[[#This Row],[Reference]],metron,25,FALSE)</f>
        <v>0.1095118898623279</v>
      </c>
      <c r="CH921">
        <f>VLOOKUP(Table3[[#This Row],[Reference]],metron,26,FALSE)</f>
        <v>9.3241551939924908E-2</v>
      </c>
    </row>
    <row r="922" spans="1:86" hidden="1" x14ac:dyDescent="0.45">
      <c r="A922">
        <v>1629511200</v>
      </c>
      <c r="B922" t="s">
        <v>1316</v>
      </c>
      <c r="C922" t="s">
        <v>64</v>
      </c>
      <c r="D922" t="s">
        <v>65</v>
      </c>
      <c r="E922" t="s">
        <v>699</v>
      </c>
      <c r="F922" t="s">
        <v>661</v>
      </c>
      <c r="G922" t="s">
        <v>662</v>
      </c>
      <c r="H922">
        <v>6</v>
      </c>
      <c r="I922">
        <v>2</v>
      </c>
      <c r="J922">
        <v>1.33</v>
      </c>
      <c r="K922">
        <v>1.71</v>
      </c>
      <c r="L922">
        <v>1.48</v>
      </c>
      <c r="M922">
        <v>0</v>
      </c>
      <c r="N922">
        <v>3</v>
      </c>
      <c r="O922">
        <v>3</v>
      </c>
      <c r="P922">
        <v>0</v>
      </c>
      <c r="Q922">
        <v>0</v>
      </c>
      <c r="R922">
        <v>0</v>
      </c>
      <c r="T922" t="s">
        <v>1317</v>
      </c>
      <c r="U922">
        <v>3</v>
      </c>
      <c r="V922">
        <v>2</v>
      </c>
      <c r="W922">
        <v>1</v>
      </c>
      <c r="X922">
        <v>2</v>
      </c>
      <c r="Y922">
        <v>1</v>
      </c>
      <c r="Z922">
        <v>0</v>
      </c>
      <c r="AA922">
        <v>1</v>
      </c>
      <c r="AB922">
        <v>2</v>
      </c>
      <c r="AC922">
        <v>0</v>
      </c>
      <c r="AD922">
        <v>1</v>
      </c>
      <c r="AE922">
        <v>4</v>
      </c>
      <c r="AF922">
        <v>8</v>
      </c>
      <c r="AG922">
        <v>0</v>
      </c>
      <c r="AH922">
        <v>4</v>
      </c>
      <c r="AI922">
        <v>4</v>
      </c>
      <c r="AJ922">
        <v>4</v>
      </c>
      <c r="AK922">
        <v>6</v>
      </c>
      <c r="AL922">
        <v>11</v>
      </c>
      <c r="AM922">
        <v>42</v>
      </c>
      <c r="AN922">
        <v>58</v>
      </c>
      <c r="AO922">
        <v>0.43</v>
      </c>
      <c r="AP922">
        <v>1.29</v>
      </c>
      <c r="AQ922">
        <v>2.75</v>
      </c>
      <c r="AR922">
        <v>100</v>
      </c>
      <c r="AS922">
        <v>100</v>
      </c>
      <c r="AT922">
        <v>59</v>
      </c>
      <c r="AU922">
        <v>17</v>
      </c>
      <c r="AV922">
        <v>0</v>
      </c>
      <c r="AW922">
        <v>67</v>
      </c>
      <c r="AX922">
        <v>100</v>
      </c>
      <c r="AY922">
        <v>34</v>
      </c>
      <c r="AZ922">
        <v>75</v>
      </c>
      <c r="BA922">
        <v>7</v>
      </c>
      <c r="BB922">
        <v>4</v>
      </c>
      <c r="BC922">
        <v>3</v>
      </c>
      <c r="BD922">
        <v>3.05</v>
      </c>
      <c r="BE922">
        <v>2.4</v>
      </c>
      <c r="BF922">
        <f>(1/BC922+1/BD922+1/BE922-1)/3</f>
        <v>2.5956284153005511E-2</v>
      </c>
      <c r="BG922">
        <f>1/Table3[[#This Row],[odds_ft_home_team_win]]-Table3[[#This Row],[Margin/3]]</f>
        <v>0.30737704918032782</v>
      </c>
      <c r="BH922">
        <f>1/Table3[[#This Row],[odds_ft_draw]]-Table3[[#This Row],[Margin/3]]</f>
        <v>0.30191256830601093</v>
      </c>
      <c r="BI922">
        <f>1/Table3[[#This Row],[odds_ft_away_team_win]]-Table3[[#This Row],[Margin/3]]</f>
        <v>0.39071038251366119</v>
      </c>
      <c r="BJ922">
        <f>MROUND(Table3[[#This Row],[ProbH]]*100,2)/100</f>
        <v>0.3</v>
      </c>
      <c r="BK922">
        <v>1.43</v>
      </c>
      <c r="BL922">
        <v>2.2000000000000002</v>
      </c>
      <c r="BM922">
        <v>3.7</v>
      </c>
      <c r="BN922">
        <v>7</v>
      </c>
      <c r="BO922">
        <v>1.95</v>
      </c>
      <c r="BP922">
        <v>1.83</v>
      </c>
      <c r="BQ922" t="s">
        <v>702</v>
      </c>
      <c r="BR922">
        <f>VLOOKUP(Table3[[#This Row],[Reference]],metron,10,FALSE)</f>
        <v>2.5726407816919519</v>
      </c>
      <c r="BS922">
        <f>VLOOKUP(Table3[[#This Row],[Reference]],metron,11,FALSE)</f>
        <v>1.1805091283106199</v>
      </c>
      <c r="BT922">
        <f>VLOOKUP(Table3[[#This Row],[Reference]],metron,12,FALSE)</f>
        <v>1.3921316533813319</v>
      </c>
      <c r="BU922">
        <f>VLOOKUP(Table3[[#This Row],[Reference]],metron,13,FALSE)</f>
        <v>0.5209673269873939</v>
      </c>
      <c r="BV922">
        <f>VLOOKUP(Table3[[#This Row],[Reference]],metron,14,FALSE)</f>
        <v>0.61847182917417032</v>
      </c>
      <c r="BW922">
        <f>VLOOKUP(Table3[[#This Row],[Reference]],metron,15,FALSE)</f>
        <v>11.149200710479571</v>
      </c>
      <c r="BX922">
        <f>VLOOKUP(Table3[[#This Row],[Reference]],metron,16,FALSE)</f>
        <v>11.444049733570161</v>
      </c>
      <c r="BY922">
        <f>VLOOKUP(Table3[[#This Row],[Reference]],metron,17,FALSE)</f>
        <v>4.5257270693512304</v>
      </c>
      <c r="BZ922">
        <f>VLOOKUP(Table3[[#This Row],[Reference]],metron,18,FALSE)</f>
        <v>4.8465324384787474</v>
      </c>
      <c r="CA922">
        <f>VLOOKUP(Table3[[#This Row],[Reference]],metron,19,FALSE)</f>
        <v>6.6234736411283404</v>
      </c>
      <c r="CB922">
        <f>VLOOKUP(Table3[[#This Row],[Reference]],metron,20,FALSE)</f>
        <v>6.5975172950914134</v>
      </c>
      <c r="CC922">
        <f>VLOOKUP(Table3[[#This Row],[Reference]],metron,21,FALSE)</f>
        <v>12.90081154192967</v>
      </c>
      <c r="CD922">
        <f>VLOOKUP(Table3[[#This Row],[Reference]],metron,22,FALSE)</f>
        <v>13.00360685302074</v>
      </c>
      <c r="CE922">
        <f>VLOOKUP(Table3[[#This Row],[Reference]],metron,23,FALSE)</f>
        <v>1.7502145922746779</v>
      </c>
      <c r="CF922">
        <f>VLOOKUP(Table3[[#This Row],[Reference]],metron,24,FALSE)</f>
        <v>1.831402831402831</v>
      </c>
      <c r="CG922">
        <f>VLOOKUP(Table3[[#This Row],[Reference]],metron,25,FALSE)</f>
        <v>9.6525096525096526E-2</v>
      </c>
      <c r="CH922">
        <f>VLOOKUP(Table3[[#This Row],[Reference]],metron,26,FALSE)</f>
        <v>0.1244101244101244</v>
      </c>
    </row>
    <row r="923" spans="1:86" hidden="1" x14ac:dyDescent="0.45">
      <c r="A923">
        <v>1629583200</v>
      </c>
      <c r="B923" t="s">
        <v>1318</v>
      </c>
      <c r="C923" t="s">
        <v>64</v>
      </c>
      <c r="D923" t="s">
        <v>65</v>
      </c>
      <c r="E923" t="s">
        <v>677</v>
      </c>
      <c r="F923" t="s">
        <v>705</v>
      </c>
      <c r="G923" t="s">
        <v>743</v>
      </c>
      <c r="H923">
        <v>6</v>
      </c>
      <c r="I923">
        <v>1.5</v>
      </c>
      <c r="J923">
        <v>2</v>
      </c>
      <c r="K923">
        <v>1.55</v>
      </c>
      <c r="L923">
        <v>1.29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U923">
        <v>8</v>
      </c>
      <c r="V923">
        <v>2</v>
      </c>
      <c r="W923">
        <v>1</v>
      </c>
      <c r="X923">
        <v>0</v>
      </c>
      <c r="Y923">
        <v>1</v>
      </c>
      <c r="Z923">
        <v>0</v>
      </c>
      <c r="AA923">
        <v>1</v>
      </c>
      <c r="AB923">
        <v>0</v>
      </c>
      <c r="AC923">
        <v>0</v>
      </c>
      <c r="AD923">
        <v>1</v>
      </c>
      <c r="AE923">
        <v>14</v>
      </c>
      <c r="AF923">
        <v>15</v>
      </c>
      <c r="AG923">
        <v>4</v>
      </c>
      <c r="AH923">
        <v>2</v>
      </c>
      <c r="AI923">
        <v>10</v>
      </c>
      <c r="AJ923">
        <v>13</v>
      </c>
      <c r="AK923">
        <v>10</v>
      </c>
      <c r="AL923">
        <v>7</v>
      </c>
      <c r="AM923">
        <v>58</v>
      </c>
      <c r="AN923">
        <v>42</v>
      </c>
      <c r="AO923">
        <v>1.65</v>
      </c>
      <c r="AP923">
        <v>1.35</v>
      </c>
      <c r="AQ923">
        <v>2.42</v>
      </c>
      <c r="AR923">
        <v>17</v>
      </c>
      <c r="AS923">
        <v>75</v>
      </c>
      <c r="AT923">
        <v>34</v>
      </c>
      <c r="AU923">
        <v>34</v>
      </c>
      <c r="AV923">
        <v>0</v>
      </c>
      <c r="AW923">
        <v>34</v>
      </c>
      <c r="AX923">
        <v>50</v>
      </c>
      <c r="AY923">
        <v>42</v>
      </c>
      <c r="AZ923">
        <v>100</v>
      </c>
      <c r="BA923">
        <v>8.5</v>
      </c>
      <c r="BB923">
        <v>4.17</v>
      </c>
      <c r="BC923">
        <v>1.8</v>
      </c>
      <c r="BD923">
        <v>3.4</v>
      </c>
      <c r="BE923">
        <v>4.3</v>
      </c>
      <c r="BF923">
        <f>(1/BC923+1/BD923+1/BE923-1)/3</f>
        <v>2.7410447383087622E-2</v>
      </c>
      <c r="BG923">
        <f>1/Table3[[#This Row],[odds_ft_home_team_win]]-Table3[[#This Row],[Margin/3]]</f>
        <v>0.52814510817246796</v>
      </c>
      <c r="BH923">
        <f>1/Table3[[#This Row],[odds_ft_draw]]-Table3[[#This Row],[Margin/3]]</f>
        <v>0.26670719967573592</v>
      </c>
      <c r="BI923">
        <f>1/Table3[[#This Row],[odds_ft_away_team_win]]-Table3[[#This Row],[Margin/3]]</f>
        <v>0.2051476921517961</v>
      </c>
      <c r="BJ923">
        <f>MROUND(Table3[[#This Row],[ProbH]]*100,2)/100</f>
        <v>0.52</v>
      </c>
      <c r="BK923">
        <v>1.36</v>
      </c>
      <c r="BL923">
        <v>2.0499999999999998</v>
      </c>
      <c r="BM923">
        <v>3.4</v>
      </c>
      <c r="BN923">
        <v>6.5</v>
      </c>
      <c r="BO923">
        <v>1.95</v>
      </c>
      <c r="BP923">
        <v>1.83</v>
      </c>
      <c r="BQ923" t="s">
        <v>733</v>
      </c>
      <c r="BR923">
        <f>VLOOKUP(Table3[[#This Row],[Reference]],metron,10,FALSE)</f>
        <v>2.5967403582378576</v>
      </c>
      <c r="BS923">
        <f>VLOOKUP(Table3[[#This Row],[Reference]],metron,11,FALSE)</f>
        <v>1.625948039373891</v>
      </c>
      <c r="BT923">
        <f>VLOOKUP(Table3[[#This Row],[Reference]],metron,12,FALSE)</f>
        <v>0.97079231886396644</v>
      </c>
      <c r="BU923">
        <f>VLOOKUP(Table3[[#This Row],[Reference]],metron,13,FALSE)</f>
        <v>0.71433182698515174</v>
      </c>
      <c r="BV923">
        <f>VLOOKUP(Table3[[#This Row],[Reference]],metron,14,FALSE)</f>
        <v>0.43011620400258233</v>
      </c>
      <c r="BW923">
        <f>VLOOKUP(Table3[[#This Row],[Reference]],metron,15,FALSE)</f>
        <v>13.39951055368614</v>
      </c>
      <c r="BX923">
        <f>VLOOKUP(Table3[[#This Row],[Reference]],metron,16,FALSE)</f>
        <v>9.4252064851636579</v>
      </c>
      <c r="BY923">
        <f>VLOOKUP(Table3[[#This Row],[Reference]],metron,17,FALSE)</f>
        <v>5.7628422023992618</v>
      </c>
      <c r="BZ923">
        <f>VLOOKUP(Table3[[#This Row],[Reference]],metron,18,FALSE)</f>
        <v>3.9375576745616732</v>
      </c>
      <c r="CA923">
        <f>VLOOKUP(Table3[[#This Row],[Reference]],metron,19,FALSE)</f>
        <v>7.636668351286878</v>
      </c>
      <c r="CB923">
        <f>VLOOKUP(Table3[[#This Row],[Reference]],metron,20,FALSE)</f>
        <v>5.4876488106019847</v>
      </c>
      <c r="CC923">
        <f>VLOOKUP(Table3[[#This Row],[Reference]],metron,21,FALSE)</f>
        <v>12.460420531849101</v>
      </c>
      <c r="CD923">
        <f>VLOOKUP(Table3[[#This Row],[Reference]],metron,22,FALSE)</f>
        <v>13.44897959183673</v>
      </c>
      <c r="CE923">
        <f>VLOOKUP(Table3[[#This Row],[Reference]],metron,23,FALSE)</f>
        <v>1.462202380952381</v>
      </c>
      <c r="CF923">
        <f>VLOOKUP(Table3[[#This Row],[Reference]],metron,24,FALSE)</f>
        <v>2.01547619047619</v>
      </c>
      <c r="CG923">
        <f>VLOOKUP(Table3[[#This Row],[Reference]],metron,25,FALSE)</f>
        <v>7.7380952380952384E-2</v>
      </c>
      <c r="CH923">
        <f>VLOOKUP(Table3[[#This Row],[Reference]],metron,26,FALSE)</f>
        <v>0.13754093480202439</v>
      </c>
    </row>
    <row r="924" spans="1:86" hidden="1" x14ac:dyDescent="0.45">
      <c r="A924">
        <v>1629590400</v>
      </c>
      <c r="B924" t="s">
        <v>1319</v>
      </c>
      <c r="C924" t="s">
        <v>64</v>
      </c>
      <c r="D924" t="s">
        <v>65</v>
      </c>
      <c r="E924" t="s">
        <v>667</v>
      </c>
      <c r="F924" t="s">
        <v>672</v>
      </c>
      <c r="G924" t="s">
        <v>673</v>
      </c>
      <c r="H924">
        <v>6</v>
      </c>
      <c r="I924">
        <v>3</v>
      </c>
      <c r="J924">
        <v>2</v>
      </c>
      <c r="K924">
        <v>1.55</v>
      </c>
      <c r="L924">
        <v>1.1100000000000001</v>
      </c>
      <c r="M924">
        <v>1</v>
      </c>
      <c r="N924">
        <v>1</v>
      </c>
      <c r="O924">
        <v>2</v>
      </c>
      <c r="P924">
        <v>1</v>
      </c>
      <c r="Q924">
        <v>0</v>
      </c>
      <c r="R924">
        <v>1</v>
      </c>
      <c r="S924" t="s">
        <v>1320</v>
      </c>
      <c r="T924">
        <v>44</v>
      </c>
      <c r="U924">
        <v>5</v>
      </c>
      <c r="V924">
        <v>6</v>
      </c>
      <c r="W924">
        <v>4</v>
      </c>
      <c r="X924">
        <v>0</v>
      </c>
      <c r="Y924">
        <v>2</v>
      </c>
      <c r="Z924">
        <v>0</v>
      </c>
      <c r="AA924">
        <v>1</v>
      </c>
      <c r="AB924">
        <v>3</v>
      </c>
      <c r="AC924">
        <v>1</v>
      </c>
      <c r="AD924">
        <v>1</v>
      </c>
      <c r="AE924">
        <v>20</v>
      </c>
      <c r="AF924">
        <v>13</v>
      </c>
      <c r="AG924">
        <v>7</v>
      </c>
      <c r="AH924">
        <v>4</v>
      </c>
      <c r="AI924">
        <v>13</v>
      </c>
      <c r="AJ924">
        <v>9</v>
      </c>
      <c r="AK924">
        <v>17</v>
      </c>
      <c r="AL924">
        <v>16</v>
      </c>
      <c r="AM924">
        <v>62</v>
      </c>
      <c r="AN924">
        <v>38</v>
      </c>
      <c r="AO924">
        <v>2.12</v>
      </c>
      <c r="AP924">
        <v>1.39</v>
      </c>
      <c r="AQ924">
        <v>2.75</v>
      </c>
      <c r="AR924">
        <v>50</v>
      </c>
      <c r="AS924">
        <v>100</v>
      </c>
      <c r="AT924">
        <v>75</v>
      </c>
      <c r="AU924">
        <v>0</v>
      </c>
      <c r="AV924">
        <v>0</v>
      </c>
      <c r="AW924">
        <v>25</v>
      </c>
      <c r="AX924">
        <v>100</v>
      </c>
      <c r="AY924">
        <v>50</v>
      </c>
      <c r="AZ924">
        <v>100</v>
      </c>
      <c r="BA924">
        <v>11</v>
      </c>
      <c r="BB924">
        <v>3.5</v>
      </c>
      <c r="BC924">
        <v>2</v>
      </c>
      <c r="BD924">
        <v>3.5</v>
      </c>
      <c r="BE924">
        <v>3.4</v>
      </c>
      <c r="BF924">
        <f>(1/BC924+1/BD924+1/BE924-1)/3</f>
        <v>2.661064425770306E-2</v>
      </c>
      <c r="BG924">
        <f>1/Table3[[#This Row],[odds_ft_home_team_win]]-Table3[[#This Row],[Margin/3]]</f>
        <v>0.47338935574229696</v>
      </c>
      <c r="BH924">
        <f>1/Table3[[#This Row],[odds_ft_draw]]-Table3[[#This Row],[Margin/3]]</f>
        <v>0.25910364145658266</v>
      </c>
      <c r="BI924">
        <f>1/Table3[[#This Row],[odds_ft_away_team_win]]-Table3[[#This Row],[Margin/3]]</f>
        <v>0.2675070028011205</v>
      </c>
      <c r="BJ924">
        <f>MROUND(Table3[[#This Row],[ProbH]]*100,2)/100</f>
        <v>0.48</v>
      </c>
      <c r="BK924">
        <v>1.3</v>
      </c>
      <c r="BL924">
        <v>1.8</v>
      </c>
      <c r="BM924">
        <v>2.95</v>
      </c>
      <c r="BN924">
        <v>5.25</v>
      </c>
      <c r="BO924">
        <v>1.74</v>
      </c>
      <c r="BP924">
        <v>2.0499999999999998</v>
      </c>
      <c r="BQ924" t="s">
        <v>736</v>
      </c>
      <c r="BR924">
        <f>VLOOKUP(Table3[[#This Row],[Reference]],metron,10,FALSE)</f>
        <v>2.5271929824561399</v>
      </c>
      <c r="BS924">
        <f>VLOOKUP(Table3[[#This Row],[Reference]],metron,11,FALSE)</f>
        <v>1.510877192982456</v>
      </c>
      <c r="BT924">
        <f>VLOOKUP(Table3[[#This Row],[Reference]],metron,12,FALSE)</f>
        <v>1.0163157894736841</v>
      </c>
      <c r="BU924">
        <f>VLOOKUP(Table3[[#This Row],[Reference]],metron,13,FALSE)</f>
        <v>0.67350877192982461</v>
      </c>
      <c r="BV924">
        <f>VLOOKUP(Table3[[#This Row],[Reference]],metron,14,FALSE)</f>
        <v>0.4442105263157895</v>
      </c>
      <c r="BW924">
        <f>VLOOKUP(Table3[[#This Row],[Reference]],metron,15,FALSE)</f>
        <v>12.80980392156863</v>
      </c>
      <c r="BX924">
        <f>VLOOKUP(Table3[[#This Row],[Reference]],metron,16,FALSE)</f>
        <v>9.6872549019607845</v>
      </c>
      <c r="BY924">
        <f>VLOOKUP(Table3[[#This Row],[Reference]],metron,17,FALSE)</f>
        <v>5.6491169610129957</v>
      </c>
      <c r="BZ924">
        <f>VLOOKUP(Table3[[#This Row],[Reference]],metron,18,FALSE)</f>
        <v>4.1379540153282237</v>
      </c>
      <c r="CA924">
        <f>VLOOKUP(Table3[[#This Row],[Reference]],metron,19,FALSE)</f>
        <v>7.1606869605556343</v>
      </c>
      <c r="CB924">
        <f>VLOOKUP(Table3[[#This Row],[Reference]],metron,20,FALSE)</f>
        <v>5.5493008866325608</v>
      </c>
      <c r="CC924">
        <f>VLOOKUP(Table3[[#This Row],[Reference]],metron,21,FALSE)</f>
        <v>12.9029029029029</v>
      </c>
      <c r="CD924">
        <f>VLOOKUP(Table3[[#This Row],[Reference]],metron,22,FALSE)</f>
        <v>13.75508842175509</v>
      </c>
      <c r="CE924">
        <f>VLOOKUP(Table3[[#This Row],[Reference]],metron,23,FALSE)</f>
        <v>1.5287356321839081</v>
      </c>
      <c r="CF924">
        <f>VLOOKUP(Table3[[#This Row],[Reference]],metron,24,FALSE)</f>
        <v>1.9664750957854411</v>
      </c>
      <c r="CG924">
        <f>VLOOKUP(Table3[[#This Row],[Reference]],metron,25,FALSE)</f>
        <v>8.8441890166028103E-2</v>
      </c>
      <c r="CH924">
        <f>VLOOKUP(Table3[[#This Row],[Reference]],metron,26,FALSE)</f>
        <v>0.13409961685823751</v>
      </c>
    </row>
    <row r="925" spans="1:86" hidden="1" x14ac:dyDescent="0.45">
      <c r="A925">
        <v>1629597600</v>
      </c>
      <c r="B925" t="s">
        <v>1321</v>
      </c>
      <c r="C925" t="s">
        <v>64</v>
      </c>
      <c r="D925" t="s">
        <v>65</v>
      </c>
      <c r="E925" t="s">
        <v>688</v>
      </c>
      <c r="F925" t="s">
        <v>671</v>
      </c>
      <c r="G925" t="s">
        <v>684</v>
      </c>
      <c r="H925">
        <v>6</v>
      </c>
      <c r="I925">
        <v>0.5</v>
      </c>
      <c r="J925">
        <v>2</v>
      </c>
      <c r="K925">
        <v>1.1100000000000001</v>
      </c>
      <c r="L925">
        <v>1.5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U925">
        <v>4</v>
      </c>
      <c r="V925">
        <v>2</v>
      </c>
      <c r="W925">
        <v>4</v>
      </c>
      <c r="X925">
        <v>0</v>
      </c>
      <c r="Y925">
        <v>2</v>
      </c>
      <c r="Z925">
        <v>0</v>
      </c>
      <c r="AA925">
        <v>1</v>
      </c>
      <c r="AB925">
        <v>3</v>
      </c>
      <c r="AC925">
        <v>2</v>
      </c>
      <c r="AD925">
        <v>0</v>
      </c>
      <c r="AE925">
        <v>14</v>
      </c>
      <c r="AF925">
        <v>7</v>
      </c>
      <c r="AG925">
        <v>3</v>
      </c>
      <c r="AH925">
        <v>4</v>
      </c>
      <c r="AI925">
        <v>11</v>
      </c>
      <c r="AJ925">
        <v>3</v>
      </c>
      <c r="AK925">
        <v>17</v>
      </c>
      <c r="AL925">
        <v>9</v>
      </c>
      <c r="AM925">
        <v>49</v>
      </c>
      <c r="AN925">
        <v>51</v>
      </c>
      <c r="AO925">
        <v>1.37</v>
      </c>
      <c r="AP925">
        <v>0.97</v>
      </c>
      <c r="AQ925">
        <v>2.25</v>
      </c>
      <c r="AR925">
        <v>75</v>
      </c>
      <c r="AS925">
        <v>100</v>
      </c>
      <c r="AT925">
        <v>25</v>
      </c>
      <c r="AU925">
        <v>0</v>
      </c>
      <c r="AV925">
        <v>0</v>
      </c>
      <c r="AW925">
        <v>25</v>
      </c>
      <c r="AX925">
        <v>75</v>
      </c>
      <c r="AY925">
        <v>25</v>
      </c>
      <c r="AZ925">
        <v>100</v>
      </c>
      <c r="BA925">
        <v>9.5</v>
      </c>
      <c r="BB925">
        <v>5.5</v>
      </c>
      <c r="BC925">
        <v>3.5</v>
      </c>
      <c r="BD925">
        <v>3.25</v>
      </c>
      <c r="BE925">
        <v>2.0499999999999998</v>
      </c>
      <c r="BF925">
        <f>(1/BC925+1/BD925+1/BE925-1)/3</f>
        <v>2.7070490485124665E-2</v>
      </c>
      <c r="BG925">
        <f>1/Table3[[#This Row],[odds_ft_home_team_win]]-Table3[[#This Row],[Margin/3]]</f>
        <v>0.25864379522916103</v>
      </c>
      <c r="BH925">
        <f>1/Table3[[#This Row],[odds_ft_draw]]-Table3[[#This Row],[Margin/3]]</f>
        <v>0.28062181720718304</v>
      </c>
      <c r="BI925">
        <f>1/Table3[[#This Row],[odds_ft_away_team_win]]-Table3[[#This Row],[Margin/3]]</f>
        <v>0.46073438756365587</v>
      </c>
      <c r="BJ925">
        <f>MROUND(Table3[[#This Row],[ProbH]]*100,2)/100</f>
        <v>0.26</v>
      </c>
      <c r="BK925">
        <v>1.39</v>
      </c>
      <c r="BL925">
        <v>2.1</v>
      </c>
      <c r="BM925">
        <v>3.5</v>
      </c>
      <c r="BN925">
        <v>6.75</v>
      </c>
      <c r="BO925">
        <v>1.95</v>
      </c>
      <c r="BP925">
        <v>1.83</v>
      </c>
      <c r="BQ925" t="s">
        <v>691</v>
      </c>
      <c r="BR925">
        <f>VLOOKUP(Table3[[#This Row],[Reference]],metron,10,FALSE)</f>
        <v>2.569449507838133</v>
      </c>
      <c r="BS925">
        <f>VLOOKUP(Table3[[#This Row],[Reference]],metron,11,FALSE)</f>
        <v>1.0936930368209989</v>
      </c>
      <c r="BT925">
        <f>VLOOKUP(Table3[[#This Row],[Reference]],metron,12,FALSE)</f>
        <v>1.475756471017134</v>
      </c>
      <c r="BU925">
        <f>VLOOKUP(Table3[[#This Row],[Reference]],metron,13,FALSE)</f>
        <v>0.50018228217280347</v>
      </c>
      <c r="BV925">
        <f>VLOOKUP(Table3[[#This Row],[Reference]],metron,14,FALSE)</f>
        <v>0.65220561429092239</v>
      </c>
      <c r="BW925">
        <f>VLOOKUP(Table3[[#This Row],[Reference]],metron,15,FALSE)</f>
        <v>10.905576679340941</v>
      </c>
      <c r="BX925">
        <f>VLOOKUP(Table3[[#This Row],[Reference]],metron,16,FALSE)</f>
        <v>12.06463878326996</v>
      </c>
      <c r="BY925">
        <f>VLOOKUP(Table3[[#This Row],[Reference]],metron,17,FALSE)</f>
        <v>4.2920127795527154</v>
      </c>
      <c r="BZ925">
        <f>VLOOKUP(Table3[[#This Row],[Reference]],metron,18,FALSE)</f>
        <v>5.0095846645367406</v>
      </c>
      <c r="CA925">
        <f>VLOOKUP(Table3[[#This Row],[Reference]],metron,19,FALSE)</f>
        <v>6.6135638997882253</v>
      </c>
      <c r="CB925">
        <f>VLOOKUP(Table3[[#This Row],[Reference]],metron,20,FALSE)</f>
        <v>7.055054118733219</v>
      </c>
      <c r="CC925">
        <f>VLOOKUP(Table3[[#This Row],[Reference]],metron,21,FALSE)</f>
        <v>12.94865211810013</v>
      </c>
      <c r="CD925">
        <f>VLOOKUP(Table3[[#This Row],[Reference]],metron,22,FALSE)</f>
        <v>13.189345314505781</v>
      </c>
      <c r="CE925">
        <f>VLOOKUP(Table3[[#This Row],[Reference]],metron,23,FALSE)</f>
        <v>1.771446078431373</v>
      </c>
      <c r="CF925">
        <f>VLOOKUP(Table3[[#This Row],[Reference]],metron,24,FALSE)</f>
        <v>1.809436274509804</v>
      </c>
      <c r="CG925">
        <f>VLOOKUP(Table3[[#This Row],[Reference]],metron,25,FALSE)</f>
        <v>0.1060049019607843</v>
      </c>
      <c r="CH925">
        <f>VLOOKUP(Table3[[#This Row],[Reference]],metron,26,FALSE)</f>
        <v>9.6813725490196081E-2</v>
      </c>
    </row>
    <row r="926" spans="1:86" hidden="1" x14ac:dyDescent="0.45">
      <c r="A926">
        <v>1629599760</v>
      </c>
      <c r="B926" t="s">
        <v>1322</v>
      </c>
      <c r="C926" t="s">
        <v>64</v>
      </c>
      <c r="D926" t="s">
        <v>65</v>
      </c>
      <c r="E926" t="s">
        <v>704</v>
      </c>
      <c r="F926" t="s">
        <v>666</v>
      </c>
      <c r="G926" t="s">
        <v>720</v>
      </c>
      <c r="H926">
        <v>6</v>
      </c>
      <c r="I926">
        <v>2.33</v>
      </c>
      <c r="J926">
        <v>2</v>
      </c>
      <c r="K926">
        <v>1.79</v>
      </c>
      <c r="L926">
        <v>1.32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U926">
        <v>4</v>
      </c>
      <c r="V926">
        <v>4</v>
      </c>
      <c r="W926">
        <v>1</v>
      </c>
      <c r="X926">
        <v>1</v>
      </c>
      <c r="Y926">
        <v>3</v>
      </c>
      <c r="Z926">
        <v>0</v>
      </c>
      <c r="AA926">
        <v>0</v>
      </c>
      <c r="AB926">
        <v>2</v>
      </c>
      <c r="AC926">
        <v>2</v>
      </c>
      <c r="AD926">
        <v>1</v>
      </c>
      <c r="AE926">
        <v>9</v>
      </c>
      <c r="AF926">
        <v>12</v>
      </c>
      <c r="AG926">
        <v>0</v>
      </c>
      <c r="AH926">
        <v>5</v>
      </c>
      <c r="AI926">
        <v>9</v>
      </c>
      <c r="AJ926">
        <v>7</v>
      </c>
      <c r="AK926">
        <v>14</v>
      </c>
      <c r="AL926">
        <v>17</v>
      </c>
      <c r="AM926">
        <v>49</v>
      </c>
      <c r="AN926">
        <v>51</v>
      </c>
      <c r="AO926">
        <v>0.91</v>
      </c>
      <c r="AP926">
        <v>1.34</v>
      </c>
      <c r="AQ926">
        <v>1.84</v>
      </c>
      <c r="AR926">
        <v>34</v>
      </c>
      <c r="AS926">
        <v>75</v>
      </c>
      <c r="AT926">
        <v>17</v>
      </c>
      <c r="AU926">
        <v>17</v>
      </c>
      <c r="AV926">
        <v>0</v>
      </c>
      <c r="AW926">
        <v>0</v>
      </c>
      <c r="AX926">
        <v>34</v>
      </c>
      <c r="AY926">
        <v>59</v>
      </c>
      <c r="AZ926">
        <v>75</v>
      </c>
      <c r="BA926">
        <v>8.83</v>
      </c>
      <c r="BB926">
        <v>4.67</v>
      </c>
      <c r="BC926">
        <v>1.65</v>
      </c>
      <c r="BD926">
        <v>3.6</v>
      </c>
      <c r="BE926">
        <v>5.25</v>
      </c>
      <c r="BF926">
        <f>(1/BC926+1/BD926+1/BE926-1)/3</f>
        <v>2.4771524771524778E-2</v>
      </c>
      <c r="BG926">
        <f>1/Table3[[#This Row],[odds_ft_home_team_win]]-Table3[[#This Row],[Margin/3]]</f>
        <v>0.5812890812890813</v>
      </c>
      <c r="BH926">
        <f>1/Table3[[#This Row],[odds_ft_draw]]-Table3[[#This Row],[Margin/3]]</f>
        <v>0.25300625300625301</v>
      </c>
      <c r="BI926">
        <f>1/Table3[[#This Row],[odds_ft_away_team_win]]-Table3[[#This Row],[Margin/3]]</f>
        <v>0.16570466570466569</v>
      </c>
      <c r="BJ926">
        <f>MROUND(Table3[[#This Row],[ProbH]]*100,2)/100</f>
        <v>0.57999999999999996</v>
      </c>
      <c r="BK926">
        <v>1.32</v>
      </c>
      <c r="BL926">
        <v>1.91</v>
      </c>
      <c r="BM926">
        <v>3.1</v>
      </c>
      <c r="BN926">
        <v>6</v>
      </c>
      <c r="BO926">
        <v>1.91</v>
      </c>
      <c r="BP926">
        <v>1.87</v>
      </c>
      <c r="BQ926" t="s">
        <v>1255</v>
      </c>
      <c r="BR926">
        <f>VLOOKUP(Table3[[#This Row],[Reference]],metron,10,FALSE)</f>
        <v>2.6362999299229148</v>
      </c>
      <c r="BS926">
        <f>VLOOKUP(Table3[[#This Row],[Reference]],metron,11,FALSE)</f>
        <v>1.7619715019855171</v>
      </c>
      <c r="BT926">
        <f>VLOOKUP(Table3[[#This Row],[Reference]],metron,12,FALSE)</f>
        <v>0.87432842793739785</v>
      </c>
      <c r="BU926">
        <f>VLOOKUP(Table3[[#This Row],[Reference]],metron,13,FALSE)</f>
        <v>0.78411214953271025</v>
      </c>
      <c r="BV926">
        <f>VLOOKUP(Table3[[#This Row],[Reference]],metron,14,FALSE)</f>
        <v>0.38060747663551397</v>
      </c>
      <c r="BW926">
        <f>VLOOKUP(Table3[[#This Row],[Reference]],metron,15,FALSE)</f>
        <v>14.215499378367181</v>
      </c>
      <c r="BX926">
        <f>VLOOKUP(Table3[[#This Row],[Reference]],metron,16,FALSE)</f>
        <v>8.9523612261806136</v>
      </c>
      <c r="BY926">
        <f>VLOOKUP(Table3[[#This Row],[Reference]],metron,17,FALSE)</f>
        <v>6.3083121289228163</v>
      </c>
      <c r="BZ926">
        <f>VLOOKUP(Table3[[#This Row],[Reference]],metron,18,FALSE)</f>
        <v>3.7757524374735061</v>
      </c>
      <c r="CA926">
        <f>VLOOKUP(Table3[[#This Row],[Reference]],metron,19,FALSE)</f>
        <v>7.9071872494443642</v>
      </c>
      <c r="CB926">
        <f>VLOOKUP(Table3[[#This Row],[Reference]],metron,20,FALSE)</f>
        <v>5.1766087887071075</v>
      </c>
      <c r="CC926">
        <f>VLOOKUP(Table3[[#This Row],[Reference]],metron,21,FALSE)</f>
        <v>12.634239592183521</v>
      </c>
      <c r="CD926">
        <f>VLOOKUP(Table3[[#This Row],[Reference]],metron,22,FALSE)</f>
        <v>13.597706032285471</v>
      </c>
      <c r="CE926">
        <f>VLOOKUP(Table3[[#This Row],[Reference]],metron,23,FALSE)</f>
        <v>1.365400161681487</v>
      </c>
      <c r="CF926">
        <f>VLOOKUP(Table3[[#This Row],[Reference]],metron,24,FALSE)</f>
        <v>1.963621665319321</v>
      </c>
      <c r="CG926">
        <f>VLOOKUP(Table3[[#This Row],[Reference]],metron,25,FALSE)</f>
        <v>7.1544058205335492E-2</v>
      </c>
      <c r="CH926">
        <f>VLOOKUP(Table3[[#This Row],[Reference]],metron,26,FALSE)</f>
        <v>0.1216653193209378</v>
      </c>
    </row>
    <row r="927" spans="1:86" hidden="1" x14ac:dyDescent="0.45">
      <c r="A927">
        <v>1629651600</v>
      </c>
      <c r="B927" t="s">
        <v>1323</v>
      </c>
      <c r="C927" t="s">
        <v>64</v>
      </c>
      <c r="D927" t="s">
        <v>65</v>
      </c>
      <c r="E927" t="s">
        <v>682</v>
      </c>
      <c r="F927" t="s">
        <v>700</v>
      </c>
      <c r="G927" t="s">
        <v>996</v>
      </c>
      <c r="H927">
        <v>6</v>
      </c>
      <c r="I927">
        <v>0.67</v>
      </c>
      <c r="J927">
        <v>0.67</v>
      </c>
      <c r="K927">
        <v>1.58</v>
      </c>
      <c r="L927">
        <v>1.42</v>
      </c>
      <c r="M927">
        <v>2</v>
      </c>
      <c r="N927">
        <v>0</v>
      </c>
      <c r="O927">
        <v>2</v>
      </c>
      <c r="P927">
        <v>0</v>
      </c>
      <c r="Q927">
        <v>0</v>
      </c>
      <c r="R927">
        <v>0</v>
      </c>
      <c r="S927" t="s">
        <v>1324</v>
      </c>
      <c r="U927">
        <v>8</v>
      </c>
      <c r="V927">
        <v>4</v>
      </c>
      <c r="W927">
        <v>2</v>
      </c>
      <c r="X927">
        <v>0</v>
      </c>
      <c r="Y927">
        <v>1</v>
      </c>
      <c r="Z927">
        <v>0</v>
      </c>
      <c r="AA927">
        <v>2</v>
      </c>
      <c r="AB927">
        <v>0</v>
      </c>
      <c r="AC927">
        <v>0</v>
      </c>
      <c r="AD927">
        <v>1</v>
      </c>
      <c r="AE927">
        <v>24</v>
      </c>
      <c r="AF927">
        <v>15</v>
      </c>
      <c r="AG927">
        <v>8</v>
      </c>
      <c r="AH927">
        <v>3</v>
      </c>
      <c r="AI927">
        <v>16</v>
      </c>
      <c r="AJ927">
        <v>12</v>
      </c>
      <c r="AK927">
        <v>13</v>
      </c>
      <c r="AL927">
        <v>13</v>
      </c>
      <c r="AM927">
        <v>49</v>
      </c>
      <c r="AN927">
        <v>51</v>
      </c>
      <c r="AO927">
        <v>2.48</v>
      </c>
      <c r="AP927">
        <v>1.31</v>
      </c>
      <c r="AQ927">
        <v>1.67</v>
      </c>
      <c r="AR927">
        <v>50</v>
      </c>
      <c r="AS927">
        <v>67</v>
      </c>
      <c r="AT927">
        <v>17</v>
      </c>
      <c r="AU927">
        <v>17</v>
      </c>
      <c r="AV927">
        <v>0</v>
      </c>
      <c r="AW927">
        <v>17</v>
      </c>
      <c r="AX927">
        <v>50</v>
      </c>
      <c r="AY927">
        <v>17</v>
      </c>
      <c r="AZ927">
        <v>67</v>
      </c>
      <c r="BA927">
        <v>6.33</v>
      </c>
      <c r="BB927">
        <v>6.34</v>
      </c>
      <c r="BC927">
        <v>2.85</v>
      </c>
      <c r="BD927">
        <v>3</v>
      </c>
      <c r="BE927">
        <v>2.5</v>
      </c>
      <c r="BF927">
        <f>(1/BC927+1/BD927+1/BE927-1)/3</f>
        <v>2.8070175438596429E-2</v>
      </c>
      <c r="BG927">
        <f>1/Table3[[#This Row],[odds_ft_home_team_win]]-Table3[[#This Row],[Margin/3]]</f>
        <v>0.32280701754385971</v>
      </c>
      <c r="BH927">
        <f>1/Table3[[#This Row],[odds_ft_draw]]-Table3[[#This Row],[Margin/3]]</f>
        <v>0.3052631578947369</v>
      </c>
      <c r="BI927">
        <f>1/Table3[[#This Row],[odds_ft_away_team_win]]-Table3[[#This Row],[Margin/3]]</f>
        <v>0.37192982456140361</v>
      </c>
      <c r="BJ927">
        <f>MROUND(Table3[[#This Row],[ProbH]]*100,2)/100</f>
        <v>0.32</v>
      </c>
      <c r="BK927">
        <v>1.43</v>
      </c>
      <c r="BL927">
        <v>2.15</v>
      </c>
      <c r="BM927">
        <v>3.65</v>
      </c>
      <c r="BN927">
        <v>7</v>
      </c>
      <c r="BO927">
        <v>1.95</v>
      </c>
      <c r="BP927">
        <v>1.83</v>
      </c>
      <c r="BQ927" t="s">
        <v>675</v>
      </c>
      <c r="BR927">
        <f>VLOOKUP(Table3[[#This Row],[Reference]],metron,10,FALSE)</f>
        <v>2.5313454284174597</v>
      </c>
      <c r="BS927">
        <f>VLOOKUP(Table3[[#This Row],[Reference]],metron,11,FALSE)</f>
        <v>1.210167055864918</v>
      </c>
      <c r="BT927">
        <f>VLOOKUP(Table3[[#This Row],[Reference]],metron,12,FALSE)</f>
        <v>1.3211783725525419</v>
      </c>
      <c r="BU927">
        <f>VLOOKUP(Table3[[#This Row],[Reference]],metron,13,FALSE)</f>
        <v>0.53135669362084459</v>
      </c>
      <c r="BV927">
        <f>VLOOKUP(Table3[[#This Row],[Reference]],metron,14,FALSE)</f>
        <v>0.55633423180592989</v>
      </c>
      <c r="BW927">
        <f>VLOOKUP(Table3[[#This Row],[Reference]],metron,15,FALSE)</f>
        <v>11.21109010712035</v>
      </c>
      <c r="BX927">
        <f>VLOOKUP(Table3[[#This Row],[Reference]],metron,16,FALSE)</f>
        <v>11.01700787401575</v>
      </c>
      <c r="BY927">
        <f>VLOOKUP(Table3[[#This Row],[Reference]],metron,17,FALSE)</f>
        <v>4.6792332268370611</v>
      </c>
      <c r="BZ927">
        <f>VLOOKUP(Table3[[#This Row],[Reference]],metron,18,FALSE)</f>
        <v>4.7080804854679013</v>
      </c>
      <c r="CA927">
        <f>VLOOKUP(Table3[[#This Row],[Reference]],metron,19,FALSE)</f>
        <v>6.5318568802832893</v>
      </c>
      <c r="CB927">
        <f>VLOOKUP(Table3[[#This Row],[Reference]],metron,20,FALSE)</f>
        <v>6.3089273885478487</v>
      </c>
      <c r="CC927">
        <f>VLOOKUP(Table3[[#This Row],[Reference]],metron,21,FALSE)</f>
        <v>12.72547770700637</v>
      </c>
      <c r="CD927">
        <f>VLOOKUP(Table3[[#This Row],[Reference]],metron,22,FALSE)</f>
        <v>13.06847133757962</v>
      </c>
      <c r="CE927">
        <f>VLOOKUP(Table3[[#This Row],[Reference]],metron,23,FALSE)</f>
        <v>1.6902356902356901</v>
      </c>
      <c r="CF927">
        <f>VLOOKUP(Table3[[#This Row],[Reference]],metron,24,FALSE)</f>
        <v>1.8050198959289869</v>
      </c>
      <c r="CG927">
        <f>VLOOKUP(Table3[[#This Row],[Reference]],metron,25,FALSE)</f>
        <v>0.105907560453015</v>
      </c>
      <c r="CH927">
        <f>VLOOKUP(Table3[[#This Row],[Reference]],metron,26,FALSE)</f>
        <v>0.1141720232629324</v>
      </c>
    </row>
    <row r="928" spans="1:86" hidden="1" x14ac:dyDescent="0.45">
      <c r="A928">
        <v>1629669600</v>
      </c>
      <c r="B928" t="s">
        <v>1325</v>
      </c>
      <c r="C928" t="s">
        <v>64</v>
      </c>
      <c r="D928" t="s">
        <v>65</v>
      </c>
      <c r="E928" t="s">
        <v>694</v>
      </c>
      <c r="F928" t="s">
        <v>676</v>
      </c>
      <c r="G928" t="s">
        <v>668</v>
      </c>
      <c r="H928">
        <v>6</v>
      </c>
      <c r="I928">
        <v>3</v>
      </c>
      <c r="J928">
        <v>0.5</v>
      </c>
      <c r="K928">
        <v>1.9</v>
      </c>
      <c r="L928">
        <v>0.53</v>
      </c>
      <c r="M928">
        <v>2</v>
      </c>
      <c r="N928">
        <v>0</v>
      </c>
      <c r="O928">
        <v>2</v>
      </c>
      <c r="P928">
        <v>0</v>
      </c>
      <c r="Q928">
        <v>0</v>
      </c>
      <c r="R928">
        <v>0</v>
      </c>
      <c r="S928" t="s">
        <v>1326</v>
      </c>
      <c r="U928">
        <v>3</v>
      </c>
      <c r="V928">
        <v>2</v>
      </c>
      <c r="W928">
        <v>0</v>
      </c>
      <c r="X928">
        <v>0</v>
      </c>
      <c r="Y928">
        <v>3</v>
      </c>
      <c r="Z928">
        <v>1</v>
      </c>
      <c r="AA928">
        <v>0</v>
      </c>
      <c r="AB928">
        <v>0</v>
      </c>
      <c r="AC928">
        <v>2</v>
      </c>
      <c r="AD928">
        <v>2</v>
      </c>
      <c r="AE928">
        <v>16</v>
      </c>
      <c r="AF928">
        <v>6</v>
      </c>
      <c r="AG928">
        <v>7</v>
      </c>
      <c r="AH928">
        <v>2</v>
      </c>
      <c r="AI928">
        <v>9</v>
      </c>
      <c r="AJ928">
        <v>4</v>
      </c>
      <c r="AK928">
        <v>7</v>
      </c>
      <c r="AL928">
        <v>12</v>
      </c>
      <c r="AM928">
        <v>63</v>
      </c>
      <c r="AN928">
        <v>37</v>
      </c>
      <c r="AO928">
        <v>1.98</v>
      </c>
      <c r="AP928">
        <v>0.91</v>
      </c>
      <c r="AQ928">
        <v>2.5</v>
      </c>
      <c r="AR928">
        <v>75</v>
      </c>
      <c r="AS928">
        <v>100</v>
      </c>
      <c r="AT928">
        <v>50</v>
      </c>
      <c r="AU928">
        <v>0</v>
      </c>
      <c r="AV928">
        <v>0</v>
      </c>
      <c r="AW928">
        <v>25</v>
      </c>
      <c r="AX928">
        <v>100</v>
      </c>
      <c r="AY928">
        <v>50</v>
      </c>
      <c r="AZ928">
        <v>75</v>
      </c>
      <c r="BA928">
        <v>7</v>
      </c>
      <c r="BB928">
        <v>2.5</v>
      </c>
      <c r="BC928">
        <v>1.5</v>
      </c>
      <c r="BD928">
        <v>3.8</v>
      </c>
      <c r="BE928">
        <v>5.75</v>
      </c>
      <c r="BF928">
        <f>(1/BC928+1/BD928+1/BE928-1)/3</f>
        <v>3.4579201627256584E-2</v>
      </c>
      <c r="BG928">
        <f>1/Table3[[#This Row],[odds_ft_home_team_win]]-Table3[[#This Row],[Margin/3]]</f>
        <v>0.63208746503941005</v>
      </c>
      <c r="BH928">
        <f>1/Table3[[#This Row],[odds_ft_draw]]-Table3[[#This Row],[Margin/3]]</f>
        <v>0.22857869310958551</v>
      </c>
      <c r="BI928">
        <f>1/Table3[[#This Row],[odds_ft_away_team_win]]-Table3[[#This Row],[Margin/3]]</f>
        <v>0.13933384185100428</v>
      </c>
      <c r="BJ928">
        <f>MROUND(Table3[[#This Row],[ProbH]]*100,2)/100</f>
        <v>0.64</v>
      </c>
      <c r="BK928">
        <v>1.32</v>
      </c>
      <c r="BL928">
        <v>1.8</v>
      </c>
      <c r="BM928">
        <v>3.1</v>
      </c>
      <c r="BN928">
        <v>5.75</v>
      </c>
      <c r="BO928">
        <v>2</v>
      </c>
      <c r="BP928">
        <v>1.77</v>
      </c>
      <c r="BQ928" t="s">
        <v>770</v>
      </c>
      <c r="BR928">
        <f>VLOOKUP(Table3[[#This Row],[Reference]],metron,10,FALSE)</f>
        <v>2.8343749999999996</v>
      </c>
      <c r="BS928">
        <f>VLOOKUP(Table3[[#This Row],[Reference]],metron,11,FALSE)</f>
        <v>1.980803571428571</v>
      </c>
      <c r="BT928">
        <f>VLOOKUP(Table3[[#This Row],[Reference]],metron,12,FALSE)</f>
        <v>0.85357142857142854</v>
      </c>
      <c r="BU928">
        <f>VLOOKUP(Table3[[#This Row],[Reference]],metron,13,FALSE)</f>
        <v>0.8683035714285714</v>
      </c>
      <c r="BV928">
        <f>VLOOKUP(Table3[[#This Row],[Reference]],metron,14,FALSE)</f>
        <v>0.36607142857142849</v>
      </c>
      <c r="BW928">
        <f>VLOOKUP(Table3[[#This Row],[Reference]],metron,15,FALSE)</f>
        <v>15.03980099502488</v>
      </c>
      <c r="BX928">
        <f>VLOOKUP(Table3[[#This Row],[Reference]],metron,16,FALSE)</f>
        <v>8.6326699834162515</v>
      </c>
      <c r="BY928">
        <f>VLOOKUP(Table3[[#This Row],[Reference]],metron,17,FALSE)</f>
        <v>6.5189234650967203</v>
      </c>
      <c r="BZ928">
        <f>VLOOKUP(Table3[[#This Row],[Reference]],metron,18,FALSE)</f>
        <v>3.4507989907485279</v>
      </c>
      <c r="CA928">
        <f>VLOOKUP(Table3[[#This Row],[Reference]],metron,19,FALSE)</f>
        <v>8.5208775299281605</v>
      </c>
      <c r="CB928">
        <f>VLOOKUP(Table3[[#This Row],[Reference]],metron,20,FALSE)</f>
        <v>5.181870992667724</v>
      </c>
      <c r="CC928">
        <f>VLOOKUP(Table3[[#This Row],[Reference]],metron,21,FALSE)</f>
        <v>12.48566610455312</v>
      </c>
      <c r="CD928">
        <f>VLOOKUP(Table3[[#This Row],[Reference]],metron,22,FALSE)</f>
        <v>13.573355817875211</v>
      </c>
      <c r="CE928">
        <f>VLOOKUP(Table3[[#This Row],[Reference]],metron,23,FALSE)</f>
        <v>1.395273023634882</v>
      </c>
      <c r="CF928">
        <f>VLOOKUP(Table3[[#This Row],[Reference]],metron,24,FALSE)</f>
        <v>2.0586797066014668</v>
      </c>
      <c r="CG928">
        <f>VLOOKUP(Table3[[#This Row],[Reference]],metron,25,FALSE)</f>
        <v>6.8459657701711488E-2</v>
      </c>
      <c r="CH928">
        <f>VLOOKUP(Table3[[#This Row],[Reference]],metron,26,FALSE)</f>
        <v>0.12713936430317849</v>
      </c>
    </row>
    <row r="929" spans="1:86" hidden="1" x14ac:dyDescent="0.45">
      <c r="A929">
        <v>1629676800</v>
      </c>
      <c r="B929" t="s">
        <v>1327</v>
      </c>
      <c r="C929" t="s">
        <v>64</v>
      </c>
      <c r="D929" t="s">
        <v>65</v>
      </c>
      <c r="E929" t="s">
        <v>660</v>
      </c>
      <c r="F929" t="s">
        <v>689</v>
      </c>
      <c r="G929" t="s">
        <v>65</v>
      </c>
      <c r="H929">
        <v>6</v>
      </c>
      <c r="I929">
        <v>1</v>
      </c>
      <c r="J929">
        <v>0.5</v>
      </c>
      <c r="K929">
        <v>1.24</v>
      </c>
      <c r="L929">
        <v>0.71</v>
      </c>
      <c r="M929">
        <v>1</v>
      </c>
      <c r="N929">
        <v>0</v>
      </c>
      <c r="O929">
        <v>1</v>
      </c>
      <c r="P929">
        <v>0</v>
      </c>
      <c r="Q929">
        <v>0</v>
      </c>
      <c r="R929">
        <v>0</v>
      </c>
      <c r="S929">
        <v>84</v>
      </c>
      <c r="U929">
        <v>2</v>
      </c>
      <c r="V929">
        <v>3</v>
      </c>
      <c r="W929">
        <v>0</v>
      </c>
      <c r="X929">
        <v>0</v>
      </c>
      <c r="Y929">
        <v>1</v>
      </c>
      <c r="Z929">
        <v>0</v>
      </c>
      <c r="AA929">
        <v>0</v>
      </c>
      <c r="AB929">
        <v>0</v>
      </c>
      <c r="AC929">
        <v>0</v>
      </c>
      <c r="AD929">
        <v>1</v>
      </c>
      <c r="AE929">
        <v>10</v>
      </c>
      <c r="AF929">
        <v>13</v>
      </c>
      <c r="AG929">
        <v>6</v>
      </c>
      <c r="AH929">
        <v>3</v>
      </c>
      <c r="AI929">
        <v>4</v>
      </c>
      <c r="AJ929">
        <v>10</v>
      </c>
      <c r="AK929">
        <v>14</v>
      </c>
      <c r="AL929">
        <v>7</v>
      </c>
      <c r="AM929">
        <v>36</v>
      </c>
      <c r="AN929">
        <v>64</v>
      </c>
      <c r="AO929">
        <v>1.3</v>
      </c>
      <c r="AP929">
        <v>1.22</v>
      </c>
      <c r="AQ929">
        <v>3</v>
      </c>
      <c r="AR929">
        <v>42</v>
      </c>
      <c r="AS929">
        <v>100</v>
      </c>
      <c r="AT929">
        <v>75</v>
      </c>
      <c r="AU929">
        <v>25</v>
      </c>
      <c r="AV929">
        <v>0</v>
      </c>
      <c r="AW929">
        <v>59</v>
      </c>
      <c r="AX929">
        <v>75</v>
      </c>
      <c r="AY929">
        <v>67</v>
      </c>
      <c r="AZ929">
        <v>100</v>
      </c>
      <c r="BA929">
        <v>7.33</v>
      </c>
      <c r="BB929">
        <v>2.67</v>
      </c>
      <c r="BC929">
        <v>1.8</v>
      </c>
      <c r="BD929">
        <v>3.55</v>
      </c>
      <c r="BE929">
        <v>4.1500000000000004</v>
      </c>
      <c r="BF929">
        <f>(1/BC929+1/BD929+1/BE929-1)/3</f>
        <v>2.6069850607437568E-2</v>
      </c>
      <c r="BG929">
        <f>1/Table3[[#This Row],[odds_ft_home_team_win]]-Table3[[#This Row],[Margin/3]]</f>
        <v>0.52948570494811797</v>
      </c>
      <c r="BH929">
        <f>1/Table3[[#This Row],[odds_ft_draw]]-Table3[[#This Row],[Margin/3]]</f>
        <v>0.25562029023763289</v>
      </c>
      <c r="BI929">
        <f>1/Table3[[#This Row],[odds_ft_away_team_win]]-Table3[[#This Row],[Margin/3]]</f>
        <v>0.21489400481424914</v>
      </c>
      <c r="BJ929">
        <f>MROUND(Table3[[#This Row],[ProbH]]*100,2)/100</f>
        <v>0.52</v>
      </c>
      <c r="BK929">
        <v>1.37</v>
      </c>
      <c r="BL929">
        <v>2</v>
      </c>
      <c r="BM929">
        <v>3.4</v>
      </c>
      <c r="BN929">
        <v>6.5</v>
      </c>
      <c r="BO929">
        <v>1.95</v>
      </c>
      <c r="BP929">
        <v>1.8</v>
      </c>
      <c r="BQ929" t="s">
        <v>664</v>
      </c>
      <c r="BR929">
        <f>VLOOKUP(Table3[[#This Row],[Reference]],metron,10,FALSE)</f>
        <v>2.5967403582378576</v>
      </c>
      <c r="BS929">
        <f>VLOOKUP(Table3[[#This Row],[Reference]],metron,11,FALSE)</f>
        <v>1.625948039373891</v>
      </c>
      <c r="BT929">
        <f>VLOOKUP(Table3[[#This Row],[Reference]],metron,12,FALSE)</f>
        <v>0.97079231886396644</v>
      </c>
      <c r="BU929">
        <f>VLOOKUP(Table3[[#This Row],[Reference]],metron,13,FALSE)</f>
        <v>0.71433182698515174</v>
      </c>
      <c r="BV929">
        <f>VLOOKUP(Table3[[#This Row],[Reference]],metron,14,FALSE)</f>
        <v>0.43011620400258233</v>
      </c>
      <c r="BW929">
        <f>VLOOKUP(Table3[[#This Row],[Reference]],metron,15,FALSE)</f>
        <v>13.39951055368614</v>
      </c>
      <c r="BX929">
        <f>VLOOKUP(Table3[[#This Row],[Reference]],metron,16,FALSE)</f>
        <v>9.4252064851636579</v>
      </c>
      <c r="BY929">
        <f>VLOOKUP(Table3[[#This Row],[Reference]],metron,17,FALSE)</f>
        <v>5.7628422023992618</v>
      </c>
      <c r="BZ929">
        <f>VLOOKUP(Table3[[#This Row],[Reference]],metron,18,FALSE)</f>
        <v>3.9375576745616732</v>
      </c>
      <c r="CA929">
        <f>VLOOKUP(Table3[[#This Row],[Reference]],metron,19,FALSE)</f>
        <v>7.636668351286878</v>
      </c>
      <c r="CB929">
        <f>VLOOKUP(Table3[[#This Row],[Reference]],metron,20,FALSE)</f>
        <v>5.4876488106019847</v>
      </c>
      <c r="CC929">
        <f>VLOOKUP(Table3[[#This Row],[Reference]],metron,21,FALSE)</f>
        <v>12.460420531849101</v>
      </c>
      <c r="CD929">
        <f>VLOOKUP(Table3[[#This Row],[Reference]],metron,22,FALSE)</f>
        <v>13.44897959183673</v>
      </c>
      <c r="CE929">
        <f>VLOOKUP(Table3[[#This Row],[Reference]],metron,23,FALSE)</f>
        <v>1.462202380952381</v>
      </c>
      <c r="CF929">
        <f>VLOOKUP(Table3[[#This Row],[Reference]],metron,24,FALSE)</f>
        <v>2.01547619047619</v>
      </c>
      <c r="CG929">
        <f>VLOOKUP(Table3[[#This Row],[Reference]],metron,25,FALSE)</f>
        <v>7.7380952380952384E-2</v>
      </c>
      <c r="CH929">
        <f>VLOOKUP(Table3[[#This Row],[Reference]],metron,26,FALSE)</f>
        <v>0.13754093480202439</v>
      </c>
    </row>
    <row r="930" spans="1:86" hidden="1" x14ac:dyDescent="0.45">
      <c r="A930">
        <v>1629684000</v>
      </c>
      <c r="B930" t="s">
        <v>1328</v>
      </c>
      <c r="C930" t="s">
        <v>64</v>
      </c>
      <c r="D930" t="s">
        <v>65</v>
      </c>
      <c r="E930" t="s">
        <v>683</v>
      </c>
      <c r="F930" t="s">
        <v>693</v>
      </c>
      <c r="G930" t="s">
        <v>678</v>
      </c>
      <c r="H930">
        <v>6</v>
      </c>
      <c r="I930">
        <v>0.5</v>
      </c>
      <c r="J930">
        <v>0</v>
      </c>
      <c r="K930">
        <v>1.24</v>
      </c>
      <c r="L930">
        <v>1.42</v>
      </c>
      <c r="M930">
        <v>0</v>
      </c>
      <c r="N930">
        <v>2</v>
      </c>
      <c r="O930">
        <v>2</v>
      </c>
      <c r="P930">
        <v>1</v>
      </c>
      <c r="Q930">
        <v>0</v>
      </c>
      <c r="R930">
        <v>1</v>
      </c>
      <c r="T930" t="s">
        <v>1329</v>
      </c>
      <c r="U930">
        <v>4</v>
      </c>
      <c r="V930">
        <v>2</v>
      </c>
      <c r="W930">
        <v>2</v>
      </c>
      <c r="X930">
        <v>0</v>
      </c>
      <c r="Y930">
        <v>2</v>
      </c>
      <c r="Z930">
        <v>0</v>
      </c>
      <c r="AA930">
        <v>0</v>
      </c>
      <c r="AB930">
        <v>2</v>
      </c>
      <c r="AC930">
        <v>1</v>
      </c>
      <c r="AD930">
        <v>1</v>
      </c>
      <c r="AE930">
        <v>19</v>
      </c>
      <c r="AF930">
        <v>13</v>
      </c>
      <c r="AG930">
        <v>3</v>
      </c>
      <c r="AH930">
        <v>6</v>
      </c>
      <c r="AI930">
        <v>16</v>
      </c>
      <c r="AJ930">
        <v>7</v>
      </c>
      <c r="AK930">
        <v>10</v>
      </c>
      <c r="AL930">
        <v>13</v>
      </c>
      <c r="AM930">
        <v>57</v>
      </c>
      <c r="AN930">
        <v>43</v>
      </c>
      <c r="AO930">
        <v>1.79</v>
      </c>
      <c r="AP930">
        <v>1.5</v>
      </c>
      <c r="AQ930">
        <v>2</v>
      </c>
      <c r="AR930">
        <v>50</v>
      </c>
      <c r="AS930">
        <v>50</v>
      </c>
      <c r="AT930">
        <v>50</v>
      </c>
      <c r="AU930">
        <v>25</v>
      </c>
      <c r="AV930">
        <v>0</v>
      </c>
      <c r="AW930">
        <v>25</v>
      </c>
      <c r="AX930">
        <v>75</v>
      </c>
      <c r="AY930">
        <v>25</v>
      </c>
      <c r="AZ930">
        <v>50</v>
      </c>
      <c r="BA930">
        <v>8</v>
      </c>
      <c r="BB930">
        <v>3</v>
      </c>
      <c r="BC930">
        <v>3.3</v>
      </c>
      <c r="BD930">
        <v>3.1</v>
      </c>
      <c r="BE930">
        <v>2.15</v>
      </c>
      <c r="BF930">
        <f>(1/BC930+1/BD930+1/BE930-1)/3</f>
        <v>3.0242409087120281E-2</v>
      </c>
      <c r="BG930">
        <f>1/Table3[[#This Row],[odds_ft_home_team_win]]-Table3[[#This Row],[Margin/3]]</f>
        <v>0.27278789394318276</v>
      </c>
      <c r="BH930">
        <f>1/Table3[[#This Row],[odds_ft_draw]]-Table3[[#This Row],[Margin/3]]</f>
        <v>0.29233823607417003</v>
      </c>
      <c r="BI930">
        <f>1/Table3[[#This Row],[odds_ft_away_team_win]]-Table3[[#This Row],[Margin/3]]</f>
        <v>0.43487386998264715</v>
      </c>
      <c r="BJ930">
        <f>MROUND(Table3[[#This Row],[ProbH]]*100,2)/100</f>
        <v>0.28000000000000003</v>
      </c>
      <c r="BK930">
        <v>1.47</v>
      </c>
      <c r="BL930">
        <v>2.25</v>
      </c>
      <c r="BM930">
        <v>3.9</v>
      </c>
      <c r="BN930">
        <v>7.5</v>
      </c>
      <c r="BO930">
        <v>2.0499999999999998</v>
      </c>
      <c r="BP930">
        <v>1.74</v>
      </c>
      <c r="BQ930" t="s">
        <v>726</v>
      </c>
      <c r="BR930">
        <f>VLOOKUP(Table3[[#This Row],[Reference]],metron,10,FALSE)</f>
        <v>2.5445607358071678</v>
      </c>
      <c r="BS930">
        <f>VLOOKUP(Table3[[#This Row],[Reference]],metron,11,FALSE)</f>
        <v>1.128766254360926</v>
      </c>
      <c r="BT930">
        <f>VLOOKUP(Table3[[#This Row],[Reference]],metron,12,FALSE)</f>
        <v>1.415794481446242</v>
      </c>
      <c r="BU930">
        <f>VLOOKUP(Table3[[#This Row],[Reference]],metron,13,FALSE)</f>
        <v>0.49635267998731369</v>
      </c>
      <c r="BV930">
        <f>VLOOKUP(Table3[[#This Row],[Reference]],metron,14,FALSE)</f>
        <v>0.61084681255946716</v>
      </c>
      <c r="BW930">
        <f>VLOOKUP(Table3[[#This Row],[Reference]],metron,15,FALSE)</f>
        <v>11.04442036836403</v>
      </c>
      <c r="BX930">
        <f>VLOOKUP(Table3[[#This Row],[Reference]],metron,16,FALSE)</f>
        <v>11.38840736728061</v>
      </c>
      <c r="BY930">
        <f>VLOOKUP(Table3[[#This Row],[Reference]],metron,17,FALSE)</f>
        <v>4.5379574003276897</v>
      </c>
      <c r="BZ930">
        <f>VLOOKUP(Table3[[#This Row],[Reference]],metron,18,FALSE)</f>
        <v>4.8481703986892413</v>
      </c>
      <c r="CA930">
        <f>VLOOKUP(Table3[[#This Row],[Reference]],metron,19,FALSE)</f>
        <v>6.5064629680363399</v>
      </c>
      <c r="CB930">
        <f>VLOOKUP(Table3[[#This Row],[Reference]],metron,20,FALSE)</f>
        <v>6.540236968591369</v>
      </c>
      <c r="CC930">
        <f>VLOOKUP(Table3[[#This Row],[Reference]],metron,21,FALSE)</f>
        <v>13.117582417582421</v>
      </c>
      <c r="CD930">
        <f>VLOOKUP(Table3[[#This Row],[Reference]],metron,22,FALSE)</f>
        <v>13.28241758241758</v>
      </c>
      <c r="CE930">
        <f>VLOOKUP(Table3[[#This Row],[Reference]],metron,23,FALSE)</f>
        <v>1.792592592592593</v>
      </c>
      <c r="CF930">
        <f>VLOOKUP(Table3[[#This Row],[Reference]],metron,24,FALSE)</f>
        <v>1.806980433632998</v>
      </c>
      <c r="CG930">
        <f>VLOOKUP(Table3[[#This Row],[Reference]],metron,25,FALSE)</f>
        <v>0.1047065044949762</v>
      </c>
      <c r="CH930">
        <f>VLOOKUP(Table3[[#This Row],[Reference]],metron,26,FALSE)</f>
        <v>0.1073506081438392</v>
      </c>
    </row>
    <row r="931" spans="1:86" hidden="1" x14ac:dyDescent="0.45">
      <c r="A931">
        <v>1630108800</v>
      </c>
      <c r="B931" t="s">
        <v>1330</v>
      </c>
      <c r="C931" t="s">
        <v>64</v>
      </c>
      <c r="D931" t="s">
        <v>65</v>
      </c>
      <c r="E931" t="s">
        <v>699</v>
      </c>
      <c r="F931" t="s">
        <v>688</v>
      </c>
      <c r="G931" t="s">
        <v>717</v>
      </c>
      <c r="H931">
        <v>7</v>
      </c>
      <c r="I931">
        <v>1.33</v>
      </c>
      <c r="J931">
        <v>3</v>
      </c>
      <c r="K931">
        <v>1.71</v>
      </c>
      <c r="L931">
        <v>1.25</v>
      </c>
      <c r="M931">
        <v>2</v>
      </c>
      <c r="N931">
        <v>2</v>
      </c>
      <c r="O931">
        <v>4</v>
      </c>
      <c r="P931">
        <v>2</v>
      </c>
      <c r="Q931">
        <v>1</v>
      </c>
      <c r="R931">
        <v>1</v>
      </c>
      <c r="S931" t="s">
        <v>1331</v>
      </c>
      <c r="T931" t="s">
        <v>1332</v>
      </c>
      <c r="U931">
        <v>2</v>
      </c>
      <c r="V931">
        <v>6</v>
      </c>
      <c r="W931">
        <v>2</v>
      </c>
      <c r="X931">
        <v>0</v>
      </c>
      <c r="Y931">
        <v>2</v>
      </c>
      <c r="Z931">
        <v>0</v>
      </c>
      <c r="AA931">
        <v>0</v>
      </c>
      <c r="AB931">
        <v>2</v>
      </c>
      <c r="AC931">
        <v>1</v>
      </c>
      <c r="AD931">
        <v>1</v>
      </c>
      <c r="AE931">
        <v>3</v>
      </c>
      <c r="AF931">
        <v>7</v>
      </c>
      <c r="AG931">
        <v>2</v>
      </c>
      <c r="AH931">
        <v>6</v>
      </c>
      <c r="AI931">
        <v>1</v>
      </c>
      <c r="AJ931">
        <v>1</v>
      </c>
      <c r="AK931">
        <v>13</v>
      </c>
      <c r="AL931">
        <v>17</v>
      </c>
      <c r="AM931">
        <v>49</v>
      </c>
      <c r="AN931">
        <v>51</v>
      </c>
      <c r="AO931">
        <v>0.56000000000000005</v>
      </c>
      <c r="AP931">
        <v>1.1599999999999999</v>
      </c>
      <c r="AQ931">
        <v>3.09</v>
      </c>
      <c r="AR931">
        <v>84</v>
      </c>
      <c r="AS931">
        <v>100</v>
      </c>
      <c r="AT931">
        <v>84</v>
      </c>
      <c r="AU931">
        <v>25</v>
      </c>
      <c r="AV931">
        <v>0</v>
      </c>
      <c r="AW931">
        <v>59</v>
      </c>
      <c r="AX931">
        <v>84</v>
      </c>
      <c r="AY931">
        <v>42</v>
      </c>
      <c r="AZ931">
        <v>84</v>
      </c>
      <c r="BA931">
        <v>4.5</v>
      </c>
      <c r="BB931">
        <v>3</v>
      </c>
      <c r="BC931">
        <v>2.2999999999999998</v>
      </c>
      <c r="BD931">
        <v>3</v>
      </c>
      <c r="BE931">
        <v>3.2</v>
      </c>
      <c r="BF931">
        <f>(1/BC931+1/BD931+1/BE931-1)/3</f>
        <v>2.6871980676328528E-2</v>
      </c>
      <c r="BG931">
        <f>1/Table3[[#This Row],[odds_ft_home_team_win]]-Table3[[#This Row],[Margin/3]]</f>
        <v>0.40791062801932371</v>
      </c>
      <c r="BH931">
        <f>1/Table3[[#This Row],[odds_ft_draw]]-Table3[[#This Row],[Margin/3]]</f>
        <v>0.3064613526570048</v>
      </c>
      <c r="BI931">
        <f>1/Table3[[#This Row],[odds_ft_away_team_win]]-Table3[[#This Row],[Margin/3]]</f>
        <v>0.28562801932367149</v>
      </c>
      <c r="BJ931">
        <f>MROUND(Table3[[#This Row],[ProbH]]*100,2)/100</f>
        <v>0.4</v>
      </c>
      <c r="BK931">
        <v>1.5</v>
      </c>
      <c r="BL931">
        <v>2.35</v>
      </c>
      <c r="BM931">
        <v>4.25</v>
      </c>
      <c r="BN931">
        <v>8.25</v>
      </c>
      <c r="BO931">
        <v>2.1</v>
      </c>
      <c r="BP931">
        <v>1.71</v>
      </c>
      <c r="BQ931" t="s">
        <v>702</v>
      </c>
      <c r="BR931">
        <f>VLOOKUP(Table3[[#This Row],[Reference]],metron,10,FALSE)</f>
        <v>2.4956155335383219</v>
      </c>
      <c r="BS931">
        <f>VLOOKUP(Table3[[#This Row],[Reference]],metron,11,FALSE)</f>
        <v>1.344038264434575</v>
      </c>
      <c r="BT931">
        <f>VLOOKUP(Table3[[#This Row],[Reference]],metron,12,FALSE)</f>
        <v>1.1515772691037469</v>
      </c>
      <c r="BU931">
        <f>VLOOKUP(Table3[[#This Row],[Reference]],metron,13,FALSE)</f>
        <v>0.59936225942375587</v>
      </c>
      <c r="BV931">
        <f>VLOOKUP(Table3[[#This Row],[Reference]],metron,14,FALSE)</f>
        <v>0.50723152260562576</v>
      </c>
      <c r="BW931">
        <f>VLOOKUP(Table3[[#This Row],[Reference]],metron,15,FALSE)</f>
        <v>11.99278846153846</v>
      </c>
      <c r="BX931">
        <f>VLOOKUP(Table3[[#This Row],[Reference]],metron,16,FALSE)</f>
        <v>10.0277534965035</v>
      </c>
      <c r="BY931">
        <f>VLOOKUP(Table3[[#This Row],[Reference]],metron,17,FALSE)</f>
        <v>5.2857459543338514</v>
      </c>
      <c r="BZ931">
        <f>VLOOKUP(Table3[[#This Row],[Reference]],metron,18,FALSE)</f>
        <v>4.4067834183107957</v>
      </c>
      <c r="CA931">
        <f>VLOOKUP(Table3[[#This Row],[Reference]],metron,19,FALSE)</f>
        <v>6.7070425072046085</v>
      </c>
      <c r="CB931">
        <f>VLOOKUP(Table3[[#This Row],[Reference]],metron,20,FALSE)</f>
        <v>5.6209700781927046</v>
      </c>
      <c r="CC931">
        <f>VLOOKUP(Table3[[#This Row],[Reference]],metron,21,FALSE)</f>
        <v>13.04463690872752</v>
      </c>
      <c r="CD931">
        <f>VLOOKUP(Table3[[#This Row],[Reference]],metron,22,FALSE)</f>
        <v>13.49811236953142</v>
      </c>
      <c r="CE931">
        <f>VLOOKUP(Table3[[#This Row],[Reference]],metron,23,FALSE)</f>
        <v>1.5836526181353769</v>
      </c>
      <c r="CF931">
        <f>VLOOKUP(Table3[[#This Row],[Reference]],metron,24,FALSE)</f>
        <v>1.8744146445295871</v>
      </c>
      <c r="CG931">
        <f>VLOOKUP(Table3[[#This Row],[Reference]],metron,25,FALSE)</f>
        <v>8.5994040017028525E-2</v>
      </c>
      <c r="CH931">
        <f>VLOOKUP(Table3[[#This Row],[Reference]],metron,26,FALSE)</f>
        <v>0.13452532992762881</v>
      </c>
    </row>
    <row r="932" spans="1:86" hidden="1" x14ac:dyDescent="0.45">
      <c r="A932">
        <v>1630116000</v>
      </c>
      <c r="B932" t="s">
        <v>1333</v>
      </c>
      <c r="C932" t="s">
        <v>64</v>
      </c>
      <c r="D932" t="s">
        <v>65</v>
      </c>
      <c r="E932" t="s">
        <v>700</v>
      </c>
      <c r="F932" t="s">
        <v>683</v>
      </c>
      <c r="G932" t="s">
        <v>725</v>
      </c>
      <c r="H932">
        <v>7</v>
      </c>
      <c r="I932">
        <v>0.5</v>
      </c>
      <c r="J932">
        <v>0.67</v>
      </c>
      <c r="K932">
        <v>1.38</v>
      </c>
      <c r="L932">
        <v>0.65</v>
      </c>
      <c r="M932">
        <v>1</v>
      </c>
      <c r="N932">
        <v>0</v>
      </c>
      <c r="O932">
        <v>1</v>
      </c>
      <c r="P932">
        <v>0</v>
      </c>
      <c r="Q932">
        <v>0</v>
      </c>
      <c r="R932">
        <v>0</v>
      </c>
      <c r="S932">
        <v>56</v>
      </c>
      <c r="U932">
        <v>6</v>
      </c>
      <c r="V932">
        <v>4</v>
      </c>
      <c r="W932">
        <v>1</v>
      </c>
      <c r="X932">
        <v>0</v>
      </c>
      <c r="Y932">
        <v>3</v>
      </c>
      <c r="Z932">
        <v>1</v>
      </c>
      <c r="AA932">
        <v>1</v>
      </c>
      <c r="AB932">
        <v>0</v>
      </c>
      <c r="AC932">
        <v>2</v>
      </c>
      <c r="AD932">
        <v>2</v>
      </c>
      <c r="AE932">
        <v>13</v>
      </c>
      <c r="AF932">
        <v>14</v>
      </c>
      <c r="AG932">
        <v>6</v>
      </c>
      <c r="AH932">
        <v>6</v>
      </c>
      <c r="AI932">
        <v>7</v>
      </c>
      <c r="AJ932">
        <v>8</v>
      </c>
      <c r="AK932">
        <v>14</v>
      </c>
      <c r="AL932">
        <v>11</v>
      </c>
      <c r="AM932">
        <v>48</v>
      </c>
      <c r="AN932">
        <v>52</v>
      </c>
      <c r="AO932">
        <v>1.54</v>
      </c>
      <c r="AP932">
        <v>1.6</v>
      </c>
      <c r="AQ932">
        <v>1.84</v>
      </c>
      <c r="AR932">
        <v>42</v>
      </c>
      <c r="AS932">
        <v>84</v>
      </c>
      <c r="AT932">
        <v>17</v>
      </c>
      <c r="AU932">
        <v>0</v>
      </c>
      <c r="AV932">
        <v>0</v>
      </c>
      <c r="AW932">
        <v>0</v>
      </c>
      <c r="AX932">
        <v>59</v>
      </c>
      <c r="AY932">
        <v>42</v>
      </c>
      <c r="AZ932">
        <v>84</v>
      </c>
      <c r="BA932">
        <v>12.5</v>
      </c>
      <c r="BB932">
        <v>4.17</v>
      </c>
      <c r="BC932">
        <v>2.1</v>
      </c>
      <c r="BD932">
        <v>3.1</v>
      </c>
      <c r="BE932">
        <v>3.55</v>
      </c>
      <c r="BF932">
        <f>(1/BC932+1/BD932+1/BE932-1)/3</f>
        <v>2.6820420732279009E-2</v>
      </c>
      <c r="BG932">
        <f>1/Table3[[#This Row],[odds_ft_home_team_win]]-Table3[[#This Row],[Margin/3]]</f>
        <v>0.44937005545819714</v>
      </c>
      <c r="BH932">
        <f>1/Table3[[#This Row],[odds_ft_draw]]-Table3[[#This Row],[Margin/3]]</f>
        <v>0.29576022442901129</v>
      </c>
      <c r="BI932">
        <f>1/Table3[[#This Row],[odds_ft_away_team_win]]-Table3[[#This Row],[Margin/3]]</f>
        <v>0.25486972011279141</v>
      </c>
      <c r="BJ932">
        <f>MROUND(Table3[[#This Row],[ProbH]]*100,2)/100</f>
        <v>0.44</v>
      </c>
      <c r="BK932">
        <v>1.45</v>
      </c>
      <c r="BL932">
        <v>2.25</v>
      </c>
      <c r="BM932">
        <v>3.95</v>
      </c>
      <c r="BN932">
        <v>8</v>
      </c>
      <c r="BO932">
        <v>2.0499999999999998</v>
      </c>
      <c r="BP932">
        <v>1.77</v>
      </c>
      <c r="BQ932" t="s">
        <v>711</v>
      </c>
      <c r="BR932">
        <f>VLOOKUP(Table3[[#This Row],[Reference]],metron,10,FALSE)</f>
        <v>2.4807646356033461</v>
      </c>
      <c r="BS932">
        <f>VLOOKUP(Table3[[#This Row],[Reference]],metron,11,FALSE)</f>
        <v>1.4140979689366791</v>
      </c>
      <c r="BT932">
        <f>VLOOKUP(Table3[[#This Row],[Reference]],metron,12,FALSE)</f>
        <v>1.0666666666666671</v>
      </c>
      <c r="BU932">
        <f>VLOOKUP(Table3[[#This Row],[Reference]],metron,13,FALSE)</f>
        <v>0.62712066905615294</v>
      </c>
      <c r="BV932">
        <f>VLOOKUP(Table3[[#This Row],[Reference]],metron,14,FALSE)</f>
        <v>0.46009557945041818</v>
      </c>
      <c r="BW932">
        <f>VLOOKUP(Table3[[#This Row],[Reference]],metron,15,FALSE)</f>
        <v>12.56969280146722</v>
      </c>
      <c r="BX932">
        <f>VLOOKUP(Table3[[#This Row],[Reference]],metron,16,FALSE)</f>
        <v>9.8695552498853729</v>
      </c>
      <c r="BY932">
        <f>VLOOKUP(Table3[[#This Row],[Reference]],metron,17,FALSE)</f>
        <v>5.2754256787850897</v>
      </c>
      <c r="BZ932">
        <f>VLOOKUP(Table3[[#This Row],[Reference]],metron,18,FALSE)</f>
        <v>4.1279337321675103</v>
      </c>
      <c r="CA932">
        <f>VLOOKUP(Table3[[#This Row],[Reference]],metron,19,FALSE)</f>
        <v>7.2942671226821298</v>
      </c>
      <c r="CB932">
        <f>VLOOKUP(Table3[[#This Row],[Reference]],metron,20,FALSE)</f>
        <v>5.7416215177178627</v>
      </c>
      <c r="CC932">
        <f>VLOOKUP(Table3[[#This Row],[Reference]],metron,21,FALSE)</f>
        <v>12.897246007868549</v>
      </c>
      <c r="CD932">
        <f>VLOOKUP(Table3[[#This Row],[Reference]],metron,22,FALSE)</f>
        <v>13.507058551261281</v>
      </c>
      <c r="CE932">
        <f>VLOOKUP(Table3[[#This Row],[Reference]],metron,23,FALSE)</f>
        <v>1.576522702104098</v>
      </c>
      <c r="CF932">
        <f>VLOOKUP(Table3[[#This Row],[Reference]],metron,24,FALSE)</f>
        <v>1.917165005537099</v>
      </c>
      <c r="CG932">
        <f>VLOOKUP(Table3[[#This Row],[Reference]],metron,25,FALSE)</f>
        <v>8.4385382059800659E-2</v>
      </c>
      <c r="CH932">
        <f>VLOOKUP(Table3[[#This Row],[Reference]],metron,26,FALSE)</f>
        <v>0.1233665559246955</v>
      </c>
    </row>
    <row r="933" spans="1:86" hidden="1" x14ac:dyDescent="0.45">
      <c r="A933">
        <v>1630116360</v>
      </c>
      <c r="B933" t="s">
        <v>1334</v>
      </c>
      <c r="C933" t="s">
        <v>64</v>
      </c>
      <c r="D933" t="s">
        <v>65</v>
      </c>
      <c r="E933" t="s">
        <v>676</v>
      </c>
      <c r="F933" t="s">
        <v>704</v>
      </c>
      <c r="G933" t="s">
        <v>735</v>
      </c>
      <c r="H933">
        <v>7</v>
      </c>
      <c r="I933">
        <v>0.33</v>
      </c>
      <c r="J933">
        <v>1</v>
      </c>
      <c r="K933">
        <v>1.35</v>
      </c>
      <c r="L933">
        <v>1.05</v>
      </c>
      <c r="M933">
        <v>2</v>
      </c>
      <c r="N933">
        <v>2</v>
      </c>
      <c r="O933">
        <v>4</v>
      </c>
      <c r="P933">
        <v>3</v>
      </c>
      <c r="Q933">
        <v>1</v>
      </c>
      <c r="R933">
        <v>2</v>
      </c>
      <c r="S933" t="s">
        <v>151</v>
      </c>
      <c r="T933" t="s">
        <v>1335</v>
      </c>
      <c r="U933">
        <v>11</v>
      </c>
      <c r="V933">
        <v>1</v>
      </c>
      <c r="W933">
        <v>3</v>
      </c>
      <c r="X933">
        <v>0</v>
      </c>
      <c r="Y933">
        <v>3</v>
      </c>
      <c r="Z933">
        <v>0</v>
      </c>
      <c r="AA933">
        <v>1</v>
      </c>
      <c r="AB933">
        <v>2</v>
      </c>
      <c r="AC933">
        <v>2</v>
      </c>
      <c r="AD933">
        <v>1</v>
      </c>
      <c r="AE933">
        <v>18</v>
      </c>
      <c r="AF933">
        <v>10</v>
      </c>
      <c r="AG933">
        <v>4</v>
      </c>
      <c r="AH933">
        <v>4</v>
      </c>
      <c r="AI933">
        <v>14</v>
      </c>
      <c r="AJ933">
        <v>6</v>
      </c>
      <c r="AK933">
        <v>13</v>
      </c>
      <c r="AL933">
        <v>9</v>
      </c>
      <c r="AM933">
        <v>49</v>
      </c>
      <c r="AN933">
        <v>51</v>
      </c>
      <c r="AO933">
        <v>1.78</v>
      </c>
      <c r="AP933">
        <v>1.17</v>
      </c>
      <c r="AQ933">
        <v>2.17</v>
      </c>
      <c r="AR933">
        <v>84</v>
      </c>
      <c r="AS933">
        <v>100</v>
      </c>
      <c r="AT933">
        <v>17</v>
      </c>
      <c r="AU933">
        <v>0</v>
      </c>
      <c r="AV933">
        <v>0</v>
      </c>
      <c r="AW933">
        <v>25</v>
      </c>
      <c r="AX933">
        <v>75</v>
      </c>
      <c r="AY933">
        <v>42</v>
      </c>
      <c r="AZ933">
        <v>75</v>
      </c>
      <c r="BA933">
        <v>13.67</v>
      </c>
      <c r="BB933">
        <v>5.67</v>
      </c>
      <c r="BC933">
        <v>3.6</v>
      </c>
      <c r="BD933">
        <v>3.15</v>
      </c>
      <c r="BE933">
        <v>2.0499999999999998</v>
      </c>
      <c r="BF933">
        <f>(1/BC933+1/BD933+1/BE933-1)/3</f>
        <v>2.7680991095625274E-2</v>
      </c>
      <c r="BG933">
        <f>1/Table3[[#This Row],[odds_ft_home_team_win]]-Table3[[#This Row],[Margin/3]]</f>
        <v>0.25009678668215252</v>
      </c>
      <c r="BH933">
        <f>1/Table3[[#This Row],[odds_ft_draw]]-Table3[[#This Row],[Margin/3]]</f>
        <v>0.28977932636469217</v>
      </c>
      <c r="BI933">
        <f>1/Table3[[#This Row],[odds_ft_away_team_win]]-Table3[[#This Row],[Margin/3]]</f>
        <v>0.46012388695315526</v>
      </c>
      <c r="BJ933">
        <f>MROUND(Table3[[#This Row],[ProbH]]*100,2)/100</f>
        <v>0.26</v>
      </c>
      <c r="BK933">
        <v>1.45</v>
      </c>
      <c r="BL933">
        <v>2.25</v>
      </c>
      <c r="BM933">
        <v>3.9</v>
      </c>
      <c r="BN933">
        <v>7.75</v>
      </c>
      <c r="BO933">
        <v>2.1</v>
      </c>
      <c r="BP933">
        <v>1.74</v>
      </c>
      <c r="BQ933" t="s">
        <v>680</v>
      </c>
      <c r="BR933">
        <f>VLOOKUP(Table3[[#This Row],[Reference]],metron,10,FALSE)</f>
        <v>2.569449507838133</v>
      </c>
      <c r="BS933">
        <f>VLOOKUP(Table3[[#This Row],[Reference]],metron,11,FALSE)</f>
        <v>1.0936930368209989</v>
      </c>
      <c r="BT933">
        <f>VLOOKUP(Table3[[#This Row],[Reference]],metron,12,FALSE)</f>
        <v>1.475756471017134</v>
      </c>
      <c r="BU933">
        <f>VLOOKUP(Table3[[#This Row],[Reference]],metron,13,FALSE)</f>
        <v>0.50018228217280347</v>
      </c>
      <c r="BV933">
        <f>VLOOKUP(Table3[[#This Row],[Reference]],metron,14,FALSE)</f>
        <v>0.65220561429092239</v>
      </c>
      <c r="BW933">
        <f>VLOOKUP(Table3[[#This Row],[Reference]],metron,15,FALSE)</f>
        <v>10.905576679340941</v>
      </c>
      <c r="BX933">
        <f>VLOOKUP(Table3[[#This Row],[Reference]],metron,16,FALSE)</f>
        <v>12.06463878326996</v>
      </c>
      <c r="BY933">
        <f>VLOOKUP(Table3[[#This Row],[Reference]],metron,17,FALSE)</f>
        <v>4.2920127795527154</v>
      </c>
      <c r="BZ933">
        <f>VLOOKUP(Table3[[#This Row],[Reference]],metron,18,FALSE)</f>
        <v>5.0095846645367406</v>
      </c>
      <c r="CA933">
        <f>VLOOKUP(Table3[[#This Row],[Reference]],metron,19,FALSE)</f>
        <v>6.6135638997882253</v>
      </c>
      <c r="CB933">
        <f>VLOOKUP(Table3[[#This Row],[Reference]],metron,20,FALSE)</f>
        <v>7.055054118733219</v>
      </c>
      <c r="CC933">
        <f>VLOOKUP(Table3[[#This Row],[Reference]],metron,21,FALSE)</f>
        <v>12.94865211810013</v>
      </c>
      <c r="CD933">
        <f>VLOOKUP(Table3[[#This Row],[Reference]],metron,22,FALSE)</f>
        <v>13.189345314505781</v>
      </c>
      <c r="CE933">
        <f>VLOOKUP(Table3[[#This Row],[Reference]],metron,23,FALSE)</f>
        <v>1.771446078431373</v>
      </c>
      <c r="CF933">
        <f>VLOOKUP(Table3[[#This Row],[Reference]],metron,24,FALSE)</f>
        <v>1.809436274509804</v>
      </c>
      <c r="CG933">
        <f>VLOOKUP(Table3[[#This Row],[Reference]],metron,25,FALSE)</f>
        <v>0.1060049019607843</v>
      </c>
      <c r="CH933">
        <f>VLOOKUP(Table3[[#This Row],[Reference]],metron,26,FALSE)</f>
        <v>9.6813725490196081E-2</v>
      </c>
    </row>
    <row r="934" spans="1:86" hidden="1" x14ac:dyDescent="0.45">
      <c r="A934">
        <v>1630188000</v>
      </c>
      <c r="B934" t="s">
        <v>1336</v>
      </c>
      <c r="C934" t="s">
        <v>64</v>
      </c>
      <c r="D934" t="s">
        <v>65</v>
      </c>
      <c r="E934" t="s">
        <v>666</v>
      </c>
      <c r="F934" t="s">
        <v>660</v>
      </c>
      <c r="G934" t="s">
        <v>668</v>
      </c>
      <c r="H934">
        <v>7</v>
      </c>
      <c r="I934">
        <v>0.33</v>
      </c>
      <c r="J934">
        <v>1.5</v>
      </c>
      <c r="K934">
        <v>1.47</v>
      </c>
      <c r="L934">
        <v>1.28</v>
      </c>
      <c r="M934">
        <v>2</v>
      </c>
      <c r="N934">
        <v>1</v>
      </c>
      <c r="O934">
        <v>3</v>
      </c>
      <c r="P934">
        <v>1</v>
      </c>
      <c r="Q934">
        <v>1</v>
      </c>
      <c r="R934">
        <v>0</v>
      </c>
      <c r="S934" t="s">
        <v>1337</v>
      </c>
      <c r="T934">
        <v>53</v>
      </c>
      <c r="U934">
        <v>6</v>
      </c>
      <c r="V934">
        <v>2</v>
      </c>
      <c r="W934">
        <v>3</v>
      </c>
      <c r="X934">
        <v>0</v>
      </c>
      <c r="Y934">
        <v>2</v>
      </c>
      <c r="Z934">
        <v>0</v>
      </c>
      <c r="AA934">
        <v>1</v>
      </c>
      <c r="AB934">
        <v>2</v>
      </c>
      <c r="AC934">
        <v>0</v>
      </c>
      <c r="AD934">
        <v>2</v>
      </c>
      <c r="AE934">
        <v>16</v>
      </c>
      <c r="AF934">
        <v>11</v>
      </c>
      <c r="AG934">
        <v>7</v>
      </c>
      <c r="AH934">
        <v>5</v>
      </c>
      <c r="AI934">
        <v>9</v>
      </c>
      <c r="AJ934">
        <v>6</v>
      </c>
      <c r="AK934">
        <v>12</v>
      </c>
      <c r="AL934">
        <v>8</v>
      </c>
      <c r="AM934">
        <v>65</v>
      </c>
      <c r="AN934">
        <v>35</v>
      </c>
      <c r="AO934">
        <v>1.82</v>
      </c>
      <c r="AP934">
        <v>1.23</v>
      </c>
      <c r="AQ934">
        <v>2.92</v>
      </c>
      <c r="AR934">
        <v>59</v>
      </c>
      <c r="AS934">
        <v>100</v>
      </c>
      <c r="AT934">
        <v>75</v>
      </c>
      <c r="AU934">
        <v>17</v>
      </c>
      <c r="AV934">
        <v>0</v>
      </c>
      <c r="AW934">
        <v>17</v>
      </c>
      <c r="AX934">
        <v>100</v>
      </c>
      <c r="AY934">
        <v>75</v>
      </c>
      <c r="AZ934">
        <v>100</v>
      </c>
      <c r="BA934">
        <v>11.5</v>
      </c>
      <c r="BB934">
        <v>4.33</v>
      </c>
      <c r="BC934">
        <v>2</v>
      </c>
      <c r="BD934">
        <v>3.2</v>
      </c>
      <c r="BE934">
        <v>3.65</v>
      </c>
      <c r="BF934">
        <f>(1/BC934+1/BD934+1/BE934-1)/3</f>
        <v>2.8824200913242004E-2</v>
      </c>
      <c r="BG934">
        <f>1/Table3[[#This Row],[odds_ft_home_team_win]]-Table3[[#This Row],[Margin/3]]</f>
        <v>0.471175799086758</v>
      </c>
      <c r="BH934">
        <f>1/Table3[[#This Row],[odds_ft_draw]]-Table3[[#This Row],[Margin/3]]</f>
        <v>0.283675799086758</v>
      </c>
      <c r="BI934">
        <f>1/Table3[[#This Row],[odds_ft_away_team_win]]-Table3[[#This Row],[Margin/3]]</f>
        <v>0.24514840182648401</v>
      </c>
      <c r="BJ934">
        <f>MROUND(Table3[[#This Row],[ProbH]]*100,2)/100</f>
        <v>0.48</v>
      </c>
      <c r="BK934">
        <v>1.41</v>
      </c>
      <c r="BL934">
        <v>2.15</v>
      </c>
      <c r="BM934">
        <v>3.6</v>
      </c>
      <c r="BN934">
        <v>7</v>
      </c>
      <c r="BO934">
        <v>1.95</v>
      </c>
      <c r="BP934">
        <v>1.83</v>
      </c>
      <c r="BQ934" t="s">
        <v>669</v>
      </c>
      <c r="BR934">
        <f>VLOOKUP(Table3[[#This Row],[Reference]],metron,10,FALSE)</f>
        <v>2.5271929824561399</v>
      </c>
      <c r="BS934">
        <f>VLOOKUP(Table3[[#This Row],[Reference]],metron,11,FALSE)</f>
        <v>1.510877192982456</v>
      </c>
      <c r="BT934">
        <f>VLOOKUP(Table3[[#This Row],[Reference]],metron,12,FALSE)</f>
        <v>1.0163157894736841</v>
      </c>
      <c r="BU934">
        <f>VLOOKUP(Table3[[#This Row],[Reference]],metron,13,FALSE)</f>
        <v>0.67350877192982461</v>
      </c>
      <c r="BV934">
        <f>VLOOKUP(Table3[[#This Row],[Reference]],metron,14,FALSE)</f>
        <v>0.4442105263157895</v>
      </c>
      <c r="BW934">
        <f>VLOOKUP(Table3[[#This Row],[Reference]],metron,15,FALSE)</f>
        <v>12.80980392156863</v>
      </c>
      <c r="BX934">
        <f>VLOOKUP(Table3[[#This Row],[Reference]],metron,16,FALSE)</f>
        <v>9.6872549019607845</v>
      </c>
      <c r="BY934">
        <f>VLOOKUP(Table3[[#This Row],[Reference]],metron,17,FALSE)</f>
        <v>5.6491169610129957</v>
      </c>
      <c r="BZ934">
        <f>VLOOKUP(Table3[[#This Row],[Reference]],metron,18,FALSE)</f>
        <v>4.1379540153282237</v>
      </c>
      <c r="CA934">
        <f>VLOOKUP(Table3[[#This Row],[Reference]],metron,19,FALSE)</f>
        <v>7.1606869605556343</v>
      </c>
      <c r="CB934">
        <f>VLOOKUP(Table3[[#This Row],[Reference]],metron,20,FALSE)</f>
        <v>5.5493008866325608</v>
      </c>
      <c r="CC934">
        <f>VLOOKUP(Table3[[#This Row],[Reference]],metron,21,FALSE)</f>
        <v>12.9029029029029</v>
      </c>
      <c r="CD934">
        <f>VLOOKUP(Table3[[#This Row],[Reference]],metron,22,FALSE)</f>
        <v>13.75508842175509</v>
      </c>
      <c r="CE934">
        <f>VLOOKUP(Table3[[#This Row],[Reference]],metron,23,FALSE)</f>
        <v>1.5287356321839081</v>
      </c>
      <c r="CF934">
        <f>VLOOKUP(Table3[[#This Row],[Reference]],metron,24,FALSE)</f>
        <v>1.9664750957854411</v>
      </c>
      <c r="CG934">
        <f>VLOOKUP(Table3[[#This Row],[Reference]],metron,25,FALSE)</f>
        <v>8.8441890166028103E-2</v>
      </c>
      <c r="CH934">
        <f>VLOOKUP(Table3[[#This Row],[Reference]],metron,26,FALSE)</f>
        <v>0.13409961685823751</v>
      </c>
    </row>
    <row r="935" spans="1:86" x14ac:dyDescent="0.45">
      <c r="A935">
        <v>1630195200</v>
      </c>
      <c r="B935" t="s">
        <v>1338</v>
      </c>
      <c r="C935" t="s">
        <v>64</v>
      </c>
      <c r="D935" t="s">
        <v>65</v>
      </c>
      <c r="E935" t="s">
        <v>661</v>
      </c>
      <c r="F935" t="s">
        <v>677</v>
      </c>
      <c r="G935" t="s">
        <v>760</v>
      </c>
      <c r="H935">
        <v>7</v>
      </c>
      <c r="I935">
        <v>2</v>
      </c>
      <c r="J935">
        <v>1.67</v>
      </c>
      <c r="K935">
        <v>2</v>
      </c>
      <c r="L935">
        <v>1.68</v>
      </c>
      <c r="M935">
        <v>1</v>
      </c>
      <c r="N935">
        <v>1</v>
      </c>
      <c r="O935">
        <v>2</v>
      </c>
      <c r="P935">
        <v>1</v>
      </c>
      <c r="Q935">
        <v>1</v>
      </c>
      <c r="R935">
        <v>0</v>
      </c>
      <c r="S935">
        <v>32</v>
      </c>
      <c r="T935">
        <v>53</v>
      </c>
      <c r="U935">
        <v>4</v>
      </c>
      <c r="V935">
        <v>1</v>
      </c>
      <c r="W935">
        <v>3</v>
      </c>
      <c r="X935">
        <v>0</v>
      </c>
      <c r="Y935">
        <v>2</v>
      </c>
      <c r="Z935">
        <v>0</v>
      </c>
      <c r="AA935">
        <v>1</v>
      </c>
      <c r="AB935">
        <v>2</v>
      </c>
      <c r="AC935">
        <v>1</v>
      </c>
      <c r="AD935">
        <v>1</v>
      </c>
      <c r="AE935">
        <v>15</v>
      </c>
      <c r="AF935">
        <v>13</v>
      </c>
      <c r="AG935">
        <v>5</v>
      </c>
      <c r="AH935">
        <v>6</v>
      </c>
      <c r="AI935">
        <v>10</v>
      </c>
      <c r="AJ935">
        <v>7</v>
      </c>
      <c r="AK935">
        <v>12</v>
      </c>
      <c r="AL935">
        <v>7</v>
      </c>
      <c r="AM935">
        <v>54</v>
      </c>
      <c r="AN935">
        <v>46</v>
      </c>
      <c r="AO935">
        <v>1.54</v>
      </c>
      <c r="AP935">
        <v>1.62</v>
      </c>
      <c r="AQ935">
        <v>1.75</v>
      </c>
      <c r="AR935">
        <v>42</v>
      </c>
      <c r="AS935">
        <v>67</v>
      </c>
      <c r="AT935">
        <v>25</v>
      </c>
      <c r="AU935">
        <v>0</v>
      </c>
      <c r="AV935">
        <v>0</v>
      </c>
      <c r="AW935">
        <v>0</v>
      </c>
      <c r="AX935">
        <v>84</v>
      </c>
      <c r="AY935">
        <v>25</v>
      </c>
      <c r="AZ935">
        <v>67</v>
      </c>
      <c r="BA935">
        <v>9</v>
      </c>
      <c r="BB935">
        <v>2.67</v>
      </c>
      <c r="BC935">
        <v>2.4</v>
      </c>
      <c r="BD935">
        <v>2.95</v>
      </c>
      <c r="BE935">
        <v>3</v>
      </c>
      <c r="BF935">
        <f>(1/BC935+1/BD935+1/BE935-1)/3</f>
        <v>2.9661016949152536E-2</v>
      </c>
      <c r="BG935">
        <f>1/Table3[[#This Row],[odds_ft_home_team_win]]-Table3[[#This Row],[Margin/3]]</f>
        <v>0.38700564971751417</v>
      </c>
      <c r="BH935">
        <f>1/Table3[[#This Row],[odds_ft_draw]]-Table3[[#This Row],[Margin/3]]</f>
        <v>0.30932203389830509</v>
      </c>
      <c r="BI935">
        <f>1/Table3[[#This Row],[odds_ft_away_team_win]]-Table3[[#This Row],[Margin/3]]</f>
        <v>0.3036723163841808</v>
      </c>
      <c r="BJ935">
        <f>MROUND(Table3[[#This Row],[ProbH]]*100,2)/100</f>
        <v>0.38</v>
      </c>
      <c r="BK935">
        <v>1.54</v>
      </c>
      <c r="BL935">
        <v>2.4500000000000002</v>
      </c>
      <c r="BM935">
        <v>4.4000000000000004</v>
      </c>
      <c r="BN935">
        <v>9</v>
      </c>
      <c r="BO935">
        <v>2.15</v>
      </c>
      <c r="BP935">
        <v>1.67</v>
      </c>
      <c r="BQ935" t="s">
        <v>715</v>
      </c>
      <c r="BR935">
        <f>VLOOKUP(Table3[[#This Row],[Reference]],metron,10,FALSE)</f>
        <v>2.4900895140664963</v>
      </c>
      <c r="BS935">
        <f>VLOOKUP(Table3[[#This Row],[Reference]],metron,11,FALSE)</f>
        <v>1.330562659846547</v>
      </c>
      <c r="BT935">
        <f>VLOOKUP(Table3[[#This Row],[Reference]],metron,12,FALSE)</f>
        <v>1.1595268542199491</v>
      </c>
      <c r="BU935">
        <f>VLOOKUP(Table3[[#This Row],[Reference]],metron,13,FALSE)</f>
        <v>0.59053607588191415</v>
      </c>
      <c r="BV935">
        <f>VLOOKUP(Table3[[#This Row],[Reference]],metron,14,FALSE)</f>
        <v>0.50069274219332838</v>
      </c>
      <c r="BW935">
        <f>VLOOKUP(Table3[[#This Row],[Reference]],metron,15,FALSE)</f>
        <v>11.79715236686391</v>
      </c>
      <c r="BX935">
        <f>VLOOKUP(Table3[[#This Row],[Reference]],metron,16,FALSE)</f>
        <v>10.317122781065089</v>
      </c>
      <c r="BY935">
        <f>VLOOKUP(Table3[[#This Row],[Reference]],metron,17,FALSE)</f>
        <v>5.0637025966747622</v>
      </c>
      <c r="BZ935">
        <f>VLOOKUP(Table3[[#This Row],[Reference]],metron,18,FALSE)</f>
        <v>4.4674014571268454</v>
      </c>
      <c r="CA935">
        <f>VLOOKUP(Table3[[#This Row],[Reference]],metron,19,FALSE)</f>
        <v>6.7334497701891483</v>
      </c>
      <c r="CB935">
        <f>VLOOKUP(Table3[[#This Row],[Reference]],metron,20,FALSE)</f>
        <v>5.849721323938244</v>
      </c>
      <c r="CC935">
        <f>VLOOKUP(Table3[[#This Row],[Reference]],metron,21,FALSE)</f>
        <v>12.89644194756554</v>
      </c>
      <c r="CD935">
        <f>VLOOKUP(Table3[[#This Row],[Reference]],metron,22,FALSE)</f>
        <v>13.3434456928839</v>
      </c>
      <c r="CE935">
        <f>VLOOKUP(Table3[[#This Row],[Reference]],metron,23,FALSE)</f>
        <v>1.6144382124117971</v>
      </c>
      <c r="CF935">
        <f>VLOOKUP(Table3[[#This Row],[Reference]],metron,24,FALSE)</f>
        <v>1.9032024606477289</v>
      </c>
      <c r="CG935">
        <f>VLOOKUP(Table3[[#This Row],[Reference]],metron,25,FALSE)</f>
        <v>9.372172969060974E-2</v>
      </c>
      <c r="CH935">
        <f>VLOOKUP(Table3[[#This Row],[Reference]],metron,26,FALSE)</f>
        <v>0.11669983716301791</v>
      </c>
    </row>
    <row r="936" spans="1:86" hidden="1" x14ac:dyDescent="0.45">
      <c r="A936">
        <v>1630202400</v>
      </c>
      <c r="B936" t="s">
        <v>1339</v>
      </c>
      <c r="C936" t="s">
        <v>64</v>
      </c>
      <c r="D936" t="s">
        <v>65</v>
      </c>
      <c r="E936" t="s">
        <v>667</v>
      </c>
      <c r="F936" t="s">
        <v>694</v>
      </c>
      <c r="G936" t="s">
        <v>743</v>
      </c>
      <c r="H936">
        <v>7</v>
      </c>
      <c r="I936">
        <v>2.33</v>
      </c>
      <c r="J936">
        <v>2.33</v>
      </c>
      <c r="K936">
        <v>1.55</v>
      </c>
      <c r="L936">
        <v>1.53</v>
      </c>
      <c r="M936">
        <v>1</v>
      </c>
      <c r="N936">
        <v>1</v>
      </c>
      <c r="O936">
        <v>2</v>
      </c>
      <c r="P936">
        <v>2</v>
      </c>
      <c r="Q936">
        <v>1</v>
      </c>
      <c r="R936">
        <v>1</v>
      </c>
      <c r="S936">
        <v>26</v>
      </c>
      <c r="T936">
        <v>10</v>
      </c>
      <c r="U936">
        <v>7</v>
      </c>
      <c r="V936">
        <v>3</v>
      </c>
      <c r="W936">
        <v>3</v>
      </c>
      <c r="X936">
        <v>0</v>
      </c>
      <c r="Y936">
        <v>3</v>
      </c>
      <c r="Z936">
        <v>1</v>
      </c>
      <c r="AA936">
        <v>1</v>
      </c>
      <c r="AB936">
        <v>2</v>
      </c>
      <c r="AC936">
        <v>2</v>
      </c>
      <c r="AD936">
        <v>2</v>
      </c>
      <c r="AE936">
        <v>10</v>
      </c>
      <c r="AF936">
        <v>6</v>
      </c>
      <c r="AG936">
        <v>4</v>
      </c>
      <c r="AH936">
        <v>3</v>
      </c>
      <c r="AI936">
        <v>6</v>
      </c>
      <c r="AJ936">
        <v>3</v>
      </c>
      <c r="AK936">
        <v>22</v>
      </c>
      <c r="AL936">
        <v>16</v>
      </c>
      <c r="AM936">
        <v>66</v>
      </c>
      <c r="AN936">
        <v>34</v>
      </c>
      <c r="AO936">
        <v>1.33</v>
      </c>
      <c r="AP936">
        <v>0.83</v>
      </c>
      <c r="AQ936">
        <v>2</v>
      </c>
      <c r="AR936">
        <v>50</v>
      </c>
      <c r="AS936">
        <v>67</v>
      </c>
      <c r="AT936">
        <v>50</v>
      </c>
      <c r="AU936">
        <v>0</v>
      </c>
      <c r="AV936">
        <v>0</v>
      </c>
      <c r="AW936">
        <v>17</v>
      </c>
      <c r="AX936">
        <v>67</v>
      </c>
      <c r="AY936">
        <v>34</v>
      </c>
      <c r="AZ936">
        <v>84</v>
      </c>
      <c r="BA936">
        <v>10</v>
      </c>
      <c r="BB936">
        <v>3.67</v>
      </c>
      <c r="BC936">
        <v>2.4</v>
      </c>
      <c r="BD936">
        <v>3.25</v>
      </c>
      <c r="BE936">
        <v>2.8</v>
      </c>
      <c r="BF936">
        <f>(1/BC936+1/BD936+1/BE936-1)/3</f>
        <v>2.716727716727722E-2</v>
      </c>
      <c r="BG936">
        <f>1/Table3[[#This Row],[odds_ft_home_team_win]]-Table3[[#This Row],[Margin/3]]</f>
        <v>0.38949938949938945</v>
      </c>
      <c r="BH936">
        <f>1/Table3[[#This Row],[odds_ft_draw]]-Table3[[#This Row],[Margin/3]]</f>
        <v>0.28052503052503047</v>
      </c>
      <c r="BI936">
        <f>1/Table3[[#This Row],[odds_ft_away_team_win]]-Table3[[#This Row],[Margin/3]]</f>
        <v>0.32997557997557991</v>
      </c>
      <c r="BJ936">
        <f>MROUND(Table3[[#This Row],[ProbH]]*100,2)/100</f>
        <v>0.38</v>
      </c>
      <c r="BK936">
        <v>1.31</v>
      </c>
      <c r="BL936">
        <v>1.87</v>
      </c>
      <c r="BM936">
        <v>2.95</v>
      </c>
      <c r="BN936">
        <v>5.5</v>
      </c>
      <c r="BO936">
        <v>1.71</v>
      </c>
      <c r="BP936">
        <v>2.1</v>
      </c>
      <c r="BQ936" t="s">
        <v>736</v>
      </c>
      <c r="BR936">
        <f>VLOOKUP(Table3[[#This Row],[Reference]],metron,10,FALSE)</f>
        <v>2.4900895140664963</v>
      </c>
      <c r="BS936">
        <f>VLOOKUP(Table3[[#This Row],[Reference]],metron,11,FALSE)</f>
        <v>1.330562659846547</v>
      </c>
      <c r="BT936">
        <f>VLOOKUP(Table3[[#This Row],[Reference]],metron,12,FALSE)</f>
        <v>1.1595268542199491</v>
      </c>
      <c r="BU936">
        <f>VLOOKUP(Table3[[#This Row],[Reference]],metron,13,FALSE)</f>
        <v>0.59053607588191415</v>
      </c>
      <c r="BV936">
        <f>VLOOKUP(Table3[[#This Row],[Reference]],metron,14,FALSE)</f>
        <v>0.50069274219332838</v>
      </c>
      <c r="BW936">
        <f>VLOOKUP(Table3[[#This Row],[Reference]],metron,15,FALSE)</f>
        <v>11.79715236686391</v>
      </c>
      <c r="BX936">
        <f>VLOOKUP(Table3[[#This Row],[Reference]],metron,16,FALSE)</f>
        <v>10.317122781065089</v>
      </c>
      <c r="BY936">
        <f>VLOOKUP(Table3[[#This Row],[Reference]],metron,17,FALSE)</f>
        <v>5.0637025966747622</v>
      </c>
      <c r="BZ936">
        <f>VLOOKUP(Table3[[#This Row],[Reference]],metron,18,FALSE)</f>
        <v>4.4674014571268454</v>
      </c>
      <c r="CA936">
        <f>VLOOKUP(Table3[[#This Row],[Reference]],metron,19,FALSE)</f>
        <v>6.7334497701891483</v>
      </c>
      <c r="CB936">
        <f>VLOOKUP(Table3[[#This Row],[Reference]],metron,20,FALSE)</f>
        <v>5.849721323938244</v>
      </c>
      <c r="CC936">
        <f>VLOOKUP(Table3[[#This Row],[Reference]],metron,21,FALSE)</f>
        <v>12.89644194756554</v>
      </c>
      <c r="CD936">
        <f>VLOOKUP(Table3[[#This Row],[Reference]],metron,22,FALSE)</f>
        <v>13.3434456928839</v>
      </c>
      <c r="CE936">
        <f>VLOOKUP(Table3[[#This Row],[Reference]],metron,23,FALSE)</f>
        <v>1.6144382124117971</v>
      </c>
      <c r="CF936">
        <f>VLOOKUP(Table3[[#This Row],[Reference]],metron,24,FALSE)</f>
        <v>1.9032024606477289</v>
      </c>
      <c r="CG936">
        <f>VLOOKUP(Table3[[#This Row],[Reference]],metron,25,FALSE)</f>
        <v>9.372172969060974E-2</v>
      </c>
      <c r="CH936">
        <f>VLOOKUP(Table3[[#This Row],[Reference]],metron,26,FALSE)</f>
        <v>0.11669983716301791</v>
      </c>
    </row>
    <row r="937" spans="1:86" hidden="1" x14ac:dyDescent="0.45">
      <c r="A937">
        <v>1630256400</v>
      </c>
      <c r="B937" t="s">
        <v>1340</v>
      </c>
      <c r="C937" t="s">
        <v>64</v>
      </c>
      <c r="D937" t="s">
        <v>65</v>
      </c>
      <c r="E937" t="s">
        <v>705</v>
      </c>
      <c r="F937" t="s">
        <v>682</v>
      </c>
      <c r="G937" t="s">
        <v>678</v>
      </c>
      <c r="H937">
        <v>7</v>
      </c>
      <c r="I937">
        <v>2</v>
      </c>
      <c r="J937">
        <v>0</v>
      </c>
      <c r="K937">
        <v>1.17</v>
      </c>
      <c r="L937">
        <v>1.1000000000000001</v>
      </c>
      <c r="M937">
        <v>2</v>
      </c>
      <c r="N937">
        <v>1</v>
      </c>
      <c r="O937">
        <v>3</v>
      </c>
      <c r="P937">
        <v>2</v>
      </c>
      <c r="Q937">
        <v>1</v>
      </c>
      <c r="R937">
        <v>1</v>
      </c>
      <c r="S937" t="s">
        <v>1341</v>
      </c>
      <c r="T937">
        <v>8</v>
      </c>
      <c r="U937">
        <v>5</v>
      </c>
      <c r="V937">
        <v>2</v>
      </c>
      <c r="W937">
        <v>4</v>
      </c>
      <c r="X937">
        <v>0</v>
      </c>
      <c r="Y937">
        <v>2</v>
      </c>
      <c r="Z937">
        <v>3</v>
      </c>
      <c r="AA937">
        <v>1</v>
      </c>
      <c r="AB937">
        <v>3</v>
      </c>
      <c r="AC937">
        <v>1</v>
      </c>
      <c r="AD937">
        <v>4</v>
      </c>
      <c r="AE937">
        <v>21</v>
      </c>
      <c r="AF937">
        <v>10</v>
      </c>
      <c r="AG937">
        <v>6</v>
      </c>
      <c r="AH937">
        <v>5</v>
      </c>
      <c r="AI937">
        <v>15</v>
      </c>
      <c r="AJ937">
        <v>5</v>
      </c>
      <c r="AK937">
        <v>7</v>
      </c>
      <c r="AL937">
        <v>13</v>
      </c>
      <c r="AM937">
        <v>67</v>
      </c>
      <c r="AN937">
        <v>33</v>
      </c>
      <c r="AO937">
        <v>2.1800000000000002</v>
      </c>
      <c r="AP937">
        <v>1.2</v>
      </c>
      <c r="AQ937">
        <v>3.25</v>
      </c>
      <c r="AR937">
        <v>50</v>
      </c>
      <c r="AS937">
        <v>100</v>
      </c>
      <c r="AT937">
        <v>75</v>
      </c>
      <c r="AU937">
        <v>50</v>
      </c>
      <c r="AV937">
        <v>0</v>
      </c>
      <c r="AW937">
        <v>50</v>
      </c>
      <c r="AX937">
        <v>100</v>
      </c>
      <c r="AY937">
        <v>50</v>
      </c>
      <c r="AZ937">
        <v>75</v>
      </c>
      <c r="BA937">
        <v>13</v>
      </c>
      <c r="BB937">
        <v>3.5</v>
      </c>
      <c r="BC937">
        <v>1.74</v>
      </c>
      <c r="BD937">
        <v>3.65</v>
      </c>
      <c r="BE937">
        <v>4.3499999999999996</v>
      </c>
      <c r="BF937">
        <f>(1/BC937+1/BD937+1/BE937-1)/3</f>
        <v>2.6190101296383734E-2</v>
      </c>
      <c r="BG937">
        <f>1/Table3[[#This Row],[odds_ft_home_team_win]]-Table3[[#This Row],[Margin/3]]</f>
        <v>0.54852254238177711</v>
      </c>
      <c r="BH937">
        <f>1/Table3[[#This Row],[odds_ft_draw]]-Table3[[#This Row],[Margin/3]]</f>
        <v>0.24778250144334227</v>
      </c>
      <c r="BI937">
        <f>1/Table3[[#This Row],[odds_ft_away_team_win]]-Table3[[#This Row],[Margin/3]]</f>
        <v>0.20369495617488065</v>
      </c>
      <c r="BJ937">
        <f>MROUND(Table3[[#This Row],[ProbH]]*100,2)/100</f>
        <v>0.54</v>
      </c>
      <c r="BK937">
        <v>1.32</v>
      </c>
      <c r="BL937">
        <v>1.87</v>
      </c>
      <c r="BM937">
        <v>3</v>
      </c>
      <c r="BN937">
        <v>5.5</v>
      </c>
      <c r="BO937">
        <v>1.83</v>
      </c>
      <c r="BP937">
        <v>1.95</v>
      </c>
      <c r="BQ937" t="s">
        <v>723</v>
      </c>
      <c r="BR937">
        <f>VLOOKUP(Table3[[#This Row],[Reference]],metron,10,FALSE)</f>
        <v>2.6359702267612941</v>
      </c>
      <c r="BS937">
        <f>VLOOKUP(Table3[[#This Row],[Reference]],metron,11,FALSE)</f>
        <v>1.684957590444867</v>
      </c>
      <c r="BT937">
        <f>VLOOKUP(Table3[[#This Row],[Reference]],metron,12,FALSE)</f>
        <v>0.95101263631642718</v>
      </c>
      <c r="BU937">
        <f>VLOOKUP(Table3[[#This Row],[Reference]],metron,13,FALSE)</f>
        <v>0.72650164445213783</v>
      </c>
      <c r="BV937">
        <f>VLOOKUP(Table3[[#This Row],[Reference]],metron,14,FALSE)</f>
        <v>0.42097974727367138</v>
      </c>
      <c r="BW937">
        <f>VLOOKUP(Table3[[#This Row],[Reference]],metron,15,FALSE)</f>
        <v>13.338806970509379</v>
      </c>
      <c r="BX937">
        <f>VLOOKUP(Table3[[#This Row],[Reference]],metron,16,FALSE)</f>
        <v>9.2530160857908843</v>
      </c>
      <c r="BY937">
        <f>VLOOKUP(Table3[[#This Row],[Reference]],metron,17,FALSE)</f>
        <v>5.9915081521739131</v>
      </c>
      <c r="BZ937">
        <f>VLOOKUP(Table3[[#This Row],[Reference]],metron,18,FALSE)</f>
        <v>3.9772418478260869</v>
      </c>
      <c r="CA937">
        <f>VLOOKUP(Table3[[#This Row],[Reference]],metron,19,FALSE)</f>
        <v>7.3472988183354664</v>
      </c>
      <c r="CB937">
        <f>VLOOKUP(Table3[[#This Row],[Reference]],metron,20,FALSE)</f>
        <v>5.2757742379647974</v>
      </c>
      <c r="CC937">
        <f>VLOOKUP(Table3[[#This Row],[Reference]],metron,21,FALSE)</f>
        <v>12.59428182437032</v>
      </c>
      <c r="CD937">
        <f>VLOOKUP(Table3[[#This Row],[Reference]],metron,22,FALSE)</f>
        <v>13.577944179714089</v>
      </c>
      <c r="CE937">
        <f>VLOOKUP(Table3[[#This Row],[Reference]],metron,23,FALSE)</f>
        <v>1.4276913099870301</v>
      </c>
      <c r="CF937">
        <f>VLOOKUP(Table3[[#This Row],[Reference]],metron,24,FALSE)</f>
        <v>1.940985732814527</v>
      </c>
      <c r="CG937">
        <f>VLOOKUP(Table3[[#This Row],[Reference]],metron,25,FALSE)</f>
        <v>8.0739299610894946E-2</v>
      </c>
      <c r="CH937">
        <f>VLOOKUP(Table3[[#This Row],[Reference]],metron,26,FALSE)</f>
        <v>0.12743190661478601</v>
      </c>
    </row>
    <row r="938" spans="1:86" hidden="1" x14ac:dyDescent="0.45">
      <c r="A938">
        <v>1630278000</v>
      </c>
      <c r="B938" t="s">
        <v>1342</v>
      </c>
      <c r="C938" t="s">
        <v>64</v>
      </c>
      <c r="D938" t="s">
        <v>65</v>
      </c>
      <c r="E938" t="s">
        <v>672</v>
      </c>
      <c r="F938" t="s">
        <v>689</v>
      </c>
      <c r="G938" t="s">
        <v>710</v>
      </c>
      <c r="H938">
        <v>7</v>
      </c>
      <c r="I938">
        <v>1</v>
      </c>
      <c r="J938">
        <v>0.33</v>
      </c>
      <c r="K938">
        <v>1.58</v>
      </c>
      <c r="L938">
        <v>0.71</v>
      </c>
      <c r="M938">
        <v>2</v>
      </c>
      <c r="N938">
        <v>0</v>
      </c>
      <c r="O938">
        <v>2</v>
      </c>
      <c r="P938">
        <v>0</v>
      </c>
      <c r="Q938">
        <v>0</v>
      </c>
      <c r="R938">
        <v>0</v>
      </c>
      <c r="S938" t="s">
        <v>1343</v>
      </c>
      <c r="U938">
        <v>4</v>
      </c>
      <c r="V938">
        <v>3</v>
      </c>
      <c r="W938">
        <v>1</v>
      </c>
      <c r="X938">
        <v>0</v>
      </c>
      <c r="Y938">
        <v>2</v>
      </c>
      <c r="Z938">
        <v>1</v>
      </c>
      <c r="AA938">
        <v>1</v>
      </c>
      <c r="AB938">
        <v>0</v>
      </c>
      <c r="AC938">
        <v>1</v>
      </c>
      <c r="AD938">
        <v>2</v>
      </c>
      <c r="AE938">
        <v>17</v>
      </c>
      <c r="AF938">
        <v>6</v>
      </c>
      <c r="AG938">
        <v>7</v>
      </c>
      <c r="AH938">
        <v>2</v>
      </c>
      <c r="AI938">
        <v>10</v>
      </c>
      <c r="AJ938">
        <v>4</v>
      </c>
      <c r="AK938">
        <v>12</v>
      </c>
      <c r="AL938">
        <v>12</v>
      </c>
      <c r="AM938">
        <v>70</v>
      </c>
      <c r="AN938">
        <v>30</v>
      </c>
      <c r="AO938">
        <v>1.95</v>
      </c>
      <c r="AP938">
        <v>0.65</v>
      </c>
      <c r="AQ938">
        <v>1.83</v>
      </c>
      <c r="AR938">
        <v>50</v>
      </c>
      <c r="AS938">
        <v>67</v>
      </c>
      <c r="AT938">
        <v>17</v>
      </c>
      <c r="AU938">
        <v>17</v>
      </c>
      <c r="AV938">
        <v>0</v>
      </c>
      <c r="AW938">
        <v>17</v>
      </c>
      <c r="AX938">
        <v>33</v>
      </c>
      <c r="AY938">
        <v>50</v>
      </c>
      <c r="AZ938">
        <v>84</v>
      </c>
      <c r="BA938">
        <v>7.33</v>
      </c>
      <c r="BB938">
        <v>2.67</v>
      </c>
      <c r="BC938">
        <v>1.45</v>
      </c>
      <c r="BD938">
        <v>3.7</v>
      </c>
      <c r="BE938">
        <v>5.9</v>
      </c>
      <c r="BF938">
        <f>(1/BC938+1/BD938+1/BE938-1)/3</f>
        <v>4.3138989369264046E-2</v>
      </c>
      <c r="BG938">
        <f>1/Table3[[#This Row],[odds_ft_home_team_win]]-Table3[[#This Row],[Margin/3]]</f>
        <v>0.64651618304452907</v>
      </c>
      <c r="BH938">
        <f>1/Table3[[#This Row],[odds_ft_draw]]-Table3[[#This Row],[Margin/3]]</f>
        <v>0.22713128090100618</v>
      </c>
      <c r="BI938">
        <f>1/Table3[[#This Row],[odds_ft_away_team_win]]-Table3[[#This Row],[Margin/3]]</f>
        <v>0.12635253605446475</v>
      </c>
      <c r="BJ938">
        <f>MROUND(Table3[[#This Row],[ProbH]]*100,2)/100</f>
        <v>0.64</v>
      </c>
      <c r="BK938">
        <v>1.33</v>
      </c>
      <c r="BL938">
        <v>1.9</v>
      </c>
      <c r="BM938">
        <v>3.5</v>
      </c>
      <c r="BN938">
        <v>6.75</v>
      </c>
      <c r="BO938">
        <v>2.15</v>
      </c>
      <c r="BP938">
        <v>1.67</v>
      </c>
      <c r="BQ938" t="s">
        <v>729</v>
      </c>
      <c r="BR938">
        <f>VLOOKUP(Table3[[#This Row],[Reference]],metron,10,FALSE)</f>
        <v>2.8343749999999996</v>
      </c>
      <c r="BS938">
        <f>VLOOKUP(Table3[[#This Row],[Reference]],metron,11,FALSE)</f>
        <v>1.980803571428571</v>
      </c>
      <c r="BT938">
        <f>VLOOKUP(Table3[[#This Row],[Reference]],metron,12,FALSE)</f>
        <v>0.85357142857142854</v>
      </c>
      <c r="BU938">
        <f>VLOOKUP(Table3[[#This Row],[Reference]],metron,13,FALSE)</f>
        <v>0.8683035714285714</v>
      </c>
      <c r="BV938">
        <f>VLOOKUP(Table3[[#This Row],[Reference]],metron,14,FALSE)</f>
        <v>0.36607142857142849</v>
      </c>
      <c r="BW938">
        <f>VLOOKUP(Table3[[#This Row],[Reference]],metron,15,FALSE)</f>
        <v>15.03980099502488</v>
      </c>
      <c r="BX938">
        <f>VLOOKUP(Table3[[#This Row],[Reference]],metron,16,FALSE)</f>
        <v>8.6326699834162515</v>
      </c>
      <c r="BY938">
        <f>VLOOKUP(Table3[[#This Row],[Reference]],metron,17,FALSE)</f>
        <v>6.5189234650967203</v>
      </c>
      <c r="BZ938">
        <f>VLOOKUP(Table3[[#This Row],[Reference]],metron,18,FALSE)</f>
        <v>3.4507989907485279</v>
      </c>
      <c r="CA938">
        <f>VLOOKUP(Table3[[#This Row],[Reference]],metron,19,FALSE)</f>
        <v>8.5208775299281605</v>
      </c>
      <c r="CB938">
        <f>VLOOKUP(Table3[[#This Row],[Reference]],metron,20,FALSE)</f>
        <v>5.181870992667724</v>
      </c>
      <c r="CC938">
        <f>VLOOKUP(Table3[[#This Row],[Reference]],metron,21,FALSE)</f>
        <v>12.48566610455312</v>
      </c>
      <c r="CD938">
        <f>VLOOKUP(Table3[[#This Row],[Reference]],metron,22,FALSE)</f>
        <v>13.573355817875211</v>
      </c>
      <c r="CE938">
        <f>VLOOKUP(Table3[[#This Row],[Reference]],metron,23,FALSE)</f>
        <v>1.395273023634882</v>
      </c>
      <c r="CF938">
        <f>VLOOKUP(Table3[[#This Row],[Reference]],metron,24,FALSE)</f>
        <v>2.0586797066014668</v>
      </c>
      <c r="CG938">
        <f>VLOOKUP(Table3[[#This Row],[Reference]],metron,25,FALSE)</f>
        <v>6.8459657701711488E-2</v>
      </c>
      <c r="CH938">
        <f>VLOOKUP(Table3[[#This Row],[Reference]],metron,26,FALSE)</f>
        <v>0.12713936430317849</v>
      </c>
    </row>
    <row r="939" spans="1:86" hidden="1" x14ac:dyDescent="0.45">
      <c r="A939">
        <v>1630285200</v>
      </c>
      <c r="B939" t="s">
        <v>1344</v>
      </c>
      <c r="C939" t="s">
        <v>64</v>
      </c>
      <c r="D939" t="s">
        <v>65</v>
      </c>
      <c r="E939" t="s">
        <v>671</v>
      </c>
      <c r="F939" t="s">
        <v>693</v>
      </c>
      <c r="G939" t="s">
        <v>706</v>
      </c>
      <c r="H939">
        <v>7</v>
      </c>
      <c r="I939">
        <v>1.33</v>
      </c>
      <c r="J939">
        <v>1</v>
      </c>
      <c r="K939">
        <v>1.25</v>
      </c>
      <c r="L939">
        <v>1.42</v>
      </c>
      <c r="M939">
        <v>1</v>
      </c>
      <c r="N939">
        <v>1</v>
      </c>
      <c r="O939">
        <v>2</v>
      </c>
      <c r="P939">
        <v>1</v>
      </c>
      <c r="Q939">
        <v>0</v>
      </c>
      <c r="R939">
        <v>1</v>
      </c>
      <c r="S939">
        <v>59</v>
      </c>
      <c r="T939">
        <v>23</v>
      </c>
      <c r="U939">
        <v>3</v>
      </c>
      <c r="V939">
        <v>3</v>
      </c>
      <c r="W939">
        <v>1</v>
      </c>
      <c r="X939">
        <v>0</v>
      </c>
      <c r="Y939">
        <v>4</v>
      </c>
      <c r="Z939">
        <v>0</v>
      </c>
      <c r="AA939">
        <v>1</v>
      </c>
      <c r="AB939">
        <v>0</v>
      </c>
      <c r="AC939">
        <v>2</v>
      </c>
      <c r="AD939">
        <v>2</v>
      </c>
      <c r="AE939">
        <v>14</v>
      </c>
      <c r="AF939">
        <v>15</v>
      </c>
      <c r="AG939">
        <v>5</v>
      </c>
      <c r="AH939">
        <v>6</v>
      </c>
      <c r="AI939">
        <v>9</v>
      </c>
      <c r="AJ939">
        <v>9</v>
      </c>
      <c r="AK939">
        <v>11</v>
      </c>
      <c r="AL939">
        <v>10</v>
      </c>
      <c r="AM939">
        <v>59</v>
      </c>
      <c r="AN939">
        <v>41</v>
      </c>
      <c r="AO939">
        <v>1.55</v>
      </c>
      <c r="AP939">
        <v>1.62</v>
      </c>
      <c r="AQ939">
        <v>2.84</v>
      </c>
      <c r="AR939">
        <v>50</v>
      </c>
      <c r="AS939">
        <v>100</v>
      </c>
      <c r="AT939">
        <v>50</v>
      </c>
      <c r="AU939">
        <v>33</v>
      </c>
      <c r="AV939">
        <v>0</v>
      </c>
      <c r="AW939">
        <v>33</v>
      </c>
      <c r="AX939">
        <v>84</v>
      </c>
      <c r="AY939">
        <v>33</v>
      </c>
      <c r="AZ939">
        <v>100</v>
      </c>
      <c r="BA939">
        <v>6.67</v>
      </c>
      <c r="BB939">
        <v>3.33</v>
      </c>
      <c r="BC939">
        <v>2.4500000000000002</v>
      </c>
      <c r="BD939">
        <v>3.2</v>
      </c>
      <c r="BE939">
        <v>2.5</v>
      </c>
      <c r="BF939">
        <f>(1/BC939+1/BD939+1/BE939-1)/3</f>
        <v>4.0221088435374121E-2</v>
      </c>
      <c r="BG939">
        <f>1/Table3[[#This Row],[odds_ft_home_team_win]]-Table3[[#This Row],[Margin/3]]</f>
        <v>0.36794217687074826</v>
      </c>
      <c r="BH939">
        <f>1/Table3[[#This Row],[odds_ft_draw]]-Table3[[#This Row],[Margin/3]]</f>
        <v>0.27227891156462586</v>
      </c>
      <c r="BI939">
        <f>1/Table3[[#This Row],[odds_ft_away_team_win]]-Table3[[#This Row],[Margin/3]]</f>
        <v>0.35977891156462588</v>
      </c>
      <c r="BJ939">
        <f>MROUND(Table3[[#This Row],[ProbH]]*100,2)/100</f>
        <v>0.36</v>
      </c>
      <c r="BK939">
        <v>1.43</v>
      </c>
      <c r="BL939">
        <v>2.2000000000000002</v>
      </c>
      <c r="BM939">
        <v>3.75</v>
      </c>
      <c r="BN939">
        <v>7.25</v>
      </c>
      <c r="BO939">
        <v>2</v>
      </c>
      <c r="BP939">
        <v>1.8</v>
      </c>
      <c r="BQ939" t="s">
        <v>770</v>
      </c>
      <c r="BR939">
        <f>VLOOKUP(Table3[[#This Row],[Reference]],metron,10,FALSE)</f>
        <v>2.5110350525197691</v>
      </c>
      <c r="BS939">
        <f>VLOOKUP(Table3[[#This Row],[Reference]],metron,11,FALSE)</f>
        <v>1.269326094653606</v>
      </c>
      <c r="BT939">
        <f>VLOOKUP(Table3[[#This Row],[Reference]],metron,12,FALSE)</f>
        <v>1.2417089578661631</v>
      </c>
      <c r="BU939">
        <f>VLOOKUP(Table3[[#This Row],[Reference]],metron,13,FALSE)</f>
        <v>0.56586402266288949</v>
      </c>
      <c r="BV939">
        <f>VLOOKUP(Table3[[#This Row],[Reference]],metron,14,FALSE)</f>
        <v>0.55158168083097259</v>
      </c>
      <c r="BW939">
        <f>VLOOKUP(Table3[[#This Row],[Reference]],metron,15,FALSE)</f>
        <v>11.49400826446281</v>
      </c>
      <c r="BX939">
        <f>VLOOKUP(Table3[[#This Row],[Reference]],metron,16,FALSE)</f>
        <v>10.507231404958681</v>
      </c>
      <c r="BY939">
        <f>VLOOKUP(Table3[[#This Row],[Reference]],metron,17,FALSE)</f>
        <v>4.9238790406673623</v>
      </c>
      <c r="BZ939">
        <f>VLOOKUP(Table3[[#This Row],[Reference]],metron,18,FALSE)</f>
        <v>4.6296141814389991</v>
      </c>
      <c r="CA939">
        <f>VLOOKUP(Table3[[#This Row],[Reference]],metron,19,FALSE)</f>
        <v>6.5701292237954476</v>
      </c>
      <c r="CB939">
        <f>VLOOKUP(Table3[[#This Row],[Reference]],metron,20,FALSE)</f>
        <v>5.8776172235196817</v>
      </c>
      <c r="CC939">
        <f>VLOOKUP(Table3[[#This Row],[Reference]],metron,21,FALSE)</f>
        <v>12.798739495798319</v>
      </c>
      <c r="CD939">
        <f>VLOOKUP(Table3[[#This Row],[Reference]],metron,22,FALSE)</f>
        <v>12.98844537815126</v>
      </c>
      <c r="CE939">
        <f>VLOOKUP(Table3[[#This Row],[Reference]],metron,23,FALSE)</f>
        <v>1.604928297313674</v>
      </c>
      <c r="CF939">
        <f>VLOOKUP(Table3[[#This Row],[Reference]],metron,24,FALSE)</f>
        <v>1.791961219955565</v>
      </c>
      <c r="CG939">
        <f>VLOOKUP(Table3[[#This Row],[Reference]],metron,25,FALSE)</f>
        <v>8.887093516461321E-2</v>
      </c>
      <c r="CH939">
        <f>VLOOKUP(Table3[[#This Row],[Reference]],metron,26,FALSE)</f>
        <v>0.11694607150070691</v>
      </c>
    </row>
    <row r="940" spans="1:86" hidden="1" x14ac:dyDescent="0.45">
      <c r="A940">
        <v>1631318400</v>
      </c>
      <c r="B940" t="s">
        <v>1345</v>
      </c>
      <c r="C940" t="s">
        <v>64</v>
      </c>
      <c r="D940" t="s">
        <v>65</v>
      </c>
      <c r="E940" t="s">
        <v>700</v>
      </c>
      <c r="F940" t="s">
        <v>688</v>
      </c>
      <c r="G940" t="s">
        <v>987</v>
      </c>
      <c r="H940">
        <v>8</v>
      </c>
      <c r="I940">
        <v>1.33</v>
      </c>
      <c r="J940">
        <v>2.33</v>
      </c>
      <c r="K940">
        <v>1.38</v>
      </c>
      <c r="L940">
        <v>1.25</v>
      </c>
      <c r="M940">
        <v>2</v>
      </c>
      <c r="N940">
        <v>2</v>
      </c>
      <c r="O940">
        <v>4</v>
      </c>
      <c r="P940">
        <v>1</v>
      </c>
      <c r="Q940">
        <v>0</v>
      </c>
      <c r="R940">
        <v>1</v>
      </c>
      <c r="S940" t="s">
        <v>1346</v>
      </c>
      <c r="T940" t="s">
        <v>1347</v>
      </c>
      <c r="U940">
        <v>6</v>
      </c>
      <c r="V940">
        <v>8</v>
      </c>
      <c r="W940">
        <v>1</v>
      </c>
      <c r="X940">
        <v>0</v>
      </c>
      <c r="Y940">
        <v>3</v>
      </c>
      <c r="Z940">
        <v>0</v>
      </c>
      <c r="AA940">
        <v>1</v>
      </c>
      <c r="AB940">
        <v>0</v>
      </c>
      <c r="AC940">
        <v>2</v>
      </c>
      <c r="AD940">
        <v>1</v>
      </c>
      <c r="AE940">
        <v>13</v>
      </c>
      <c r="AF940">
        <v>6</v>
      </c>
      <c r="AG940">
        <v>6</v>
      </c>
      <c r="AH940">
        <v>5</v>
      </c>
      <c r="AI940">
        <v>7</v>
      </c>
      <c r="AJ940">
        <v>1</v>
      </c>
      <c r="AK940">
        <v>13</v>
      </c>
      <c r="AL940">
        <v>16</v>
      </c>
      <c r="AM940">
        <v>50</v>
      </c>
      <c r="AN940">
        <v>50</v>
      </c>
      <c r="AO940">
        <v>1.62</v>
      </c>
      <c r="AP940">
        <v>1.1200000000000001</v>
      </c>
      <c r="AQ940">
        <v>2.67</v>
      </c>
      <c r="AR940">
        <v>67</v>
      </c>
      <c r="AS940">
        <v>84</v>
      </c>
      <c r="AT940">
        <v>50</v>
      </c>
      <c r="AU940">
        <v>34</v>
      </c>
      <c r="AV940">
        <v>0</v>
      </c>
      <c r="AW940">
        <v>34</v>
      </c>
      <c r="AX940">
        <v>67</v>
      </c>
      <c r="AY940">
        <v>50</v>
      </c>
      <c r="AZ940">
        <v>100</v>
      </c>
      <c r="BA940">
        <v>9.33</v>
      </c>
      <c r="BB940">
        <v>1.34</v>
      </c>
      <c r="BC940">
        <v>2.5499999999999998</v>
      </c>
      <c r="BD940">
        <v>3</v>
      </c>
      <c r="BE940">
        <v>2.8</v>
      </c>
      <c r="BF940">
        <f>(1/BC940+1/BD940+1/BE940-1)/3</f>
        <v>2.754435107376289E-2</v>
      </c>
      <c r="BG940">
        <f>1/Table3[[#This Row],[odds_ft_home_team_win]]-Table3[[#This Row],[Margin/3]]</f>
        <v>0.36461251167133518</v>
      </c>
      <c r="BH940">
        <f>1/Table3[[#This Row],[odds_ft_draw]]-Table3[[#This Row],[Margin/3]]</f>
        <v>0.30578898225957041</v>
      </c>
      <c r="BI940">
        <f>1/Table3[[#This Row],[odds_ft_away_team_win]]-Table3[[#This Row],[Margin/3]]</f>
        <v>0.32959850606909424</v>
      </c>
      <c r="BJ940">
        <f>MROUND(Table3[[#This Row],[ProbH]]*100,2)/100</f>
        <v>0.36</v>
      </c>
      <c r="BK940">
        <v>1.45</v>
      </c>
      <c r="BL940">
        <v>2.25</v>
      </c>
      <c r="BM940">
        <v>3.8</v>
      </c>
      <c r="BN940">
        <v>7.25</v>
      </c>
      <c r="BO940">
        <v>2</v>
      </c>
      <c r="BP940">
        <v>1.8</v>
      </c>
      <c r="BQ940" t="s">
        <v>711</v>
      </c>
      <c r="BR940">
        <f>VLOOKUP(Table3[[#This Row],[Reference]],metron,10,FALSE)</f>
        <v>2.5110350525197691</v>
      </c>
      <c r="BS940">
        <f>VLOOKUP(Table3[[#This Row],[Reference]],metron,11,FALSE)</f>
        <v>1.269326094653606</v>
      </c>
      <c r="BT940">
        <f>VLOOKUP(Table3[[#This Row],[Reference]],metron,12,FALSE)</f>
        <v>1.2417089578661631</v>
      </c>
      <c r="BU940">
        <f>VLOOKUP(Table3[[#This Row],[Reference]],metron,13,FALSE)</f>
        <v>0.56586402266288949</v>
      </c>
      <c r="BV940">
        <f>VLOOKUP(Table3[[#This Row],[Reference]],metron,14,FALSE)</f>
        <v>0.55158168083097259</v>
      </c>
      <c r="BW940">
        <f>VLOOKUP(Table3[[#This Row],[Reference]],metron,15,FALSE)</f>
        <v>11.49400826446281</v>
      </c>
      <c r="BX940">
        <f>VLOOKUP(Table3[[#This Row],[Reference]],metron,16,FALSE)</f>
        <v>10.507231404958681</v>
      </c>
      <c r="BY940">
        <f>VLOOKUP(Table3[[#This Row],[Reference]],metron,17,FALSE)</f>
        <v>4.9238790406673623</v>
      </c>
      <c r="BZ940">
        <f>VLOOKUP(Table3[[#This Row],[Reference]],metron,18,FALSE)</f>
        <v>4.6296141814389991</v>
      </c>
      <c r="CA940">
        <f>VLOOKUP(Table3[[#This Row],[Reference]],metron,19,FALSE)</f>
        <v>6.5701292237954476</v>
      </c>
      <c r="CB940">
        <f>VLOOKUP(Table3[[#This Row],[Reference]],metron,20,FALSE)</f>
        <v>5.8776172235196817</v>
      </c>
      <c r="CC940">
        <f>VLOOKUP(Table3[[#This Row],[Reference]],metron,21,FALSE)</f>
        <v>12.798739495798319</v>
      </c>
      <c r="CD940">
        <f>VLOOKUP(Table3[[#This Row],[Reference]],metron,22,FALSE)</f>
        <v>12.98844537815126</v>
      </c>
      <c r="CE940">
        <f>VLOOKUP(Table3[[#This Row],[Reference]],metron,23,FALSE)</f>
        <v>1.604928297313674</v>
      </c>
      <c r="CF940">
        <f>VLOOKUP(Table3[[#This Row],[Reference]],metron,24,FALSE)</f>
        <v>1.791961219955565</v>
      </c>
      <c r="CG940">
        <f>VLOOKUP(Table3[[#This Row],[Reference]],metron,25,FALSE)</f>
        <v>8.887093516461321E-2</v>
      </c>
      <c r="CH940">
        <f>VLOOKUP(Table3[[#This Row],[Reference]],metron,26,FALSE)</f>
        <v>0.11694607150070691</v>
      </c>
    </row>
    <row r="941" spans="1:86" hidden="1" x14ac:dyDescent="0.45">
      <c r="A941">
        <v>1631325600</v>
      </c>
      <c r="B941" t="s">
        <v>1348</v>
      </c>
      <c r="C941" t="s">
        <v>64</v>
      </c>
      <c r="D941" t="s">
        <v>65</v>
      </c>
      <c r="E941" t="s">
        <v>689</v>
      </c>
      <c r="F941" t="s">
        <v>671</v>
      </c>
      <c r="G941" t="s">
        <v>743</v>
      </c>
      <c r="H941">
        <v>8</v>
      </c>
      <c r="I941">
        <v>0.33</v>
      </c>
      <c r="J941">
        <v>1.67</v>
      </c>
      <c r="K941">
        <v>0.88</v>
      </c>
      <c r="L941">
        <v>1.5</v>
      </c>
      <c r="M941">
        <v>2</v>
      </c>
      <c r="N941">
        <v>1</v>
      </c>
      <c r="O941">
        <v>3</v>
      </c>
      <c r="P941">
        <v>3</v>
      </c>
      <c r="Q941">
        <v>2</v>
      </c>
      <c r="R941">
        <v>1</v>
      </c>
      <c r="S941" t="s">
        <v>1349</v>
      </c>
      <c r="T941">
        <v>4</v>
      </c>
      <c r="U941">
        <v>2</v>
      </c>
      <c r="V941">
        <v>3</v>
      </c>
      <c r="W941">
        <v>4</v>
      </c>
      <c r="X941">
        <v>0</v>
      </c>
      <c r="Y941">
        <v>4</v>
      </c>
      <c r="Z941">
        <v>0</v>
      </c>
      <c r="AA941">
        <v>1</v>
      </c>
      <c r="AB941">
        <v>3</v>
      </c>
      <c r="AC941">
        <v>2</v>
      </c>
      <c r="AD941">
        <v>2</v>
      </c>
      <c r="AE941">
        <v>10</v>
      </c>
      <c r="AF941">
        <v>15</v>
      </c>
      <c r="AG941">
        <v>4</v>
      </c>
      <c r="AH941">
        <v>2</v>
      </c>
      <c r="AI941">
        <v>6</v>
      </c>
      <c r="AJ941">
        <v>13</v>
      </c>
      <c r="AK941">
        <v>6</v>
      </c>
      <c r="AL941">
        <v>9</v>
      </c>
      <c r="AM941">
        <v>45</v>
      </c>
      <c r="AN941">
        <v>55</v>
      </c>
      <c r="AO941">
        <v>1.1100000000000001</v>
      </c>
      <c r="AP941">
        <v>1.47</v>
      </c>
      <c r="AQ941">
        <v>2.34</v>
      </c>
      <c r="AR941">
        <v>84</v>
      </c>
      <c r="AS941">
        <v>84</v>
      </c>
      <c r="AT941">
        <v>50</v>
      </c>
      <c r="AU941">
        <v>17</v>
      </c>
      <c r="AV941">
        <v>0</v>
      </c>
      <c r="AW941">
        <v>67</v>
      </c>
      <c r="AX941">
        <v>67</v>
      </c>
      <c r="AY941">
        <v>33</v>
      </c>
      <c r="AZ941">
        <v>67</v>
      </c>
      <c r="BA941">
        <v>7</v>
      </c>
      <c r="BB941">
        <v>5.67</v>
      </c>
      <c r="BC941">
        <v>3.05</v>
      </c>
      <c r="BD941">
        <v>2.8</v>
      </c>
      <c r="BE941">
        <v>2.5</v>
      </c>
      <c r="BF941">
        <f>(1/BC941+1/BD941+1/BE941-1)/3</f>
        <v>2.833723653395781E-2</v>
      </c>
      <c r="BG941">
        <f>1/Table3[[#This Row],[odds_ft_home_team_win]]-Table3[[#This Row],[Margin/3]]</f>
        <v>0.29953161592505861</v>
      </c>
      <c r="BH941">
        <f>1/Table3[[#This Row],[odds_ft_draw]]-Table3[[#This Row],[Margin/3]]</f>
        <v>0.32880562060889934</v>
      </c>
      <c r="BI941">
        <f>1/Table3[[#This Row],[odds_ft_away_team_win]]-Table3[[#This Row],[Margin/3]]</f>
        <v>0.37166276346604221</v>
      </c>
      <c r="BJ941">
        <f>MROUND(Table3[[#This Row],[ProbH]]*100,2)/100</f>
        <v>0.3</v>
      </c>
      <c r="BK941">
        <v>1.59</v>
      </c>
      <c r="BL941">
        <v>2.5499999999999998</v>
      </c>
      <c r="BM941">
        <v>4.5999999999999996</v>
      </c>
      <c r="BN941">
        <v>9.5</v>
      </c>
      <c r="BO941">
        <v>2.2000000000000002</v>
      </c>
      <c r="BP941">
        <v>1.67</v>
      </c>
      <c r="BQ941" t="s">
        <v>713</v>
      </c>
      <c r="BR941">
        <f>VLOOKUP(Table3[[#This Row],[Reference]],metron,10,FALSE)</f>
        <v>2.5726407816919519</v>
      </c>
      <c r="BS941">
        <f>VLOOKUP(Table3[[#This Row],[Reference]],metron,11,FALSE)</f>
        <v>1.1805091283106199</v>
      </c>
      <c r="BT941">
        <f>VLOOKUP(Table3[[#This Row],[Reference]],metron,12,FALSE)</f>
        <v>1.3921316533813319</v>
      </c>
      <c r="BU941">
        <f>VLOOKUP(Table3[[#This Row],[Reference]],metron,13,FALSE)</f>
        <v>0.5209673269873939</v>
      </c>
      <c r="BV941">
        <f>VLOOKUP(Table3[[#This Row],[Reference]],metron,14,FALSE)</f>
        <v>0.61847182917417032</v>
      </c>
      <c r="BW941">
        <f>VLOOKUP(Table3[[#This Row],[Reference]],metron,15,FALSE)</f>
        <v>11.149200710479571</v>
      </c>
      <c r="BX941">
        <f>VLOOKUP(Table3[[#This Row],[Reference]],metron,16,FALSE)</f>
        <v>11.444049733570161</v>
      </c>
      <c r="BY941">
        <f>VLOOKUP(Table3[[#This Row],[Reference]],metron,17,FALSE)</f>
        <v>4.5257270693512304</v>
      </c>
      <c r="BZ941">
        <f>VLOOKUP(Table3[[#This Row],[Reference]],metron,18,FALSE)</f>
        <v>4.8465324384787474</v>
      </c>
      <c r="CA941">
        <f>VLOOKUP(Table3[[#This Row],[Reference]],metron,19,FALSE)</f>
        <v>6.6234736411283404</v>
      </c>
      <c r="CB941">
        <f>VLOOKUP(Table3[[#This Row],[Reference]],metron,20,FALSE)</f>
        <v>6.5975172950914134</v>
      </c>
      <c r="CC941">
        <f>VLOOKUP(Table3[[#This Row],[Reference]],metron,21,FALSE)</f>
        <v>12.90081154192967</v>
      </c>
      <c r="CD941">
        <f>VLOOKUP(Table3[[#This Row],[Reference]],metron,22,FALSE)</f>
        <v>13.00360685302074</v>
      </c>
      <c r="CE941">
        <f>VLOOKUP(Table3[[#This Row],[Reference]],metron,23,FALSE)</f>
        <v>1.7502145922746779</v>
      </c>
      <c r="CF941">
        <f>VLOOKUP(Table3[[#This Row],[Reference]],metron,24,FALSE)</f>
        <v>1.831402831402831</v>
      </c>
      <c r="CG941">
        <f>VLOOKUP(Table3[[#This Row],[Reference]],metron,25,FALSE)</f>
        <v>9.6525096525096526E-2</v>
      </c>
      <c r="CH941">
        <f>VLOOKUP(Table3[[#This Row],[Reference]],metron,26,FALSE)</f>
        <v>0.1244101244101244</v>
      </c>
    </row>
    <row r="942" spans="1:86" hidden="1" x14ac:dyDescent="0.45">
      <c r="A942">
        <v>1631325960</v>
      </c>
      <c r="B942" t="s">
        <v>1350</v>
      </c>
      <c r="C942" t="s">
        <v>64</v>
      </c>
      <c r="D942" t="s">
        <v>65</v>
      </c>
      <c r="E942" t="s">
        <v>676</v>
      </c>
      <c r="F942" t="s">
        <v>672</v>
      </c>
      <c r="G942" t="s">
        <v>760</v>
      </c>
      <c r="H942">
        <v>8</v>
      </c>
      <c r="I942">
        <v>0.5</v>
      </c>
      <c r="J942">
        <v>1.67</v>
      </c>
      <c r="K942">
        <v>1.35</v>
      </c>
      <c r="L942">
        <v>1.1100000000000001</v>
      </c>
      <c r="M942">
        <v>2</v>
      </c>
      <c r="N942">
        <v>1</v>
      </c>
      <c r="O942">
        <v>3</v>
      </c>
      <c r="P942">
        <v>1</v>
      </c>
      <c r="Q942">
        <v>1</v>
      </c>
      <c r="R942">
        <v>0</v>
      </c>
      <c r="S942" t="s">
        <v>1351</v>
      </c>
      <c r="T942">
        <v>87</v>
      </c>
      <c r="U942">
        <v>4</v>
      </c>
      <c r="V942">
        <v>14</v>
      </c>
      <c r="W942">
        <v>3</v>
      </c>
      <c r="X942">
        <v>0</v>
      </c>
      <c r="Y942">
        <v>3</v>
      </c>
      <c r="Z942">
        <v>0</v>
      </c>
      <c r="AA942">
        <v>1</v>
      </c>
      <c r="AB942">
        <v>2</v>
      </c>
      <c r="AC942">
        <v>0</v>
      </c>
      <c r="AD942">
        <v>3</v>
      </c>
      <c r="AE942">
        <v>22</v>
      </c>
      <c r="AF942">
        <v>19</v>
      </c>
      <c r="AG942">
        <v>6</v>
      </c>
      <c r="AH942">
        <v>6</v>
      </c>
      <c r="AI942">
        <v>16</v>
      </c>
      <c r="AJ942">
        <v>13</v>
      </c>
      <c r="AK942">
        <v>14</v>
      </c>
      <c r="AL942">
        <v>11</v>
      </c>
      <c r="AM942">
        <v>48</v>
      </c>
      <c r="AN942">
        <v>52</v>
      </c>
      <c r="AO942">
        <v>2.15</v>
      </c>
      <c r="AP942">
        <v>1.99</v>
      </c>
      <c r="AQ942">
        <v>2.54</v>
      </c>
      <c r="AR942">
        <v>71</v>
      </c>
      <c r="AS942">
        <v>100</v>
      </c>
      <c r="AT942">
        <v>42</v>
      </c>
      <c r="AU942">
        <v>13</v>
      </c>
      <c r="AV942">
        <v>0</v>
      </c>
      <c r="AW942">
        <v>29</v>
      </c>
      <c r="AX942">
        <v>100</v>
      </c>
      <c r="AY942">
        <v>13</v>
      </c>
      <c r="AZ942">
        <v>100</v>
      </c>
      <c r="BA942">
        <v>14.42</v>
      </c>
      <c r="BB942">
        <v>4.33</v>
      </c>
      <c r="BC942">
        <v>2.4</v>
      </c>
      <c r="BD942">
        <v>3.25</v>
      </c>
      <c r="BE942">
        <v>2.8</v>
      </c>
      <c r="BF942">
        <f>(1/BC942+1/BD942+1/BE942-1)/3</f>
        <v>2.716727716727722E-2</v>
      </c>
      <c r="BG942">
        <f>1/Table3[[#This Row],[odds_ft_home_team_win]]-Table3[[#This Row],[Margin/3]]</f>
        <v>0.38949938949938945</v>
      </c>
      <c r="BH942">
        <f>1/Table3[[#This Row],[odds_ft_draw]]-Table3[[#This Row],[Margin/3]]</f>
        <v>0.28052503052503047</v>
      </c>
      <c r="BI942">
        <f>1/Table3[[#This Row],[odds_ft_away_team_win]]-Table3[[#This Row],[Margin/3]]</f>
        <v>0.32997557997557991</v>
      </c>
      <c r="BJ942">
        <f>MROUND(Table3[[#This Row],[ProbH]]*100,2)/100</f>
        <v>0.38</v>
      </c>
      <c r="BK942">
        <v>1.33</v>
      </c>
      <c r="BL942">
        <v>1.91</v>
      </c>
      <c r="BM942">
        <v>3</v>
      </c>
      <c r="BN942">
        <v>5.75</v>
      </c>
      <c r="BO942">
        <v>1.74</v>
      </c>
      <c r="BP942">
        <v>2.0499999999999998</v>
      </c>
      <c r="BQ942" t="s">
        <v>680</v>
      </c>
      <c r="BR942">
        <f>VLOOKUP(Table3[[#This Row],[Reference]],metron,10,FALSE)</f>
        <v>2.4900895140664963</v>
      </c>
      <c r="BS942">
        <f>VLOOKUP(Table3[[#This Row],[Reference]],metron,11,FALSE)</f>
        <v>1.330562659846547</v>
      </c>
      <c r="BT942">
        <f>VLOOKUP(Table3[[#This Row],[Reference]],metron,12,FALSE)</f>
        <v>1.1595268542199491</v>
      </c>
      <c r="BU942">
        <f>VLOOKUP(Table3[[#This Row],[Reference]],metron,13,FALSE)</f>
        <v>0.59053607588191415</v>
      </c>
      <c r="BV942">
        <f>VLOOKUP(Table3[[#This Row],[Reference]],metron,14,FALSE)</f>
        <v>0.50069274219332838</v>
      </c>
      <c r="BW942">
        <f>VLOOKUP(Table3[[#This Row],[Reference]],metron,15,FALSE)</f>
        <v>11.79715236686391</v>
      </c>
      <c r="BX942">
        <f>VLOOKUP(Table3[[#This Row],[Reference]],metron,16,FALSE)</f>
        <v>10.317122781065089</v>
      </c>
      <c r="BY942">
        <f>VLOOKUP(Table3[[#This Row],[Reference]],metron,17,FALSE)</f>
        <v>5.0637025966747622</v>
      </c>
      <c r="BZ942">
        <f>VLOOKUP(Table3[[#This Row],[Reference]],metron,18,FALSE)</f>
        <v>4.4674014571268454</v>
      </c>
      <c r="CA942">
        <f>VLOOKUP(Table3[[#This Row],[Reference]],metron,19,FALSE)</f>
        <v>6.7334497701891483</v>
      </c>
      <c r="CB942">
        <f>VLOOKUP(Table3[[#This Row],[Reference]],metron,20,FALSE)</f>
        <v>5.849721323938244</v>
      </c>
      <c r="CC942">
        <f>VLOOKUP(Table3[[#This Row],[Reference]],metron,21,FALSE)</f>
        <v>12.89644194756554</v>
      </c>
      <c r="CD942">
        <f>VLOOKUP(Table3[[#This Row],[Reference]],metron,22,FALSE)</f>
        <v>13.3434456928839</v>
      </c>
      <c r="CE942">
        <f>VLOOKUP(Table3[[#This Row],[Reference]],metron,23,FALSE)</f>
        <v>1.6144382124117971</v>
      </c>
      <c r="CF942">
        <f>VLOOKUP(Table3[[#This Row],[Reference]],metron,24,FALSE)</f>
        <v>1.9032024606477289</v>
      </c>
      <c r="CG942">
        <f>VLOOKUP(Table3[[#This Row],[Reference]],metron,25,FALSE)</f>
        <v>9.372172969060974E-2</v>
      </c>
      <c r="CH942">
        <f>VLOOKUP(Table3[[#This Row],[Reference]],metron,26,FALSE)</f>
        <v>0.11669983716301791</v>
      </c>
    </row>
    <row r="943" spans="1:86" hidden="1" x14ac:dyDescent="0.45">
      <c r="A943">
        <v>1631397600</v>
      </c>
      <c r="B943" t="s">
        <v>1352</v>
      </c>
      <c r="C943" t="s">
        <v>64</v>
      </c>
      <c r="D943" t="s">
        <v>65</v>
      </c>
      <c r="E943" t="s">
        <v>677</v>
      </c>
      <c r="F943" t="s">
        <v>704</v>
      </c>
      <c r="G943" t="s">
        <v>710</v>
      </c>
      <c r="H943">
        <v>8</v>
      </c>
      <c r="I943">
        <v>1.33</v>
      </c>
      <c r="J943">
        <v>1</v>
      </c>
      <c r="K943">
        <v>1.55</v>
      </c>
      <c r="L943">
        <v>1.05</v>
      </c>
      <c r="M943">
        <v>2</v>
      </c>
      <c r="N943">
        <v>1</v>
      </c>
      <c r="O943">
        <v>3</v>
      </c>
      <c r="P943">
        <v>1</v>
      </c>
      <c r="Q943">
        <v>0</v>
      </c>
      <c r="R943">
        <v>1</v>
      </c>
      <c r="S943" t="s">
        <v>1353</v>
      </c>
      <c r="T943">
        <v>14</v>
      </c>
      <c r="U943">
        <v>3</v>
      </c>
      <c r="V943">
        <v>2</v>
      </c>
      <c r="W943">
        <v>0</v>
      </c>
      <c r="X943">
        <v>0</v>
      </c>
      <c r="Y943">
        <v>2</v>
      </c>
      <c r="Z943">
        <v>0</v>
      </c>
      <c r="AA943">
        <v>0</v>
      </c>
      <c r="AB943">
        <v>0</v>
      </c>
      <c r="AC943">
        <v>2</v>
      </c>
      <c r="AD943">
        <v>0</v>
      </c>
      <c r="AE943">
        <v>19</v>
      </c>
      <c r="AF943">
        <v>5</v>
      </c>
      <c r="AG943">
        <v>7</v>
      </c>
      <c r="AH943">
        <v>4</v>
      </c>
      <c r="AI943">
        <v>12</v>
      </c>
      <c r="AJ943">
        <v>1</v>
      </c>
      <c r="AK943">
        <v>15</v>
      </c>
      <c r="AL943">
        <v>12</v>
      </c>
      <c r="AM943">
        <v>55</v>
      </c>
      <c r="AN943">
        <v>45</v>
      </c>
      <c r="AO943">
        <v>1.9</v>
      </c>
      <c r="AP943">
        <v>0.78</v>
      </c>
      <c r="AQ943">
        <v>1.84</v>
      </c>
      <c r="AR943">
        <v>50</v>
      </c>
      <c r="AS943">
        <v>67</v>
      </c>
      <c r="AT943">
        <v>17</v>
      </c>
      <c r="AU943">
        <v>17</v>
      </c>
      <c r="AV943">
        <v>0</v>
      </c>
      <c r="AW943">
        <v>34</v>
      </c>
      <c r="AX943">
        <v>34</v>
      </c>
      <c r="AY943">
        <v>33</v>
      </c>
      <c r="AZ943">
        <v>67</v>
      </c>
      <c r="BA943">
        <v>10</v>
      </c>
      <c r="BB943">
        <v>5</v>
      </c>
      <c r="BC943">
        <v>2.2999999999999998</v>
      </c>
      <c r="BD943">
        <v>3</v>
      </c>
      <c r="BE943">
        <v>3.15</v>
      </c>
      <c r="BF943">
        <f>(1/BC943+1/BD943+1/BE943-1)/3</f>
        <v>2.8525419829767678E-2</v>
      </c>
      <c r="BG943">
        <f>1/Table3[[#This Row],[odds_ft_home_team_win]]-Table3[[#This Row],[Margin/3]]</f>
        <v>0.40625718886588452</v>
      </c>
      <c r="BH943">
        <f>1/Table3[[#This Row],[odds_ft_draw]]-Table3[[#This Row],[Margin/3]]</f>
        <v>0.30480791350356562</v>
      </c>
      <c r="BI943">
        <f>1/Table3[[#This Row],[odds_ft_away_team_win]]-Table3[[#This Row],[Margin/3]]</f>
        <v>0.28893489763054975</v>
      </c>
      <c r="BJ943">
        <f>MROUND(Table3[[#This Row],[ProbH]]*100,2)/100</f>
        <v>0.4</v>
      </c>
      <c r="BK943">
        <v>1.49</v>
      </c>
      <c r="BL943">
        <v>2.35</v>
      </c>
      <c r="BM943">
        <v>4.05</v>
      </c>
      <c r="BN943">
        <v>8</v>
      </c>
      <c r="BO943">
        <v>2.0499999999999998</v>
      </c>
      <c r="BP943">
        <v>1.74</v>
      </c>
      <c r="BQ943" t="s">
        <v>733</v>
      </c>
      <c r="BR943">
        <f>VLOOKUP(Table3[[#This Row],[Reference]],metron,10,FALSE)</f>
        <v>2.4956155335383219</v>
      </c>
      <c r="BS943">
        <f>VLOOKUP(Table3[[#This Row],[Reference]],metron,11,FALSE)</f>
        <v>1.344038264434575</v>
      </c>
      <c r="BT943">
        <f>VLOOKUP(Table3[[#This Row],[Reference]],metron,12,FALSE)</f>
        <v>1.1515772691037469</v>
      </c>
      <c r="BU943">
        <f>VLOOKUP(Table3[[#This Row],[Reference]],metron,13,FALSE)</f>
        <v>0.59936225942375587</v>
      </c>
      <c r="BV943">
        <f>VLOOKUP(Table3[[#This Row],[Reference]],metron,14,FALSE)</f>
        <v>0.50723152260562576</v>
      </c>
      <c r="BW943">
        <f>VLOOKUP(Table3[[#This Row],[Reference]],metron,15,FALSE)</f>
        <v>11.99278846153846</v>
      </c>
      <c r="BX943">
        <f>VLOOKUP(Table3[[#This Row],[Reference]],metron,16,FALSE)</f>
        <v>10.0277534965035</v>
      </c>
      <c r="BY943">
        <f>VLOOKUP(Table3[[#This Row],[Reference]],metron,17,FALSE)</f>
        <v>5.2857459543338514</v>
      </c>
      <c r="BZ943">
        <f>VLOOKUP(Table3[[#This Row],[Reference]],metron,18,FALSE)</f>
        <v>4.4067834183107957</v>
      </c>
      <c r="CA943">
        <f>VLOOKUP(Table3[[#This Row],[Reference]],metron,19,FALSE)</f>
        <v>6.7070425072046085</v>
      </c>
      <c r="CB943">
        <f>VLOOKUP(Table3[[#This Row],[Reference]],metron,20,FALSE)</f>
        <v>5.6209700781927046</v>
      </c>
      <c r="CC943">
        <f>VLOOKUP(Table3[[#This Row],[Reference]],metron,21,FALSE)</f>
        <v>13.04463690872752</v>
      </c>
      <c r="CD943">
        <f>VLOOKUP(Table3[[#This Row],[Reference]],metron,22,FALSE)</f>
        <v>13.49811236953142</v>
      </c>
      <c r="CE943">
        <f>VLOOKUP(Table3[[#This Row],[Reference]],metron,23,FALSE)</f>
        <v>1.5836526181353769</v>
      </c>
      <c r="CF943">
        <f>VLOOKUP(Table3[[#This Row],[Reference]],metron,24,FALSE)</f>
        <v>1.8744146445295871</v>
      </c>
      <c r="CG943">
        <f>VLOOKUP(Table3[[#This Row],[Reference]],metron,25,FALSE)</f>
        <v>8.5994040017028525E-2</v>
      </c>
      <c r="CH943">
        <f>VLOOKUP(Table3[[#This Row],[Reference]],metron,26,FALSE)</f>
        <v>0.13452532992762881</v>
      </c>
    </row>
    <row r="944" spans="1:86" hidden="1" x14ac:dyDescent="0.45">
      <c r="A944">
        <v>1631404800</v>
      </c>
      <c r="B944" t="s">
        <v>1354</v>
      </c>
      <c r="C944" t="s">
        <v>64</v>
      </c>
      <c r="D944" t="s">
        <v>65</v>
      </c>
      <c r="E944" t="s">
        <v>661</v>
      </c>
      <c r="F944" t="s">
        <v>667</v>
      </c>
      <c r="G944" t="s">
        <v>731</v>
      </c>
      <c r="H944">
        <v>8</v>
      </c>
      <c r="I944">
        <v>1.67</v>
      </c>
      <c r="J944">
        <v>2</v>
      </c>
      <c r="K944">
        <v>2</v>
      </c>
      <c r="L944">
        <v>1.4</v>
      </c>
      <c r="M944">
        <v>2</v>
      </c>
      <c r="N944">
        <v>2</v>
      </c>
      <c r="O944">
        <v>4</v>
      </c>
      <c r="P944">
        <v>3</v>
      </c>
      <c r="Q944">
        <v>1</v>
      </c>
      <c r="R944">
        <v>2</v>
      </c>
      <c r="S944" t="s">
        <v>1355</v>
      </c>
      <c r="T944" t="s">
        <v>1356</v>
      </c>
      <c r="U944">
        <v>9</v>
      </c>
      <c r="V944">
        <v>2</v>
      </c>
      <c r="W944">
        <v>3</v>
      </c>
      <c r="X944">
        <v>0</v>
      </c>
      <c r="Y944">
        <v>3</v>
      </c>
      <c r="Z944">
        <v>0</v>
      </c>
      <c r="AA944">
        <v>2</v>
      </c>
      <c r="AB944">
        <v>1</v>
      </c>
      <c r="AC944">
        <v>0</v>
      </c>
      <c r="AD944">
        <v>3</v>
      </c>
      <c r="AE944">
        <v>10</v>
      </c>
      <c r="AF944">
        <v>12</v>
      </c>
      <c r="AG944">
        <v>6</v>
      </c>
      <c r="AH944">
        <v>7</v>
      </c>
      <c r="AI944">
        <v>4</v>
      </c>
      <c r="AJ944">
        <v>5</v>
      </c>
      <c r="AK944">
        <v>9</v>
      </c>
      <c r="AL944">
        <v>13</v>
      </c>
      <c r="AM944">
        <v>54</v>
      </c>
      <c r="AN944">
        <v>46</v>
      </c>
      <c r="AO944">
        <v>1.4</v>
      </c>
      <c r="AP944">
        <v>1.38</v>
      </c>
      <c r="AQ944">
        <v>2.5</v>
      </c>
      <c r="AR944">
        <v>34</v>
      </c>
      <c r="AS944">
        <v>84</v>
      </c>
      <c r="AT944">
        <v>50</v>
      </c>
      <c r="AU944">
        <v>17</v>
      </c>
      <c r="AV944">
        <v>0</v>
      </c>
      <c r="AW944">
        <v>0</v>
      </c>
      <c r="AX944">
        <v>84</v>
      </c>
      <c r="AY944">
        <v>50</v>
      </c>
      <c r="AZ944">
        <v>84</v>
      </c>
      <c r="BA944">
        <v>7.33</v>
      </c>
      <c r="BB944">
        <v>4.33</v>
      </c>
      <c r="BC944">
        <v>2.15</v>
      </c>
      <c r="BD944">
        <v>3.35</v>
      </c>
      <c r="BE944">
        <v>3.15</v>
      </c>
      <c r="BF944">
        <f>(1/BC944+1/BD944+1/BE944-1)/3</f>
        <v>2.7028019738883986E-2</v>
      </c>
      <c r="BG944">
        <f>1/Table3[[#This Row],[odds_ft_home_team_win]]-Table3[[#This Row],[Margin/3]]</f>
        <v>0.43808825933088347</v>
      </c>
      <c r="BH944">
        <f>1/Table3[[#This Row],[odds_ft_draw]]-Table3[[#This Row],[Margin/3]]</f>
        <v>0.27147944294768317</v>
      </c>
      <c r="BI944">
        <f>1/Table3[[#This Row],[odds_ft_away_team_win]]-Table3[[#This Row],[Margin/3]]</f>
        <v>0.29043229772143347</v>
      </c>
      <c r="BJ944">
        <f>MROUND(Table3[[#This Row],[ProbH]]*100,2)/100</f>
        <v>0.44</v>
      </c>
      <c r="BK944">
        <v>1.34</v>
      </c>
      <c r="BL944">
        <v>1.91</v>
      </c>
      <c r="BM944">
        <v>3.1</v>
      </c>
      <c r="BN944">
        <v>5.75</v>
      </c>
      <c r="BO944">
        <v>1.8</v>
      </c>
      <c r="BP944">
        <v>2</v>
      </c>
      <c r="BQ944" t="s">
        <v>715</v>
      </c>
      <c r="BR944">
        <f>VLOOKUP(Table3[[#This Row],[Reference]],metron,10,FALSE)</f>
        <v>2.4807646356033461</v>
      </c>
      <c r="BS944">
        <f>VLOOKUP(Table3[[#This Row],[Reference]],metron,11,FALSE)</f>
        <v>1.4140979689366791</v>
      </c>
      <c r="BT944">
        <f>VLOOKUP(Table3[[#This Row],[Reference]],metron,12,FALSE)</f>
        <v>1.0666666666666671</v>
      </c>
      <c r="BU944">
        <f>VLOOKUP(Table3[[#This Row],[Reference]],metron,13,FALSE)</f>
        <v>0.62712066905615294</v>
      </c>
      <c r="BV944">
        <f>VLOOKUP(Table3[[#This Row],[Reference]],metron,14,FALSE)</f>
        <v>0.46009557945041818</v>
      </c>
      <c r="BW944">
        <f>VLOOKUP(Table3[[#This Row],[Reference]],metron,15,FALSE)</f>
        <v>12.56969280146722</v>
      </c>
      <c r="BX944">
        <f>VLOOKUP(Table3[[#This Row],[Reference]],metron,16,FALSE)</f>
        <v>9.8695552498853729</v>
      </c>
      <c r="BY944">
        <f>VLOOKUP(Table3[[#This Row],[Reference]],metron,17,FALSE)</f>
        <v>5.2754256787850897</v>
      </c>
      <c r="BZ944">
        <f>VLOOKUP(Table3[[#This Row],[Reference]],metron,18,FALSE)</f>
        <v>4.1279337321675103</v>
      </c>
      <c r="CA944">
        <f>VLOOKUP(Table3[[#This Row],[Reference]],metron,19,FALSE)</f>
        <v>7.2942671226821298</v>
      </c>
      <c r="CB944">
        <f>VLOOKUP(Table3[[#This Row],[Reference]],metron,20,FALSE)</f>
        <v>5.7416215177178627</v>
      </c>
      <c r="CC944">
        <f>VLOOKUP(Table3[[#This Row],[Reference]],metron,21,FALSE)</f>
        <v>12.897246007868549</v>
      </c>
      <c r="CD944">
        <f>VLOOKUP(Table3[[#This Row],[Reference]],metron,22,FALSE)</f>
        <v>13.507058551261281</v>
      </c>
      <c r="CE944">
        <f>VLOOKUP(Table3[[#This Row],[Reference]],metron,23,FALSE)</f>
        <v>1.576522702104098</v>
      </c>
      <c r="CF944">
        <f>VLOOKUP(Table3[[#This Row],[Reference]],metron,24,FALSE)</f>
        <v>1.917165005537099</v>
      </c>
      <c r="CG944">
        <f>VLOOKUP(Table3[[#This Row],[Reference]],metron,25,FALSE)</f>
        <v>8.4385382059800659E-2</v>
      </c>
      <c r="CH944">
        <f>VLOOKUP(Table3[[#This Row],[Reference]],metron,26,FALSE)</f>
        <v>0.1233665559246955</v>
      </c>
    </row>
    <row r="945" spans="1:86" hidden="1" x14ac:dyDescent="0.45">
      <c r="A945">
        <v>1631412000</v>
      </c>
      <c r="B945" t="s">
        <v>1357</v>
      </c>
      <c r="C945" t="s">
        <v>64</v>
      </c>
      <c r="D945" t="s">
        <v>65</v>
      </c>
      <c r="E945" t="s">
        <v>694</v>
      </c>
      <c r="F945" t="s">
        <v>699</v>
      </c>
      <c r="G945" t="s">
        <v>720</v>
      </c>
      <c r="H945">
        <v>8</v>
      </c>
      <c r="I945">
        <v>3</v>
      </c>
      <c r="J945">
        <v>1.33</v>
      </c>
      <c r="K945">
        <v>1.9</v>
      </c>
      <c r="L945">
        <v>0.72</v>
      </c>
      <c r="M945">
        <v>2</v>
      </c>
      <c r="N945">
        <v>0</v>
      </c>
      <c r="O945">
        <v>2</v>
      </c>
      <c r="P945">
        <v>1</v>
      </c>
      <c r="Q945">
        <v>1</v>
      </c>
      <c r="R945">
        <v>0</v>
      </c>
      <c r="S945" t="s">
        <v>1358</v>
      </c>
      <c r="U945">
        <v>7</v>
      </c>
      <c r="V945">
        <v>0</v>
      </c>
      <c r="W945">
        <v>1</v>
      </c>
      <c r="X945">
        <v>0</v>
      </c>
      <c r="Y945">
        <v>3</v>
      </c>
      <c r="Z945">
        <v>0</v>
      </c>
      <c r="AA945">
        <v>1</v>
      </c>
      <c r="AB945">
        <v>0</v>
      </c>
      <c r="AC945">
        <v>2</v>
      </c>
      <c r="AD945">
        <v>1</v>
      </c>
      <c r="AE945">
        <v>13</v>
      </c>
      <c r="AF945">
        <v>0</v>
      </c>
      <c r="AG945">
        <v>6</v>
      </c>
      <c r="AH945">
        <v>0</v>
      </c>
      <c r="AI945">
        <v>7</v>
      </c>
      <c r="AJ945">
        <v>0</v>
      </c>
      <c r="AK945">
        <v>14</v>
      </c>
      <c r="AL945">
        <v>12</v>
      </c>
      <c r="AM945">
        <v>58</v>
      </c>
      <c r="AN945">
        <v>42</v>
      </c>
      <c r="AO945">
        <v>1.57</v>
      </c>
      <c r="AP945">
        <v>0.15</v>
      </c>
      <c r="AQ945">
        <v>2.67</v>
      </c>
      <c r="AR945">
        <v>33</v>
      </c>
      <c r="AS945">
        <v>100</v>
      </c>
      <c r="AT945">
        <v>50</v>
      </c>
      <c r="AU945">
        <v>17</v>
      </c>
      <c r="AV945">
        <v>0</v>
      </c>
      <c r="AW945">
        <v>17</v>
      </c>
      <c r="AX945">
        <v>84</v>
      </c>
      <c r="AY945">
        <v>50</v>
      </c>
      <c r="AZ945">
        <v>84</v>
      </c>
      <c r="BA945">
        <v>6</v>
      </c>
      <c r="BB945">
        <v>3</v>
      </c>
      <c r="BC945">
        <v>1.39</v>
      </c>
      <c r="BD945">
        <v>4.3499999999999996</v>
      </c>
      <c r="BE945">
        <v>8</v>
      </c>
      <c r="BF945">
        <f>(1/BC945+1/BD945+1/BE945-1)/3</f>
        <v>2.4769839300973057E-2</v>
      </c>
      <c r="BG945">
        <f>1/Table3[[#This Row],[odds_ft_home_team_win]]-Table3[[#This Row],[Margin/3]]</f>
        <v>0.69465462113068166</v>
      </c>
      <c r="BH945">
        <f>1/Table3[[#This Row],[odds_ft_draw]]-Table3[[#This Row],[Margin/3]]</f>
        <v>0.20511521817029132</v>
      </c>
      <c r="BI945">
        <f>1/Table3[[#This Row],[odds_ft_away_team_win]]-Table3[[#This Row],[Margin/3]]</f>
        <v>0.10023016069902695</v>
      </c>
      <c r="BJ945">
        <f>MROUND(Table3[[#This Row],[ProbH]]*100,2)/100</f>
        <v>0.7</v>
      </c>
      <c r="BK945">
        <v>1.33</v>
      </c>
      <c r="BL945">
        <v>1.91</v>
      </c>
      <c r="BM945">
        <v>3.2</v>
      </c>
      <c r="BN945">
        <v>6</v>
      </c>
      <c r="BO945">
        <v>2.25</v>
      </c>
      <c r="BP945">
        <v>1.62</v>
      </c>
      <c r="BQ945" t="s">
        <v>770</v>
      </c>
      <c r="BR945">
        <f>VLOOKUP(Table3[[#This Row],[Reference]],metron,10,FALSE)</f>
        <v>2.9925826028320968</v>
      </c>
      <c r="BS945">
        <f>VLOOKUP(Table3[[#This Row],[Reference]],metron,11,FALSE)</f>
        <v>2.224544841537424</v>
      </c>
      <c r="BT945">
        <f>VLOOKUP(Table3[[#This Row],[Reference]],metron,12,FALSE)</f>
        <v>0.76803776129467294</v>
      </c>
      <c r="BU945">
        <f>VLOOKUP(Table3[[#This Row],[Reference]],metron,13,FALSE)</f>
        <v>0.96561024949426832</v>
      </c>
      <c r="BV945">
        <f>VLOOKUP(Table3[[#This Row],[Reference]],metron,14,FALSE)</f>
        <v>0.34187457855697911</v>
      </c>
      <c r="BW945">
        <f>VLOOKUP(Table3[[#This Row],[Reference]],metron,15,FALSE)</f>
        <v>16.100000000000001</v>
      </c>
      <c r="BX945">
        <f>VLOOKUP(Table3[[#This Row],[Reference]],metron,16,FALSE)</f>
        <v>8.3493506493506491</v>
      </c>
      <c r="BY945">
        <f>VLOOKUP(Table3[[#This Row],[Reference]],metron,17,FALSE)</f>
        <v>7.2678100263852254</v>
      </c>
      <c r="BZ945">
        <f>VLOOKUP(Table3[[#This Row],[Reference]],metron,18,FALSE)</f>
        <v>3.2770448548812658</v>
      </c>
      <c r="CA945">
        <f>VLOOKUP(Table3[[#This Row],[Reference]],metron,19,FALSE)</f>
        <v>8.832189973614776</v>
      </c>
      <c r="CB945">
        <f>VLOOKUP(Table3[[#This Row],[Reference]],metron,20,FALSE)</f>
        <v>5.0723057944693828</v>
      </c>
      <c r="CC945">
        <f>VLOOKUP(Table3[[#This Row],[Reference]],metron,21,FALSE)</f>
        <v>11.95872170439414</v>
      </c>
      <c r="CD945">
        <f>VLOOKUP(Table3[[#This Row],[Reference]],metron,22,FALSE)</f>
        <v>13.450066577896139</v>
      </c>
      <c r="CE945">
        <f>VLOOKUP(Table3[[#This Row],[Reference]],metron,23,FALSE)</f>
        <v>1.301526717557252</v>
      </c>
      <c r="CF945">
        <f>VLOOKUP(Table3[[#This Row],[Reference]],metron,24,FALSE)</f>
        <v>1.9796437659033079</v>
      </c>
      <c r="CG945">
        <f>VLOOKUP(Table3[[#This Row],[Reference]],metron,25,FALSE)</f>
        <v>5.3435114503816793E-2</v>
      </c>
      <c r="CH945">
        <f>VLOOKUP(Table3[[#This Row],[Reference]],metron,26,FALSE)</f>
        <v>0.1183206106870229</v>
      </c>
    </row>
    <row r="946" spans="1:86" hidden="1" x14ac:dyDescent="0.45">
      <c r="A946">
        <v>1631484000</v>
      </c>
      <c r="B946" t="s">
        <v>1359</v>
      </c>
      <c r="C946" t="s">
        <v>64</v>
      </c>
      <c r="D946" t="s">
        <v>65</v>
      </c>
      <c r="E946" t="s">
        <v>682</v>
      </c>
      <c r="F946" t="s">
        <v>666</v>
      </c>
      <c r="G946" t="s">
        <v>735</v>
      </c>
      <c r="H946">
        <v>8</v>
      </c>
      <c r="I946">
        <v>1.25</v>
      </c>
      <c r="J946">
        <v>1.67</v>
      </c>
      <c r="K946">
        <v>1.58</v>
      </c>
      <c r="L946">
        <v>1.32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U946">
        <v>4</v>
      </c>
      <c r="V946">
        <v>4</v>
      </c>
      <c r="W946">
        <v>1</v>
      </c>
      <c r="X946">
        <v>0</v>
      </c>
      <c r="Y946">
        <v>2</v>
      </c>
      <c r="Z946">
        <v>0</v>
      </c>
      <c r="AA946">
        <v>0</v>
      </c>
      <c r="AB946">
        <v>1</v>
      </c>
      <c r="AC946">
        <v>0</v>
      </c>
      <c r="AD946">
        <v>2</v>
      </c>
      <c r="AE946">
        <v>10</v>
      </c>
      <c r="AF946">
        <v>11</v>
      </c>
      <c r="AG946">
        <v>4</v>
      </c>
      <c r="AH946">
        <v>4</v>
      </c>
      <c r="AI946">
        <v>6</v>
      </c>
      <c r="AJ946">
        <v>7</v>
      </c>
      <c r="AK946">
        <v>13</v>
      </c>
      <c r="AL946">
        <v>8</v>
      </c>
      <c r="AM946">
        <v>46</v>
      </c>
      <c r="AN946">
        <v>54</v>
      </c>
      <c r="AO946">
        <v>1.36</v>
      </c>
      <c r="AP946">
        <v>1.48</v>
      </c>
      <c r="AQ946">
        <v>1.0900000000000001</v>
      </c>
      <c r="AR946">
        <v>13</v>
      </c>
      <c r="AS946">
        <v>42</v>
      </c>
      <c r="AT946">
        <v>13</v>
      </c>
      <c r="AU946">
        <v>13</v>
      </c>
      <c r="AV946">
        <v>0</v>
      </c>
      <c r="AW946">
        <v>13</v>
      </c>
      <c r="AX946">
        <v>13</v>
      </c>
      <c r="AY946">
        <v>29</v>
      </c>
      <c r="AZ946">
        <v>42</v>
      </c>
      <c r="BA946">
        <v>9.25</v>
      </c>
      <c r="BB946">
        <v>5.5</v>
      </c>
      <c r="BC946">
        <v>3.35</v>
      </c>
      <c r="BD946">
        <v>3.15</v>
      </c>
      <c r="BE946">
        <v>2.15</v>
      </c>
      <c r="BF946">
        <f>(1/BC946+1/BD946+1/BE946-1)/3</f>
        <v>2.7028019738883986E-2</v>
      </c>
      <c r="BG946">
        <f>1/Table3[[#This Row],[odds_ft_home_team_win]]-Table3[[#This Row],[Margin/3]]</f>
        <v>0.27147944294768317</v>
      </c>
      <c r="BH946">
        <f>1/Table3[[#This Row],[odds_ft_draw]]-Table3[[#This Row],[Margin/3]]</f>
        <v>0.29043229772143347</v>
      </c>
      <c r="BI946">
        <f>1/Table3[[#This Row],[odds_ft_away_team_win]]-Table3[[#This Row],[Margin/3]]</f>
        <v>0.43808825933088347</v>
      </c>
      <c r="BJ946">
        <f>MROUND(Table3[[#This Row],[ProbH]]*100,2)/100</f>
        <v>0.28000000000000003</v>
      </c>
      <c r="BK946">
        <v>1.48</v>
      </c>
      <c r="BL946">
        <v>2.25</v>
      </c>
      <c r="BM946">
        <v>3.95</v>
      </c>
      <c r="BN946">
        <v>7.75</v>
      </c>
      <c r="BO946">
        <v>2.1</v>
      </c>
      <c r="BP946">
        <v>1.71</v>
      </c>
      <c r="BQ946" t="s">
        <v>675</v>
      </c>
      <c r="BR946">
        <f>VLOOKUP(Table3[[#This Row],[Reference]],metron,10,FALSE)</f>
        <v>2.5445607358071678</v>
      </c>
      <c r="BS946">
        <f>VLOOKUP(Table3[[#This Row],[Reference]],metron,11,FALSE)</f>
        <v>1.128766254360926</v>
      </c>
      <c r="BT946">
        <f>VLOOKUP(Table3[[#This Row],[Reference]],metron,12,FALSE)</f>
        <v>1.415794481446242</v>
      </c>
      <c r="BU946">
        <f>VLOOKUP(Table3[[#This Row],[Reference]],metron,13,FALSE)</f>
        <v>0.49635267998731369</v>
      </c>
      <c r="BV946">
        <f>VLOOKUP(Table3[[#This Row],[Reference]],metron,14,FALSE)</f>
        <v>0.61084681255946716</v>
      </c>
      <c r="BW946">
        <f>VLOOKUP(Table3[[#This Row],[Reference]],metron,15,FALSE)</f>
        <v>11.04442036836403</v>
      </c>
      <c r="BX946">
        <f>VLOOKUP(Table3[[#This Row],[Reference]],metron,16,FALSE)</f>
        <v>11.38840736728061</v>
      </c>
      <c r="BY946">
        <f>VLOOKUP(Table3[[#This Row],[Reference]],metron,17,FALSE)</f>
        <v>4.5379574003276897</v>
      </c>
      <c r="BZ946">
        <f>VLOOKUP(Table3[[#This Row],[Reference]],metron,18,FALSE)</f>
        <v>4.8481703986892413</v>
      </c>
      <c r="CA946">
        <f>VLOOKUP(Table3[[#This Row],[Reference]],metron,19,FALSE)</f>
        <v>6.5064629680363399</v>
      </c>
      <c r="CB946">
        <f>VLOOKUP(Table3[[#This Row],[Reference]],metron,20,FALSE)</f>
        <v>6.540236968591369</v>
      </c>
      <c r="CC946">
        <f>VLOOKUP(Table3[[#This Row],[Reference]],metron,21,FALSE)</f>
        <v>13.117582417582421</v>
      </c>
      <c r="CD946">
        <f>VLOOKUP(Table3[[#This Row],[Reference]],metron,22,FALSE)</f>
        <v>13.28241758241758</v>
      </c>
      <c r="CE946">
        <f>VLOOKUP(Table3[[#This Row],[Reference]],metron,23,FALSE)</f>
        <v>1.792592592592593</v>
      </c>
      <c r="CF946">
        <f>VLOOKUP(Table3[[#This Row],[Reference]],metron,24,FALSE)</f>
        <v>1.806980433632998</v>
      </c>
      <c r="CG946">
        <f>VLOOKUP(Table3[[#This Row],[Reference]],metron,25,FALSE)</f>
        <v>0.1047065044949762</v>
      </c>
      <c r="CH946">
        <f>VLOOKUP(Table3[[#This Row],[Reference]],metron,26,FALSE)</f>
        <v>0.1073506081438392</v>
      </c>
    </row>
    <row r="947" spans="1:86" hidden="1" x14ac:dyDescent="0.45">
      <c r="A947">
        <v>1631491200</v>
      </c>
      <c r="B947" t="s">
        <v>1360</v>
      </c>
      <c r="C947" t="s">
        <v>64</v>
      </c>
      <c r="D947" t="s">
        <v>65</v>
      </c>
      <c r="E947" t="s">
        <v>683</v>
      </c>
      <c r="F947" t="s">
        <v>660</v>
      </c>
      <c r="G947" t="s">
        <v>673</v>
      </c>
      <c r="H947">
        <v>8</v>
      </c>
      <c r="I947">
        <v>0.33</v>
      </c>
      <c r="J947">
        <v>1</v>
      </c>
      <c r="K947">
        <v>1.24</v>
      </c>
      <c r="L947">
        <v>1.28</v>
      </c>
      <c r="M947">
        <v>3</v>
      </c>
      <c r="N947">
        <v>0</v>
      </c>
      <c r="O947">
        <v>3</v>
      </c>
      <c r="P947">
        <v>2</v>
      </c>
      <c r="Q947">
        <v>2</v>
      </c>
      <c r="R947">
        <v>0</v>
      </c>
      <c r="S947" t="s">
        <v>1361</v>
      </c>
      <c r="U947">
        <v>1</v>
      </c>
      <c r="V947">
        <v>6</v>
      </c>
      <c r="W947">
        <v>3</v>
      </c>
      <c r="X947">
        <v>0</v>
      </c>
      <c r="Y947">
        <v>2</v>
      </c>
      <c r="Z947">
        <v>0</v>
      </c>
      <c r="AA947">
        <v>1</v>
      </c>
      <c r="AB947">
        <v>2</v>
      </c>
      <c r="AC947">
        <v>0</v>
      </c>
      <c r="AD947">
        <v>2</v>
      </c>
      <c r="AE947">
        <v>9</v>
      </c>
      <c r="AF947">
        <v>14</v>
      </c>
      <c r="AG947">
        <v>5</v>
      </c>
      <c r="AH947">
        <v>6</v>
      </c>
      <c r="AI947">
        <v>4</v>
      </c>
      <c r="AJ947">
        <v>8</v>
      </c>
      <c r="AK947">
        <v>15</v>
      </c>
      <c r="AL947">
        <v>8</v>
      </c>
      <c r="AM947">
        <v>36</v>
      </c>
      <c r="AN947">
        <v>64</v>
      </c>
      <c r="AO947">
        <v>1.19</v>
      </c>
      <c r="AP947">
        <v>1.91</v>
      </c>
      <c r="AQ947">
        <v>1.84</v>
      </c>
      <c r="AR947">
        <v>34</v>
      </c>
      <c r="AS947">
        <v>67</v>
      </c>
      <c r="AT947">
        <v>34</v>
      </c>
      <c r="AU947">
        <v>0</v>
      </c>
      <c r="AV947">
        <v>0</v>
      </c>
      <c r="AW947">
        <v>0</v>
      </c>
      <c r="AX947">
        <v>84</v>
      </c>
      <c r="AY947">
        <v>34</v>
      </c>
      <c r="AZ947">
        <v>67</v>
      </c>
      <c r="BA947">
        <v>5</v>
      </c>
      <c r="BB947">
        <v>5</v>
      </c>
      <c r="BC947">
        <v>2.65</v>
      </c>
      <c r="BD947">
        <v>2.85</v>
      </c>
      <c r="BE947">
        <v>2.8</v>
      </c>
      <c r="BF947">
        <f>(1/BC947+1/BD947+1/BE947-1)/3</f>
        <v>2.8459513563783661E-2</v>
      </c>
      <c r="BG947">
        <f>1/Table3[[#This Row],[odds_ft_home_team_win]]-Table3[[#This Row],[Margin/3]]</f>
        <v>0.34889897700225408</v>
      </c>
      <c r="BH947">
        <f>1/Table3[[#This Row],[odds_ft_draw]]-Table3[[#This Row],[Margin/3]]</f>
        <v>0.32241767941867244</v>
      </c>
      <c r="BI947">
        <f>1/Table3[[#This Row],[odds_ft_away_team_win]]-Table3[[#This Row],[Margin/3]]</f>
        <v>0.32868334357907347</v>
      </c>
      <c r="BJ947">
        <f>MROUND(Table3[[#This Row],[ProbH]]*100,2)/100</f>
        <v>0.34</v>
      </c>
      <c r="BK947">
        <v>1.5</v>
      </c>
      <c r="BL947">
        <v>2.4</v>
      </c>
      <c r="BM947">
        <v>4.0999999999999996</v>
      </c>
      <c r="BN947">
        <v>8.25</v>
      </c>
      <c r="BO947">
        <v>2.0499999999999998</v>
      </c>
      <c r="BP947">
        <v>1.74</v>
      </c>
      <c r="BQ947" t="s">
        <v>726</v>
      </c>
      <c r="BR947">
        <f>VLOOKUP(Table3[[#This Row],[Reference]],metron,10,FALSE)</f>
        <v>2.5229727551184897</v>
      </c>
      <c r="BS947">
        <f>VLOOKUP(Table3[[#This Row],[Reference]],metron,11,FALSE)</f>
        <v>1.228921489601805</v>
      </c>
      <c r="BT947">
        <f>VLOOKUP(Table3[[#This Row],[Reference]],metron,12,FALSE)</f>
        <v>1.2940512655166849</v>
      </c>
      <c r="BU947">
        <f>VLOOKUP(Table3[[#This Row],[Reference]],metron,13,FALSE)</f>
        <v>0.53240890035472432</v>
      </c>
      <c r="BV947">
        <f>VLOOKUP(Table3[[#This Row],[Reference]],metron,14,FALSE)</f>
        <v>0.56514027732989358</v>
      </c>
      <c r="BW947">
        <f>VLOOKUP(Table3[[#This Row],[Reference]],metron,15,FALSE)</f>
        <v>11.417888124439131</v>
      </c>
      <c r="BX947">
        <f>VLOOKUP(Table3[[#This Row],[Reference]],metron,16,FALSE)</f>
        <v>10.76308704756207</v>
      </c>
      <c r="BY947">
        <f>VLOOKUP(Table3[[#This Row],[Reference]],metron,17,FALSE)</f>
        <v>4.8317672021824798</v>
      </c>
      <c r="BZ947">
        <f>VLOOKUP(Table3[[#This Row],[Reference]],metron,18,FALSE)</f>
        <v>4.6698999696877843</v>
      </c>
      <c r="CA947">
        <f>VLOOKUP(Table3[[#This Row],[Reference]],metron,19,FALSE)</f>
        <v>6.5861209222566508</v>
      </c>
      <c r="CB947">
        <f>VLOOKUP(Table3[[#This Row],[Reference]],metron,20,FALSE)</f>
        <v>6.093187077874286</v>
      </c>
      <c r="CC947">
        <f>VLOOKUP(Table3[[#This Row],[Reference]],metron,21,FALSE)</f>
        <v>12.685679611650491</v>
      </c>
      <c r="CD947">
        <f>VLOOKUP(Table3[[#This Row],[Reference]],metron,22,FALSE)</f>
        <v>13.02639563106796</v>
      </c>
      <c r="CE947">
        <f>VLOOKUP(Table3[[#This Row],[Reference]],metron,23,FALSE)</f>
        <v>1.6481211768132831</v>
      </c>
      <c r="CF947">
        <f>VLOOKUP(Table3[[#This Row],[Reference]],metron,24,FALSE)</f>
        <v>1.8572676958928049</v>
      </c>
      <c r="CG947">
        <f>VLOOKUP(Table3[[#This Row],[Reference]],metron,25,FALSE)</f>
        <v>9.641712787649287E-2</v>
      </c>
      <c r="CH947">
        <f>VLOOKUP(Table3[[#This Row],[Reference]],metron,26,FALSE)</f>
        <v>0.11302068161957469</v>
      </c>
    </row>
    <row r="948" spans="1:86" hidden="1" x14ac:dyDescent="0.45">
      <c r="A948">
        <v>1631584800</v>
      </c>
      <c r="B948" t="s">
        <v>1362</v>
      </c>
      <c r="C948" t="s">
        <v>64</v>
      </c>
      <c r="D948" t="s">
        <v>65</v>
      </c>
      <c r="E948" t="s">
        <v>693</v>
      </c>
      <c r="F948" t="s">
        <v>705</v>
      </c>
      <c r="G948" t="s">
        <v>684</v>
      </c>
      <c r="H948">
        <v>8</v>
      </c>
      <c r="I948">
        <v>1.5</v>
      </c>
      <c r="J948">
        <v>1.75</v>
      </c>
      <c r="K948">
        <v>1.89</v>
      </c>
      <c r="L948">
        <v>1.29</v>
      </c>
      <c r="M948">
        <v>1</v>
      </c>
      <c r="N948">
        <v>2</v>
      </c>
      <c r="O948">
        <v>3</v>
      </c>
      <c r="P948">
        <v>2</v>
      </c>
      <c r="Q948">
        <v>1</v>
      </c>
      <c r="R948">
        <v>1</v>
      </c>
      <c r="S948">
        <v>14</v>
      </c>
      <c r="T948" t="s">
        <v>81</v>
      </c>
      <c r="U948">
        <v>6</v>
      </c>
      <c r="V948">
        <v>3</v>
      </c>
      <c r="W948">
        <v>2</v>
      </c>
      <c r="X948">
        <v>0</v>
      </c>
      <c r="Y948">
        <v>1</v>
      </c>
      <c r="Z948">
        <v>0</v>
      </c>
      <c r="AA948">
        <v>1</v>
      </c>
      <c r="AB948">
        <v>1</v>
      </c>
      <c r="AC948">
        <v>1</v>
      </c>
      <c r="AD948">
        <v>0</v>
      </c>
      <c r="AE948">
        <v>16</v>
      </c>
      <c r="AF948">
        <v>15</v>
      </c>
      <c r="AG948">
        <v>6</v>
      </c>
      <c r="AH948">
        <v>5</v>
      </c>
      <c r="AI948">
        <v>10</v>
      </c>
      <c r="AJ948">
        <v>10</v>
      </c>
      <c r="AK948">
        <v>13</v>
      </c>
      <c r="AL948">
        <v>3</v>
      </c>
      <c r="AM948">
        <v>49</v>
      </c>
      <c r="AN948">
        <v>51</v>
      </c>
      <c r="AO948">
        <v>1.84</v>
      </c>
      <c r="AP948">
        <v>1.58</v>
      </c>
      <c r="AQ948">
        <v>2.5</v>
      </c>
      <c r="AR948">
        <v>13</v>
      </c>
      <c r="AS948">
        <v>63</v>
      </c>
      <c r="AT948">
        <v>50</v>
      </c>
      <c r="AU948">
        <v>50</v>
      </c>
      <c r="AV948">
        <v>0</v>
      </c>
      <c r="AW948">
        <v>25</v>
      </c>
      <c r="AX948">
        <v>63</v>
      </c>
      <c r="AY948">
        <v>38</v>
      </c>
      <c r="AZ948">
        <v>63</v>
      </c>
      <c r="BA948">
        <v>7.75</v>
      </c>
      <c r="BB948">
        <v>4.75</v>
      </c>
      <c r="BC948">
        <v>1.77</v>
      </c>
      <c r="BD948">
        <v>3.6</v>
      </c>
      <c r="BE948">
        <v>4.2</v>
      </c>
      <c r="BF948">
        <f>(1/BC948+1/BD948+1/BE948-1)/3</f>
        <v>2.6948255761815105E-2</v>
      </c>
      <c r="BG948">
        <f>1/Table3[[#This Row],[odds_ft_home_team_win]]-Table3[[#This Row],[Margin/3]]</f>
        <v>0.53802349565061425</v>
      </c>
      <c r="BH948">
        <f>1/Table3[[#This Row],[odds_ft_draw]]-Table3[[#This Row],[Margin/3]]</f>
        <v>0.2508295220159627</v>
      </c>
      <c r="BI948">
        <f>1/Table3[[#This Row],[odds_ft_away_team_win]]-Table3[[#This Row],[Margin/3]]</f>
        <v>0.21114698233342297</v>
      </c>
      <c r="BJ948">
        <f>MROUND(Table3[[#This Row],[ProbH]]*100,2)/100</f>
        <v>0.54</v>
      </c>
      <c r="BK948">
        <v>1.31</v>
      </c>
      <c r="BL948">
        <v>1.87</v>
      </c>
      <c r="BM948">
        <v>3</v>
      </c>
      <c r="BN948">
        <v>5.5</v>
      </c>
      <c r="BO948">
        <v>1.83</v>
      </c>
      <c r="BP948">
        <v>1.95</v>
      </c>
      <c r="BQ948" t="s">
        <v>698</v>
      </c>
      <c r="BR948">
        <f>VLOOKUP(Table3[[#This Row],[Reference]],metron,10,FALSE)</f>
        <v>2.6359702267612941</v>
      </c>
      <c r="BS948">
        <f>VLOOKUP(Table3[[#This Row],[Reference]],metron,11,FALSE)</f>
        <v>1.684957590444867</v>
      </c>
      <c r="BT948">
        <f>VLOOKUP(Table3[[#This Row],[Reference]],metron,12,FALSE)</f>
        <v>0.95101263631642718</v>
      </c>
      <c r="BU948">
        <f>VLOOKUP(Table3[[#This Row],[Reference]],metron,13,FALSE)</f>
        <v>0.72650164445213783</v>
      </c>
      <c r="BV948">
        <f>VLOOKUP(Table3[[#This Row],[Reference]],metron,14,FALSE)</f>
        <v>0.42097974727367138</v>
      </c>
      <c r="BW948">
        <f>VLOOKUP(Table3[[#This Row],[Reference]],metron,15,FALSE)</f>
        <v>13.338806970509379</v>
      </c>
      <c r="BX948">
        <f>VLOOKUP(Table3[[#This Row],[Reference]],metron,16,FALSE)</f>
        <v>9.2530160857908843</v>
      </c>
      <c r="BY948">
        <f>VLOOKUP(Table3[[#This Row],[Reference]],metron,17,FALSE)</f>
        <v>5.9915081521739131</v>
      </c>
      <c r="BZ948">
        <f>VLOOKUP(Table3[[#This Row],[Reference]],metron,18,FALSE)</f>
        <v>3.9772418478260869</v>
      </c>
      <c r="CA948">
        <f>VLOOKUP(Table3[[#This Row],[Reference]],metron,19,FALSE)</f>
        <v>7.3472988183354664</v>
      </c>
      <c r="CB948">
        <f>VLOOKUP(Table3[[#This Row],[Reference]],metron,20,FALSE)</f>
        <v>5.2757742379647974</v>
      </c>
      <c r="CC948">
        <f>VLOOKUP(Table3[[#This Row],[Reference]],metron,21,FALSE)</f>
        <v>12.59428182437032</v>
      </c>
      <c r="CD948">
        <f>VLOOKUP(Table3[[#This Row],[Reference]],metron,22,FALSE)</f>
        <v>13.577944179714089</v>
      </c>
      <c r="CE948">
        <f>VLOOKUP(Table3[[#This Row],[Reference]],metron,23,FALSE)</f>
        <v>1.4276913099870301</v>
      </c>
      <c r="CF948">
        <f>VLOOKUP(Table3[[#This Row],[Reference]],metron,24,FALSE)</f>
        <v>1.940985732814527</v>
      </c>
      <c r="CG948">
        <f>VLOOKUP(Table3[[#This Row],[Reference]],metron,25,FALSE)</f>
        <v>8.0739299610894946E-2</v>
      </c>
      <c r="CH948">
        <f>VLOOKUP(Table3[[#This Row],[Reference]],metron,26,FALSE)</f>
        <v>0.12743190661478601</v>
      </c>
    </row>
    <row r="949" spans="1:86" hidden="1" x14ac:dyDescent="0.45">
      <c r="A949">
        <v>1631840400</v>
      </c>
      <c r="B949" t="s">
        <v>1363</v>
      </c>
      <c r="C949" t="s">
        <v>64</v>
      </c>
      <c r="D949" t="s">
        <v>65</v>
      </c>
      <c r="E949" t="s">
        <v>688</v>
      </c>
      <c r="F949" t="s">
        <v>676</v>
      </c>
      <c r="G949" t="s">
        <v>684</v>
      </c>
      <c r="H949">
        <v>9</v>
      </c>
      <c r="I949">
        <v>0.67</v>
      </c>
      <c r="J949">
        <v>0.33</v>
      </c>
      <c r="K949">
        <v>1.1100000000000001</v>
      </c>
      <c r="L949">
        <v>0.53</v>
      </c>
      <c r="M949">
        <v>4</v>
      </c>
      <c r="N949">
        <v>1</v>
      </c>
      <c r="O949">
        <v>5</v>
      </c>
      <c r="P949">
        <v>4</v>
      </c>
      <c r="Q949">
        <v>3</v>
      </c>
      <c r="R949">
        <v>1</v>
      </c>
      <c r="S949" t="s">
        <v>1364</v>
      </c>
      <c r="T949" t="s">
        <v>910</v>
      </c>
      <c r="U949">
        <v>5</v>
      </c>
      <c r="V949">
        <v>3</v>
      </c>
      <c r="W949">
        <v>2</v>
      </c>
      <c r="X949">
        <v>0</v>
      </c>
      <c r="Y949">
        <v>3</v>
      </c>
      <c r="Z949">
        <v>0</v>
      </c>
      <c r="AA949">
        <v>1</v>
      </c>
      <c r="AB949">
        <v>1</v>
      </c>
      <c r="AC949">
        <v>2</v>
      </c>
      <c r="AD949">
        <v>1</v>
      </c>
      <c r="AE949">
        <v>12</v>
      </c>
      <c r="AF949">
        <v>11</v>
      </c>
      <c r="AG949">
        <v>7</v>
      </c>
      <c r="AH949">
        <v>4</v>
      </c>
      <c r="AI949">
        <v>5</v>
      </c>
      <c r="AJ949">
        <v>7</v>
      </c>
      <c r="AK949">
        <v>18</v>
      </c>
      <c r="AL949">
        <v>12</v>
      </c>
      <c r="AM949">
        <v>42</v>
      </c>
      <c r="AN949">
        <v>58</v>
      </c>
      <c r="AO949">
        <v>1.44</v>
      </c>
      <c r="AP949">
        <v>1.23</v>
      </c>
      <c r="AQ949">
        <v>1.83</v>
      </c>
      <c r="AR949">
        <v>50</v>
      </c>
      <c r="AS949">
        <v>84</v>
      </c>
      <c r="AT949">
        <v>17</v>
      </c>
      <c r="AU949">
        <v>0</v>
      </c>
      <c r="AV949">
        <v>0</v>
      </c>
      <c r="AW949">
        <v>17</v>
      </c>
      <c r="AX949">
        <v>67</v>
      </c>
      <c r="AY949">
        <v>34</v>
      </c>
      <c r="AZ949">
        <v>67</v>
      </c>
      <c r="BA949">
        <v>9</v>
      </c>
      <c r="BB949">
        <v>4.67</v>
      </c>
      <c r="BC949">
        <v>2.0499999999999998</v>
      </c>
      <c r="BD949">
        <v>3.15</v>
      </c>
      <c r="BE949">
        <v>3.6</v>
      </c>
      <c r="BF949">
        <f>(1/BC949+1/BD949+1/BE949-1)/3</f>
        <v>2.7680991095625274E-2</v>
      </c>
      <c r="BG949">
        <f>1/Table3[[#This Row],[odds_ft_home_team_win]]-Table3[[#This Row],[Margin/3]]</f>
        <v>0.46012388695315526</v>
      </c>
      <c r="BH949">
        <f>1/Table3[[#This Row],[odds_ft_draw]]-Table3[[#This Row],[Margin/3]]</f>
        <v>0.28977932636469217</v>
      </c>
      <c r="BI949">
        <f>1/Table3[[#This Row],[odds_ft_away_team_win]]-Table3[[#This Row],[Margin/3]]</f>
        <v>0.25009678668215252</v>
      </c>
      <c r="BJ949">
        <f>MROUND(Table3[[#This Row],[ProbH]]*100,2)/100</f>
        <v>0.46</v>
      </c>
      <c r="BK949">
        <v>1.45</v>
      </c>
      <c r="BL949">
        <v>2.2999999999999998</v>
      </c>
      <c r="BM949">
        <v>4</v>
      </c>
      <c r="BN949">
        <v>7.75</v>
      </c>
      <c r="BO949">
        <v>2.0499999999999998</v>
      </c>
      <c r="BP949">
        <v>1.74</v>
      </c>
      <c r="BQ949" t="s">
        <v>691</v>
      </c>
      <c r="BR949">
        <f>VLOOKUP(Table3[[#This Row],[Reference]],metron,10,FALSE)</f>
        <v>2.5405629139072849</v>
      </c>
      <c r="BS949">
        <f>VLOOKUP(Table3[[#This Row],[Reference]],metron,11,FALSE)</f>
        <v>1.4888836329233679</v>
      </c>
      <c r="BT949">
        <f>VLOOKUP(Table3[[#This Row],[Reference]],metron,12,FALSE)</f>
        <v>1.0516792809839171</v>
      </c>
      <c r="BU949">
        <f>VLOOKUP(Table3[[#This Row],[Reference]],metron,13,FALSE)</f>
        <v>0.64581362346263005</v>
      </c>
      <c r="BV949">
        <f>VLOOKUP(Table3[[#This Row],[Reference]],metron,14,FALSE)</f>
        <v>0.45364238410596031</v>
      </c>
      <c r="BW949">
        <f>VLOOKUP(Table3[[#This Row],[Reference]],metron,15,FALSE)</f>
        <v>12.686892177589851</v>
      </c>
      <c r="BX949">
        <f>VLOOKUP(Table3[[#This Row],[Reference]],metron,16,FALSE)</f>
        <v>9.8059196617336148</v>
      </c>
      <c r="BY949">
        <f>VLOOKUP(Table3[[#This Row],[Reference]],metron,17,FALSE)</f>
        <v>5.3198121263877027</v>
      </c>
      <c r="BZ949">
        <f>VLOOKUP(Table3[[#This Row],[Reference]],metron,18,FALSE)</f>
        <v>4.0954312553373189</v>
      </c>
      <c r="CA949">
        <f>VLOOKUP(Table3[[#This Row],[Reference]],metron,19,FALSE)</f>
        <v>7.3670800512021479</v>
      </c>
      <c r="CB949">
        <f>VLOOKUP(Table3[[#This Row],[Reference]],metron,20,FALSE)</f>
        <v>5.710488406396296</v>
      </c>
      <c r="CC949">
        <f>VLOOKUP(Table3[[#This Row],[Reference]],metron,21,FALSE)</f>
        <v>13.0488908033599</v>
      </c>
      <c r="CD949">
        <f>VLOOKUP(Table3[[#This Row],[Reference]],metron,22,FALSE)</f>
        <v>13.714839543398661</v>
      </c>
      <c r="CE949">
        <f>VLOOKUP(Table3[[#This Row],[Reference]],metron,23,FALSE)</f>
        <v>1.567523459812322</v>
      </c>
      <c r="CF949">
        <f>VLOOKUP(Table3[[#This Row],[Reference]],metron,24,FALSE)</f>
        <v>1.951040391676867</v>
      </c>
      <c r="CG949">
        <f>VLOOKUP(Table3[[#This Row],[Reference]],metron,25,FALSE)</f>
        <v>8.3027335781313744E-2</v>
      </c>
      <c r="CH949">
        <f>VLOOKUP(Table3[[#This Row],[Reference]],metron,26,FALSE)</f>
        <v>0.13117095063239501</v>
      </c>
    </row>
    <row r="950" spans="1:86" x14ac:dyDescent="0.45">
      <c r="A950">
        <v>1631930400</v>
      </c>
      <c r="B950" t="s">
        <v>1365</v>
      </c>
      <c r="C950" t="s">
        <v>64</v>
      </c>
      <c r="D950" t="s">
        <v>65</v>
      </c>
      <c r="E950" t="s">
        <v>660</v>
      </c>
      <c r="F950" t="s">
        <v>677</v>
      </c>
      <c r="G950" t="s">
        <v>735</v>
      </c>
      <c r="H950">
        <v>9</v>
      </c>
      <c r="I950">
        <v>1.5</v>
      </c>
      <c r="J950">
        <v>1.5</v>
      </c>
      <c r="K950">
        <v>1.24</v>
      </c>
      <c r="L950">
        <v>1.68</v>
      </c>
      <c r="M950">
        <v>0</v>
      </c>
      <c r="N950">
        <v>3</v>
      </c>
      <c r="O950">
        <v>3</v>
      </c>
      <c r="P950">
        <v>2</v>
      </c>
      <c r="Q950">
        <v>0</v>
      </c>
      <c r="R950">
        <v>2</v>
      </c>
      <c r="T950" t="s">
        <v>1366</v>
      </c>
      <c r="U950">
        <v>8</v>
      </c>
      <c r="V950">
        <v>8</v>
      </c>
      <c r="W950">
        <v>1</v>
      </c>
      <c r="X950">
        <v>0</v>
      </c>
      <c r="Y950">
        <v>1</v>
      </c>
      <c r="Z950">
        <v>0</v>
      </c>
      <c r="AA950">
        <v>0</v>
      </c>
      <c r="AB950">
        <v>1</v>
      </c>
      <c r="AC950">
        <v>0</v>
      </c>
      <c r="AD950">
        <v>1</v>
      </c>
      <c r="AE950">
        <v>15</v>
      </c>
      <c r="AF950">
        <v>10</v>
      </c>
      <c r="AG950">
        <v>0</v>
      </c>
      <c r="AH950">
        <v>6</v>
      </c>
      <c r="AI950">
        <v>15</v>
      </c>
      <c r="AJ950">
        <v>4</v>
      </c>
      <c r="AK950">
        <v>14</v>
      </c>
      <c r="AL950">
        <v>10</v>
      </c>
      <c r="AM950">
        <v>60</v>
      </c>
      <c r="AN950">
        <v>40</v>
      </c>
      <c r="AO950">
        <v>1.37</v>
      </c>
      <c r="AP950">
        <v>1.24</v>
      </c>
      <c r="AQ950">
        <v>1.88</v>
      </c>
      <c r="AR950">
        <v>38</v>
      </c>
      <c r="AS950">
        <v>63</v>
      </c>
      <c r="AT950">
        <v>38</v>
      </c>
      <c r="AU950">
        <v>0</v>
      </c>
      <c r="AV950">
        <v>0</v>
      </c>
      <c r="AW950">
        <v>25</v>
      </c>
      <c r="AX950">
        <v>75</v>
      </c>
      <c r="AY950">
        <v>13</v>
      </c>
      <c r="AZ950">
        <v>75</v>
      </c>
      <c r="BA950">
        <v>8.5</v>
      </c>
      <c r="BB950">
        <v>1.5</v>
      </c>
      <c r="BC950">
        <v>3</v>
      </c>
      <c r="BD950">
        <v>2.9</v>
      </c>
      <c r="BE950">
        <v>2.5499999999999998</v>
      </c>
      <c r="BF950">
        <f>(1/BC950+1/BD950+1/BE950-1)/3</f>
        <v>2.3439260761775937E-2</v>
      </c>
      <c r="BG950">
        <f>1/Table3[[#This Row],[odds_ft_home_team_win]]-Table3[[#This Row],[Margin/3]]</f>
        <v>0.30989407257155738</v>
      </c>
      <c r="BH950">
        <f>1/Table3[[#This Row],[odds_ft_draw]]-Table3[[#This Row],[Margin/3]]</f>
        <v>0.32138832544512064</v>
      </c>
      <c r="BI950">
        <f>1/Table3[[#This Row],[odds_ft_away_team_win]]-Table3[[#This Row],[Margin/3]]</f>
        <v>0.36871760198332215</v>
      </c>
      <c r="BJ950">
        <f>MROUND(Table3[[#This Row],[ProbH]]*100,2)/100</f>
        <v>0.3</v>
      </c>
      <c r="BK950">
        <v>2.5499999999999998</v>
      </c>
      <c r="BL950">
        <v>2.25</v>
      </c>
      <c r="BM950">
        <v>4.6500000000000004</v>
      </c>
      <c r="BN950">
        <v>9.5</v>
      </c>
      <c r="BO950">
        <v>2.25</v>
      </c>
      <c r="BP950">
        <v>1.62</v>
      </c>
      <c r="BQ950" t="s">
        <v>664</v>
      </c>
      <c r="BR950">
        <f>VLOOKUP(Table3[[#This Row],[Reference]],metron,10,FALSE)</f>
        <v>2.5726407816919519</v>
      </c>
      <c r="BS950">
        <f>VLOOKUP(Table3[[#This Row],[Reference]],metron,11,FALSE)</f>
        <v>1.1805091283106199</v>
      </c>
      <c r="BT950">
        <f>VLOOKUP(Table3[[#This Row],[Reference]],metron,12,FALSE)</f>
        <v>1.3921316533813319</v>
      </c>
      <c r="BU950">
        <f>VLOOKUP(Table3[[#This Row],[Reference]],metron,13,FALSE)</f>
        <v>0.5209673269873939</v>
      </c>
      <c r="BV950">
        <f>VLOOKUP(Table3[[#This Row],[Reference]],metron,14,FALSE)</f>
        <v>0.61847182917417032</v>
      </c>
      <c r="BW950">
        <f>VLOOKUP(Table3[[#This Row],[Reference]],metron,15,FALSE)</f>
        <v>11.149200710479571</v>
      </c>
      <c r="BX950">
        <f>VLOOKUP(Table3[[#This Row],[Reference]],metron,16,FALSE)</f>
        <v>11.444049733570161</v>
      </c>
      <c r="BY950">
        <f>VLOOKUP(Table3[[#This Row],[Reference]],metron,17,FALSE)</f>
        <v>4.5257270693512304</v>
      </c>
      <c r="BZ950">
        <f>VLOOKUP(Table3[[#This Row],[Reference]],metron,18,FALSE)</f>
        <v>4.8465324384787474</v>
      </c>
      <c r="CA950">
        <f>VLOOKUP(Table3[[#This Row],[Reference]],metron,19,FALSE)</f>
        <v>6.6234736411283404</v>
      </c>
      <c r="CB950">
        <f>VLOOKUP(Table3[[#This Row],[Reference]],metron,20,FALSE)</f>
        <v>6.5975172950914134</v>
      </c>
      <c r="CC950">
        <f>VLOOKUP(Table3[[#This Row],[Reference]],metron,21,FALSE)</f>
        <v>12.90081154192967</v>
      </c>
      <c r="CD950">
        <f>VLOOKUP(Table3[[#This Row],[Reference]],metron,22,FALSE)</f>
        <v>13.00360685302074</v>
      </c>
      <c r="CE950">
        <f>VLOOKUP(Table3[[#This Row],[Reference]],metron,23,FALSE)</f>
        <v>1.7502145922746779</v>
      </c>
      <c r="CF950">
        <f>VLOOKUP(Table3[[#This Row],[Reference]],metron,24,FALSE)</f>
        <v>1.831402831402831</v>
      </c>
      <c r="CG950">
        <f>VLOOKUP(Table3[[#This Row],[Reference]],metron,25,FALSE)</f>
        <v>9.6525096525096526E-2</v>
      </c>
      <c r="CH950">
        <f>VLOOKUP(Table3[[#This Row],[Reference]],metron,26,FALSE)</f>
        <v>0.1244101244101244</v>
      </c>
    </row>
    <row r="951" spans="1:86" hidden="1" x14ac:dyDescent="0.45">
      <c r="A951">
        <v>1632002400</v>
      </c>
      <c r="B951" t="s">
        <v>1367</v>
      </c>
      <c r="C951" t="s">
        <v>64</v>
      </c>
      <c r="D951" t="s">
        <v>65</v>
      </c>
      <c r="E951" t="s">
        <v>667</v>
      </c>
      <c r="F951" t="s">
        <v>689</v>
      </c>
      <c r="G951" t="s">
        <v>717</v>
      </c>
      <c r="H951">
        <v>9</v>
      </c>
      <c r="I951">
        <v>2</v>
      </c>
      <c r="J951">
        <v>0.25</v>
      </c>
      <c r="K951">
        <v>1.55</v>
      </c>
      <c r="L951">
        <v>0.71</v>
      </c>
      <c r="M951">
        <v>0</v>
      </c>
      <c r="N951">
        <v>1</v>
      </c>
      <c r="O951">
        <v>1</v>
      </c>
      <c r="P951">
        <v>0</v>
      </c>
      <c r="Q951">
        <v>0</v>
      </c>
      <c r="R951">
        <v>0</v>
      </c>
      <c r="T951">
        <v>70</v>
      </c>
      <c r="U951">
        <v>8</v>
      </c>
      <c r="V951">
        <v>4</v>
      </c>
      <c r="W951">
        <v>1</v>
      </c>
      <c r="X951">
        <v>0</v>
      </c>
      <c r="Y951">
        <v>2</v>
      </c>
      <c r="Z951">
        <v>0</v>
      </c>
      <c r="AA951">
        <v>0</v>
      </c>
      <c r="AB951">
        <v>1</v>
      </c>
      <c r="AC951">
        <v>1</v>
      </c>
      <c r="AD951">
        <v>1</v>
      </c>
      <c r="AE951">
        <v>14</v>
      </c>
      <c r="AF951">
        <v>12</v>
      </c>
      <c r="AG951">
        <v>4</v>
      </c>
      <c r="AH951">
        <v>6</v>
      </c>
      <c r="AI951">
        <v>10</v>
      </c>
      <c r="AJ951">
        <v>6</v>
      </c>
      <c r="AK951">
        <v>6</v>
      </c>
      <c r="AL951">
        <v>9</v>
      </c>
      <c r="AM951">
        <v>71</v>
      </c>
      <c r="AN951">
        <v>29</v>
      </c>
      <c r="AO951">
        <v>1.73</v>
      </c>
      <c r="AP951">
        <v>1.35</v>
      </c>
      <c r="AQ951">
        <v>2.38</v>
      </c>
      <c r="AR951">
        <v>50</v>
      </c>
      <c r="AS951">
        <v>88</v>
      </c>
      <c r="AT951">
        <v>38</v>
      </c>
      <c r="AU951">
        <v>13</v>
      </c>
      <c r="AV951">
        <v>0</v>
      </c>
      <c r="AW951">
        <v>25</v>
      </c>
      <c r="AX951">
        <v>63</v>
      </c>
      <c r="AY951">
        <v>63</v>
      </c>
      <c r="AZ951">
        <v>88</v>
      </c>
      <c r="BA951">
        <v>8</v>
      </c>
      <c r="BB951">
        <v>4.5</v>
      </c>
      <c r="BC951">
        <v>1.44</v>
      </c>
      <c r="BD951">
        <v>4.25</v>
      </c>
      <c r="BE951">
        <v>6.75</v>
      </c>
      <c r="BF951">
        <f>(1/BC951+1/BD951+1/BE951-1)/3</f>
        <v>2.5962236746550477E-2</v>
      </c>
      <c r="BG951">
        <f>1/Table3[[#This Row],[odds_ft_home_team_win]]-Table3[[#This Row],[Margin/3]]</f>
        <v>0.6684822076978939</v>
      </c>
      <c r="BH951">
        <f>1/Table3[[#This Row],[odds_ft_draw]]-Table3[[#This Row],[Margin/3]]</f>
        <v>0.20933188090050833</v>
      </c>
      <c r="BI951">
        <f>1/Table3[[#This Row],[odds_ft_away_team_win]]-Table3[[#This Row],[Margin/3]]</f>
        <v>0.12218591140159767</v>
      </c>
      <c r="BJ951">
        <f>MROUND(Table3[[#This Row],[ProbH]]*100,2)/100</f>
        <v>0.66</v>
      </c>
      <c r="BK951">
        <v>1.29</v>
      </c>
      <c r="BL951">
        <v>1.8</v>
      </c>
      <c r="BM951">
        <v>2.95</v>
      </c>
      <c r="BN951">
        <v>5.5</v>
      </c>
      <c r="BO951">
        <v>1.95</v>
      </c>
      <c r="BP951">
        <v>1.8</v>
      </c>
      <c r="BQ951" t="s">
        <v>736</v>
      </c>
      <c r="BR951">
        <f>VLOOKUP(Table3[[#This Row],[Reference]],metron,10,FALSE)</f>
        <v>2.9251336898395728</v>
      </c>
      <c r="BS951">
        <f>VLOOKUP(Table3[[#This Row],[Reference]],metron,11,FALSE)</f>
        <v>2.089675030851502</v>
      </c>
      <c r="BT951">
        <f>VLOOKUP(Table3[[#This Row],[Reference]],metron,12,FALSE)</f>
        <v>0.8354586589880707</v>
      </c>
      <c r="BU951">
        <f>VLOOKUP(Table3[[#This Row],[Reference]],metron,13,FALSE)</f>
        <v>0.92472233648704238</v>
      </c>
      <c r="BV951">
        <f>VLOOKUP(Table3[[#This Row],[Reference]],metron,14,FALSE)</f>
        <v>0.35252982311805842</v>
      </c>
      <c r="BW951">
        <f>VLOOKUP(Table3[[#This Row],[Reference]],metron,15,FALSE)</f>
        <v>15.366666666666671</v>
      </c>
      <c r="BX951">
        <f>VLOOKUP(Table3[[#This Row],[Reference]],metron,16,FALSE)</f>
        <v>8.5234848484848484</v>
      </c>
      <c r="BY951">
        <f>VLOOKUP(Table3[[#This Row],[Reference]],metron,17,FALSE)</f>
        <v>6.6873065015479876</v>
      </c>
      <c r="BZ951">
        <f>VLOOKUP(Table3[[#This Row],[Reference]],metron,18,FALSE)</f>
        <v>3.3490712074303399</v>
      </c>
      <c r="CA951">
        <f>VLOOKUP(Table3[[#This Row],[Reference]],metron,19,FALSE)</f>
        <v>8.679360165118684</v>
      </c>
      <c r="CB951">
        <f>VLOOKUP(Table3[[#This Row],[Reference]],metron,20,FALSE)</f>
        <v>5.1744136410545085</v>
      </c>
      <c r="CC951">
        <f>VLOOKUP(Table3[[#This Row],[Reference]],metron,21,FALSE)</f>
        <v>12.62384615384615</v>
      </c>
      <c r="CD951">
        <f>VLOOKUP(Table3[[#This Row],[Reference]],metron,22,FALSE)</f>
        <v>13.844615384615381</v>
      </c>
      <c r="CE951">
        <f>VLOOKUP(Table3[[#This Row],[Reference]],metron,23,FALSE)</f>
        <v>1.369710467706013</v>
      </c>
      <c r="CF951">
        <f>VLOOKUP(Table3[[#This Row],[Reference]],metron,24,FALSE)</f>
        <v>2.0920564216778019</v>
      </c>
      <c r="CG951">
        <f>VLOOKUP(Table3[[#This Row],[Reference]],metron,25,FALSE)</f>
        <v>7.126948775055679E-2</v>
      </c>
      <c r="CH951">
        <f>VLOOKUP(Table3[[#This Row],[Reference]],metron,26,FALSE)</f>
        <v>0.13214550853749071</v>
      </c>
    </row>
    <row r="952" spans="1:86" hidden="1" x14ac:dyDescent="0.45">
      <c r="A952">
        <v>1632009600</v>
      </c>
      <c r="B952" t="s">
        <v>1368</v>
      </c>
      <c r="C952" t="s">
        <v>64</v>
      </c>
      <c r="D952" t="s">
        <v>65</v>
      </c>
      <c r="E952" t="s">
        <v>705</v>
      </c>
      <c r="F952" t="s">
        <v>694</v>
      </c>
      <c r="G952" t="s">
        <v>668</v>
      </c>
      <c r="H952">
        <v>9</v>
      </c>
      <c r="I952">
        <v>2.33</v>
      </c>
      <c r="J952">
        <v>2</v>
      </c>
      <c r="K952">
        <v>1.17</v>
      </c>
      <c r="L952">
        <v>1.53</v>
      </c>
      <c r="M952">
        <v>3</v>
      </c>
      <c r="N952">
        <v>1</v>
      </c>
      <c r="O952">
        <v>4</v>
      </c>
      <c r="P952">
        <v>3</v>
      </c>
      <c r="Q952">
        <v>2</v>
      </c>
      <c r="R952">
        <v>1</v>
      </c>
      <c r="S952" t="s">
        <v>1369</v>
      </c>
      <c r="T952">
        <v>6</v>
      </c>
      <c r="U952">
        <v>4</v>
      </c>
      <c r="V952">
        <v>5</v>
      </c>
      <c r="W952">
        <v>4</v>
      </c>
      <c r="X952">
        <v>1</v>
      </c>
      <c r="Y952">
        <v>6</v>
      </c>
      <c r="Z952">
        <v>1</v>
      </c>
      <c r="AA952">
        <v>1</v>
      </c>
      <c r="AB952">
        <v>4</v>
      </c>
      <c r="AC952">
        <v>2</v>
      </c>
      <c r="AD952">
        <v>5</v>
      </c>
      <c r="AE952">
        <v>11</v>
      </c>
      <c r="AF952">
        <v>18</v>
      </c>
      <c r="AG952">
        <v>4</v>
      </c>
      <c r="AH952">
        <v>8</v>
      </c>
      <c r="AI952">
        <v>7</v>
      </c>
      <c r="AJ952">
        <v>10</v>
      </c>
      <c r="AK952">
        <v>11</v>
      </c>
      <c r="AL952">
        <v>14</v>
      </c>
      <c r="AM952">
        <v>44</v>
      </c>
      <c r="AN952">
        <v>56</v>
      </c>
      <c r="AO952">
        <v>1.1399999999999999</v>
      </c>
      <c r="AP952">
        <v>2.0299999999999998</v>
      </c>
      <c r="AQ952">
        <v>2.59</v>
      </c>
      <c r="AR952">
        <v>75</v>
      </c>
      <c r="AS952">
        <v>75</v>
      </c>
      <c r="AT952">
        <v>63</v>
      </c>
      <c r="AU952">
        <v>34</v>
      </c>
      <c r="AV952">
        <v>0</v>
      </c>
      <c r="AW952">
        <v>75</v>
      </c>
      <c r="AX952">
        <v>75</v>
      </c>
      <c r="AY952">
        <v>17</v>
      </c>
      <c r="AZ952">
        <v>59</v>
      </c>
      <c r="BA952">
        <v>11.67</v>
      </c>
      <c r="BB952">
        <v>4.5</v>
      </c>
      <c r="BC952">
        <v>3.32</v>
      </c>
      <c r="BD952">
        <v>3.38</v>
      </c>
      <c r="BE952">
        <v>2.2200000000000002</v>
      </c>
      <c r="BF952">
        <f>(1/BC952+1/BD952+1/BE952-1)/3</f>
        <v>1.5837752631079782E-2</v>
      </c>
      <c r="BG952">
        <f>1/Table3[[#This Row],[odds_ft_home_team_win]]-Table3[[#This Row],[Margin/3]]</f>
        <v>0.28536706664602868</v>
      </c>
      <c r="BH952">
        <f>1/Table3[[#This Row],[odds_ft_draw]]-Table3[[#This Row],[Margin/3]]</f>
        <v>0.2800202355346007</v>
      </c>
      <c r="BI952">
        <f>1/Table3[[#This Row],[odds_ft_away_team_win]]-Table3[[#This Row],[Margin/3]]</f>
        <v>0.43461269781937062</v>
      </c>
      <c r="BJ952">
        <f>MROUND(Table3[[#This Row],[ProbH]]*100,2)/100</f>
        <v>0.28000000000000003</v>
      </c>
      <c r="BK952">
        <v>1.3</v>
      </c>
      <c r="BL952">
        <v>2.12</v>
      </c>
      <c r="BM952">
        <v>3.25</v>
      </c>
      <c r="BN952">
        <v>6</v>
      </c>
      <c r="BO952">
        <v>1.77</v>
      </c>
      <c r="BP952">
        <v>2</v>
      </c>
      <c r="BQ952" t="s">
        <v>723</v>
      </c>
      <c r="BR952">
        <f>VLOOKUP(Table3[[#This Row],[Reference]],metron,10,FALSE)</f>
        <v>2.5445607358071678</v>
      </c>
      <c r="BS952">
        <f>VLOOKUP(Table3[[#This Row],[Reference]],metron,11,FALSE)</f>
        <v>1.128766254360926</v>
      </c>
      <c r="BT952">
        <f>VLOOKUP(Table3[[#This Row],[Reference]],metron,12,FALSE)</f>
        <v>1.415794481446242</v>
      </c>
      <c r="BU952">
        <f>VLOOKUP(Table3[[#This Row],[Reference]],metron,13,FALSE)</f>
        <v>0.49635267998731369</v>
      </c>
      <c r="BV952">
        <f>VLOOKUP(Table3[[#This Row],[Reference]],metron,14,FALSE)</f>
        <v>0.61084681255946716</v>
      </c>
      <c r="BW952">
        <f>VLOOKUP(Table3[[#This Row],[Reference]],metron,15,FALSE)</f>
        <v>11.04442036836403</v>
      </c>
      <c r="BX952">
        <f>VLOOKUP(Table3[[#This Row],[Reference]],metron,16,FALSE)</f>
        <v>11.38840736728061</v>
      </c>
      <c r="BY952">
        <f>VLOOKUP(Table3[[#This Row],[Reference]],metron,17,FALSE)</f>
        <v>4.5379574003276897</v>
      </c>
      <c r="BZ952">
        <f>VLOOKUP(Table3[[#This Row],[Reference]],metron,18,FALSE)</f>
        <v>4.8481703986892413</v>
      </c>
      <c r="CA952">
        <f>VLOOKUP(Table3[[#This Row],[Reference]],metron,19,FALSE)</f>
        <v>6.5064629680363399</v>
      </c>
      <c r="CB952">
        <f>VLOOKUP(Table3[[#This Row],[Reference]],metron,20,FALSE)</f>
        <v>6.540236968591369</v>
      </c>
      <c r="CC952">
        <f>VLOOKUP(Table3[[#This Row],[Reference]],metron,21,FALSE)</f>
        <v>13.117582417582421</v>
      </c>
      <c r="CD952">
        <f>VLOOKUP(Table3[[#This Row],[Reference]],metron,22,FALSE)</f>
        <v>13.28241758241758</v>
      </c>
      <c r="CE952">
        <f>VLOOKUP(Table3[[#This Row],[Reference]],metron,23,FALSE)</f>
        <v>1.792592592592593</v>
      </c>
      <c r="CF952">
        <f>VLOOKUP(Table3[[#This Row],[Reference]],metron,24,FALSE)</f>
        <v>1.806980433632998</v>
      </c>
      <c r="CG952">
        <f>VLOOKUP(Table3[[#This Row],[Reference]],metron,25,FALSE)</f>
        <v>0.1047065044949762</v>
      </c>
      <c r="CH952">
        <f>VLOOKUP(Table3[[#This Row],[Reference]],metron,26,FALSE)</f>
        <v>0.1073506081438392</v>
      </c>
    </row>
    <row r="953" spans="1:86" hidden="1" x14ac:dyDescent="0.45">
      <c r="A953">
        <v>1632016800</v>
      </c>
      <c r="B953" t="s">
        <v>1370</v>
      </c>
      <c r="C953" t="s">
        <v>64</v>
      </c>
      <c r="D953" t="s">
        <v>65</v>
      </c>
      <c r="E953" t="s">
        <v>699</v>
      </c>
      <c r="F953" t="s">
        <v>682</v>
      </c>
      <c r="G953" t="s">
        <v>725</v>
      </c>
      <c r="H953">
        <v>9</v>
      </c>
      <c r="I953">
        <v>1.25</v>
      </c>
      <c r="J953">
        <v>0</v>
      </c>
      <c r="K953">
        <v>1.71</v>
      </c>
      <c r="L953">
        <v>1.1000000000000001</v>
      </c>
      <c r="M953">
        <v>2</v>
      </c>
      <c r="N953">
        <v>2</v>
      </c>
      <c r="O953">
        <v>4</v>
      </c>
      <c r="P953">
        <v>1</v>
      </c>
      <c r="Q953">
        <v>1</v>
      </c>
      <c r="R953">
        <v>0</v>
      </c>
      <c r="S953" t="s">
        <v>98</v>
      </c>
      <c r="T953" t="s">
        <v>1371</v>
      </c>
      <c r="U953">
        <v>1</v>
      </c>
      <c r="V953">
        <v>7</v>
      </c>
      <c r="W953">
        <v>1</v>
      </c>
      <c r="X953">
        <v>0</v>
      </c>
      <c r="Y953">
        <v>2</v>
      </c>
      <c r="Z953">
        <v>0</v>
      </c>
      <c r="AA953">
        <v>1</v>
      </c>
      <c r="AB953">
        <v>0</v>
      </c>
      <c r="AC953">
        <v>2</v>
      </c>
      <c r="AD953">
        <v>0</v>
      </c>
      <c r="AE953">
        <v>5</v>
      </c>
      <c r="AF953">
        <v>15</v>
      </c>
      <c r="AG953">
        <v>0</v>
      </c>
      <c r="AH953">
        <v>6</v>
      </c>
      <c r="AI953">
        <v>5</v>
      </c>
      <c r="AJ953">
        <v>9</v>
      </c>
      <c r="AK953">
        <v>4</v>
      </c>
      <c r="AL953">
        <v>6</v>
      </c>
      <c r="AM953">
        <v>53</v>
      </c>
      <c r="AN953">
        <v>47</v>
      </c>
      <c r="AO953">
        <v>0.56000000000000005</v>
      </c>
      <c r="AP953">
        <v>1.74</v>
      </c>
      <c r="AQ953">
        <v>2.84</v>
      </c>
      <c r="AR953">
        <v>54</v>
      </c>
      <c r="AS953">
        <v>100</v>
      </c>
      <c r="AT953">
        <v>71</v>
      </c>
      <c r="AU953">
        <v>13</v>
      </c>
      <c r="AV953">
        <v>0</v>
      </c>
      <c r="AW953">
        <v>54</v>
      </c>
      <c r="AX953">
        <v>88</v>
      </c>
      <c r="AY953">
        <v>42</v>
      </c>
      <c r="AZ953">
        <v>88</v>
      </c>
      <c r="BA953">
        <v>7.08</v>
      </c>
      <c r="BB953">
        <v>6.75</v>
      </c>
      <c r="BC953">
        <v>2.23</v>
      </c>
      <c r="BD953">
        <v>3.34</v>
      </c>
      <c r="BE953">
        <v>3.34</v>
      </c>
      <c r="BF953">
        <f>(1/BC953+1/BD953+1/BE953-1)/3</f>
        <v>1.5744296161041227E-2</v>
      </c>
      <c r="BG953">
        <f>1/Table3[[#This Row],[odds_ft_home_team_win]]-Table3[[#This Row],[Margin/3]]</f>
        <v>0.43268619711250139</v>
      </c>
      <c r="BH953">
        <f>1/Table3[[#This Row],[odds_ft_draw]]-Table3[[#This Row],[Margin/3]]</f>
        <v>0.28365690144374922</v>
      </c>
      <c r="BI953">
        <f>1/Table3[[#This Row],[odds_ft_away_team_win]]-Table3[[#This Row],[Margin/3]]</f>
        <v>0.28365690144374922</v>
      </c>
      <c r="BJ953">
        <f>MROUND(Table3[[#This Row],[ProbH]]*100,2)/100</f>
        <v>0.44</v>
      </c>
      <c r="BK953">
        <v>1.35</v>
      </c>
      <c r="BL953">
        <v>2.2000000000000002</v>
      </c>
      <c r="BM953">
        <v>4.0999999999999996</v>
      </c>
      <c r="BN953">
        <v>8.25</v>
      </c>
      <c r="BO953">
        <v>2.15</v>
      </c>
      <c r="BP953">
        <v>1.69</v>
      </c>
      <c r="BQ953" t="s">
        <v>702</v>
      </c>
      <c r="BR953">
        <f>VLOOKUP(Table3[[#This Row],[Reference]],metron,10,FALSE)</f>
        <v>2.4807646356033461</v>
      </c>
      <c r="BS953">
        <f>VLOOKUP(Table3[[#This Row],[Reference]],metron,11,FALSE)</f>
        <v>1.4140979689366791</v>
      </c>
      <c r="BT953">
        <f>VLOOKUP(Table3[[#This Row],[Reference]],metron,12,FALSE)</f>
        <v>1.0666666666666671</v>
      </c>
      <c r="BU953">
        <f>VLOOKUP(Table3[[#This Row],[Reference]],metron,13,FALSE)</f>
        <v>0.62712066905615294</v>
      </c>
      <c r="BV953">
        <f>VLOOKUP(Table3[[#This Row],[Reference]],metron,14,FALSE)</f>
        <v>0.46009557945041818</v>
      </c>
      <c r="BW953">
        <f>VLOOKUP(Table3[[#This Row],[Reference]],metron,15,FALSE)</f>
        <v>12.56969280146722</v>
      </c>
      <c r="BX953">
        <f>VLOOKUP(Table3[[#This Row],[Reference]],metron,16,FALSE)</f>
        <v>9.8695552498853729</v>
      </c>
      <c r="BY953">
        <f>VLOOKUP(Table3[[#This Row],[Reference]],metron,17,FALSE)</f>
        <v>5.2754256787850897</v>
      </c>
      <c r="BZ953">
        <f>VLOOKUP(Table3[[#This Row],[Reference]],metron,18,FALSE)</f>
        <v>4.1279337321675103</v>
      </c>
      <c r="CA953">
        <f>VLOOKUP(Table3[[#This Row],[Reference]],metron,19,FALSE)</f>
        <v>7.2942671226821298</v>
      </c>
      <c r="CB953">
        <f>VLOOKUP(Table3[[#This Row],[Reference]],metron,20,FALSE)</f>
        <v>5.7416215177178627</v>
      </c>
      <c r="CC953">
        <f>VLOOKUP(Table3[[#This Row],[Reference]],metron,21,FALSE)</f>
        <v>12.897246007868549</v>
      </c>
      <c r="CD953">
        <f>VLOOKUP(Table3[[#This Row],[Reference]],metron,22,FALSE)</f>
        <v>13.507058551261281</v>
      </c>
      <c r="CE953">
        <f>VLOOKUP(Table3[[#This Row],[Reference]],metron,23,FALSE)</f>
        <v>1.576522702104098</v>
      </c>
      <c r="CF953">
        <f>VLOOKUP(Table3[[#This Row],[Reference]],metron,24,FALSE)</f>
        <v>1.917165005537099</v>
      </c>
      <c r="CG953">
        <f>VLOOKUP(Table3[[#This Row],[Reference]],metron,25,FALSE)</f>
        <v>8.4385382059800659E-2</v>
      </c>
      <c r="CH953">
        <f>VLOOKUP(Table3[[#This Row],[Reference]],metron,26,FALSE)</f>
        <v>0.1233665559246955</v>
      </c>
    </row>
    <row r="954" spans="1:86" hidden="1" x14ac:dyDescent="0.45">
      <c r="A954">
        <v>1632016800</v>
      </c>
      <c r="B954" t="s">
        <v>1370</v>
      </c>
      <c r="C954" t="s">
        <v>64</v>
      </c>
      <c r="D954" t="s">
        <v>65</v>
      </c>
      <c r="E954" t="s">
        <v>666</v>
      </c>
      <c r="F954" t="s">
        <v>693</v>
      </c>
      <c r="G954" t="s">
        <v>720</v>
      </c>
      <c r="H954">
        <v>9</v>
      </c>
      <c r="I954">
        <v>1</v>
      </c>
      <c r="J954">
        <v>1</v>
      </c>
      <c r="K954">
        <v>1.47</v>
      </c>
      <c r="L954">
        <v>1.42</v>
      </c>
      <c r="M954">
        <v>1</v>
      </c>
      <c r="N954">
        <v>0</v>
      </c>
      <c r="O954">
        <v>1</v>
      </c>
      <c r="P954">
        <v>0</v>
      </c>
      <c r="Q954">
        <v>0</v>
      </c>
      <c r="R954">
        <v>0</v>
      </c>
      <c r="S954">
        <v>89</v>
      </c>
      <c r="U954">
        <v>1</v>
      </c>
      <c r="V954">
        <v>8</v>
      </c>
      <c r="W954">
        <v>1</v>
      </c>
      <c r="X954">
        <v>0</v>
      </c>
      <c r="Y954">
        <v>2</v>
      </c>
      <c r="Z954">
        <v>0</v>
      </c>
      <c r="AA954">
        <v>0</v>
      </c>
      <c r="AB954">
        <v>1</v>
      </c>
      <c r="AC954">
        <v>1</v>
      </c>
      <c r="AD954">
        <v>1</v>
      </c>
      <c r="AE954">
        <v>9</v>
      </c>
      <c r="AF954">
        <v>18</v>
      </c>
      <c r="AG954">
        <v>3</v>
      </c>
      <c r="AH954">
        <v>6</v>
      </c>
      <c r="AI954">
        <v>6</v>
      </c>
      <c r="AJ954">
        <v>12</v>
      </c>
      <c r="AK954">
        <v>9</v>
      </c>
      <c r="AL954">
        <v>7</v>
      </c>
      <c r="AM954">
        <v>48</v>
      </c>
      <c r="AN954">
        <v>52</v>
      </c>
      <c r="AO954">
        <v>1.03</v>
      </c>
      <c r="AP954">
        <v>1.91</v>
      </c>
      <c r="AQ954">
        <v>3</v>
      </c>
      <c r="AR954">
        <v>75</v>
      </c>
      <c r="AS954">
        <v>100</v>
      </c>
      <c r="AT954">
        <v>75</v>
      </c>
      <c r="AU954">
        <v>25</v>
      </c>
      <c r="AV954">
        <v>0</v>
      </c>
      <c r="AW954">
        <v>25</v>
      </c>
      <c r="AX954">
        <v>100</v>
      </c>
      <c r="AY954">
        <v>63</v>
      </c>
      <c r="AZ954">
        <v>100</v>
      </c>
      <c r="BA954">
        <v>12.5</v>
      </c>
      <c r="BB954">
        <v>3.5</v>
      </c>
      <c r="BC954">
        <v>2.4</v>
      </c>
      <c r="BD954">
        <v>3.26</v>
      </c>
      <c r="BE954">
        <v>3.09</v>
      </c>
      <c r="BF954">
        <f>(1/BC954+1/BD954+1/BE954-1)/3</f>
        <v>1.5679909464530351E-2</v>
      </c>
      <c r="BG954">
        <f>1/Table3[[#This Row],[odds_ft_home_team_win]]-Table3[[#This Row],[Margin/3]]</f>
        <v>0.40098675720213633</v>
      </c>
      <c r="BH954">
        <f>1/Table3[[#This Row],[odds_ft_draw]]-Table3[[#This Row],[Margin/3]]</f>
        <v>0.29106855679313837</v>
      </c>
      <c r="BI954">
        <f>1/Table3[[#This Row],[odds_ft_away_team_win]]-Table3[[#This Row],[Margin/3]]</f>
        <v>0.30794468600472535</v>
      </c>
      <c r="BJ954">
        <f>MROUND(Table3[[#This Row],[ProbH]]*100,2)/100</f>
        <v>0.4</v>
      </c>
      <c r="BK954">
        <v>1.44</v>
      </c>
      <c r="BL954">
        <v>2.35</v>
      </c>
      <c r="BM954">
        <v>3.6</v>
      </c>
      <c r="BN954">
        <v>7</v>
      </c>
      <c r="BO954">
        <v>1.83</v>
      </c>
      <c r="BP954">
        <v>1.95</v>
      </c>
      <c r="BQ954" t="s">
        <v>669</v>
      </c>
      <c r="BR954">
        <f>VLOOKUP(Table3[[#This Row],[Reference]],metron,10,FALSE)</f>
        <v>2.4956155335383219</v>
      </c>
      <c r="BS954">
        <f>VLOOKUP(Table3[[#This Row],[Reference]],metron,11,FALSE)</f>
        <v>1.344038264434575</v>
      </c>
      <c r="BT954">
        <f>VLOOKUP(Table3[[#This Row],[Reference]],metron,12,FALSE)</f>
        <v>1.1515772691037469</v>
      </c>
      <c r="BU954">
        <f>VLOOKUP(Table3[[#This Row],[Reference]],metron,13,FALSE)</f>
        <v>0.59936225942375587</v>
      </c>
      <c r="BV954">
        <f>VLOOKUP(Table3[[#This Row],[Reference]],metron,14,FALSE)</f>
        <v>0.50723152260562576</v>
      </c>
      <c r="BW954">
        <f>VLOOKUP(Table3[[#This Row],[Reference]],metron,15,FALSE)</f>
        <v>11.99278846153846</v>
      </c>
      <c r="BX954">
        <f>VLOOKUP(Table3[[#This Row],[Reference]],metron,16,FALSE)</f>
        <v>10.0277534965035</v>
      </c>
      <c r="BY954">
        <f>VLOOKUP(Table3[[#This Row],[Reference]],metron,17,FALSE)</f>
        <v>5.2857459543338514</v>
      </c>
      <c r="BZ954">
        <f>VLOOKUP(Table3[[#This Row],[Reference]],metron,18,FALSE)</f>
        <v>4.4067834183107957</v>
      </c>
      <c r="CA954">
        <f>VLOOKUP(Table3[[#This Row],[Reference]],metron,19,FALSE)</f>
        <v>6.7070425072046085</v>
      </c>
      <c r="CB954">
        <f>VLOOKUP(Table3[[#This Row],[Reference]],metron,20,FALSE)</f>
        <v>5.6209700781927046</v>
      </c>
      <c r="CC954">
        <f>VLOOKUP(Table3[[#This Row],[Reference]],metron,21,FALSE)</f>
        <v>13.04463690872752</v>
      </c>
      <c r="CD954">
        <f>VLOOKUP(Table3[[#This Row],[Reference]],metron,22,FALSE)</f>
        <v>13.49811236953142</v>
      </c>
      <c r="CE954">
        <f>VLOOKUP(Table3[[#This Row],[Reference]],metron,23,FALSE)</f>
        <v>1.5836526181353769</v>
      </c>
      <c r="CF954">
        <f>VLOOKUP(Table3[[#This Row],[Reference]],metron,24,FALSE)</f>
        <v>1.8744146445295871</v>
      </c>
      <c r="CG954">
        <f>VLOOKUP(Table3[[#This Row],[Reference]],metron,25,FALSE)</f>
        <v>8.5994040017028525E-2</v>
      </c>
      <c r="CH954">
        <f>VLOOKUP(Table3[[#This Row],[Reference]],metron,26,FALSE)</f>
        <v>0.13452532992762881</v>
      </c>
    </row>
    <row r="955" spans="1:86" hidden="1" x14ac:dyDescent="0.45">
      <c r="A955">
        <v>1632096000</v>
      </c>
      <c r="B955" t="s">
        <v>1372</v>
      </c>
      <c r="C955" t="s">
        <v>64</v>
      </c>
      <c r="D955" t="s">
        <v>65</v>
      </c>
      <c r="E955" t="s">
        <v>671</v>
      </c>
      <c r="F955" t="s">
        <v>683</v>
      </c>
      <c r="G955" t="s">
        <v>1016</v>
      </c>
      <c r="H955">
        <v>9</v>
      </c>
      <c r="I955">
        <v>1.25</v>
      </c>
      <c r="J955">
        <v>0.5</v>
      </c>
      <c r="K955">
        <v>1.25</v>
      </c>
      <c r="L955">
        <v>0.65</v>
      </c>
      <c r="M955">
        <v>2</v>
      </c>
      <c r="N955">
        <v>0</v>
      </c>
      <c r="O955">
        <v>2</v>
      </c>
      <c r="P955">
        <v>1</v>
      </c>
      <c r="Q955">
        <v>1</v>
      </c>
      <c r="R955">
        <v>0</v>
      </c>
      <c r="S955" t="s">
        <v>1373</v>
      </c>
      <c r="U955">
        <v>5</v>
      </c>
      <c r="V955">
        <v>5</v>
      </c>
      <c r="W955">
        <v>1</v>
      </c>
      <c r="X955">
        <v>0</v>
      </c>
      <c r="Y955">
        <v>0</v>
      </c>
      <c r="Z955">
        <v>0</v>
      </c>
      <c r="AA955">
        <v>0</v>
      </c>
      <c r="AB955">
        <v>1</v>
      </c>
      <c r="AC955">
        <v>0</v>
      </c>
      <c r="AD955">
        <v>0</v>
      </c>
      <c r="AE955">
        <v>12</v>
      </c>
      <c r="AF955">
        <v>8</v>
      </c>
      <c r="AG955">
        <v>4</v>
      </c>
      <c r="AH955">
        <v>4</v>
      </c>
      <c r="AI955">
        <v>8</v>
      </c>
      <c r="AJ955">
        <v>4</v>
      </c>
      <c r="AK955">
        <v>16</v>
      </c>
      <c r="AL955">
        <v>16</v>
      </c>
      <c r="AM955">
        <v>56</v>
      </c>
      <c r="AN955">
        <v>44</v>
      </c>
      <c r="AO955">
        <v>1.29</v>
      </c>
      <c r="AP955">
        <v>1.01</v>
      </c>
      <c r="AQ955">
        <v>2</v>
      </c>
      <c r="AR955">
        <v>38</v>
      </c>
      <c r="AS955">
        <v>75</v>
      </c>
      <c r="AT955">
        <v>25</v>
      </c>
      <c r="AU955">
        <v>13</v>
      </c>
      <c r="AV955">
        <v>0</v>
      </c>
      <c r="AW955">
        <v>13</v>
      </c>
      <c r="AX955">
        <v>63</v>
      </c>
      <c r="AY955">
        <v>25</v>
      </c>
      <c r="AZ955">
        <v>88</v>
      </c>
      <c r="BA955">
        <v>7.75</v>
      </c>
      <c r="BB955">
        <v>6</v>
      </c>
      <c r="BC955">
        <v>1.56</v>
      </c>
      <c r="BD955">
        <v>3.8</v>
      </c>
      <c r="BE955">
        <v>6</v>
      </c>
      <c r="BF955">
        <f>(1/BC955+1/BD955+1/BE955-1)/3</f>
        <v>2.3616734143049916E-2</v>
      </c>
      <c r="BG955">
        <f>1/Table3[[#This Row],[odds_ft_home_team_win]]-Table3[[#This Row],[Margin/3]]</f>
        <v>0.61740890688259109</v>
      </c>
      <c r="BH955">
        <f>1/Table3[[#This Row],[odds_ft_draw]]-Table3[[#This Row],[Margin/3]]</f>
        <v>0.23954116059379219</v>
      </c>
      <c r="BI955">
        <f>1/Table3[[#This Row],[odds_ft_away_team_win]]-Table3[[#This Row],[Margin/3]]</f>
        <v>0.14304993252361675</v>
      </c>
      <c r="BJ955">
        <f>MROUND(Table3[[#This Row],[ProbH]]*100,2)/100</f>
        <v>0.62</v>
      </c>
      <c r="BK955">
        <v>1.42</v>
      </c>
      <c r="BL955">
        <v>2.1</v>
      </c>
      <c r="BM955">
        <v>3.75</v>
      </c>
      <c r="BN955">
        <v>7.25</v>
      </c>
      <c r="BO955">
        <v>2.25</v>
      </c>
      <c r="BP955">
        <v>1.62</v>
      </c>
      <c r="BQ955" t="s">
        <v>770</v>
      </c>
      <c r="BR955">
        <f>VLOOKUP(Table3[[#This Row],[Reference]],metron,10,FALSE)</f>
        <v>2.7366666666666664</v>
      </c>
      <c r="BS955">
        <f>VLOOKUP(Table3[[#This Row],[Reference]],metron,11,FALSE)</f>
        <v>1.8681481481481479</v>
      </c>
      <c r="BT955">
        <f>VLOOKUP(Table3[[#This Row],[Reference]],metron,12,FALSE)</f>
        <v>0.86851851851851847</v>
      </c>
      <c r="BU955">
        <f>VLOOKUP(Table3[[#This Row],[Reference]],metron,13,FALSE)</f>
        <v>0.81333333333333335</v>
      </c>
      <c r="BV955">
        <f>VLOOKUP(Table3[[#This Row],[Reference]],metron,14,FALSE)</f>
        <v>0.38925925925925919</v>
      </c>
      <c r="BW955">
        <f>VLOOKUP(Table3[[#This Row],[Reference]],metron,15,FALSE)</f>
        <v>14.53422724064926</v>
      </c>
      <c r="BX955">
        <f>VLOOKUP(Table3[[#This Row],[Reference]],metron,16,FALSE)</f>
        <v>8.7882851093860275</v>
      </c>
      <c r="BY955">
        <f>VLOOKUP(Table3[[#This Row],[Reference]],metron,17,FALSE)</f>
        <v>6.3007953723788868</v>
      </c>
      <c r="BZ955">
        <f>VLOOKUP(Table3[[#This Row],[Reference]],metron,18,FALSE)</f>
        <v>3.681851048445409</v>
      </c>
      <c r="CA955">
        <f>VLOOKUP(Table3[[#This Row],[Reference]],metron,19,FALSE)</f>
        <v>8.2334318682703724</v>
      </c>
      <c r="CB955">
        <f>VLOOKUP(Table3[[#This Row],[Reference]],metron,20,FALSE)</f>
        <v>5.106434060940618</v>
      </c>
      <c r="CC955">
        <f>VLOOKUP(Table3[[#This Row],[Reference]],metron,21,FALSE)</f>
        <v>12.32150615496017</v>
      </c>
      <c r="CD955">
        <f>VLOOKUP(Table3[[#This Row],[Reference]],metron,22,FALSE)</f>
        <v>13.337436640115859</v>
      </c>
      <c r="CE955">
        <f>VLOOKUP(Table3[[#This Row],[Reference]],metron,23,FALSE)</f>
        <v>1.346101231190151</v>
      </c>
      <c r="CF955">
        <f>VLOOKUP(Table3[[#This Row],[Reference]],metron,24,FALSE)</f>
        <v>1.995212038303694</v>
      </c>
      <c r="CG955">
        <f>VLOOKUP(Table3[[#This Row],[Reference]],metron,25,FALSE)</f>
        <v>6.1559507523939808E-2</v>
      </c>
      <c r="CH955">
        <f>VLOOKUP(Table3[[#This Row],[Reference]],metron,26,FALSE)</f>
        <v>0.13201094391244869</v>
      </c>
    </row>
    <row r="956" spans="1:86" hidden="1" x14ac:dyDescent="0.45">
      <c r="A956">
        <v>1632096360</v>
      </c>
      <c r="B956" t="s">
        <v>1374</v>
      </c>
      <c r="C956" t="s">
        <v>64</v>
      </c>
      <c r="D956" t="s">
        <v>65</v>
      </c>
      <c r="E956" t="s">
        <v>704</v>
      </c>
      <c r="F956" t="s">
        <v>661</v>
      </c>
      <c r="G956" t="s">
        <v>673</v>
      </c>
      <c r="H956">
        <v>9</v>
      </c>
      <c r="I956">
        <v>2</v>
      </c>
      <c r="J956">
        <v>1.75</v>
      </c>
      <c r="K956">
        <v>1.79</v>
      </c>
      <c r="L956">
        <v>1.48</v>
      </c>
      <c r="M956">
        <v>2</v>
      </c>
      <c r="N956">
        <v>0</v>
      </c>
      <c r="O956">
        <v>2</v>
      </c>
      <c r="P956">
        <v>1</v>
      </c>
      <c r="Q956">
        <v>1</v>
      </c>
      <c r="R956">
        <v>0</v>
      </c>
      <c r="S956" t="s">
        <v>1375</v>
      </c>
      <c r="U956">
        <v>2</v>
      </c>
      <c r="V956">
        <v>9</v>
      </c>
      <c r="W956">
        <v>1</v>
      </c>
      <c r="X956">
        <v>0</v>
      </c>
      <c r="Y956">
        <v>3</v>
      </c>
      <c r="Z956">
        <v>0</v>
      </c>
      <c r="AA956">
        <v>0</v>
      </c>
      <c r="AB956">
        <v>1</v>
      </c>
      <c r="AC956">
        <v>0</v>
      </c>
      <c r="AD956">
        <v>3</v>
      </c>
      <c r="AE956">
        <v>15</v>
      </c>
      <c r="AF956">
        <v>14</v>
      </c>
      <c r="AG956">
        <v>8</v>
      </c>
      <c r="AH956">
        <v>7</v>
      </c>
      <c r="AI956">
        <v>7</v>
      </c>
      <c r="AJ956">
        <v>7</v>
      </c>
      <c r="AK956">
        <v>15</v>
      </c>
      <c r="AL956">
        <v>18</v>
      </c>
      <c r="AM956">
        <v>37</v>
      </c>
      <c r="AN956">
        <v>63</v>
      </c>
      <c r="AO956">
        <v>1.73</v>
      </c>
      <c r="AP956">
        <v>1.69</v>
      </c>
      <c r="AQ956">
        <v>2.5</v>
      </c>
      <c r="AR956">
        <v>63</v>
      </c>
      <c r="AS956">
        <v>88</v>
      </c>
      <c r="AT956">
        <v>50</v>
      </c>
      <c r="AU956">
        <v>25</v>
      </c>
      <c r="AV956">
        <v>0</v>
      </c>
      <c r="AW956">
        <v>13</v>
      </c>
      <c r="AX956">
        <v>63</v>
      </c>
      <c r="AY956">
        <v>63</v>
      </c>
      <c r="AZ956">
        <v>88</v>
      </c>
      <c r="BA956">
        <v>7</v>
      </c>
      <c r="BB956">
        <v>3.5</v>
      </c>
      <c r="BC956">
        <v>2.2000000000000002</v>
      </c>
      <c r="BD956">
        <v>3.1</v>
      </c>
      <c r="BE956">
        <v>3.3</v>
      </c>
      <c r="BF956">
        <f>(1/BC956+1/BD956+1/BE956-1)/3</f>
        <v>2.6718800912349277E-2</v>
      </c>
      <c r="BG956">
        <f>1/Table3[[#This Row],[odds_ft_home_team_win]]-Table3[[#This Row],[Margin/3]]</f>
        <v>0.42782665363310524</v>
      </c>
      <c r="BH956">
        <f>1/Table3[[#This Row],[odds_ft_draw]]-Table3[[#This Row],[Margin/3]]</f>
        <v>0.29586184424894102</v>
      </c>
      <c r="BI956">
        <f>1/Table3[[#This Row],[odds_ft_away_team_win]]-Table3[[#This Row],[Margin/3]]</f>
        <v>0.27631150211795374</v>
      </c>
      <c r="BJ956">
        <f>MROUND(Table3[[#This Row],[ProbH]]*100,2)/100</f>
        <v>0.42</v>
      </c>
      <c r="BK956">
        <v>1.43</v>
      </c>
      <c r="BL956">
        <v>2.15</v>
      </c>
      <c r="BM956">
        <v>3.65</v>
      </c>
      <c r="BN956">
        <v>7</v>
      </c>
      <c r="BO956">
        <v>1.95</v>
      </c>
      <c r="BP956">
        <v>1.83</v>
      </c>
      <c r="BQ956" t="s">
        <v>1255</v>
      </c>
      <c r="BR956">
        <f>VLOOKUP(Table3[[#This Row],[Reference]],metron,10,FALSE)</f>
        <v>2.4884649511978703</v>
      </c>
      <c r="BS956">
        <f>VLOOKUP(Table3[[#This Row],[Reference]],metron,11,FALSE)</f>
        <v>1.396960958296362</v>
      </c>
      <c r="BT956">
        <f>VLOOKUP(Table3[[#This Row],[Reference]],metron,12,FALSE)</f>
        <v>1.091503992901508</v>
      </c>
      <c r="BU956">
        <f>VLOOKUP(Table3[[#This Row],[Reference]],metron,13,FALSE)</f>
        <v>0.60765391014975045</v>
      </c>
      <c r="BV956">
        <f>VLOOKUP(Table3[[#This Row],[Reference]],metron,14,FALSE)</f>
        <v>0.47276760953965608</v>
      </c>
      <c r="BW956">
        <f>VLOOKUP(Table3[[#This Row],[Reference]],metron,15,FALSE)</f>
        <v>12.29504785684561</v>
      </c>
      <c r="BX956">
        <f>VLOOKUP(Table3[[#This Row],[Reference]],metron,16,FALSE)</f>
        <v>10.047232625884311</v>
      </c>
      <c r="BY956">
        <f>VLOOKUP(Table3[[#This Row],[Reference]],metron,17,FALSE)</f>
        <v>5.2917192097519967</v>
      </c>
      <c r="BZ956">
        <f>VLOOKUP(Table3[[#This Row],[Reference]],metron,18,FALSE)</f>
        <v>4.2580916351408158</v>
      </c>
      <c r="CA956">
        <f>VLOOKUP(Table3[[#This Row],[Reference]],metron,19,FALSE)</f>
        <v>7.0033286470936131</v>
      </c>
      <c r="CB956">
        <f>VLOOKUP(Table3[[#This Row],[Reference]],metron,20,FALSE)</f>
        <v>5.789140990743495</v>
      </c>
      <c r="CC956">
        <f>VLOOKUP(Table3[[#This Row],[Reference]],metron,21,FALSE)</f>
        <v>12.77041895895049</v>
      </c>
      <c r="CD956">
        <f>VLOOKUP(Table3[[#This Row],[Reference]],metron,22,FALSE)</f>
        <v>13.411129919593741</v>
      </c>
      <c r="CE956">
        <f>VLOOKUP(Table3[[#This Row],[Reference]],metron,23,FALSE)</f>
        <v>1.556141062018646</v>
      </c>
      <c r="CF956">
        <f>VLOOKUP(Table3[[#This Row],[Reference]],metron,24,FALSE)</f>
        <v>1.9114308877178761</v>
      </c>
      <c r="CG956">
        <f>VLOOKUP(Table3[[#This Row],[Reference]],metron,25,FALSE)</f>
        <v>8.4920956627482766E-2</v>
      </c>
      <c r="CH956">
        <f>VLOOKUP(Table3[[#This Row],[Reference]],metron,26,FALSE)</f>
        <v>0.1323469801378192</v>
      </c>
    </row>
    <row r="957" spans="1:86" hidden="1" x14ac:dyDescent="0.45">
      <c r="A957">
        <v>1632103560</v>
      </c>
      <c r="B957" t="s">
        <v>1376</v>
      </c>
      <c r="C957" t="s">
        <v>64</v>
      </c>
      <c r="D957" t="s">
        <v>65</v>
      </c>
      <c r="E957" t="s">
        <v>672</v>
      </c>
      <c r="F957" t="s">
        <v>700</v>
      </c>
      <c r="G957" t="s">
        <v>678</v>
      </c>
      <c r="H957">
        <v>9</v>
      </c>
      <c r="I957">
        <v>1.5</v>
      </c>
      <c r="J957">
        <v>0.5</v>
      </c>
      <c r="K957">
        <v>1.58</v>
      </c>
      <c r="L957">
        <v>1.42</v>
      </c>
      <c r="M957">
        <v>1</v>
      </c>
      <c r="N957">
        <v>1</v>
      </c>
      <c r="O957">
        <v>2</v>
      </c>
      <c r="P957">
        <v>0</v>
      </c>
      <c r="Q957">
        <v>0</v>
      </c>
      <c r="R957">
        <v>0</v>
      </c>
      <c r="S957">
        <v>90</v>
      </c>
      <c r="T957">
        <v>52</v>
      </c>
      <c r="U957">
        <v>11</v>
      </c>
      <c r="V957">
        <v>3</v>
      </c>
      <c r="W957">
        <v>1</v>
      </c>
      <c r="X957">
        <v>0</v>
      </c>
      <c r="Y957">
        <v>4</v>
      </c>
      <c r="Z957">
        <v>1</v>
      </c>
      <c r="AA957">
        <v>0</v>
      </c>
      <c r="AB957">
        <v>1</v>
      </c>
      <c r="AC957">
        <v>1</v>
      </c>
      <c r="AD957">
        <v>4</v>
      </c>
      <c r="AE957">
        <v>12</v>
      </c>
      <c r="AF957">
        <v>13</v>
      </c>
      <c r="AG957">
        <v>5</v>
      </c>
      <c r="AH957">
        <v>4</v>
      </c>
      <c r="AI957">
        <v>7</v>
      </c>
      <c r="AJ957">
        <v>9</v>
      </c>
      <c r="AK957">
        <v>12</v>
      </c>
      <c r="AL957">
        <v>21</v>
      </c>
      <c r="AM957">
        <v>60</v>
      </c>
      <c r="AN957">
        <v>40</v>
      </c>
      <c r="AO957">
        <v>1.5</v>
      </c>
      <c r="AP957">
        <v>1.45</v>
      </c>
      <c r="AQ957">
        <v>1.75</v>
      </c>
      <c r="AR957">
        <v>50</v>
      </c>
      <c r="AS957">
        <v>88</v>
      </c>
      <c r="AT957">
        <v>0</v>
      </c>
      <c r="AU957">
        <v>0</v>
      </c>
      <c r="AV957">
        <v>0</v>
      </c>
      <c r="AW957">
        <v>0</v>
      </c>
      <c r="AX957">
        <v>38</v>
      </c>
      <c r="AY957">
        <v>50</v>
      </c>
      <c r="AZ957">
        <v>88</v>
      </c>
      <c r="BA957">
        <v>7.75</v>
      </c>
      <c r="BB957">
        <v>4</v>
      </c>
      <c r="BC957">
        <v>1.74</v>
      </c>
      <c r="BD957">
        <v>3.45</v>
      </c>
      <c r="BE957">
        <v>4.5999999999999996</v>
      </c>
      <c r="BF957">
        <f>(1/BC957+1/BD957+1/BE957-1)/3</f>
        <v>2.731967349658504E-2</v>
      </c>
      <c r="BG957">
        <f>1/Table3[[#This Row],[odds_ft_home_team_win]]-Table3[[#This Row],[Margin/3]]</f>
        <v>0.54739297018157584</v>
      </c>
      <c r="BH957">
        <f>1/Table3[[#This Row],[odds_ft_draw]]-Table3[[#This Row],[Margin/3]]</f>
        <v>0.26253539896718309</v>
      </c>
      <c r="BI957">
        <f>1/Table3[[#This Row],[odds_ft_away_team_win]]-Table3[[#This Row],[Margin/3]]</f>
        <v>0.19007163085124107</v>
      </c>
      <c r="BJ957">
        <f>MROUND(Table3[[#This Row],[ProbH]]*100,2)/100</f>
        <v>0.54</v>
      </c>
      <c r="BK957">
        <v>1.37</v>
      </c>
      <c r="BL957">
        <v>2.0499999999999998</v>
      </c>
      <c r="BM957">
        <v>3.45</v>
      </c>
      <c r="BN957">
        <v>6.75</v>
      </c>
      <c r="BO957">
        <v>2</v>
      </c>
      <c r="BP957">
        <v>1.8</v>
      </c>
      <c r="BQ957" t="s">
        <v>729</v>
      </c>
      <c r="BR957">
        <f>VLOOKUP(Table3[[#This Row],[Reference]],metron,10,FALSE)</f>
        <v>2.6359702267612941</v>
      </c>
      <c r="BS957">
        <f>VLOOKUP(Table3[[#This Row],[Reference]],metron,11,FALSE)</f>
        <v>1.684957590444867</v>
      </c>
      <c r="BT957">
        <f>VLOOKUP(Table3[[#This Row],[Reference]],metron,12,FALSE)</f>
        <v>0.95101263631642718</v>
      </c>
      <c r="BU957">
        <f>VLOOKUP(Table3[[#This Row],[Reference]],metron,13,FALSE)</f>
        <v>0.72650164445213783</v>
      </c>
      <c r="BV957">
        <f>VLOOKUP(Table3[[#This Row],[Reference]],metron,14,FALSE)</f>
        <v>0.42097974727367138</v>
      </c>
      <c r="BW957">
        <f>VLOOKUP(Table3[[#This Row],[Reference]],metron,15,FALSE)</f>
        <v>13.338806970509379</v>
      </c>
      <c r="BX957">
        <f>VLOOKUP(Table3[[#This Row],[Reference]],metron,16,FALSE)</f>
        <v>9.2530160857908843</v>
      </c>
      <c r="BY957">
        <f>VLOOKUP(Table3[[#This Row],[Reference]],metron,17,FALSE)</f>
        <v>5.9915081521739131</v>
      </c>
      <c r="BZ957">
        <f>VLOOKUP(Table3[[#This Row],[Reference]],metron,18,FALSE)</f>
        <v>3.9772418478260869</v>
      </c>
      <c r="CA957">
        <f>VLOOKUP(Table3[[#This Row],[Reference]],metron,19,FALSE)</f>
        <v>7.3472988183354664</v>
      </c>
      <c r="CB957">
        <f>VLOOKUP(Table3[[#This Row],[Reference]],metron,20,FALSE)</f>
        <v>5.2757742379647974</v>
      </c>
      <c r="CC957">
        <f>VLOOKUP(Table3[[#This Row],[Reference]],metron,21,FALSE)</f>
        <v>12.59428182437032</v>
      </c>
      <c r="CD957">
        <f>VLOOKUP(Table3[[#This Row],[Reference]],metron,22,FALSE)</f>
        <v>13.577944179714089</v>
      </c>
      <c r="CE957">
        <f>VLOOKUP(Table3[[#This Row],[Reference]],metron,23,FALSE)</f>
        <v>1.4276913099870301</v>
      </c>
      <c r="CF957">
        <f>VLOOKUP(Table3[[#This Row],[Reference]],metron,24,FALSE)</f>
        <v>1.940985732814527</v>
      </c>
      <c r="CG957">
        <f>VLOOKUP(Table3[[#This Row],[Reference]],metron,25,FALSE)</f>
        <v>8.0739299610894946E-2</v>
      </c>
      <c r="CH957">
        <f>VLOOKUP(Table3[[#This Row],[Reference]],metron,26,FALSE)</f>
        <v>0.12743190661478601</v>
      </c>
    </row>
    <row r="958" spans="1:86" hidden="1" x14ac:dyDescent="0.45">
      <c r="A958">
        <v>1632276000</v>
      </c>
      <c r="B958" t="s">
        <v>1377</v>
      </c>
      <c r="C958" t="s">
        <v>64</v>
      </c>
      <c r="D958" t="s">
        <v>65</v>
      </c>
      <c r="E958" t="s">
        <v>689</v>
      </c>
      <c r="F958" t="s">
        <v>688</v>
      </c>
      <c r="G958" t="s">
        <v>662</v>
      </c>
      <c r="H958">
        <v>14</v>
      </c>
      <c r="I958">
        <v>1</v>
      </c>
      <c r="J958">
        <v>2</v>
      </c>
      <c r="K958">
        <v>0.88</v>
      </c>
      <c r="L958">
        <v>1.25</v>
      </c>
      <c r="M958">
        <v>1</v>
      </c>
      <c r="N958">
        <v>0</v>
      </c>
      <c r="O958">
        <v>1</v>
      </c>
      <c r="P958">
        <v>1</v>
      </c>
      <c r="Q958">
        <v>1</v>
      </c>
      <c r="R958">
        <v>0</v>
      </c>
      <c r="S958">
        <v>35</v>
      </c>
      <c r="U958">
        <v>0</v>
      </c>
      <c r="V958">
        <v>3</v>
      </c>
      <c r="W958">
        <v>1</v>
      </c>
      <c r="X958">
        <v>1</v>
      </c>
      <c r="Y958">
        <v>4</v>
      </c>
      <c r="Z958">
        <v>0</v>
      </c>
      <c r="AA958">
        <v>0</v>
      </c>
      <c r="AB958">
        <v>2</v>
      </c>
      <c r="AC958">
        <v>1</v>
      </c>
      <c r="AD958">
        <v>3</v>
      </c>
      <c r="AE958">
        <v>7</v>
      </c>
      <c r="AF958">
        <v>17</v>
      </c>
      <c r="AG958">
        <v>4</v>
      </c>
      <c r="AH958">
        <v>3</v>
      </c>
      <c r="AI958">
        <v>3</v>
      </c>
      <c r="AJ958">
        <v>14</v>
      </c>
      <c r="AK958">
        <v>3</v>
      </c>
      <c r="AL958">
        <v>14</v>
      </c>
      <c r="AM958">
        <v>46</v>
      </c>
      <c r="AN958">
        <v>54</v>
      </c>
      <c r="AO958">
        <v>0.83</v>
      </c>
      <c r="AP958">
        <v>1.66</v>
      </c>
      <c r="AQ958">
        <v>3.38</v>
      </c>
      <c r="AR958">
        <v>100</v>
      </c>
      <c r="AS958">
        <v>100</v>
      </c>
      <c r="AT958">
        <v>88</v>
      </c>
      <c r="AU958">
        <v>50</v>
      </c>
      <c r="AV958">
        <v>0</v>
      </c>
      <c r="AW958">
        <v>75</v>
      </c>
      <c r="AX958">
        <v>100</v>
      </c>
      <c r="AY958">
        <v>50</v>
      </c>
      <c r="AZ958">
        <v>75</v>
      </c>
      <c r="BA958">
        <v>8</v>
      </c>
      <c r="BB958">
        <v>3.75</v>
      </c>
      <c r="BC958">
        <v>2.85</v>
      </c>
      <c r="BD958">
        <v>2.9</v>
      </c>
      <c r="BE958">
        <v>2.6</v>
      </c>
      <c r="BF958">
        <f>(1/BC958+1/BD958+1/BE958-1)/3</f>
        <v>2.6773387934912424E-2</v>
      </c>
      <c r="BG958">
        <f>1/Table3[[#This Row],[odds_ft_home_team_win]]-Table3[[#This Row],[Margin/3]]</f>
        <v>0.32410380504754371</v>
      </c>
      <c r="BH958">
        <f>1/Table3[[#This Row],[odds_ft_draw]]-Table3[[#This Row],[Margin/3]]</f>
        <v>0.31805419827198417</v>
      </c>
      <c r="BI958">
        <f>1/Table3[[#This Row],[odds_ft_away_team_win]]-Table3[[#This Row],[Margin/3]]</f>
        <v>0.35784199668047217</v>
      </c>
      <c r="BJ958">
        <f>MROUND(Table3[[#This Row],[ProbH]]*100,2)/100</f>
        <v>0.32</v>
      </c>
      <c r="BK958">
        <v>1.5</v>
      </c>
      <c r="BL958">
        <v>2.2999999999999998</v>
      </c>
      <c r="BM958">
        <v>4.05</v>
      </c>
      <c r="BN958">
        <v>8</v>
      </c>
      <c r="BO958">
        <v>2.0499999999999998</v>
      </c>
      <c r="BP958">
        <v>1.77</v>
      </c>
      <c r="BQ958" t="s">
        <v>713</v>
      </c>
      <c r="BR958">
        <f>VLOOKUP(Table3[[#This Row],[Reference]],metron,10,FALSE)</f>
        <v>2.5313454284174597</v>
      </c>
      <c r="BS958">
        <f>VLOOKUP(Table3[[#This Row],[Reference]],metron,11,FALSE)</f>
        <v>1.210167055864918</v>
      </c>
      <c r="BT958">
        <f>VLOOKUP(Table3[[#This Row],[Reference]],metron,12,FALSE)</f>
        <v>1.3211783725525419</v>
      </c>
      <c r="BU958">
        <f>VLOOKUP(Table3[[#This Row],[Reference]],metron,13,FALSE)</f>
        <v>0.53135669362084459</v>
      </c>
      <c r="BV958">
        <f>VLOOKUP(Table3[[#This Row],[Reference]],metron,14,FALSE)</f>
        <v>0.55633423180592989</v>
      </c>
      <c r="BW958">
        <f>VLOOKUP(Table3[[#This Row],[Reference]],metron,15,FALSE)</f>
        <v>11.21109010712035</v>
      </c>
      <c r="BX958">
        <f>VLOOKUP(Table3[[#This Row],[Reference]],metron,16,FALSE)</f>
        <v>11.01700787401575</v>
      </c>
      <c r="BY958">
        <f>VLOOKUP(Table3[[#This Row],[Reference]],metron,17,FALSE)</f>
        <v>4.6792332268370611</v>
      </c>
      <c r="BZ958">
        <f>VLOOKUP(Table3[[#This Row],[Reference]],metron,18,FALSE)</f>
        <v>4.7080804854679013</v>
      </c>
      <c r="CA958">
        <f>VLOOKUP(Table3[[#This Row],[Reference]],metron,19,FALSE)</f>
        <v>6.5318568802832893</v>
      </c>
      <c r="CB958">
        <f>VLOOKUP(Table3[[#This Row],[Reference]],metron,20,FALSE)</f>
        <v>6.3089273885478487</v>
      </c>
      <c r="CC958">
        <f>VLOOKUP(Table3[[#This Row],[Reference]],metron,21,FALSE)</f>
        <v>12.72547770700637</v>
      </c>
      <c r="CD958">
        <f>VLOOKUP(Table3[[#This Row],[Reference]],metron,22,FALSE)</f>
        <v>13.06847133757962</v>
      </c>
      <c r="CE958">
        <f>VLOOKUP(Table3[[#This Row],[Reference]],metron,23,FALSE)</f>
        <v>1.6902356902356901</v>
      </c>
      <c r="CF958">
        <f>VLOOKUP(Table3[[#This Row],[Reference]],metron,24,FALSE)</f>
        <v>1.8050198959289869</v>
      </c>
      <c r="CG958">
        <f>VLOOKUP(Table3[[#This Row],[Reference]],metron,25,FALSE)</f>
        <v>0.105907560453015</v>
      </c>
      <c r="CH958">
        <f>VLOOKUP(Table3[[#This Row],[Reference]],metron,26,FALSE)</f>
        <v>0.1141720232629324</v>
      </c>
    </row>
    <row r="959" spans="1:86" hidden="1" x14ac:dyDescent="0.45">
      <c r="A959">
        <v>1632355560</v>
      </c>
      <c r="B959" t="s">
        <v>1378</v>
      </c>
      <c r="C959" t="s">
        <v>64</v>
      </c>
      <c r="D959" t="s">
        <v>65</v>
      </c>
      <c r="E959" t="s">
        <v>704</v>
      </c>
      <c r="F959" t="s">
        <v>705</v>
      </c>
      <c r="G959" t="s">
        <v>725</v>
      </c>
      <c r="H959">
        <v>11</v>
      </c>
      <c r="I959">
        <v>2.2000000000000002</v>
      </c>
      <c r="J959">
        <v>2</v>
      </c>
      <c r="K959">
        <v>1.79</v>
      </c>
      <c r="L959">
        <v>1.29</v>
      </c>
      <c r="M959">
        <v>2</v>
      </c>
      <c r="N959">
        <v>0</v>
      </c>
      <c r="O959">
        <v>2</v>
      </c>
      <c r="P959">
        <v>1</v>
      </c>
      <c r="Q959">
        <v>1</v>
      </c>
      <c r="R959">
        <v>0</v>
      </c>
      <c r="S959" t="s">
        <v>1379</v>
      </c>
      <c r="U959">
        <v>6</v>
      </c>
      <c r="V959">
        <v>4</v>
      </c>
      <c r="W959">
        <v>3</v>
      </c>
      <c r="X959">
        <v>0</v>
      </c>
      <c r="Y959">
        <v>7</v>
      </c>
      <c r="Z959">
        <v>0</v>
      </c>
      <c r="AA959">
        <v>0</v>
      </c>
      <c r="AB959">
        <v>3</v>
      </c>
      <c r="AC959">
        <v>2</v>
      </c>
      <c r="AD959">
        <v>5</v>
      </c>
      <c r="AE959">
        <v>17</v>
      </c>
      <c r="AF959">
        <v>15</v>
      </c>
      <c r="AG959">
        <v>6</v>
      </c>
      <c r="AH959">
        <v>6</v>
      </c>
      <c r="AI959">
        <v>11</v>
      </c>
      <c r="AJ959">
        <v>9</v>
      </c>
      <c r="AK959">
        <v>15</v>
      </c>
      <c r="AL959">
        <v>13</v>
      </c>
      <c r="AM959">
        <v>50</v>
      </c>
      <c r="AN959">
        <v>50</v>
      </c>
      <c r="AO959">
        <v>1.78</v>
      </c>
      <c r="AP959">
        <v>1.64</v>
      </c>
      <c r="AQ959">
        <v>2.2999999999999998</v>
      </c>
      <c r="AR959">
        <v>40</v>
      </c>
      <c r="AS959">
        <v>80</v>
      </c>
      <c r="AT959">
        <v>40</v>
      </c>
      <c r="AU959">
        <v>30</v>
      </c>
      <c r="AV959">
        <v>0</v>
      </c>
      <c r="AW959">
        <v>30</v>
      </c>
      <c r="AX959">
        <v>70</v>
      </c>
      <c r="AY959">
        <v>30</v>
      </c>
      <c r="AZ959">
        <v>80</v>
      </c>
      <c r="BA959">
        <v>7.2</v>
      </c>
      <c r="BB959">
        <v>3.6</v>
      </c>
      <c r="BC959">
        <v>1.44</v>
      </c>
      <c r="BD959">
        <v>4.45</v>
      </c>
      <c r="BE959">
        <v>6.25</v>
      </c>
      <c r="BF959">
        <f>(1/BC959+1/BD959+1/BE959-1)/3</f>
        <v>2.6387848522679985E-2</v>
      </c>
      <c r="BG959">
        <f>1/Table3[[#This Row],[odds_ft_home_team_win]]-Table3[[#This Row],[Margin/3]]</f>
        <v>0.66805659592176447</v>
      </c>
      <c r="BH959">
        <f>1/Table3[[#This Row],[odds_ft_draw]]-Table3[[#This Row],[Margin/3]]</f>
        <v>0.19833125260091553</v>
      </c>
      <c r="BI959">
        <f>1/Table3[[#This Row],[odds_ft_away_team_win]]-Table3[[#This Row],[Margin/3]]</f>
        <v>0.13361215147732003</v>
      </c>
      <c r="BJ959">
        <f>MROUND(Table3[[#This Row],[ProbH]]*100,2)/100</f>
        <v>0.66</v>
      </c>
      <c r="BK959">
        <v>1.2</v>
      </c>
      <c r="BL959">
        <v>1.62</v>
      </c>
      <c r="BM959">
        <v>2.7</v>
      </c>
      <c r="BN959">
        <v>4.75</v>
      </c>
      <c r="BO959">
        <v>1.91</v>
      </c>
      <c r="BP959">
        <v>1.87</v>
      </c>
      <c r="BQ959" t="s">
        <v>1255</v>
      </c>
      <c r="BR959">
        <f>VLOOKUP(Table3[[#This Row],[Reference]],metron,10,FALSE)</f>
        <v>2.9251336898395728</v>
      </c>
      <c r="BS959">
        <f>VLOOKUP(Table3[[#This Row],[Reference]],metron,11,FALSE)</f>
        <v>2.089675030851502</v>
      </c>
      <c r="BT959">
        <f>VLOOKUP(Table3[[#This Row],[Reference]],metron,12,FALSE)</f>
        <v>0.8354586589880707</v>
      </c>
      <c r="BU959">
        <f>VLOOKUP(Table3[[#This Row],[Reference]],metron,13,FALSE)</f>
        <v>0.92472233648704238</v>
      </c>
      <c r="BV959">
        <f>VLOOKUP(Table3[[#This Row],[Reference]],metron,14,FALSE)</f>
        <v>0.35252982311805842</v>
      </c>
      <c r="BW959">
        <f>VLOOKUP(Table3[[#This Row],[Reference]],metron,15,FALSE)</f>
        <v>15.366666666666671</v>
      </c>
      <c r="BX959">
        <f>VLOOKUP(Table3[[#This Row],[Reference]],metron,16,FALSE)</f>
        <v>8.5234848484848484</v>
      </c>
      <c r="BY959">
        <f>VLOOKUP(Table3[[#This Row],[Reference]],metron,17,FALSE)</f>
        <v>6.6873065015479876</v>
      </c>
      <c r="BZ959">
        <f>VLOOKUP(Table3[[#This Row],[Reference]],metron,18,FALSE)</f>
        <v>3.3490712074303399</v>
      </c>
      <c r="CA959">
        <f>VLOOKUP(Table3[[#This Row],[Reference]],metron,19,FALSE)</f>
        <v>8.679360165118684</v>
      </c>
      <c r="CB959">
        <f>VLOOKUP(Table3[[#This Row],[Reference]],metron,20,FALSE)</f>
        <v>5.1744136410545085</v>
      </c>
      <c r="CC959">
        <f>VLOOKUP(Table3[[#This Row],[Reference]],metron,21,FALSE)</f>
        <v>12.62384615384615</v>
      </c>
      <c r="CD959">
        <f>VLOOKUP(Table3[[#This Row],[Reference]],metron,22,FALSE)</f>
        <v>13.844615384615381</v>
      </c>
      <c r="CE959">
        <f>VLOOKUP(Table3[[#This Row],[Reference]],metron,23,FALSE)</f>
        <v>1.369710467706013</v>
      </c>
      <c r="CF959">
        <f>VLOOKUP(Table3[[#This Row],[Reference]],metron,24,FALSE)</f>
        <v>2.0920564216778019</v>
      </c>
      <c r="CG959">
        <f>VLOOKUP(Table3[[#This Row],[Reference]],metron,25,FALSE)</f>
        <v>7.126948775055679E-2</v>
      </c>
      <c r="CH959">
        <f>VLOOKUP(Table3[[#This Row],[Reference]],metron,26,FALSE)</f>
        <v>0.13214550853749071</v>
      </c>
    </row>
    <row r="960" spans="1:86" hidden="1" x14ac:dyDescent="0.45">
      <c r="A960">
        <v>1632448800</v>
      </c>
      <c r="B960" t="s">
        <v>1380</v>
      </c>
      <c r="C960" t="s">
        <v>64</v>
      </c>
      <c r="D960" t="s">
        <v>65</v>
      </c>
      <c r="E960" t="s">
        <v>693</v>
      </c>
      <c r="F960" t="s">
        <v>660</v>
      </c>
      <c r="G960" t="s">
        <v>731</v>
      </c>
      <c r="H960">
        <v>10</v>
      </c>
      <c r="I960">
        <v>1</v>
      </c>
      <c r="J960">
        <v>0.75</v>
      </c>
      <c r="K960">
        <v>1.89</v>
      </c>
      <c r="L960">
        <v>1.28</v>
      </c>
      <c r="M960">
        <v>1</v>
      </c>
      <c r="N960">
        <v>0</v>
      </c>
      <c r="O960">
        <v>1</v>
      </c>
      <c r="P960">
        <v>1</v>
      </c>
      <c r="Q960">
        <v>1</v>
      </c>
      <c r="R960">
        <v>0</v>
      </c>
      <c r="S960">
        <v>15</v>
      </c>
      <c r="U960">
        <v>3</v>
      </c>
      <c r="V960">
        <v>8</v>
      </c>
      <c r="W960">
        <v>3</v>
      </c>
      <c r="X960">
        <v>0</v>
      </c>
      <c r="Y960">
        <v>3</v>
      </c>
      <c r="Z960">
        <v>0</v>
      </c>
      <c r="AA960">
        <v>1</v>
      </c>
      <c r="AB960">
        <v>2</v>
      </c>
      <c r="AC960">
        <v>1</v>
      </c>
      <c r="AD960">
        <v>2</v>
      </c>
      <c r="AE960">
        <v>11</v>
      </c>
      <c r="AF960">
        <v>12</v>
      </c>
      <c r="AG960">
        <v>3</v>
      </c>
      <c r="AH960">
        <v>5</v>
      </c>
      <c r="AI960">
        <v>8</v>
      </c>
      <c r="AJ960">
        <v>7</v>
      </c>
      <c r="AK960">
        <v>9</v>
      </c>
      <c r="AL960">
        <v>20</v>
      </c>
      <c r="AM960">
        <v>52</v>
      </c>
      <c r="AN960">
        <v>48</v>
      </c>
      <c r="AO960">
        <v>1.2</v>
      </c>
      <c r="AP960">
        <v>1.49</v>
      </c>
      <c r="AQ960">
        <v>2.71</v>
      </c>
      <c r="AR960">
        <v>42</v>
      </c>
      <c r="AS960">
        <v>84</v>
      </c>
      <c r="AT960">
        <v>71</v>
      </c>
      <c r="AU960">
        <v>17</v>
      </c>
      <c r="AV960">
        <v>0</v>
      </c>
      <c r="AW960">
        <v>29</v>
      </c>
      <c r="AX960">
        <v>84</v>
      </c>
      <c r="AY960">
        <v>42</v>
      </c>
      <c r="AZ960">
        <v>84</v>
      </c>
      <c r="BA960">
        <v>7.58</v>
      </c>
      <c r="BB960">
        <v>4.83</v>
      </c>
      <c r="BC960">
        <v>1.87</v>
      </c>
      <c r="BD960">
        <v>3.25</v>
      </c>
      <c r="BE960">
        <v>4.2</v>
      </c>
      <c r="BF960">
        <f>(1/BC960+1/BD960+1/BE960-1)/3</f>
        <v>2.6848968025438607E-2</v>
      </c>
      <c r="BG960">
        <f>1/Table3[[#This Row],[odds_ft_home_team_win]]-Table3[[#This Row],[Margin/3]]</f>
        <v>0.5079103902633314</v>
      </c>
      <c r="BH960">
        <f>1/Table3[[#This Row],[odds_ft_draw]]-Table3[[#This Row],[Margin/3]]</f>
        <v>0.28084333966686909</v>
      </c>
      <c r="BI960">
        <f>1/Table3[[#This Row],[odds_ft_away_team_win]]-Table3[[#This Row],[Margin/3]]</f>
        <v>0.21124627006979949</v>
      </c>
      <c r="BJ960">
        <f>MROUND(Table3[[#This Row],[ProbH]]*100,2)/100</f>
        <v>0.5</v>
      </c>
      <c r="BK960">
        <v>1.39</v>
      </c>
      <c r="BL960">
        <v>2.1</v>
      </c>
      <c r="BM960">
        <v>3.5</v>
      </c>
      <c r="BN960">
        <v>6.75</v>
      </c>
      <c r="BO960">
        <v>1.95</v>
      </c>
      <c r="BP960">
        <v>1.83</v>
      </c>
      <c r="BQ960" t="s">
        <v>698</v>
      </c>
      <c r="BR960">
        <f>VLOOKUP(Table3[[#This Row],[Reference]],metron,10,FALSE)</f>
        <v>2.5202079886551649</v>
      </c>
      <c r="BS960">
        <f>VLOOKUP(Table3[[#This Row],[Reference]],metron,11,FALSE)</f>
        <v>1.5342708579532029</v>
      </c>
      <c r="BT960">
        <f>VLOOKUP(Table3[[#This Row],[Reference]],metron,12,FALSE)</f>
        <v>0.98593713070196176</v>
      </c>
      <c r="BU960">
        <f>VLOOKUP(Table3[[#This Row],[Reference]],metron,13,FALSE)</f>
        <v>0.67513590167809023</v>
      </c>
      <c r="BV960">
        <f>VLOOKUP(Table3[[#This Row],[Reference]],metron,14,FALSE)</f>
        <v>0.4286727337194185</v>
      </c>
      <c r="BW960">
        <f>VLOOKUP(Table3[[#This Row],[Reference]],metron,15,FALSE)</f>
        <v>12.98669114272602</v>
      </c>
      <c r="BX960">
        <f>VLOOKUP(Table3[[#This Row],[Reference]],metron,16,FALSE)</f>
        <v>9.4167049105094076</v>
      </c>
      <c r="BY960">
        <f>VLOOKUP(Table3[[#This Row],[Reference]],metron,17,FALSE)</f>
        <v>5.6645716945996272</v>
      </c>
      <c r="BZ960">
        <f>VLOOKUP(Table3[[#This Row],[Reference]],metron,18,FALSE)</f>
        <v>4.0242085661080074</v>
      </c>
      <c r="CA960">
        <f>VLOOKUP(Table3[[#This Row],[Reference]],metron,19,FALSE)</f>
        <v>7.3221194481263927</v>
      </c>
      <c r="CB960">
        <f>VLOOKUP(Table3[[#This Row],[Reference]],metron,20,FALSE)</f>
        <v>5.3924963444014002</v>
      </c>
      <c r="CC960">
        <f>VLOOKUP(Table3[[#This Row],[Reference]],metron,21,FALSE)</f>
        <v>12.508162313432839</v>
      </c>
      <c r="CD960">
        <f>VLOOKUP(Table3[[#This Row],[Reference]],metron,22,FALSE)</f>
        <v>13.36963619402985</v>
      </c>
      <c r="CE960">
        <f>VLOOKUP(Table3[[#This Row],[Reference]],metron,23,FALSE)</f>
        <v>1.4438014689517029</v>
      </c>
      <c r="CF960">
        <f>VLOOKUP(Table3[[#This Row],[Reference]],metron,24,FALSE)</f>
        <v>1.9410193634542621</v>
      </c>
      <c r="CG960">
        <f>VLOOKUP(Table3[[#This Row],[Reference]],metron,25,FALSE)</f>
        <v>8.4130870242599604E-2</v>
      </c>
      <c r="CH960">
        <f>VLOOKUP(Table3[[#This Row],[Reference]],metron,26,FALSE)</f>
        <v>0.1275317160026708</v>
      </c>
    </row>
    <row r="961" spans="1:86" hidden="1" x14ac:dyDescent="0.45">
      <c r="A961">
        <v>1632531600</v>
      </c>
      <c r="B961" t="s">
        <v>1381</v>
      </c>
      <c r="C961" t="s">
        <v>64</v>
      </c>
      <c r="D961" t="s">
        <v>65</v>
      </c>
      <c r="E961" t="s">
        <v>700</v>
      </c>
      <c r="F961" t="s">
        <v>671</v>
      </c>
      <c r="G961" t="s">
        <v>684</v>
      </c>
      <c r="H961">
        <v>10</v>
      </c>
      <c r="I961">
        <v>1.25</v>
      </c>
      <c r="J961">
        <v>1.25</v>
      </c>
      <c r="K961">
        <v>1.38</v>
      </c>
      <c r="L961">
        <v>1.5</v>
      </c>
      <c r="M961">
        <v>1</v>
      </c>
      <c r="N961">
        <v>1</v>
      </c>
      <c r="O961">
        <v>2</v>
      </c>
      <c r="P961">
        <v>2</v>
      </c>
      <c r="Q961">
        <v>1</v>
      </c>
      <c r="R961">
        <v>1</v>
      </c>
      <c r="S961">
        <v>13</v>
      </c>
      <c r="T961">
        <v>38</v>
      </c>
      <c r="U961">
        <v>4</v>
      </c>
      <c r="V961">
        <v>6</v>
      </c>
      <c r="W961">
        <v>0</v>
      </c>
      <c r="X961">
        <v>0</v>
      </c>
      <c r="Y961">
        <v>1</v>
      </c>
      <c r="Z961">
        <v>1</v>
      </c>
      <c r="AA961">
        <v>0</v>
      </c>
      <c r="AB961">
        <v>0</v>
      </c>
      <c r="AC961">
        <v>1</v>
      </c>
      <c r="AD961">
        <v>1</v>
      </c>
      <c r="AE961">
        <v>18</v>
      </c>
      <c r="AF961">
        <v>17</v>
      </c>
      <c r="AG961">
        <v>5</v>
      </c>
      <c r="AH961">
        <v>2</v>
      </c>
      <c r="AI961">
        <v>13</v>
      </c>
      <c r="AJ961">
        <v>15</v>
      </c>
      <c r="AK961">
        <v>13</v>
      </c>
      <c r="AL961">
        <v>3</v>
      </c>
      <c r="AM961">
        <v>46</v>
      </c>
      <c r="AN961">
        <v>54</v>
      </c>
      <c r="AO961">
        <v>1.8</v>
      </c>
      <c r="AP961">
        <v>1.6</v>
      </c>
      <c r="AQ961">
        <v>2.13</v>
      </c>
      <c r="AR961">
        <v>63</v>
      </c>
      <c r="AS961">
        <v>75</v>
      </c>
      <c r="AT961">
        <v>38</v>
      </c>
      <c r="AU961">
        <v>13</v>
      </c>
      <c r="AV961">
        <v>0</v>
      </c>
      <c r="AW961">
        <v>25</v>
      </c>
      <c r="AX961">
        <v>50</v>
      </c>
      <c r="AY961">
        <v>38</v>
      </c>
      <c r="AZ961">
        <v>75</v>
      </c>
      <c r="BA961">
        <v>9</v>
      </c>
      <c r="BB961">
        <v>4.5</v>
      </c>
      <c r="BC961">
        <v>2.9</v>
      </c>
      <c r="BD961">
        <v>3</v>
      </c>
      <c r="BE961">
        <v>2.4500000000000002</v>
      </c>
      <c r="BF961">
        <f>(1/BC961+1/BD961+1/BE961-1)/3</f>
        <v>2.877472828211743E-2</v>
      </c>
      <c r="BG961">
        <f>1/Table3[[#This Row],[odds_ft_home_team_win]]-Table3[[#This Row],[Margin/3]]</f>
        <v>0.31605285792477916</v>
      </c>
      <c r="BH961">
        <f>1/Table3[[#This Row],[odds_ft_draw]]-Table3[[#This Row],[Margin/3]]</f>
        <v>0.3045586050512159</v>
      </c>
      <c r="BI961">
        <f>1/Table3[[#This Row],[odds_ft_away_team_win]]-Table3[[#This Row],[Margin/3]]</f>
        <v>0.37938853702400499</v>
      </c>
      <c r="BJ961">
        <f>MROUND(Table3[[#This Row],[ProbH]]*100,2)/100</f>
        <v>0.32</v>
      </c>
      <c r="BK961">
        <v>1.44</v>
      </c>
      <c r="BL961">
        <v>2.2000000000000002</v>
      </c>
      <c r="BM961">
        <v>3.7</v>
      </c>
      <c r="BN961">
        <v>7</v>
      </c>
      <c r="BO961">
        <v>1.95</v>
      </c>
      <c r="BP961">
        <v>1.83</v>
      </c>
      <c r="BQ961" t="s">
        <v>711</v>
      </c>
      <c r="BR961">
        <f>VLOOKUP(Table3[[#This Row],[Reference]],metron,10,FALSE)</f>
        <v>2.5313454284174597</v>
      </c>
      <c r="BS961">
        <f>VLOOKUP(Table3[[#This Row],[Reference]],metron,11,FALSE)</f>
        <v>1.210167055864918</v>
      </c>
      <c r="BT961">
        <f>VLOOKUP(Table3[[#This Row],[Reference]],metron,12,FALSE)</f>
        <v>1.3211783725525419</v>
      </c>
      <c r="BU961">
        <f>VLOOKUP(Table3[[#This Row],[Reference]],metron,13,FALSE)</f>
        <v>0.53135669362084459</v>
      </c>
      <c r="BV961">
        <f>VLOOKUP(Table3[[#This Row],[Reference]],metron,14,FALSE)</f>
        <v>0.55633423180592989</v>
      </c>
      <c r="BW961">
        <f>VLOOKUP(Table3[[#This Row],[Reference]],metron,15,FALSE)</f>
        <v>11.21109010712035</v>
      </c>
      <c r="BX961">
        <f>VLOOKUP(Table3[[#This Row],[Reference]],metron,16,FALSE)</f>
        <v>11.01700787401575</v>
      </c>
      <c r="BY961">
        <f>VLOOKUP(Table3[[#This Row],[Reference]],metron,17,FALSE)</f>
        <v>4.6792332268370611</v>
      </c>
      <c r="BZ961">
        <f>VLOOKUP(Table3[[#This Row],[Reference]],metron,18,FALSE)</f>
        <v>4.7080804854679013</v>
      </c>
      <c r="CA961">
        <f>VLOOKUP(Table3[[#This Row],[Reference]],metron,19,FALSE)</f>
        <v>6.5318568802832893</v>
      </c>
      <c r="CB961">
        <f>VLOOKUP(Table3[[#This Row],[Reference]],metron,20,FALSE)</f>
        <v>6.3089273885478487</v>
      </c>
      <c r="CC961">
        <f>VLOOKUP(Table3[[#This Row],[Reference]],metron,21,FALSE)</f>
        <v>12.72547770700637</v>
      </c>
      <c r="CD961">
        <f>VLOOKUP(Table3[[#This Row],[Reference]],metron,22,FALSE)</f>
        <v>13.06847133757962</v>
      </c>
      <c r="CE961">
        <f>VLOOKUP(Table3[[#This Row],[Reference]],metron,23,FALSE)</f>
        <v>1.6902356902356901</v>
      </c>
      <c r="CF961">
        <f>VLOOKUP(Table3[[#This Row],[Reference]],metron,24,FALSE)</f>
        <v>1.8050198959289869</v>
      </c>
      <c r="CG961">
        <f>VLOOKUP(Table3[[#This Row],[Reference]],metron,25,FALSE)</f>
        <v>0.105907560453015</v>
      </c>
      <c r="CH961">
        <f>VLOOKUP(Table3[[#This Row],[Reference]],metron,26,FALSE)</f>
        <v>0.1141720232629324</v>
      </c>
    </row>
    <row r="962" spans="1:86" hidden="1" x14ac:dyDescent="0.45">
      <c r="A962">
        <v>1632535560</v>
      </c>
      <c r="B962" t="s">
        <v>1382</v>
      </c>
      <c r="C962" t="s">
        <v>64</v>
      </c>
      <c r="D962" t="s">
        <v>65</v>
      </c>
      <c r="E962" t="s">
        <v>676</v>
      </c>
      <c r="F962" t="s">
        <v>699</v>
      </c>
      <c r="G962" t="s">
        <v>717</v>
      </c>
      <c r="H962">
        <v>10</v>
      </c>
      <c r="I962">
        <v>1</v>
      </c>
      <c r="J962">
        <v>1</v>
      </c>
      <c r="K962">
        <v>1.35</v>
      </c>
      <c r="L962">
        <v>0.72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U962">
        <v>2</v>
      </c>
      <c r="V962">
        <v>3</v>
      </c>
      <c r="W962">
        <v>2</v>
      </c>
      <c r="X962">
        <v>0</v>
      </c>
      <c r="Y962">
        <v>0</v>
      </c>
      <c r="Z962">
        <v>0</v>
      </c>
      <c r="AA962">
        <v>1</v>
      </c>
      <c r="AB962">
        <v>1</v>
      </c>
      <c r="AC962">
        <v>0</v>
      </c>
      <c r="AD962">
        <v>0</v>
      </c>
      <c r="AE962">
        <v>9</v>
      </c>
      <c r="AF962">
        <v>7</v>
      </c>
      <c r="AG962">
        <v>4</v>
      </c>
      <c r="AH962">
        <v>2</v>
      </c>
      <c r="AI962">
        <v>5</v>
      </c>
      <c r="AJ962">
        <v>5</v>
      </c>
      <c r="AK962">
        <v>12</v>
      </c>
      <c r="AL962">
        <v>13</v>
      </c>
      <c r="AM962">
        <v>58</v>
      </c>
      <c r="AN962">
        <v>42</v>
      </c>
      <c r="AO962">
        <v>1.19</v>
      </c>
      <c r="AP962">
        <v>0.93</v>
      </c>
      <c r="AQ962">
        <v>2.78</v>
      </c>
      <c r="AR962">
        <v>53</v>
      </c>
      <c r="AS962">
        <v>100</v>
      </c>
      <c r="AT962">
        <v>55</v>
      </c>
      <c r="AU962">
        <v>23</v>
      </c>
      <c r="AV962">
        <v>0</v>
      </c>
      <c r="AW962">
        <v>23</v>
      </c>
      <c r="AX962">
        <v>100</v>
      </c>
      <c r="AY962">
        <v>33</v>
      </c>
      <c r="AZ962">
        <v>88</v>
      </c>
      <c r="BA962">
        <v>9.25</v>
      </c>
      <c r="BB962">
        <v>4.7</v>
      </c>
      <c r="BC962">
        <v>1.87</v>
      </c>
      <c r="BD962">
        <v>3.45</v>
      </c>
      <c r="BE962">
        <v>3.9</v>
      </c>
      <c r="BF962">
        <f>(1/BC962+1/BD962+1/BE962-1)/3</f>
        <v>2.700822905426481E-2</v>
      </c>
      <c r="BG962">
        <f>1/Table3[[#This Row],[odds_ft_home_team_win]]-Table3[[#This Row],[Margin/3]]</f>
        <v>0.50775112923450516</v>
      </c>
      <c r="BH962">
        <f>1/Table3[[#This Row],[odds_ft_draw]]-Table3[[#This Row],[Margin/3]]</f>
        <v>0.26284684340950332</v>
      </c>
      <c r="BI962">
        <f>1/Table3[[#This Row],[odds_ft_away_team_win]]-Table3[[#This Row],[Margin/3]]</f>
        <v>0.22940202735599163</v>
      </c>
      <c r="BJ962">
        <f>MROUND(Table3[[#This Row],[ProbH]]*100,2)/100</f>
        <v>0.5</v>
      </c>
      <c r="BK962">
        <v>1.34</v>
      </c>
      <c r="BL962">
        <v>1.95</v>
      </c>
      <c r="BM962">
        <v>3.2</v>
      </c>
      <c r="BN962">
        <v>6</v>
      </c>
      <c r="BO962">
        <v>1.87</v>
      </c>
      <c r="BP962">
        <v>1.91</v>
      </c>
      <c r="BQ962" t="s">
        <v>680</v>
      </c>
      <c r="BR962">
        <f>VLOOKUP(Table3[[#This Row],[Reference]],metron,10,FALSE)</f>
        <v>2.5202079886551649</v>
      </c>
      <c r="BS962">
        <f>VLOOKUP(Table3[[#This Row],[Reference]],metron,11,FALSE)</f>
        <v>1.5342708579532029</v>
      </c>
      <c r="BT962">
        <f>VLOOKUP(Table3[[#This Row],[Reference]],metron,12,FALSE)</f>
        <v>0.98593713070196176</v>
      </c>
      <c r="BU962">
        <f>VLOOKUP(Table3[[#This Row],[Reference]],metron,13,FALSE)</f>
        <v>0.67513590167809023</v>
      </c>
      <c r="BV962">
        <f>VLOOKUP(Table3[[#This Row],[Reference]],metron,14,FALSE)</f>
        <v>0.4286727337194185</v>
      </c>
      <c r="BW962">
        <f>VLOOKUP(Table3[[#This Row],[Reference]],metron,15,FALSE)</f>
        <v>12.98669114272602</v>
      </c>
      <c r="BX962">
        <f>VLOOKUP(Table3[[#This Row],[Reference]],metron,16,FALSE)</f>
        <v>9.4167049105094076</v>
      </c>
      <c r="BY962">
        <f>VLOOKUP(Table3[[#This Row],[Reference]],metron,17,FALSE)</f>
        <v>5.6645716945996272</v>
      </c>
      <c r="BZ962">
        <f>VLOOKUP(Table3[[#This Row],[Reference]],metron,18,FALSE)</f>
        <v>4.0242085661080074</v>
      </c>
      <c r="CA962">
        <f>VLOOKUP(Table3[[#This Row],[Reference]],metron,19,FALSE)</f>
        <v>7.3221194481263927</v>
      </c>
      <c r="CB962">
        <f>VLOOKUP(Table3[[#This Row],[Reference]],metron,20,FALSE)</f>
        <v>5.3924963444014002</v>
      </c>
      <c r="CC962">
        <f>VLOOKUP(Table3[[#This Row],[Reference]],metron,21,FALSE)</f>
        <v>12.508162313432839</v>
      </c>
      <c r="CD962">
        <f>VLOOKUP(Table3[[#This Row],[Reference]],metron,22,FALSE)</f>
        <v>13.36963619402985</v>
      </c>
      <c r="CE962">
        <f>VLOOKUP(Table3[[#This Row],[Reference]],metron,23,FALSE)</f>
        <v>1.4438014689517029</v>
      </c>
      <c r="CF962">
        <f>VLOOKUP(Table3[[#This Row],[Reference]],metron,24,FALSE)</f>
        <v>1.9410193634542621</v>
      </c>
      <c r="CG962">
        <f>VLOOKUP(Table3[[#This Row],[Reference]],metron,25,FALSE)</f>
        <v>8.4130870242599604E-2</v>
      </c>
      <c r="CH962">
        <f>VLOOKUP(Table3[[#This Row],[Reference]],metron,26,FALSE)</f>
        <v>0.1275317160026708</v>
      </c>
    </row>
    <row r="963" spans="1:86" hidden="1" x14ac:dyDescent="0.45">
      <c r="A963">
        <v>1632607200</v>
      </c>
      <c r="B963" t="s">
        <v>1383</v>
      </c>
      <c r="C963" t="s">
        <v>64</v>
      </c>
      <c r="D963" t="s">
        <v>65</v>
      </c>
      <c r="E963" t="s">
        <v>677</v>
      </c>
      <c r="F963" t="s">
        <v>667</v>
      </c>
      <c r="G963" t="s">
        <v>668</v>
      </c>
      <c r="H963">
        <v>10</v>
      </c>
      <c r="I963">
        <v>1.75</v>
      </c>
      <c r="J963">
        <v>1.75</v>
      </c>
      <c r="K963">
        <v>1.55</v>
      </c>
      <c r="L963">
        <v>1.4</v>
      </c>
      <c r="M963">
        <v>2</v>
      </c>
      <c r="N963">
        <v>0</v>
      </c>
      <c r="O963">
        <v>2</v>
      </c>
      <c r="P963">
        <v>1</v>
      </c>
      <c r="Q963">
        <v>1</v>
      </c>
      <c r="R963">
        <v>0</v>
      </c>
      <c r="S963" t="s">
        <v>105</v>
      </c>
      <c r="U963">
        <v>2</v>
      </c>
      <c r="V963">
        <v>10</v>
      </c>
      <c r="W963">
        <v>5</v>
      </c>
      <c r="X963">
        <v>0</v>
      </c>
      <c r="Y963">
        <v>4</v>
      </c>
      <c r="Z963">
        <v>0</v>
      </c>
      <c r="AA963">
        <v>2</v>
      </c>
      <c r="AB963">
        <v>3</v>
      </c>
      <c r="AC963">
        <v>2</v>
      </c>
      <c r="AD963">
        <v>2</v>
      </c>
      <c r="AE963">
        <v>11</v>
      </c>
      <c r="AF963">
        <v>9</v>
      </c>
      <c r="AG963">
        <v>7</v>
      </c>
      <c r="AH963">
        <v>0</v>
      </c>
      <c r="AI963">
        <v>4</v>
      </c>
      <c r="AJ963">
        <v>9</v>
      </c>
      <c r="AK963">
        <v>11</v>
      </c>
      <c r="AL963">
        <v>7</v>
      </c>
      <c r="AM963">
        <v>29</v>
      </c>
      <c r="AN963">
        <v>71</v>
      </c>
      <c r="AO963">
        <v>1.4</v>
      </c>
      <c r="AP963">
        <v>1</v>
      </c>
      <c r="AQ963">
        <v>2.25</v>
      </c>
      <c r="AR963">
        <v>25</v>
      </c>
      <c r="AS963">
        <v>63</v>
      </c>
      <c r="AT963">
        <v>50</v>
      </c>
      <c r="AU963">
        <v>25</v>
      </c>
      <c r="AV963">
        <v>0</v>
      </c>
      <c r="AW963">
        <v>13</v>
      </c>
      <c r="AX963">
        <v>50</v>
      </c>
      <c r="AY963">
        <v>50</v>
      </c>
      <c r="AZ963">
        <v>75</v>
      </c>
      <c r="BA963">
        <v>8</v>
      </c>
      <c r="BB963">
        <v>3.25</v>
      </c>
      <c r="BC963">
        <v>2.4</v>
      </c>
      <c r="BD963">
        <v>3.15</v>
      </c>
      <c r="BE963">
        <v>2.85</v>
      </c>
      <c r="BF963">
        <f>(1/BC963+1/BD963+1/BE963-1)/3</f>
        <v>2.8334725703146768E-2</v>
      </c>
      <c r="BG963">
        <f>1/Table3[[#This Row],[odds_ft_home_team_win]]-Table3[[#This Row],[Margin/3]]</f>
        <v>0.38833194096351992</v>
      </c>
      <c r="BH963">
        <f>1/Table3[[#This Row],[odds_ft_draw]]-Table3[[#This Row],[Margin/3]]</f>
        <v>0.28912559175717067</v>
      </c>
      <c r="BI963">
        <f>1/Table3[[#This Row],[odds_ft_away_team_win]]-Table3[[#This Row],[Margin/3]]</f>
        <v>0.32254246727930935</v>
      </c>
      <c r="BJ963">
        <f>MROUND(Table3[[#This Row],[ProbH]]*100,2)/100</f>
        <v>0.38</v>
      </c>
      <c r="BK963">
        <v>1.42</v>
      </c>
      <c r="BL963">
        <v>2.15</v>
      </c>
      <c r="BM963">
        <v>3.6</v>
      </c>
      <c r="BN963">
        <v>7</v>
      </c>
      <c r="BO963">
        <v>1.95</v>
      </c>
      <c r="BP963">
        <v>1.83</v>
      </c>
      <c r="BQ963" t="s">
        <v>733</v>
      </c>
      <c r="BR963">
        <f>VLOOKUP(Table3[[#This Row],[Reference]],metron,10,FALSE)</f>
        <v>2.4900895140664963</v>
      </c>
      <c r="BS963">
        <f>VLOOKUP(Table3[[#This Row],[Reference]],metron,11,FALSE)</f>
        <v>1.330562659846547</v>
      </c>
      <c r="BT963">
        <f>VLOOKUP(Table3[[#This Row],[Reference]],metron,12,FALSE)</f>
        <v>1.1595268542199491</v>
      </c>
      <c r="BU963">
        <f>VLOOKUP(Table3[[#This Row],[Reference]],metron,13,FALSE)</f>
        <v>0.59053607588191415</v>
      </c>
      <c r="BV963">
        <f>VLOOKUP(Table3[[#This Row],[Reference]],metron,14,FALSE)</f>
        <v>0.50069274219332838</v>
      </c>
      <c r="BW963">
        <f>VLOOKUP(Table3[[#This Row],[Reference]],metron,15,FALSE)</f>
        <v>11.79715236686391</v>
      </c>
      <c r="BX963">
        <f>VLOOKUP(Table3[[#This Row],[Reference]],metron,16,FALSE)</f>
        <v>10.317122781065089</v>
      </c>
      <c r="BY963">
        <f>VLOOKUP(Table3[[#This Row],[Reference]],metron,17,FALSE)</f>
        <v>5.0637025966747622</v>
      </c>
      <c r="BZ963">
        <f>VLOOKUP(Table3[[#This Row],[Reference]],metron,18,FALSE)</f>
        <v>4.4674014571268454</v>
      </c>
      <c r="CA963">
        <f>VLOOKUP(Table3[[#This Row],[Reference]],metron,19,FALSE)</f>
        <v>6.7334497701891483</v>
      </c>
      <c r="CB963">
        <f>VLOOKUP(Table3[[#This Row],[Reference]],metron,20,FALSE)</f>
        <v>5.849721323938244</v>
      </c>
      <c r="CC963">
        <f>VLOOKUP(Table3[[#This Row],[Reference]],metron,21,FALSE)</f>
        <v>12.89644194756554</v>
      </c>
      <c r="CD963">
        <f>VLOOKUP(Table3[[#This Row],[Reference]],metron,22,FALSE)</f>
        <v>13.3434456928839</v>
      </c>
      <c r="CE963">
        <f>VLOOKUP(Table3[[#This Row],[Reference]],metron,23,FALSE)</f>
        <v>1.6144382124117971</v>
      </c>
      <c r="CF963">
        <f>VLOOKUP(Table3[[#This Row],[Reference]],metron,24,FALSE)</f>
        <v>1.9032024606477289</v>
      </c>
      <c r="CG963">
        <f>VLOOKUP(Table3[[#This Row],[Reference]],metron,25,FALSE)</f>
        <v>9.372172969060974E-2</v>
      </c>
      <c r="CH963">
        <f>VLOOKUP(Table3[[#This Row],[Reference]],metron,26,FALSE)</f>
        <v>0.11669983716301791</v>
      </c>
    </row>
    <row r="964" spans="1:86" hidden="1" x14ac:dyDescent="0.45">
      <c r="A964">
        <v>1632614400</v>
      </c>
      <c r="B964" t="s">
        <v>1384</v>
      </c>
      <c r="C964" t="s">
        <v>64</v>
      </c>
      <c r="D964" t="s">
        <v>65</v>
      </c>
      <c r="E964" t="s">
        <v>661</v>
      </c>
      <c r="F964" t="s">
        <v>682</v>
      </c>
      <c r="G964" t="s">
        <v>710</v>
      </c>
      <c r="H964">
        <v>10</v>
      </c>
      <c r="I964">
        <v>1.5</v>
      </c>
      <c r="J964">
        <v>0.25</v>
      </c>
      <c r="K964">
        <v>2</v>
      </c>
      <c r="L964">
        <v>1.1000000000000001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U964">
        <v>5</v>
      </c>
      <c r="V964">
        <v>4</v>
      </c>
      <c r="W964">
        <v>2</v>
      </c>
      <c r="X964">
        <v>0</v>
      </c>
      <c r="Y964">
        <v>1</v>
      </c>
      <c r="Z964">
        <v>0</v>
      </c>
      <c r="AA964">
        <v>1</v>
      </c>
      <c r="AB964">
        <v>1</v>
      </c>
      <c r="AC964">
        <v>0</v>
      </c>
      <c r="AD964">
        <v>1</v>
      </c>
      <c r="AE964">
        <v>23</v>
      </c>
      <c r="AF964">
        <v>19</v>
      </c>
      <c r="AG964">
        <v>9</v>
      </c>
      <c r="AH964">
        <v>5</v>
      </c>
      <c r="AI964">
        <v>14</v>
      </c>
      <c r="AJ964">
        <v>14</v>
      </c>
      <c r="AK964">
        <v>6</v>
      </c>
      <c r="AL964">
        <v>11</v>
      </c>
      <c r="AM964">
        <v>64</v>
      </c>
      <c r="AN964">
        <v>36</v>
      </c>
      <c r="AO964">
        <v>2.65</v>
      </c>
      <c r="AP964">
        <v>1.72</v>
      </c>
      <c r="AQ964">
        <v>2.88</v>
      </c>
      <c r="AR964">
        <v>63</v>
      </c>
      <c r="AS964">
        <v>100</v>
      </c>
      <c r="AT964">
        <v>63</v>
      </c>
      <c r="AU964">
        <v>25</v>
      </c>
      <c r="AV964">
        <v>0</v>
      </c>
      <c r="AW964">
        <v>25</v>
      </c>
      <c r="AX964">
        <v>100</v>
      </c>
      <c r="AY964">
        <v>38</v>
      </c>
      <c r="AZ964">
        <v>100</v>
      </c>
      <c r="BA964">
        <v>9.75</v>
      </c>
      <c r="BB964">
        <v>6</v>
      </c>
      <c r="BC964">
        <v>1.53</v>
      </c>
      <c r="BD964">
        <v>3.9</v>
      </c>
      <c r="BE964">
        <v>6</v>
      </c>
      <c r="BF964">
        <f>(1/BC964+1/BD964+1/BE964-1)/3</f>
        <v>2.5557231439584438E-2</v>
      </c>
      <c r="BG964">
        <f>1/Table3[[#This Row],[odds_ft_home_team_win]]-Table3[[#This Row],[Margin/3]]</f>
        <v>0.62803753980224564</v>
      </c>
      <c r="BH964">
        <f>1/Table3[[#This Row],[odds_ft_draw]]-Table3[[#This Row],[Margin/3]]</f>
        <v>0.23085302497067201</v>
      </c>
      <c r="BI964">
        <f>1/Table3[[#This Row],[odds_ft_away_team_win]]-Table3[[#This Row],[Margin/3]]</f>
        <v>0.14110943522708222</v>
      </c>
      <c r="BJ964">
        <f>MROUND(Table3[[#This Row],[ProbH]]*100,2)/100</f>
        <v>0.62</v>
      </c>
      <c r="BK964">
        <v>1.34</v>
      </c>
      <c r="BL964">
        <v>1.95</v>
      </c>
      <c r="BM964">
        <v>3.25</v>
      </c>
      <c r="BN964">
        <v>6</v>
      </c>
      <c r="BO964">
        <v>2.0499999999999998</v>
      </c>
      <c r="BP964">
        <v>1.77</v>
      </c>
      <c r="BQ964" t="s">
        <v>715</v>
      </c>
      <c r="BR964">
        <f>VLOOKUP(Table3[[#This Row],[Reference]],metron,10,FALSE)</f>
        <v>2.7366666666666664</v>
      </c>
      <c r="BS964">
        <f>VLOOKUP(Table3[[#This Row],[Reference]],metron,11,FALSE)</f>
        <v>1.8681481481481479</v>
      </c>
      <c r="BT964">
        <f>VLOOKUP(Table3[[#This Row],[Reference]],metron,12,FALSE)</f>
        <v>0.86851851851851847</v>
      </c>
      <c r="BU964">
        <f>VLOOKUP(Table3[[#This Row],[Reference]],metron,13,FALSE)</f>
        <v>0.81333333333333335</v>
      </c>
      <c r="BV964">
        <f>VLOOKUP(Table3[[#This Row],[Reference]],metron,14,FALSE)</f>
        <v>0.38925925925925919</v>
      </c>
      <c r="BW964">
        <f>VLOOKUP(Table3[[#This Row],[Reference]],metron,15,FALSE)</f>
        <v>14.53422724064926</v>
      </c>
      <c r="BX964">
        <f>VLOOKUP(Table3[[#This Row],[Reference]],metron,16,FALSE)</f>
        <v>8.7882851093860275</v>
      </c>
      <c r="BY964">
        <f>VLOOKUP(Table3[[#This Row],[Reference]],metron,17,FALSE)</f>
        <v>6.3007953723788868</v>
      </c>
      <c r="BZ964">
        <f>VLOOKUP(Table3[[#This Row],[Reference]],metron,18,FALSE)</f>
        <v>3.681851048445409</v>
      </c>
      <c r="CA964">
        <f>VLOOKUP(Table3[[#This Row],[Reference]],metron,19,FALSE)</f>
        <v>8.2334318682703724</v>
      </c>
      <c r="CB964">
        <f>VLOOKUP(Table3[[#This Row],[Reference]],metron,20,FALSE)</f>
        <v>5.106434060940618</v>
      </c>
      <c r="CC964">
        <f>VLOOKUP(Table3[[#This Row],[Reference]],metron,21,FALSE)</f>
        <v>12.32150615496017</v>
      </c>
      <c r="CD964">
        <f>VLOOKUP(Table3[[#This Row],[Reference]],metron,22,FALSE)</f>
        <v>13.337436640115859</v>
      </c>
      <c r="CE964">
        <f>VLOOKUP(Table3[[#This Row],[Reference]],metron,23,FALSE)</f>
        <v>1.346101231190151</v>
      </c>
      <c r="CF964">
        <f>VLOOKUP(Table3[[#This Row],[Reference]],metron,24,FALSE)</f>
        <v>1.995212038303694</v>
      </c>
      <c r="CG964">
        <f>VLOOKUP(Table3[[#This Row],[Reference]],metron,25,FALSE)</f>
        <v>6.1559507523939808E-2</v>
      </c>
      <c r="CH964">
        <f>VLOOKUP(Table3[[#This Row],[Reference]],metron,26,FALSE)</f>
        <v>0.13201094391244869</v>
      </c>
    </row>
    <row r="965" spans="1:86" hidden="1" x14ac:dyDescent="0.45">
      <c r="A965">
        <v>1632621600</v>
      </c>
      <c r="B965" t="s">
        <v>1385</v>
      </c>
      <c r="C965" t="s">
        <v>64</v>
      </c>
      <c r="D965" t="s">
        <v>65</v>
      </c>
      <c r="E965" t="s">
        <v>694</v>
      </c>
      <c r="F965" t="s">
        <v>666</v>
      </c>
      <c r="G965" t="s">
        <v>678</v>
      </c>
      <c r="H965">
        <v>10</v>
      </c>
      <c r="I965">
        <v>3</v>
      </c>
      <c r="J965">
        <v>1.5</v>
      </c>
      <c r="K965">
        <v>1.9</v>
      </c>
      <c r="L965">
        <v>1.32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U965">
        <v>9</v>
      </c>
      <c r="V965">
        <v>3</v>
      </c>
      <c r="W965">
        <v>1</v>
      </c>
      <c r="X965">
        <v>0</v>
      </c>
      <c r="Y965">
        <v>2</v>
      </c>
      <c r="Z965">
        <v>0</v>
      </c>
      <c r="AA965">
        <v>1</v>
      </c>
      <c r="AB965">
        <v>0</v>
      </c>
      <c r="AC965">
        <v>1</v>
      </c>
      <c r="AD965">
        <v>1</v>
      </c>
      <c r="AE965">
        <v>19</v>
      </c>
      <c r="AF965">
        <v>7</v>
      </c>
      <c r="AG965">
        <v>9</v>
      </c>
      <c r="AH965">
        <v>4</v>
      </c>
      <c r="AI965">
        <v>10</v>
      </c>
      <c r="AJ965">
        <v>3</v>
      </c>
      <c r="AK965">
        <v>8</v>
      </c>
      <c r="AL965">
        <v>13</v>
      </c>
      <c r="AM965">
        <v>55</v>
      </c>
      <c r="AN965">
        <v>45</v>
      </c>
      <c r="AO965">
        <v>2.1800000000000002</v>
      </c>
      <c r="AP965">
        <v>0.95</v>
      </c>
      <c r="AQ965">
        <v>1.38</v>
      </c>
      <c r="AR965">
        <v>13</v>
      </c>
      <c r="AS965">
        <v>63</v>
      </c>
      <c r="AT965">
        <v>13</v>
      </c>
      <c r="AU965">
        <v>0</v>
      </c>
      <c r="AV965">
        <v>0</v>
      </c>
      <c r="AW965">
        <v>0</v>
      </c>
      <c r="AX965">
        <v>38</v>
      </c>
      <c r="AY965">
        <v>38</v>
      </c>
      <c r="AZ965">
        <v>63</v>
      </c>
      <c r="BA965">
        <v>8.75</v>
      </c>
      <c r="BB965">
        <v>3.5</v>
      </c>
      <c r="BC965">
        <v>1.7</v>
      </c>
      <c r="BD965">
        <v>3.4</v>
      </c>
      <c r="BE965">
        <v>4.5</v>
      </c>
      <c r="BF965">
        <f>(1/BC965+1/BD965+1/BE965-1)/3</f>
        <v>3.4858387799564294E-2</v>
      </c>
      <c r="BG965">
        <f>1/Table3[[#This Row],[odds_ft_home_team_win]]-Table3[[#This Row],[Margin/3]]</f>
        <v>0.55337690631808278</v>
      </c>
      <c r="BH965">
        <f>1/Table3[[#This Row],[odds_ft_draw]]-Table3[[#This Row],[Margin/3]]</f>
        <v>0.25925925925925924</v>
      </c>
      <c r="BI965">
        <f>1/Table3[[#This Row],[odds_ft_away_team_win]]-Table3[[#This Row],[Margin/3]]</f>
        <v>0.18736383442265792</v>
      </c>
      <c r="BJ965">
        <f>MROUND(Table3[[#This Row],[ProbH]]*100,2)/100</f>
        <v>0.56000000000000005</v>
      </c>
      <c r="BK965">
        <v>1.33</v>
      </c>
      <c r="BL965">
        <v>1.91</v>
      </c>
      <c r="BM965">
        <v>3.35</v>
      </c>
      <c r="BN965">
        <v>6.5</v>
      </c>
      <c r="BO965">
        <v>2</v>
      </c>
      <c r="BP965">
        <v>1.8</v>
      </c>
      <c r="BQ965" t="s">
        <v>770</v>
      </c>
      <c r="BR965">
        <f>VLOOKUP(Table3[[#This Row],[Reference]],metron,10,FALSE)</f>
        <v>2.6892488954344627</v>
      </c>
      <c r="BS965">
        <f>VLOOKUP(Table3[[#This Row],[Reference]],metron,11,FALSE)</f>
        <v>1.7546812539448771</v>
      </c>
      <c r="BT965">
        <f>VLOOKUP(Table3[[#This Row],[Reference]],metron,12,FALSE)</f>
        <v>0.93456764148958549</v>
      </c>
      <c r="BU965">
        <f>VLOOKUP(Table3[[#This Row],[Reference]],metron,13,FALSE)</f>
        <v>0.77824531874605507</v>
      </c>
      <c r="BV965">
        <f>VLOOKUP(Table3[[#This Row],[Reference]],metron,14,FALSE)</f>
        <v>0.41237113402061848</v>
      </c>
      <c r="BW965">
        <f>VLOOKUP(Table3[[#This Row],[Reference]],metron,15,FALSE)</f>
        <v>13.77153558052435</v>
      </c>
      <c r="BX965">
        <f>VLOOKUP(Table3[[#This Row],[Reference]],metron,16,FALSE)</f>
        <v>9.0445692883895124</v>
      </c>
      <c r="BY965">
        <f>VLOOKUP(Table3[[#This Row],[Reference]],metron,17,FALSE)</f>
        <v>6.0821292775665396</v>
      </c>
      <c r="BZ965">
        <f>VLOOKUP(Table3[[#This Row],[Reference]],metron,18,FALSE)</f>
        <v>3.8201520912547529</v>
      </c>
      <c r="CA965">
        <f>VLOOKUP(Table3[[#This Row],[Reference]],metron,19,FALSE)</f>
        <v>7.6894063029578108</v>
      </c>
      <c r="CB965">
        <f>VLOOKUP(Table3[[#This Row],[Reference]],metron,20,FALSE)</f>
        <v>5.224417197134759</v>
      </c>
      <c r="CC965">
        <f>VLOOKUP(Table3[[#This Row],[Reference]],metron,21,FALSE)</f>
        <v>12.297605473204101</v>
      </c>
      <c r="CD965">
        <f>VLOOKUP(Table3[[#This Row],[Reference]],metron,22,FALSE)</f>
        <v>13.310908399847969</v>
      </c>
      <c r="CE965">
        <f>VLOOKUP(Table3[[#This Row],[Reference]],metron,23,FALSE)</f>
        <v>1.3713126843657819</v>
      </c>
      <c r="CF965">
        <f>VLOOKUP(Table3[[#This Row],[Reference]],metron,24,FALSE)</f>
        <v>1.9516961651917399</v>
      </c>
      <c r="CG965">
        <f>VLOOKUP(Table3[[#This Row],[Reference]],metron,25,FALSE)</f>
        <v>6.6002949852507375E-2</v>
      </c>
      <c r="CH965">
        <f>VLOOKUP(Table3[[#This Row],[Reference]],metron,26,FALSE)</f>
        <v>0.1297935103244838</v>
      </c>
    </row>
    <row r="966" spans="1:86" hidden="1" x14ac:dyDescent="0.45">
      <c r="A966">
        <v>1632675600</v>
      </c>
      <c r="B966" t="s">
        <v>1386</v>
      </c>
      <c r="C966" t="s">
        <v>64</v>
      </c>
      <c r="D966" t="s">
        <v>65</v>
      </c>
      <c r="E966" t="s">
        <v>705</v>
      </c>
      <c r="F966" t="s">
        <v>688</v>
      </c>
      <c r="G966" t="s">
        <v>760</v>
      </c>
      <c r="H966">
        <v>10</v>
      </c>
      <c r="I966">
        <v>2.5</v>
      </c>
      <c r="J966">
        <v>1.6</v>
      </c>
      <c r="K966">
        <v>1.17</v>
      </c>
      <c r="L966">
        <v>1.25</v>
      </c>
      <c r="M966">
        <v>1</v>
      </c>
      <c r="N966">
        <v>2</v>
      </c>
      <c r="O966">
        <v>3</v>
      </c>
      <c r="P966">
        <v>3</v>
      </c>
      <c r="Q966">
        <v>1</v>
      </c>
      <c r="R966">
        <v>2</v>
      </c>
      <c r="S966">
        <v>45</v>
      </c>
      <c r="T966" t="s">
        <v>1387</v>
      </c>
      <c r="U966">
        <v>5</v>
      </c>
      <c r="V966">
        <v>4</v>
      </c>
      <c r="W966">
        <v>3</v>
      </c>
      <c r="X966">
        <v>0</v>
      </c>
      <c r="Y966">
        <v>2</v>
      </c>
      <c r="Z966">
        <v>0</v>
      </c>
      <c r="AA966">
        <v>1</v>
      </c>
      <c r="AB966">
        <v>2</v>
      </c>
      <c r="AC966">
        <v>1</v>
      </c>
      <c r="AD966">
        <v>1</v>
      </c>
      <c r="AE966">
        <v>20</v>
      </c>
      <c r="AF966">
        <v>15</v>
      </c>
      <c r="AG966">
        <v>5</v>
      </c>
      <c r="AH966">
        <v>6</v>
      </c>
      <c r="AI966">
        <v>15</v>
      </c>
      <c r="AJ966">
        <v>9</v>
      </c>
      <c r="AK966">
        <v>15</v>
      </c>
      <c r="AL966">
        <v>14</v>
      </c>
      <c r="AM966">
        <v>70</v>
      </c>
      <c r="AN966">
        <v>30</v>
      </c>
      <c r="AO966">
        <v>2.0299999999999998</v>
      </c>
      <c r="AP966">
        <v>1.57</v>
      </c>
      <c r="AQ966">
        <v>3.48</v>
      </c>
      <c r="AR966">
        <v>90</v>
      </c>
      <c r="AS966">
        <v>90</v>
      </c>
      <c r="AT966">
        <v>90</v>
      </c>
      <c r="AU966">
        <v>68</v>
      </c>
      <c r="AV966">
        <v>0</v>
      </c>
      <c r="AW966">
        <v>70</v>
      </c>
      <c r="AX966">
        <v>100</v>
      </c>
      <c r="AY966">
        <v>43</v>
      </c>
      <c r="AZ966">
        <v>78</v>
      </c>
      <c r="BA966">
        <v>10</v>
      </c>
      <c r="BB966">
        <v>4.55</v>
      </c>
      <c r="BC966">
        <v>1.95</v>
      </c>
      <c r="BD966">
        <v>3.35</v>
      </c>
      <c r="BE966">
        <v>3.6</v>
      </c>
      <c r="BF966">
        <f>(1/BC966+1/BD966+1/BE966-1)/3</f>
        <v>2.9701917761619272E-2</v>
      </c>
      <c r="BG966">
        <f>1/Table3[[#This Row],[odds_ft_home_team_win]]-Table3[[#This Row],[Margin/3]]</f>
        <v>0.4831185950588936</v>
      </c>
      <c r="BH966">
        <f>1/Table3[[#This Row],[odds_ft_draw]]-Table3[[#This Row],[Margin/3]]</f>
        <v>0.26880554492494785</v>
      </c>
      <c r="BI966">
        <f>1/Table3[[#This Row],[odds_ft_away_team_win]]-Table3[[#This Row],[Margin/3]]</f>
        <v>0.24807586001615853</v>
      </c>
      <c r="BJ966">
        <f>MROUND(Table3[[#This Row],[ProbH]]*100,2)/100</f>
        <v>0.48</v>
      </c>
      <c r="BK966">
        <v>1.31</v>
      </c>
      <c r="BL966">
        <v>1.83</v>
      </c>
      <c r="BM966">
        <v>3.15</v>
      </c>
      <c r="BN966">
        <v>5.75</v>
      </c>
      <c r="BO966">
        <v>1.74</v>
      </c>
      <c r="BP966">
        <v>2</v>
      </c>
      <c r="BQ966" t="s">
        <v>723</v>
      </c>
      <c r="BR966">
        <f>VLOOKUP(Table3[[#This Row],[Reference]],metron,10,FALSE)</f>
        <v>2.5271929824561399</v>
      </c>
      <c r="BS966">
        <f>VLOOKUP(Table3[[#This Row],[Reference]],metron,11,FALSE)</f>
        <v>1.510877192982456</v>
      </c>
      <c r="BT966">
        <f>VLOOKUP(Table3[[#This Row],[Reference]],metron,12,FALSE)</f>
        <v>1.0163157894736841</v>
      </c>
      <c r="BU966">
        <f>VLOOKUP(Table3[[#This Row],[Reference]],metron,13,FALSE)</f>
        <v>0.67350877192982461</v>
      </c>
      <c r="BV966">
        <f>VLOOKUP(Table3[[#This Row],[Reference]],metron,14,FALSE)</f>
        <v>0.4442105263157895</v>
      </c>
      <c r="BW966">
        <f>VLOOKUP(Table3[[#This Row],[Reference]],metron,15,FALSE)</f>
        <v>12.80980392156863</v>
      </c>
      <c r="BX966">
        <f>VLOOKUP(Table3[[#This Row],[Reference]],metron,16,FALSE)</f>
        <v>9.6872549019607845</v>
      </c>
      <c r="BY966">
        <f>VLOOKUP(Table3[[#This Row],[Reference]],metron,17,FALSE)</f>
        <v>5.6491169610129957</v>
      </c>
      <c r="BZ966">
        <f>VLOOKUP(Table3[[#This Row],[Reference]],metron,18,FALSE)</f>
        <v>4.1379540153282237</v>
      </c>
      <c r="CA966">
        <f>VLOOKUP(Table3[[#This Row],[Reference]],metron,19,FALSE)</f>
        <v>7.1606869605556343</v>
      </c>
      <c r="CB966">
        <f>VLOOKUP(Table3[[#This Row],[Reference]],metron,20,FALSE)</f>
        <v>5.5493008866325608</v>
      </c>
      <c r="CC966">
        <f>VLOOKUP(Table3[[#This Row],[Reference]],metron,21,FALSE)</f>
        <v>12.9029029029029</v>
      </c>
      <c r="CD966">
        <f>VLOOKUP(Table3[[#This Row],[Reference]],metron,22,FALSE)</f>
        <v>13.75508842175509</v>
      </c>
      <c r="CE966">
        <f>VLOOKUP(Table3[[#This Row],[Reference]],metron,23,FALSE)</f>
        <v>1.5287356321839081</v>
      </c>
      <c r="CF966">
        <f>VLOOKUP(Table3[[#This Row],[Reference]],metron,24,FALSE)</f>
        <v>1.9664750957854411</v>
      </c>
      <c r="CG966">
        <f>VLOOKUP(Table3[[#This Row],[Reference]],metron,25,FALSE)</f>
        <v>8.8441890166028103E-2</v>
      </c>
      <c r="CH966">
        <f>VLOOKUP(Table3[[#This Row],[Reference]],metron,26,FALSE)</f>
        <v>0.13409961685823751</v>
      </c>
    </row>
    <row r="967" spans="1:86" hidden="1" x14ac:dyDescent="0.45">
      <c r="A967">
        <v>1632701160</v>
      </c>
      <c r="B967" t="s">
        <v>1388</v>
      </c>
      <c r="C967" t="s">
        <v>64</v>
      </c>
      <c r="D967" t="s">
        <v>65</v>
      </c>
      <c r="E967" t="s">
        <v>672</v>
      </c>
      <c r="F967" t="s">
        <v>704</v>
      </c>
      <c r="G967" t="s">
        <v>743</v>
      </c>
      <c r="H967">
        <v>10</v>
      </c>
      <c r="I967">
        <v>1.4</v>
      </c>
      <c r="J967">
        <v>0.75</v>
      </c>
      <c r="K967">
        <v>1.58</v>
      </c>
      <c r="L967">
        <v>1.05</v>
      </c>
      <c r="M967">
        <v>1</v>
      </c>
      <c r="N967">
        <v>2</v>
      </c>
      <c r="O967">
        <v>3</v>
      </c>
      <c r="P967">
        <v>0</v>
      </c>
      <c r="Q967">
        <v>0</v>
      </c>
      <c r="R967">
        <v>0</v>
      </c>
      <c r="S967">
        <v>75</v>
      </c>
      <c r="T967" t="s">
        <v>1389</v>
      </c>
      <c r="U967">
        <v>9</v>
      </c>
      <c r="V967">
        <v>2</v>
      </c>
      <c r="W967">
        <v>2</v>
      </c>
      <c r="X967">
        <v>0</v>
      </c>
      <c r="Y967">
        <v>5</v>
      </c>
      <c r="Z967">
        <v>0</v>
      </c>
      <c r="AA967">
        <v>1</v>
      </c>
      <c r="AB967">
        <v>1</v>
      </c>
      <c r="AC967">
        <v>1</v>
      </c>
      <c r="AD967">
        <v>4</v>
      </c>
      <c r="AE967">
        <v>18</v>
      </c>
      <c r="AF967">
        <v>16</v>
      </c>
      <c r="AG967">
        <v>7</v>
      </c>
      <c r="AH967">
        <v>7</v>
      </c>
      <c r="AI967">
        <v>11</v>
      </c>
      <c r="AJ967">
        <v>9</v>
      </c>
      <c r="AK967">
        <v>12</v>
      </c>
      <c r="AL967">
        <v>10</v>
      </c>
      <c r="AM967">
        <v>52</v>
      </c>
      <c r="AN967">
        <v>48</v>
      </c>
      <c r="AO967">
        <v>2.0099999999999998</v>
      </c>
      <c r="AP967">
        <v>1.75</v>
      </c>
      <c r="AQ967">
        <v>2.1800000000000002</v>
      </c>
      <c r="AR967">
        <v>80</v>
      </c>
      <c r="AS967">
        <v>90</v>
      </c>
      <c r="AT967">
        <v>25</v>
      </c>
      <c r="AU967">
        <v>13</v>
      </c>
      <c r="AV967">
        <v>0</v>
      </c>
      <c r="AW967">
        <v>25</v>
      </c>
      <c r="AX967">
        <v>48</v>
      </c>
      <c r="AY967">
        <v>55</v>
      </c>
      <c r="AZ967">
        <v>78</v>
      </c>
      <c r="BA967">
        <v>9.85</v>
      </c>
      <c r="BB967">
        <v>4.25</v>
      </c>
      <c r="BC967">
        <v>2.6</v>
      </c>
      <c r="BD967">
        <v>3</v>
      </c>
      <c r="BE967">
        <v>2.7</v>
      </c>
      <c r="BF967">
        <f>(1/BC967+1/BD967+1/BE967-1)/3</f>
        <v>2.9439696106362767E-2</v>
      </c>
      <c r="BG967">
        <f>1/Table3[[#This Row],[odds_ft_home_team_win]]-Table3[[#This Row],[Margin/3]]</f>
        <v>0.35517568850902181</v>
      </c>
      <c r="BH967">
        <f>1/Table3[[#This Row],[odds_ft_draw]]-Table3[[#This Row],[Margin/3]]</f>
        <v>0.30389363722697055</v>
      </c>
      <c r="BI967">
        <f>1/Table3[[#This Row],[odds_ft_away_team_win]]-Table3[[#This Row],[Margin/3]]</f>
        <v>0.34093067426400758</v>
      </c>
      <c r="BJ967">
        <f>MROUND(Table3[[#This Row],[ProbH]]*100,2)/100</f>
        <v>0.36</v>
      </c>
      <c r="BK967">
        <v>1.44</v>
      </c>
      <c r="BL967">
        <v>2.2000000000000002</v>
      </c>
      <c r="BM967">
        <v>3.75</v>
      </c>
      <c r="BN967">
        <v>7.25</v>
      </c>
      <c r="BO967">
        <v>1.95</v>
      </c>
      <c r="BP967">
        <v>1.83</v>
      </c>
      <c r="BQ967" t="s">
        <v>729</v>
      </c>
      <c r="BR967">
        <f>VLOOKUP(Table3[[#This Row],[Reference]],metron,10,FALSE)</f>
        <v>2.5110350525197691</v>
      </c>
      <c r="BS967">
        <f>VLOOKUP(Table3[[#This Row],[Reference]],metron,11,FALSE)</f>
        <v>1.269326094653606</v>
      </c>
      <c r="BT967">
        <f>VLOOKUP(Table3[[#This Row],[Reference]],metron,12,FALSE)</f>
        <v>1.2417089578661631</v>
      </c>
      <c r="BU967">
        <f>VLOOKUP(Table3[[#This Row],[Reference]],metron,13,FALSE)</f>
        <v>0.56586402266288949</v>
      </c>
      <c r="BV967">
        <f>VLOOKUP(Table3[[#This Row],[Reference]],metron,14,FALSE)</f>
        <v>0.55158168083097259</v>
      </c>
      <c r="BW967">
        <f>VLOOKUP(Table3[[#This Row],[Reference]],metron,15,FALSE)</f>
        <v>11.49400826446281</v>
      </c>
      <c r="BX967">
        <f>VLOOKUP(Table3[[#This Row],[Reference]],metron,16,FALSE)</f>
        <v>10.507231404958681</v>
      </c>
      <c r="BY967">
        <f>VLOOKUP(Table3[[#This Row],[Reference]],metron,17,FALSE)</f>
        <v>4.9238790406673623</v>
      </c>
      <c r="BZ967">
        <f>VLOOKUP(Table3[[#This Row],[Reference]],metron,18,FALSE)</f>
        <v>4.6296141814389991</v>
      </c>
      <c r="CA967">
        <f>VLOOKUP(Table3[[#This Row],[Reference]],metron,19,FALSE)</f>
        <v>6.5701292237954476</v>
      </c>
      <c r="CB967">
        <f>VLOOKUP(Table3[[#This Row],[Reference]],metron,20,FALSE)</f>
        <v>5.8776172235196817</v>
      </c>
      <c r="CC967">
        <f>VLOOKUP(Table3[[#This Row],[Reference]],metron,21,FALSE)</f>
        <v>12.798739495798319</v>
      </c>
      <c r="CD967">
        <f>VLOOKUP(Table3[[#This Row],[Reference]],metron,22,FALSE)</f>
        <v>12.98844537815126</v>
      </c>
      <c r="CE967">
        <f>VLOOKUP(Table3[[#This Row],[Reference]],metron,23,FALSE)</f>
        <v>1.604928297313674</v>
      </c>
      <c r="CF967">
        <f>VLOOKUP(Table3[[#This Row],[Reference]],metron,24,FALSE)</f>
        <v>1.791961219955565</v>
      </c>
      <c r="CG967">
        <f>VLOOKUP(Table3[[#This Row],[Reference]],metron,25,FALSE)</f>
        <v>8.887093516461321E-2</v>
      </c>
      <c r="CH967">
        <f>VLOOKUP(Table3[[#This Row],[Reference]],metron,26,FALSE)</f>
        <v>0.11694607150070691</v>
      </c>
    </row>
    <row r="968" spans="1:86" hidden="1" x14ac:dyDescent="0.45">
      <c r="A968">
        <v>1633132800</v>
      </c>
      <c r="B968" t="s">
        <v>1390</v>
      </c>
      <c r="C968" t="s">
        <v>64</v>
      </c>
      <c r="D968" t="s">
        <v>65</v>
      </c>
      <c r="E968" t="s">
        <v>700</v>
      </c>
      <c r="F968" t="s">
        <v>693</v>
      </c>
      <c r="G968" t="s">
        <v>65</v>
      </c>
      <c r="H968">
        <v>12</v>
      </c>
      <c r="I968">
        <v>1.2</v>
      </c>
      <c r="J968">
        <v>0.8</v>
      </c>
      <c r="K968">
        <v>1.38</v>
      </c>
      <c r="L968">
        <v>1.42</v>
      </c>
      <c r="M968">
        <v>1</v>
      </c>
      <c r="N968">
        <v>2</v>
      </c>
      <c r="O968">
        <v>3</v>
      </c>
      <c r="P968">
        <v>2</v>
      </c>
      <c r="Q968">
        <v>1</v>
      </c>
      <c r="R968">
        <v>1</v>
      </c>
      <c r="S968">
        <v>23</v>
      </c>
      <c r="T968" t="s">
        <v>1391</v>
      </c>
      <c r="U968">
        <v>5</v>
      </c>
      <c r="V968">
        <v>0</v>
      </c>
      <c r="W968">
        <v>4</v>
      </c>
      <c r="X968">
        <v>0</v>
      </c>
      <c r="Y968">
        <v>4</v>
      </c>
      <c r="Z968">
        <v>1</v>
      </c>
      <c r="AA968">
        <v>2</v>
      </c>
      <c r="AB968">
        <v>2</v>
      </c>
      <c r="AC968">
        <v>1</v>
      </c>
      <c r="AD968">
        <v>4</v>
      </c>
      <c r="AE968">
        <v>21</v>
      </c>
      <c r="AF968">
        <v>8</v>
      </c>
      <c r="AG968">
        <v>7</v>
      </c>
      <c r="AH968">
        <v>3</v>
      </c>
      <c r="AI968">
        <v>14</v>
      </c>
      <c r="AJ968">
        <v>5</v>
      </c>
      <c r="AK968">
        <v>12</v>
      </c>
      <c r="AL968">
        <v>7</v>
      </c>
      <c r="AM968">
        <v>56</v>
      </c>
      <c r="AN968">
        <v>44</v>
      </c>
      <c r="AO968">
        <v>2.17</v>
      </c>
      <c r="AP968">
        <v>0.91</v>
      </c>
      <c r="AQ968">
        <v>2.2999999999999998</v>
      </c>
      <c r="AR968">
        <v>60</v>
      </c>
      <c r="AS968">
        <v>80</v>
      </c>
      <c r="AT968">
        <v>30</v>
      </c>
      <c r="AU968">
        <v>20</v>
      </c>
      <c r="AV968">
        <v>0</v>
      </c>
      <c r="AW968">
        <v>20</v>
      </c>
      <c r="AX968">
        <v>70</v>
      </c>
      <c r="AY968">
        <v>30</v>
      </c>
      <c r="AZ968">
        <v>90</v>
      </c>
      <c r="BA968">
        <v>10.8</v>
      </c>
      <c r="BB968">
        <v>2.4</v>
      </c>
      <c r="BC968">
        <v>3.13</v>
      </c>
      <c r="BD968">
        <v>3.13</v>
      </c>
      <c r="BE968">
        <v>2.38</v>
      </c>
      <c r="BF968">
        <f>(1/BC968+1/BD968+1/BE968-1)/3</f>
        <v>1.9715234336546095E-2</v>
      </c>
      <c r="BG968">
        <f>1/Table3[[#This Row],[odds_ft_home_team_win]]-Table3[[#This Row],[Margin/3]]</f>
        <v>0.29977358355482769</v>
      </c>
      <c r="BH968">
        <f>1/Table3[[#This Row],[odds_ft_draw]]-Table3[[#This Row],[Margin/3]]</f>
        <v>0.29977358355482769</v>
      </c>
      <c r="BI968">
        <f>1/Table3[[#This Row],[odds_ft_away_team_win]]-Table3[[#This Row],[Margin/3]]</f>
        <v>0.40045283289034467</v>
      </c>
      <c r="BJ968">
        <f>MROUND(Table3[[#This Row],[ProbH]]*100,2)/100</f>
        <v>0.3</v>
      </c>
      <c r="BK968">
        <v>1.4</v>
      </c>
      <c r="BL968">
        <v>2.15</v>
      </c>
      <c r="BM968">
        <v>4.13</v>
      </c>
      <c r="BN968">
        <v>8.15</v>
      </c>
      <c r="BO968">
        <v>1.92</v>
      </c>
      <c r="BP968">
        <v>1.79</v>
      </c>
      <c r="BQ968" t="s">
        <v>711</v>
      </c>
      <c r="BR968">
        <f>VLOOKUP(Table3[[#This Row],[Reference]],metron,10,FALSE)</f>
        <v>2.5726407816919519</v>
      </c>
      <c r="BS968">
        <f>VLOOKUP(Table3[[#This Row],[Reference]],metron,11,FALSE)</f>
        <v>1.1805091283106199</v>
      </c>
      <c r="BT968">
        <f>VLOOKUP(Table3[[#This Row],[Reference]],metron,12,FALSE)</f>
        <v>1.3921316533813319</v>
      </c>
      <c r="BU968">
        <f>VLOOKUP(Table3[[#This Row],[Reference]],metron,13,FALSE)</f>
        <v>0.5209673269873939</v>
      </c>
      <c r="BV968">
        <f>VLOOKUP(Table3[[#This Row],[Reference]],metron,14,FALSE)</f>
        <v>0.61847182917417032</v>
      </c>
      <c r="BW968">
        <f>VLOOKUP(Table3[[#This Row],[Reference]],metron,15,FALSE)</f>
        <v>11.149200710479571</v>
      </c>
      <c r="BX968">
        <f>VLOOKUP(Table3[[#This Row],[Reference]],metron,16,FALSE)</f>
        <v>11.444049733570161</v>
      </c>
      <c r="BY968">
        <f>VLOOKUP(Table3[[#This Row],[Reference]],metron,17,FALSE)</f>
        <v>4.5257270693512304</v>
      </c>
      <c r="BZ968">
        <f>VLOOKUP(Table3[[#This Row],[Reference]],metron,18,FALSE)</f>
        <v>4.8465324384787474</v>
      </c>
      <c r="CA968">
        <f>VLOOKUP(Table3[[#This Row],[Reference]],metron,19,FALSE)</f>
        <v>6.6234736411283404</v>
      </c>
      <c r="CB968">
        <f>VLOOKUP(Table3[[#This Row],[Reference]],metron,20,FALSE)</f>
        <v>6.5975172950914134</v>
      </c>
      <c r="CC968">
        <f>VLOOKUP(Table3[[#This Row],[Reference]],metron,21,FALSE)</f>
        <v>12.90081154192967</v>
      </c>
      <c r="CD968">
        <f>VLOOKUP(Table3[[#This Row],[Reference]],metron,22,FALSE)</f>
        <v>13.00360685302074</v>
      </c>
      <c r="CE968">
        <f>VLOOKUP(Table3[[#This Row],[Reference]],metron,23,FALSE)</f>
        <v>1.7502145922746779</v>
      </c>
      <c r="CF968">
        <f>VLOOKUP(Table3[[#This Row],[Reference]],metron,24,FALSE)</f>
        <v>1.831402831402831</v>
      </c>
      <c r="CG968">
        <f>VLOOKUP(Table3[[#This Row],[Reference]],metron,25,FALSE)</f>
        <v>9.6525096525096526E-2</v>
      </c>
      <c r="CH968">
        <f>VLOOKUP(Table3[[#This Row],[Reference]],metron,26,FALSE)</f>
        <v>0.1244101244101244</v>
      </c>
    </row>
    <row r="969" spans="1:86" hidden="1" x14ac:dyDescent="0.45">
      <c r="A969">
        <v>1633140000</v>
      </c>
      <c r="B969" t="s">
        <v>1392</v>
      </c>
      <c r="C969" t="s">
        <v>64</v>
      </c>
      <c r="D969" t="s">
        <v>65</v>
      </c>
      <c r="E969" t="s">
        <v>689</v>
      </c>
      <c r="F969" t="s">
        <v>704</v>
      </c>
      <c r="G969" t="s">
        <v>673</v>
      </c>
      <c r="H969">
        <v>12</v>
      </c>
      <c r="I969">
        <v>1.4</v>
      </c>
      <c r="J969">
        <v>1.2</v>
      </c>
      <c r="K969">
        <v>0.88</v>
      </c>
      <c r="L969">
        <v>1.05</v>
      </c>
      <c r="M969">
        <v>3</v>
      </c>
      <c r="N969">
        <v>1</v>
      </c>
      <c r="O969">
        <v>4</v>
      </c>
      <c r="P969">
        <v>3</v>
      </c>
      <c r="Q969">
        <v>2</v>
      </c>
      <c r="R969">
        <v>1</v>
      </c>
      <c r="S969" t="s">
        <v>1393</v>
      </c>
      <c r="T969">
        <v>39</v>
      </c>
      <c r="U969">
        <v>2</v>
      </c>
      <c r="V969">
        <v>5</v>
      </c>
      <c r="W969">
        <v>2</v>
      </c>
      <c r="X969">
        <v>0</v>
      </c>
      <c r="Y969">
        <v>4</v>
      </c>
      <c r="Z969">
        <v>0</v>
      </c>
      <c r="AA969">
        <v>0</v>
      </c>
      <c r="AB969">
        <v>2</v>
      </c>
      <c r="AC969">
        <v>3</v>
      </c>
      <c r="AD969">
        <v>1</v>
      </c>
      <c r="AE969">
        <v>9</v>
      </c>
      <c r="AF969">
        <v>19</v>
      </c>
      <c r="AG969">
        <v>5</v>
      </c>
      <c r="AH969">
        <v>6</v>
      </c>
      <c r="AI969">
        <v>4</v>
      </c>
      <c r="AJ969">
        <v>13</v>
      </c>
      <c r="AK969">
        <v>3</v>
      </c>
      <c r="AL969">
        <v>8</v>
      </c>
      <c r="AM969">
        <v>39</v>
      </c>
      <c r="AN969">
        <v>61</v>
      </c>
      <c r="AO969">
        <v>1.17</v>
      </c>
      <c r="AP969">
        <v>2.04</v>
      </c>
      <c r="AQ969">
        <v>2.7</v>
      </c>
      <c r="AR969">
        <v>90</v>
      </c>
      <c r="AS969">
        <v>90</v>
      </c>
      <c r="AT969">
        <v>60</v>
      </c>
      <c r="AU969">
        <v>20</v>
      </c>
      <c r="AV969">
        <v>0</v>
      </c>
      <c r="AW969">
        <v>60</v>
      </c>
      <c r="AX969">
        <v>80</v>
      </c>
      <c r="AY969">
        <v>40</v>
      </c>
      <c r="AZ969">
        <v>60</v>
      </c>
      <c r="BA969">
        <v>6.8</v>
      </c>
      <c r="BB969">
        <v>6.2</v>
      </c>
      <c r="BC969">
        <v>4.2</v>
      </c>
      <c r="BD969">
        <v>3.3</v>
      </c>
      <c r="BE969">
        <v>1.91</v>
      </c>
      <c r="BF969">
        <f>(1/BC969+1/BD969+1/BE969-1)/3</f>
        <v>2.1561916849875001E-2</v>
      </c>
      <c r="BG969">
        <f>1/Table3[[#This Row],[odds_ft_home_team_win]]-Table3[[#This Row],[Margin/3]]</f>
        <v>0.21653332124536309</v>
      </c>
      <c r="BH969">
        <f>1/Table3[[#This Row],[odds_ft_draw]]-Table3[[#This Row],[Margin/3]]</f>
        <v>0.28146838618042802</v>
      </c>
      <c r="BI969">
        <f>1/Table3[[#This Row],[odds_ft_away_team_win]]-Table3[[#This Row],[Margin/3]]</f>
        <v>0.5019982925742088</v>
      </c>
      <c r="BJ969">
        <f>MROUND(Table3[[#This Row],[ProbH]]*100,2)/100</f>
        <v>0.22</v>
      </c>
      <c r="BK969">
        <v>1.33</v>
      </c>
      <c r="BL969">
        <v>2.25</v>
      </c>
      <c r="BM969">
        <v>3.6</v>
      </c>
      <c r="BN969">
        <v>6.95</v>
      </c>
      <c r="BO969">
        <v>1.88</v>
      </c>
      <c r="BP969">
        <v>1.83</v>
      </c>
      <c r="BQ969" t="s">
        <v>713</v>
      </c>
      <c r="BR969">
        <f>VLOOKUP(Table3[[#This Row],[Reference]],metron,10,FALSE)</f>
        <v>2.7115135834411381</v>
      </c>
      <c r="BS969">
        <f>VLOOKUP(Table3[[#This Row],[Reference]],metron,11,FALSE)</f>
        <v>1.0633893919793009</v>
      </c>
      <c r="BT969">
        <f>VLOOKUP(Table3[[#This Row],[Reference]],metron,12,FALSE)</f>
        <v>1.648124191461837</v>
      </c>
      <c r="BU969">
        <f>VLOOKUP(Table3[[#This Row],[Reference]],metron,13,FALSE)</f>
        <v>0.47218628719275552</v>
      </c>
      <c r="BV969">
        <f>VLOOKUP(Table3[[#This Row],[Reference]],metron,14,FALSE)</f>
        <v>0.70181112548512292</v>
      </c>
      <c r="BW969">
        <f>VLOOKUP(Table3[[#This Row],[Reference]],metron,15,FALSE)</f>
        <v>10.38488783943329</v>
      </c>
      <c r="BX969">
        <f>VLOOKUP(Table3[[#This Row],[Reference]],metron,16,FALSE)</f>
        <v>12.349468713105081</v>
      </c>
      <c r="BY969">
        <f>VLOOKUP(Table3[[#This Row],[Reference]],metron,17,FALSE)</f>
        <v>4.0990453460620522</v>
      </c>
      <c r="BZ969">
        <f>VLOOKUP(Table3[[#This Row],[Reference]],metron,18,FALSE)</f>
        <v>5.2720763723150359</v>
      </c>
      <c r="CA969">
        <f>VLOOKUP(Table3[[#This Row],[Reference]],metron,19,FALSE)</f>
        <v>6.2858424933712378</v>
      </c>
      <c r="CB969">
        <f>VLOOKUP(Table3[[#This Row],[Reference]],metron,20,FALSE)</f>
        <v>7.0773923407900448</v>
      </c>
      <c r="CC969">
        <f>VLOOKUP(Table3[[#This Row],[Reference]],metron,21,FALSE)</f>
        <v>13.235083532219569</v>
      </c>
      <c r="CD969">
        <f>VLOOKUP(Table3[[#This Row],[Reference]],metron,22,FALSE)</f>
        <v>13.05131264916468</v>
      </c>
      <c r="CE969">
        <f>VLOOKUP(Table3[[#This Row],[Reference]],metron,23,FALSE)</f>
        <v>1.834292289988493</v>
      </c>
      <c r="CF969">
        <f>VLOOKUP(Table3[[#This Row],[Reference]],metron,24,FALSE)</f>
        <v>1.806674338319908</v>
      </c>
      <c r="CG969">
        <f>VLOOKUP(Table3[[#This Row],[Reference]],metron,25,FALSE)</f>
        <v>0.1196777905638665</v>
      </c>
      <c r="CH969">
        <f>VLOOKUP(Table3[[#This Row],[Reference]],metron,26,FALSE)</f>
        <v>0.1185270425776755</v>
      </c>
    </row>
    <row r="970" spans="1:86" hidden="1" x14ac:dyDescent="0.45">
      <c r="A970">
        <v>1633212000</v>
      </c>
      <c r="B970" t="s">
        <v>1394</v>
      </c>
      <c r="C970" t="s">
        <v>64</v>
      </c>
      <c r="D970" t="s">
        <v>65</v>
      </c>
      <c r="E970" t="s">
        <v>667</v>
      </c>
      <c r="F970" t="s">
        <v>688</v>
      </c>
      <c r="G970" t="s">
        <v>983</v>
      </c>
      <c r="H970">
        <v>12</v>
      </c>
      <c r="I970">
        <v>1.6</v>
      </c>
      <c r="J970">
        <v>1.83</v>
      </c>
      <c r="K970">
        <v>1.55</v>
      </c>
      <c r="L970">
        <v>1.25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U970">
        <v>5</v>
      </c>
      <c r="V970">
        <v>4</v>
      </c>
      <c r="W970">
        <v>2</v>
      </c>
      <c r="X970">
        <v>1</v>
      </c>
      <c r="Y970">
        <v>2</v>
      </c>
      <c r="Z970">
        <v>1</v>
      </c>
      <c r="AA970">
        <v>3</v>
      </c>
      <c r="AB970">
        <v>0</v>
      </c>
      <c r="AC970">
        <v>2</v>
      </c>
      <c r="AD970">
        <v>1</v>
      </c>
      <c r="AE970">
        <v>13</v>
      </c>
      <c r="AF970">
        <v>9</v>
      </c>
      <c r="AG970">
        <v>4</v>
      </c>
      <c r="AH970">
        <v>3</v>
      </c>
      <c r="AI970">
        <v>9</v>
      </c>
      <c r="AJ970">
        <v>6</v>
      </c>
      <c r="AK970">
        <v>10</v>
      </c>
      <c r="AL970">
        <v>10</v>
      </c>
      <c r="AM970">
        <v>59</v>
      </c>
      <c r="AN970">
        <v>41</v>
      </c>
      <c r="AO970">
        <v>1.6</v>
      </c>
      <c r="AP970">
        <v>0.96</v>
      </c>
      <c r="AQ970">
        <v>2.69</v>
      </c>
      <c r="AR970">
        <v>72</v>
      </c>
      <c r="AS970">
        <v>82</v>
      </c>
      <c r="AT970">
        <v>62</v>
      </c>
      <c r="AU970">
        <v>25</v>
      </c>
      <c r="AV970">
        <v>0</v>
      </c>
      <c r="AW970">
        <v>35</v>
      </c>
      <c r="AX970">
        <v>90</v>
      </c>
      <c r="AY970">
        <v>45</v>
      </c>
      <c r="AZ970">
        <v>74</v>
      </c>
      <c r="BA970">
        <v>9.6</v>
      </c>
      <c r="BB970">
        <v>3.83</v>
      </c>
      <c r="BC970">
        <v>1.68</v>
      </c>
      <c r="BD970">
        <v>3.7</v>
      </c>
      <c r="BE970">
        <v>4.66</v>
      </c>
      <c r="BF970">
        <f>(1/BC970+1/BD970+1/BE970-1)/3</f>
        <v>2.6700213395492334E-2</v>
      </c>
      <c r="BG970">
        <f>1/Table3[[#This Row],[odds_ft_home_team_win]]-Table3[[#This Row],[Margin/3]]</f>
        <v>0.5685378818426029</v>
      </c>
      <c r="BH970">
        <f>1/Table3[[#This Row],[odds_ft_draw]]-Table3[[#This Row],[Margin/3]]</f>
        <v>0.2435700568747779</v>
      </c>
      <c r="BI970">
        <f>1/Table3[[#This Row],[odds_ft_away_team_win]]-Table3[[#This Row],[Margin/3]]</f>
        <v>0.18789206128261926</v>
      </c>
      <c r="BJ970">
        <f>MROUND(Table3[[#This Row],[ProbH]]*100,2)/100</f>
        <v>0.56000000000000005</v>
      </c>
      <c r="BK970">
        <v>1.25</v>
      </c>
      <c r="BL970">
        <v>1.77</v>
      </c>
      <c r="BM970">
        <v>3.25</v>
      </c>
      <c r="BN970">
        <v>5.4</v>
      </c>
      <c r="BO970">
        <v>1.77</v>
      </c>
      <c r="BP970">
        <v>1.95</v>
      </c>
      <c r="BQ970" t="s">
        <v>736</v>
      </c>
      <c r="BR970">
        <f>VLOOKUP(Table3[[#This Row],[Reference]],metron,10,FALSE)</f>
        <v>2.6892488954344627</v>
      </c>
      <c r="BS970">
        <f>VLOOKUP(Table3[[#This Row],[Reference]],metron,11,FALSE)</f>
        <v>1.7546812539448771</v>
      </c>
      <c r="BT970">
        <f>VLOOKUP(Table3[[#This Row],[Reference]],metron,12,FALSE)</f>
        <v>0.93456764148958549</v>
      </c>
      <c r="BU970">
        <f>VLOOKUP(Table3[[#This Row],[Reference]],metron,13,FALSE)</f>
        <v>0.77824531874605507</v>
      </c>
      <c r="BV970">
        <f>VLOOKUP(Table3[[#This Row],[Reference]],metron,14,FALSE)</f>
        <v>0.41237113402061848</v>
      </c>
      <c r="BW970">
        <f>VLOOKUP(Table3[[#This Row],[Reference]],metron,15,FALSE)</f>
        <v>13.77153558052435</v>
      </c>
      <c r="BX970">
        <f>VLOOKUP(Table3[[#This Row],[Reference]],metron,16,FALSE)</f>
        <v>9.0445692883895124</v>
      </c>
      <c r="BY970">
        <f>VLOOKUP(Table3[[#This Row],[Reference]],metron,17,FALSE)</f>
        <v>6.0821292775665396</v>
      </c>
      <c r="BZ970">
        <f>VLOOKUP(Table3[[#This Row],[Reference]],metron,18,FALSE)</f>
        <v>3.8201520912547529</v>
      </c>
      <c r="CA970">
        <f>VLOOKUP(Table3[[#This Row],[Reference]],metron,19,FALSE)</f>
        <v>7.6894063029578108</v>
      </c>
      <c r="CB970">
        <f>VLOOKUP(Table3[[#This Row],[Reference]],metron,20,FALSE)</f>
        <v>5.224417197134759</v>
      </c>
      <c r="CC970">
        <f>VLOOKUP(Table3[[#This Row],[Reference]],metron,21,FALSE)</f>
        <v>12.297605473204101</v>
      </c>
      <c r="CD970">
        <f>VLOOKUP(Table3[[#This Row],[Reference]],metron,22,FALSE)</f>
        <v>13.310908399847969</v>
      </c>
      <c r="CE970">
        <f>VLOOKUP(Table3[[#This Row],[Reference]],metron,23,FALSE)</f>
        <v>1.3713126843657819</v>
      </c>
      <c r="CF970">
        <f>VLOOKUP(Table3[[#This Row],[Reference]],metron,24,FALSE)</f>
        <v>1.9516961651917399</v>
      </c>
      <c r="CG970">
        <f>VLOOKUP(Table3[[#This Row],[Reference]],metron,25,FALSE)</f>
        <v>6.6002949852507375E-2</v>
      </c>
      <c r="CH970">
        <f>VLOOKUP(Table3[[#This Row],[Reference]],metron,26,FALSE)</f>
        <v>0.1297935103244838</v>
      </c>
    </row>
    <row r="971" spans="1:86" hidden="1" x14ac:dyDescent="0.45">
      <c r="A971">
        <v>1633219560</v>
      </c>
      <c r="B971" t="s">
        <v>1395</v>
      </c>
      <c r="C971" t="s">
        <v>64</v>
      </c>
      <c r="D971" t="s">
        <v>65</v>
      </c>
      <c r="E971" t="s">
        <v>672</v>
      </c>
      <c r="F971" t="s">
        <v>699</v>
      </c>
      <c r="G971" t="s">
        <v>725</v>
      </c>
      <c r="H971">
        <v>12</v>
      </c>
      <c r="I971">
        <v>1.17</v>
      </c>
      <c r="J971">
        <v>1</v>
      </c>
      <c r="K971">
        <v>1.58</v>
      </c>
      <c r="L971">
        <v>0.72</v>
      </c>
      <c r="M971">
        <v>1</v>
      </c>
      <c r="N971">
        <v>0</v>
      </c>
      <c r="O971">
        <v>1</v>
      </c>
      <c r="P971">
        <v>1</v>
      </c>
      <c r="Q971">
        <v>1</v>
      </c>
      <c r="R971">
        <v>0</v>
      </c>
      <c r="S971" t="s">
        <v>92</v>
      </c>
      <c r="U971">
        <v>6</v>
      </c>
      <c r="V971">
        <v>2</v>
      </c>
      <c r="W971">
        <v>2</v>
      </c>
      <c r="X971">
        <v>0</v>
      </c>
      <c r="Y971">
        <v>5</v>
      </c>
      <c r="Z971">
        <v>0</v>
      </c>
      <c r="AA971">
        <v>1</v>
      </c>
      <c r="AB971">
        <v>1</v>
      </c>
      <c r="AC971">
        <v>1</v>
      </c>
      <c r="AD971">
        <v>4</v>
      </c>
      <c r="AE971">
        <v>10</v>
      </c>
      <c r="AF971">
        <v>8</v>
      </c>
      <c r="AG971">
        <v>3</v>
      </c>
      <c r="AH971">
        <v>0</v>
      </c>
      <c r="AI971">
        <v>7</v>
      </c>
      <c r="AJ971">
        <v>8</v>
      </c>
      <c r="AK971">
        <v>12</v>
      </c>
      <c r="AL971">
        <v>21</v>
      </c>
      <c r="AM971">
        <v>62</v>
      </c>
      <c r="AN971">
        <v>38</v>
      </c>
      <c r="AO971">
        <v>1.26</v>
      </c>
      <c r="AP971">
        <v>0.69</v>
      </c>
      <c r="AQ971">
        <v>2.02</v>
      </c>
      <c r="AR971">
        <v>44</v>
      </c>
      <c r="AS971">
        <v>82</v>
      </c>
      <c r="AT971">
        <v>29</v>
      </c>
      <c r="AU971">
        <v>10</v>
      </c>
      <c r="AV971">
        <v>0</v>
      </c>
      <c r="AW971">
        <v>10</v>
      </c>
      <c r="AX971">
        <v>49</v>
      </c>
      <c r="AY971">
        <v>44</v>
      </c>
      <c r="AZ971">
        <v>72</v>
      </c>
      <c r="BA971">
        <v>8.57</v>
      </c>
      <c r="BB971">
        <v>3.17</v>
      </c>
      <c r="BC971">
        <v>1.53</v>
      </c>
      <c r="BD971">
        <v>3.63</v>
      </c>
      <c r="BE971">
        <v>5.4</v>
      </c>
      <c r="BF971">
        <f>(1/BC971+1/BD971+1/BE971-1)/3</f>
        <v>3.8087350030309018E-2</v>
      </c>
      <c r="BG971">
        <f>1/Table3[[#This Row],[odds_ft_home_team_win]]-Table3[[#This Row],[Margin/3]]</f>
        <v>0.61550742121152102</v>
      </c>
      <c r="BH971">
        <f>1/Table3[[#This Row],[odds_ft_draw]]-Table3[[#This Row],[Margin/3]]</f>
        <v>0.23739474363360283</v>
      </c>
      <c r="BI971">
        <f>1/Table3[[#This Row],[odds_ft_away_team_win]]-Table3[[#This Row],[Margin/3]]</f>
        <v>0.14709783515487615</v>
      </c>
      <c r="BJ971">
        <f>MROUND(Table3[[#This Row],[ProbH]]*100,2)/100</f>
        <v>0.62</v>
      </c>
      <c r="BK971">
        <v>0</v>
      </c>
      <c r="BL971">
        <v>1.95</v>
      </c>
      <c r="BM971">
        <v>3.25</v>
      </c>
      <c r="BN971">
        <v>0</v>
      </c>
      <c r="BO971">
        <v>0</v>
      </c>
      <c r="BP971">
        <v>0</v>
      </c>
      <c r="BQ971" t="s">
        <v>729</v>
      </c>
      <c r="BR971">
        <f>VLOOKUP(Table3[[#This Row],[Reference]],metron,10,FALSE)</f>
        <v>2.7366666666666664</v>
      </c>
      <c r="BS971">
        <f>VLOOKUP(Table3[[#This Row],[Reference]],metron,11,FALSE)</f>
        <v>1.8681481481481479</v>
      </c>
      <c r="BT971">
        <f>VLOOKUP(Table3[[#This Row],[Reference]],metron,12,FALSE)</f>
        <v>0.86851851851851847</v>
      </c>
      <c r="BU971">
        <f>VLOOKUP(Table3[[#This Row],[Reference]],metron,13,FALSE)</f>
        <v>0.81333333333333335</v>
      </c>
      <c r="BV971">
        <f>VLOOKUP(Table3[[#This Row],[Reference]],metron,14,FALSE)</f>
        <v>0.38925925925925919</v>
      </c>
      <c r="BW971">
        <f>VLOOKUP(Table3[[#This Row],[Reference]],metron,15,FALSE)</f>
        <v>14.53422724064926</v>
      </c>
      <c r="BX971">
        <f>VLOOKUP(Table3[[#This Row],[Reference]],metron,16,FALSE)</f>
        <v>8.7882851093860275</v>
      </c>
      <c r="BY971">
        <f>VLOOKUP(Table3[[#This Row],[Reference]],metron,17,FALSE)</f>
        <v>6.3007953723788868</v>
      </c>
      <c r="BZ971">
        <f>VLOOKUP(Table3[[#This Row],[Reference]],metron,18,FALSE)</f>
        <v>3.681851048445409</v>
      </c>
      <c r="CA971">
        <f>VLOOKUP(Table3[[#This Row],[Reference]],metron,19,FALSE)</f>
        <v>8.2334318682703724</v>
      </c>
      <c r="CB971">
        <f>VLOOKUP(Table3[[#This Row],[Reference]],metron,20,FALSE)</f>
        <v>5.106434060940618</v>
      </c>
      <c r="CC971">
        <f>VLOOKUP(Table3[[#This Row],[Reference]],metron,21,FALSE)</f>
        <v>12.32150615496017</v>
      </c>
      <c r="CD971">
        <f>VLOOKUP(Table3[[#This Row],[Reference]],metron,22,FALSE)</f>
        <v>13.337436640115859</v>
      </c>
      <c r="CE971">
        <f>VLOOKUP(Table3[[#This Row],[Reference]],metron,23,FALSE)</f>
        <v>1.346101231190151</v>
      </c>
      <c r="CF971">
        <f>VLOOKUP(Table3[[#This Row],[Reference]],metron,24,FALSE)</f>
        <v>1.995212038303694</v>
      </c>
      <c r="CG971">
        <f>VLOOKUP(Table3[[#This Row],[Reference]],metron,25,FALSE)</f>
        <v>6.1559507523939808E-2</v>
      </c>
      <c r="CH971">
        <f>VLOOKUP(Table3[[#This Row],[Reference]],metron,26,FALSE)</f>
        <v>0.13201094391244869</v>
      </c>
    </row>
    <row r="972" spans="1:86" x14ac:dyDescent="0.45">
      <c r="A972">
        <v>1633226400</v>
      </c>
      <c r="B972" t="s">
        <v>1396</v>
      </c>
      <c r="C972" t="s">
        <v>64</v>
      </c>
      <c r="D972" t="s">
        <v>65</v>
      </c>
      <c r="E972" t="s">
        <v>666</v>
      </c>
      <c r="F972" t="s">
        <v>677</v>
      </c>
      <c r="G972" t="s">
        <v>735</v>
      </c>
      <c r="H972">
        <v>12</v>
      </c>
      <c r="I972">
        <v>1.4</v>
      </c>
      <c r="J972">
        <v>1.8</v>
      </c>
      <c r="K972">
        <v>1.47</v>
      </c>
      <c r="L972">
        <v>1.68</v>
      </c>
      <c r="M972">
        <v>0</v>
      </c>
      <c r="N972">
        <v>1</v>
      </c>
      <c r="O972">
        <v>1</v>
      </c>
      <c r="P972">
        <v>1</v>
      </c>
      <c r="Q972">
        <v>0</v>
      </c>
      <c r="R972">
        <v>1</v>
      </c>
      <c r="T972">
        <v>27</v>
      </c>
      <c r="U972">
        <v>4</v>
      </c>
      <c r="V972">
        <v>10</v>
      </c>
      <c r="W972">
        <v>1</v>
      </c>
      <c r="X972">
        <v>2</v>
      </c>
      <c r="Y972">
        <v>4</v>
      </c>
      <c r="Z972">
        <v>0</v>
      </c>
      <c r="AA972">
        <v>3</v>
      </c>
      <c r="AB972">
        <v>0</v>
      </c>
      <c r="AC972">
        <v>3</v>
      </c>
      <c r="AD972">
        <v>1</v>
      </c>
      <c r="AE972">
        <v>8</v>
      </c>
      <c r="AF972">
        <v>17</v>
      </c>
      <c r="AG972">
        <v>2</v>
      </c>
      <c r="AH972">
        <v>4</v>
      </c>
      <c r="AI972">
        <v>6</v>
      </c>
      <c r="AJ972">
        <v>13</v>
      </c>
      <c r="AK972">
        <v>4</v>
      </c>
      <c r="AL972">
        <v>13</v>
      </c>
      <c r="AM972">
        <v>31</v>
      </c>
      <c r="AN972">
        <v>69</v>
      </c>
      <c r="AO972">
        <v>0.77</v>
      </c>
      <c r="AP972">
        <v>1.78</v>
      </c>
      <c r="AQ972">
        <v>2.2000000000000002</v>
      </c>
      <c r="AR972">
        <v>50</v>
      </c>
      <c r="AS972">
        <v>70</v>
      </c>
      <c r="AT972">
        <v>50</v>
      </c>
      <c r="AU972">
        <v>10</v>
      </c>
      <c r="AV972">
        <v>0</v>
      </c>
      <c r="AW972">
        <v>20</v>
      </c>
      <c r="AX972">
        <v>80</v>
      </c>
      <c r="AY972">
        <v>40</v>
      </c>
      <c r="AZ972">
        <v>80</v>
      </c>
      <c r="BA972">
        <v>12.2</v>
      </c>
      <c r="BB972">
        <v>2.6</v>
      </c>
      <c r="BC972">
        <v>2.6</v>
      </c>
      <c r="BD972">
        <v>2.8</v>
      </c>
      <c r="BE972">
        <v>2.71</v>
      </c>
      <c r="BF972">
        <f>(1/BC972+1/BD972+1/BE972-1)/3</f>
        <v>3.6920643931714014E-2</v>
      </c>
      <c r="BG972">
        <f>1/Table3[[#This Row],[odds_ft_home_team_win]]-Table3[[#This Row],[Margin/3]]</f>
        <v>0.34769474068367057</v>
      </c>
      <c r="BH972">
        <f>1/Table3[[#This Row],[odds_ft_draw]]-Table3[[#This Row],[Margin/3]]</f>
        <v>0.32022221321114314</v>
      </c>
      <c r="BI972">
        <f>1/Table3[[#This Row],[odds_ft_away_team_win]]-Table3[[#This Row],[Margin/3]]</f>
        <v>0.33208304610518635</v>
      </c>
      <c r="BJ972">
        <f>MROUND(Table3[[#This Row],[ProbH]]*100,2)/100</f>
        <v>0.34</v>
      </c>
      <c r="BK972">
        <v>1.5</v>
      </c>
      <c r="BL972">
        <v>2.25</v>
      </c>
      <c r="BM972">
        <v>4.6500000000000004</v>
      </c>
      <c r="BN972">
        <v>9.35</v>
      </c>
      <c r="BO972">
        <v>2.0099999999999998</v>
      </c>
      <c r="BP972">
        <v>1.72</v>
      </c>
      <c r="BQ972" t="s">
        <v>669</v>
      </c>
      <c r="BR972">
        <f>VLOOKUP(Table3[[#This Row],[Reference]],metron,10,FALSE)</f>
        <v>2.5229727551184897</v>
      </c>
      <c r="BS972">
        <f>VLOOKUP(Table3[[#This Row],[Reference]],metron,11,FALSE)</f>
        <v>1.228921489601805</v>
      </c>
      <c r="BT972">
        <f>VLOOKUP(Table3[[#This Row],[Reference]],metron,12,FALSE)</f>
        <v>1.2940512655166849</v>
      </c>
      <c r="BU972">
        <f>VLOOKUP(Table3[[#This Row],[Reference]],metron,13,FALSE)</f>
        <v>0.53240890035472432</v>
      </c>
      <c r="BV972">
        <f>VLOOKUP(Table3[[#This Row],[Reference]],metron,14,FALSE)</f>
        <v>0.56514027732989358</v>
      </c>
      <c r="BW972">
        <f>VLOOKUP(Table3[[#This Row],[Reference]],metron,15,FALSE)</f>
        <v>11.417888124439131</v>
      </c>
      <c r="BX972">
        <f>VLOOKUP(Table3[[#This Row],[Reference]],metron,16,FALSE)</f>
        <v>10.76308704756207</v>
      </c>
      <c r="BY972">
        <f>VLOOKUP(Table3[[#This Row],[Reference]],metron,17,FALSE)</f>
        <v>4.8317672021824798</v>
      </c>
      <c r="BZ972">
        <f>VLOOKUP(Table3[[#This Row],[Reference]],metron,18,FALSE)</f>
        <v>4.6698999696877843</v>
      </c>
      <c r="CA972">
        <f>VLOOKUP(Table3[[#This Row],[Reference]],metron,19,FALSE)</f>
        <v>6.5861209222566508</v>
      </c>
      <c r="CB972">
        <f>VLOOKUP(Table3[[#This Row],[Reference]],metron,20,FALSE)</f>
        <v>6.093187077874286</v>
      </c>
      <c r="CC972">
        <f>VLOOKUP(Table3[[#This Row],[Reference]],metron,21,FALSE)</f>
        <v>12.685679611650491</v>
      </c>
      <c r="CD972">
        <f>VLOOKUP(Table3[[#This Row],[Reference]],metron,22,FALSE)</f>
        <v>13.02639563106796</v>
      </c>
      <c r="CE972">
        <f>VLOOKUP(Table3[[#This Row],[Reference]],metron,23,FALSE)</f>
        <v>1.6481211768132831</v>
      </c>
      <c r="CF972">
        <f>VLOOKUP(Table3[[#This Row],[Reference]],metron,24,FALSE)</f>
        <v>1.8572676958928049</v>
      </c>
      <c r="CG972">
        <f>VLOOKUP(Table3[[#This Row],[Reference]],metron,25,FALSE)</f>
        <v>9.641712787649287E-2</v>
      </c>
      <c r="CH972">
        <f>VLOOKUP(Table3[[#This Row],[Reference]],metron,26,FALSE)</f>
        <v>0.11302068161957469</v>
      </c>
    </row>
    <row r="973" spans="1:86" hidden="1" x14ac:dyDescent="0.45">
      <c r="A973">
        <v>1633280400</v>
      </c>
      <c r="B973" t="s">
        <v>1397</v>
      </c>
      <c r="C973" t="s">
        <v>64</v>
      </c>
      <c r="D973" t="s">
        <v>65</v>
      </c>
      <c r="E973" t="s">
        <v>705</v>
      </c>
      <c r="F973" t="s">
        <v>683</v>
      </c>
      <c r="G973" t="s">
        <v>684</v>
      </c>
      <c r="H973">
        <v>12</v>
      </c>
      <c r="I973">
        <v>2</v>
      </c>
      <c r="J973">
        <v>0.4</v>
      </c>
      <c r="K973">
        <v>1.17</v>
      </c>
      <c r="L973">
        <v>0.65</v>
      </c>
      <c r="M973">
        <v>1</v>
      </c>
      <c r="N973">
        <v>1</v>
      </c>
      <c r="O973">
        <v>2</v>
      </c>
      <c r="P973">
        <v>0</v>
      </c>
      <c r="Q973">
        <v>0</v>
      </c>
      <c r="R973">
        <v>0</v>
      </c>
      <c r="S973">
        <v>63</v>
      </c>
      <c r="T973">
        <v>88</v>
      </c>
      <c r="U973">
        <v>4</v>
      </c>
      <c r="V973">
        <v>6</v>
      </c>
      <c r="W973">
        <v>3</v>
      </c>
      <c r="X973">
        <v>0</v>
      </c>
      <c r="Y973">
        <v>2</v>
      </c>
      <c r="Z973">
        <v>0</v>
      </c>
      <c r="AA973">
        <v>1</v>
      </c>
      <c r="AB973">
        <v>2</v>
      </c>
      <c r="AC973">
        <v>2</v>
      </c>
      <c r="AD973">
        <v>0</v>
      </c>
      <c r="AE973">
        <v>19</v>
      </c>
      <c r="AF973">
        <v>16</v>
      </c>
      <c r="AG973">
        <v>3</v>
      </c>
      <c r="AH973">
        <v>6</v>
      </c>
      <c r="AI973">
        <v>16</v>
      </c>
      <c r="AJ973">
        <v>10</v>
      </c>
      <c r="AK973">
        <v>13</v>
      </c>
      <c r="AL973">
        <v>14</v>
      </c>
      <c r="AM973">
        <v>58</v>
      </c>
      <c r="AN973">
        <v>42</v>
      </c>
      <c r="AO973">
        <v>1.89</v>
      </c>
      <c r="AP973">
        <v>1.93</v>
      </c>
      <c r="AQ973">
        <v>2.6</v>
      </c>
      <c r="AR973">
        <v>60</v>
      </c>
      <c r="AS973">
        <v>80</v>
      </c>
      <c r="AT973">
        <v>60</v>
      </c>
      <c r="AU973">
        <v>30</v>
      </c>
      <c r="AV973">
        <v>0</v>
      </c>
      <c r="AW973">
        <v>50</v>
      </c>
      <c r="AX973">
        <v>80</v>
      </c>
      <c r="AY973">
        <v>20</v>
      </c>
      <c r="AZ973">
        <v>70</v>
      </c>
      <c r="BA973">
        <v>11.2</v>
      </c>
      <c r="BB973">
        <v>6</v>
      </c>
      <c r="BC973">
        <v>2.0099999999999998</v>
      </c>
      <c r="BD973">
        <v>3.62</v>
      </c>
      <c r="BE973">
        <v>3.66</v>
      </c>
      <c r="BF973">
        <f>(1/BC973+1/BD973+1/BE973-1)/3</f>
        <v>1.5659858483148142E-2</v>
      </c>
      <c r="BG973">
        <f>1/Table3[[#This Row],[odds_ft_home_team_win]]-Table3[[#This Row],[Margin/3]]</f>
        <v>0.48185257932779718</v>
      </c>
      <c r="BH973">
        <f>1/Table3[[#This Row],[odds_ft_draw]]-Table3[[#This Row],[Margin/3]]</f>
        <v>0.26058323543950379</v>
      </c>
      <c r="BI973">
        <f>1/Table3[[#This Row],[odds_ft_away_team_win]]-Table3[[#This Row],[Margin/3]]</f>
        <v>0.25756418523269881</v>
      </c>
      <c r="BJ973">
        <f>MROUND(Table3[[#This Row],[ProbH]]*100,2)/100</f>
        <v>0.48</v>
      </c>
      <c r="BK973">
        <v>1.28</v>
      </c>
      <c r="BL973">
        <v>1.86</v>
      </c>
      <c r="BM973">
        <v>3.2</v>
      </c>
      <c r="BN973">
        <v>6</v>
      </c>
      <c r="BO973">
        <v>1.75</v>
      </c>
      <c r="BP973">
        <v>2</v>
      </c>
      <c r="BQ973" t="s">
        <v>723</v>
      </c>
      <c r="BR973">
        <f>VLOOKUP(Table3[[#This Row],[Reference]],metron,10,FALSE)</f>
        <v>2.5271929824561399</v>
      </c>
      <c r="BS973">
        <f>VLOOKUP(Table3[[#This Row],[Reference]],metron,11,FALSE)</f>
        <v>1.510877192982456</v>
      </c>
      <c r="BT973">
        <f>VLOOKUP(Table3[[#This Row],[Reference]],metron,12,FALSE)</f>
        <v>1.0163157894736841</v>
      </c>
      <c r="BU973">
        <f>VLOOKUP(Table3[[#This Row],[Reference]],metron,13,FALSE)</f>
        <v>0.67350877192982461</v>
      </c>
      <c r="BV973">
        <f>VLOOKUP(Table3[[#This Row],[Reference]],metron,14,FALSE)</f>
        <v>0.4442105263157895</v>
      </c>
      <c r="BW973">
        <f>VLOOKUP(Table3[[#This Row],[Reference]],metron,15,FALSE)</f>
        <v>12.80980392156863</v>
      </c>
      <c r="BX973">
        <f>VLOOKUP(Table3[[#This Row],[Reference]],metron,16,FALSE)</f>
        <v>9.6872549019607845</v>
      </c>
      <c r="BY973">
        <f>VLOOKUP(Table3[[#This Row],[Reference]],metron,17,FALSE)</f>
        <v>5.6491169610129957</v>
      </c>
      <c r="BZ973">
        <f>VLOOKUP(Table3[[#This Row],[Reference]],metron,18,FALSE)</f>
        <v>4.1379540153282237</v>
      </c>
      <c r="CA973">
        <f>VLOOKUP(Table3[[#This Row],[Reference]],metron,19,FALSE)</f>
        <v>7.1606869605556343</v>
      </c>
      <c r="CB973">
        <f>VLOOKUP(Table3[[#This Row],[Reference]],metron,20,FALSE)</f>
        <v>5.5493008866325608</v>
      </c>
      <c r="CC973">
        <f>VLOOKUP(Table3[[#This Row],[Reference]],metron,21,FALSE)</f>
        <v>12.9029029029029</v>
      </c>
      <c r="CD973">
        <f>VLOOKUP(Table3[[#This Row],[Reference]],metron,22,FALSE)</f>
        <v>13.75508842175509</v>
      </c>
      <c r="CE973">
        <f>VLOOKUP(Table3[[#This Row],[Reference]],metron,23,FALSE)</f>
        <v>1.5287356321839081</v>
      </c>
      <c r="CF973">
        <f>VLOOKUP(Table3[[#This Row],[Reference]],metron,24,FALSE)</f>
        <v>1.9664750957854411</v>
      </c>
      <c r="CG973">
        <f>VLOOKUP(Table3[[#This Row],[Reference]],metron,25,FALSE)</f>
        <v>8.8441890166028103E-2</v>
      </c>
      <c r="CH973">
        <f>VLOOKUP(Table3[[#This Row],[Reference]],metron,26,FALSE)</f>
        <v>0.13409961685823751</v>
      </c>
    </row>
    <row r="974" spans="1:86" hidden="1" x14ac:dyDescent="0.45">
      <c r="A974">
        <v>1633298400</v>
      </c>
      <c r="B974" t="s">
        <v>1398</v>
      </c>
      <c r="C974" t="s">
        <v>64</v>
      </c>
      <c r="D974" t="s">
        <v>65</v>
      </c>
      <c r="E974" t="s">
        <v>694</v>
      </c>
      <c r="F974" t="s">
        <v>682</v>
      </c>
      <c r="G974" t="s">
        <v>731</v>
      </c>
      <c r="H974">
        <v>12</v>
      </c>
      <c r="I974">
        <v>2.6</v>
      </c>
      <c r="J974">
        <v>0.4</v>
      </c>
      <c r="K974">
        <v>1.9</v>
      </c>
      <c r="L974">
        <v>1.1000000000000001</v>
      </c>
      <c r="M974">
        <v>2</v>
      </c>
      <c r="N974">
        <v>0</v>
      </c>
      <c r="O974">
        <v>2</v>
      </c>
      <c r="P974">
        <v>1</v>
      </c>
      <c r="Q974">
        <v>1</v>
      </c>
      <c r="R974">
        <v>0</v>
      </c>
      <c r="S974" t="s">
        <v>1399</v>
      </c>
      <c r="U974">
        <v>2</v>
      </c>
      <c r="V974">
        <v>4</v>
      </c>
      <c r="W974">
        <v>2</v>
      </c>
      <c r="X974">
        <v>0</v>
      </c>
      <c r="Y974">
        <v>3</v>
      </c>
      <c r="Z974">
        <v>0</v>
      </c>
      <c r="AA974">
        <v>1</v>
      </c>
      <c r="AB974">
        <v>1</v>
      </c>
      <c r="AC974">
        <v>1</v>
      </c>
      <c r="AD974">
        <v>2</v>
      </c>
      <c r="AE974">
        <v>18</v>
      </c>
      <c r="AF974">
        <v>16</v>
      </c>
      <c r="AG974">
        <v>10</v>
      </c>
      <c r="AH974">
        <v>5</v>
      </c>
      <c r="AI974">
        <v>8</v>
      </c>
      <c r="AJ974">
        <v>11</v>
      </c>
      <c r="AK974">
        <v>8</v>
      </c>
      <c r="AL974">
        <v>14</v>
      </c>
      <c r="AM974">
        <v>55</v>
      </c>
      <c r="AN974">
        <v>45</v>
      </c>
      <c r="AO974">
        <v>2.11</v>
      </c>
      <c r="AP974">
        <v>1.51</v>
      </c>
      <c r="AQ974">
        <v>2.1</v>
      </c>
      <c r="AR974">
        <v>30</v>
      </c>
      <c r="AS974">
        <v>80</v>
      </c>
      <c r="AT974">
        <v>40</v>
      </c>
      <c r="AU974">
        <v>10</v>
      </c>
      <c r="AV974">
        <v>0</v>
      </c>
      <c r="AW974">
        <v>10</v>
      </c>
      <c r="AX974">
        <v>70</v>
      </c>
      <c r="AY974">
        <v>40</v>
      </c>
      <c r="AZ974">
        <v>80</v>
      </c>
      <c r="BA974">
        <v>9.8000000000000007</v>
      </c>
      <c r="BB974">
        <v>3.8</v>
      </c>
      <c r="BC974">
        <v>1.37</v>
      </c>
      <c r="BD974">
        <v>4.96</v>
      </c>
      <c r="BE974">
        <v>8.5</v>
      </c>
      <c r="BF974">
        <f>(1/BC974+1/BD974+1/BE974-1)/3</f>
        <v>1.6395656449535334E-2</v>
      </c>
      <c r="BG974">
        <f>1/Table3[[#This Row],[odds_ft_home_team_win]]-Table3[[#This Row],[Margin/3]]</f>
        <v>0.71353135084973474</v>
      </c>
      <c r="BH974">
        <f>1/Table3[[#This Row],[odds_ft_draw]]-Table3[[#This Row],[Margin/3]]</f>
        <v>0.18521724677627113</v>
      </c>
      <c r="BI974">
        <f>1/Table3[[#This Row],[odds_ft_away_team_win]]-Table3[[#This Row],[Margin/3]]</f>
        <v>0.10125140237399408</v>
      </c>
      <c r="BJ974">
        <f>MROUND(Table3[[#This Row],[ProbH]]*100,2)/100</f>
        <v>0.72</v>
      </c>
      <c r="BK974">
        <v>1.25</v>
      </c>
      <c r="BL974">
        <v>1.72</v>
      </c>
      <c r="BM974">
        <v>2.9</v>
      </c>
      <c r="BN974">
        <v>5.4</v>
      </c>
      <c r="BO974">
        <v>2.02</v>
      </c>
      <c r="BP974">
        <v>1.73</v>
      </c>
      <c r="BQ974" t="s">
        <v>770</v>
      </c>
      <c r="BR974">
        <f>VLOOKUP(Table3[[#This Row],[Reference]],metron,10,FALSE)</f>
        <v>2.9969924812030078</v>
      </c>
      <c r="BS974">
        <f>VLOOKUP(Table3[[#This Row],[Reference]],metron,11,FALSE)</f>
        <v>2.2436090225563912</v>
      </c>
      <c r="BT974">
        <f>VLOOKUP(Table3[[#This Row],[Reference]],metron,12,FALSE)</f>
        <v>0.75338345864661649</v>
      </c>
      <c r="BU974">
        <f>VLOOKUP(Table3[[#This Row],[Reference]],metron,13,FALSE)</f>
        <v>1.018796992481203</v>
      </c>
      <c r="BV974">
        <f>VLOOKUP(Table3[[#This Row],[Reference]],metron,14,FALSE)</f>
        <v>0.35112781954887218</v>
      </c>
      <c r="BW974">
        <f>VLOOKUP(Table3[[#This Row],[Reference]],metron,15,FALSE)</f>
        <v>16.67069486404834</v>
      </c>
      <c r="BX974">
        <f>VLOOKUP(Table3[[#This Row],[Reference]],metron,16,FALSE)</f>
        <v>8.2024169184290034</v>
      </c>
      <c r="BY974">
        <f>VLOOKUP(Table3[[#This Row],[Reference]],metron,17,FALSE)</f>
        <v>7.274390243902439</v>
      </c>
      <c r="BZ974">
        <f>VLOOKUP(Table3[[#This Row],[Reference]],metron,18,FALSE)</f>
        <v>3.282012195121951</v>
      </c>
      <c r="CA974">
        <f>VLOOKUP(Table3[[#This Row],[Reference]],metron,19,FALSE)</f>
        <v>9.3963046201459015</v>
      </c>
      <c r="CB974">
        <f>VLOOKUP(Table3[[#This Row],[Reference]],metron,20,FALSE)</f>
        <v>4.9204047233070529</v>
      </c>
      <c r="CC974">
        <f>VLOOKUP(Table3[[#This Row],[Reference]],metron,21,FALSE)</f>
        <v>11.79352850539291</v>
      </c>
      <c r="CD974">
        <f>VLOOKUP(Table3[[#This Row],[Reference]],metron,22,FALSE)</f>
        <v>13.348228043143299</v>
      </c>
      <c r="CE974">
        <f>VLOOKUP(Table3[[#This Row],[Reference]],metron,23,FALSE)</f>
        <v>1.2705530642750369</v>
      </c>
      <c r="CF974">
        <f>VLOOKUP(Table3[[#This Row],[Reference]],metron,24,FALSE)</f>
        <v>2.0822122571001489</v>
      </c>
      <c r="CG974">
        <f>VLOOKUP(Table3[[#This Row],[Reference]],metron,25,FALSE)</f>
        <v>5.6801195814648729E-2</v>
      </c>
      <c r="CH974">
        <f>VLOOKUP(Table3[[#This Row],[Reference]],metron,26,FALSE)</f>
        <v>0.12257100149476829</v>
      </c>
    </row>
    <row r="975" spans="1:86" hidden="1" x14ac:dyDescent="0.45">
      <c r="A975">
        <v>1633305600</v>
      </c>
      <c r="B975" t="s">
        <v>1400</v>
      </c>
      <c r="C975" t="s">
        <v>64</v>
      </c>
      <c r="D975" t="s">
        <v>65</v>
      </c>
      <c r="E975" t="s">
        <v>661</v>
      </c>
      <c r="F975" t="s">
        <v>660</v>
      </c>
      <c r="G975" t="s">
        <v>743</v>
      </c>
      <c r="H975">
        <v>12</v>
      </c>
      <c r="I975">
        <v>1.4</v>
      </c>
      <c r="J975">
        <v>0.6</v>
      </c>
      <c r="K975">
        <v>2</v>
      </c>
      <c r="L975">
        <v>1.28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U975">
        <v>10</v>
      </c>
      <c r="V975">
        <v>3</v>
      </c>
      <c r="W975">
        <v>3</v>
      </c>
      <c r="X975">
        <v>0</v>
      </c>
      <c r="Y975">
        <v>3</v>
      </c>
      <c r="Z975">
        <v>0</v>
      </c>
      <c r="AA975">
        <v>0</v>
      </c>
      <c r="AB975">
        <v>3</v>
      </c>
      <c r="AC975">
        <v>0</v>
      </c>
      <c r="AD975">
        <v>3</v>
      </c>
      <c r="AE975">
        <v>20</v>
      </c>
      <c r="AF975">
        <v>13</v>
      </c>
      <c r="AG975">
        <v>9</v>
      </c>
      <c r="AH975">
        <v>5</v>
      </c>
      <c r="AI975">
        <v>11</v>
      </c>
      <c r="AJ975">
        <v>8</v>
      </c>
      <c r="AK975">
        <v>9</v>
      </c>
      <c r="AL975">
        <v>10</v>
      </c>
      <c r="AM975">
        <v>53</v>
      </c>
      <c r="AN975">
        <v>47</v>
      </c>
      <c r="AO975">
        <v>2.2599999999999998</v>
      </c>
      <c r="AP975">
        <v>1.48</v>
      </c>
      <c r="AQ975">
        <v>2.2999999999999998</v>
      </c>
      <c r="AR975">
        <v>50</v>
      </c>
      <c r="AS975">
        <v>80</v>
      </c>
      <c r="AT975">
        <v>50</v>
      </c>
      <c r="AU975">
        <v>10</v>
      </c>
      <c r="AV975">
        <v>0</v>
      </c>
      <c r="AW975">
        <v>20</v>
      </c>
      <c r="AX975">
        <v>90</v>
      </c>
      <c r="AY975">
        <v>30</v>
      </c>
      <c r="AZ975">
        <v>80</v>
      </c>
      <c r="BA975">
        <v>9</v>
      </c>
      <c r="BB975">
        <v>5</v>
      </c>
      <c r="BC975">
        <v>1.67</v>
      </c>
      <c r="BD975">
        <v>3.45</v>
      </c>
      <c r="BE975">
        <v>4.5999999999999996</v>
      </c>
      <c r="BF975">
        <f>(1/BC975+1/BD975+1/BE975-1)/3</f>
        <v>3.5349590673725041E-2</v>
      </c>
      <c r="BG975">
        <f>1/Table3[[#This Row],[odds_ft_home_team_win]]-Table3[[#This Row],[Margin/3]]</f>
        <v>0.56345280453585589</v>
      </c>
      <c r="BH975">
        <f>1/Table3[[#This Row],[odds_ft_draw]]-Table3[[#This Row],[Margin/3]]</f>
        <v>0.25450548179004306</v>
      </c>
      <c r="BI975">
        <f>1/Table3[[#This Row],[odds_ft_away_team_win]]-Table3[[#This Row],[Margin/3]]</f>
        <v>0.18204171367410107</v>
      </c>
      <c r="BJ975">
        <f>MROUND(Table3[[#This Row],[ProbH]]*100,2)/100</f>
        <v>0.56000000000000005</v>
      </c>
      <c r="BK975">
        <v>1.3</v>
      </c>
      <c r="BL975">
        <v>1.95</v>
      </c>
      <c r="BM975">
        <v>3.75</v>
      </c>
      <c r="BN975">
        <v>6.85</v>
      </c>
      <c r="BO975">
        <v>1.83</v>
      </c>
      <c r="BP975">
        <v>1.83</v>
      </c>
      <c r="BQ975" t="s">
        <v>715</v>
      </c>
      <c r="BR975">
        <f>VLOOKUP(Table3[[#This Row],[Reference]],metron,10,FALSE)</f>
        <v>2.6892488954344627</v>
      </c>
      <c r="BS975">
        <f>VLOOKUP(Table3[[#This Row],[Reference]],metron,11,FALSE)</f>
        <v>1.7546812539448771</v>
      </c>
      <c r="BT975">
        <f>VLOOKUP(Table3[[#This Row],[Reference]],metron,12,FALSE)</f>
        <v>0.93456764148958549</v>
      </c>
      <c r="BU975">
        <f>VLOOKUP(Table3[[#This Row],[Reference]],metron,13,FALSE)</f>
        <v>0.77824531874605507</v>
      </c>
      <c r="BV975">
        <f>VLOOKUP(Table3[[#This Row],[Reference]],metron,14,FALSE)</f>
        <v>0.41237113402061848</v>
      </c>
      <c r="BW975">
        <f>VLOOKUP(Table3[[#This Row],[Reference]],metron,15,FALSE)</f>
        <v>13.77153558052435</v>
      </c>
      <c r="BX975">
        <f>VLOOKUP(Table3[[#This Row],[Reference]],metron,16,FALSE)</f>
        <v>9.0445692883895124</v>
      </c>
      <c r="BY975">
        <f>VLOOKUP(Table3[[#This Row],[Reference]],metron,17,FALSE)</f>
        <v>6.0821292775665396</v>
      </c>
      <c r="BZ975">
        <f>VLOOKUP(Table3[[#This Row],[Reference]],metron,18,FALSE)</f>
        <v>3.8201520912547529</v>
      </c>
      <c r="CA975">
        <f>VLOOKUP(Table3[[#This Row],[Reference]],metron,19,FALSE)</f>
        <v>7.6894063029578108</v>
      </c>
      <c r="CB975">
        <f>VLOOKUP(Table3[[#This Row],[Reference]],metron,20,FALSE)</f>
        <v>5.224417197134759</v>
      </c>
      <c r="CC975">
        <f>VLOOKUP(Table3[[#This Row],[Reference]],metron,21,FALSE)</f>
        <v>12.297605473204101</v>
      </c>
      <c r="CD975">
        <f>VLOOKUP(Table3[[#This Row],[Reference]],metron,22,FALSE)</f>
        <v>13.310908399847969</v>
      </c>
      <c r="CE975">
        <f>VLOOKUP(Table3[[#This Row],[Reference]],metron,23,FALSE)</f>
        <v>1.3713126843657819</v>
      </c>
      <c r="CF975">
        <f>VLOOKUP(Table3[[#This Row],[Reference]],metron,24,FALSE)</f>
        <v>1.9516961651917399</v>
      </c>
      <c r="CG975">
        <f>VLOOKUP(Table3[[#This Row],[Reference]],metron,25,FALSE)</f>
        <v>6.6002949852507375E-2</v>
      </c>
      <c r="CH975">
        <f>VLOOKUP(Table3[[#This Row],[Reference]],metron,26,FALSE)</f>
        <v>0.1297935103244838</v>
      </c>
    </row>
    <row r="976" spans="1:86" hidden="1" x14ac:dyDescent="0.45">
      <c r="A976">
        <v>1633313160</v>
      </c>
      <c r="B976" t="s">
        <v>1401</v>
      </c>
      <c r="C976" t="s">
        <v>64</v>
      </c>
      <c r="D976" t="s">
        <v>65</v>
      </c>
      <c r="E976" t="s">
        <v>676</v>
      </c>
      <c r="F976" t="s">
        <v>671</v>
      </c>
      <c r="G976" t="s">
        <v>760</v>
      </c>
      <c r="H976">
        <v>12</v>
      </c>
      <c r="I976">
        <v>1</v>
      </c>
      <c r="J976">
        <v>1.2</v>
      </c>
      <c r="K976">
        <v>1.35</v>
      </c>
      <c r="L976">
        <v>1.5</v>
      </c>
      <c r="M976">
        <v>0</v>
      </c>
      <c r="N976">
        <v>1</v>
      </c>
      <c r="O976">
        <v>1</v>
      </c>
      <c r="P976">
        <v>1</v>
      </c>
      <c r="Q976">
        <v>0</v>
      </c>
      <c r="R976">
        <v>1</v>
      </c>
      <c r="T976">
        <v>17</v>
      </c>
      <c r="U976">
        <v>6</v>
      </c>
      <c r="V976">
        <v>2</v>
      </c>
      <c r="W976">
        <v>3</v>
      </c>
      <c r="X976">
        <v>0</v>
      </c>
      <c r="Y976">
        <v>4</v>
      </c>
      <c r="Z976">
        <v>0</v>
      </c>
      <c r="AA976">
        <v>1</v>
      </c>
      <c r="AB976">
        <v>2</v>
      </c>
      <c r="AC976">
        <v>1</v>
      </c>
      <c r="AD976">
        <v>3</v>
      </c>
      <c r="AE976">
        <v>12</v>
      </c>
      <c r="AF976">
        <v>13</v>
      </c>
      <c r="AG976">
        <v>2</v>
      </c>
      <c r="AH976">
        <v>5</v>
      </c>
      <c r="AI976">
        <v>10</v>
      </c>
      <c r="AJ976">
        <v>8</v>
      </c>
      <c r="AK976">
        <v>9</v>
      </c>
      <c r="AL976">
        <v>7</v>
      </c>
      <c r="AM976">
        <v>52</v>
      </c>
      <c r="AN976">
        <v>48</v>
      </c>
      <c r="AO976">
        <v>1.46</v>
      </c>
      <c r="AP976">
        <v>1.48</v>
      </c>
      <c r="AQ976">
        <v>2.17</v>
      </c>
      <c r="AR976">
        <v>74</v>
      </c>
      <c r="AS976">
        <v>82</v>
      </c>
      <c r="AT976">
        <v>45</v>
      </c>
      <c r="AU976">
        <v>9</v>
      </c>
      <c r="AV976">
        <v>0</v>
      </c>
      <c r="AW976">
        <v>39</v>
      </c>
      <c r="AX976">
        <v>72</v>
      </c>
      <c r="AY976">
        <v>27</v>
      </c>
      <c r="AZ976">
        <v>62</v>
      </c>
      <c r="BA976">
        <v>9.57</v>
      </c>
      <c r="BB976">
        <v>5.57</v>
      </c>
      <c r="BC976">
        <v>2.8</v>
      </c>
      <c r="BD976">
        <v>3.3</v>
      </c>
      <c r="BE976">
        <v>2.2999999999999998</v>
      </c>
      <c r="BF976">
        <f>(1/BC976+1/BD976+1/BE976-1)/3</f>
        <v>3.1651922956270763E-2</v>
      </c>
      <c r="BG976">
        <f>1/Table3[[#This Row],[odds_ft_home_team_win]]-Table3[[#This Row],[Margin/3]]</f>
        <v>0.32549093418658637</v>
      </c>
      <c r="BH976">
        <f>1/Table3[[#This Row],[odds_ft_draw]]-Table3[[#This Row],[Margin/3]]</f>
        <v>0.27137838007403225</v>
      </c>
      <c r="BI976">
        <f>1/Table3[[#This Row],[odds_ft_away_team_win]]-Table3[[#This Row],[Margin/3]]</f>
        <v>0.40313068573938143</v>
      </c>
      <c r="BJ976">
        <f>MROUND(Table3[[#This Row],[ProbH]]*100,2)/100</f>
        <v>0.32</v>
      </c>
      <c r="BK976">
        <v>1.33</v>
      </c>
      <c r="BL976">
        <v>2</v>
      </c>
      <c r="BM976">
        <v>3.75</v>
      </c>
      <c r="BN976">
        <v>7</v>
      </c>
      <c r="BO976">
        <v>1.8</v>
      </c>
      <c r="BP976">
        <v>1.95</v>
      </c>
      <c r="BQ976" t="s">
        <v>680</v>
      </c>
      <c r="BR976">
        <f>VLOOKUP(Table3[[#This Row],[Reference]],metron,10,FALSE)</f>
        <v>2.5313454284174597</v>
      </c>
      <c r="BS976">
        <f>VLOOKUP(Table3[[#This Row],[Reference]],metron,11,FALSE)</f>
        <v>1.210167055864918</v>
      </c>
      <c r="BT976">
        <f>VLOOKUP(Table3[[#This Row],[Reference]],metron,12,FALSE)</f>
        <v>1.3211783725525419</v>
      </c>
      <c r="BU976">
        <f>VLOOKUP(Table3[[#This Row],[Reference]],metron,13,FALSE)</f>
        <v>0.53135669362084459</v>
      </c>
      <c r="BV976">
        <f>VLOOKUP(Table3[[#This Row],[Reference]],metron,14,FALSE)</f>
        <v>0.55633423180592989</v>
      </c>
      <c r="BW976">
        <f>VLOOKUP(Table3[[#This Row],[Reference]],metron,15,FALSE)</f>
        <v>11.21109010712035</v>
      </c>
      <c r="BX976">
        <f>VLOOKUP(Table3[[#This Row],[Reference]],metron,16,FALSE)</f>
        <v>11.01700787401575</v>
      </c>
      <c r="BY976">
        <f>VLOOKUP(Table3[[#This Row],[Reference]],metron,17,FALSE)</f>
        <v>4.6792332268370611</v>
      </c>
      <c r="BZ976">
        <f>VLOOKUP(Table3[[#This Row],[Reference]],metron,18,FALSE)</f>
        <v>4.7080804854679013</v>
      </c>
      <c r="CA976">
        <f>VLOOKUP(Table3[[#This Row],[Reference]],metron,19,FALSE)</f>
        <v>6.5318568802832893</v>
      </c>
      <c r="CB976">
        <f>VLOOKUP(Table3[[#This Row],[Reference]],metron,20,FALSE)</f>
        <v>6.3089273885478487</v>
      </c>
      <c r="CC976">
        <f>VLOOKUP(Table3[[#This Row],[Reference]],metron,21,FALSE)</f>
        <v>12.72547770700637</v>
      </c>
      <c r="CD976">
        <f>VLOOKUP(Table3[[#This Row],[Reference]],metron,22,FALSE)</f>
        <v>13.06847133757962</v>
      </c>
      <c r="CE976">
        <f>VLOOKUP(Table3[[#This Row],[Reference]],metron,23,FALSE)</f>
        <v>1.6902356902356901</v>
      </c>
      <c r="CF976">
        <f>VLOOKUP(Table3[[#This Row],[Reference]],metron,24,FALSE)</f>
        <v>1.8050198959289869</v>
      </c>
      <c r="CG976">
        <f>VLOOKUP(Table3[[#This Row],[Reference]],metron,25,FALSE)</f>
        <v>0.105907560453015</v>
      </c>
      <c r="CH976">
        <f>VLOOKUP(Table3[[#This Row],[Reference]],metron,26,FALSE)</f>
        <v>0.1141720232629324</v>
      </c>
    </row>
    <row r="977" spans="1:86" hidden="1" x14ac:dyDescent="0.45">
      <c r="A977">
        <v>1633737600</v>
      </c>
      <c r="B977" t="s">
        <v>1402</v>
      </c>
      <c r="C977" t="s">
        <v>64</v>
      </c>
      <c r="D977" t="s">
        <v>65</v>
      </c>
      <c r="E977" t="s">
        <v>689</v>
      </c>
      <c r="F977" t="s">
        <v>683</v>
      </c>
      <c r="G977" t="s">
        <v>743</v>
      </c>
      <c r="H977">
        <v>10</v>
      </c>
      <c r="I977">
        <v>1.67</v>
      </c>
      <c r="J977">
        <v>0.5</v>
      </c>
      <c r="K977">
        <v>0.88</v>
      </c>
      <c r="L977">
        <v>0.65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U977">
        <v>10</v>
      </c>
      <c r="V977">
        <v>2</v>
      </c>
      <c r="W977">
        <v>2</v>
      </c>
      <c r="X977">
        <v>0</v>
      </c>
      <c r="Y977">
        <v>4</v>
      </c>
      <c r="Z977">
        <v>1</v>
      </c>
      <c r="AA977">
        <v>1</v>
      </c>
      <c r="AB977">
        <v>1</v>
      </c>
      <c r="AC977">
        <v>2</v>
      </c>
      <c r="AD977">
        <v>3</v>
      </c>
      <c r="AE977">
        <v>21</v>
      </c>
      <c r="AF977">
        <v>4</v>
      </c>
      <c r="AG977">
        <v>3</v>
      </c>
      <c r="AH977">
        <v>4</v>
      </c>
      <c r="AI977">
        <v>18</v>
      </c>
      <c r="AJ977">
        <v>0</v>
      </c>
      <c r="AK977">
        <v>15</v>
      </c>
      <c r="AL977">
        <v>5</v>
      </c>
      <c r="AM977">
        <v>78</v>
      </c>
      <c r="AN977">
        <v>22</v>
      </c>
      <c r="AO977">
        <v>2.33</v>
      </c>
      <c r="AP977">
        <v>0.73</v>
      </c>
      <c r="AQ977">
        <v>2.25</v>
      </c>
      <c r="AR977">
        <v>58</v>
      </c>
      <c r="AS977">
        <v>75</v>
      </c>
      <c r="AT977">
        <v>42</v>
      </c>
      <c r="AU977">
        <v>17</v>
      </c>
      <c r="AV977">
        <v>0</v>
      </c>
      <c r="AW977">
        <v>42</v>
      </c>
      <c r="AX977">
        <v>75</v>
      </c>
      <c r="AY977">
        <v>25</v>
      </c>
      <c r="AZ977">
        <v>67</v>
      </c>
      <c r="BA977">
        <v>8.33</v>
      </c>
      <c r="BB977">
        <v>5.5</v>
      </c>
      <c r="BC977">
        <v>2.1</v>
      </c>
      <c r="BD977">
        <v>3.2</v>
      </c>
      <c r="BE977">
        <v>3</v>
      </c>
      <c r="BF977">
        <f>(1/BC977+1/BD977+1/BE977-1)/3</f>
        <v>4.0674603174603176E-2</v>
      </c>
      <c r="BG977">
        <f>1/Table3[[#This Row],[odds_ft_home_team_win]]-Table3[[#This Row],[Margin/3]]</f>
        <v>0.43551587301587297</v>
      </c>
      <c r="BH977">
        <f>1/Table3[[#This Row],[odds_ft_draw]]-Table3[[#This Row],[Margin/3]]</f>
        <v>0.2718253968253968</v>
      </c>
      <c r="BI977">
        <f>1/Table3[[#This Row],[odds_ft_away_team_win]]-Table3[[#This Row],[Margin/3]]</f>
        <v>0.29265873015873012</v>
      </c>
      <c r="BJ977">
        <f>MROUND(Table3[[#This Row],[ProbH]]*100,2)/100</f>
        <v>0.44</v>
      </c>
      <c r="BK977">
        <v>1.41</v>
      </c>
      <c r="BL977">
        <v>2.1</v>
      </c>
      <c r="BM977">
        <v>3.6</v>
      </c>
      <c r="BN977">
        <v>7</v>
      </c>
      <c r="BO977">
        <v>1.91</v>
      </c>
      <c r="BP977">
        <v>1.83</v>
      </c>
      <c r="BQ977" t="s">
        <v>713</v>
      </c>
      <c r="BR977">
        <f>VLOOKUP(Table3[[#This Row],[Reference]],metron,10,FALSE)</f>
        <v>2.4807646356033461</v>
      </c>
      <c r="BS977">
        <f>VLOOKUP(Table3[[#This Row],[Reference]],metron,11,FALSE)</f>
        <v>1.4140979689366791</v>
      </c>
      <c r="BT977">
        <f>VLOOKUP(Table3[[#This Row],[Reference]],metron,12,FALSE)</f>
        <v>1.0666666666666671</v>
      </c>
      <c r="BU977">
        <f>VLOOKUP(Table3[[#This Row],[Reference]],metron,13,FALSE)</f>
        <v>0.62712066905615294</v>
      </c>
      <c r="BV977">
        <f>VLOOKUP(Table3[[#This Row],[Reference]],metron,14,FALSE)</f>
        <v>0.46009557945041818</v>
      </c>
      <c r="BW977">
        <f>VLOOKUP(Table3[[#This Row],[Reference]],metron,15,FALSE)</f>
        <v>12.56969280146722</v>
      </c>
      <c r="BX977">
        <f>VLOOKUP(Table3[[#This Row],[Reference]],metron,16,FALSE)</f>
        <v>9.8695552498853729</v>
      </c>
      <c r="BY977">
        <f>VLOOKUP(Table3[[#This Row],[Reference]],metron,17,FALSE)</f>
        <v>5.2754256787850897</v>
      </c>
      <c r="BZ977">
        <f>VLOOKUP(Table3[[#This Row],[Reference]],metron,18,FALSE)</f>
        <v>4.1279337321675103</v>
      </c>
      <c r="CA977">
        <f>VLOOKUP(Table3[[#This Row],[Reference]],metron,19,FALSE)</f>
        <v>7.2942671226821298</v>
      </c>
      <c r="CB977">
        <f>VLOOKUP(Table3[[#This Row],[Reference]],metron,20,FALSE)</f>
        <v>5.7416215177178627</v>
      </c>
      <c r="CC977">
        <f>VLOOKUP(Table3[[#This Row],[Reference]],metron,21,FALSE)</f>
        <v>12.897246007868549</v>
      </c>
      <c r="CD977">
        <f>VLOOKUP(Table3[[#This Row],[Reference]],metron,22,FALSE)</f>
        <v>13.507058551261281</v>
      </c>
      <c r="CE977">
        <f>VLOOKUP(Table3[[#This Row],[Reference]],metron,23,FALSE)</f>
        <v>1.576522702104098</v>
      </c>
      <c r="CF977">
        <f>VLOOKUP(Table3[[#This Row],[Reference]],metron,24,FALSE)</f>
        <v>1.917165005537099</v>
      </c>
      <c r="CG977">
        <f>VLOOKUP(Table3[[#This Row],[Reference]],metron,25,FALSE)</f>
        <v>8.4385382059800659E-2</v>
      </c>
      <c r="CH977">
        <f>VLOOKUP(Table3[[#This Row],[Reference]],metron,26,FALSE)</f>
        <v>0.1233665559246955</v>
      </c>
    </row>
    <row r="978" spans="1:86" hidden="1" x14ac:dyDescent="0.45">
      <c r="A978">
        <v>1634259600</v>
      </c>
      <c r="B978" t="s">
        <v>1403</v>
      </c>
      <c r="C978" t="s">
        <v>64</v>
      </c>
      <c r="D978" t="s">
        <v>65</v>
      </c>
      <c r="E978" t="s">
        <v>683</v>
      </c>
      <c r="F978" t="s">
        <v>676</v>
      </c>
      <c r="G978" t="s">
        <v>662</v>
      </c>
      <c r="H978">
        <v>13</v>
      </c>
      <c r="I978">
        <v>1.4</v>
      </c>
      <c r="J978">
        <v>0.2</v>
      </c>
      <c r="K978">
        <v>1.24</v>
      </c>
      <c r="L978">
        <v>0.53</v>
      </c>
      <c r="M978">
        <v>1</v>
      </c>
      <c r="N978">
        <v>1</v>
      </c>
      <c r="O978">
        <v>2</v>
      </c>
      <c r="P978">
        <v>1</v>
      </c>
      <c r="Q978">
        <v>0</v>
      </c>
      <c r="R978">
        <v>1</v>
      </c>
      <c r="S978">
        <v>75</v>
      </c>
      <c r="T978">
        <v>44</v>
      </c>
      <c r="U978">
        <v>6</v>
      </c>
      <c r="V978">
        <v>3</v>
      </c>
      <c r="W978">
        <v>1</v>
      </c>
      <c r="X978">
        <v>1</v>
      </c>
      <c r="Y978">
        <v>4</v>
      </c>
      <c r="Z978">
        <v>0</v>
      </c>
      <c r="AA978">
        <v>0</v>
      </c>
      <c r="AB978">
        <v>2</v>
      </c>
      <c r="AC978">
        <v>1</v>
      </c>
      <c r="AD978">
        <v>3</v>
      </c>
      <c r="AE978">
        <v>21</v>
      </c>
      <c r="AF978">
        <v>6</v>
      </c>
      <c r="AG978">
        <v>4</v>
      </c>
      <c r="AH978">
        <v>2</v>
      </c>
      <c r="AI978">
        <v>17</v>
      </c>
      <c r="AJ978">
        <v>4</v>
      </c>
      <c r="AK978">
        <v>5</v>
      </c>
      <c r="AL978">
        <v>17</v>
      </c>
      <c r="AM978">
        <v>62</v>
      </c>
      <c r="AN978">
        <v>38</v>
      </c>
      <c r="AO978">
        <v>2.0299999999999998</v>
      </c>
      <c r="AP978">
        <v>0.65</v>
      </c>
      <c r="AQ978">
        <v>2.2000000000000002</v>
      </c>
      <c r="AR978">
        <v>30</v>
      </c>
      <c r="AS978">
        <v>70</v>
      </c>
      <c r="AT978">
        <v>40</v>
      </c>
      <c r="AU978">
        <v>10</v>
      </c>
      <c r="AV978">
        <v>10</v>
      </c>
      <c r="AW978">
        <v>30</v>
      </c>
      <c r="AX978">
        <v>60</v>
      </c>
      <c r="AY978">
        <v>30</v>
      </c>
      <c r="AZ978">
        <v>70</v>
      </c>
      <c r="BA978">
        <v>5</v>
      </c>
      <c r="BB978">
        <v>5.6</v>
      </c>
      <c r="BC978">
        <v>2.15</v>
      </c>
      <c r="BD978">
        <v>3.3</v>
      </c>
      <c r="BE978">
        <v>3.25</v>
      </c>
      <c r="BF978">
        <f>(1/BC978+1/BD978+1/BE978-1)/3</f>
        <v>2.5279629930792691E-2</v>
      </c>
      <c r="BG978">
        <f>1/Table3[[#This Row],[odds_ft_home_team_win]]-Table3[[#This Row],[Margin/3]]</f>
        <v>0.43983664913897474</v>
      </c>
      <c r="BH978">
        <f>1/Table3[[#This Row],[odds_ft_draw]]-Table3[[#This Row],[Margin/3]]</f>
        <v>0.27775067309951035</v>
      </c>
      <c r="BI978">
        <f>1/Table3[[#This Row],[odds_ft_away_team_win]]-Table3[[#This Row],[Margin/3]]</f>
        <v>0.28241267776151502</v>
      </c>
      <c r="BJ978">
        <f>MROUND(Table3[[#This Row],[ProbH]]*100,2)/100</f>
        <v>0.44</v>
      </c>
      <c r="BK978">
        <v>1.38</v>
      </c>
      <c r="BL978">
        <v>2.4</v>
      </c>
      <c r="BM978">
        <v>4.34</v>
      </c>
      <c r="BN978">
        <v>10.5</v>
      </c>
      <c r="BO978">
        <v>2</v>
      </c>
      <c r="BP978">
        <v>1.73</v>
      </c>
      <c r="BQ978" t="s">
        <v>726</v>
      </c>
      <c r="BR978">
        <f>VLOOKUP(Table3[[#This Row],[Reference]],metron,10,FALSE)</f>
        <v>2.4807646356033461</v>
      </c>
      <c r="BS978">
        <f>VLOOKUP(Table3[[#This Row],[Reference]],metron,11,FALSE)</f>
        <v>1.4140979689366791</v>
      </c>
      <c r="BT978">
        <f>VLOOKUP(Table3[[#This Row],[Reference]],metron,12,FALSE)</f>
        <v>1.0666666666666671</v>
      </c>
      <c r="BU978">
        <f>VLOOKUP(Table3[[#This Row],[Reference]],metron,13,FALSE)</f>
        <v>0.62712066905615294</v>
      </c>
      <c r="BV978">
        <f>VLOOKUP(Table3[[#This Row],[Reference]],metron,14,FALSE)</f>
        <v>0.46009557945041818</v>
      </c>
      <c r="BW978">
        <f>VLOOKUP(Table3[[#This Row],[Reference]],metron,15,FALSE)</f>
        <v>12.56969280146722</v>
      </c>
      <c r="BX978">
        <f>VLOOKUP(Table3[[#This Row],[Reference]],metron,16,FALSE)</f>
        <v>9.8695552498853729</v>
      </c>
      <c r="BY978">
        <f>VLOOKUP(Table3[[#This Row],[Reference]],metron,17,FALSE)</f>
        <v>5.2754256787850897</v>
      </c>
      <c r="BZ978">
        <f>VLOOKUP(Table3[[#This Row],[Reference]],metron,18,FALSE)</f>
        <v>4.1279337321675103</v>
      </c>
      <c r="CA978">
        <f>VLOOKUP(Table3[[#This Row],[Reference]],metron,19,FALSE)</f>
        <v>7.2942671226821298</v>
      </c>
      <c r="CB978">
        <f>VLOOKUP(Table3[[#This Row],[Reference]],metron,20,FALSE)</f>
        <v>5.7416215177178627</v>
      </c>
      <c r="CC978">
        <f>VLOOKUP(Table3[[#This Row],[Reference]],metron,21,FALSE)</f>
        <v>12.897246007868549</v>
      </c>
      <c r="CD978">
        <f>VLOOKUP(Table3[[#This Row],[Reference]],metron,22,FALSE)</f>
        <v>13.507058551261281</v>
      </c>
      <c r="CE978">
        <f>VLOOKUP(Table3[[#This Row],[Reference]],metron,23,FALSE)</f>
        <v>1.576522702104098</v>
      </c>
      <c r="CF978">
        <f>VLOOKUP(Table3[[#This Row],[Reference]],metron,24,FALSE)</f>
        <v>1.917165005537099</v>
      </c>
      <c r="CG978">
        <f>VLOOKUP(Table3[[#This Row],[Reference]],metron,25,FALSE)</f>
        <v>8.4385382059800659E-2</v>
      </c>
      <c r="CH978">
        <f>VLOOKUP(Table3[[#This Row],[Reference]],metron,26,FALSE)</f>
        <v>0.1233665559246955</v>
      </c>
    </row>
    <row r="979" spans="1:86" hidden="1" x14ac:dyDescent="0.45">
      <c r="A979">
        <v>1634342400</v>
      </c>
      <c r="B979" t="s">
        <v>1404</v>
      </c>
      <c r="C979" t="s">
        <v>64</v>
      </c>
      <c r="D979" t="s">
        <v>65</v>
      </c>
      <c r="E979" t="s">
        <v>660</v>
      </c>
      <c r="F979" t="s">
        <v>700</v>
      </c>
      <c r="G979" t="s">
        <v>735</v>
      </c>
      <c r="H979">
        <v>13</v>
      </c>
      <c r="I979">
        <v>1.5</v>
      </c>
      <c r="J979">
        <v>1</v>
      </c>
      <c r="K979">
        <v>1.24</v>
      </c>
      <c r="L979">
        <v>1.42</v>
      </c>
      <c r="M979">
        <v>0</v>
      </c>
      <c r="N979">
        <v>1</v>
      </c>
      <c r="O979">
        <v>1</v>
      </c>
      <c r="P979">
        <v>0</v>
      </c>
      <c r="Q979">
        <v>0</v>
      </c>
      <c r="R979">
        <v>0</v>
      </c>
      <c r="T979">
        <v>87</v>
      </c>
      <c r="U979">
        <v>4</v>
      </c>
      <c r="V979">
        <v>4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15</v>
      </c>
      <c r="AF979">
        <v>17</v>
      </c>
      <c r="AG979">
        <v>3</v>
      </c>
      <c r="AH979">
        <v>7</v>
      </c>
      <c r="AI979">
        <v>12</v>
      </c>
      <c r="AJ979">
        <v>10</v>
      </c>
      <c r="AK979">
        <v>17</v>
      </c>
      <c r="AL979">
        <v>5</v>
      </c>
      <c r="AM979">
        <v>61</v>
      </c>
      <c r="AN979">
        <v>39</v>
      </c>
      <c r="AO979">
        <v>1.43</v>
      </c>
      <c r="AP979">
        <v>1.83</v>
      </c>
      <c r="AQ979">
        <v>2.25</v>
      </c>
      <c r="AR979">
        <v>34</v>
      </c>
      <c r="AS979">
        <v>83</v>
      </c>
      <c r="AT979">
        <v>42</v>
      </c>
      <c r="AU979">
        <v>0</v>
      </c>
      <c r="AV979">
        <v>0</v>
      </c>
      <c r="AW979">
        <v>25</v>
      </c>
      <c r="AX979">
        <v>59</v>
      </c>
      <c r="AY979">
        <v>42</v>
      </c>
      <c r="AZ979">
        <v>92</v>
      </c>
      <c r="BA979">
        <v>7.67</v>
      </c>
      <c r="BB979">
        <v>4.34</v>
      </c>
      <c r="BC979">
        <v>2.13</v>
      </c>
      <c r="BD979">
        <v>3.37</v>
      </c>
      <c r="BE979">
        <v>3.52</v>
      </c>
      <c r="BF979">
        <f>(1/BC979+1/BD979+1/BE979-1)/3</f>
        <v>1.6770127403512285E-2</v>
      </c>
      <c r="BG979">
        <f>1/Table3[[#This Row],[odds_ft_home_team_win]]-Table3[[#This Row],[Margin/3]]</f>
        <v>0.45271344067160507</v>
      </c>
      <c r="BH979">
        <f>1/Table3[[#This Row],[odds_ft_draw]]-Table3[[#This Row],[Margin/3]]</f>
        <v>0.27996577764099806</v>
      </c>
      <c r="BI979">
        <f>1/Table3[[#This Row],[odds_ft_away_team_win]]-Table3[[#This Row],[Margin/3]]</f>
        <v>0.26732078168739681</v>
      </c>
      <c r="BJ979">
        <f>MROUND(Table3[[#This Row],[ProbH]]*100,2)/100</f>
        <v>0.46</v>
      </c>
      <c r="BK979">
        <v>1.42</v>
      </c>
      <c r="BL979">
        <v>2.14</v>
      </c>
      <c r="BM979">
        <v>4</v>
      </c>
      <c r="BN979">
        <v>7.5</v>
      </c>
      <c r="BO979">
        <v>1.91</v>
      </c>
      <c r="BP979">
        <v>1.8</v>
      </c>
      <c r="BQ979" t="s">
        <v>664</v>
      </c>
      <c r="BR979">
        <f>VLOOKUP(Table3[[#This Row],[Reference]],metron,10,FALSE)</f>
        <v>2.5405629139072849</v>
      </c>
      <c r="BS979">
        <f>VLOOKUP(Table3[[#This Row],[Reference]],metron,11,FALSE)</f>
        <v>1.4888836329233679</v>
      </c>
      <c r="BT979">
        <f>VLOOKUP(Table3[[#This Row],[Reference]],metron,12,FALSE)</f>
        <v>1.0516792809839171</v>
      </c>
      <c r="BU979">
        <f>VLOOKUP(Table3[[#This Row],[Reference]],metron,13,FALSE)</f>
        <v>0.64581362346263005</v>
      </c>
      <c r="BV979">
        <f>VLOOKUP(Table3[[#This Row],[Reference]],metron,14,FALSE)</f>
        <v>0.45364238410596031</v>
      </c>
      <c r="BW979">
        <f>VLOOKUP(Table3[[#This Row],[Reference]],metron,15,FALSE)</f>
        <v>12.686892177589851</v>
      </c>
      <c r="BX979">
        <f>VLOOKUP(Table3[[#This Row],[Reference]],metron,16,FALSE)</f>
        <v>9.8059196617336148</v>
      </c>
      <c r="BY979">
        <f>VLOOKUP(Table3[[#This Row],[Reference]],metron,17,FALSE)</f>
        <v>5.3198121263877027</v>
      </c>
      <c r="BZ979">
        <f>VLOOKUP(Table3[[#This Row],[Reference]],metron,18,FALSE)</f>
        <v>4.0954312553373189</v>
      </c>
      <c r="CA979">
        <f>VLOOKUP(Table3[[#This Row],[Reference]],metron,19,FALSE)</f>
        <v>7.3670800512021479</v>
      </c>
      <c r="CB979">
        <f>VLOOKUP(Table3[[#This Row],[Reference]],metron,20,FALSE)</f>
        <v>5.710488406396296</v>
      </c>
      <c r="CC979">
        <f>VLOOKUP(Table3[[#This Row],[Reference]],metron,21,FALSE)</f>
        <v>13.0488908033599</v>
      </c>
      <c r="CD979">
        <f>VLOOKUP(Table3[[#This Row],[Reference]],metron,22,FALSE)</f>
        <v>13.714839543398661</v>
      </c>
      <c r="CE979">
        <f>VLOOKUP(Table3[[#This Row],[Reference]],metron,23,FALSE)</f>
        <v>1.567523459812322</v>
      </c>
      <c r="CF979">
        <f>VLOOKUP(Table3[[#This Row],[Reference]],metron,24,FALSE)</f>
        <v>1.951040391676867</v>
      </c>
      <c r="CG979">
        <f>VLOOKUP(Table3[[#This Row],[Reference]],metron,25,FALSE)</f>
        <v>8.3027335781313744E-2</v>
      </c>
      <c r="CH979">
        <f>VLOOKUP(Table3[[#This Row],[Reference]],metron,26,FALSE)</f>
        <v>0.13117095063239501</v>
      </c>
    </row>
    <row r="980" spans="1:86" x14ac:dyDescent="0.45">
      <c r="A980">
        <v>1634349600</v>
      </c>
      <c r="B980" t="s">
        <v>1405</v>
      </c>
      <c r="C980" t="s">
        <v>64</v>
      </c>
      <c r="D980" t="s">
        <v>65</v>
      </c>
      <c r="E980" t="s">
        <v>699</v>
      </c>
      <c r="F980" t="s">
        <v>677</v>
      </c>
      <c r="G980" t="s">
        <v>695</v>
      </c>
      <c r="H980">
        <v>13</v>
      </c>
      <c r="I980">
        <v>1.5</v>
      </c>
      <c r="J980">
        <v>2</v>
      </c>
      <c r="K980">
        <v>1.71</v>
      </c>
      <c r="L980">
        <v>1.68</v>
      </c>
      <c r="M980">
        <v>1</v>
      </c>
      <c r="N980">
        <v>0</v>
      </c>
      <c r="O980">
        <v>1</v>
      </c>
      <c r="P980">
        <v>1</v>
      </c>
      <c r="Q980">
        <v>1</v>
      </c>
      <c r="R980">
        <v>0</v>
      </c>
      <c r="S980">
        <v>7</v>
      </c>
      <c r="U980">
        <v>1</v>
      </c>
      <c r="V980">
        <v>8</v>
      </c>
      <c r="W980">
        <v>3</v>
      </c>
      <c r="X980">
        <v>0</v>
      </c>
      <c r="Y980">
        <v>3</v>
      </c>
      <c r="Z980">
        <v>1</v>
      </c>
      <c r="AA980">
        <v>0</v>
      </c>
      <c r="AB980">
        <v>3</v>
      </c>
      <c r="AC980">
        <v>4</v>
      </c>
      <c r="AD980">
        <v>0</v>
      </c>
      <c r="AE980">
        <v>7</v>
      </c>
      <c r="AF980">
        <v>13</v>
      </c>
      <c r="AG980">
        <v>5</v>
      </c>
      <c r="AH980">
        <v>6</v>
      </c>
      <c r="AI980">
        <v>2</v>
      </c>
      <c r="AJ980">
        <v>7</v>
      </c>
      <c r="AK980">
        <v>14</v>
      </c>
      <c r="AL980">
        <v>6</v>
      </c>
      <c r="AM980">
        <v>42</v>
      </c>
      <c r="AN980">
        <v>58</v>
      </c>
      <c r="AO980">
        <v>1.01</v>
      </c>
      <c r="AP980">
        <v>1.78</v>
      </c>
      <c r="AQ980">
        <v>2.42</v>
      </c>
      <c r="AR980">
        <v>58</v>
      </c>
      <c r="AS980">
        <v>75</v>
      </c>
      <c r="AT980">
        <v>50</v>
      </c>
      <c r="AU980">
        <v>25</v>
      </c>
      <c r="AV980">
        <v>0</v>
      </c>
      <c r="AW980">
        <v>42</v>
      </c>
      <c r="AX980">
        <v>83</v>
      </c>
      <c r="AY980">
        <v>34</v>
      </c>
      <c r="AZ980">
        <v>67</v>
      </c>
      <c r="BA980">
        <v>8.17</v>
      </c>
      <c r="BB980">
        <v>4.17</v>
      </c>
      <c r="BC980">
        <v>3.05</v>
      </c>
      <c r="BD980">
        <v>3.35</v>
      </c>
      <c r="BE980">
        <v>2.2200000000000002</v>
      </c>
      <c r="BF980">
        <f>(1/BC980+1/BD980+1/BE980-1)/3</f>
        <v>2.5608921865344653E-2</v>
      </c>
      <c r="BG980">
        <f>1/Table3[[#This Row],[odds_ft_home_team_win]]-Table3[[#This Row],[Margin/3]]</f>
        <v>0.30225993059367179</v>
      </c>
      <c r="BH980">
        <f>1/Table3[[#This Row],[odds_ft_draw]]-Table3[[#This Row],[Margin/3]]</f>
        <v>0.2728985408212225</v>
      </c>
      <c r="BI980">
        <f>1/Table3[[#This Row],[odds_ft_away_team_win]]-Table3[[#This Row],[Margin/3]]</f>
        <v>0.42484152858510577</v>
      </c>
      <c r="BJ980">
        <f>MROUND(Table3[[#This Row],[ProbH]]*100,2)/100</f>
        <v>0.3</v>
      </c>
      <c r="BK980">
        <v>1.42</v>
      </c>
      <c r="BL980">
        <v>2.37</v>
      </c>
      <c r="BM980">
        <v>0</v>
      </c>
      <c r="BN980">
        <v>0</v>
      </c>
      <c r="BO980">
        <v>0</v>
      </c>
      <c r="BP980">
        <v>0</v>
      </c>
      <c r="BQ980" t="s">
        <v>702</v>
      </c>
      <c r="BR980">
        <f>VLOOKUP(Table3[[#This Row],[Reference]],metron,10,FALSE)</f>
        <v>2.5726407816919519</v>
      </c>
      <c r="BS980">
        <f>VLOOKUP(Table3[[#This Row],[Reference]],metron,11,FALSE)</f>
        <v>1.1805091283106199</v>
      </c>
      <c r="BT980">
        <f>VLOOKUP(Table3[[#This Row],[Reference]],metron,12,FALSE)</f>
        <v>1.3921316533813319</v>
      </c>
      <c r="BU980">
        <f>VLOOKUP(Table3[[#This Row],[Reference]],metron,13,FALSE)</f>
        <v>0.5209673269873939</v>
      </c>
      <c r="BV980">
        <f>VLOOKUP(Table3[[#This Row],[Reference]],metron,14,FALSE)</f>
        <v>0.61847182917417032</v>
      </c>
      <c r="BW980">
        <f>VLOOKUP(Table3[[#This Row],[Reference]],metron,15,FALSE)</f>
        <v>11.149200710479571</v>
      </c>
      <c r="BX980">
        <f>VLOOKUP(Table3[[#This Row],[Reference]],metron,16,FALSE)</f>
        <v>11.444049733570161</v>
      </c>
      <c r="BY980">
        <f>VLOOKUP(Table3[[#This Row],[Reference]],metron,17,FALSE)</f>
        <v>4.5257270693512304</v>
      </c>
      <c r="BZ980">
        <f>VLOOKUP(Table3[[#This Row],[Reference]],metron,18,FALSE)</f>
        <v>4.8465324384787474</v>
      </c>
      <c r="CA980">
        <f>VLOOKUP(Table3[[#This Row],[Reference]],metron,19,FALSE)</f>
        <v>6.6234736411283404</v>
      </c>
      <c r="CB980">
        <f>VLOOKUP(Table3[[#This Row],[Reference]],metron,20,FALSE)</f>
        <v>6.5975172950914134</v>
      </c>
      <c r="CC980">
        <f>VLOOKUP(Table3[[#This Row],[Reference]],metron,21,FALSE)</f>
        <v>12.90081154192967</v>
      </c>
      <c r="CD980">
        <f>VLOOKUP(Table3[[#This Row],[Reference]],metron,22,FALSE)</f>
        <v>13.00360685302074</v>
      </c>
      <c r="CE980">
        <f>VLOOKUP(Table3[[#This Row],[Reference]],metron,23,FALSE)</f>
        <v>1.7502145922746779</v>
      </c>
      <c r="CF980">
        <f>VLOOKUP(Table3[[#This Row],[Reference]],metron,24,FALSE)</f>
        <v>1.831402831402831</v>
      </c>
      <c r="CG980">
        <f>VLOOKUP(Table3[[#This Row],[Reference]],metron,25,FALSE)</f>
        <v>9.6525096525096526E-2</v>
      </c>
      <c r="CH980">
        <f>VLOOKUP(Table3[[#This Row],[Reference]],metron,26,FALSE)</f>
        <v>0.1244101244101244</v>
      </c>
    </row>
    <row r="981" spans="1:86" hidden="1" x14ac:dyDescent="0.45">
      <c r="A981">
        <v>1634421600</v>
      </c>
      <c r="B981" t="s">
        <v>1406</v>
      </c>
      <c r="C981" t="s">
        <v>64</v>
      </c>
      <c r="D981" t="s">
        <v>65</v>
      </c>
      <c r="E981" t="s">
        <v>704</v>
      </c>
      <c r="F981" t="s">
        <v>667</v>
      </c>
      <c r="G981" t="s">
        <v>678</v>
      </c>
      <c r="H981">
        <v>13</v>
      </c>
      <c r="I981">
        <v>2.33</v>
      </c>
      <c r="J981">
        <v>1.4</v>
      </c>
      <c r="K981">
        <v>1.79</v>
      </c>
      <c r="L981">
        <v>1.4</v>
      </c>
      <c r="M981">
        <v>0</v>
      </c>
      <c r="N981">
        <v>1</v>
      </c>
      <c r="O981">
        <v>1</v>
      </c>
      <c r="P981">
        <v>1</v>
      </c>
      <c r="Q981">
        <v>0</v>
      </c>
      <c r="R981">
        <v>1</v>
      </c>
      <c r="T981">
        <v>15</v>
      </c>
      <c r="U981">
        <v>6</v>
      </c>
      <c r="V981">
        <v>0</v>
      </c>
      <c r="W981">
        <v>4</v>
      </c>
      <c r="X981">
        <v>0</v>
      </c>
      <c r="Y981">
        <v>3</v>
      </c>
      <c r="Z981">
        <v>0</v>
      </c>
      <c r="AA981">
        <v>4</v>
      </c>
      <c r="AB981">
        <v>0</v>
      </c>
      <c r="AC981">
        <v>2</v>
      </c>
      <c r="AD981">
        <v>1</v>
      </c>
      <c r="AE981">
        <v>22</v>
      </c>
      <c r="AF981">
        <v>7</v>
      </c>
      <c r="AG981">
        <v>7</v>
      </c>
      <c r="AH981">
        <v>4</v>
      </c>
      <c r="AI981">
        <v>15</v>
      </c>
      <c r="AJ981">
        <v>3</v>
      </c>
      <c r="AK981">
        <v>12</v>
      </c>
      <c r="AL981">
        <v>8</v>
      </c>
      <c r="AM981">
        <v>52</v>
      </c>
      <c r="AN981">
        <v>48</v>
      </c>
      <c r="AO981">
        <v>2.38</v>
      </c>
      <c r="AP981">
        <v>1.01</v>
      </c>
      <c r="AQ981">
        <v>2.4</v>
      </c>
      <c r="AR981">
        <v>27</v>
      </c>
      <c r="AS981">
        <v>82</v>
      </c>
      <c r="AT981">
        <v>39</v>
      </c>
      <c r="AU981">
        <v>29</v>
      </c>
      <c r="AV981">
        <v>0</v>
      </c>
      <c r="AW981">
        <v>10</v>
      </c>
      <c r="AX981">
        <v>74</v>
      </c>
      <c r="AY981">
        <v>37</v>
      </c>
      <c r="AZ981">
        <v>82</v>
      </c>
      <c r="BA981">
        <v>8.4700000000000006</v>
      </c>
      <c r="BB981">
        <v>4.43</v>
      </c>
      <c r="BC981">
        <v>2.2200000000000002</v>
      </c>
      <c r="BD981">
        <v>3.25</v>
      </c>
      <c r="BE981">
        <v>3.1</v>
      </c>
      <c r="BF981">
        <f>(1/BC981+1/BD981+1/BE981-1)/3</f>
        <v>2.6907801101349493E-2</v>
      </c>
      <c r="BG981">
        <f>1/Table3[[#This Row],[odds_ft_home_team_win]]-Table3[[#This Row],[Margin/3]]</f>
        <v>0.42354264934910091</v>
      </c>
      <c r="BH981">
        <f>1/Table3[[#This Row],[odds_ft_draw]]-Table3[[#This Row],[Margin/3]]</f>
        <v>0.28078450659095822</v>
      </c>
      <c r="BI981">
        <f>1/Table3[[#This Row],[odds_ft_away_team_win]]-Table3[[#This Row],[Margin/3]]</f>
        <v>0.29567284405994082</v>
      </c>
      <c r="BJ981">
        <f>MROUND(Table3[[#This Row],[ProbH]]*100,2)/100</f>
        <v>0.42</v>
      </c>
      <c r="BK981">
        <v>1.38</v>
      </c>
      <c r="BL981">
        <v>2.0499999999999998</v>
      </c>
      <c r="BM981">
        <v>3.6</v>
      </c>
      <c r="BN981">
        <v>7</v>
      </c>
      <c r="BO981">
        <v>1.83</v>
      </c>
      <c r="BP981">
        <v>1.91</v>
      </c>
      <c r="BQ981" t="s">
        <v>1255</v>
      </c>
      <c r="BR981">
        <f>VLOOKUP(Table3[[#This Row],[Reference]],metron,10,FALSE)</f>
        <v>2.4884649511978703</v>
      </c>
      <c r="BS981">
        <f>VLOOKUP(Table3[[#This Row],[Reference]],metron,11,FALSE)</f>
        <v>1.396960958296362</v>
      </c>
      <c r="BT981">
        <f>VLOOKUP(Table3[[#This Row],[Reference]],metron,12,FALSE)</f>
        <v>1.091503992901508</v>
      </c>
      <c r="BU981">
        <f>VLOOKUP(Table3[[#This Row],[Reference]],metron,13,FALSE)</f>
        <v>0.60765391014975045</v>
      </c>
      <c r="BV981">
        <f>VLOOKUP(Table3[[#This Row],[Reference]],metron,14,FALSE)</f>
        <v>0.47276760953965608</v>
      </c>
      <c r="BW981">
        <f>VLOOKUP(Table3[[#This Row],[Reference]],metron,15,FALSE)</f>
        <v>12.29504785684561</v>
      </c>
      <c r="BX981">
        <f>VLOOKUP(Table3[[#This Row],[Reference]],metron,16,FALSE)</f>
        <v>10.047232625884311</v>
      </c>
      <c r="BY981">
        <f>VLOOKUP(Table3[[#This Row],[Reference]],metron,17,FALSE)</f>
        <v>5.2917192097519967</v>
      </c>
      <c r="BZ981">
        <f>VLOOKUP(Table3[[#This Row],[Reference]],metron,18,FALSE)</f>
        <v>4.2580916351408158</v>
      </c>
      <c r="CA981">
        <f>VLOOKUP(Table3[[#This Row],[Reference]],metron,19,FALSE)</f>
        <v>7.0033286470936131</v>
      </c>
      <c r="CB981">
        <f>VLOOKUP(Table3[[#This Row],[Reference]],metron,20,FALSE)</f>
        <v>5.789140990743495</v>
      </c>
      <c r="CC981">
        <f>VLOOKUP(Table3[[#This Row],[Reference]],metron,21,FALSE)</f>
        <v>12.77041895895049</v>
      </c>
      <c r="CD981">
        <f>VLOOKUP(Table3[[#This Row],[Reference]],metron,22,FALSE)</f>
        <v>13.411129919593741</v>
      </c>
      <c r="CE981">
        <f>VLOOKUP(Table3[[#This Row],[Reference]],metron,23,FALSE)</f>
        <v>1.556141062018646</v>
      </c>
      <c r="CF981">
        <f>VLOOKUP(Table3[[#This Row],[Reference]],metron,24,FALSE)</f>
        <v>1.9114308877178761</v>
      </c>
      <c r="CG981">
        <f>VLOOKUP(Table3[[#This Row],[Reference]],metron,25,FALSE)</f>
        <v>8.4920956627482766E-2</v>
      </c>
      <c r="CH981">
        <f>VLOOKUP(Table3[[#This Row],[Reference]],metron,26,FALSE)</f>
        <v>0.1323469801378192</v>
      </c>
    </row>
    <row r="982" spans="1:86" hidden="1" x14ac:dyDescent="0.45">
      <c r="A982">
        <v>1634428800</v>
      </c>
      <c r="B982" t="s">
        <v>1407</v>
      </c>
      <c r="C982" t="s">
        <v>64</v>
      </c>
      <c r="D982" t="s">
        <v>65</v>
      </c>
      <c r="E982" t="s">
        <v>688</v>
      </c>
      <c r="F982" t="s">
        <v>694</v>
      </c>
      <c r="G982" t="s">
        <v>720</v>
      </c>
      <c r="H982">
        <v>13</v>
      </c>
      <c r="I982">
        <v>1</v>
      </c>
      <c r="J982">
        <v>1.5</v>
      </c>
      <c r="K982">
        <v>1.1100000000000001</v>
      </c>
      <c r="L982">
        <v>1.53</v>
      </c>
      <c r="M982">
        <v>0</v>
      </c>
      <c r="N982">
        <v>1</v>
      </c>
      <c r="O982">
        <v>1</v>
      </c>
      <c r="P982">
        <v>0</v>
      </c>
      <c r="Q982">
        <v>0</v>
      </c>
      <c r="R982">
        <v>0</v>
      </c>
      <c r="T982" t="s">
        <v>696</v>
      </c>
      <c r="U982">
        <v>3</v>
      </c>
      <c r="V982">
        <v>3</v>
      </c>
      <c r="W982">
        <v>3</v>
      </c>
      <c r="X982">
        <v>0</v>
      </c>
      <c r="Y982">
        <v>1</v>
      </c>
      <c r="Z982">
        <v>0</v>
      </c>
      <c r="AA982">
        <v>1</v>
      </c>
      <c r="AB982">
        <v>2</v>
      </c>
      <c r="AC982">
        <v>1</v>
      </c>
      <c r="AD982">
        <v>0</v>
      </c>
      <c r="AE982">
        <v>6</v>
      </c>
      <c r="AF982">
        <v>13</v>
      </c>
      <c r="AG982">
        <v>3</v>
      </c>
      <c r="AH982">
        <v>6</v>
      </c>
      <c r="AI982">
        <v>3</v>
      </c>
      <c r="AJ982">
        <v>7</v>
      </c>
      <c r="AK982">
        <v>16</v>
      </c>
      <c r="AL982">
        <v>16</v>
      </c>
      <c r="AM982">
        <v>43</v>
      </c>
      <c r="AN982">
        <v>57</v>
      </c>
      <c r="AO982">
        <v>0.87</v>
      </c>
      <c r="AP982">
        <v>1.46</v>
      </c>
      <c r="AQ982">
        <v>2.2000000000000002</v>
      </c>
      <c r="AR982">
        <v>54</v>
      </c>
      <c r="AS982">
        <v>74</v>
      </c>
      <c r="AT982">
        <v>37</v>
      </c>
      <c r="AU982">
        <v>19</v>
      </c>
      <c r="AV982">
        <v>10</v>
      </c>
      <c r="AW982">
        <v>44</v>
      </c>
      <c r="AX982">
        <v>74</v>
      </c>
      <c r="AY982">
        <v>10</v>
      </c>
      <c r="AZ982">
        <v>65</v>
      </c>
      <c r="BA982">
        <v>10.43</v>
      </c>
      <c r="BB982">
        <v>5</v>
      </c>
      <c r="BC982">
        <v>2.8</v>
      </c>
      <c r="BD982">
        <v>3.25</v>
      </c>
      <c r="BE982">
        <v>2.2000000000000002</v>
      </c>
      <c r="BF982">
        <f>(1/BC982+1/BD982+1/BE982-1)/3</f>
        <v>3.9793539793539834E-2</v>
      </c>
      <c r="BG982">
        <f>1/Table3[[#This Row],[odds_ft_home_team_win]]-Table3[[#This Row],[Margin/3]]</f>
        <v>0.31734931734931732</v>
      </c>
      <c r="BH982">
        <f>1/Table3[[#This Row],[odds_ft_draw]]-Table3[[#This Row],[Margin/3]]</f>
        <v>0.26789876789876788</v>
      </c>
      <c r="BI982">
        <f>1/Table3[[#This Row],[odds_ft_away_team_win]]-Table3[[#This Row],[Margin/3]]</f>
        <v>0.4147519147519147</v>
      </c>
      <c r="BJ982">
        <f>MROUND(Table3[[#This Row],[ProbH]]*100,2)/100</f>
        <v>0.32</v>
      </c>
      <c r="BK982">
        <v>1.4</v>
      </c>
      <c r="BL982">
        <v>2.25</v>
      </c>
      <c r="BM982">
        <v>3.75</v>
      </c>
      <c r="BN982">
        <v>7</v>
      </c>
      <c r="BO982">
        <v>1.91</v>
      </c>
      <c r="BP982">
        <v>1.83</v>
      </c>
      <c r="BQ982" t="s">
        <v>691</v>
      </c>
      <c r="BR982">
        <f>VLOOKUP(Table3[[#This Row],[Reference]],metron,10,FALSE)</f>
        <v>2.5313454284174597</v>
      </c>
      <c r="BS982">
        <f>VLOOKUP(Table3[[#This Row],[Reference]],metron,11,FALSE)</f>
        <v>1.210167055864918</v>
      </c>
      <c r="BT982">
        <f>VLOOKUP(Table3[[#This Row],[Reference]],metron,12,FALSE)</f>
        <v>1.3211783725525419</v>
      </c>
      <c r="BU982">
        <f>VLOOKUP(Table3[[#This Row],[Reference]],metron,13,FALSE)</f>
        <v>0.53135669362084459</v>
      </c>
      <c r="BV982">
        <f>VLOOKUP(Table3[[#This Row],[Reference]],metron,14,FALSE)</f>
        <v>0.55633423180592989</v>
      </c>
      <c r="BW982">
        <f>VLOOKUP(Table3[[#This Row],[Reference]],metron,15,FALSE)</f>
        <v>11.21109010712035</v>
      </c>
      <c r="BX982">
        <f>VLOOKUP(Table3[[#This Row],[Reference]],metron,16,FALSE)</f>
        <v>11.01700787401575</v>
      </c>
      <c r="BY982">
        <f>VLOOKUP(Table3[[#This Row],[Reference]],metron,17,FALSE)</f>
        <v>4.6792332268370611</v>
      </c>
      <c r="BZ982">
        <f>VLOOKUP(Table3[[#This Row],[Reference]],metron,18,FALSE)</f>
        <v>4.7080804854679013</v>
      </c>
      <c r="CA982">
        <f>VLOOKUP(Table3[[#This Row],[Reference]],metron,19,FALSE)</f>
        <v>6.5318568802832893</v>
      </c>
      <c r="CB982">
        <f>VLOOKUP(Table3[[#This Row],[Reference]],metron,20,FALSE)</f>
        <v>6.3089273885478487</v>
      </c>
      <c r="CC982">
        <f>VLOOKUP(Table3[[#This Row],[Reference]],metron,21,FALSE)</f>
        <v>12.72547770700637</v>
      </c>
      <c r="CD982">
        <f>VLOOKUP(Table3[[#This Row],[Reference]],metron,22,FALSE)</f>
        <v>13.06847133757962</v>
      </c>
      <c r="CE982">
        <f>VLOOKUP(Table3[[#This Row],[Reference]],metron,23,FALSE)</f>
        <v>1.6902356902356901</v>
      </c>
      <c r="CF982">
        <f>VLOOKUP(Table3[[#This Row],[Reference]],metron,24,FALSE)</f>
        <v>1.8050198959289869</v>
      </c>
      <c r="CG982">
        <f>VLOOKUP(Table3[[#This Row],[Reference]],metron,25,FALSE)</f>
        <v>0.105907560453015</v>
      </c>
      <c r="CH982">
        <f>VLOOKUP(Table3[[#This Row],[Reference]],metron,26,FALSE)</f>
        <v>0.1141720232629324</v>
      </c>
    </row>
    <row r="983" spans="1:86" hidden="1" x14ac:dyDescent="0.45">
      <c r="A983">
        <v>1634429100</v>
      </c>
      <c r="B983" t="s">
        <v>1408</v>
      </c>
      <c r="C983" t="s">
        <v>64</v>
      </c>
      <c r="D983" t="s">
        <v>65</v>
      </c>
      <c r="E983" t="s">
        <v>693</v>
      </c>
      <c r="F983" t="s">
        <v>672</v>
      </c>
      <c r="G983" t="s">
        <v>684</v>
      </c>
      <c r="H983">
        <v>13</v>
      </c>
      <c r="I983">
        <v>1.4</v>
      </c>
      <c r="J983">
        <v>1.25</v>
      </c>
      <c r="K983">
        <v>1.89</v>
      </c>
      <c r="L983">
        <v>1.1100000000000001</v>
      </c>
      <c r="M983">
        <v>1</v>
      </c>
      <c r="N983">
        <v>1</v>
      </c>
      <c r="O983">
        <v>2</v>
      </c>
      <c r="P983">
        <v>0</v>
      </c>
      <c r="Q983">
        <v>0</v>
      </c>
      <c r="R983">
        <v>0</v>
      </c>
      <c r="S983">
        <v>68</v>
      </c>
      <c r="T983">
        <v>89</v>
      </c>
      <c r="U983">
        <v>2</v>
      </c>
      <c r="V983">
        <v>9</v>
      </c>
      <c r="W983">
        <v>2</v>
      </c>
      <c r="X983">
        <v>1</v>
      </c>
      <c r="Y983">
        <v>3</v>
      </c>
      <c r="Z983">
        <v>0</v>
      </c>
      <c r="AA983">
        <v>1</v>
      </c>
      <c r="AB983">
        <v>2</v>
      </c>
      <c r="AC983">
        <v>2</v>
      </c>
      <c r="AD983">
        <v>1</v>
      </c>
      <c r="AE983">
        <v>18</v>
      </c>
      <c r="AF983">
        <v>24</v>
      </c>
      <c r="AG983">
        <v>3</v>
      </c>
      <c r="AH983">
        <v>4</v>
      </c>
      <c r="AI983">
        <v>15</v>
      </c>
      <c r="AJ983">
        <v>20</v>
      </c>
      <c r="AK983">
        <v>8</v>
      </c>
      <c r="AL983">
        <v>9</v>
      </c>
      <c r="AM983">
        <v>51</v>
      </c>
      <c r="AN983">
        <v>49</v>
      </c>
      <c r="AO983">
        <v>1.64</v>
      </c>
      <c r="AP983">
        <v>2.16</v>
      </c>
      <c r="AQ983">
        <v>2.35</v>
      </c>
      <c r="AR983">
        <v>58</v>
      </c>
      <c r="AS983">
        <v>80</v>
      </c>
      <c r="AT983">
        <v>45</v>
      </c>
      <c r="AU983">
        <v>10</v>
      </c>
      <c r="AV983">
        <v>0</v>
      </c>
      <c r="AW983">
        <v>33</v>
      </c>
      <c r="AX983">
        <v>90</v>
      </c>
      <c r="AY983">
        <v>23</v>
      </c>
      <c r="AZ983">
        <v>70</v>
      </c>
      <c r="BA983">
        <v>12.3</v>
      </c>
      <c r="BB983">
        <v>4.7</v>
      </c>
      <c r="BC983">
        <v>2.2000000000000002</v>
      </c>
      <c r="BD983">
        <v>3.25</v>
      </c>
      <c r="BE983">
        <v>2.8</v>
      </c>
      <c r="BF983">
        <f>(1/BC983+1/BD983+1/BE983-1)/3</f>
        <v>3.9793539793539834E-2</v>
      </c>
      <c r="BG983">
        <f>1/Table3[[#This Row],[odds_ft_home_team_win]]-Table3[[#This Row],[Margin/3]]</f>
        <v>0.4147519147519147</v>
      </c>
      <c r="BH983">
        <f>1/Table3[[#This Row],[odds_ft_draw]]-Table3[[#This Row],[Margin/3]]</f>
        <v>0.26789876789876788</v>
      </c>
      <c r="BI983">
        <f>1/Table3[[#This Row],[odds_ft_away_team_win]]-Table3[[#This Row],[Margin/3]]</f>
        <v>0.31734931734931732</v>
      </c>
      <c r="BJ983">
        <f>MROUND(Table3[[#This Row],[ProbH]]*100,2)/100</f>
        <v>0.42</v>
      </c>
      <c r="BK983">
        <v>1.4</v>
      </c>
      <c r="BL983">
        <v>2.25</v>
      </c>
      <c r="BM983">
        <v>3.75</v>
      </c>
      <c r="BN983">
        <v>7</v>
      </c>
      <c r="BO983">
        <v>1.91</v>
      </c>
      <c r="BP983">
        <v>1.8</v>
      </c>
      <c r="BQ983" t="s">
        <v>698</v>
      </c>
      <c r="BR983">
        <f>VLOOKUP(Table3[[#This Row],[Reference]],metron,10,FALSE)</f>
        <v>2.4884649511978703</v>
      </c>
      <c r="BS983">
        <f>VLOOKUP(Table3[[#This Row],[Reference]],metron,11,FALSE)</f>
        <v>1.396960958296362</v>
      </c>
      <c r="BT983">
        <f>VLOOKUP(Table3[[#This Row],[Reference]],metron,12,FALSE)</f>
        <v>1.091503992901508</v>
      </c>
      <c r="BU983">
        <f>VLOOKUP(Table3[[#This Row],[Reference]],metron,13,FALSE)</f>
        <v>0.60765391014975045</v>
      </c>
      <c r="BV983">
        <f>VLOOKUP(Table3[[#This Row],[Reference]],metron,14,FALSE)</f>
        <v>0.47276760953965608</v>
      </c>
      <c r="BW983">
        <f>VLOOKUP(Table3[[#This Row],[Reference]],metron,15,FALSE)</f>
        <v>12.29504785684561</v>
      </c>
      <c r="BX983">
        <f>VLOOKUP(Table3[[#This Row],[Reference]],metron,16,FALSE)</f>
        <v>10.047232625884311</v>
      </c>
      <c r="BY983">
        <f>VLOOKUP(Table3[[#This Row],[Reference]],metron,17,FALSE)</f>
        <v>5.2917192097519967</v>
      </c>
      <c r="BZ983">
        <f>VLOOKUP(Table3[[#This Row],[Reference]],metron,18,FALSE)</f>
        <v>4.2580916351408158</v>
      </c>
      <c r="CA983">
        <f>VLOOKUP(Table3[[#This Row],[Reference]],metron,19,FALSE)</f>
        <v>7.0033286470936131</v>
      </c>
      <c r="CB983">
        <f>VLOOKUP(Table3[[#This Row],[Reference]],metron,20,FALSE)</f>
        <v>5.789140990743495</v>
      </c>
      <c r="CC983">
        <f>VLOOKUP(Table3[[#This Row],[Reference]],metron,21,FALSE)</f>
        <v>12.77041895895049</v>
      </c>
      <c r="CD983">
        <f>VLOOKUP(Table3[[#This Row],[Reference]],metron,22,FALSE)</f>
        <v>13.411129919593741</v>
      </c>
      <c r="CE983">
        <f>VLOOKUP(Table3[[#This Row],[Reference]],metron,23,FALSE)</f>
        <v>1.556141062018646</v>
      </c>
      <c r="CF983">
        <f>VLOOKUP(Table3[[#This Row],[Reference]],metron,24,FALSE)</f>
        <v>1.9114308877178761</v>
      </c>
      <c r="CG983">
        <f>VLOOKUP(Table3[[#This Row],[Reference]],metron,25,FALSE)</f>
        <v>8.4920956627482766E-2</v>
      </c>
      <c r="CH983">
        <f>VLOOKUP(Table3[[#This Row],[Reference]],metron,26,FALSE)</f>
        <v>0.1323469801378192</v>
      </c>
    </row>
    <row r="984" spans="1:86" hidden="1" x14ac:dyDescent="0.45">
      <c r="A984">
        <v>1634436000</v>
      </c>
      <c r="B984" t="s">
        <v>1409</v>
      </c>
      <c r="C984" t="s">
        <v>64</v>
      </c>
      <c r="D984" t="s">
        <v>65</v>
      </c>
      <c r="E984" t="s">
        <v>671</v>
      </c>
      <c r="F984" t="s">
        <v>661</v>
      </c>
      <c r="G984" t="s">
        <v>731</v>
      </c>
      <c r="H984">
        <v>13</v>
      </c>
      <c r="I984">
        <v>1.6</v>
      </c>
      <c r="J984">
        <v>1.67</v>
      </c>
      <c r="K984">
        <v>1.25</v>
      </c>
      <c r="L984">
        <v>1.48</v>
      </c>
      <c r="M984">
        <v>1</v>
      </c>
      <c r="N984">
        <v>1</v>
      </c>
      <c r="O984">
        <v>2</v>
      </c>
      <c r="P984">
        <v>2</v>
      </c>
      <c r="Q984">
        <v>1</v>
      </c>
      <c r="R984">
        <v>1</v>
      </c>
      <c r="S984">
        <v>14</v>
      </c>
      <c r="T984">
        <v>17</v>
      </c>
      <c r="U984">
        <v>2</v>
      </c>
      <c r="V984">
        <v>5</v>
      </c>
      <c r="W984">
        <v>2</v>
      </c>
      <c r="X984">
        <v>0</v>
      </c>
      <c r="Y984">
        <v>1</v>
      </c>
      <c r="Z984">
        <v>0</v>
      </c>
      <c r="AA984">
        <v>2</v>
      </c>
      <c r="AB984">
        <v>0</v>
      </c>
      <c r="AC984">
        <v>1</v>
      </c>
      <c r="AD984">
        <v>0</v>
      </c>
      <c r="AE984">
        <v>8</v>
      </c>
      <c r="AF984">
        <v>11</v>
      </c>
      <c r="AG984">
        <v>4</v>
      </c>
      <c r="AH984">
        <v>6</v>
      </c>
      <c r="AI984">
        <v>4</v>
      </c>
      <c r="AJ984">
        <v>5</v>
      </c>
      <c r="AK984">
        <v>15</v>
      </c>
      <c r="AL984">
        <v>13</v>
      </c>
      <c r="AM984">
        <v>59</v>
      </c>
      <c r="AN984">
        <v>41</v>
      </c>
      <c r="AO984">
        <v>0.98</v>
      </c>
      <c r="AP984">
        <v>1.47</v>
      </c>
      <c r="AQ984">
        <v>2.62</v>
      </c>
      <c r="AR984">
        <v>45</v>
      </c>
      <c r="AS984">
        <v>100</v>
      </c>
      <c r="AT984">
        <v>44</v>
      </c>
      <c r="AU984">
        <v>19</v>
      </c>
      <c r="AV984">
        <v>0</v>
      </c>
      <c r="AW984">
        <v>19</v>
      </c>
      <c r="AX984">
        <v>82</v>
      </c>
      <c r="AY984">
        <v>44</v>
      </c>
      <c r="AZ984">
        <v>100</v>
      </c>
      <c r="BA984">
        <v>6.63</v>
      </c>
      <c r="BB984">
        <v>3.8</v>
      </c>
      <c r="BC984">
        <v>2.2000000000000002</v>
      </c>
      <c r="BD984">
        <v>3.25</v>
      </c>
      <c r="BE984">
        <v>2.8</v>
      </c>
      <c r="BF984">
        <f>(1/BC984+1/BD984+1/BE984-1)/3</f>
        <v>3.9793539793539834E-2</v>
      </c>
      <c r="BG984">
        <f>1/Table3[[#This Row],[odds_ft_home_team_win]]-Table3[[#This Row],[Margin/3]]</f>
        <v>0.4147519147519147</v>
      </c>
      <c r="BH984">
        <f>1/Table3[[#This Row],[odds_ft_draw]]-Table3[[#This Row],[Margin/3]]</f>
        <v>0.26789876789876788</v>
      </c>
      <c r="BI984">
        <f>1/Table3[[#This Row],[odds_ft_away_team_win]]-Table3[[#This Row],[Margin/3]]</f>
        <v>0.31734931734931732</v>
      </c>
      <c r="BJ984">
        <f>MROUND(Table3[[#This Row],[ProbH]]*100,2)/100</f>
        <v>0.42</v>
      </c>
      <c r="BK984">
        <v>1.38</v>
      </c>
      <c r="BL984">
        <v>2.2000000000000002</v>
      </c>
      <c r="BM984">
        <v>4</v>
      </c>
      <c r="BN984">
        <v>7.5</v>
      </c>
      <c r="BO984">
        <v>1.91</v>
      </c>
      <c r="BP984">
        <v>1.8</v>
      </c>
      <c r="BQ984" t="s">
        <v>770</v>
      </c>
      <c r="BR984">
        <f>VLOOKUP(Table3[[#This Row],[Reference]],metron,10,FALSE)</f>
        <v>2.4884649511978703</v>
      </c>
      <c r="BS984">
        <f>VLOOKUP(Table3[[#This Row],[Reference]],metron,11,FALSE)</f>
        <v>1.396960958296362</v>
      </c>
      <c r="BT984">
        <f>VLOOKUP(Table3[[#This Row],[Reference]],metron,12,FALSE)</f>
        <v>1.091503992901508</v>
      </c>
      <c r="BU984">
        <f>VLOOKUP(Table3[[#This Row],[Reference]],metron,13,FALSE)</f>
        <v>0.60765391014975045</v>
      </c>
      <c r="BV984">
        <f>VLOOKUP(Table3[[#This Row],[Reference]],metron,14,FALSE)</f>
        <v>0.47276760953965608</v>
      </c>
      <c r="BW984">
        <f>VLOOKUP(Table3[[#This Row],[Reference]],metron,15,FALSE)</f>
        <v>12.29504785684561</v>
      </c>
      <c r="BX984">
        <f>VLOOKUP(Table3[[#This Row],[Reference]],metron,16,FALSE)</f>
        <v>10.047232625884311</v>
      </c>
      <c r="BY984">
        <f>VLOOKUP(Table3[[#This Row],[Reference]],metron,17,FALSE)</f>
        <v>5.2917192097519967</v>
      </c>
      <c r="BZ984">
        <f>VLOOKUP(Table3[[#This Row],[Reference]],metron,18,FALSE)</f>
        <v>4.2580916351408158</v>
      </c>
      <c r="CA984">
        <f>VLOOKUP(Table3[[#This Row],[Reference]],metron,19,FALSE)</f>
        <v>7.0033286470936131</v>
      </c>
      <c r="CB984">
        <f>VLOOKUP(Table3[[#This Row],[Reference]],metron,20,FALSE)</f>
        <v>5.789140990743495</v>
      </c>
      <c r="CC984">
        <f>VLOOKUP(Table3[[#This Row],[Reference]],metron,21,FALSE)</f>
        <v>12.77041895895049</v>
      </c>
      <c r="CD984">
        <f>VLOOKUP(Table3[[#This Row],[Reference]],metron,22,FALSE)</f>
        <v>13.411129919593741</v>
      </c>
      <c r="CE984">
        <f>VLOOKUP(Table3[[#This Row],[Reference]],metron,23,FALSE)</f>
        <v>1.556141062018646</v>
      </c>
      <c r="CF984">
        <f>VLOOKUP(Table3[[#This Row],[Reference]],metron,24,FALSE)</f>
        <v>1.9114308877178761</v>
      </c>
      <c r="CG984">
        <f>VLOOKUP(Table3[[#This Row],[Reference]],metron,25,FALSE)</f>
        <v>8.4920956627482766E-2</v>
      </c>
      <c r="CH984">
        <f>VLOOKUP(Table3[[#This Row],[Reference]],metron,26,FALSE)</f>
        <v>0.1323469801378192</v>
      </c>
    </row>
    <row r="985" spans="1:86" hidden="1" x14ac:dyDescent="0.45">
      <c r="A985">
        <v>1634490000</v>
      </c>
      <c r="B985" t="s">
        <v>1410</v>
      </c>
      <c r="C985" t="s">
        <v>64</v>
      </c>
      <c r="D985" t="s">
        <v>65</v>
      </c>
      <c r="E985" t="s">
        <v>682</v>
      </c>
      <c r="F985" t="s">
        <v>689</v>
      </c>
      <c r="G985" t="s">
        <v>717</v>
      </c>
      <c r="H985">
        <v>13</v>
      </c>
      <c r="I985">
        <v>1.2</v>
      </c>
      <c r="J985">
        <v>0.67</v>
      </c>
      <c r="K985">
        <v>1.58</v>
      </c>
      <c r="L985">
        <v>0.71</v>
      </c>
      <c r="M985">
        <v>1</v>
      </c>
      <c r="N985">
        <v>0</v>
      </c>
      <c r="O985">
        <v>1</v>
      </c>
      <c r="P985">
        <v>0</v>
      </c>
      <c r="Q985">
        <v>0</v>
      </c>
      <c r="R985">
        <v>0</v>
      </c>
      <c r="S985" t="s">
        <v>68</v>
      </c>
      <c r="U985">
        <v>4</v>
      </c>
      <c r="V985">
        <v>3</v>
      </c>
      <c r="W985">
        <v>3</v>
      </c>
      <c r="X985">
        <v>0</v>
      </c>
      <c r="Y985">
        <v>1</v>
      </c>
      <c r="Z985">
        <v>0</v>
      </c>
      <c r="AA985">
        <v>1</v>
      </c>
      <c r="AB985">
        <v>2</v>
      </c>
      <c r="AC985">
        <v>0</v>
      </c>
      <c r="AD985">
        <v>1</v>
      </c>
      <c r="AE985">
        <v>19</v>
      </c>
      <c r="AF985">
        <v>6</v>
      </c>
      <c r="AG985">
        <v>8</v>
      </c>
      <c r="AH985">
        <v>3</v>
      </c>
      <c r="AI985">
        <v>11</v>
      </c>
      <c r="AJ985">
        <v>3</v>
      </c>
      <c r="AK985">
        <v>8</v>
      </c>
      <c r="AL985">
        <v>10</v>
      </c>
      <c r="AM985">
        <v>51</v>
      </c>
      <c r="AN985">
        <v>49</v>
      </c>
      <c r="AO985">
        <v>2.08</v>
      </c>
      <c r="AP985">
        <v>0.81</v>
      </c>
      <c r="AQ985">
        <v>1.77</v>
      </c>
      <c r="AR985">
        <v>27</v>
      </c>
      <c r="AS985">
        <v>54</v>
      </c>
      <c r="AT985">
        <v>27</v>
      </c>
      <c r="AU985">
        <v>27</v>
      </c>
      <c r="AV985">
        <v>0</v>
      </c>
      <c r="AW985">
        <v>27</v>
      </c>
      <c r="AX985">
        <v>27</v>
      </c>
      <c r="AY985">
        <v>44</v>
      </c>
      <c r="AZ985">
        <v>70</v>
      </c>
      <c r="BA985">
        <v>7.03</v>
      </c>
      <c r="BB985">
        <v>4.37</v>
      </c>
      <c r="BC985">
        <v>2.15</v>
      </c>
      <c r="BD985">
        <v>3.2</v>
      </c>
      <c r="BE985">
        <v>2.9</v>
      </c>
      <c r="BF985">
        <f>(1/BC985+1/BD985+1/BE985-1)/3</f>
        <v>4.0814621758887983E-2</v>
      </c>
      <c r="BG985">
        <f>1/Table3[[#This Row],[odds_ft_home_team_win]]-Table3[[#This Row],[Margin/3]]</f>
        <v>0.42430165731087943</v>
      </c>
      <c r="BH985">
        <f>1/Table3[[#This Row],[odds_ft_draw]]-Table3[[#This Row],[Margin/3]]</f>
        <v>0.271685378241112</v>
      </c>
      <c r="BI985">
        <f>1/Table3[[#This Row],[odds_ft_away_team_win]]-Table3[[#This Row],[Margin/3]]</f>
        <v>0.30401296444800857</v>
      </c>
      <c r="BJ985">
        <f>MROUND(Table3[[#This Row],[ProbH]]*100,2)/100</f>
        <v>0.42</v>
      </c>
      <c r="BK985">
        <v>1.42</v>
      </c>
      <c r="BL985">
        <v>2.25</v>
      </c>
      <c r="BM985">
        <v>4.33</v>
      </c>
      <c r="BN985">
        <v>7.5</v>
      </c>
      <c r="BO985">
        <v>2</v>
      </c>
      <c r="BP985">
        <v>1.73</v>
      </c>
      <c r="BQ985" t="s">
        <v>675</v>
      </c>
      <c r="BR985">
        <f>VLOOKUP(Table3[[#This Row],[Reference]],metron,10,FALSE)</f>
        <v>2.4884649511978703</v>
      </c>
      <c r="BS985">
        <f>VLOOKUP(Table3[[#This Row],[Reference]],metron,11,FALSE)</f>
        <v>1.396960958296362</v>
      </c>
      <c r="BT985">
        <f>VLOOKUP(Table3[[#This Row],[Reference]],metron,12,FALSE)</f>
        <v>1.091503992901508</v>
      </c>
      <c r="BU985">
        <f>VLOOKUP(Table3[[#This Row],[Reference]],metron,13,FALSE)</f>
        <v>0.60765391014975045</v>
      </c>
      <c r="BV985">
        <f>VLOOKUP(Table3[[#This Row],[Reference]],metron,14,FALSE)</f>
        <v>0.47276760953965608</v>
      </c>
      <c r="BW985">
        <f>VLOOKUP(Table3[[#This Row],[Reference]],metron,15,FALSE)</f>
        <v>12.29504785684561</v>
      </c>
      <c r="BX985">
        <f>VLOOKUP(Table3[[#This Row],[Reference]],metron,16,FALSE)</f>
        <v>10.047232625884311</v>
      </c>
      <c r="BY985">
        <f>VLOOKUP(Table3[[#This Row],[Reference]],metron,17,FALSE)</f>
        <v>5.2917192097519967</v>
      </c>
      <c r="BZ985">
        <f>VLOOKUP(Table3[[#This Row],[Reference]],metron,18,FALSE)</f>
        <v>4.2580916351408158</v>
      </c>
      <c r="CA985">
        <f>VLOOKUP(Table3[[#This Row],[Reference]],metron,19,FALSE)</f>
        <v>7.0033286470936131</v>
      </c>
      <c r="CB985">
        <f>VLOOKUP(Table3[[#This Row],[Reference]],metron,20,FALSE)</f>
        <v>5.789140990743495</v>
      </c>
      <c r="CC985">
        <f>VLOOKUP(Table3[[#This Row],[Reference]],metron,21,FALSE)</f>
        <v>12.77041895895049</v>
      </c>
      <c r="CD985">
        <f>VLOOKUP(Table3[[#This Row],[Reference]],metron,22,FALSE)</f>
        <v>13.411129919593741</v>
      </c>
      <c r="CE985">
        <f>VLOOKUP(Table3[[#This Row],[Reference]],metron,23,FALSE)</f>
        <v>1.556141062018646</v>
      </c>
      <c r="CF985">
        <f>VLOOKUP(Table3[[#This Row],[Reference]],metron,24,FALSE)</f>
        <v>1.9114308877178761</v>
      </c>
      <c r="CG985">
        <f>VLOOKUP(Table3[[#This Row],[Reference]],metron,25,FALSE)</f>
        <v>8.4920956627482766E-2</v>
      </c>
      <c r="CH985">
        <f>VLOOKUP(Table3[[#This Row],[Reference]],metron,26,FALSE)</f>
        <v>0.1323469801378192</v>
      </c>
    </row>
    <row r="986" spans="1:86" hidden="1" x14ac:dyDescent="0.45">
      <c r="A986">
        <v>1634508000</v>
      </c>
      <c r="B986" t="s">
        <v>1411</v>
      </c>
      <c r="C986" t="s">
        <v>64</v>
      </c>
      <c r="D986" t="s">
        <v>65</v>
      </c>
      <c r="E986" t="s">
        <v>666</v>
      </c>
      <c r="F986" t="s">
        <v>705</v>
      </c>
      <c r="G986" t="s">
        <v>673</v>
      </c>
      <c r="H986">
        <v>13</v>
      </c>
      <c r="I986">
        <v>1.17</v>
      </c>
      <c r="J986">
        <v>1.67</v>
      </c>
      <c r="K986">
        <v>1.47</v>
      </c>
      <c r="L986">
        <v>1.29</v>
      </c>
      <c r="M986">
        <v>2</v>
      </c>
      <c r="N986">
        <v>0</v>
      </c>
      <c r="O986">
        <v>2</v>
      </c>
      <c r="P986">
        <v>1</v>
      </c>
      <c r="Q986">
        <v>1</v>
      </c>
      <c r="R986">
        <v>0</v>
      </c>
      <c r="S986" t="s">
        <v>1412</v>
      </c>
      <c r="U986">
        <v>2</v>
      </c>
      <c r="V986">
        <v>4</v>
      </c>
      <c r="W986">
        <v>4</v>
      </c>
      <c r="X986">
        <v>0</v>
      </c>
      <c r="Y986">
        <v>3</v>
      </c>
      <c r="Z986">
        <v>0</v>
      </c>
      <c r="AA986">
        <v>0</v>
      </c>
      <c r="AB986">
        <v>4</v>
      </c>
      <c r="AC986">
        <v>3</v>
      </c>
      <c r="AD986">
        <v>0</v>
      </c>
      <c r="AE986">
        <v>17</v>
      </c>
      <c r="AF986">
        <v>11</v>
      </c>
      <c r="AG986">
        <v>7</v>
      </c>
      <c r="AH986">
        <v>4</v>
      </c>
      <c r="AI986">
        <v>10</v>
      </c>
      <c r="AJ986">
        <v>7</v>
      </c>
      <c r="AK986">
        <v>18</v>
      </c>
      <c r="AL986">
        <v>18</v>
      </c>
      <c r="AM986">
        <v>52</v>
      </c>
      <c r="AN986">
        <v>48</v>
      </c>
      <c r="AO986">
        <v>1.89</v>
      </c>
      <c r="AP986">
        <v>1.31</v>
      </c>
      <c r="AQ986">
        <v>2.5</v>
      </c>
      <c r="AR986">
        <v>42</v>
      </c>
      <c r="AS986">
        <v>75</v>
      </c>
      <c r="AT986">
        <v>59</v>
      </c>
      <c r="AU986">
        <v>25</v>
      </c>
      <c r="AV986">
        <v>0</v>
      </c>
      <c r="AW986">
        <v>34</v>
      </c>
      <c r="AX986">
        <v>83</v>
      </c>
      <c r="AY986">
        <v>42</v>
      </c>
      <c r="AZ986">
        <v>83</v>
      </c>
      <c r="BA986">
        <v>10.33</v>
      </c>
      <c r="BB986">
        <v>4.83</v>
      </c>
      <c r="BC986">
        <v>2.12</v>
      </c>
      <c r="BD986">
        <v>3.24</v>
      </c>
      <c r="BE986">
        <v>2.85</v>
      </c>
      <c r="BF986">
        <f>(1/BC986+1/BD986+1/BE986-1)/3</f>
        <v>4.3739093832881736E-2</v>
      </c>
      <c r="BG986">
        <f>1/Table3[[#This Row],[odds_ft_home_team_win]]-Table3[[#This Row],[Margin/3]]</f>
        <v>0.42795901937466541</v>
      </c>
      <c r="BH986">
        <f>1/Table3[[#This Row],[odds_ft_draw]]-Table3[[#This Row],[Margin/3]]</f>
        <v>0.26490288147576024</v>
      </c>
      <c r="BI986">
        <f>1/Table3[[#This Row],[odds_ft_away_team_win]]-Table3[[#This Row],[Margin/3]]</f>
        <v>0.30713809914957441</v>
      </c>
      <c r="BJ986">
        <f>MROUND(Table3[[#This Row],[ProbH]]*100,2)/100</f>
        <v>0.42</v>
      </c>
      <c r="BK986">
        <v>1.42</v>
      </c>
      <c r="BL986">
        <v>2.25</v>
      </c>
      <c r="BM986">
        <v>3.75</v>
      </c>
      <c r="BN986">
        <v>7.5</v>
      </c>
      <c r="BO986">
        <v>1.91</v>
      </c>
      <c r="BP986">
        <v>1.8</v>
      </c>
      <c r="BQ986" t="s">
        <v>669</v>
      </c>
      <c r="BR986">
        <f>VLOOKUP(Table3[[#This Row],[Reference]],metron,10,FALSE)</f>
        <v>2.4884649511978703</v>
      </c>
      <c r="BS986">
        <f>VLOOKUP(Table3[[#This Row],[Reference]],metron,11,FALSE)</f>
        <v>1.396960958296362</v>
      </c>
      <c r="BT986">
        <f>VLOOKUP(Table3[[#This Row],[Reference]],metron,12,FALSE)</f>
        <v>1.091503992901508</v>
      </c>
      <c r="BU986">
        <f>VLOOKUP(Table3[[#This Row],[Reference]],metron,13,FALSE)</f>
        <v>0.60765391014975045</v>
      </c>
      <c r="BV986">
        <f>VLOOKUP(Table3[[#This Row],[Reference]],metron,14,FALSE)</f>
        <v>0.47276760953965608</v>
      </c>
      <c r="BW986">
        <f>VLOOKUP(Table3[[#This Row],[Reference]],metron,15,FALSE)</f>
        <v>12.29504785684561</v>
      </c>
      <c r="BX986">
        <f>VLOOKUP(Table3[[#This Row],[Reference]],metron,16,FALSE)</f>
        <v>10.047232625884311</v>
      </c>
      <c r="BY986">
        <f>VLOOKUP(Table3[[#This Row],[Reference]],metron,17,FALSE)</f>
        <v>5.2917192097519967</v>
      </c>
      <c r="BZ986">
        <f>VLOOKUP(Table3[[#This Row],[Reference]],metron,18,FALSE)</f>
        <v>4.2580916351408158</v>
      </c>
      <c r="CA986">
        <f>VLOOKUP(Table3[[#This Row],[Reference]],metron,19,FALSE)</f>
        <v>7.0033286470936131</v>
      </c>
      <c r="CB986">
        <f>VLOOKUP(Table3[[#This Row],[Reference]],metron,20,FALSE)</f>
        <v>5.789140990743495</v>
      </c>
      <c r="CC986">
        <f>VLOOKUP(Table3[[#This Row],[Reference]],metron,21,FALSE)</f>
        <v>12.77041895895049</v>
      </c>
      <c r="CD986">
        <f>VLOOKUP(Table3[[#This Row],[Reference]],metron,22,FALSE)</f>
        <v>13.411129919593741</v>
      </c>
      <c r="CE986">
        <f>VLOOKUP(Table3[[#This Row],[Reference]],metron,23,FALSE)</f>
        <v>1.556141062018646</v>
      </c>
      <c r="CF986">
        <f>VLOOKUP(Table3[[#This Row],[Reference]],metron,24,FALSE)</f>
        <v>1.9114308877178761</v>
      </c>
      <c r="CG986">
        <f>VLOOKUP(Table3[[#This Row],[Reference]],metron,25,FALSE)</f>
        <v>8.4920956627482766E-2</v>
      </c>
      <c r="CH986">
        <f>VLOOKUP(Table3[[#This Row],[Reference]],metron,26,FALSE)</f>
        <v>0.1323469801378192</v>
      </c>
    </row>
    <row r="987" spans="1:86" hidden="1" x14ac:dyDescent="0.45">
      <c r="A987">
        <v>1634680800</v>
      </c>
      <c r="B987" t="s">
        <v>1413</v>
      </c>
      <c r="C987" t="s">
        <v>64</v>
      </c>
      <c r="D987" t="s">
        <v>65</v>
      </c>
      <c r="E987" t="s">
        <v>683</v>
      </c>
      <c r="F987" t="s">
        <v>704</v>
      </c>
      <c r="G987" t="s">
        <v>735</v>
      </c>
      <c r="H987">
        <v>14</v>
      </c>
      <c r="I987">
        <v>1.33</v>
      </c>
      <c r="J987">
        <v>1</v>
      </c>
      <c r="K987">
        <v>1.24</v>
      </c>
      <c r="L987">
        <v>1.05</v>
      </c>
      <c r="M987">
        <v>1</v>
      </c>
      <c r="N987">
        <v>0</v>
      </c>
      <c r="O987">
        <v>1</v>
      </c>
      <c r="P987">
        <v>1</v>
      </c>
      <c r="Q987">
        <v>1</v>
      </c>
      <c r="R987">
        <v>0</v>
      </c>
      <c r="S987">
        <v>34</v>
      </c>
      <c r="U987">
        <v>1</v>
      </c>
      <c r="V987">
        <v>12</v>
      </c>
      <c r="W987">
        <v>1</v>
      </c>
      <c r="X987">
        <v>0</v>
      </c>
      <c r="Y987">
        <v>1</v>
      </c>
      <c r="Z987">
        <v>0</v>
      </c>
      <c r="AA987">
        <v>0</v>
      </c>
      <c r="AB987">
        <v>1</v>
      </c>
      <c r="AC987">
        <v>0</v>
      </c>
      <c r="AD987">
        <v>1</v>
      </c>
      <c r="AE987">
        <v>10</v>
      </c>
      <c r="AF987">
        <v>15</v>
      </c>
      <c r="AG987">
        <v>3</v>
      </c>
      <c r="AH987">
        <v>9</v>
      </c>
      <c r="AI987">
        <v>7</v>
      </c>
      <c r="AJ987">
        <v>6</v>
      </c>
      <c r="AK987">
        <v>13</v>
      </c>
      <c r="AL987">
        <v>14</v>
      </c>
      <c r="AM987">
        <v>36</v>
      </c>
      <c r="AN987">
        <v>64</v>
      </c>
      <c r="AO987">
        <v>1.06</v>
      </c>
      <c r="AP987">
        <v>1.98</v>
      </c>
      <c r="AQ987">
        <v>2.25</v>
      </c>
      <c r="AR987">
        <v>59</v>
      </c>
      <c r="AS987">
        <v>75</v>
      </c>
      <c r="AT987">
        <v>42</v>
      </c>
      <c r="AU987">
        <v>17</v>
      </c>
      <c r="AV987">
        <v>0</v>
      </c>
      <c r="AW987">
        <v>34</v>
      </c>
      <c r="AX987">
        <v>67</v>
      </c>
      <c r="AY987">
        <v>25</v>
      </c>
      <c r="AZ987">
        <v>75</v>
      </c>
      <c r="BA987">
        <v>6.83</v>
      </c>
      <c r="BB987">
        <v>6.5</v>
      </c>
      <c r="BC987">
        <v>3.5</v>
      </c>
      <c r="BD987">
        <v>3.4</v>
      </c>
      <c r="BE987">
        <v>1.83</v>
      </c>
      <c r="BF987">
        <f>(1/BC987+1/BD987+1/BE987-1)/3</f>
        <v>4.2093340068267704E-2</v>
      </c>
      <c r="BG987">
        <f>1/Table3[[#This Row],[odds_ft_home_team_win]]-Table3[[#This Row],[Margin/3]]</f>
        <v>0.24362094564601799</v>
      </c>
      <c r="BH987">
        <f>1/Table3[[#This Row],[odds_ft_draw]]-Table3[[#This Row],[Margin/3]]</f>
        <v>0.25202430699055584</v>
      </c>
      <c r="BI987">
        <f>1/Table3[[#This Row],[odds_ft_away_team_win]]-Table3[[#This Row],[Margin/3]]</f>
        <v>0.50435474736342623</v>
      </c>
      <c r="BJ987">
        <f>MROUND(Table3[[#This Row],[ProbH]]*100,2)/100</f>
        <v>0.24</v>
      </c>
      <c r="BK987">
        <v>1.35</v>
      </c>
      <c r="BL987">
        <v>2</v>
      </c>
      <c r="BM987">
        <v>3.5</v>
      </c>
      <c r="BN987">
        <v>7.1</v>
      </c>
      <c r="BO987">
        <v>1.89</v>
      </c>
      <c r="BP987">
        <v>1.81</v>
      </c>
      <c r="BQ987" t="s">
        <v>726</v>
      </c>
      <c r="BR987">
        <f>VLOOKUP(Table3[[#This Row],[Reference]],metron,10,FALSE)</f>
        <v>2.6014437689969609</v>
      </c>
      <c r="BS987">
        <f>VLOOKUP(Table3[[#This Row],[Reference]],metron,11,FALSE)</f>
        <v>1.067249240121581</v>
      </c>
      <c r="BT987">
        <f>VLOOKUP(Table3[[#This Row],[Reference]],metron,12,FALSE)</f>
        <v>1.53419452887538</v>
      </c>
      <c r="BU987">
        <f>VLOOKUP(Table3[[#This Row],[Reference]],metron,13,FALSE)</f>
        <v>0.45589353612167299</v>
      </c>
      <c r="BV987">
        <f>VLOOKUP(Table3[[#This Row],[Reference]],metron,14,FALSE)</f>
        <v>0.65133079847908748</v>
      </c>
      <c r="BW987">
        <f>VLOOKUP(Table3[[#This Row],[Reference]],metron,15,FALSE)</f>
        <v>10.75886524822695</v>
      </c>
      <c r="BX987">
        <f>VLOOKUP(Table3[[#This Row],[Reference]],metron,16,FALSE)</f>
        <v>12.46679561573179</v>
      </c>
      <c r="BY987">
        <f>VLOOKUP(Table3[[#This Row],[Reference]],metron,17,FALSE)</f>
        <v>4.1157347204161248</v>
      </c>
      <c r="BZ987">
        <f>VLOOKUP(Table3[[#This Row],[Reference]],metron,18,FALSE)</f>
        <v>5.1072821846553964</v>
      </c>
      <c r="CA987">
        <f>VLOOKUP(Table3[[#This Row],[Reference]],metron,19,FALSE)</f>
        <v>6.6431305278108255</v>
      </c>
      <c r="CB987">
        <f>VLOOKUP(Table3[[#This Row],[Reference]],metron,20,FALSE)</f>
        <v>7.3595134310763939</v>
      </c>
      <c r="CC987">
        <f>VLOOKUP(Table3[[#This Row],[Reference]],metron,21,FALSE)</f>
        <v>13.11140235910878</v>
      </c>
      <c r="CD987">
        <f>VLOOKUP(Table3[[#This Row],[Reference]],metron,22,FALSE)</f>
        <v>12.93184796854522</v>
      </c>
      <c r="CE987">
        <f>VLOOKUP(Table3[[#This Row],[Reference]],metron,23,FALSE)</f>
        <v>1.8341677096370459</v>
      </c>
      <c r="CF987">
        <f>VLOOKUP(Table3[[#This Row],[Reference]],metron,24,FALSE)</f>
        <v>1.7903629536921151</v>
      </c>
      <c r="CG987">
        <f>VLOOKUP(Table3[[#This Row],[Reference]],metron,25,FALSE)</f>
        <v>0.1095118898623279</v>
      </c>
      <c r="CH987">
        <f>VLOOKUP(Table3[[#This Row],[Reference]],metron,26,FALSE)</f>
        <v>9.3241551939924908E-2</v>
      </c>
    </row>
    <row r="988" spans="1:86" hidden="1" x14ac:dyDescent="0.45">
      <c r="A988">
        <v>1634688000</v>
      </c>
      <c r="B988" t="s">
        <v>1414</v>
      </c>
      <c r="C988" t="s">
        <v>64</v>
      </c>
      <c r="D988" t="s">
        <v>65</v>
      </c>
      <c r="E988" t="s">
        <v>700</v>
      </c>
      <c r="F988" t="s">
        <v>699</v>
      </c>
      <c r="G988" t="s">
        <v>731</v>
      </c>
      <c r="H988">
        <v>14</v>
      </c>
      <c r="I988">
        <v>1</v>
      </c>
      <c r="J988">
        <v>0.83</v>
      </c>
      <c r="K988">
        <v>1.38</v>
      </c>
      <c r="L988">
        <v>0.72</v>
      </c>
      <c r="M988">
        <v>2</v>
      </c>
      <c r="N988">
        <v>0</v>
      </c>
      <c r="O988">
        <v>2</v>
      </c>
      <c r="P988">
        <v>0</v>
      </c>
      <c r="Q988">
        <v>0</v>
      </c>
      <c r="R988">
        <v>0</v>
      </c>
      <c r="S988" t="s">
        <v>1415</v>
      </c>
      <c r="U988">
        <v>5</v>
      </c>
      <c r="V988">
        <v>1</v>
      </c>
      <c r="W988">
        <v>3</v>
      </c>
      <c r="X988">
        <v>0</v>
      </c>
      <c r="Y988">
        <v>1</v>
      </c>
      <c r="Z988">
        <v>0</v>
      </c>
      <c r="AA988">
        <v>1</v>
      </c>
      <c r="AB988">
        <v>2</v>
      </c>
      <c r="AC988">
        <v>0</v>
      </c>
      <c r="AD988">
        <v>1</v>
      </c>
      <c r="AE988">
        <v>16</v>
      </c>
      <c r="AF988">
        <v>5</v>
      </c>
      <c r="AG988">
        <v>7</v>
      </c>
      <c r="AH988">
        <v>0</v>
      </c>
      <c r="AI988">
        <v>9</v>
      </c>
      <c r="AJ988">
        <v>5</v>
      </c>
      <c r="AK988">
        <v>16</v>
      </c>
      <c r="AL988">
        <v>9</v>
      </c>
      <c r="AM988">
        <v>56</v>
      </c>
      <c r="AN988">
        <v>44</v>
      </c>
      <c r="AO988">
        <v>1.83</v>
      </c>
      <c r="AP988">
        <v>0.5</v>
      </c>
      <c r="AQ988">
        <v>2.17</v>
      </c>
      <c r="AR988">
        <v>42</v>
      </c>
      <c r="AS988">
        <v>75</v>
      </c>
      <c r="AT988">
        <v>33</v>
      </c>
      <c r="AU988">
        <v>17</v>
      </c>
      <c r="AV988">
        <v>0</v>
      </c>
      <c r="AW988">
        <v>25</v>
      </c>
      <c r="AX988">
        <v>75</v>
      </c>
      <c r="AY988">
        <v>25</v>
      </c>
      <c r="AZ988">
        <v>67</v>
      </c>
      <c r="BA988">
        <v>8</v>
      </c>
      <c r="BB988">
        <v>3.67</v>
      </c>
      <c r="BC988">
        <v>2.1</v>
      </c>
      <c r="BD988">
        <v>3.1</v>
      </c>
      <c r="BE988">
        <v>3.13</v>
      </c>
      <c r="BF988">
        <f>(1/BC988+1/BD988+1/BE988-1)/3</f>
        <v>3.941997974771342E-2</v>
      </c>
      <c r="BG988">
        <f>1/Table3[[#This Row],[odds_ft_home_team_win]]-Table3[[#This Row],[Margin/3]]</f>
        <v>0.43677049644276272</v>
      </c>
      <c r="BH988">
        <f>1/Table3[[#This Row],[odds_ft_draw]]-Table3[[#This Row],[Margin/3]]</f>
        <v>0.28316066541357687</v>
      </c>
      <c r="BI988">
        <f>1/Table3[[#This Row],[odds_ft_away_team_win]]-Table3[[#This Row],[Margin/3]]</f>
        <v>0.28006883814366035</v>
      </c>
      <c r="BJ988">
        <f>MROUND(Table3[[#This Row],[ProbH]]*100,2)/100</f>
        <v>0.44</v>
      </c>
      <c r="BK988">
        <v>1.38</v>
      </c>
      <c r="BL988">
        <v>2.2000000000000002</v>
      </c>
      <c r="BM988">
        <v>4</v>
      </c>
      <c r="BN988">
        <v>0</v>
      </c>
      <c r="BO988">
        <v>0</v>
      </c>
      <c r="BP988">
        <v>0</v>
      </c>
      <c r="BQ988" t="s">
        <v>711</v>
      </c>
      <c r="BR988">
        <f>VLOOKUP(Table3[[#This Row],[Reference]],metron,10,FALSE)</f>
        <v>2.4807646356033461</v>
      </c>
      <c r="BS988">
        <f>VLOOKUP(Table3[[#This Row],[Reference]],metron,11,FALSE)</f>
        <v>1.4140979689366791</v>
      </c>
      <c r="BT988">
        <f>VLOOKUP(Table3[[#This Row],[Reference]],metron,12,FALSE)</f>
        <v>1.0666666666666671</v>
      </c>
      <c r="BU988">
        <f>VLOOKUP(Table3[[#This Row],[Reference]],metron,13,FALSE)</f>
        <v>0.62712066905615294</v>
      </c>
      <c r="BV988">
        <f>VLOOKUP(Table3[[#This Row],[Reference]],metron,14,FALSE)</f>
        <v>0.46009557945041818</v>
      </c>
      <c r="BW988">
        <f>VLOOKUP(Table3[[#This Row],[Reference]],metron,15,FALSE)</f>
        <v>12.56969280146722</v>
      </c>
      <c r="BX988">
        <f>VLOOKUP(Table3[[#This Row],[Reference]],metron,16,FALSE)</f>
        <v>9.8695552498853729</v>
      </c>
      <c r="BY988">
        <f>VLOOKUP(Table3[[#This Row],[Reference]],metron,17,FALSE)</f>
        <v>5.2754256787850897</v>
      </c>
      <c r="BZ988">
        <f>VLOOKUP(Table3[[#This Row],[Reference]],metron,18,FALSE)</f>
        <v>4.1279337321675103</v>
      </c>
      <c r="CA988">
        <f>VLOOKUP(Table3[[#This Row],[Reference]],metron,19,FALSE)</f>
        <v>7.2942671226821298</v>
      </c>
      <c r="CB988">
        <f>VLOOKUP(Table3[[#This Row],[Reference]],metron,20,FALSE)</f>
        <v>5.7416215177178627</v>
      </c>
      <c r="CC988">
        <f>VLOOKUP(Table3[[#This Row],[Reference]],metron,21,FALSE)</f>
        <v>12.897246007868549</v>
      </c>
      <c r="CD988">
        <f>VLOOKUP(Table3[[#This Row],[Reference]],metron,22,FALSE)</f>
        <v>13.507058551261281</v>
      </c>
      <c r="CE988">
        <f>VLOOKUP(Table3[[#This Row],[Reference]],metron,23,FALSE)</f>
        <v>1.576522702104098</v>
      </c>
      <c r="CF988">
        <f>VLOOKUP(Table3[[#This Row],[Reference]],metron,24,FALSE)</f>
        <v>1.917165005537099</v>
      </c>
      <c r="CG988">
        <f>VLOOKUP(Table3[[#This Row],[Reference]],metron,25,FALSE)</f>
        <v>8.4385382059800659E-2</v>
      </c>
      <c r="CH988">
        <f>VLOOKUP(Table3[[#This Row],[Reference]],metron,26,FALSE)</f>
        <v>0.1233665559246955</v>
      </c>
    </row>
    <row r="989" spans="1:86" hidden="1" x14ac:dyDescent="0.45">
      <c r="A989">
        <v>1634688300</v>
      </c>
      <c r="B989" t="s">
        <v>1416</v>
      </c>
      <c r="C989" t="s">
        <v>64</v>
      </c>
      <c r="D989" t="s">
        <v>65</v>
      </c>
      <c r="E989" t="s">
        <v>694</v>
      </c>
      <c r="F989" t="s">
        <v>672</v>
      </c>
      <c r="G989" t="s">
        <v>743</v>
      </c>
      <c r="H989">
        <v>14</v>
      </c>
      <c r="I989">
        <v>2.67</v>
      </c>
      <c r="J989">
        <v>1.2</v>
      </c>
      <c r="K989">
        <v>1.9</v>
      </c>
      <c r="L989">
        <v>1.1100000000000001</v>
      </c>
      <c r="M989">
        <v>2</v>
      </c>
      <c r="N989">
        <v>1</v>
      </c>
      <c r="O989">
        <v>3</v>
      </c>
      <c r="P989">
        <v>0</v>
      </c>
      <c r="Q989">
        <v>0</v>
      </c>
      <c r="R989">
        <v>0</v>
      </c>
      <c r="S989" t="s">
        <v>1417</v>
      </c>
      <c r="T989">
        <v>73</v>
      </c>
      <c r="U989">
        <v>4</v>
      </c>
      <c r="V989">
        <v>3</v>
      </c>
      <c r="W989">
        <v>4</v>
      </c>
      <c r="X989">
        <v>0</v>
      </c>
      <c r="Y989">
        <v>3</v>
      </c>
      <c r="Z989">
        <v>1</v>
      </c>
      <c r="AA989">
        <v>1</v>
      </c>
      <c r="AB989">
        <v>3</v>
      </c>
      <c r="AC989">
        <v>1</v>
      </c>
      <c r="AD989">
        <v>3</v>
      </c>
      <c r="AE989">
        <v>9</v>
      </c>
      <c r="AF989">
        <v>7</v>
      </c>
      <c r="AG989">
        <v>6</v>
      </c>
      <c r="AH989">
        <v>3</v>
      </c>
      <c r="AI989">
        <v>3</v>
      </c>
      <c r="AJ989">
        <v>4</v>
      </c>
      <c r="AK989">
        <v>21</v>
      </c>
      <c r="AL989">
        <v>11</v>
      </c>
      <c r="AM989">
        <v>47</v>
      </c>
      <c r="AN989">
        <v>53</v>
      </c>
      <c r="AO989">
        <v>1.24</v>
      </c>
      <c r="AP989">
        <v>0.87</v>
      </c>
      <c r="AQ989">
        <v>2.12</v>
      </c>
      <c r="AR989">
        <v>49</v>
      </c>
      <c r="AS989">
        <v>92</v>
      </c>
      <c r="AT989">
        <v>29</v>
      </c>
      <c r="AU989">
        <v>0</v>
      </c>
      <c r="AV989">
        <v>0</v>
      </c>
      <c r="AW989">
        <v>10</v>
      </c>
      <c r="AX989">
        <v>74</v>
      </c>
      <c r="AY989">
        <v>37</v>
      </c>
      <c r="AZ989">
        <v>92</v>
      </c>
      <c r="BA989">
        <v>13.1</v>
      </c>
      <c r="BB989">
        <v>3.6</v>
      </c>
      <c r="BC989">
        <v>1.67</v>
      </c>
      <c r="BD989">
        <v>3.4</v>
      </c>
      <c r="BE989">
        <v>4.5</v>
      </c>
      <c r="BF989">
        <f>(1/BC989+1/BD989+1/BE989-1)/3</f>
        <v>3.8380754830208939E-2</v>
      </c>
      <c r="BG989">
        <f>1/Table3[[#This Row],[odds_ft_home_team_win]]-Table3[[#This Row],[Margin/3]]</f>
        <v>0.56042164037937192</v>
      </c>
      <c r="BH989">
        <f>1/Table3[[#This Row],[odds_ft_draw]]-Table3[[#This Row],[Margin/3]]</f>
        <v>0.25573689222861462</v>
      </c>
      <c r="BI989">
        <f>1/Table3[[#This Row],[odds_ft_away_team_win]]-Table3[[#This Row],[Margin/3]]</f>
        <v>0.18384146739201326</v>
      </c>
      <c r="BJ989">
        <f>MROUND(Table3[[#This Row],[ProbH]]*100,2)/100</f>
        <v>0.56000000000000005</v>
      </c>
      <c r="BK989">
        <v>1.33</v>
      </c>
      <c r="BL989">
        <v>1.91</v>
      </c>
      <c r="BM989">
        <v>3.92</v>
      </c>
      <c r="BN989">
        <v>7.6</v>
      </c>
      <c r="BO989">
        <v>2.06</v>
      </c>
      <c r="BP989">
        <v>1.68</v>
      </c>
      <c r="BQ989" t="s">
        <v>770</v>
      </c>
      <c r="BR989">
        <f>VLOOKUP(Table3[[#This Row],[Reference]],metron,10,FALSE)</f>
        <v>2.6892488954344627</v>
      </c>
      <c r="BS989">
        <f>VLOOKUP(Table3[[#This Row],[Reference]],metron,11,FALSE)</f>
        <v>1.7546812539448771</v>
      </c>
      <c r="BT989">
        <f>VLOOKUP(Table3[[#This Row],[Reference]],metron,12,FALSE)</f>
        <v>0.93456764148958549</v>
      </c>
      <c r="BU989">
        <f>VLOOKUP(Table3[[#This Row],[Reference]],metron,13,FALSE)</f>
        <v>0.77824531874605507</v>
      </c>
      <c r="BV989">
        <f>VLOOKUP(Table3[[#This Row],[Reference]],metron,14,FALSE)</f>
        <v>0.41237113402061848</v>
      </c>
      <c r="BW989">
        <f>VLOOKUP(Table3[[#This Row],[Reference]],metron,15,FALSE)</f>
        <v>13.77153558052435</v>
      </c>
      <c r="BX989">
        <f>VLOOKUP(Table3[[#This Row],[Reference]],metron,16,FALSE)</f>
        <v>9.0445692883895124</v>
      </c>
      <c r="BY989">
        <f>VLOOKUP(Table3[[#This Row],[Reference]],metron,17,FALSE)</f>
        <v>6.0821292775665396</v>
      </c>
      <c r="BZ989">
        <f>VLOOKUP(Table3[[#This Row],[Reference]],metron,18,FALSE)</f>
        <v>3.8201520912547529</v>
      </c>
      <c r="CA989">
        <f>VLOOKUP(Table3[[#This Row],[Reference]],metron,19,FALSE)</f>
        <v>7.6894063029578108</v>
      </c>
      <c r="CB989">
        <f>VLOOKUP(Table3[[#This Row],[Reference]],metron,20,FALSE)</f>
        <v>5.224417197134759</v>
      </c>
      <c r="CC989">
        <f>VLOOKUP(Table3[[#This Row],[Reference]],metron,21,FALSE)</f>
        <v>12.297605473204101</v>
      </c>
      <c r="CD989">
        <f>VLOOKUP(Table3[[#This Row],[Reference]],metron,22,FALSE)</f>
        <v>13.310908399847969</v>
      </c>
      <c r="CE989">
        <f>VLOOKUP(Table3[[#This Row],[Reference]],metron,23,FALSE)</f>
        <v>1.3713126843657819</v>
      </c>
      <c r="CF989">
        <f>VLOOKUP(Table3[[#This Row],[Reference]],metron,24,FALSE)</f>
        <v>1.9516961651917399</v>
      </c>
      <c r="CG989">
        <f>VLOOKUP(Table3[[#This Row],[Reference]],metron,25,FALSE)</f>
        <v>6.6002949852507375E-2</v>
      </c>
      <c r="CH989">
        <f>VLOOKUP(Table3[[#This Row],[Reference]],metron,26,FALSE)</f>
        <v>0.1297935103244838</v>
      </c>
    </row>
    <row r="990" spans="1:86" hidden="1" x14ac:dyDescent="0.45">
      <c r="A990">
        <v>1634695500</v>
      </c>
      <c r="B990" t="s">
        <v>1418</v>
      </c>
      <c r="C990" t="s">
        <v>64</v>
      </c>
      <c r="D990" t="s">
        <v>65</v>
      </c>
      <c r="E990" t="s">
        <v>677</v>
      </c>
      <c r="F990" t="s">
        <v>671</v>
      </c>
      <c r="G990" t="s">
        <v>668</v>
      </c>
      <c r="H990">
        <v>14</v>
      </c>
      <c r="I990">
        <v>1.67</v>
      </c>
      <c r="J990">
        <v>1.5</v>
      </c>
      <c r="K990">
        <v>1.55</v>
      </c>
      <c r="L990">
        <v>1.5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U990">
        <v>4</v>
      </c>
      <c r="V990">
        <v>5</v>
      </c>
      <c r="W990">
        <v>3</v>
      </c>
      <c r="X990">
        <v>0</v>
      </c>
      <c r="Y990">
        <v>4</v>
      </c>
      <c r="Z990">
        <v>0</v>
      </c>
      <c r="AA990">
        <v>2</v>
      </c>
      <c r="AB990">
        <v>1</v>
      </c>
      <c r="AC990">
        <v>1</v>
      </c>
      <c r="AD990">
        <v>3</v>
      </c>
      <c r="AE990">
        <v>7</v>
      </c>
      <c r="AF990">
        <v>5</v>
      </c>
      <c r="AG990">
        <v>4</v>
      </c>
      <c r="AH990">
        <v>3</v>
      </c>
      <c r="AI990">
        <v>3</v>
      </c>
      <c r="AJ990">
        <v>2</v>
      </c>
      <c r="AK990">
        <v>12</v>
      </c>
      <c r="AL990">
        <v>21</v>
      </c>
      <c r="AM990">
        <v>49</v>
      </c>
      <c r="AN990">
        <v>51</v>
      </c>
      <c r="AO990">
        <v>1.1399999999999999</v>
      </c>
      <c r="AP990">
        <v>0.82</v>
      </c>
      <c r="AQ990">
        <v>1.67</v>
      </c>
      <c r="AR990">
        <v>42</v>
      </c>
      <c r="AS990">
        <v>59</v>
      </c>
      <c r="AT990">
        <v>25</v>
      </c>
      <c r="AU990">
        <v>0</v>
      </c>
      <c r="AV990">
        <v>0</v>
      </c>
      <c r="AW990">
        <v>25</v>
      </c>
      <c r="AX990">
        <v>59</v>
      </c>
      <c r="AY990">
        <v>25</v>
      </c>
      <c r="AZ990">
        <v>50</v>
      </c>
      <c r="BA990">
        <v>7.5</v>
      </c>
      <c r="BB990">
        <v>5.67</v>
      </c>
      <c r="BC990">
        <v>2.1</v>
      </c>
      <c r="BD990">
        <v>3.13</v>
      </c>
      <c r="BE990">
        <v>3.13</v>
      </c>
      <c r="BF990">
        <f>(1/BC990+1/BD990+1/BE990-1)/3</f>
        <v>3.8389370657741249E-2</v>
      </c>
      <c r="BG990">
        <f>1/Table3[[#This Row],[odds_ft_home_team_win]]-Table3[[#This Row],[Margin/3]]</f>
        <v>0.43780110553273494</v>
      </c>
      <c r="BH990">
        <f>1/Table3[[#This Row],[odds_ft_draw]]-Table3[[#This Row],[Margin/3]]</f>
        <v>0.28109944723363256</v>
      </c>
      <c r="BI990">
        <f>1/Table3[[#This Row],[odds_ft_away_team_win]]-Table3[[#This Row],[Margin/3]]</f>
        <v>0.28109944723363256</v>
      </c>
      <c r="BJ990">
        <f>MROUND(Table3[[#This Row],[ProbH]]*100,2)/100</f>
        <v>0.44</v>
      </c>
      <c r="BK990">
        <v>1.44</v>
      </c>
      <c r="BL990">
        <v>2.25</v>
      </c>
      <c r="BM990">
        <v>4.12</v>
      </c>
      <c r="BN990">
        <v>8.0500000000000007</v>
      </c>
      <c r="BO990">
        <v>1.96</v>
      </c>
      <c r="BP990">
        <v>1.76</v>
      </c>
      <c r="BQ990" t="s">
        <v>733</v>
      </c>
      <c r="BR990">
        <f>VLOOKUP(Table3[[#This Row],[Reference]],metron,10,FALSE)</f>
        <v>2.4807646356033461</v>
      </c>
      <c r="BS990">
        <f>VLOOKUP(Table3[[#This Row],[Reference]],metron,11,FALSE)</f>
        <v>1.4140979689366791</v>
      </c>
      <c r="BT990">
        <f>VLOOKUP(Table3[[#This Row],[Reference]],metron,12,FALSE)</f>
        <v>1.0666666666666671</v>
      </c>
      <c r="BU990">
        <f>VLOOKUP(Table3[[#This Row],[Reference]],metron,13,FALSE)</f>
        <v>0.62712066905615294</v>
      </c>
      <c r="BV990">
        <f>VLOOKUP(Table3[[#This Row],[Reference]],metron,14,FALSE)</f>
        <v>0.46009557945041818</v>
      </c>
      <c r="BW990">
        <f>VLOOKUP(Table3[[#This Row],[Reference]],metron,15,FALSE)</f>
        <v>12.56969280146722</v>
      </c>
      <c r="BX990">
        <f>VLOOKUP(Table3[[#This Row],[Reference]],metron,16,FALSE)</f>
        <v>9.8695552498853729</v>
      </c>
      <c r="BY990">
        <f>VLOOKUP(Table3[[#This Row],[Reference]],metron,17,FALSE)</f>
        <v>5.2754256787850897</v>
      </c>
      <c r="BZ990">
        <f>VLOOKUP(Table3[[#This Row],[Reference]],metron,18,FALSE)</f>
        <v>4.1279337321675103</v>
      </c>
      <c r="CA990">
        <f>VLOOKUP(Table3[[#This Row],[Reference]],metron,19,FALSE)</f>
        <v>7.2942671226821298</v>
      </c>
      <c r="CB990">
        <f>VLOOKUP(Table3[[#This Row],[Reference]],metron,20,FALSE)</f>
        <v>5.7416215177178627</v>
      </c>
      <c r="CC990">
        <f>VLOOKUP(Table3[[#This Row],[Reference]],metron,21,FALSE)</f>
        <v>12.897246007868549</v>
      </c>
      <c r="CD990">
        <f>VLOOKUP(Table3[[#This Row],[Reference]],metron,22,FALSE)</f>
        <v>13.507058551261281</v>
      </c>
      <c r="CE990">
        <f>VLOOKUP(Table3[[#This Row],[Reference]],metron,23,FALSE)</f>
        <v>1.576522702104098</v>
      </c>
      <c r="CF990">
        <f>VLOOKUP(Table3[[#This Row],[Reference]],metron,24,FALSE)</f>
        <v>1.917165005537099</v>
      </c>
      <c r="CG990">
        <f>VLOOKUP(Table3[[#This Row],[Reference]],metron,25,FALSE)</f>
        <v>8.4385382059800659E-2</v>
      </c>
      <c r="CH990">
        <f>VLOOKUP(Table3[[#This Row],[Reference]],metron,26,FALSE)</f>
        <v>0.1233665559246955</v>
      </c>
    </row>
    <row r="991" spans="1:86" hidden="1" x14ac:dyDescent="0.45">
      <c r="A991">
        <v>1634774400</v>
      </c>
      <c r="B991" t="s">
        <v>1419</v>
      </c>
      <c r="C991" t="s">
        <v>64</v>
      </c>
      <c r="D991" t="s">
        <v>65</v>
      </c>
      <c r="E991" t="s">
        <v>705</v>
      </c>
      <c r="F991" t="s">
        <v>660</v>
      </c>
      <c r="G991" t="s">
        <v>678</v>
      </c>
      <c r="H991">
        <v>14</v>
      </c>
      <c r="I991">
        <v>1.83</v>
      </c>
      <c r="J991">
        <v>0.67</v>
      </c>
      <c r="K991">
        <v>1.17</v>
      </c>
      <c r="L991">
        <v>1.28</v>
      </c>
      <c r="M991">
        <v>1</v>
      </c>
      <c r="N991">
        <v>1</v>
      </c>
      <c r="O991">
        <v>2</v>
      </c>
      <c r="P991">
        <v>0</v>
      </c>
      <c r="Q991">
        <v>0</v>
      </c>
      <c r="R991">
        <v>0</v>
      </c>
      <c r="S991">
        <v>56</v>
      </c>
      <c r="T991">
        <v>52</v>
      </c>
      <c r="U991">
        <v>4</v>
      </c>
      <c r="V991">
        <v>5</v>
      </c>
      <c r="W991">
        <v>2</v>
      </c>
      <c r="X991">
        <v>1</v>
      </c>
      <c r="Y991">
        <v>3</v>
      </c>
      <c r="Z991">
        <v>0</v>
      </c>
      <c r="AA991">
        <v>1</v>
      </c>
      <c r="AB991">
        <v>2</v>
      </c>
      <c r="AC991">
        <v>3</v>
      </c>
      <c r="AD991">
        <v>0</v>
      </c>
      <c r="AE991">
        <v>10</v>
      </c>
      <c r="AF991">
        <v>17</v>
      </c>
      <c r="AG991">
        <v>3</v>
      </c>
      <c r="AH991">
        <v>5</v>
      </c>
      <c r="AI991">
        <v>7</v>
      </c>
      <c r="AJ991">
        <v>12</v>
      </c>
      <c r="AK991">
        <v>9</v>
      </c>
      <c r="AL991">
        <v>19</v>
      </c>
      <c r="AM991">
        <v>41</v>
      </c>
      <c r="AN991">
        <v>59</v>
      </c>
      <c r="AO991">
        <v>1.1200000000000001</v>
      </c>
      <c r="AP991">
        <v>1.8</v>
      </c>
      <c r="AQ991">
        <v>2.67</v>
      </c>
      <c r="AR991">
        <v>67</v>
      </c>
      <c r="AS991">
        <v>84</v>
      </c>
      <c r="AT991">
        <v>67</v>
      </c>
      <c r="AU991">
        <v>25</v>
      </c>
      <c r="AV991">
        <v>0</v>
      </c>
      <c r="AW991">
        <v>50</v>
      </c>
      <c r="AX991">
        <v>83</v>
      </c>
      <c r="AY991">
        <v>33</v>
      </c>
      <c r="AZ991">
        <v>67</v>
      </c>
      <c r="BA991">
        <v>9.5</v>
      </c>
      <c r="BB991">
        <v>5.5</v>
      </c>
      <c r="BC991">
        <v>1.8</v>
      </c>
      <c r="BD991">
        <v>3.9</v>
      </c>
      <c r="BE991">
        <v>3.9</v>
      </c>
      <c r="BF991">
        <f>(1/BC991+1/BD991+1/BE991-1)/3</f>
        <v>2.2792022792022786E-2</v>
      </c>
      <c r="BG991">
        <f>1/Table3[[#This Row],[odds_ft_home_team_win]]-Table3[[#This Row],[Margin/3]]</f>
        <v>0.53276353276353283</v>
      </c>
      <c r="BH991">
        <f>1/Table3[[#This Row],[odds_ft_draw]]-Table3[[#This Row],[Margin/3]]</f>
        <v>0.23361823361823367</v>
      </c>
      <c r="BI991">
        <f>1/Table3[[#This Row],[odds_ft_away_team_win]]-Table3[[#This Row],[Margin/3]]</f>
        <v>0.23361823361823367</v>
      </c>
      <c r="BJ991">
        <f>MROUND(Table3[[#This Row],[ProbH]]*100,2)/100</f>
        <v>0.54</v>
      </c>
      <c r="BK991">
        <v>1.29</v>
      </c>
      <c r="BL991">
        <v>2</v>
      </c>
      <c r="BM991">
        <v>3.4</v>
      </c>
      <c r="BN991">
        <v>6.4</v>
      </c>
      <c r="BO991">
        <v>1.88</v>
      </c>
      <c r="BP991">
        <v>1.82</v>
      </c>
      <c r="BQ991" t="s">
        <v>723</v>
      </c>
      <c r="BR991">
        <f>VLOOKUP(Table3[[#This Row],[Reference]],metron,10,FALSE)</f>
        <v>2.6359702267612941</v>
      </c>
      <c r="BS991">
        <f>VLOOKUP(Table3[[#This Row],[Reference]],metron,11,FALSE)</f>
        <v>1.684957590444867</v>
      </c>
      <c r="BT991">
        <f>VLOOKUP(Table3[[#This Row],[Reference]],metron,12,FALSE)</f>
        <v>0.95101263631642718</v>
      </c>
      <c r="BU991">
        <f>VLOOKUP(Table3[[#This Row],[Reference]],metron,13,FALSE)</f>
        <v>0.72650164445213783</v>
      </c>
      <c r="BV991">
        <f>VLOOKUP(Table3[[#This Row],[Reference]],metron,14,FALSE)</f>
        <v>0.42097974727367138</v>
      </c>
      <c r="BW991">
        <f>VLOOKUP(Table3[[#This Row],[Reference]],metron,15,FALSE)</f>
        <v>13.338806970509379</v>
      </c>
      <c r="BX991">
        <f>VLOOKUP(Table3[[#This Row],[Reference]],metron,16,FALSE)</f>
        <v>9.2530160857908843</v>
      </c>
      <c r="BY991">
        <f>VLOOKUP(Table3[[#This Row],[Reference]],metron,17,FALSE)</f>
        <v>5.9915081521739131</v>
      </c>
      <c r="BZ991">
        <f>VLOOKUP(Table3[[#This Row],[Reference]],metron,18,FALSE)</f>
        <v>3.9772418478260869</v>
      </c>
      <c r="CA991">
        <f>VLOOKUP(Table3[[#This Row],[Reference]],metron,19,FALSE)</f>
        <v>7.3472988183354664</v>
      </c>
      <c r="CB991">
        <f>VLOOKUP(Table3[[#This Row],[Reference]],metron,20,FALSE)</f>
        <v>5.2757742379647974</v>
      </c>
      <c r="CC991">
        <f>VLOOKUP(Table3[[#This Row],[Reference]],metron,21,FALSE)</f>
        <v>12.59428182437032</v>
      </c>
      <c r="CD991">
        <f>VLOOKUP(Table3[[#This Row],[Reference]],metron,22,FALSE)</f>
        <v>13.577944179714089</v>
      </c>
      <c r="CE991">
        <f>VLOOKUP(Table3[[#This Row],[Reference]],metron,23,FALSE)</f>
        <v>1.4276913099870301</v>
      </c>
      <c r="CF991">
        <f>VLOOKUP(Table3[[#This Row],[Reference]],metron,24,FALSE)</f>
        <v>1.940985732814527</v>
      </c>
      <c r="CG991">
        <f>VLOOKUP(Table3[[#This Row],[Reference]],metron,25,FALSE)</f>
        <v>8.0739299610894946E-2</v>
      </c>
      <c r="CH991">
        <f>VLOOKUP(Table3[[#This Row],[Reference]],metron,26,FALSE)</f>
        <v>0.12743190661478601</v>
      </c>
    </row>
    <row r="992" spans="1:86" hidden="1" x14ac:dyDescent="0.45">
      <c r="A992">
        <v>1634774400</v>
      </c>
      <c r="B992" t="s">
        <v>1419</v>
      </c>
      <c r="C992" t="s">
        <v>64</v>
      </c>
      <c r="D992" t="s">
        <v>65</v>
      </c>
      <c r="E992" t="s">
        <v>667</v>
      </c>
      <c r="F992" t="s">
        <v>682</v>
      </c>
      <c r="G992" t="s">
        <v>725</v>
      </c>
      <c r="H992">
        <v>14</v>
      </c>
      <c r="I992">
        <v>1.5</v>
      </c>
      <c r="J992">
        <v>0.33</v>
      </c>
      <c r="K992">
        <v>1.55</v>
      </c>
      <c r="L992">
        <v>1.1000000000000001</v>
      </c>
      <c r="M992">
        <v>1</v>
      </c>
      <c r="N992">
        <v>2</v>
      </c>
      <c r="O992">
        <v>3</v>
      </c>
      <c r="P992">
        <v>1</v>
      </c>
      <c r="Q992">
        <v>0</v>
      </c>
      <c r="R992">
        <v>1</v>
      </c>
      <c r="S992">
        <v>60</v>
      </c>
      <c r="T992" t="s">
        <v>1420</v>
      </c>
      <c r="U992">
        <v>6</v>
      </c>
      <c r="V992">
        <v>0</v>
      </c>
      <c r="W992">
        <v>2</v>
      </c>
      <c r="X992">
        <v>0</v>
      </c>
      <c r="Y992">
        <v>6</v>
      </c>
      <c r="Z992">
        <v>0</v>
      </c>
      <c r="AA992">
        <v>1</v>
      </c>
      <c r="AB992">
        <v>1</v>
      </c>
      <c r="AC992">
        <v>1</v>
      </c>
      <c r="AD992">
        <v>5</v>
      </c>
      <c r="AE992">
        <v>17</v>
      </c>
      <c r="AF992">
        <v>8</v>
      </c>
      <c r="AG992">
        <v>7</v>
      </c>
      <c r="AH992">
        <v>4</v>
      </c>
      <c r="AI992">
        <v>10</v>
      </c>
      <c r="AJ992">
        <v>4</v>
      </c>
      <c r="AK992">
        <v>4</v>
      </c>
      <c r="AL992">
        <v>11</v>
      </c>
      <c r="AM992">
        <v>69</v>
      </c>
      <c r="AN992">
        <v>31</v>
      </c>
      <c r="AO992">
        <v>2.0699999999999998</v>
      </c>
      <c r="AP992">
        <v>0.99</v>
      </c>
      <c r="AQ992">
        <v>2.08</v>
      </c>
      <c r="AR992">
        <v>42</v>
      </c>
      <c r="AS992">
        <v>75</v>
      </c>
      <c r="AT992">
        <v>42</v>
      </c>
      <c r="AU992">
        <v>9</v>
      </c>
      <c r="AV992">
        <v>0</v>
      </c>
      <c r="AW992">
        <v>17</v>
      </c>
      <c r="AX992">
        <v>75</v>
      </c>
      <c r="AY992">
        <v>33</v>
      </c>
      <c r="AZ992">
        <v>75</v>
      </c>
      <c r="BA992">
        <v>10.17</v>
      </c>
      <c r="BB992">
        <v>5.33</v>
      </c>
      <c r="BC992">
        <v>1.56</v>
      </c>
      <c r="BD992">
        <v>3.88</v>
      </c>
      <c r="BE992">
        <v>5.9</v>
      </c>
      <c r="BF992">
        <f>(1/BC992+1/BD992+1/BE992-1)/3</f>
        <v>2.274970840408545E-2</v>
      </c>
      <c r="BG992">
        <f>1/Table3[[#This Row],[odds_ft_home_team_win]]-Table3[[#This Row],[Margin/3]]</f>
        <v>0.61827593262155556</v>
      </c>
      <c r="BH992">
        <f>1/Table3[[#This Row],[odds_ft_draw]]-Table3[[#This Row],[Margin/3]]</f>
        <v>0.23498225035880119</v>
      </c>
      <c r="BI992">
        <f>1/Table3[[#This Row],[odds_ft_away_team_win]]-Table3[[#This Row],[Margin/3]]</f>
        <v>0.14674181701964337</v>
      </c>
      <c r="BJ992">
        <f>MROUND(Table3[[#This Row],[ProbH]]*100,2)/100</f>
        <v>0.62</v>
      </c>
      <c r="BK992">
        <v>1.32</v>
      </c>
      <c r="BL992">
        <v>2.08</v>
      </c>
      <c r="BM992">
        <v>3.5</v>
      </c>
      <c r="BN992">
        <v>7.15</v>
      </c>
      <c r="BO992">
        <v>2.12</v>
      </c>
      <c r="BP992">
        <v>1.64</v>
      </c>
      <c r="BQ992" t="s">
        <v>736</v>
      </c>
      <c r="BR992">
        <f>VLOOKUP(Table3[[#This Row],[Reference]],metron,10,FALSE)</f>
        <v>2.7366666666666664</v>
      </c>
      <c r="BS992">
        <f>VLOOKUP(Table3[[#This Row],[Reference]],metron,11,FALSE)</f>
        <v>1.8681481481481479</v>
      </c>
      <c r="BT992">
        <f>VLOOKUP(Table3[[#This Row],[Reference]],metron,12,FALSE)</f>
        <v>0.86851851851851847</v>
      </c>
      <c r="BU992">
        <f>VLOOKUP(Table3[[#This Row],[Reference]],metron,13,FALSE)</f>
        <v>0.81333333333333335</v>
      </c>
      <c r="BV992">
        <f>VLOOKUP(Table3[[#This Row],[Reference]],metron,14,FALSE)</f>
        <v>0.38925925925925919</v>
      </c>
      <c r="BW992">
        <f>VLOOKUP(Table3[[#This Row],[Reference]],metron,15,FALSE)</f>
        <v>14.53422724064926</v>
      </c>
      <c r="BX992">
        <f>VLOOKUP(Table3[[#This Row],[Reference]],metron,16,FALSE)</f>
        <v>8.7882851093860275</v>
      </c>
      <c r="BY992">
        <f>VLOOKUP(Table3[[#This Row],[Reference]],metron,17,FALSE)</f>
        <v>6.3007953723788868</v>
      </c>
      <c r="BZ992">
        <f>VLOOKUP(Table3[[#This Row],[Reference]],metron,18,FALSE)</f>
        <v>3.681851048445409</v>
      </c>
      <c r="CA992">
        <f>VLOOKUP(Table3[[#This Row],[Reference]],metron,19,FALSE)</f>
        <v>8.2334318682703724</v>
      </c>
      <c r="CB992">
        <f>VLOOKUP(Table3[[#This Row],[Reference]],metron,20,FALSE)</f>
        <v>5.106434060940618</v>
      </c>
      <c r="CC992">
        <f>VLOOKUP(Table3[[#This Row],[Reference]],metron,21,FALSE)</f>
        <v>12.32150615496017</v>
      </c>
      <c r="CD992">
        <f>VLOOKUP(Table3[[#This Row],[Reference]],metron,22,FALSE)</f>
        <v>13.337436640115859</v>
      </c>
      <c r="CE992">
        <f>VLOOKUP(Table3[[#This Row],[Reference]],metron,23,FALSE)</f>
        <v>1.346101231190151</v>
      </c>
      <c r="CF992">
        <f>VLOOKUP(Table3[[#This Row],[Reference]],metron,24,FALSE)</f>
        <v>1.995212038303694</v>
      </c>
      <c r="CG992">
        <f>VLOOKUP(Table3[[#This Row],[Reference]],metron,25,FALSE)</f>
        <v>6.1559507523939808E-2</v>
      </c>
      <c r="CH992">
        <f>VLOOKUP(Table3[[#This Row],[Reference]],metron,26,FALSE)</f>
        <v>0.13201094391244869</v>
      </c>
    </row>
    <row r="993" spans="1:86" hidden="1" x14ac:dyDescent="0.45">
      <c r="A993">
        <v>1634781600</v>
      </c>
      <c r="B993" t="s">
        <v>1421</v>
      </c>
      <c r="C993" t="s">
        <v>64</v>
      </c>
      <c r="D993" t="s">
        <v>65</v>
      </c>
      <c r="E993" t="s">
        <v>661</v>
      </c>
      <c r="F993" t="s">
        <v>693</v>
      </c>
      <c r="G993" t="s">
        <v>760</v>
      </c>
      <c r="H993">
        <v>14</v>
      </c>
      <c r="I993">
        <v>1.33</v>
      </c>
      <c r="J993">
        <v>1.17</v>
      </c>
      <c r="K993">
        <v>2</v>
      </c>
      <c r="L993">
        <v>1.42</v>
      </c>
      <c r="M993">
        <v>3</v>
      </c>
      <c r="N993">
        <v>0</v>
      </c>
      <c r="O993">
        <v>3</v>
      </c>
      <c r="P993">
        <v>2</v>
      </c>
      <c r="Q993">
        <v>2</v>
      </c>
      <c r="R993">
        <v>0</v>
      </c>
      <c r="S993" t="s">
        <v>1422</v>
      </c>
      <c r="U993">
        <v>3</v>
      </c>
      <c r="V993">
        <v>6</v>
      </c>
      <c r="W993">
        <v>2</v>
      </c>
      <c r="X993">
        <v>0</v>
      </c>
      <c r="Y993">
        <v>2</v>
      </c>
      <c r="Z993">
        <v>0</v>
      </c>
      <c r="AA993">
        <v>1</v>
      </c>
      <c r="AB993">
        <v>1</v>
      </c>
      <c r="AC993">
        <v>0</v>
      </c>
      <c r="AD993">
        <v>2</v>
      </c>
      <c r="AE993">
        <v>12</v>
      </c>
      <c r="AF993">
        <v>17</v>
      </c>
      <c r="AG993">
        <v>6</v>
      </c>
      <c r="AH993">
        <v>7</v>
      </c>
      <c r="AI993">
        <v>6</v>
      </c>
      <c r="AJ993">
        <v>10</v>
      </c>
      <c r="AK993">
        <v>10</v>
      </c>
      <c r="AL993">
        <v>8</v>
      </c>
      <c r="AM993">
        <v>48</v>
      </c>
      <c r="AN993">
        <v>52</v>
      </c>
      <c r="AO993">
        <v>1.41</v>
      </c>
      <c r="AP993">
        <v>1.96</v>
      </c>
      <c r="AQ993">
        <v>2.17</v>
      </c>
      <c r="AR993">
        <v>59</v>
      </c>
      <c r="AS993">
        <v>75</v>
      </c>
      <c r="AT993">
        <v>42</v>
      </c>
      <c r="AU993">
        <v>17</v>
      </c>
      <c r="AV993">
        <v>0</v>
      </c>
      <c r="AW993">
        <v>25</v>
      </c>
      <c r="AX993">
        <v>75</v>
      </c>
      <c r="AY993">
        <v>17</v>
      </c>
      <c r="AZ993">
        <v>84</v>
      </c>
      <c r="BA993">
        <v>9.84</v>
      </c>
      <c r="BB993">
        <v>5</v>
      </c>
      <c r="BC993">
        <v>2</v>
      </c>
      <c r="BD993">
        <v>3.5</v>
      </c>
      <c r="BE993">
        <v>3.5</v>
      </c>
      <c r="BF993">
        <f>(1/BC993+1/BD993+1/BE993-1)/3</f>
        <v>2.3809523809523798E-2</v>
      </c>
      <c r="BG993">
        <f>1/Table3[[#This Row],[odds_ft_home_team_win]]-Table3[[#This Row],[Margin/3]]</f>
        <v>0.47619047619047622</v>
      </c>
      <c r="BH993">
        <f>1/Table3[[#This Row],[odds_ft_draw]]-Table3[[#This Row],[Margin/3]]</f>
        <v>0.26190476190476192</v>
      </c>
      <c r="BI993">
        <f>1/Table3[[#This Row],[odds_ft_away_team_win]]-Table3[[#This Row],[Margin/3]]</f>
        <v>0.26190476190476192</v>
      </c>
      <c r="BJ993">
        <f>MROUND(Table3[[#This Row],[ProbH]]*100,2)/100</f>
        <v>0.48</v>
      </c>
      <c r="BK993">
        <v>1.33</v>
      </c>
      <c r="BL993">
        <v>2.11</v>
      </c>
      <c r="BM993">
        <v>3.6</v>
      </c>
      <c r="BN993">
        <v>7.55</v>
      </c>
      <c r="BO993">
        <v>1.92</v>
      </c>
      <c r="BP993">
        <v>1.79</v>
      </c>
      <c r="BQ993" t="s">
        <v>715</v>
      </c>
      <c r="BR993">
        <f>VLOOKUP(Table3[[#This Row],[Reference]],metron,10,FALSE)</f>
        <v>2.5271929824561399</v>
      </c>
      <c r="BS993">
        <f>VLOOKUP(Table3[[#This Row],[Reference]],metron,11,FALSE)</f>
        <v>1.510877192982456</v>
      </c>
      <c r="BT993">
        <f>VLOOKUP(Table3[[#This Row],[Reference]],metron,12,FALSE)</f>
        <v>1.0163157894736841</v>
      </c>
      <c r="BU993">
        <f>VLOOKUP(Table3[[#This Row],[Reference]],metron,13,FALSE)</f>
        <v>0.67350877192982461</v>
      </c>
      <c r="BV993">
        <f>VLOOKUP(Table3[[#This Row],[Reference]],metron,14,FALSE)</f>
        <v>0.4442105263157895</v>
      </c>
      <c r="BW993">
        <f>VLOOKUP(Table3[[#This Row],[Reference]],metron,15,FALSE)</f>
        <v>12.80980392156863</v>
      </c>
      <c r="BX993">
        <f>VLOOKUP(Table3[[#This Row],[Reference]],metron,16,FALSE)</f>
        <v>9.6872549019607845</v>
      </c>
      <c r="BY993">
        <f>VLOOKUP(Table3[[#This Row],[Reference]],metron,17,FALSE)</f>
        <v>5.6491169610129957</v>
      </c>
      <c r="BZ993">
        <f>VLOOKUP(Table3[[#This Row],[Reference]],metron,18,FALSE)</f>
        <v>4.1379540153282237</v>
      </c>
      <c r="CA993">
        <f>VLOOKUP(Table3[[#This Row],[Reference]],metron,19,FALSE)</f>
        <v>7.1606869605556343</v>
      </c>
      <c r="CB993">
        <f>VLOOKUP(Table3[[#This Row],[Reference]],metron,20,FALSE)</f>
        <v>5.5493008866325608</v>
      </c>
      <c r="CC993">
        <f>VLOOKUP(Table3[[#This Row],[Reference]],metron,21,FALSE)</f>
        <v>12.9029029029029</v>
      </c>
      <c r="CD993">
        <f>VLOOKUP(Table3[[#This Row],[Reference]],metron,22,FALSE)</f>
        <v>13.75508842175509</v>
      </c>
      <c r="CE993">
        <f>VLOOKUP(Table3[[#This Row],[Reference]],metron,23,FALSE)</f>
        <v>1.5287356321839081</v>
      </c>
      <c r="CF993">
        <f>VLOOKUP(Table3[[#This Row],[Reference]],metron,24,FALSE)</f>
        <v>1.9664750957854411</v>
      </c>
      <c r="CG993">
        <f>VLOOKUP(Table3[[#This Row],[Reference]],metron,25,FALSE)</f>
        <v>8.8441890166028103E-2</v>
      </c>
      <c r="CH993">
        <f>VLOOKUP(Table3[[#This Row],[Reference]],metron,26,FALSE)</f>
        <v>0.13409961685823751</v>
      </c>
    </row>
    <row r="994" spans="1:86" hidden="1" x14ac:dyDescent="0.45">
      <c r="A994">
        <v>1634781960</v>
      </c>
      <c r="B994" t="s">
        <v>1423</v>
      </c>
      <c r="C994" t="s">
        <v>64</v>
      </c>
      <c r="D994" t="s">
        <v>65</v>
      </c>
      <c r="E994" t="s">
        <v>676</v>
      </c>
      <c r="F994" t="s">
        <v>666</v>
      </c>
      <c r="G994" t="s">
        <v>987</v>
      </c>
      <c r="H994">
        <v>14</v>
      </c>
      <c r="I994">
        <v>0.86</v>
      </c>
      <c r="J994">
        <v>1.17</v>
      </c>
      <c r="K994">
        <v>1.35</v>
      </c>
      <c r="L994">
        <v>1.32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U994">
        <v>5</v>
      </c>
      <c r="V994">
        <v>6</v>
      </c>
      <c r="W994">
        <v>1</v>
      </c>
      <c r="X994">
        <v>0</v>
      </c>
      <c r="Y994">
        <v>3</v>
      </c>
      <c r="Z994">
        <v>0</v>
      </c>
      <c r="AA994">
        <v>1</v>
      </c>
      <c r="AB994">
        <v>0</v>
      </c>
      <c r="AC994">
        <v>0</v>
      </c>
      <c r="AD994">
        <v>3</v>
      </c>
      <c r="AE994">
        <v>10</v>
      </c>
      <c r="AF994">
        <v>11</v>
      </c>
      <c r="AG994">
        <v>4</v>
      </c>
      <c r="AH994">
        <v>5</v>
      </c>
      <c r="AI994">
        <v>6</v>
      </c>
      <c r="AJ994">
        <v>6</v>
      </c>
      <c r="AK994">
        <v>13</v>
      </c>
      <c r="AL994">
        <v>12</v>
      </c>
      <c r="AM994">
        <v>33</v>
      </c>
      <c r="AN994">
        <v>67</v>
      </c>
      <c r="AO994">
        <v>1.22</v>
      </c>
      <c r="AP994">
        <v>1.29</v>
      </c>
      <c r="AQ994">
        <v>1.32</v>
      </c>
      <c r="AR994">
        <v>29</v>
      </c>
      <c r="AS994">
        <v>44</v>
      </c>
      <c r="AT994">
        <v>22</v>
      </c>
      <c r="AU994">
        <v>7</v>
      </c>
      <c r="AV994">
        <v>0</v>
      </c>
      <c r="AW994">
        <v>7</v>
      </c>
      <c r="AX994">
        <v>43</v>
      </c>
      <c r="AY994">
        <v>23</v>
      </c>
      <c r="AZ994">
        <v>52</v>
      </c>
      <c r="BA994">
        <v>10.47</v>
      </c>
      <c r="BB994">
        <v>4.96</v>
      </c>
      <c r="BC994">
        <v>2.6</v>
      </c>
      <c r="BD994">
        <v>3.5</v>
      </c>
      <c r="BE994">
        <v>2.5</v>
      </c>
      <c r="BF994">
        <f>(1/BC994+1/BD994+1/BE994-1)/3</f>
        <v>2.3443223443223433E-2</v>
      </c>
      <c r="BG994">
        <f>1/Table3[[#This Row],[odds_ft_home_team_win]]-Table3[[#This Row],[Margin/3]]</f>
        <v>0.36117216117216117</v>
      </c>
      <c r="BH994">
        <f>1/Table3[[#This Row],[odds_ft_draw]]-Table3[[#This Row],[Margin/3]]</f>
        <v>0.26227106227106228</v>
      </c>
      <c r="BI994">
        <f>1/Table3[[#This Row],[odds_ft_away_team_win]]-Table3[[#This Row],[Margin/3]]</f>
        <v>0.37655677655677661</v>
      </c>
      <c r="BJ994">
        <f>MROUND(Table3[[#This Row],[ProbH]]*100,2)/100</f>
        <v>0.36</v>
      </c>
      <c r="BK994">
        <v>1.38</v>
      </c>
      <c r="BL994">
        <v>2.1800000000000002</v>
      </c>
      <c r="BM994">
        <v>3.9</v>
      </c>
      <c r="BN994">
        <v>8.0500000000000007</v>
      </c>
      <c r="BO994">
        <v>1.93</v>
      </c>
      <c r="BP994">
        <v>1.78</v>
      </c>
      <c r="BQ994" t="s">
        <v>680</v>
      </c>
      <c r="BR994">
        <f>VLOOKUP(Table3[[#This Row],[Reference]],metron,10,FALSE)</f>
        <v>2.5110350525197691</v>
      </c>
      <c r="BS994">
        <f>VLOOKUP(Table3[[#This Row],[Reference]],metron,11,FALSE)</f>
        <v>1.269326094653606</v>
      </c>
      <c r="BT994">
        <f>VLOOKUP(Table3[[#This Row],[Reference]],metron,12,FALSE)</f>
        <v>1.2417089578661631</v>
      </c>
      <c r="BU994">
        <f>VLOOKUP(Table3[[#This Row],[Reference]],metron,13,FALSE)</f>
        <v>0.56586402266288949</v>
      </c>
      <c r="BV994">
        <f>VLOOKUP(Table3[[#This Row],[Reference]],metron,14,FALSE)</f>
        <v>0.55158168083097259</v>
      </c>
      <c r="BW994">
        <f>VLOOKUP(Table3[[#This Row],[Reference]],metron,15,FALSE)</f>
        <v>11.49400826446281</v>
      </c>
      <c r="BX994">
        <f>VLOOKUP(Table3[[#This Row],[Reference]],metron,16,FALSE)</f>
        <v>10.507231404958681</v>
      </c>
      <c r="BY994">
        <f>VLOOKUP(Table3[[#This Row],[Reference]],metron,17,FALSE)</f>
        <v>4.9238790406673623</v>
      </c>
      <c r="BZ994">
        <f>VLOOKUP(Table3[[#This Row],[Reference]],metron,18,FALSE)</f>
        <v>4.6296141814389991</v>
      </c>
      <c r="CA994">
        <f>VLOOKUP(Table3[[#This Row],[Reference]],metron,19,FALSE)</f>
        <v>6.5701292237954476</v>
      </c>
      <c r="CB994">
        <f>VLOOKUP(Table3[[#This Row],[Reference]],metron,20,FALSE)</f>
        <v>5.8776172235196817</v>
      </c>
      <c r="CC994">
        <f>VLOOKUP(Table3[[#This Row],[Reference]],metron,21,FALSE)</f>
        <v>12.798739495798319</v>
      </c>
      <c r="CD994">
        <f>VLOOKUP(Table3[[#This Row],[Reference]],metron,22,FALSE)</f>
        <v>12.98844537815126</v>
      </c>
      <c r="CE994">
        <f>VLOOKUP(Table3[[#This Row],[Reference]],metron,23,FALSE)</f>
        <v>1.604928297313674</v>
      </c>
      <c r="CF994">
        <f>VLOOKUP(Table3[[#This Row],[Reference]],metron,24,FALSE)</f>
        <v>1.791961219955565</v>
      </c>
      <c r="CG994">
        <f>VLOOKUP(Table3[[#This Row],[Reference]],metron,25,FALSE)</f>
        <v>8.887093516461321E-2</v>
      </c>
      <c r="CH994">
        <f>VLOOKUP(Table3[[#This Row],[Reference]],metron,26,FALSE)</f>
        <v>0.11694607150070691</v>
      </c>
    </row>
    <row r="995" spans="1:86" hidden="1" x14ac:dyDescent="0.45">
      <c r="A995">
        <v>1634954400</v>
      </c>
      <c r="B995" t="s">
        <v>1424</v>
      </c>
      <c r="C995" t="s">
        <v>64</v>
      </c>
      <c r="D995" t="s">
        <v>65</v>
      </c>
      <c r="E995" t="s">
        <v>699</v>
      </c>
      <c r="F995" t="s">
        <v>683</v>
      </c>
      <c r="G995" t="s">
        <v>710</v>
      </c>
      <c r="H995">
        <v>15</v>
      </c>
      <c r="I995">
        <v>1.71</v>
      </c>
      <c r="J995">
        <v>0.56999999999999995</v>
      </c>
      <c r="K995">
        <v>1.71</v>
      </c>
      <c r="L995">
        <v>0.65</v>
      </c>
      <c r="M995">
        <v>2</v>
      </c>
      <c r="N995">
        <v>1</v>
      </c>
      <c r="O995">
        <v>3</v>
      </c>
      <c r="P995">
        <v>1</v>
      </c>
      <c r="Q995">
        <v>0</v>
      </c>
      <c r="R995">
        <v>1</v>
      </c>
      <c r="S995" t="s">
        <v>1425</v>
      </c>
      <c r="T995">
        <v>32</v>
      </c>
      <c r="U995">
        <v>4</v>
      </c>
      <c r="V995">
        <v>6</v>
      </c>
      <c r="W995">
        <v>1</v>
      </c>
      <c r="X995">
        <v>0</v>
      </c>
      <c r="Y995">
        <v>1</v>
      </c>
      <c r="Z995">
        <v>0</v>
      </c>
      <c r="AA995">
        <v>0</v>
      </c>
      <c r="AB995">
        <v>1</v>
      </c>
      <c r="AC995">
        <v>0</v>
      </c>
      <c r="AD995">
        <v>1</v>
      </c>
      <c r="AE995">
        <v>6</v>
      </c>
      <c r="AF995">
        <v>10</v>
      </c>
      <c r="AG995">
        <v>3</v>
      </c>
      <c r="AH995">
        <v>2</v>
      </c>
      <c r="AI995">
        <v>3</v>
      </c>
      <c r="AJ995">
        <v>8</v>
      </c>
      <c r="AK995">
        <v>15</v>
      </c>
      <c r="AL995">
        <v>15</v>
      </c>
      <c r="AM995">
        <v>46</v>
      </c>
      <c r="AN995">
        <v>54</v>
      </c>
      <c r="AO995">
        <v>0.79</v>
      </c>
      <c r="AP995">
        <v>1.07</v>
      </c>
      <c r="AQ995">
        <v>2.2200000000000002</v>
      </c>
      <c r="AR995">
        <v>50</v>
      </c>
      <c r="AS995">
        <v>72</v>
      </c>
      <c r="AT995">
        <v>43</v>
      </c>
      <c r="AU995">
        <v>22</v>
      </c>
      <c r="AV995">
        <v>0</v>
      </c>
      <c r="AW995">
        <v>29</v>
      </c>
      <c r="AX995">
        <v>65</v>
      </c>
      <c r="AY995">
        <v>43</v>
      </c>
      <c r="AZ995">
        <v>71</v>
      </c>
      <c r="BA995">
        <v>6.86</v>
      </c>
      <c r="BB995">
        <v>6.14</v>
      </c>
      <c r="BC995">
        <v>2.7</v>
      </c>
      <c r="BD995">
        <v>2.8</v>
      </c>
      <c r="BE995">
        <v>3</v>
      </c>
      <c r="BF995">
        <f>(1/BC995+1/BD995+1/BE995-1)/3</f>
        <v>2.0282186948853569E-2</v>
      </c>
      <c r="BG995">
        <f>1/Table3[[#This Row],[odds_ft_home_team_win]]-Table3[[#This Row],[Margin/3]]</f>
        <v>0.35008818342151676</v>
      </c>
      <c r="BH995">
        <f>1/Table3[[#This Row],[odds_ft_draw]]-Table3[[#This Row],[Margin/3]]</f>
        <v>0.33686067019400356</v>
      </c>
      <c r="BI995">
        <f>1/Table3[[#This Row],[odds_ft_away_team_win]]-Table3[[#This Row],[Margin/3]]</f>
        <v>0.31305114638447973</v>
      </c>
      <c r="BJ995">
        <f>MROUND(Table3[[#This Row],[ProbH]]*100,2)/100</f>
        <v>0.36</v>
      </c>
      <c r="BK995">
        <v>1.53</v>
      </c>
      <c r="BL995">
        <v>2.2000000000000002</v>
      </c>
      <c r="BM995">
        <v>0</v>
      </c>
      <c r="BN995">
        <v>0</v>
      </c>
      <c r="BO995">
        <v>0</v>
      </c>
      <c r="BP995">
        <v>0</v>
      </c>
      <c r="BQ995" t="s">
        <v>702</v>
      </c>
      <c r="BR995">
        <f>VLOOKUP(Table3[[#This Row],[Reference]],metron,10,FALSE)</f>
        <v>2.5110350525197691</v>
      </c>
      <c r="BS995">
        <f>VLOOKUP(Table3[[#This Row],[Reference]],metron,11,FALSE)</f>
        <v>1.269326094653606</v>
      </c>
      <c r="BT995">
        <f>VLOOKUP(Table3[[#This Row],[Reference]],metron,12,FALSE)</f>
        <v>1.2417089578661631</v>
      </c>
      <c r="BU995">
        <f>VLOOKUP(Table3[[#This Row],[Reference]],metron,13,FALSE)</f>
        <v>0.56586402266288949</v>
      </c>
      <c r="BV995">
        <f>VLOOKUP(Table3[[#This Row],[Reference]],metron,14,FALSE)</f>
        <v>0.55158168083097259</v>
      </c>
      <c r="BW995">
        <f>VLOOKUP(Table3[[#This Row],[Reference]],metron,15,FALSE)</f>
        <v>11.49400826446281</v>
      </c>
      <c r="BX995">
        <f>VLOOKUP(Table3[[#This Row],[Reference]],metron,16,FALSE)</f>
        <v>10.507231404958681</v>
      </c>
      <c r="BY995">
        <f>VLOOKUP(Table3[[#This Row],[Reference]],metron,17,FALSE)</f>
        <v>4.9238790406673623</v>
      </c>
      <c r="BZ995">
        <f>VLOOKUP(Table3[[#This Row],[Reference]],metron,18,FALSE)</f>
        <v>4.6296141814389991</v>
      </c>
      <c r="CA995">
        <f>VLOOKUP(Table3[[#This Row],[Reference]],metron,19,FALSE)</f>
        <v>6.5701292237954476</v>
      </c>
      <c r="CB995">
        <f>VLOOKUP(Table3[[#This Row],[Reference]],metron,20,FALSE)</f>
        <v>5.8776172235196817</v>
      </c>
      <c r="CC995">
        <f>VLOOKUP(Table3[[#This Row],[Reference]],metron,21,FALSE)</f>
        <v>12.798739495798319</v>
      </c>
      <c r="CD995">
        <f>VLOOKUP(Table3[[#This Row],[Reference]],metron,22,FALSE)</f>
        <v>12.98844537815126</v>
      </c>
      <c r="CE995">
        <f>VLOOKUP(Table3[[#This Row],[Reference]],metron,23,FALSE)</f>
        <v>1.604928297313674</v>
      </c>
      <c r="CF995">
        <f>VLOOKUP(Table3[[#This Row],[Reference]],metron,24,FALSE)</f>
        <v>1.791961219955565</v>
      </c>
      <c r="CG995">
        <f>VLOOKUP(Table3[[#This Row],[Reference]],metron,25,FALSE)</f>
        <v>8.887093516461321E-2</v>
      </c>
      <c r="CH995">
        <f>VLOOKUP(Table3[[#This Row],[Reference]],metron,26,FALSE)</f>
        <v>0.11694607150070691</v>
      </c>
    </row>
    <row r="996" spans="1:86" hidden="1" x14ac:dyDescent="0.45">
      <c r="A996">
        <v>1635026400</v>
      </c>
      <c r="B996" t="s">
        <v>1426</v>
      </c>
      <c r="C996" t="s">
        <v>64</v>
      </c>
      <c r="D996" t="s">
        <v>65</v>
      </c>
      <c r="E996" t="s">
        <v>700</v>
      </c>
      <c r="F996" t="s">
        <v>667</v>
      </c>
      <c r="G996" t="s">
        <v>662</v>
      </c>
      <c r="H996">
        <v>15</v>
      </c>
      <c r="I996">
        <v>1.29</v>
      </c>
      <c r="J996">
        <v>1.67</v>
      </c>
      <c r="K996">
        <v>1.38</v>
      </c>
      <c r="L996">
        <v>1.4</v>
      </c>
      <c r="M996">
        <v>0</v>
      </c>
      <c r="N996">
        <v>1</v>
      </c>
      <c r="O996">
        <v>1</v>
      </c>
      <c r="P996">
        <v>0</v>
      </c>
      <c r="Q996">
        <v>0</v>
      </c>
      <c r="R996">
        <v>0</v>
      </c>
      <c r="T996">
        <v>66</v>
      </c>
      <c r="U996">
        <v>3</v>
      </c>
      <c r="V996">
        <v>6</v>
      </c>
      <c r="W996">
        <v>5</v>
      </c>
      <c r="X996">
        <v>1</v>
      </c>
      <c r="Y996">
        <v>2</v>
      </c>
      <c r="Z996">
        <v>0</v>
      </c>
      <c r="AA996">
        <v>2</v>
      </c>
      <c r="AB996">
        <v>4</v>
      </c>
      <c r="AC996">
        <v>1</v>
      </c>
      <c r="AD996">
        <v>1</v>
      </c>
      <c r="AE996">
        <v>13</v>
      </c>
      <c r="AF996">
        <v>11</v>
      </c>
      <c r="AG996">
        <v>7</v>
      </c>
      <c r="AH996">
        <v>5</v>
      </c>
      <c r="AI996">
        <v>6</v>
      </c>
      <c r="AJ996">
        <v>6</v>
      </c>
      <c r="AK996">
        <v>23</v>
      </c>
      <c r="AL996">
        <v>9</v>
      </c>
      <c r="AM996">
        <v>41</v>
      </c>
      <c r="AN996">
        <v>59</v>
      </c>
      <c r="AO996">
        <v>1.51</v>
      </c>
      <c r="AP996">
        <v>1.38</v>
      </c>
      <c r="AQ996">
        <v>2.4</v>
      </c>
      <c r="AR996">
        <v>37</v>
      </c>
      <c r="AS996">
        <v>77</v>
      </c>
      <c r="AT996">
        <v>40</v>
      </c>
      <c r="AU996">
        <v>24</v>
      </c>
      <c r="AV996">
        <v>0</v>
      </c>
      <c r="AW996">
        <v>23</v>
      </c>
      <c r="AX996">
        <v>70</v>
      </c>
      <c r="AY996">
        <v>38</v>
      </c>
      <c r="AZ996">
        <v>77</v>
      </c>
      <c r="BA996">
        <v>9.57</v>
      </c>
      <c r="BB996">
        <v>4.0999999999999996</v>
      </c>
      <c r="BC996">
        <v>2.91</v>
      </c>
      <c r="BD996">
        <v>3.24</v>
      </c>
      <c r="BE996">
        <v>2.5299999999999998</v>
      </c>
      <c r="BF996">
        <f>(1/BC996+1/BD996+1/BE996-1)/3</f>
        <v>1.5847167996179429E-2</v>
      </c>
      <c r="BG996">
        <f>1/Table3[[#This Row],[odds_ft_home_team_win]]-Table3[[#This Row],[Margin/3]]</f>
        <v>0.32779544368766939</v>
      </c>
      <c r="BH996">
        <f>1/Table3[[#This Row],[odds_ft_draw]]-Table3[[#This Row],[Margin/3]]</f>
        <v>0.29279480731246255</v>
      </c>
      <c r="BI996">
        <f>1/Table3[[#This Row],[odds_ft_away_team_win]]-Table3[[#This Row],[Margin/3]]</f>
        <v>0.37940974899986807</v>
      </c>
      <c r="BJ996">
        <f>MROUND(Table3[[#This Row],[ProbH]]*100,2)/100</f>
        <v>0.32</v>
      </c>
      <c r="BK996">
        <v>1.4</v>
      </c>
      <c r="BL996">
        <v>2.1</v>
      </c>
      <c r="BM996">
        <v>4.13</v>
      </c>
      <c r="BN996">
        <v>8.1</v>
      </c>
      <c r="BO996">
        <v>2</v>
      </c>
      <c r="BP996">
        <v>1.8</v>
      </c>
      <c r="BQ996" t="s">
        <v>711</v>
      </c>
      <c r="BR996">
        <f>VLOOKUP(Table3[[#This Row],[Reference]],metron,10,FALSE)</f>
        <v>2.5313454284174597</v>
      </c>
      <c r="BS996">
        <f>VLOOKUP(Table3[[#This Row],[Reference]],metron,11,FALSE)</f>
        <v>1.210167055864918</v>
      </c>
      <c r="BT996">
        <f>VLOOKUP(Table3[[#This Row],[Reference]],metron,12,FALSE)</f>
        <v>1.3211783725525419</v>
      </c>
      <c r="BU996">
        <f>VLOOKUP(Table3[[#This Row],[Reference]],metron,13,FALSE)</f>
        <v>0.53135669362084459</v>
      </c>
      <c r="BV996">
        <f>VLOOKUP(Table3[[#This Row],[Reference]],metron,14,FALSE)</f>
        <v>0.55633423180592989</v>
      </c>
      <c r="BW996">
        <f>VLOOKUP(Table3[[#This Row],[Reference]],metron,15,FALSE)</f>
        <v>11.21109010712035</v>
      </c>
      <c r="BX996">
        <f>VLOOKUP(Table3[[#This Row],[Reference]],metron,16,FALSE)</f>
        <v>11.01700787401575</v>
      </c>
      <c r="BY996">
        <f>VLOOKUP(Table3[[#This Row],[Reference]],metron,17,FALSE)</f>
        <v>4.6792332268370611</v>
      </c>
      <c r="BZ996">
        <f>VLOOKUP(Table3[[#This Row],[Reference]],metron,18,FALSE)</f>
        <v>4.7080804854679013</v>
      </c>
      <c r="CA996">
        <f>VLOOKUP(Table3[[#This Row],[Reference]],metron,19,FALSE)</f>
        <v>6.5318568802832893</v>
      </c>
      <c r="CB996">
        <f>VLOOKUP(Table3[[#This Row],[Reference]],metron,20,FALSE)</f>
        <v>6.3089273885478487</v>
      </c>
      <c r="CC996">
        <f>VLOOKUP(Table3[[#This Row],[Reference]],metron,21,FALSE)</f>
        <v>12.72547770700637</v>
      </c>
      <c r="CD996">
        <f>VLOOKUP(Table3[[#This Row],[Reference]],metron,22,FALSE)</f>
        <v>13.06847133757962</v>
      </c>
      <c r="CE996">
        <f>VLOOKUP(Table3[[#This Row],[Reference]],metron,23,FALSE)</f>
        <v>1.6902356902356901</v>
      </c>
      <c r="CF996">
        <f>VLOOKUP(Table3[[#This Row],[Reference]],metron,24,FALSE)</f>
        <v>1.8050198959289869</v>
      </c>
      <c r="CG996">
        <f>VLOOKUP(Table3[[#This Row],[Reference]],metron,25,FALSE)</f>
        <v>0.105907560453015</v>
      </c>
      <c r="CH996">
        <f>VLOOKUP(Table3[[#This Row],[Reference]],metron,26,FALSE)</f>
        <v>0.1141720232629324</v>
      </c>
    </row>
    <row r="997" spans="1:86" hidden="1" x14ac:dyDescent="0.45">
      <c r="A997">
        <v>1635026760</v>
      </c>
      <c r="B997" t="s">
        <v>1427</v>
      </c>
      <c r="C997" t="s">
        <v>64</v>
      </c>
      <c r="D997" t="s">
        <v>65</v>
      </c>
      <c r="E997" t="s">
        <v>704</v>
      </c>
      <c r="F997" t="s">
        <v>660</v>
      </c>
      <c r="G997" t="s">
        <v>760</v>
      </c>
      <c r="H997">
        <v>15</v>
      </c>
      <c r="I997">
        <v>2</v>
      </c>
      <c r="J997">
        <v>0.71</v>
      </c>
      <c r="K997">
        <v>1.79</v>
      </c>
      <c r="L997">
        <v>1.28</v>
      </c>
      <c r="M997">
        <v>0</v>
      </c>
      <c r="N997">
        <v>1</v>
      </c>
      <c r="O997">
        <v>1</v>
      </c>
      <c r="P997">
        <v>0</v>
      </c>
      <c r="Q997">
        <v>0</v>
      </c>
      <c r="R997">
        <v>0</v>
      </c>
      <c r="T997" t="s">
        <v>1428</v>
      </c>
      <c r="U997">
        <v>3</v>
      </c>
      <c r="V997">
        <v>5</v>
      </c>
      <c r="W997">
        <v>1</v>
      </c>
      <c r="X997">
        <v>0</v>
      </c>
      <c r="Y997">
        <v>3</v>
      </c>
      <c r="Z997">
        <v>0</v>
      </c>
      <c r="AA997">
        <v>0</v>
      </c>
      <c r="AB997">
        <v>1</v>
      </c>
      <c r="AC997">
        <v>1</v>
      </c>
      <c r="AD997">
        <v>2</v>
      </c>
      <c r="AE997">
        <v>13</v>
      </c>
      <c r="AF997">
        <v>17</v>
      </c>
      <c r="AG997">
        <v>2</v>
      </c>
      <c r="AH997">
        <v>5</v>
      </c>
      <c r="AI997">
        <v>11</v>
      </c>
      <c r="AJ997">
        <v>12</v>
      </c>
      <c r="AK997">
        <v>16</v>
      </c>
      <c r="AL997">
        <v>9</v>
      </c>
      <c r="AM997">
        <v>48</v>
      </c>
      <c r="AN997">
        <v>52</v>
      </c>
      <c r="AO997">
        <v>1.23</v>
      </c>
      <c r="AP997">
        <v>1.7</v>
      </c>
      <c r="AQ997">
        <v>1.93</v>
      </c>
      <c r="AR997">
        <v>36</v>
      </c>
      <c r="AS997">
        <v>71</v>
      </c>
      <c r="AT997">
        <v>29</v>
      </c>
      <c r="AU997">
        <v>7</v>
      </c>
      <c r="AV997">
        <v>0</v>
      </c>
      <c r="AW997">
        <v>7</v>
      </c>
      <c r="AX997">
        <v>71</v>
      </c>
      <c r="AY997">
        <v>36</v>
      </c>
      <c r="AZ997">
        <v>71</v>
      </c>
      <c r="BA997">
        <v>8.14</v>
      </c>
      <c r="BB997">
        <v>4.8499999999999996</v>
      </c>
      <c r="BC997">
        <v>1.49</v>
      </c>
      <c r="BD997">
        <v>4.24</v>
      </c>
      <c r="BE997">
        <v>7.2</v>
      </c>
      <c r="BF997">
        <f>(1/BC997+1/BD997+1/BE997-1)/3</f>
        <v>1.529296169665928E-2</v>
      </c>
      <c r="BG997">
        <f>1/Table3[[#This Row],[odds_ft_home_team_win]]-Table3[[#This Row],[Margin/3]]</f>
        <v>0.65584797790065619</v>
      </c>
      <c r="BH997">
        <f>1/Table3[[#This Row],[odds_ft_draw]]-Table3[[#This Row],[Margin/3]]</f>
        <v>0.22055609490711428</v>
      </c>
      <c r="BI997">
        <f>1/Table3[[#This Row],[odds_ft_away_team_win]]-Table3[[#This Row],[Margin/3]]</f>
        <v>0.12359592719222962</v>
      </c>
      <c r="BJ997">
        <f>MROUND(Table3[[#This Row],[ProbH]]*100,2)/100</f>
        <v>0.66</v>
      </c>
      <c r="BK997">
        <v>1.33</v>
      </c>
      <c r="BL997">
        <v>2</v>
      </c>
      <c r="BM997">
        <v>3.63</v>
      </c>
      <c r="BN997">
        <v>7</v>
      </c>
      <c r="BO997">
        <v>2.2000000000000002</v>
      </c>
      <c r="BP997">
        <v>1.62</v>
      </c>
      <c r="BQ997" t="s">
        <v>1255</v>
      </c>
      <c r="BR997">
        <f>VLOOKUP(Table3[[#This Row],[Reference]],metron,10,FALSE)</f>
        <v>2.9251336898395728</v>
      </c>
      <c r="BS997">
        <f>VLOOKUP(Table3[[#This Row],[Reference]],metron,11,FALSE)</f>
        <v>2.089675030851502</v>
      </c>
      <c r="BT997">
        <f>VLOOKUP(Table3[[#This Row],[Reference]],metron,12,FALSE)</f>
        <v>0.8354586589880707</v>
      </c>
      <c r="BU997">
        <f>VLOOKUP(Table3[[#This Row],[Reference]],metron,13,FALSE)</f>
        <v>0.92472233648704238</v>
      </c>
      <c r="BV997">
        <f>VLOOKUP(Table3[[#This Row],[Reference]],metron,14,FALSE)</f>
        <v>0.35252982311805842</v>
      </c>
      <c r="BW997">
        <f>VLOOKUP(Table3[[#This Row],[Reference]],metron,15,FALSE)</f>
        <v>15.366666666666671</v>
      </c>
      <c r="BX997">
        <f>VLOOKUP(Table3[[#This Row],[Reference]],metron,16,FALSE)</f>
        <v>8.5234848484848484</v>
      </c>
      <c r="BY997">
        <f>VLOOKUP(Table3[[#This Row],[Reference]],metron,17,FALSE)</f>
        <v>6.6873065015479876</v>
      </c>
      <c r="BZ997">
        <f>VLOOKUP(Table3[[#This Row],[Reference]],metron,18,FALSE)</f>
        <v>3.3490712074303399</v>
      </c>
      <c r="CA997">
        <f>VLOOKUP(Table3[[#This Row],[Reference]],metron,19,FALSE)</f>
        <v>8.679360165118684</v>
      </c>
      <c r="CB997">
        <f>VLOOKUP(Table3[[#This Row],[Reference]],metron,20,FALSE)</f>
        <v>5.1744136410545085</v>
      </c>
      <c r="CC997">
        <f>VLOOKUP(Table3[[#This Row],[Reference]],metron,21,FALSE)</f>
        <v>12.62384615384615</v>
      </c>
      <c r="CD997">
        <f>VLOOKUP(Table3[[#This Row],[Reference]],metron,22,FALSE)</f>
        <v>13.844615384615381</v>
      </c>
      <c r="CE997">
        <f>VLOOKUP(Table3[[#This Row],[Reference]],metron,23,FALSE)</f>
        <v>1.369710467706013</v>
      </c>
      <c r="CF997">
        <f>VLOOKUP(Table3[[#This Row],[Reference]],metron,24,FALSE)</f>
        <v>2.0920564216778019</v>
      </c>
      <c r="CG997">
        <f>VLOOKUP(Table3[[#This Row],[Reference]],metron,25,FALSE)</f>
        <v>7.126948775055679E-2</v>
      </c>
      <c r="CH997">
        <f>VLOOKUP(Table3[[#This Row],[Reference]],metron,26,FALSE)</f>
        <v>0.13214550853749071</v>
      </c>
    </row>
    <row r="998" spans="1:86" hidden="1" x14ac:dyDescent="0.45">
      <c r="A998">
        <v>1635033600</v>
      </c>
      <c r="B998" t="s">
        <v>1429</v>
      </c>
      <c r="C998" t="s">
        <v>64</v>
      </c>
      <c r="D998" t="s">
        <v>65</v>
      </c>
      <c r="E998" t="s">
        <v>694</v>
      </c>
      <c r="F998" t="s">
        <v>661</v>
      </c>
      <c r="G998" t="s">
        <v>735</v>
      </c>
      <c r="H998">
        <v>15</v>
      </c>
      <c r="I998">
        <v>2.71</v>
      </c>
      <c r="J998">
        <v>1.57</v>
      </c>
      <c r="K998">
        <v>1.9</v>
      </c>
      <c r="L998">
        <v>1.48</v>
      </c>
      <c r="M998">
        <v>1</v>
      </c>
      <c r="N998">
        <v>0</v>
      </c>
      <c r="O998">
        <v>1</v>
      </c>
      <c r="P998">
        <v>0</v>
      </c>
      <c r="Q998">
        <v>0</v>
      </c>
      <c r="R998">
        <v>0</v>
      </c>
      <c r="S998">
        <v>53</v>
      </c>
      <c r="U998">
        <v>2</v>
      </c>
      <c r="V998">
        <v>5</v>
      </c>
      <c r="W998">
        <v>1</v>
      </c>
      <c r="X998">
        <v>0</v>
      </c>
      <c r="Y998">
        <v>1</v>
      </c>
      <c r="Z998">
        <v>0</v>
      </c>
      <c r="AA998">
        <v>0</v>
      </c>
      <c r="AB998">
        <v>1</v>
      </c>
      <c r="AC998">
        <v>1</v>
      </c>
      <c r="AD998">
        <v>0</v>
      </c>
      <c r="AE998">
        <v>6</v>
      </c>
      <c r="AF998">
        <v>13</v>
      </c>
      <c r="AG998">
        <v>2</v>
      </c>
      <c r="AH998">
        <v>5</v>
      </c>
      <c r="AI998">
        <v>4</v>
      </c>
      <c r="AJ998">
        <v>8</v>
      </c>
      <c r="AK998">
        <v>9</v>
      </c>
      <c r="AL998">
        <v>8</v>
      </c>
      <c r="AM998">
        <v>39</v>
      </c>
      <c r="AN998">
        <v>61</v>
      </c>
      <c r="AO998">
        <v>0.85</v>
      </c>
      <c r="AP998">
        <v>1.48</v>
      </c>
      <c r="AQ998">
        <v>2.36</v>
      </c>
      <c r="AR998">
        <v>43</v>
      </c>
      <c r="AS998">
        <v>93</v>
      </c>
      <c r="AT998">
        <v>43</v>
      </c>
      <c r="AU998">
        <v>7</v>
      </c>
      <c r="AV998">
        <v>0</v>
      </c>
      <c r="AW998">
        <v>15</v>
      </c>
      <c r="AX998">
        <v>72</v>
      </c>
      <c r="AY998">
        <v>50</v>
      </c>
      <c r="AZ998">
        <v>86</v>
      </c>
      <c r="BA998">
        <v>8.43</v>
      </c>
      <c r="BB998">
        <v>3.29</v>
      </c>
      <c r="BC998">
        <v>2.0099999999999998</v>
      </c>
      <c r="BD998">
        <v>3.4</v>
      </c>
      <c r="BE998">
        <v>3.92</v>
      </c>
      <c r="BF998">
        <f>(1/BC998+1/BD998+1/BE998-1)/3</f>
        <v>1.5577375228698434E-2</v>
      </c>
      <c r="BG998">
        <f>1/Table3[[#This Row],[odds_ft_home_team_win]]-Table3[[#This Row],[Margin/3]]</f>
        <v>0.48193506258224689</v>
      </c>
      <c r="BH998">
        <f>1/Table3[[#This Row],[odds_ft_draw]]-Table3[[#This Row],[Margin/3]]</f>
        <v>0.27854027183012509</v>
      </c>
      <c r="BI998">
        <f>1/Table3[[#This Row],[odds_ft_away_team_win]]-Table3[[#This Row],[Margin/3]]</f>
        <v>0.23952466558762811</v>
      </c>
      <c r="BJ998">
        <f>MROUND(Table3[[#This Row],[ProbH]]*100,2)/100</f>
        <v>0.48</v>
      </c>
      <c r="BK998">
        <v>1.4</v>
      </c>
      <c r="BL998">
        <v>2.2000000000000002</v>
      </c>
      <c r="BM998">
        <v>4.1500000000000004</v>
      </c>
      <c r="BN998">
        <v>8.15</v>
      </c>
      <c r="BO998">
        <v>1.91</v>
      </c>
      <c r="BP998">
        <v>1.8</v>
      </c>
      <c r="BQ998" t="s">
        <v>770</v>
      </c>
      <c r="BR998">
        <f>VLOOKUP(Table3[[#This Row],[Reference]],metron,10,FALSE)</f>
        <v>2.5271929824561399</v>
      </c>
      <c r="BS998">
        <f>VLOOKUP(Table3[[#This Row],[Reference]],metron,11,FALSE)</f>
        <v>1.510877192982456</v>
      </c>
      <c r="BT998">
        <f>VLOOKUP(Table3[[#This Row],[Reference]],metron,12,FALSE)</f>
        <v>1.0163157894736841</v>
      </c>
      <c r="BU998">
        <f>VLOOKUP(Table3[[#This Row],[Reference]],metron,13,FALSE)</f>
        <v>0.67350877192982461</v>
      </c>
      <c r="BV998">
        <f>VLOOKUP(Table3[[#This Row],[Reference]],metron,14,FALSE)</f>
        <v>0.4442105263157895</v>
      </c>
      <c r="BW998">
        <f>VLOOKUP(Table3[[#This Row],[Reference]],metron,15,FALSE)</f>
        <v>12.80980392156863</v>
      </c>
      <c r="BX998">
        <f>VLOOKUP(Table3[[#This Row],[Reference]],metron,16,FALSE)</f>
        <v>9.6872549019607845</v>
      </c>
      <c r="BY998">
        <f>VLOOKUP(Table3[[#This Row],[Reference]],metron,17,FALSE)</f>
        <v>5.6491169610129957</v>
      </c>
      <c r="BZ998">
        <f>VLOOKUP(Table3[[#This Row],[Reference]],metron,18,FALSE)</f>
        <v>4.1379540153282237</v>
      </c>
      <c r="CA998">
        <f>VLOOKUP(Table3[[#This Row],[Reference]],metron,19,FALSE)</f>
        <v>7.1606869605556343</v>
      </c>
      <c r="CB998">
        <f>VLOOKUP(Table3[[#This Row],[Reference]],metron,20,FALSE)</f>
        <v>5.5493008866325608</v>
      </c>
      <c r="CC998">
        <f>VLOOKUP(Table3[[#This Row],[Reference]],metron,21,FALSE)</f>
        <v>12.9029029029029</v>
      </c>
      <c r="CD998">
        <f>VLOOKUP(Table3[[#This Row],[Reference]],metron,22,FALSE)</f>
        <v>13.75508842175509</v>
      </c>
      <c r="CE998">
        <f>VLOOKUP(Table3[[#This Row],[Reference]],metron,23,FALSE)</f>
        <v>1.5287356321839081</v>
      </c>
      <c r="CF998">
        <f>VLOOKUP(Table3[[#This Row],[Reference]],metron,24,FALSE)</f>
        <v>1.9664750957854411</v>
      </c>
      <c r="CG998">
        <f>VLOOKUP(Table3[[#This Row],[Reference]],metron,25,FALSE)</f>
        <v>8.8441890166028103E-2</v>
      </c>
      <c r="CH998">
        <f>VLOOKUP(Table3[[#This Row],[Reference]],metron,26,FALSE)</f>
        <v>0.13409961685823751</v>
      </c>
    </row>
    <row r="999" spans="1:86" hidden="1" x14ac:dyDescent="0.45">
      <c r="A999">
        <v>1635040800</v>
      </c>
      <c r="B999" t="s">
        <v>1430</v>
      </c>
      <c r="C999" t="s">
        <v>64</v>
      </c>
      <c r="D999" t="s">
        <v>65</v>
      </c>
      <c r="E999" t="s">
        <v>666</v>
      </c>
      <c r="F999" t="s">
        <v>671</v>
      </c>
      <c r="G999" t="s">
        <v>743</v>
      </c>
      <c r="H999">
        <v>15</v>
      </c>
      <c r="I999">
        <v>1.43</v>
      </c>
      <c r="J999">
        <v>1.43</v>
      </c>
      <c r="K999">
        <v>1.47</v>
      </c>
      <c r="L999">
        <v>1.5</v>
      </c>
      <c r="M999">
        <v>1</v>
      </c>
      <c r="N999">
        <v>1</v>
      </c>
      <c r="O999">
        <v>2</v>
      </c>
      <c r="P999">
        <v>1</v>
      </c>
      <c r="Q999">
        <v>0</v>
      </c>
      <c r="R999">
        <v>1</v>
      </c>
      <c r="S999" t="s">
        <v>89</v>
      </c>
      <c r="T999">
        <v>45</v>
      </c>
      <c r="U999">
        <v>7</v>
      </c>
      <c r="V999">
        <v>2</v>
      </c>
      <c r="W999">
        <v>3</v>
      </c>
      <c r="X999">
        <v>0</v>
      </c>
      <c r="Y999">
        <v>5</v>
      </c>
      <c r="Z999">
        <v>0</v>
      </c>
      <c r="AA999">
        <v>1</v>
      </c>
      <c r="AB999">
        <v>2</v>
      </c>
      <c r="AC999">
        <v>0</v>
      </c>
      <c r="AD999">
        <v>5</v>
      </c>
      <c r="AE999">
        <v>8</v>
      </c>
      <c r="AF999">
        <v>7</v>
      </c>
      <c r="AG999">
        <v>4</v>
      </c>
      <c r="AH999">
        <v>2</v>
      </c>
      <c r="AI999">
        <v>4</v>
      </c>
      <c r="AJ999">
        <v>5</v>
      </c>
      <c r="AK999">
        <v>10</v>
      </c>
      <c r="AL999">
        <v>9</v>
      </c>
      <c r="AM999">
        <v>55</v>
      </c>
      <c r="AN999">
        <v>45</v>
      </c>
      <c r="AO999">
        <v>1.3</v>
      </c>
      <c r="AP999">
        <v>0.87</v>
      </c>
      <c r="AQ999">
        <v>2</v>
      </c>
      <c r="AR999">
        <v>50</v>
      </c>
      <c r="AS999">
        <v>64</v>
      </c>
      <c r="AT999">
        <v>43</v>
      </c>
      <c r="AU999">
        <v>7</v>
      </c>
      <c r="AV999">
        <v>0</v>
      </c>
      <c r="AW999">
        <v>29</v>
      </c>
      <c r="AX999">
        <v>72</v>
      </c>
      <c r="AY999">
        <v>36</v>
      </c>
      <c r="AZ999">
        <v>58</v>
      </c>
      <c r="BA999">
        <v>9.14</v>
      </c>
      <c r="BB999">
        <v>5.86</v>
      </c>
      <c r="BC999">
        <v>2.63</v>
      </c>
      <c r="BD999">
        <v>3</v>
      </c>
      <c r="BE999">
        <v>2.6</v>
      </c>
      <c r="BF999">
        <f>(1/BC999+1/BD999+1/BE999-1)/3</f>
        <v>3.2725618276949087E-2</v>
      </c>
      <c r="BG999">
        <f>1/Table3[[#This Row],[odds_ft_home_team_win]]-Table3[[#This Row],[Margin/3]]</f>
        <v>0.34750251860518022</v>
      </c>
      <c r="BH999">
        <f>1/Table3[[#This Row],[odds_ft_draw]]-Table3[[#This Row],[Margin/3]]</f>
        <v>0.30060771505638423</v>
      </c>
      <c r="BI999">
        <f>1/Table3[[#This Row],[odds_ft_away_team_win]]-Table3[[#This Row],[Margin/3]]</f>
        <v>0.35188976633843549</v>
      </c>
      <c r="BJ999">
        <f>MROUND(Table3[[#This Row],[ProbH]]*100,2)/100</f>
        <v>0.34</v>
      </c>
      <c r="BK999">
        <v>1.5</v>
      </c>
      <c r="BL999">
        <v>2.46</v>
      </c>
      <c r="BM999">
        <v>4.68</v>
      </c>
      <c r="BN999">
        <v>9.25</v>
      </c>
      <c r="BO999">
        <v>2.1</v>
      </c>
      <c r="BP999">
        <v>1.73</v>
      </c>
      <c r="BQ999" t="s">
        <v>669</v>
      </c>
      <c r="BR999">
        <f>VLOOKUP(Table3[[#This Row],[Reference]],metron,10,FALSE)</f>
        <v>2.5229727551184897</v>
      </c>
      <c r="BS999">
        <f>VLOOKUP(Table3[[#This Row],[Reference]],metron,11,FALSE)</f>
        <v>1.228921489601805</v>
      </c>
      <c r="BT999">
        <f>VLOOKUP(Table3[[#This Row],[Reference]],metron,12,FALSE)</f>
        <v>1.2940512655166849</v>
      </c>
      <c r="BU999">
        <f>VLOOKUP(Table3[[#This Row],[Reference]],metron,13,FALSE)</f>
        <v>0.53240890035472432</v>
      </c>
      <c r="BV999">
        <f>VLOOKUP(Table3[[#This Row],[Reference]],metron,14,FALSE)</f>
        <v>0.56514027732989358</v>
      </c>
      <c r="BW999">
        <f>VLOOKUP(Table3[[#This Row],[Reference]],metron,15,FALSE)</f>
        <v>11.417888124439131</v>
      </c>
      <c r="BX999">
        <f>VLOOKUP(Table3[[#This Row],[Reference]],metron,16,FALSE)</f>
        <v>10.76308704756207</v>
      </c>
      <c r="BY999">
        <f>VLOOKUP(Table3[[#This Row],[Reference]],metron,17,FALSE)</f>
        <v>4.8317672021824798</v>
      </c>
      <c r="BZ999">
        <f>VLOOKUP(Table3[[#This Row],[Reference]],metron,18,FALSE)</f>
        <v>4.6698999696877843</v>
      </c>
      <c r="CA999">
        <f>VLOOKUP(Table3[[#This Row],[Reference]],metron,19,FALSE)</f>
        <v>6.5861209222566508</v>
      </c>
      <c r="CB999">
        <f>VLOOKUP(Table3[[#This Row],[Reference]],metron,20,FALSE)</f>
        <v>6.093187077874286</v>
      </c>
      <c r="CC999">
        <f>VLOOKUP(Table3[[#This Row],[Reference]],metron,21,FALSE)</f>
        <v>12.685679611650491</v>
      </c>
      <c r="CD999">
        <f>VLOOKUP(Table3[[#This Row],[Reference]],metron,22,FALSE)</f>
        <v>13.02639563106796</v>
      </c>
      <c r="CE999">
        <f>VLOOKUP(Table3[[#This Row],[Reference]],metron,23,FALSE)</f>
        <v>1.6481211768132831</v>
      </c>
      <c r="CF999">
        <f>VLOOKUP(Table3[[#This Row],[Reference]],metron,24,FALSE)</f>
        <v>1.8572676958928049</v>
      </c>
      <c r="CG999">
        <f>VLOOKUP(Table3[[#This Row],[Reference]],metron,25,FALSE)</f>
        <v>9.641712787649287E-2</v>
      </c>
      <c r="CH999">
        <f>VLOOKUP(Table3[[#This Row],[Reference]],metron,26,FALSE)</f>
        <v>0.11302068161957469</v>
      </c>
    </row>
    <row r="1000" spans="1:86" hidden="1" x14ac:dyDescent="0.45">
      <c r="A1000">
        <v>1635094800</v>
      </c>
      <c r="B1000" t="s">
        <v>1431</v>
      </c>
      <c r="C1000" t="s">
        <v>64</v>
      </c>
      <c r="D1000" t="s">
        <v>65</v>
      </c>
      <c r="E1000" t="s">
        <v>682</v>
      </c>
      <c r="F1000" t="s">
        <v>676</v>
      </c>
      <c r="G1000" t="s">
        <v>673</v>
      </c>
      <c r="H1000">
        <v>15</v>
      </c>
      <c r="I1000">
        <v>1.5</v>
      </c>
      <c r="J1000">
        <v>0.33</v>
      </c>
      <c r="K1000">
        <v>1.58</v>
      </c>
      <c r="L1000">
        <v>0.53</v>
      </c>
      <c r="M1000">
        <v>3</v>
      </c>
      <c r="N1000">
        <v>1</v>
      </c>
      <c r="O1000">
        <v>4</v>
      </c>
      <c r="P1000">
        <v>1</v>
      </c>
      <c r="Q1000">
        <v>1</v>
      </c>
      <c r="R1000">
        <v>0</v>
      </c>
      <c r="S1000" t="s">
        <v>1432</v>
      </c>
      <c r="T1000">
        <v>65</v>
      </c>
      <c r="U1000">
        <v>7</v>
      </c>
      <c r="V1000">
        <v>4</v>
      </c>
      <c r="W1000">
        <v>3</v>
      </c>
      <c r="X1000">
        <v>0</v>
      </c>
      <c r="Y1000">
        <v>1</v>
      </c>
      <c r="Z1000">
        <v>0</v>
      </c>
      <c r="AA1000">
        <v>2</v>
      </c>
      <c r="AB1000">
        <v>1</v>
      </c>
      <c r="AC1000">
        <v>1</v>
      </c>
      <c r="AD1000">
        <v>0</v>
      </c>
      <c r="AE1000">
        <v>18</v>
      </c>
      <c r="AF1000">
        <v>12</v>
      </c>
      <c r="AG1000">
        <v>5</v>
      </c>
      <c r="AH1000">
        <v>6</v>
      </c>
      <c r="AI1000">
        <v>13</v>
      </c>
      <c r="AJ1000">
        <v>6</v>
      </c>
      <c r="AK1000">
        <v>11</v>
      </c>
      <c r="AL1000">
        <v>10</v>
      </c>
      <c r="AM1000">
        <v>49</v>
      </c>
      <c r="AN1000">
        <v>51</v>
      </c>
      <c r="AO1000">
        <v>1.79</v>
      </c>
      <c r="AP1000">
        <v>1.38</v>
      </c>
      <c r="AQ1000">
        <v>2</v>
      </c>
      <c r="AR1000">
        <v>42</v>
      </c>
      <c r="AS1000">
        <v>67</v>
      </c>
      <c r="AT1000">
        <v>34</v>
      </c>
      <c r="AU1000">
        <v>17</v>
      </c>
      <c r="AV1000">
        <v>9</v>
      </c>
      <c r="AW1000">
        <v>25</v>
      </c>
      <c r="AX1000">
        <v>42</v>
      </c>
      <c r="AY1000">
        <v>34</v>
      </c>
      <c r="AZ1000">
        <v>67</v>
      </c>
      <c r="BA1000">
        <v>7</v>
      </c>
      <c r="BB1000">
        <v>5.33</v>
      </c>
      <c r="BC1000">
        <v>2.19</v>
      </c>
      <c r="BD1000">
        <v>3.28</v>
      </c>
      <c r="BE1000">
        <v>3.36</v>
      </c>
      <c r="BF1000">
        <f>(1/BC1000+1/BD1000+1/BE1000-1)/3</f>
        <v>1.9706033655248516E-2</v>
      </c>
      <c r="BG1000">
        <f>1/Table3[[#This Row],[odds_ft_home_team_win]]-Table3[[#This Row],[Margin/3]]</f>
        <v>0.43691497091096154</v>
      </c>
      <c r="BH1000">
        <f>1/Table3[[#This Row],[odds_ft_draw]]-Table3[[#This Row],[Margin/3]]</f>
        <v>0.28517201512523926</v>
      </c>
      <c r="BI1000">
        <f>1/Table3[[#This Row],[odds_ft_away_team_win]]-Table3[[#This Row],[Margin/3]]</f>
        <v>0.27791301396379908</v>
      </c>
      <c r="BJ1000">
        <f>MROUND(Table3[[#This Row],[ProbH]]*100,2)/100</f>
        <v>0.44</v>
      </c>
      <c r="BK1000">
        <v>1.4</v>
      </c>
      <c r="BL1000">
        <v>2.2000000000000002</v>
      </c>
      <c r="BM1000">
        <v>3.98</v>
      </c>
      <c r="BN1000">
        <v>7.85</v>
      </c>
      <c r="BO1000">
        <v>1.91</v>
      </c>
      <c r="BP1000">
        <v>1.8</v>
      </c>
      <c r="BQ1000" t="s">
        <v>675</v>
      </c>
      <c r="BR1000">
        <f>VLOOKUP(Table3[[#This Row],[Reference]],metron,10,FALSE)</f>
        <v>2.4807646356033461</v>
      </c>
      <c r="BS1000">
        <f>VLOOKUP(Table3[[#This Row],[Reference]],metron,11,FALSE)</f>
        <v>1.4140979689366791</v>
      </c>
      <c r="BT1000">
        <f>VLOOKUP(Table3[[#This Row],[Reference]],metron,12,FALSE)</f>
        <v>1.0666666666666671</v>
      </c>
      <c r="BU1000">
        <f>VLOOKUP(Table3[[#This Row],[Reference]],metron,13,FALSE)</f>
        <v>0.62712066905615294</v>
      </c>
      <c r="BV1000">
        <f>VLOOKUP(Table3[[#This Row],[Reference]],metron,14,FALSE)</f>
        <v>0.46009557945041818</v>
      </c>
      <c r="BW1000">
        <f>VLOOKUP(Table3[[#This Row],[Reference]],metron,15,FALSE)</f>
        <v>12.56969280146722</v>
      </c>
      <c r="BX1000">
        <f>VLOOKUP(Table3[[#This Row],[Reference]],metron,16,FALSE)</f>
        <v>9.8695552498853729</v>
      </c>
      <c r="BY1000">
        <f>VLOOKUP(Table3[[#This Row],[Reference]],metron,17,FALSE)</f>
        <v>5.2754256787850897</v>
      </c>
      <c r="BZ1000">
        <f>VLOOKUP(Table3[[#This Row],[Reference]],metron,18,FALSE)</f>
        <v>4.1279337321675103</v>
      </c>
      <c r="CA1000">
        <f>VLOOKUP(Table3[[#This Row],[Reference]],metron,19,FALSE)</f>
        <v>7.2942671226821298</v>
      </c>
      <c r="CB1000">
        <f>VLOOKUP(Table3[[#This Row],[Reference]],metron,20,FALSE)</f>
        <v>5.7416215177178627</v>
      </c>
      <c r="CC1000">
        <f>VLOOKUP(Table3[[#This Row],[Reference]],metron,21,FALSE)</f>
        <v>12.897246007868549</v>
      </c>
      <c r="CD1000">
        <f>VLOOKUP(Table3[[#This Row],[Reference]],metron,22,FALSE)</f>
        <v>13.507058551261281</v>
      </c>
      <c r="CE1000">
        <f>VLOOKUP(Table3[[#This Row],[Reference]],metron,23,FALSE)</f>
        <v>1.576522702104098</v>
      </c>
      <c r="CF1000">
        <f>VLOOKUP(Table3[[#This Row],[Reference]],metron,24,FALSE)</f>
        <v>1.917165005537099</v>
      </c>
      <c r="CG1000">
        <f>VLOOKUP(Table3[[#This Row],[Reference]],metron,25,FALSE)</f>
        <v>8.4385382059800659E-2</v>
      </c>
      <c r="CH1000">
        <f>VLOOKUP(Table3[[#This Row],[Reference]],metron,26,FALSE)</f>
        <v>0.1233665559246955</v>
      </c>
    </row>
    <row r="1001" spans="1:86" x14ac:dyDescent="0.45">
      <c r="A1001">
        <v>1635120000</v>
      </c>
      <c r="B1001" t="s">
        <v>1433</v>
      </c>
      <c r="C1001" t="s">
        <v>64</v>
      </c>
      <c r="D1001" t="s">
        <v>65</v>
      </c>
      <c r="E1001" t="s">
        <v>688</v>
      </c>
      <c r="F1001" t="s">
        <v>677</v>
      </c>
      <c r="G1001" t="s">
        <v>678</v>
      </c>
      <c r="H1001">
        <v>15</v>
      </c>
      <c r="I1001">
        <v>0.83</v>
      </c>
      <c r="J1001">
        <v>1.71</v>
      </c>
      <c r="K1001">
        <v>1.1100000000000001</v>
      </c>
      <c r="L1001">
        <v>1.68</v>
      </c>
      <c r="M1001">
        <v>2</v>
      </c>
      <c r="N1001">
        <v>6</v>
      </c>
      <c r="O1001">
        <v>8</v>
      </c>
      <c r="P1001">
        <v>4</v>
      </c>
      <c r="Q1001">
        <v>0</v>
      </c>
      <c r="R1001">
        <v>4</v>
      </c>
      <c r="S1001" t="s">
        <v>1434</v>
      </c>
      <c r="T1001" t="s">
        <v>1435</v>
      </c>
      <c r="U1001">
        <v>5</v>
      </c>
      <c r="V1001">
        <v>8</v>
      </c>
      <c r="W1001">
        <v>1</v>
      </c>
      <c r="X1001">
        <v>0</v>
      </c>
      <c r="Y1001">
        <v>0</v>
      </c>
      <c r="Z1001">
        <v>0</v>
      </c>
      <c r="AA1001">
        <v>0</v>
      </c>
      <c r="AB1001">
        <v>1</v>
      </c>
      <c r="AC1001">
        <v>0</v>
      </c>
      <c r="AD1001">
        <v>0</v>
      </c>
      <c r="AE1001">
        <v>12</v>
      </c>
      <c r="AF1001">
        <v>21</v>
      </c>
      <c r="AG1001">
        <v>7</v>
      </c>
      <c r="AH1001">
        <v>7</v>
      </c>
      <c r="AI1001">
        <v>5</v>
      </c>
      <c r="AJ1001">
        <v>14</v>
      </c>
      <c r="AK1001">
        <v>9</v>
      </c>
      <c r="AL1001">
        <v>12</v>
      </c>
      <c r="AM1001">
        <v>48</v>
      </c>
      <c r="AN1001">
        <v>52</v>
      </c>
      <c r="AO1001">
        <v>1.56</v>
      </c>
      <c r="AP1001">
        <v>2.06</v>
      </c>
      <c r="AQ1001">
        <v>1.8</v>
      </c>
      <c r="AR1001">
        <v>31</v>
      </c>
      <c r="AS1001">
        <v>55</v>
      </c>
      <c r="AT1001">
        <v>24</v>
      </c>
      <c r="AU1001">
        <v>9</v>
      </c>
      <c r="AV1001">
        <v>9</v>
      </c>
      <c r="AW1001">
        <v>16</v>
      </c>
      <c r="AX1001">
        <v>77</v>
      </c>
      <c r="AY1001">
        <v>9</v>
      </c>
      <c r="AZ1001">
        <v>63</v>
      </c>
      <c r="BA1001">
        <v>11.6</v>
      </c>
      <c r="BB1001">
        <v>4.03</v>
      </c>
      <c r="BC1001">
        <v>2.65</v>
      </c>
      <c r="BD1001">
        <v>3.1</v>
      </c>
      <c r="BE1001">
        <v>2.65</v>
      </c>
      <c r="BF1001">
        <f>(1/BC1001+1/BD1001+1/BE1001-1)/3</f>
        <v>2.5765875431121927E-2</v>
      </c>
      <c r="BG1001">
        <f>1/Table3[[#This Row],[odds_ft_home_team_win]]-Table3[[#This Row],[Margin/3]]</f>
        <v>0.35159261513491585</v>
      </c>
      <c r="BH1001">
        <f>1/Table3[[#This Row],[odds_ft_draw]]-Table3[[#This Row],[Margin/3]]</f>
        <v>0.2968147697301684</v>
      </c>
      <c r="BI1001">
        <f>1/Table3[[#This Row],[odds_ft_away_team_win]]-Table3[[#This Row],[Margin/3]]</f>
        <v>0.35159261513491585</v>
      </c>
      <c r="BJ1001">
        <f>MROUND(Table3[[#This Row],[ProbH]]*100,2)/100</f>
        <v>0.36</v>
      </c>
      <c r="BK1001">
        <v>1.4</v>
      </c>
      <c r="BL1001">
        <v>2.21</v>
      </c>
      <c r="BM1001">
        <v>4.33</v>
      </c>
      <c r="BN1001">
        <v>7.6</v>
      </c>
      <c r="BO1001">
        <v>1.95</v>
      </c>
      <c r="BP1001">
        <v>1.8</v>
      </c>
      <c r="BQ1001" t="s">
        <v>691</v>
      </c>
      <c r="BR1001">
        <f>VLOOKUP(Table3[[#This Row],[Reference]],metron,10,FALSE)</f>
        <v>2.5110350525197691</v>
      </c>
      <c r="BS1001">
        <f>VLOOKUP(Table3[[#This Row],[Reference]],metron,11,FALSE)</f>
        <v>1.269326094653606</v>
      </c>
      <c r="BT1001">
        <f>VLOOKUP(Table3[[#This Row],[Reference]],metron,12,FALSE)</f>
        <v>1.2417089578661631</v>
      </c>
      <c r="BU1001">
        <f>VLOOKUP(Table3[[#This Row],[Reference]],metron,13,FALSE)</f>
        <v>0.56586402266288949</v>
      </c>
      <c r="BV1001">
        <f>VLOOKUP(Table3[[#This Row],[Reference]],metron,14,FALSE)</f>
        <v>0.55158168083097259</v>
      </c>
      <c r="BW1001">
        <f>VLOOKUP(Table3[[#This Row],[Reference]],metron,15,FALSE)</f>
        <v>11.49400826446281</v>
      </c>
      <c r="BX1001">
        <f>VLOOKUP(Table3[[#This Row],[Reference]],metron,16,FALSE)</f>
        <v>10.507231404958681</v>
      </c>
      <c r="BY1001">
        <f>VLOOKUP(Table3[[#This Row],[Reference]],metron,17,FALSE)</f>
        <v>4.9238790406673623</v>
      </c>
      <c r="BZ1001">
        <f>VLOOKUP(Table3[[#This Row],[Reference]],metron,18,FALSE)</f>
        <v>4.6296141814389991</v>
      </c>
      <c r="CA1001">
        <f>VLOOKUP(Table3[[#This Row],[Reference]],metron,19,FALSE)</f>
        <v>6.5701292237954476</v>
      </c>
      <c r="CB1001">
        <f>VLOOKUP(Table3[[#This Row],[Reference]],metron,20,FALSE)</f>
        <v>5.8776172235196817</v>
      </c>
      <c r="CC1001">
        <f>VLOOKUP(Table3[[#This Row],[Reference]],metron,21,FALSE)</f>
        <v>12.798739495798319</v>
      </c>
      <c r="CD1001">
        <f>VLOOKUP(Table3[[#This Row],[Reference]],metron,22,FALSE)</f>
        <v>12.98844537815126</v>
      </c>
      <c r="CE1001">
        <f>VLOOKUP(Table3[[#This Row],[Reference]],metron,23,FALSE)</f>
        <v>1.604928297313674</v>
      </c>
      <c r="CF1001">
        <f>VLOOKUP(Table3[[#This Row],[Reference]],metron,24,FALSE)</f>
        <v>1.791961219955565</v>
      </c>
      <c r="CG1001">
        <f>VLOOKUP(Table3[[#This Row],[Reference]],metron,25,FALSE)</f>
        <v>8.887093516461321E-2</v>
      </c>
      <c r="CH1001">
        <f>VLOOKUP(Table3[[#This Row],[Reference]],metron,26,FALSE)</f>
        <v>0.11694607150070691</v>
      </c>
    </row>
    <row r="1002" spans="1:86" hidden="1" x14ac:dyDescent="0.45">
      <c r="A1002">
        <v>1635120360</v>
      </c>
      <c r="B1002" t="s">
        <v>1436</v>
      </c>
      <c r="C1002" t="s">
        <v>64</v>
      </c>
      <c r="D1002" t="s">
        <v>65</v>
      </c>
      <c r="E1002" t="s">
        <v>672</v>
      </c>
      <c r="F1002" t="s">
        <v>705</v>
      </c>
      <c r="G1002" t="s">
        <v>668</v>
      </c>
      <c r="H1002">
        <v>15</v>
      </c>
      <c r="I1002">
        <v>1.43</v>
      </c>
      <c r="J1002">
        <v>1.43</v>
      </c>
      <c r="K1002">
        <v>1.58</v>
      </c>
      <c r="L1002">
        <v>1.29</v>
      </c>
      <c r="M1002">
        <v>2</v>
      </c>
      <c r="N1002">
        <v>2</v>
      </c>
      <c r="O1002">
        <v>4</v>
      </c>
      <c r="P1002">
        <v>1</v>
      </c>
      <c r="Q1002">
        <v>1</v>
      </c>
      <c r="R1002">
        <v>0</v>
      </c>
      <c r="S1002" t="s">
        <v>1437</v>
      </c>
      <c r="T1002" t="s">
        <v>1438</v>
      </c>
      <c r="U1002">
        <v>9</v>
      </c>
      <c r="V1002">
        <v>3</v>
      </c>
      <c r="W1002">
        <v>2</v>
      </c>
      <c r="X1002">
        <v>0</v>
      </c>
      <c r="Y1002">
        <v>4</v>
      </c>
      <c r="Z1002">
        <v>0</v>
      </c>
      <c r="AA1002">
        <v>1</v>
      </c>
      <c r="AB1002">
        <v>1</v>
      </c>
      <c r="AC1002">
        <v>2</v>
      </c>
      <c r="AD1002">
        <v>2</v>
      </c>
      <c r="AE1002">
        <v>24</v>
      </c>
      <c r="AF1002">
        <v>12</v>
      </c>
      <c r="AG1002">
        <v>7</v>
      </c>
      <c r="AH1002">
        <v>7</v>
      </c>
      <c r="AI1002">
        <v>17</v>
      </c>
      <c r="AJ1002">
        <v>5</v>
      </c>
      <c r="AK1002">
        <v>9</v>
      </c>
      <c r="AL1002">
        <v>15</v>
      </c>
      <c r="AM1002">
        <v>62</v>
      </c>
      <c r="AN1002">
        <v>38</v>
      </c>
      <c r="AO1002">
        <v>2.5499999999999998</v>
      </c>
      <c r="AP1002">
        <v>1.39</v>
      </c>
      <c r="AQ1002">
        <v>2.0699999999999998</v>
      </c>
      <c r="AR1002">
        <v>43</v>
      </c>
      <c r="AS1002">
        <v>79</v>
      </c>
      <c r="AT1002">
        <v>29</v>
      </c>
      <c r="AU1002">
        <v>15</v>
      </c>
      <c r="AV1002">
        <v>0</v>
      </c>
      <c r="AW1002">
        <v>22</v>
      </c>
      <c r="AX1002">
        <v>58</v>
      </c>
      <c r="AY1002">
        <v>36</v>
      </c>
      <c r="AZ1002">
        <v>79</v>
      </c>
      <c r="BA1002">
        <v>10.14</v>
      </c>
      <c r="BB1002">
        <v>4.1500000000000004</v>
      </c>
      <c r="BC1002">
        <v>2</v>
      </c>
      <c r="BD1002">
        <v>3.4</v>
      </c>
      <c r="BE1002">
        <v>3.6</v>
      </c>
      <c r="BF1002">
        <f>(1/BC1002+1/BD1002+1/BE1002-1)/3</f>
        <v>2.3965141612200497E-2</v>
      </c>
      <c r="BG1002">
        <f>1/Table3[[#This Row],[odds_ft_home_team_win]]-Table3[[#This Row],[Margin/3]]</f>
        <v>0.47603485838779952</v>
      </c>
      <c r="BH1002">
        <f>1/Table3[[#This Row],[odds_ft_draw]]-Table3[[#This Row],[Margin/3]]</f>
        <v>0.27015250544662306</v>
      </c>
      <c r="BI1002">
        <f>1/Table3[[#This Row],[odds_ft_away_team_win]]-Table3[[#This Row],[Margin/3]]</f>
        <v>0.25381263616557731</v>
      </c>
      <c r="BJ1002">
        <f>MROUND(Table3[[#This Row],[ProbH]]*100,2)/100</f>
        <v>0.48</v>
      </c>
      <c r="BK1002">
        <v>1.36</v>
      </c>
      <c r="BL1002">
        <v>2.0699999999999998</v>
      </c>
      <c r="BM1002">
        <v>3.6</v>
      </c>
      <c r="BN1002">
        <v>6.85</v>
      </c>
      <c r="BO1002">
        <v>1.91</v>
      </c>
      <c r="BP1002">
        <v>1.83</v>
      </c>
      <c r="BQ1002" t="s">
        <v>729</v>
      </c>
      <c r="BR1002">
        <f>VLOOKUP(Table3[[#This Row],[Reference]],metron,10,FALSE)</f>
        <v>2.5271929824561399</v>
      </c>
      <c r="BS1002">
        <f>VLOOKUP(Table3[[#This Row],[Reference]],metron,11,FALSE)</f>
        <v>1.510877192982456</v>
      </c>
      <c r="BT1002">
        <f>VLOOKUP(Table3[[#This Row],[Reference]],metron,12,FALSE)</f>
        <v>1.0163157894736841</v>
      </c>
      <c r="BU1002">
        <f>VLOOKUP(Table3[[#This Row],[Reference]],metron,13,FALSE)</f>
        <v>0.67350877192982461</v>
      </c>
      <c r="BV1002">
        <f>VLOOKUP(Table3[[#This Row],[Reference]],metron,14,FALSE)</f>
        <v>0.4442105263157895</v>
      </c>
      <c r="BW1002">
        <f>VLOOKUP(Table3[[#This Row],[Reference]],metron,15,FALSE)</f>
        <v>12.80980392156863</v>
      </c>
      <c r="BX1002">
        <f>VLOOKUP(Table3[[#This Row],[Reference]],metron,16,FALSE)</f>
        <v>9.6872549019607845</v>
      </c>
      <c r="BY1002">
        <f>VLOOKUP(Table3[[#This Row],[Reference]],metron,17,FALSE)</f>
        <v>5.6491169610129957</v>
      </c>
      <c r="BZ1002">
        <f>VLOOKUP(Table3[[#This Row],[Reference]],metron,18,FALSE)</f>
        <v>4.1379540153282237</v>
      </c>
      <c r="CA1002">
        <f>VLOOKUP(Table3[[#This Row],[Reference]],metron,19,FALSE)</f>
        <v>7.1606869605556343</v>
      </c>
      <c r="CB1002">
        <f>VLOOKUP(Table3[[#This Row],[Reference]],metron,20,FALSE)</f>
        <v>5.5493008866325608</v>
      </c>
      <c r="CC1002">
        <f>VLOOKUP(Table3[[#This Row],[Reference]],metron,21,FALSE)</f>
        <v>12.9029029029029</v>
      </c>
      <c r="CD1002">
        <f>VLOOKUP(Table3[[#This Row],[Reference]],metron,22,FALSE)</f>
        <v>13.75508842175509</v>
      </c>
      <c r="CE1002">
        <f>VLOOKUP(Table3[[#This Row],[Reference]],metron,23,FALSE)</f>
        <v>1.5287356321839081</v>
      </c>
      <c r="CF1002">
        <f>VLOOKUP(Table3[[#This Row],[Reference]],metron,24,FALSE)</f>
        <v>1.9664750957854411</v>
      </c>
      <c r="CG1002">
        <f>VLOOKUP(Table3[[#This Row],[Reference]],metron,25,FALSE)</f>
        <v>8.8441890166028103E-2</v>
      </c>
      <c r="CH1002">
        <f>VLOOKUP(Table3[[#This Row],[Reference]],metron,26,FALSE)</f>
        <v>0.13409961685823751</v>
      </c>
    </row>
    <row r="1003" spans="1:86" hidden="1" x14ac:dyDescent="0.45">
      <c r="A1003">
        <v>1635127200</v>
      </c>
      <c r="B1003" t="s">
        <v>1439</v>
      </c>
      <c r="C1003" t="s">
        <v>64</v>
      </c>
      <c r="D1003" t="s">
        <v>65</v>
      </c>
      <c r="E1003" t="s">
        <v>693</v>
      </c>
      <c r="F1003" t="s">
        <v>689</v>
      </c>
      <c r="G1003" t="s">
        <v>720</v>
      </c>
      <c r="H1003">
        <v>15</v>
      </c>
      <c r="I1003">
        <v>1.33</v>
      </c>
      <c r="J1003">
        <v>0.56999999999999995</v>
      </c>
      <c r="K1003">
        <v>1.89</v>
      </c>
      <c r="L1003">
        <v>0.71</v>
      </c>
      <c r="M1003">
        <v>1</v>
      </c>
      <c r="N1003">
        <v>1</v>
      </c>
      <c r="O1003">
        <v>2</v>
      </c>
      <c r="P1003">
        <v>1</v>
      </c>
      <c r="Q1003">
        <v>0</v>
      </c>
      <c r="R1003">
        <v>1</v>
      </c>
      <c r="S1003">
        <v>74</v>
      </c>
      <c r="T1003">
        <v>33</v>
      </c>
      <c r="U1003">
        <v>10</v>
      </c>
      <c r="V1003">
        <v>3</v>
      </c>
      <c r="W1003">
        <v>2</v>
      </c>
      <c r="X1003">
        <v>0</v>
      </c>
      <c r="Y1003">
        <v>3</v>
      </c>
      <c r="Z1003">
        <v>0</v>
      </c>
      <c r="AA1003">
        <v>0</v>
      </c>
      <c r="AB1003">
        <v>2</v>
      </c>
      <c r="AC1003">
        <v>0</v>
      </c>
      <c r="AD1003">
        <v>3</v>
      </c>
      <c r="AE1003">
        <v>26</v>
      </c>
      <c r="AF1003">
        <v>11</v>
      </c>
      <c r="AG1003">
        <v>6</v>
      </c>
      <c r="AH1003">
        <v>4</v>
      </c>
      <c r="AI1003">
        <v>20</v>
      </c>
      <c r="AJ1003">
        <v>7</v>
      </c>
      <c r="AK1003">
        <v>9</v>
      </c>
      <c r="AL1003">
        <v>9</v>
      </c>
      <c r="AM1003">
        <v>57</v>
      </c>
      <c r="AN1003">
        <v>43</v>
      </c>
      <c r="AO1003">
        <v>2.5</v>
      </c>
      <c r="AP1003">
        <v>1.19</v>
      </c>
      <c r="AQ1003">
        <v>2.16</v>
      </c>
      <c r="AR1003">
        <v>40</v>
      </c>
      <c r="AS1003">
        <v>62</v>
      </c>
      <c r="AT1003">
        <v>31</v>
      </c>
      <c r="AU1003">
        <v>23</v>
      </c>
      <c r="AV1003">
        <v>0</v>
      </c>
      <c r="AW1003">
        <v>31</v>
      </c>
      <c r="AX1003">
        <v>48</v>
      </c>
      <c r="AY1003">
        <v>45</v>
      </c>
      <c r="AZ1003">
        <v>75</v>
      </c>
      <c r="BA1003">
        <v>6.36</v>
      </c>
      <c r="BB1003">
        <v>4.5</v>
      </c>
      <c r="BC1003">
        <v>1.8</v>
      </c>
      <c r="BD1003">
        <v>3.4</v>
      </c>
      <c r="BE1003">
        <v>4.5</v>
      </c>
      <c r="BF1003">
        <f>(1/BC1003+1/BD1003+1/BE1003-1)/3</f>
        <v>2.3965141612200497E-2</v>
      </c>
      <c r="BG1003">
        <f>1/Table3[[#This Row],[odds_ft_home_team_win]]-Table3[[#This Row],[Margin/3]]</f>
        <v>0.53159041394335504</v>
      </c>
      <c r="BH1003">
        <f>1/Table3[[#This Row],[odds_ft_draw]]-Table3[[#This Row],[Margin/3]]</f>
        <v>0.27015250544662306</v>
      </c>
      <c r="BI1003">
        <f>1/Table3[[#This Row],[odds_ft_away_team_win]]-Table3[[#This Row],[Margin/3]]</f>
        <v>0.1982570806100217</v>
      </c>
      <c r="BJ1003">
        <f>MROUND(Table3[[#This Row],[ProbH]]*100,2)/100</f>
        <v>0.54</v>
      </c>
      <c r="BK1003">
        <v>1.38</v>
      </c>
      <c r="BL1003">
        <v>2.15</v>
      </c>
      <c r="BM1003">
        <v>4.0199999999999996</v>
      </c>
      <c r="BN1003">
        <v>7.85</v>
      </c>
      <c r="BO1003">
        <v>2.1</v>
      </c>
      <c r="BP1003">
        <v>1.7</v>
      </c>
      <c r="BQ1003" t="s">
        <v>698</v>
      </c>
      <c r="BR1003">
        <f>VLOOKUP(Table3[[#This Row],[Reference]],metron,10,FALSE)</f>
        <v>2.6359702267612941</v>
      </c>
      <c r="BS1003">
        <f>VLOOKUP(Table3[[#This Row],[Reference]],metron,11,FALSE)</f>
        <v>1.684957590444867</v>
      </c>
      <c r="BT1003">
        <f>VLOOKUP(Table3[[#This Row],[Reference]],metron,12,FALSE)</f>
        <v>0.95101263631642718</v>
      </c>
      <c r="BU1003">
        <f>VLOOKUP(Table3[[#This Row],[Reference]],metron,13,FALSE)</f>
        <v>0.72650164445213783</v>
      </c>
      <c r="BV1003">
        <f>VLOOKUP(Table3[[#This Row],[Reference]],metron,14,FALSE)</f>
        <v>0.42097974727367138</v>
      </c>
      <c r="BW1003">
        <f>VLOOKUP(Table3[[#This Row],[Reference]],metron,15,FALSE)</f>
        <v>13.338806970509379</v>
      </c>
      <c r="BX1003">
        <f>VLOOKUP(Table3[[#This Row],[Reference]],metron,16,FALSE)</f>
        <v>9.2530160857908843</v>
      </c>
      <c r="BY1003">
        <f>VLOOKUP(Table3[[#This Row],[Reference]],metron,17,FALSE)</f>
        <v>5.9915081521739131</v>
      </c>
      <c r="BZ1003">
        <f>VLOOKUP(Table3[[#This Row],[Reference]],metron,18,FALSE)</f>
        <v>3.9772418478260869</v>
      </c>
      <c r="CA1003">
        <f>VLOOKUP(Table3[[#This Row],[Reference]],metron,19,FALSE)</f>
        <v>7.3472988183354664</v>
      </c>
      <c r="CB1003">
        <f>VLOOKUP(Table3[[#This Row],[Reference]],metron,20,FALSE)</f>
        <v>5.2757742379647974</v>
      </c>
      <c r="CC1003">
        <f>VLOOKUP(Table3[[#This Row],[Reference]],metron,21,FALSE)</f>
        <v>12.59428182437032</v>
      </c>
      <c r="CD1003">
        <f>VLOOKUP(Table3[[#This Row],[Reference]],metron,22,FALSE)</f>
        <v>13.577944179714089</v>
      </c>
      <c r="CE1003">
        <f>VLOOKUP(Table3[[#This Row],[Reference]],metron,23,FALSE)</f>
        <v>1.4276913099870301</v>
      </c>
      <c r="CF1003">
        <f>VLOOKUP(Table3[[#This Row],[Reference]],metron,24,FALSE)</f>
        <v>1.940985732814527</v>
      </c>
      <c r="CG1003">
        <f>VLOOKUP(Table3[[#This Row],[Reference]],metron,25,FALSE)</f>
        <v>8.0739299610894946E-2</v>
      </c>
      <c r="CH1003">
        <f>VLOOKUP(Table3[[#This Row],[Reference]],metron,26,FALSE)</f>
        <v>0.12743190661478601</v>
      </c>
    </row>
    <row r="1004" spans="1:86" hidden="1" x14ac:dyDescent="0.45">
      <c r="A1004">
        <v>1635465600</v>
      </c>
      <c r="B1004" t="s">
        <v>1440</v>
      </c>
      <c r="C1004" t="s">
        <v>64</v>
      </c>
      <c r="D1004" t="s">
        <v>65</v>
      </c>
      <c r="E1004" t="s">
        <v>677</v>
      </c>
      <c r="F1004" t="s">
        <v>676</v>
      </c>
      <c r="G1004" t="s">
        <v>710</v>
      </c>
      <c r="H1004">
        <v>16</v>
      </c>
      <c r="I1004">
        <v>1.57</v>
      </c>
      <c r="J1004">
        <v>0.28999999999999998</v>
      </c>
      <c r="K1004">
        <v>1.55</v>
      </c>
      <c r="L1004">
        <v>0.53</v>
      </c>
      <c r="M1004">
        <v>0</v>
      </c>
      <c r="N1004">
        <v>2</v>
      </c>
      <c r="O1004">
        <v>2</v>
      </c>
      <c r="P1004">
        <v>1</v>
      </c>
      <c r="Q1004">
        <v>0</v>
      </c>
      <c r="R1004">
        <v>1</v>
      </c>
      <c r="T1004" t="s">
        <v>1441</v>
      </c>
      <c r="U1004">
        <v>9</v>
      </c>
      <c r="V1004">
        <v>3</v>
      </c>
      <c r="W1004">
        <v>2</v>
      </c>
      <c r="X1004">
        <v>0</v>
      </c>
      <c r="Y1004">
        <v>3</v>
      </c>
      <c r="Z1004">
        <v>0</v>
      </c>
      <c r="AA1004">
        <v>0</v>
      </c>
      <c r="AB1004">
        <v>2</v>
      </c>
      <c r="AC1004">
        <v>1</v>
      </c>
      <c r="AD1004">
        <v>2</v>
      </c>
      <c r="AE1004">
        <v>17</v>
      </c>
      <c r="AF1004">
        <v>13</v>
      </c>
      <c r="AG1004">
        <v>5</v>
      </c>
      <c r="AH1004">
        <v>6</v>
      </c>
      <c r="AI1004">
        <v>12</v>
      </c>
      <c r="AJ1004">
        <v>7</v>
      </c>
      <c r="AK1004">
        <v>7</v>
      </c>
      <c r="AL1004">
        <v>14</v>
      </c>
      <c r="AM1004">
        <v>64</v>
      </c>
      <c r="AN1004">
        <v>36</v>
      </c>
      <c r="AO1004">
        <v>1.98</v>
      </c>
      <c r="AP1004">
        <v>1.4</v>
      </c>
      <c r="AQ1004">
        <v>2.15</v>
      </c>
      <c r="AR1004">
        <v>43</v>
      </c>
      <c r="AS1004">
        <v>72</v>
      </c>
      <c r="AT1004">
        <v>36</v>
      </c>
      <c r="AU1004">
        <v>15</v>
      </c>
      <c r="AV1004">
        <v>7</v>
      </c>
      <c r="AW1004">
        <v>15</v>
      </c>
      <c r="AX1004">
        <v>57</v>
      </c>
      <c r="AY1004">
        <v>43</v>
      </c>
      <c r="AZ1004">
        <v>72</v>
      </c>
      <c r="BA1004">
        <v>7.29</v>
      </c>
      <c r="BB1004">
        <v>5</v>
      </c>
      <c r="BC1004">
        <v>1.51</v>
      </c>
      <c r="BD1004">
        <v>3.95</v>
      </c>
      <c r="BE1004">
        <v>6</v>
      </c>
      <c r="BF1004">
        <f>(1/BC1004+1/BD1004+1/BE1004-1)/3</f>
        <v>2.7360959752610398E-2</v>
      </c>
      <c r="BG1004">
        <f>1/Table3[[#This Row],[odds_ft_home_team_win]]-Table3[[#This Row],[Margin/3]]</f>
        <v>0.63489069587652869</v>
      </c>
      <c r="BH1004">
        <f>1/Table3[[#This Row],[odds_ft_draw]]-Table3[[#This Row],[Margin/3]]</f>
        <v>0.22580359720941487</v>
      </c>
      <c r="BI1004">
        <f>1/Table3[[#This Row],[odds_ft_away_team_win]]-Table3[[#This Row],[Margin/3]]</f>
        <v>0.13930570691405625</v>
      </c>
      <c r="BJ1004">
        <f>MROUND(Table3[[#This Row],[ProbH]]*100,2)/100</f>
        <v>0.64</v>
      </c>
      <c r="BK1004">
        <v>1.33</v>
      </c>
      <c r="BL1004">
        <v>2.0499999999999998</v>
      </c>
      <c r="BM1004">
        <v>3.5</v>
      </c>
      <c r="BN1004">
        <v>6.65</v>
      </c>
      <c r="BO1004">
        <v>2.08</v>
      </c>
      <c r="BP1004">
        <v>1.67</v>
      </c>
      <c r="BQ1004" t="s">
        <v>733</v>
      </c>
      <c r="BR1004">
        <f>VLOOKUP(Table3[[#This Row],[Reference]],metron,10,FALSE)</f>
        <v>2.8343749999999996</v>
      </c>
      <c r="BS1004">
        <f>VLOOKUP(Table3[[#This Row],[Reference]],metron,11,FALSE)</f>
        <v>1.980803571428571</v>
      </c>
      <c r="BT1004">
        <f>VLOOKUP(Table3[[#This Row],[Reference]],metron,12,FALSE)</f>
        <v>0.85357142857142854</v>
      </c>
      <c r="BU1004">
        <f>VLOOKUP(Table3[[#This Row],[Reference]],metron,13,FALSE)</f>
        <v>0.8683035714285714</v>
      </c>
      <c r="BV1004">
        <f>VLOOKUP(Table3[[#This Row],[Reference]],metron,14,FALSE)</f>
        <v>0.36607142857142849</v>
      </c>
      <c r="BW1004">
        <f>VLOOKUP(Table3[[#This Row],[Reference]],metron,15,FALSE)</f>
        <v>15.03980099502488</v>
      </c>
      <c r="BX1004">
        <f>VLOOKUP(Table3[[#This Row],[Reference]],metron,16,FALSE)</f>
        <v>8.6326699834162515</v>
      </c>
      <c r="BY1004">
        <f>VLOOKUP(Table3[[#This Row],[Reference]],metron,17,FALSE)</f>
        <v>6.5189234650967203</v>
      </c>
      <c r="BZ1004">
        <f>VLOOKUP(Table3[[#This Row],[Reference]],metron,18,FALSE)</f>
        <v>3.4507989907485279</v>
      </c>
      <c r="CA1004">
        <f>VLOOKUP(Table3[[#This Row],[Reference]],metron,19,FALSE)</f>
        <v>8.5208775299281605</v>
      </c>
      <c r="CB1004">
        <f>VLOOKUP(Table3[[#This Row],[Reference]],metron,20,FALSE)</f>
        <v>5.181870992667724</v>
      </c>
      <c r="CC1004">
        <f>VLOOKUP(Table3[[#This Row],[Reference]],metron,21,FALSE)</f>
        <v>12.48566610455312</v>
      </c>
      <c r="CD1004">
        <f>VLOOKUP(Table3[[#This Row],[Reference]],metron,22,FALSE)</f>
        <v>13.573355817875211</v>
      </c>
      <c r="CE1004">
        <f>VLOOKUP(Table3[[#This Row],[Reference]],metron,23,FALSE)</f>
        <v>1.395273023634882</v>
      </c>
      <c r="CF1004">
        <f>VLOOKUP(Table3[[#This Row],[Reference]],metron,24,FALSE)</f>
        <v>2.0586797066014668</v>
      </c>
      <c r="CG1004">
        <f>VLOOKUP(Table3[[#This Row],[Reference]],metron,25,FALSE)</f>
        <v>6.8459657701711488E-2</v>
      </c>
      <c r="CH1004">
        <f>VLOOKUP(Table3[[#This Row],[Reference]],metron,26,FALSE)</f>
        <v>0.12713936430317849</v>
      </c>
    </row>
    <row r="1005" spans="1:86" hidden="1" x14ac:dyDescent="0.45">
      <c r="A1005">
        <v>1635552000</v>
      </c>
      <c r="B1005" t="s">
        <v>1442</v>
      </c>
      <c r="C1005" t="s">
        <v>64</v>
      </c>
      <c r="D1005" t="s">
        <v>65</v>
      </c>
      <c r="E1005" t="s">
        <v>660</v>
      </c>
      <c r="F1005" t="s">
        <v>699</v>
      </c>
      <c r="G1005" t="s">
        <v>684</v>
      </c>
      <c r="H1005">
        <v>16</v>
      </c>
      <c r="I1005">
        <v>1.29</v>
      </c>
      <c r="J1005">
        <v>0.71</v>
      </c>
      <c r="K1005">
        <v>1.24</v>
      </c>
      <c r="L1005">
        <v>0.72</v>
      </c>
      <c r="M1005">
        <v>2</v>
      </c>
      <c r="N1005">
        <v>1</v>
      </c>
      <c r="O1005">
        <v>3</v>
      </c>
      <c r="P1005">
        <v>1</v>
      </c>
      <c r="Q1005">
        <v>1</v>
      </c>
      <c r="R1005">
        <v>0</v>
      </c>
      <c r="S1005" t="s">
        <v>1443</v>
      </c>
      <c r="T1005">
        <v>71</v>
      </c>
      <c r="U1005">
        <v>11</v>
      </c>
      <c r="V1005">
        <v>0</v>
      </c>
      <c r="W1005">
        <v>2</v>
      </c>
      <c r="X1005">
        <v>0</v>
      </c>
      <c r="Y1005">
        <v>5</v>
      </c>
      <c r="Z1005">
        <v>0</v>
      </c>
      <c r="AA1005">
        <v>0</v>
      </c>
      <c r="AB1005">
        <v>2</v>
      </c>
      <c r="AC1005">
        <v>1</v>
      </c>
      <c r="AD1005">
        <v>4</v>
      </c>
      <c r="AE1005">
        <v>15</v>
      </c>
      <c r="AF1005">
        <v>11</v>
      </c>
      <c r="AG1005">
        <v>9</v>
      </c>
      <c r="AH1005">
        <v>6</v>
      </c>
      <c r="AI1005">
        <v>6</v>
      </c>
      <c r="AJ1005">
        <v>5</v>
      </c>
      <c r="AK1005">
        <v>17</v>
      </c>
      <c r="AL1005">
        <v>7</v>
      </c>
      <c r="AM1005">
        <v>67</v>
      </c>
      <c r="AN1005">
        <v>33</v>
      </c>
      <c r="AO1005">
        <v>1.96</v>
      </c>
      <c r="AP1005">
        <v>1.33</v>
      </c>
      <c r="AQ1005">
        <v>2.2200000000000002</v>
      </c>
      <c r="AR1005">
        <v>14</v>
      </c>
      <c r="AS1005">
        <v>71</v>
      </c>
      <c r="AT1005">
        <v>50</v>
      </c>
      <c r="AU1005">
        <v>7</v>
      </c>
      <c r="AV1005">
        <v>0</v>
      </c>
      <c r="AW1005">
        <v>29</v>
      </c>
      <c r="AX1005">
        <v>64</v>
      </c>
      <c r="AY1005">
        <v>29</v>
      </c>
      <c r="AZ1005">
        <v>79</v>
      </c>
      <c r="BA1005">
        <v>6.57</v>
      </c>
      <c r="BB1005">
        <v>2.86</v>
      </c>
      <c r="BC1005">
        <v>1.91</v>
      </c>
      <c r="BD1005">
        <v>3.67</v>
      </c>
      <c r="BE1005">
        <v>3.67</v>
      </c>
      <c r="BF1005">
        <f>(1/BC1005+1/BD1005+1/BE1005-1)/3</f>
        <v>2.2839779163159601E-2</v>
      </c>
      <c r="BG1005">
        <f>1/Table3[[#This Row],[odds_ft_home_team_win]]-Table3[[#This Row],[Margin/3]]</f>
        <v>0.50072043026092417</v>
      </c>
      <c r="BH1005">
        <f>1/Table3[[#This Row],[odds_ft_draw]]-Table3[[#This Row],[Margin/3]]</f>
        <v>0.24963978486953797</v>
      </c>
      <c r="BI1005">
        <f>1/Table3[[#This Row],[odds_ft_away_team_win]]-Table3[[#This Row],[Margin/3]]</f>
        <v>0.24963978486953797</v>
      </c>
      <c r="BJ1005">
        <f>MROUND(Table3[[#This Row],[ProbH]]*100,2)/100</f>
        <v>0.5</v>
      </c>
      <c r="BK1005">
        <v>0</v>
      </c>
      <c r="BL1005">
        <v>2.06</v>
      </c>
      <c r="BM1005">
        <v>0</v>
      </c>
      <c r="BN1005">
        <v>0</v>
      </c>
      <c r="BO1005">
        <v>0</v>
      </c>
      <c r="BP1005">
        <v>0</v>
      </c>
      <c r="BQ1005" t="s">
        <v>664</v>
      </c>
      <c r="BR1005">
        <f>VLOOKUP(Table3[[#This Row],[Reference]],metron,10,FALSE)</f>
        <v>2.5202079886551649</v>
      </c>
      <c r="BS1005">
        <f>VLOOKUP(Table3[[#This Row],[Reference]],metron,11,FALSE)</f>
        <v>1.5342708579532029</v>
      </c>
      <c r="BT1005">
        <f>VLOOKUP(Table3[[#This Row],[Reference]],metron,12,FALSE)</f>
        <v>0.98593713070196176</v>
      </c>
      <c r="BU1005">
        <f>VLOOKUP(Table3[[#This Row],[Reference]],metron,13,FALSE)</f>
        <v>0.67513590167809023</v>
      </c>
      <c r="BV1005">
        <f>VLOOKUP(Table3[[#This Row],[Reference]],metron,14,FALSE)</f>
        <v>0.4286727337194185</v>
      </c>
      <c r="BW1005">
        <f>VLOOKUP(Table3[[#This Row],[Reference]],metron,15,FALSE)</f>
        <v>12.98669114272602</v>
      </c>
      <c r="BX1005">
        <f>VLOOKUP(Table3[[#This Row],[Reference]],metron,16,FALSE)</f>
        <v>9.4167049105094076</v>
      </c>
      <c r="BY1005">
        <f>VLOOKUP(Table3[[#This Row],[Reference]],metron,17,FALSE)</f>
        <v>5.6645716945996272</v>
      </c>
      <c r="BZ1005">
        <f>VLOOKUP(Table3[[#This Row],[Reference]],metron,18,FALSE)</f>
        <v>4.0242085661080074</v>
      </c>
      <c r="CA1005">
        <f>VLOOKUP(Table3[[#This Row],[Reference]],metron,19,FALSE)</f>
        <v>7.3221194481263927</v>
      </c>
      <c r="CB1005">
        <f>VLOOKUP(Table3[[#This Row],[Reference]],metron,20,FALSE)</f>
        <v>5.3924963444014002</v>
      </c>
      <c r="CC1005">
        <f>VLOOKUP(Table3[[#This Row],[Reference]],metron,21,FALSE)</f>
        <v>12.508162313432839</v>
      </c>
      <c r="CD1005">
        <f>VLOOKUP(Table3[[#This Row],[Reference]],metron,22,FALSE)</f>
        <v>13.36963619402985</v>
      </c>
      <c r="CE1005">
        <f>VLOOKUP(Table3[[#This Row],[Reference]],metron,23,FALSE)</f>
        <v>1.4438014689517029</v>
      </c>
      <c r="CF1005">
        <f>VLOOKUP(Table3[[#This Row],[Reference]],metron,24,FALSE)</f>
        <v>1.9410193634542621</v>
      </c>
      <c r="CG1005">
        <f>VLOOKUP(Table3[[#This Row],[Reference]],metron,25,FALSE)</f>
        <v>8.4130870242599604E-2</v>
      </c>
      <c r="CH1005">
        <f>VLOOKUP(Table3[[#This Row],[Reference]],metron,26,FALSE)</f>
        <v>0.1275317160026708</v>
      </c>
    </row>
    <row r="1006" spans="1:86" hidden="1" x14ac:dyDescent="0.45">
      <c r="A1006">
        <v>1635559200</v>
      </c>
      <c r="B1006" t="s">
        <v>1444</v>
      </c>
      <c r="C1006" t="s">
        <v>64</v>
      </c>
      <c r="D1006" t="s">
        <v>65</v>
      </c>
      <c r="E1006" t="s">
        <v>689</v>
      </c>
      <c r="F1006" t="s">
        <v>700</v>
      </c>
      <c r="G1006" t="s">
        <v>725</v>
      </c>
      <c r="H1006">
        <v>16</v>
      </c>
      <c r="I1006">
        <v>1.57</v>
      </c>
      <c r="J1006">
        <v>1.29</v>
      </c>
      <c r="K1006">
        <v>0.88</v>
      </c>
      <c r="L1006">
        <v>1.42</v>
      </c>
      <c r="M1006">
        <v>0</v>
      </c>
      <c r="N1006">
        <v>2</v>
      </c>
      <c r="O1006">
        <v>2</v>
      </c>
      <c r="P1006">
        <v>0</v>
      </c>
      <c r="Q1006">
        <v>0</v>
      </c>
      <c r="R1006">
        <v>0</v>
      </c>
      <c r="T1006" t="s">
        <v>1445</v>
      </c>
      <c r="U1006">
        <v>1</v>
      </c>
      <c r="V1006">
        <v>9</v>
      </c>
      <c r="W1006">
        <v>1</v>
      </c>
      <c r="X1006">
        <v>0</v>
      </c>
      <c r="Y1006">
        <v>2</v>
      </c>
      <c r="Z1006">
        <v>0</v>
      </c>
      <c r="AA1006">
        <v>0</v>
      </c>
      <c r="AB1006">
        <v>1</v>
      </c>
      <c r="AC1006">
        <v>1</v>
      </c>
      <c r="AD1006">
        <v>1</v>
      </c>
      <c r="AE1006">
        <v>6</v>
      </c>
      <c r="AF1006">
        <v>9</v>
      </c>
      <c r="AG1006">
        <v>5</v>
      </c>
      <c r="AH1006">
        <v>6</v>
      </c>
      <c r="AI1006">
        <v>1</v>
      </c>
      <c r="AJ1006">
        <v>3</v>
      </c>
      <c r="AK1006">
        <v>8</v>
      </c>
      <c r="AL1006">
        <v>10</v>
      </c>
      <c r="AM1006">
        <v>52</v>
      </c>
      <c r="AN1006">
        <v>48</v>
      </c>
      <c r="AO1006">
        <v>1.04</v>
      </c>
      <c r="AP1006">
        <v>1.29</v>
      </c>
      <c r="AQ1006">
        <v>2.0699999999999998</v>
      </c>
      <c r="AR1006">
        <v>57</v>
      </c>
      <c r="AS1006">
        <v>71</v>
      </c>
      <c r="AT1006">
        <v>29</v>
      </c>
      <c r="AU1006">
        <v>15</v>
      </c>
      <c r="AV1006">
        <v>0</v>
      </c>
      <c r="AW1006">
        <v>36</v>
      </c>
      <c r="AX1006">
        <v>65</v>
      </c>
      <c r="AY1006">
        <v>29</v>
      </c>
      <c r="AZ1006">
        <v>65</v>
      </c>
      <c r="BA1006">
        <v>7.15</v>
      </c>
      <c r="BB1006">
        <v>5.57</v>
      </c>
      <c r="BC1006">
        <v>2.2799999999999998</v>
      </c>
      <c r="BD1006">
        <v>3.55</v>
      </c>
      <c r="BE1006">
        <v>2.86</v>
      </c>
      <c r="BF1006">
        <f>(1/BC1006+1/BD1006+1/BE1006-1)/3</f>
        <v>2.3312327241163427E-2</v>
      </c>
      <c r="BG1006">
        <f>1/Table3[[#This Row],[odds_ft_home_team_win]]-Table3[[#This Row],[Margin/3]]</f>
        <v>0.41528416398690676</v>
      </c>
      <c r="BH1006">
        <f>1/Table3[[#This Row],[odds_ft_draw]]-Table3[[#This Row],[Margin/3]]</f>
        <v>0.25837781360390699</v>
      </c>
      <c r="BI1006">
        <f>1/Table3[[#This Row],[odds_ft_away_team_win]]-Table3[[#This Row],[Margin/3]]</f>
        <v>0.32633802240918625</v>
      </c>
      <c r="BJ1006">
        <f>MROUND(Table3[[#This Row],[ProbH]]*100,2)/100</f>
        <v>0.42</v>
      </c>
      <c r="BK1006">
        <v>1.53</v>
      </c>
      <c r="BL1006">
        <v>2.12</v>
      </c>
      <c r="BM1006">
        <v>4.0199999999999996</v>
      </c>
      <c r="BN1006">
        <v>7.9</v>
      </c>
      <c r="BO1006">
        <v>1.9</v>
      </c>
      <c r="BP1006">
        <v>1.8</v>
      </c>
      <c r="BQ1006" t="s">
        <v>713</v>
      </c>
      <c r="BR1006">
        <f>VLOOKUP(Table3[[#This Row],[Reference]],metron,10,FALSE)</f>
        <v>2.4884649511978703</v>
      </c>
      <c r="BS1006">
        <f>VLOOKUP(Table3[[#This Row],[Reference]],metron,11,FALSE)</f>
        <v>1.396960958296362</v>
      </c>
      <c r="BT1006">
        <f>VLOOKUP(Table3[[#This Row],[Reference]],metron,12,FALSE)</f>
        <v>1.091503992901508</v>
      </c>
      <c r="BU1006">
        <f>VLOOKUP(Table3[[#This Row],[Reference]],metron,13,FALSE)</f>
        <v>0.60765391014975045</v>
      </c>
      <c r="BV1006">
        <f>VLOOKUP(Table3[[#This Row],[Reference]],metron,14,FALSE)</f>
        <v>0.47276760953965608</v>
      </c>
      <c r="BW1006">
        <f>VLOOKUP(Table3[[#This Row],[Reference]],metron,15,FALSE)</f>
        <v>12.29504785684561</v>
      </c>
      <c r="BX1006">
        <f>VLOOKUP(Table3[[#This Row],[Reference]],metron,16,FALSE)</f>
        <v>10.047232625884311</v>
      </c>
      <c r="BY1006">
        <f>VLOOKUP(Table3[[#This Row],[Reference]],metron,17,FALSE)</f>
        <v>5.2917192097519967</v>
      </c>
      <c r="BZ1006">
        <f>VLOOKUP(Table3[[#This Row],[Reference]],metron,18,FALSE)</f>
        <v>4.2580916351408158</v>
      </c>
      <c r="CA1006">
        <f>VLOOKUP(Table3[[#This Row],[Reference]],metron,19,FALSE)</f>
        <v>7.0033286470936131</v>
      </c>
      <c r="CB1006">
        <f>VLOOKUP(Table3[[#This Row],[Reference]],metron,20,FALSE)</f>
        <v>5.789140990743495</v>
      </c>
      <c r="CC1006">
        <f>VLOOKUP(Table3[[#This Row],[Reference]],metron,21,FALSE)</f>
        <v>12.77041895895049</v>
      </c>
      <c r="CD1006">
        <f>VLOOKUP(Table3[[#This Row],[Reference]],metron,22,FALSE)</f>
        <v>13.411129919593741</v>
      </c>
      <c r="CE1006">
        <f>VLOOKUP(Table3[[#This Row],[Reference]],metron,23,FALSE)</f>
        <v>1.556141062018646</v>
      </c>
      <c r="CF1006">
        <f>VLOOKUP(Table3[[#This Row],[Reference]],metron,24,FALSE)</f>
        <v>1.9114308877178761</v>
      </c>
      <c r="CG1006">
        <f>VLOOKUP(Table3[[#This Row],[Reference]],metron,25,FALSE)</f>
        <v>8.4920956627482766E-2</v>
      </c>
      <c r="CH1006">
        <f>VLOOKUP(Table3[[#This Row],[Reference]],metron,26,FALSE)</f>
        <v>0.1323469801378192</v>
      </c>
    </row>
    <row r="1007" spans="1:86" hidden="1" x14ac:dyDescent="0.45">
      <c r="A1007">
        <v>1635631200</v>
      </c>
      <c r="B1007" t="s">
        <v>1446</v>
      </c>
      <c r="C1007" t="s">
        <v>64</v>
      </c>
      <c r="D1007" t="s">
        <v>65</v>
      </c>
      <c r="E1007" t="s">
        <v>683</v>
      </c>
      <c r="F1007" t="s">
        <v>672</v>
      </c>
      <c r="G1007" t="s">
        <v>731</v>
      </c>
      <c r="H1007">
        <v>16</v>
      </c>
      <c r="I1007">
        <v>1.57</v>
      </c>
      <c r="J1007">
        <v>1</v>
      </c>
      <c r="K1007">
        <v>1.24</v>
      </c>
      <c r="L1007">
        <v>1.1100000000000001</v>
      </c>
      <c r="M1007">
        <v>2</v>
      </c>
      <c r="N1007">
        <v>3</v>
      </c>
      <c r="O1007">
        <v>5</v>
      </c>
      <c r="P1007">
        <v>2</v>
      </c>
      <c r="Q1007">
        <v>0</v>
      </c>
      <c r="R1007">
        <v>2</v>
      </c>
      <c r="S1007" t="s">
        <v>1447</v>
      </c>
      <c r="T1007" t="s">
        <v>1448</v>
      </c>
      <c r="U1007">
        <v>7</v>
      </c>
      <c r="V1007">
        <v>8</v>
      </c>
      <c r="W1007">
        <v>3</v>
      </c>
      <c r="X1007">
        <v>1</v>
      </c>
      <c r="Y1007">
        <v>2</v>
      </c>
      <c r="Z1007">
        <v>1</v>
      </c>
      <c r="AA1007">
        <v>1</v>
      </c>
      <c r="AB1007">
        <v>3</v>
      </c>
      <c r="AC1007">
        <v>1</v>
      </c>
      <c r="AD1007">
        <v>2</v>
      </c>
      <c r="AE1007">
        <v>17</v>
      </c>
      <c r="AF1007">
        <v>18</v>
      </c>
      <c r="AG1007">
        <v>5</v>
      </c>
      <c r="AH1007">
        <v>9</v>
      </c>
      <c r="AI1007">
        <v>12</v>
      </c>
      <c r="AJ1007">
        <v>9</v>
      </c>
      <c r="AK1007">
        <v>15</v>
      </c>
      <c r="AL1007">
        <v>19</v>
      </c>
      <c r="AM1007">
        <v>50</v>
      </c>
      <c r="AN1007">
        <v>50</v>
      </c>
      <c r="AO1007">
        <v>1.72</v>
      </c>
      <c r="AP1007">
        <v>2.02</v>
      </c>
      <c r="AQ1007">
        <v>1.97</v>
      </c>
      <c r="AR1007">
        <v>49</v>
      </c>
      <c r="AS1007">
        <v>72</v>
      </c>
      <c r="AT1007">
        <v>32</v>
      </c>
      <c r="AU1007">
        <v>0</v>
      </c>
      <c r="AV1007">
        <v>0</v>
      </c>
      <c r="AW1007">
        <v>16</v>
      </c>
      <c r="AX1007">
        <v>69</v>
      </c>
      <c r="AY1007">
        <v>25</v>
      </c>
      <c r="AZ1007">
        <v>79</v>
      </c>
      <c r="BA1007">
        <v>10.24</v>
      </c>
      <c r="BB1007">
        <v>5.57</v>
      </c>
      <c r="BC1007">
        <v>2.5</v>
      </c>
      <c r="BD1007">
        <v>3.2</v>
      </c>
      <c r="BE1007">
        <v>2.88</v>
      </c>
      <c r="BF1007">
        <f>(1/BC1007+1/BD1007+1/BE1007-1)/3</f>
        <v>1.9907407407407412E-2</v>
      </c>
      <c r="BG1007">
        <f>1/Table3[[#This Row],[odds_ft_home_team_win]]-Table3[[#This Row],[Margin/3]]</f>
        <v>0.38009259259259259</v>
      </c>
      <c r="BH1007">
        <f>1/Table3[[#This Row],[odds_ft_draw]]-Table3[[#This Row],[Margin/3]]</f>
        <v>0.29259259259259257</v>
      </c>
      <c r="BI1007">
        <f>1/Table3[[#This Row],[odds_ft_away_team_win]]-Table3[[#This Row],[Margin/3]]</f>
        <v>0.32731481481481478</v>
      </c>
      <c r="BJ1007">
        <f>MROUND(Table3[[#This Row],[ProbH]]*100,2)/100</f>
        <v>0.38</v>
      </c>
      <c r="BK1007">
        <v>1.36</v>
      </c>
      <c r="BL1007">
        <v>2.12</v>
      </c>
      <c r="BM1007">
        <v>3.75</v>
      </c>
      <c r="BN1007">
        <v>7.35</v>
      </c>
      <c r="BO1007">
        <v>1.82</v>
      </c>
      <c r="BP1007">
        <v>1.89</v>
      </c>
      <c r="BQ1007" t="s">
        <v>726</v>
      </c>
      <c r="BR1007">
        <f>VLOOKUP(Table3[[#This Row],[Reference]],metron,10,FALSE)</f>
        <v>2.4900895140664963</v>
      </c>
      <c r="BS1007">
        <f>VLOOKUP(Table3[[#This Row],[Reference]],metron,11,FALSE)</f>
        <v>1.330562659846547</v>
      </c>
      <c r="BT1007">
        <f>VLOOKUP(Table3[[#This Row],[Reference]],metron,12,FALSE)</f>
        <v>1.1595268542199491</v>
      </c>
      <c r="BU1007">
        <f>VLOOKUP(Table3[[#This Row],[Reference]],metron,13,FALSE)</f>
        <v>0.59053607588191415</v>
      </c>
      <c r="BV1007">
        <f>VLOOKUP(Table3[[#This Row],[Reference]],metron,14,FALSE)</f>
        <v>0.50069274219332838</v>
      </c>
      <c r="BW1007">
        <f>VLOOKUP(Table3[[#This Row],[Reference]],metron,15,FALSE)</f>
        <v>11.79715236686391</v>
      </c>
      <c r="BX1007">
        <f>VLOOKUP(Table3[[#This Row],[Reference]],metron,16,FALSE)</f>
        <v>10.317122781065089</v>
      </c>
      <c r="BY1007">
        <f>VLOOKUP(Table3[[#This Row],[Reference]],metron,17,FALSE)</f>
        <v>5.0637025966747622</v>
      </c>
      <c r="BZ1007">
        <f>VLOOKUP(Table3[[#This Row],[Reference]],metron,18,FALSE)</f>
        <v>4.4674014571268454</v>
      </c>
      <c r="CA1007">
        <f>VLOOKUP(Table3[[#This Row],[Reference]],metron,19,FALSE)</f>
        <v>6.7334497701891483</v>
      </c>
      <c r="CB1007">
        <f>VLOOKUP(Table3[[#This Row],[Reference]],metron,20,FALSE)</f>
        <v>5.849721323938244</v>
      </c>
      <c r="CC1007">
        <f>VLOOKUP(Table3[[#This Row],[Reference]],metron,21,FALSE)</f>
        <v>12.89644194756554</v>
      </c>
      <c r="CD1007">
        <f>VLOOKUP(Table3[[#This Row],[Reference]],metron,22,FALSE)</f>
        <v>13.3434456928839</v>
      </c>
      <c r="CE1007">
        <f>VLOOKUP(Table3[[#This Row],[Reference]],metron,23,FALSE)</f>
        <v>1.6144382124117971</v>
      </c>
      <c r="CF1007">
        <f>VLOOKUP(Table3[[#This Row],[Reference]],metron,24,FALSE)</f>
        <v>1.9032024606477289</v>
      </c>
      <c r="CG1007">
        <f>VLOOKUP(Table3[[#This Row],[Reference]],metron,25,FALSE)</f>
        <v>9.372172969060974E-2</v>
      </c>
      <c r="CH1007">
        <f>VLOOKUP(Table3[[#This Row],[Reference]],metron,26,FALSE)</f>
        <v>0.11669983716301791</v>
      </c>
    </row>
    <row r="1008" spans="1:86" hidden="1" x14ac:dyDescent="0.45">
      <c r="A1008">
        <v>1635642360</v>
      </c>
      <c r="B1008" t="s">
        <v>1449</v>
      </c>
      <c r="C1008" t="s">
        <v>64</v>
      </c>
      <c r="D1008" t="s">
        <v>65</v>
      </c>
      <c r="E1008" t="s">
        <v>693</v>
      </c>
      <c r="F1008" t="s">
        <v>682</v>
      </c>
      <c r="G1008" t="s">
        <v>735</v>
      </c>
      <c r="H1008">
        <v>16</v>
      </c>
      <c r="I1008">
        <v>1.29</v>
      </c>
      <c r="J1008">
        <v>0.71</v>
      </c>
      <c r="K1008">
        <v>1.89</v>
      </c>
      <c r="L1008">
        <v>1.1000000000000001</v>
      </c>
      <c r="M1008">
        <v>1</v>
      </c>
      <c r="N1008">
        <v>1</v>
      </c>
      <c r="O1008">
        <v>2</v>
      </c>
      <c r="P1008">
        <v>1</v>
      </c>
      <c r="Q1008">
        <v>0</v>
      </c>
      <c r="R1008">
        <v>1</v>
      </c>
      <c r="S1008">
        <v>88</v>
      </c>
      <c r="T1008">
        <v>28</v>
      </c>
      <c r="U1008">
        <v>9</v>
      </c>
      <c r="V1008">
        <v>4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22</v>
      </c>
      <c r="AF1008">
        <v>9</v>
      </c>
      <c r="AG1008">
        <v>7</v>
      </c>
      <c r="AH1008">
        <v>5</v>
      </c>
      <c r="AI1008">
        <v>15</v>
      </c>
      <c r="AJ1008">
        <v>4</v>
      </c>
      <c r="AK1008">
        <v>7</v>
      </c>
      <c r="AL1008">
        <v>5</v>
      </c>
      <c r="AM1008">
        <v>61</v>
      </c>
      <c r="AN1008">
        <v>39</v>
      </c>
      <c r="AO1008">
        <v>2.36</v>
      </c>
      <c r="AP1008">
        <v>1.17</v>
      </c>
      <c r="AQ1008">
        <v>2.29</v>
      </c>
      <c r="AR1008">
        <v>50</v>
      </c>
      <c r="AS1008">
        <v>79</v>
      </c>
      <c r="AT1008">
        <v>43</v>
      </c>
      <c r="AU1008">
        <v>14</v>
      </c>
      <c r="AV1008">
        <v>0</v>
      </c>
      <c r="AW1008">
        <v>22</v>
      </c>
      <c r="AX1008">
        <v>79</v>
      </c>
      <c r="AY1008">
        <v>36</v>
      </c>
      <c r="AZ1008">
        <v>72</v>
      </c>
      <c r="BA1008">
        <v>8.43</v>
      </c>
      <c r="BB1008">
        <v>5.86</v>
      </c>
      <c r="BC1008">
        <v>1.86</v>
      </c>
      <c r="BD1008">
        <v>3.66</v>
      </c>
      <c r="BE1008">
        <v>4.2</v>
      </c>
      <c r="BF1008">
        <f>(1/BC1008+1/BD1008+1/BE1008-1)/3</f>
        <v>1.6317896804411831E-2</v>
      </c>
      <c r="BG1008">
        <f>1/Table3[[#This Row],[odds_ft_home_team_win]]-Table3[[#This Row],[Margin/3]]</f>
        <v>0.52131651179773864</v>
      </c>
      <c r="BH1008">
        <f>1/Table3[[#This Row],[odds_ft_draw]]-Table3[[#This Row],[Margin/3]]</f>
        <v>0.25690614691143515</v>
      </c>
      <c r="BI1008">
        <f>1/Table3[[#This Row],[odds_ft_away_team_win]]-Table3[[#This Row],[Margin/3]]</f>
        <v>0.22177734129082624</v>
      </c>
      <c r="BJ1008">
        <f>MROUND(Table3[[#This Row],[ProbH]]*100,2)/100</f>
        <v>0.52</v>
      </c>
      <c r="BK1008">
        <v>1.33</v>
      </c>
      <c r="BL1008">
        <v>2</v>
      </c>
      <c r="BM1008">
        <v>3.4</v>
      </c>
      <c r="BN1008">
        <v>6</v>
      </c>
      <c r="BO1008">
        <v>1.85</v>
      </c>
      <c r="BP1008">
        <v>1.85</v>
      </c>
      <c r="BQ1008" t="s">
        <v>698</v>
      </c>
      <c r="BR1008">
        <f>VLOOKUP(Table3[[#This Row],[Reference]],metron,10,FALSE)</f>
        <v>2.5967403582378576</v>
      </c>
      <c r="BS1008">
        <f>VLOOKUP(Table3[[#This Row],[Reference]],metron,11,FALSE)</f>
        <v>1.625948039373891</v>
      </c>
      <c r="BT1008">
        <f>VLOOKUP(Table3[[#This Row],[Reference]],metron,12,FALSE)</f>
        <v>0.97079231886396644</v>
      </c>
      <c r="BU1008">
        <f>VLOOKUP(Table3[[#This Row],[Reference]],metron,13,FALSE)</f>
        <v>0.71433182698515174</v>
      </c>
      <c r="BV1008">
        <f>VLOOKUP(Table3[[#This Row],[Reference]],metron,14,FALSE)</f>
        <v>0.43011620400258233</v>
      </c>
      <c r="BW1008">
        <f>VLOOKUP(Table3[[#This Row],[Reference]],metron,15,FALSE)</f>
        <v>13.39951055368614</v>
      </c>
      <c r="BX1008">
        <f>VLOOKUP(Table3[[#This Row],[Reference]],metron,16,FALSE)</f>
        <v>9.4252064851636579</v>
      </c>
      <c r="BY1008">
        <f>VLOOKUP(Table3[[#This Row],[Reference]],metron,17,FALSE)</f>
        <v>5.7628422023992618</v>
      </c>
      <c r="BZ1008">
        <f>VLOOKUP(Table3[[#This Row],[Reference]],metron,18,FALSE)</f>
        <v>3.9375576745616732</v>
      </c>
      <c r="CA1008">
        <f>VLOOKUP(Table3[[#This Row],[Reference]],metron,19,FALSE)</f>
        <v>7.636668351286878</v>
      </c>
      <c r="CB1008">
        <f>VLOOKUP(Table3[[#This Row],[Reference]],metron,20,FALSE)</f>
        <v>5.4876488106019847</v>
      </c>
      <c r="CC1008">
        <f>VLOOKUP(Table3[[#This Row],[Reference]],metron,21,FALSE)</f>
        <v>12.460420531849101</v>
      </c>
      <c r="CD1008">
        <f>VLOOKUP(Table3[[#This Row],[Reference]],metron,22,FALSE)</f>
        <v>13.44897959183673</v>
      </c>
      <c r="CE1008">
        <f>VLOOKUP(Table3[[#This Row],[Reference]],metron,23,FALSE)</f>
        <v>1.462202380952381</v>
      </c>
      <c r="CF1008">
        <f>VLOOKUP(Table3[[#This Row],[Reference]],metron,24,FALSE)</f>
        <v>2.01547619047619</v>
      </c>
      <c r="CG1008">
        <f>VLOOKUP(Table3[[#This Row],[Reference]],metron,25,FALSE)</f>
        <v>7.7380952380952384E-2</v>
      </c>
      <c r="CH1008">
        <f>VLOOKUP(Table3[[#This Row],[Reference]],metron,26,FALSE)</f>
        <v>0.13754093480202439</v>
      </c>
    </row>
    <row r="1009" spans="1:86" hidden="1" x14ac:dyDescent="0.45">
      <c r="A1009">
        <v>1635646200</v>
      </c>
      <c r="B1009" t="s">
        <v>1450</v>
      </c>
      <c r="C1009" t="s">
        <v>64</v>
      </c>
      <c r="D1009" t="s">
        <v>65</v>
      </c>
      <c r="E1009" t="s">
        <v>661</v>
      </c>
      <c r="F1009" t="s">
        <v>666</v>
      </c>
      <c r="G1009" t="s">
        <v>720</v>
      </c>
      <c r="H1009">
        <v>16</v>
      </c>
      <c r="I1009">
        <v>1.57</v>
      </c>
      <c r="J1009">
        <v>1.1399999999999999</v>
      </c>
      <c r="K1009">
        <v>2</v>
      </c>
      <c r="L1009">
        <v>1.32</v>
      </c>
      <c r="M1009">
        <v>2</v>
      </c>
      <c r="N1009">
        <v>1</v>
      </c>
      <c r="O1009">
        <v>3</v>
      </c>
      <c r="P1009">
        <v>1</v>
      </c>
      <c r="Q1009">
        <v>1</v>
      </c>
      <c r="R1009">
        <v>0</v>
      </c>
      <c r="S1009" t="s">
        <v>1451</v>
      </c>
      <c r="T1009">
        <v>86</v>
      </c>
      <c r="U1009">
        <v>2</v>
      </c>
      <c r="V1009">
        <v>6</v>
      </c>
      <c r="W1009">
        <v>3</v>
      </c>
      <c r="X1009">
        <v>0</v>
      </c>
      <c r="Y1009">
        <v>3</v>
      </c>
      <c r="Z1009">
        <v>0</v>
      </c>
      <c r="AA1009">
        <v>2</v>
      </c>
      <c r="AB1009">
        <v>1</v>
      </c>
      <c r="AC1009">
        <v>1</v>
      </c>
      <c r="AD1009">
        <v>2</v>
      </c>
      <c r="AE1009">
        <v>10</v>
      </c>
      <c r="AF1009">
        <v>14</v>
      </c>
      <c r="AG1009">
        <v>4</v>
      </c>
      <c r="AH1009">
        <v>4</v>
      </c>
      <c r="AI1009">
        <v>6</v>
      </c>
      <c r="AJ1009">
        <v>10</v>
      </c>
      <c r="AK1009">
        <v>10</v>
      </c>
      <c r="AL1009">
        <v>8</v>
      </c>
      <c r="AM1009">
        <v>46</v>
      </c>
      <c r="AN1009">
        <v>54</v>
      </c>
      <c r="AO1009">
        <v>1.26</v>
      </c>
      <c r="AP1009">
        <v>1.5</v>
      </c>
      <c r="AQ1009">
        <v>1.22</v>
      </c>
      <c r="AR1009">
        <v>22</v>
      </c>
      <c r="AS1009">
        <v>43</v>
      </c>
      <c r="AT1009">
        <v>22</v>
      </c>
      <c r="AU1009">
        <v>7</v>
      </c>
      <c r="AV1009">
        <v>0</v>
      </c>
      <c r="AW1009">
        <v>15</v>
      </c>
      <c r="AX1009">
        <v>36</v>
      </c>
      <c r="AY1009">
        <v>14</v>
      </c>
      <c r="AZ1009">
        <v>50</v>
      </c>
      <c r="BA1009">
        <v>9.86</v>
      </c>
      <c r="BB1009">
        <v>5.14</v>
      </c>
      <c r="BC1009">
        <v>1.75</v>
      </c>
      <c r="BD1009">
        <v>3.53</v>
      </c>
      <c r="BE1009">
        <v>5.1100000000000003</v>
      </c>
      <c r="BF1009">
        <f>(1/BC1009+1/BD1009+1/BE1009-1)/3</f>
        <v>1.6803135550467641E-2</v>
      </c>
      <c r="BG1009">
        <f>1/Table3[[#This Row],[odds_ft_home_team_win]]-Table3[[#This Row],[Margin/3]]</f>
        <v>0.55462543587810376</v>
      </c>
      <c r="BH1009">
        <f>1/Table3[[#This Row],[odds_ft_draw]]-Table3[[#This Row],[Margin/3]]</f>
        <v>0.26648298342970234</v>
      </c>
      <c r="BI1009">
        <f>1/Table3[[#This Row],[odds_ft_away_team_win]]-Table3[[#This Row],[Margin/3]]</f>
        <v>0.1788915806921938</v>
      </c>
      <c r="BJ1009">
        <f>MROUND(Table3[[#This Row],[ProbH]]*100,2)/100</f>
        <v>0.56000000000000005</v>
      </c>
      <c r="BK1009">
        <v>1.36</v>
      </c>
      <c r="BL1009">
        <v>2</v>
      </c>
      <c r="BM1009">
        <v>3.5</v>
      </c>
      <c r="BN1009">
        <v>6.5</v>
      </c>
      <c r="BO1009">
        <v>1.91</v>
      </c>
      <c r="BP1009">
        <v>1.8</v>
      </c>
      <c r="BQ1009" t="s">
        <v>715</v>
      </c>
      <c r="BR1009">
        <f>VLOOKUP(Table3[[#This Row],[Reference]],metron,10,FALSE)</f>
        <v>2.6892488954344627</v>
      </c>
      <c r="BS1009">
        <f>VLOOKUP(Table3[[#This Row],[Reference]],metron,11,FALSE)</f>
        <v>1.7546812539448771</v>
      </c>
      <c r="BT1009">
        <f>VLOOKUP(Table3[[#This Row],[Reference]],metron,12,FALSE)</f>
        <v>0.93456764148958549</v>
      </c>
      <c r="BU1009">
        <f>VLOOKUP(Table3[[#This Row],[Reference]],metron,13,FALSE)</f>
        <v>0.77824531874605507</v>
      </c>
      <c r="BV1009">
        <f>VLOOKUP(Table3[[#This Row],[Reference]],metron,14,FALSE)</f>
        <v>0.41237113402061848</v>
      </c>
      <c r="BW1009">
        <f>VLOOKUP(Table3[[#This Row],[Reference]],metron,15,FALSE)</f>
        <v>13.77153558052435</v>
      </c>
      <c r="BX1009">
        <f>VLOOKUP(Table3[[#This Row],[Reference]],metron,16,FALSE)</f>
        <v>9.0445692883895124</v>
      </c>
      <c r="BY1009">
        <f>VLOOKUP(Table3[[#This Row],[Reference]],metron,17,FALSE)</f>
        <v>6.0821292775665396</v>
      </c>
      <c r="BZ1009">
        <f>VLOOKUP(Table3[[#This Row],[Reference]],metron,18,FALSE)</f>
        <v>3.8201520912547529</v>
      </c>
      <c r="CA1009">
        <f>VLOOKUP(Table3[[#This Row],[Reference]],metron,19,FALSE)</f>
        <v>7.6894063029578108</v>
      </c>
      <c r="CB1009">
        <f>VLOOKUP(Table3[[#This Row],[Reference]],metron,20,FALSE)</f>
        <v>5.224417197134759</v>
      </c>
      <c r="CC1009">
        <f>VLOOKUP(Table3[[#This Row],[Reference]],metron,21,FALSE)</f>
        <v>12.297605473204101</v>
      </c>
      <c r="CD1009">
        <f>VLOOKUP(Table3[[#This Row],[Reference]],metron,22,FALSE)</f>
        <v>13.310908399847969</v>
      </c>
      <c r="CE1009">
        <f>VLOOKUP(Table3[[#This Row],[Reference]],metron,23,FALSE)</f>
        <v>1.3713126843657819</v>
      </c>
      <c r="CF1009">
        <f>VLOOKUP(Table3[[#This Row],[Reference]],metron,24,FALSE)</f>
        <v>1.9516961651917399</v>
      </c>
      <c r="CG1009">
        <f>VLOOKUP(Table3[[#This Row],[Reference]],metron,25,FALSE)</f>
        <v>6.6002949852507375E-2</v>
      </c>
      <c r="CH1009">
        <f>VLOOKUP(Table3[[#This Row],[Reference]],metron,26,FALSE)</f>
        <v>0.1297935103244838</v>
      </c>
    </row>
    <row r="1010" spans="1:86" hidden="1" x14ac:dyDescent="0.45">
      <c r="A1010">
        <v>1635703200</v>
      </c>
      <c r="B1010" t="s">
        <v>1452</v>
      </c>
      <c r="C1010" t="s">
        <v>64</v>
      </c>
      <c r="D1010" t="s">
        <v>65</v>
      </c>
      <c r="E1010" t="s">
        <v>705</v>
      </c>
      <c r="F1010" t="s">
        <v>667</v>
      </c>
      <c r="G1010" t="s">
        <v>743</v>
      </c>
      <c r="H1010">
        <v>16</v>
      </c>
      <c r="I1010">
        <v>1.71</v>
      </c>
      <c r="J1010">
        <v>1.86</v>
      </c>
      <c r="K1010">
        <v>1.17</v>
      </c>
      <c r="L1010">
        <v>1.4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U1010">
        <v>4</v>
      </c>
      <c r="V1010">
        <v>5</v>
      </c>
      <c r="W1010">
        <v>1</v>
      </c>
      <c r="X1010">
        <v>0</v>
      </c>
      <c r="Y1010">
        <v>2</v>
      </c>
      <c r="Z1010">
        <v>0</v>
      </c>
      <c r="AA1010">
        <v>1</v>
      </c>
      <c r="AB1010">
        <v>0</v>
      </c>
      <c r="AC1010">
        <v>1</v>
      </c>
      <c r="AD1010">
        <v>1</v>
      </c>
      <c r="AE1010">
        <v>7</v>
      </c>
      <c r="AF1010">
        <v>13</v>
      </c>
      <c r="AG1010">
        <v>0</v>
      </c>
      <c r="AH1010">
        <v>6</v>
      </c>
      <c r="AI1010">
        <v>7</v>
      </c>
      <c r="AJ1010">
        <v>7</v>
      </c>
      <c r="AK1010">
        <v>10</v>
      </c>
      <c r="AL1010">
        <v>5</v>
      </c>
      <c r="AM1010">
        <v>47</v>
      </c>
      <c r="AN1010">
        <v>53</v>
      </c>
      <c r="AO1010">
        <v>0.73</v>
      </c>
      <c r="AP1010">
        <v>1.6</v>
      </c>
      <c r="AQ1010">
        <v>2.72</v>
      </c>
      <c r="AR1010">
        <v>57</v>
      </c>
      <c r="AS1010">
        <v>79</v>
      </c>
      <c r="AT1010">
        <v>57</v>
      </c>
      <c r="AU1010">
        <v>36</v>
      </c>
      <c r="AV1010">
        <v>0</v>
      </c>
      <c r="AW1010">
        <v>43</v>
      </c>
      <c r="AX1010">
        <v>71</v>
      </c>
      <c r="AY1010">
        <v>36</v>
      </c>
      <c r="AZ1010">
        <v>71</v>
      </c>
      <c r="BA1010">
        <v>9.58</v>
      </c>
      <c r="BB1010">
        <v>5.57</v>
      </c>
      <c r="BC1010">
        <v>2.2999999999999998</v>
      </c>
      <c r="BD1010">
        <v>3.1</v>
      </c>
      <c r="BE1010">
        <v>3</v>
      </c>
      <c r="BF1010">
        <f>(1/BC1010+1/BD1010+1/BE1010-1)/3</f>
        <v>3.0232195730091949E-2</v>
      </c>
      <c r="BG1010">
        <f>1/Table3[[#This Row],[odds_ft_home_team_win]]-Table3[[#This Row],[Margin/3]]</f>
        <v>0.40455041296556027</v>
      </c>
      <c r="BH1010">
        <f>1/Table3[[#This Row],[odds_ft_draw]]-Table3[[#This Row],[Margin/3]]</f>
        <v>0.29234844943119837</v>
      </c>
      <c r="BI1010">
        <f>1/Table3[[#This Row],[odds_ft_away_team_win]]-Table3[[#This Row],[Margin/3]]</f>
        <v>0.30310113760324137</v>
      </c>
      <c r="BJ1010">
        <f>MROUND(Table3[[#This Row],[ProbH]]*100,2)/100</f>
        <v>0.4</v>
      </c>
      <c r="BK1010">
        <v>1.3</v>
      </c>
      <c r="BL1010">
        <v>1.95</v>
      </c>
      <c r="BM1010">
        <v>3.25</v>
      </c>
      <c r="BN1010">
        <v>5.5</v>
      </c>
      <c r="BO1010">
        <v>1.7</v>
      </c>
      <c r="BP1010">
        <v>2.0499999999999998</v>
      </c>
      <c r="BQ1010" t="s">
        <v>723</v>
      </c>
      <c r="BR1010">
        <f>VLOOKUP(Table3[[#This Row],[Reference]],metron,10,FALSE)</f>
        <v>2.4956155335383219</v>
      </c>
      <c r="BS1010">
        <f>VLOOKUP(Table3[[#This Row],[Reference]],metron,11,FALSE)</f>
        <v>1.344038264434575</v>
      </c>
      <c r="BT1010">
        <f>VLOOKUP(Table3[[#This Row],[Reference]],metron,12,FALSE)</f>
        <v>1.1515772691037469</v>
      </c>
      <c r="BU1010">
        <f>VLOOKUP(Table3[[#This Row],[Reference]],metron,13,FALSE)</f>
        <v>0.59936225942375587</v>
      </c>
      <c r="BV1010">
        <f>VLOOKUP(Table3[[#This Row],[Reference]],metron,14,FALSE)</f>
        <v>0.50723152260562576</v>
      </c>
      <c r="BW1010">
        <f>VLOOKUP(Table3[[#This Row],[Reference]],metron,15,FALSE)</f>
        <v>11.99278846153846</v>
      </c>
      <c r="BX1010">
        <f>VLOOKUP(Table3[[#This Row],[Reference]],metron,16,FALSE)</f>
        <v>10.0277534965035</v>
      </c>
      <c r="BY1010">
        <f>VLOOKUP(Table3[[#This Row],[Reference]],metron,17,FALSE)</f>
        <v>5.2857459543338514</v>
      </c>
      <c r="BZ1010">
        <f>VLOOKUP(Table3[[#This Row],[Reference]],metron,18,FALSE)</f>
        <v>4.4067834183107957</v>
      </c>
      <c r="CA1010">
        <f>VLOOKUP(Table3[[#This Row],[Reference]],metron,19,FALSE)</f>
        <v>6.7070425072046085</v>
      </c>
      <c r="CB1010">
        <f>VLOOKUP(Table3[[#This Row],[Reference]],metron,20,FALSE)</f>
        <v>5.6209700781927046</v>
      </c>
      <c r="CC1010">
        <f>VLOOKUP(Table3[[#This Row],[Reference]],metron,21,FALSE)</f>
        <v>13.04463690872752</v>
      </c>
      <c r="CD1010">
        <f>VLOOKUP(Table3[[#This Row],[Reference]],metron,22,FALSE)</f>
        <v>13.49811236953142</v>
      </c>
      <c r="CE1010">
        <f>VLOOKUP(Table3[[#This Row],[Reference]],metron,23,FALSE)</f>
        <v>1.5836526181353769</v>
      </c>
      <c r="CF1010">
        <f>VLOOKUP(Table3[[#This Row],[Reference]],metron,24,FALSE)</f>
        <v>1.8744146445295871</v>
      </c>
      <c r="CG1010">
        <f>VLOOKUP(Table3[[#This Row],[Reference]],metron,25,FALSE)</f>
        <v>8.5994040017028525E-2</v>
      </c>
      <c r="CH1010">
        <f>VLOOKUP(Table3[[#This Row],[Reference]],metron,26,FALSE)</f>
        <v>0.13452532992762881</v>
      </c>
    </row>
    <row r="1011" spans="1:86" hidden="1" x14ac:dyDescent="0.45">
      <c r="A1011">
        <v>1635721500</v>
      </c>
      <c r="B1011" t="s">
        <v>1453</v>
      </c>
      <c r="C1011" t="s">
        <v>64</v>
      </c>
      <c r="D1011" t="s">
        <v>65</v>
      </c>
      <c r="E1011" t="s">
        <v>671</v>
      </c>
      <c r="F1011" t="s">
        <v>694</v>
      </c>
      <c r="G1011" t="s">
        <v>760</v>
      </c>
      <c r="H1011">
        <v>16</v>
      </c>
      <c r="I1011">
        <v>1.5</v>
      </c>
      <c r="J1011">
        <v>1.71</v>
      </c>
      <c r="K1011">
        <v>1.25</v>
      </c>
      <c r="L1011">
        <v>1.53</v>
      </c>
      <c r="M1011">
        <v>2</v>
      </c>
      <c r="N1011">
        <v>1</v>
      </c>
      <c r="O1011">
        <v>3</v>
      </c>
      <c r="P1011">
        <v>1</v>
      </c>
      <c r="Q1011">
        <v>1</v>
      </c>
      <c r="R1011">
        <v>0</v>
      </c>
      <c r="S1011" t="s">
        <v>1454</v>
      </c>
      <c r="T1011">
        <v>52</v>
      </c>
      <c r="U1011">
        <v>5</v>
      </c>
      <c r="V1011">
        <v>3</v>
      </c>
      <c r="W1011">
        <v>2</v>
      </c>
      <c r="X1011">
        <v>0</v>
      </c>
      <c r="Y1011">
        <v>2</v>
      </c>
      <c r="Z1011">
        <v>1</v>
      </c>
      <c r="AA1011">
        <v>1</v>
      </c>
      <c r="AB1011">
        <v>1</v>
      </c>
      <c r="AC1011">
        <v>1</v>
      </c>
      <c r="AD1011">
        <v>2</v>
      </c>
      <c r="AE1011">
        <v>12</v>
      </c>
      <c r="AF1011">
        <v>7</v>
      </c>
      <c r="AG1011">
        <v>8</v>
      </c>
      <c r="AH1011">
        <v>2</v>
      </c>
      <c r="AI1011">
        <v>4</v>
      </c>
      <c r="AJ1011">
        <v>5</v>
      </c>
      <c r="AK1011">
        <v>8</v>
      </c>
      <c r="AL1011">
        <v>12</v>
      </c>
      <c r="AM1011">
        <v>54</v>
      </c>
      <c r="AN1011">
        <v>46</v>
      </c>
      <c r="AO1011">
        <v>1.68</v>
      </c>
      <c r="AP1011">
        <v>0.71</v>
      </c>
      <c r="AQ1011">
        <v>2.1</v>
      </c>
      <c r="AR1011">
        <v>54</v>
      </c>
      <c r="AS1011">
        <v>79</v>
      </c>
      <c r="AT1011">
        <v>23</v>
      </c>
      <c r="AU1011">
        <v>16</v>
      </c>
      <c r="AV1011">
        <v>0</v>
      </c>
      <c r="AW1011">
        <v>45</v>
      </c>
      <c r="AX1011">
        <v>70</v>
      </c>
      <c r="AY1011">
        <v>9</v>
      </c>
      <c r="AZ1011">
        <v>70</v>
      </c>
      <c r="BA1011">
        <v>7.24</v>
      </c>
      <c r="BB1011">
        <v>4.54</v>
      </c>
      <c r="BC1011">
        <v>2.5</v>
      </c>
      <c r="BD1011">
        <v>2.9</v>
      </c>
      <c r="BE1011">
        <v>2.88</v>
      </c>
      <c r="BF1011">
        <f>(1/BC1011+1/BD1011+1/BE1011-1)/3</f>
        <v>3.0683269476372937E-2</v>
      </c>
      <c r="BG1011">
        <f>1/Table3[[#This Row],[odds_ft_home_team_win]]-Table3[[#This Row],[Margin/3]]</f>
        <v>0.36931673052362707</v>
      </c>
      <c r="BH1011">
        <f>1/Table3[[#This Row],[odds_ft_draw]]-Table3[[#This Row],[Margin/3]]</f>
        <v>0.31414431673052362</v>
      </c>
      <c r="BI1011">
        <f>1/Table3[[#This Row],[odds_ft_away_team_win]]-Table3[[#This Row],[Margin/3]]</f>
        <v>0.31653895274584926</v>
      </c>
      <c r="BJ1011">
        <f>MROUND(Table3[[#This Row],[ProbH]]*100,2)/100</f>
        <v>0.36</v>
      </c>
      <c r="BK1011">
        <v>1.67</v>
      </c>
      <c r="BL1011">
        <v>2.12</v>
      </c>
      <c r="BM1011">
        <v>4.33</v>
      </c>
      <c r="BN1011">
        <v>8</v>
      </c>
      <c r="BO1011">
        <v>1.91</v>
      </c>
      <c r="BP1011">
        <v>1.8</v>
      </c>
      <c r="BQ1011" t="s">
        <v>770</v>
      </c>
      <c r="BR1011">
        <f>VLOOKUP(Table3[[#This Row],[Reference]],metron,10,FALSE)</f>
        <v>2.5110350525197691</v>
      </c>
      <c r="BS1011">
        <f>VLOOKUP(Table3[[#This Row],[Reference]],metron,11,FALSE)</f>
        <v>1.269326094653606</v>
      </c>
      <c r="BT1011">
        <f>VLOOKUP(Table3[[#This Row],[Reference]],metron,12,FALSE)</f>
        <v>1.2417089578661631</v>
      </c>
      <c r="BU1011">
        <f>VLOOKUP(Table3[[#This Row],[Reference]],metron,13,FALSE)</f>
        <v>0.56586402266288949</v>
      </c>
      <c r="BV1011">
        <f>VLOOKUP(Table3[[#This Row],[Reference]],metron,14,FALSE)</f>
        <v>0.55158168083097259</v>
      </c>
      <c r="BW1011">
        <f>VLOOKUP(Table3[[#This Row],[Reference]],metron,15,FALSE)</f>
        <v>11.49400826446281</v>
      </c>
      <c r="BX1011">
        <f>VLOOKUP(Table3[[#This Row],[Reference]],metron,16,FALSE)</f>
        <v>10.507231404958681</v>
      </c>
      <c r="BY1011">
        <f>VLOOKUP(Table3[[#This Row],[Reference]],metron,17,FALSE)</f>
        <v>4.9238790406673623</v>
      </c>
      <c r="BZ1011">
        <f>VLOOKUP(Table3[[#This Row],[Reference]],metron,18,FALSE)</f>
        <v>4.6296141814389991</v>
      </c>
      <c r="CA1011">
        <f>VLOOKUP(Table3[[#This Row],[Reference]],metron,19,FALSE)</f>
        <v>6.5701292237954476</v>
      </c>
      <c r="CB1011">
        <f>VLOOKUP(Table3[[#This Row],[Reference]],metron,20,FALSE)</f>
        <v>5.8776172235196817</v>
      </c>
      <c r="CC1011">
        <f>VLOOKUP(Table3[[#This Row],[Reference]],metron,21,FALSE)</f>
        <v>12.798739495798319</v>
      </c>
      <c r="CD1011">
        <f>VLOOKUP(Table3[[#This Row],[Reference]],metron,22,FALSE)</f>
        <v>12.98844537815126</v>
      </c>
      <c r="CE1011">
        <f>VLOOKUP(Table3[[#This Row],[Reference]],metron,23,FALSE)</f>
        <v>1.604928297313674</v>
      </c>
      <c r="CF1011">
        <f>VLOOKUP(Table3[[#This Row],[Reference]],metron,24,FALSE)</f>
        <v>1.791961219955565</v>
      </c>
      <c r="CG1011">
        <f>VLOOKUP(Table3[[#This Row],[Reference]],metron,25,FALSE)</f>
        <v>8.887093516461321E-2</v>
      </c>
      <c r="CH1011">
        <f>VLOOKUP(Table3[[#This Row],[Reference]],metron,26,FALSE)</f>
        <v>0.11694607150070691</v>
      </c>
    </row>
    <row r="1012" spans="1:86" hidden="1" x14ac:dyDescent="0.45">
      <c r="A1012">
        <v>1635728700</v>
      </c>
      <c r="B1012" t="s">
        <v>1455</v>
      </c>
      <c r="C1012" t="s">
        <v>64</v>
      </c>
      <c r="D1012" t="s">
        <v>65</v>
      </c>
      <c r="E1012" t="s">
        <v>688</v>
      </c>
      <c r="F1012" t="s">
        <v>704</v>
      </c>
      <c r="G1012" t="s">
        <v>717</v>
      </c>
      <c r="H1012">
        <v>16</v>
      </c>
      <c r="I1012">
        <v>0.71</v>
      </c>
      <c r="J1012">
        <v>0.86</v>
      </c>
      <c r="K1012">
        <v>1.1100000000000001</v>
      </c>
      <c r="L1012">
        <v>1.05</v>
      </c>
      <c r="M1012">
        <v>1</v>
      </c>
      <c r="N1012">
        <v>1</v>
      </c>
      <c r="O1012">
        <v>2</v>
      </c>
      <c r="P1012">
        <v>1</v>
      </c>
      <c r="Q1012">
        <v>0</v>
      </c>
      <c r="R1012">
        <v>1</v>
      </c>
      <c r="S1012">
        <v>47</v>
      </c>
      <c r="T1012">
        <v>30</v>
      </c>
      <c r="U1012">
        <v>2</v>
      </c>
      <c r="V1012">
        <v>2</v>
      </c>
      <c r="W1012">
        <v>3</v>
      </c>
      <c r="X1012">
        <v>1</v>
      </c>
      <c r="Y1012">
        <v>1</v>
      </c>
      <c r="Z1012">
        <v>0</v>
      </c>
      <c r="AA1012">
        <v>1</v>
      </c>
      <c r="AB1012">
        <v>3</v>
      </c>
      <c r="AC1012">
        <v>0</v>
      </c>
      <c r="AD1012">
        <v>1</v>
      </c>
      <c r="AE1012">
        <v>6</v>
      </c>
      <c r="AF1012">
        <v>10</v>
      </c>
      <c r="AG1012">
        <v>2</v>
      </c>
      <c r="AH1012">
        <v>6</v>
      </c>
      <c r="AI1012">
        <v>4</v>
      </c>
      <c r="AJ1012">
        <v>4</v>
      </c>
      <c r="AK1012">
        <v>8</v>
      </c>
      <c r="AL1012">
        <v>11</v>
      </c>
      <c r="AM1012">
        <v>36</v>
      </c>
      <c r="AN1012">
        <v>64</v>
      </c>
      <c r="AO1012">
        <v>0.84</v>
      </c>
      <c r="AP1012">
        <v>1.4</v>
      </c>
      <c r="AQ1012">
        <v>2.86</v>
      </c>
      <c r="AR1012">
        <v>65</v>
      </c>
      <c r="AS1012">
        <v>79</v>
      </c>
      <c r="AT1012">
        <v>50</v>
      </c>
      <c r="AU1012">
        <v>29</v>
      </c>
      <c r="AV1012">
        <v>15</v>
      </c>
      <c r="AW1012">
        <v>36</v>
      </c>
      <c r="AX1012">
        <v>71</v>
      </c>
      <c r="AY1012">
        <v>36</v>
      </c>
      <c r="AZ1012">
        <v>79</v>
      </c>
      <c r="BA1012">
        <v>10.28</v>
      </c>
      <c r="BB1012">
        <v>5.29</v>
      </c>
      <c r="BC1012">
        <v>3.5</v>
      </c>
      <c r="BD1012">
        <v>3.3</v>
      </c>
      <c r="BE1012">
        <v>2.1</v>
      </c>
      <c r="BF1012">
        <f>(1/BC1012+1/BD1012+1/BE1012-1)/3</f>
        <v>2.1645021645021689E-2</v>
      </c>
      <c r="BG1012">
        <f>1/Table3[[#This Row],[odds_ft_home_team_win]]-Table3[[#This Row],[Margin/3]]</f>
        <v>0.26406926406926401</v>
      </c>
      <c r="BH1012">
        <f>1/Table3[[#This Row],[odds_ft_draw]]-Table3[[#This Row],[Margin/3]]</f>
        <v>0.28138528138528135</v>
      </c>
      <c r="BI1012">
        <f>1/Table3[[#This Row],[odds_ft_away_team_win]]-Table3[[#This Row],[Margin/3]]</f>
        <v>0.45454545454545447</v>
      </c>
      <c r="BJ1012">
        <f>MROUND(Table3[[#This Row],[ProbH]]*100,2)/100</f>
        <v>0.26</v>
      </c>
      <c r="BK1012">
        <v>1.33</v>
      </c>
      <c r="BL1012">
        <v>2.15</v>
      </c>
      <c r="BM1012">
        <v>3.6</v>
      </c>
      <c r="BN1012">
        <v>6.5</v>
      </c>
      <c r="BO1012">
        <v>1.83</v>
      </c>
      <c r="BP1012">
        <v>1.83</v>
      </c>
      <c r="BQ1012" t="s">
        <v>691</v>
      </c>
      <c r="BR1012">
        <f>VLOOKUP(Table3[[#This Row],[Reference]],metron,10,FALSE)</f>
        <v>2.569449507838133</v>
      </c>
      <c r="BS1012">
        <f>VLOOKUP(Table3[[#This Row],[Reference]],metron,11,FALSE)</f>
        <v>1.0936930368209989</v>
      </c>
      <c r="BT1012">
        <f>VLOOKUP(Table3[[#This Row],[Reference]],metron,12,FALSE)</f>
        <v>1.475756471017134</v>
      </c>
      <c r="BU1012">
        <f>VLOOKUP(Table3[[#This Row],[Reference]],metron,13,FALSE)</f>
        <v>0.50018228217280347</v>
      </c>
      <c r="BV1012">
        <f>VLOOKUP(Table3[[#This Row],[Reference]],metron,14,FALSE)</f>
        <v>0.65220561429092239</v>
      </c>
      <c r="BW1012">
        <f>VLOOKUP(Table3[[#This Row],[Reference]],metron,15,FALSE)</f>
        <v>10.905576679340941</v>
      </c>
      <c r="BX1012">
        <f>VLOOKUP(Table3[[#This Row],[Reference]],metron,16,FALSE)</f>
        <v>12.06463878326996</v>
      </c>
      <c r="BY1012">
        <f>VLOOKUP(Table3[[#This Row],[Reference]],metron,17,FALSE)</f>
        <v>4.2920127795527154</v>
      </c>
      <c r="BZ1012">
        <f>VLOOKUP(Table3[[#This Row],[Reference]],metron,18,FALSE)</f>
        <v>5.0095846645367406</v>
      </c>
      <c r="CA1012">
        <f>VLOOKUP(Table3[[#This Row],[Reference]],metron,19,FALSE)</f>
        <v>6.6135638997882253</v>
      </c>
      <c r="CB1012">
        <f>VLOOKUP(Table3[[#This Row],[Reference]],metron,20,FALSE)</f>
        <v>7.055054118733219</v>
      </c>
      <c r="CC1012">
        <f>VLOOKUP(Table3[[#This Row],[Reference]],metron,21,FALSE)</f>
        <v>12.94865211810013</v>
      </c>
      <c r="CD1012">
        <f>VLOOKUP(Table3[[#This Row],[Reference]],metron,22,FALSE)</f>
        <v>13.189345314505781</v>
      </c>
      <c r="CE1012">
        <f>VLOOKUP(Table3[[#This Row],[Reference]],metron,23,FALSE)</f>
        <v>1.771446078431373</v>
      </c>
      <c r="CF1012">
        <f>VLOOKUP(Table3[[#This Row],[Reference]],metron,24,FALSE)</f>
        <v>1.809436274509804</v>
      </c>
      <c r="CG1012">
        <f>VLOOKUP(Table3[[#This Row],[Reference]],metron,25,FALSE)</f>
        <v>0.1060049019607843</v>
      </c>
      <c r="CH1012">
        <f>VLOOKUP(Table3[[#This Row],[Reference]],metron,26,FALSE)</f>
        <v>9.6813725490196081E-2</v>
      </c>
    </row>
    <row r="1013" spans="1:86" hidden="1" x14ac:dyDescent="0.45">
      <c r="A1013">
        <v>1635987600</v>
      </c>
      <c r="B1013" t="s">
        <v>1456</v>
      </c>
      <c r="C1013" t="s">
        <v>64</v>
      </c>
      <c r="D1013" t="s">
        <v>65</v>
      </c>
      <c r="E1013" t="s">
        <v>693</v>
      </c>
      <c r="F1013" t="s">
        <v>688</v>
      </c>
      <c r="G1013" t="s">
        <v>725</v>
      </c>
      <c r="H1013">
        <v>5</v>
      </c>
      <c r="I1013">
        <v>1.25</v>
      </c>
      <c r="J1013">
        <v>1.71</v>
      </c>
      <c r="K1013">
        <v>1.89</v>
      </c>
      <c r="L1013">
        <v>1.25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U1013">
        <v>10</v>
      </c>
      <c r="V1013">
        <v>4</v>
      </c>
      <c r="W1013">
        <v>1</v>
      </c>
      <c r="X1013">
        <v>1</v>
      </c>
      <c r="Y1013">
        <v>0</v>
      </c>
      <c r="Z1013">
        <v>0</v>
      </c>
      <c r="AA1013">
        <v>0</v>
      </c>
      <c r="AB1013">
        <v>2</v>
      </c>
      <c r="AC1013">
        <v>0</v>
      </c>
      <c r="AD1013">
        <v>0</v>
      </c>
      <c r="AE1013">
        <v>16</v>
      </c>
      <c r="AF1013">
        <v>15</v>
      </c>
      <c r="AG1013">
        <v>7</v>
      </c>
      <c r="AH1013">
        <v>7</v>
      </c>
      <c r="AI1013">
        <v>9</v>
      </c>
      <c r="AJ1013">
        <v>8</v>
      </c>
      <c r="AK1013">
        <v>5</v>
      </c>
      <c r="AL1013">
        <v>3</v>
      </c>
      <c r="AM1013">
        <v>69</v>
      </c>
      <c r="AN1013">
        <v>31</v>
      </c>
      <c r="AO1013">
        <v>1.94</v>
      </c>
      <c r="AP1013">
        <v>1.72</v>
      </c>
      <c r="AQ1013">
        <v>2.42</v>
      </c>
      <c r="AR1013">
        <v>67</v>
      </c>
      <c r="AS1013">
        <v>73</v>
      </c>
      <c r="AT1013">
        <v>48</v>
      </c>
      <c r="AU1013">
        <v>28</v>
      </c>
      <c r="AV1013">
        <v>0</v>
      </c>
      <c r="AW1013">
        <v>34</v>
      </c>
      <c r="AX1013">
        <v>81</v>
      </c>
      <c r="AY1013">
        <v>34</v>
      </c>
      <c r="AZ1013">
        <v>60</v>
      </c>
      <c r="BA1013">
        <v>9</v>
      </c>
      <c r="BB1013">
        <v>4.2699999999999996</v>
      </c>
      <c r="BC1013">
        <v>1.8</v>
      </c>
      <c r="BD1013">
        <v>3.5</v>
      </c>
      <c r="BE1013">
        <v>3.6</v>
      </c>
      <c r="BF1013">
        <f>(1/BC1013+1/BD1013+1/BE1013-1)/3</f>
        <v>3.9682539682539687E-2</v>
      </c>
      <c r="BG1013">
        <f>1/Table3[[#This Row],[odds_ft_home_team_win]]-Table3[[#This Row],[Margin/3]]</f>
        <v>0.51587301587301593</v>
      </c>
      <c r="BH1013">
        <f>1/Table3[[#This Row],[odds_ft_draw]]-Table3[[#This Row],[Margin/3]]</f>
        <v>0.24603174603174602</v>
      </c>
      <c r="BI1013">
        <f>1/Table3[[#This Row],[odds_ft_away_team_win]]-Table3[[#This Row],[Margin/3]]</f>
        <v>0.23809523809523811</v>
      </c>
      <c r="BJ1013">
        <f>MROUND(Table3[[#This Row],[ProbH]]*100,2)/100</f>
        <v>0.52</v>
      </c>
      <c r="BK1013">
        <v>1.3</v>
      </c>
      <c r="BL1013">
        <v>2.0299999999999998</v>
      </c>
      <c r="BM1013">
        <v>3.28</v>
      </c>
      <c r="BN1013">
        <v>6.2</v>
      </c>
      <c r="BO1013">
        <v>1.81</v>
      </c>
      <c r="BP1013">
        <v>1.89</v>
      </c>
      <c r="BQ1013" t="s">
        <v>698</v>
      </c>
      <c r="BR1013">
        <f>VLOOKUP(Table3[[#This Row],[Reference]],metron,10,FALSE)</f>
        <v>2.5967403582378576</v>
      </c>
      <c r="BS1013">
        <f>VLOOKUP(Table3[[#This Row],[Reference]],metron,11,FALSE)</f>
        <v>1.625948039373891</v>
      </c>
      <c r="BT1013">
        <f>VLOOKUP(Table3[[#This Row],[Reference]],metron,12,FALSE)</f>
        <v>0.97079231886396644</v>
      </c>
      <c r="BU1013">
        <f>VLOOKUP(Table3[[#This Row],[Reference]],metron,13,FALSE)</f>
        <v>0.71433182698515174</v>
      </c>
      <c r="BV1013">
        <f>VLOOKUP(Table3[[#This Row],[Reference]],metron,14,FALSE)</f>
        <v>0.43011620400258233</v>
      </c>
      <c r="BW1013">
        <f>VLOOKUP(Table3[[#This Row],[Reference]],metron,15,FALSE)</f>
        <v>13.39951055368614</v>
      </c>
      <c r="BX1013">
        <f>VLOOKUP(Table3[[#This Row],[Reference]],metron,16,FALSE)</f>
        <v>9.4252064851636579</v>
      </c>
      <c r="BY1013">
        <f>VLOOKUP(Table3[[#This Row],[Reference]],metron,17,FALSE)</f>
        <v>5.7628422023992618</v>
      </c>
      <c r="BZ1013">
        <f>VLOOKUP(Table3[[#This Row],[Reference]],metron,18,FALSE)</f>
        <v>3.9375576745616732</v>
      </c>
      <c r="CA1013">
        <f>VLOOKUP(Table3[[#This Row],[Reference]],metron,19,FALSE)</f>
        <v>7.636668351286878</v>
      </c>
      <c r="CB1013">
        <f>VLOOKUP(Table3[[#This Row],[Reference]],metron,20,FALSE)</f>
        <v>5.4876488106019847</v>
      </c>
      <c r="CC1013">
        <f>VLOOKUP(Table3[[#This Row],[Reference]],metron,21,FALSE)</f>
        <v>12.460420531849101</v>
      </c>
      <c r="CD1013">
        <f>VLOOKUP(Table3[[#This Row],[Reference]],metron,22,FALSE)</f>
        <v>13.44897959183673</v>
      </c>
      <c r="CE1013">
        <f>VLOOKUP(Table3[[#This Row],[Reference]],metron,23,FALSE)</f>
        <v>1.462202380952381</v>
      </c>
      <c r="CF1013">
        <f>VLOOKUP(Table3[[#This Row],[Reference]],metron,24,FALSE)</f>
        <v>2.01547619047619</v>
      </c>
      <c r="CG1013">
        <f>VLOOKUP(Table3[[#This Row],[Reference]],metron,25,FALSE)</f>
        <v>7.7380952380952384E-2</v>
      </c>
      <c r="CH1013">
        <f>VLOOKUP(Table3[[#This Row],[Reference]],metron,26,FALSE)</f>
        <v>0.13754093480202439</v>
      </c>
    </row>
    <row r="1014" spans="1:86" hidden="1" x14ac:dyDescent="0.45">
      <c r="A1014">
        <v>1635994800</v>
      </c>
      <c r="B1014" t="s">
        <v>1457</v>
      </c>
      <c r="C1014" t="s">
        <v>64</v>
      </c>
      <c r="D1014" t="s">
        <v>65</v>
      </c>
      <c r="E1014" t="s">
        <v>671</v>
      </c>
      <c r="F1014" t="s">
        <v>667</v>
      </c>
      <c r="G1014" t="s">
        <v>735</v>
      </c>
      <c r="H1014">
        <v>11</v>
      </c>
      <c r="I1014">
        <v>1.71</v>
      </c>
      <c r="J1014">
        <v>1.75</v>
      </c>
      <c r="K1014">
        <v>1.25</v>
      </c>
      <c r="L1014">
        <v>1.4</v>
      </c>
      <c r="M1014">
        <v>0</v>
      </c>
      <c r="N1014">
        <v>1</v>
      </c>
      <c r="O1014">
        <v>1</v>
      </c>
      <c r="P1014">
        <v>1</v>
      </c>
      <c r="Q1014">
        <v>0</v>
      </c>
      <c r="R1014">
        <v>1</v>
      </c>
      <c r="T1014">
        <v>31</v>
      </c>
      <c r="U1014">
        <v>7</v>
      </c>
      <c r="V1014">
        <v>4</v>
      </c>
      <c r="W1014">
        <v>3</v>
      </c>
      <c r="X1014">
        <v>0</v>
      </c>
      <c r="Y1014">
        <v>4</v>
      </c>
      <c r="Z1014">
        <v>0</v>
      </c>
      <c r="AA1014">
        <v>0</v>
      </c>
      <c r="AB1014">
        <v>3</v>
      </c>
      <c r="AC1014">
        <v>0</v>
      </c>
      <c r="AD1014">
        <v>4</v>
      </c>
      <c r="AE1014">
        <v>14</v>
      </c>
      <c r="AF1014">
        <v>6</v>
      </c>
      <c r="AG1014">
        <v>6</v>
      </c>
      <c r="AH1014">
        <v>3</v>
      </c>
      <c r="AI1014">
        <v>8</v>
      </c>
      <c r="AJ1014">
        <v>3</v>
      </c>
      <c r="AK1014">
        <v>12</v>
      </c>
      <c r="AL1014">
        <v>9</v>
      </c>
      <c r="AM1014">
        <v>54</v>
      </c>
      <c r="AN1014">
        <v>46</v>
      </c>
      <c r="AO1014">
        <v>1.79</v>
      </c>
      <c r="AP1014">
        <v>0.84</v>
      </c>
      <c r="AQ1014">
        <v>2.2200000000000002</v>
      </c>
      <c r="AR1014">
        <v>35</v>
      </c>
      <c r="AS1014">
        <v>75</v>
      </c>
      <c r="AT1014">
        <v>34</v>
      </c>
      <c r="AU1014">
        <v>20</v>
      </c>
      <c r="AV1014">
        <v>0</v>
      </c>
      <c r="AW1014">
        <v>21</v>
      </c>
      <c r="AX1014">
        <v>75</v>
      </c>
      <c r="AY1014">
        <v>27</v>
      </c>
      <c r="AZ1014">
        <v>75</v>
      </c>
      <c r="BA1014">
        <v>7.38</v>
      </c>
      <c r="BB1014">
        <v>4.3600000000000003</v>
      </c>
      <c r="BC1014">
        <v>2</v>
      </c>
      <c r="BD1014">
        <v>3.2</v>
      </c>
      <c r="BE1014">
        <v>3.3</v>
      </c>
      <c r="BF1014">
        <f>(1/BC1014+1/BD1014+1/BE1014-1)/3</f>
        <v>3.8510101010100994E-2</v>
      </c>
      <c r="BG1014">
        <f>1/Table3[[#This Row],[odds_ft_home_team_win]]-Table3[[#This Row],[Margin/3]]</f>
        <v>0.46148989898989901</v>
      </c>
      <c r="BH1014">
        <f>1/Table3[[#This Row],[odds_ft_draw]]-Table3[[#This Row],[Margin/3]]</f>
        <v>0.27398989898989901</v>
      </c>
      <c r="BI1014">
        <f>1/Table3[[#This Row],[odds_ft_away_team_win]]-Table3[[#This Row],[Margin/3]]</f>
        <v>0.26452020202020204</v>
      </c>
      <c r="BJ1014">
        <f>MROUND(Table3[[#This Row],[ProbH]]*100,2)/100</f>
        <v>0.46</v>
      </c>
      <c r="BK1014">
        <v>1.35</v>
      </c>
      <c r="BL1014">
        <v>2.1</v>
      </c>
      <c r="BM1014">
        <v>3.63</v>
      </c>
      <c r="BN1014">
        <v>7.05</v>
      </c>
      <c r="BO1014">
        <v>1.84</v>
      </c>
      <c r="BP1014">
        <v>1.86</v>
      </c>
      <c r="BQ1014" t="s">
        <v>770</v>
      </c>
      <c r="BR1014">
        <f>VLOOKUP(Table3[[#This Row],[Reference]],metron,10,FALSE)</f>
        <v>2.5405629139072849</v>
      </c>
      <c r="BS1014">
        <f>VLOOKUP(Table3[[#This Row],[Reference]],metron,11,FALSE)</f>
        <v>1.4888836329233679</v>
      </c>
      <c r="BT1014">
        <f>VLOOKUP(Table3[[#This Row],[Reference]],metron,12,FALSE)</f>
        <v>1.0516792809839171</v>
      </c>
      <c r="BU1014">
        <f>VLOOKUP(Table3[[#This Row],[Reference]],metron,13,FALSE)</f>
        <v>0.64581362346263005</v>
      </c>
      <c r="BV1014">
        <f>VLOOKUP(Table3[[#This Row],[Reference]],metron,14,FALSE)</f>
        <v>0.45364238410596031</v>
      </c>
      <c r="BW1014">
        <f>VLOOKUP(Table3[[#This Row],[Reference]],metron,15,FALSE)</f>
        <v>12.686892177589851</v>
      </c>
      <c r="BX1014">
        <f>VLOOKUP(Table3[[#This Row],[Reference]],metron,16,FALSE)</f>
        <v>9.8059196617336148</v>
      </c>
      <c r="BY1014">
        <f>VLOOKUP(Table3[[#This Row],[Reference]],metron,17,FALSE)</f>
        <v>5.3198121263877027</v>
      </c>
      <c r="BZ1014">
        <f>VLOOKUP(Table3[[#This Row],[Reference]],metron,18,FALSE)</f>
        <v>4.0954312553373189</v>
      </c>
      <c r="CA1014">
        <f>VLOOKUP(Table3[[#This Row],[Reference]],metron,19,FALSE)</f>
        <v>7.3670800512021479</v>
      </c>
      <c r="CB1014">
        <f>VLOOKUP(Table3[[#This Row],[Reference]],metron,20,FALSE)</f>
        <v>5.710488406396296</v>
      </c>
      <c r="CC1014">
        <f>VLOOKUP(Table3[[#This Row],[Reference]],metron,21,FALSE)</f>
        <v>13.0488908033599</v>
      </c>
      <c r="CD1014">
        <f>VLOOKUP(Table3[[#This Row],[Reference]],metron,22,FALSE)</f>
        <v>13.714839543398661</v>
      </c>
      <c r="CE1014">
        <f>VLOOKUP(Table3[[#This Row],[Reference]],metron,23,FALSE)</f>
        <v>1.567523459812322</v>
      </c>
      <c r="CF1014">
        <f>VLOOKUP(Table3[[#This Row],[Reference]],metron,24,FALSE)</f>
        <v>1.951040391676867</v>
      </c>
      <c r="CG1014">
        <f>VLOOKUP(Table3[[#This Row],[Reference]],metron,25,FALSE)</f>
        <v>8.3027335781313744E-2</v>
      </c>
      <c r="CH1014">
        <f>VLOOKUP(Table3[[#This Row],[Reference]],metron,26,FALSE)</f>
        <v>0.13117095063239501</v>
      </c>
    </row>
    <row r="1015" spans="1:86" hidden="1" x14ac:dyDescent="0.45">
      <c r="A1015">
        <v>1636074000</v>
      </c>
      <c r="B1015" t="s">
        <v>1458</v>
      </c>
      <c r="C1015" t="s">
        <v>64</v>
      </c>
      <c r="D1015" t="s">
        <v>65</v>
      </c>
      <c r="E1015" t="s">
        <v>682</v>
      </c>
      <c r="F1015" t="s">
        <v>672</v>
      </c>
      <c r="G1015" t="s">
        <v>717</v>
      </c>
      <c r="H1015">
        <v>11</v>
      </c>
      <c r="I1015">
        <v>1.71</v>
      </c>
      <c r="J1015">
        <v>1.29</v>
      </c>
      <c r="K1015">
        <v>1.58</v>
      </c>
      <c r="L1015">
        <v>1.1100000000000001</v>
      </c>
      <c r="M1015">
        <v>0</v>
      </c>
      <c r="N1015">
        <v>3</v>
      </c>
      <c r="O1015">
        <v>3</v>
      </c>
      <c r="P1015">
        <v>1</v>
      </c>
      <c r="Q1015">
        <v>0</v>
      </c>
      <c r="R1015">
        <v>1</v>
      </c>
      <c r="T1015" t="s">
        <v>1459</v>
      </c>
      <c r="U1015">
        <v>7</v>
      </c>
      <c r="V1015">
        <v>3</v>
      </c>
      <c r="W1015">
        <v>2</v>
      </c>
      <c r="X1015">
        <v>0</v>
      </c>
      <c r="Y1015">
        <v>3</v>
      </c>
      <c r="Z1015">
        <v>0</v>
      </c>
      <c r="AA1015">
        <v>1</v>
      </c>
      <c r="AB1015">
        <v>1</v>
      </c>
      <c r="AC1015">
        <v>1</v>
      </c>
      <c r="AD1015">
        <v>2</v>
      </c>
      <c r="AE1015">
        <v>15</v>
      </c>
      <c r="AF1015">
        <v>12</v>
      </c>
      <c r="AG1015">
        <v>6</v>
      </c>
      <c r="AH1015">
        <v>6</v>
      </c>
      <c r="AI1015">
        <v>9</v>
      </c>
      <c r="AJ1015">
        <v>6</v>
      </c>
      <c r="AK1015">
        <v>14</v>
      </c>
      <c r="AL1015">
        <v>13</v>
      </c>
      <c r="AM1015">
        <v>69</v>
      </c>
      <c r="AN1015">
        <v>31</v>
      </c>
      <c r="AO1015">
        <v>1.72</v>
      </c>
      <c r="AP1015">
        <v>1.4</v>
      </c>
      <c r="AQ1015">
        <v>2.2200000000000002</v>
      </c>
      <c r="AR1015">
        <v>58</v>
      </c>
      <c r="AS1015">
        <v>72</v>
      </c>
      <c r="AT1015">
        <v>43</v>
      </c>
      <c r="AU1015">
        <v>22</v>
      </c>
      <c r="AV1015">
        <v>7</v>
      </c>
      <c r="AW1015">
        <v>22</v>
      </c>
      <c r="AX1015">
        <v>50</v>
      </c>
      <c r="AY1015">
        <v>43</v>
      </c>
      <c r="AZ1015">
        <v>79</v>
      </c>
      <c r="BA1015">
        <v>12.28</v>
      </c>
      <c r="BB1015">
        <v>5.57</v>
      </c>
      <c r="BC1015">
        <v>2.65</v>
      </c>
      <c r="BD1015">
        <v>3.3</v>
      </c>
      <c r="BE1015">
        <v>2.8</v>
      </c>
      <c r="BF1015">
        <f>(1/BC1015+1/BD1015+1/BE1015-1)/3</f>
        <v>1.2510550246399355E-2</v>
      </c>
      <c r="BG1015">
        <f>1/Table3[[#This Row],[odds_ft_home_team_win]]-Table3[[#This Row],[Margin/3]]</f>
        <v>0.36484794031963841</v>
      </c>
      <c r="BH1015">
        <f>1/Table3[[#This Row],[odds_ft_draw]]-Table3[[#This Row],[Margin/3]]</f>
        <v>0.29051975278390368</v>
      </c>
      <c r="BI1015">
        <f>1/Table3[[#This Row],[odds_ft_away_team_win]]-Table3[[#This Row],[Margin/3]]</f>
        <v>0.3446323068964578</v>
      </c>
      <c r="BJ1015">
        <f>MROUND(Table3[[#This Row],[ProbH]]*100,2)/100</f>
        <v>0.36</v>
      </c>
      <c r="BK1015">
        <v>1.4</v>
      </c>
      <c r="BL1015">
        <v>2.14</v>
      </c>
      <c r="BM1015">
        <v>4.05</v>
      </c>
      <c r="BN1015">
        <v>8</v>
      </c>
      <c r="BO1015">
        <v>1.89</v>
      </c>
      <c r="BP1015">
        <v>1.81</v>
      </c>
      <c r="BQ1015" t="s">
        <v>675</v>
      </c>
      <c r="BR1015">
        <f>VLOOKUP(Table3[[#This Row],[Reference]],metron,10,FALSE)</f>
        <v>2.5110350525197691</v>
      </c>
      <c r="BS1015">
        <f>VLOOKUP(Table3[[#This Row],[Reference]],metron,11,FALSE)</f>
        <v>1.269326094653606</v>
      </c>
      <c r="BT1015">
        <f>VLOOKUP(Table3[[#This Row],[Reference]],metron,12,FALSE)</f>
        <v>1.2417089578661631</v>
      </c>
      <c r="BU1015">
        <f>VLOOKUP(Table3[[#This Row],[Reference]],metron,13,FALSE)</f>
        <v>0.56586402266288949</v>
      </c>
      <c r="BV1015">
        <f>VLOOKUP(Table3[[#This Row],[Reference]],metron,14,FALSE)</f>
        <v>0.55158168083097259</v>
      </c>
      <c r="BW1015">
        <f>VLOOKUP(Table3[[#This Row],[Reference]],metron,15,FALSE)</f>
        <v>11.49400826446281</v>
      </c>
      <c r="BX1015">
        <f>VLOOKUP(Table3[[#This Row],[Reference]],metron,16,FALSE)</f>
        <v>10.507231404958681</v>
      </c>
      <c r="BY1015">
        <f>VLOOKUP(Table3[[#This Row],[Reference]],metron,17,FALSE)</f>
        <v>4.9238790406673623</v>
      </c>
      <c r="BZ1015">
        <f>VLOOKUP(Table3[[#This Row],[Reference]],metron,18,FALSE)</f>
        <v>4.6296141814389991</v>
      </c>
      <c r="CA1015">
        <f>VLOOKUP(Table3[[#This Row],[Reference]],metron,19,FALSE)</f>
        <v>6.5701292237954476</v>
      </c>
      <c r="CB1015">
        <f>VLOOKUP(Table3[[#This Row],[Reference]],metron,20,FALSE)</f>
        <v>5.8776172235196817</v>
      </c>
      <c r="CC1015">
        <f>VLOOKUP(Table3[[#This Row],[Reference]],metron,21,FALSE)</f>
        <v>12.798739495798319</v>
      </c>
      <c r="CD1015">
        <f>VLOOKUP(Table3[[#This Row],[Reference]],metron,22,FALSE)</f>
        <v>12.98844537815126</v>
      </c>
      <c r="CE1015">
        <f>VLOOKUP(Table3[[#This Row],[Reference]],metron,23,FALSE)</f>
        <v>1.604928297313674</v>
      </c>
      <c r="CF1015">
        <f>VLOOKUP(Table3[[#This Row],[Reference]],metron,24,FALSE)</f>
        <v>1.791961219955565</v>
      </c>
      <c r="CG1015">
        <f>VLOOKUP(Table3[[#This Row],[Reference]],metron,25,FALSE)</f>
        <v>8.887093516461321E-2</v>
      </c>
      <c r="CH1015">
        <f>VLOOKUP(Table3[[#This Row],[Reference]],metron,26,FALSE)</f>
        <v>0.11694607150070691</v>
      </c>
    </row>
    <row r="1016" spans="1:86" hidden="1" x14ac:dyDescent="0.45">
      <c r="A1016">
        <v>1636081200</v>
      </c>
      <c r="B1016" t="s">
        <v>1460</v>
      </c>
      <c r="C1016" t="s">
        <v>64</v>
      </c>
      <c r="D1016" t="s">
        <v>65</v>
      </c>
      <c r="E1016" t="s">
        <v>677</v>
      </c>
      <c r="F1016" t="s">
        <v>683</v>
      </c>
      <c r="G1016" t="s">
        <v>1289</v>
      </c>
      <c r="H1016">
        <v>17</v>
      </c>
      <c r="I1016">
        <v>1.38</v>
      </c>
      <c r="J1016">
        <v>0.5</v>
      </c>
      <c r="K1016">
        <v>1.55</v>
      </c>
      <c r="L1016">
        <v>0.65</v>
      </c>
      <c r="M1016">
        <v>2</v>
      </c>
      <c r="N1016">
        <v>0</v>
      </c>
      <c r="O1016">
        <v>2</v>
      </c>
      <c r="P1016">
        <v>0</v>
      </c>
      <c r="Q1016">
        <v>0</v>
      </c>
      <c r="R1016">
        <v>0</v>
      </c>
      <c r="S1016" t="s">
        <v>1461</v>
      </c>
      <c r="U1016">
        <v>3</v>
      </c>
      <c r="V1016">
        <v>3</v>
      </c>
      <c r="W1016">
        <v>1</v>
      </c>
      <c r="X1016">
        <v>0</v>
      </c>
      <c r="Y1016">
        <v>2</v>
      </c>
      <c r="Z1016">
        <v>0</v>
      </c>
      <c r="AA1016">
        <v>0</v>
      </c>
      <c r="AB1016">
        <v>1</v>
      </c>
      <c r="AC1016">
        <v>0</v>
      </c>
      <c r="AD1016">
        <v>2</v>
      </c>
      <c r="AE1016">
        <v>16</v>
      </c>
      <c r="AF1016">
        <v>7</v>
      </c>
      <c r="AG1016">
        <v>7</v>
      </c>
      <c r="AH1016">
        <v>0</v>
      </c>
      <c r="AI1016">
        <v>9</v>
      </c>
      <c r="AJ1016">
        <v>7</v>
      </c>
      <c r="AK1016">
        <v>12</v>
      </c>
      <c r="AL1016">
        <v>10</v>
      </c>
      <c r="AM1016">
        <v>51</v>
      </c>
      <c r="AN1016">
        <v>49</v>
      </c>
      <c r="AO1016">
        <v>1.86</v>
      </c>
      <c r="AP1016">
        <v>0.67</v>
      </c>
      <c r="AQ1016">
        <v>1.51</v>
      </c>
      <c r="AR1016">
        <v>26</v>
      </c>
      <c r="AS1016">
        <v>57</v>
      </c>
      <c r="AT1016">
        <v>19</v>
      </c>
      <c r="AU1016">
        <v>0</v>
      </c>
      <c r="AV1016">
        <v>0</v>
      </c>
      <c r="AW1016">
        <v>0</v>
      </c>
      <c r="AX1016">
        <v>50</v>
      </c>
      <c r="AY1016">
        <v>32</v>
      </c>
      <c r="AZ1016">
        <v>69</v>
      </c>
      <c r="BA1016">
        <v>10.01</v>
      </c>
      <c r="BB1016">
        <v>5.38</v>
      </c>
      <c r="BC1016">
        <v>1.55</v>
      </c>
      <c r="BD1016">
        <v>4.2</v>
      </c>
      <c r="BE1016">
        <v>6.25</v>
      </c>
      <c r="BF1016">
        <f>(1/BC1016+1/BD1016+1/BE1016-1)/3</f>
        <v>1.4418842805939525E-2</v>
      </c>
      <c r="BG1016">
        <f>1/Table3[[#This Row],[odds_ft_home_team_win]]-Table3[[#This Row],[Margin/3]]</f>
        <v>0.6307424475166411</v>
      </c>
      <c r="BH1016">
        <f>1/Table3[[#This Row],[odds_ft_draw]]-Table3[[#This Row],[Margin/3]]</f>
        <v>0.22367639528929856</v>
      </c>
      <c r="BI1016">
        <f>1/Table3[[#This Row],[odds_ft_away_team_win]]-Table3[[#This Row],[Margin/3]]</f>
        <v>0.14558115719406048</v>
      </c>
      <c r="BJ1016">
        <f>MROUND(Table3[[#This Row],[ProbH]]*100,2)/100</f>
        <v>0.64</v>
      </c>
      <c r="BK1016">
        <v>1.33</v>
      </c>
      <c r="BL1016">
        <v>2.16</v>
      </c>
      <c r="BM1016">
        <v>3.85</v>
      </c>
      <c r="BN1016">
        <v>7.5</v>
      </c>
      <c r="BO1016">
        <v>2.2000000000000002</v>
      </c>
      <c r="BP1016">
        <v>1.6</v>
      </c>
      <c r="BQ1016" t="s">
        <v>733</v>
      </c>
      <c r="BR1016">
        <f>VLOOKUP(Table3[[#This Row],[Reference]],metron,10,FALSE)</f>
        <v>2.8343749999999996</v>
      </c>
      <c r="BS1016">
        <f>VLOOKUP(Table3[[#This Row],[Reference]],metron,11,FALSE)</f>
        <v>1.980803571428571</v>
      </c>
      <c r="BT1016">
        <f>VLOOKUP(Table3[[#This Row],[Reference]],metron,12,FALSE)</f>
        <v>0.85357142857142854</v>
      </c>
      <c r="BU1016">
        <f>VLOOKUP(Table3[[#This Row],[Reference]],metron,13,FALSE)</f>
        <v>0.8683035714285714</v>
      </c>
      <c r="BV1016">
        <f>VLOOKUP(Table3[[#This Row],[Reference]],metron,14,FALSE)</f>
        <v>0.36607142857142849</v>
      </c>
      <c r="BW1016">
        <f>VLOOKUP(Table3[[#This Row],[Reference]],metron,15,FALSE)</f>
        <v>15.03980099502488</v>
      </c>
      <c r="BX1016">
        <f>VLOOKUP(Table3[[#This Row],[Reference]],metron,16,FALSE)</f>
        <v>8.6326699834162515</v>
      </c>
      <c r="BY1016">
        <f>VLOOKUP(Table3[[#This Row],[Reference]],metron,17,FALSE)</f>
        <v>6.5189234650967203</v>
      </c>
      <c r="BZ1016">
        <f>VLOOKUP(Table3[[#This Row],[Reference]],metron,18,FALSE)</f>
        <v>3.4507989907485279</v>
      </c>
      <c r="CA1016">
        <f>VLOOKUP(Table3[[#This Row],[Reference]],metron,19,FALSE)</f>
        <v>8.5208775299281605</v>
      </c>
      <c r="CB1016">
        <f>VLOOKUP(Table3[[#This Row],[Reference]],metron,20,FALSE)</f>
        <v>5.181870992667724</v>
      </c>
      <c r="CC1016">
        <f>VLOOKUP(Table3[[#This Row],[Reference]],metron,21,FALSE)</f>
        <v>12.48566610455312</v>
      </c>
      <c r="CD1016">
        <f>VLOOKUP(Table3[[#This Row],[Reference]],metron,22,FALSE)</f>
        <v>13.573355817875211</v>
      </c>
      <c r="CE1016">
        <f>VLOOKUP(Table3[[#This Row],[Reference]],metron,23,FALSE)</f>
        <v>1.395273023634882</v>
      </c>
      <c r="CF1016">
        <f>VLOOKUP(Table3[[#This Row],[Reference]],metron,24,FALSE)</f>
        <v>2.0586797066014668</v>
      </c>
      <c r="CG1016">
        <f>VLOOKUP(Table3[[#This Row],[Reference]],metron,25,FALSE)</f>
        <v>6.8459657701711488E-2</v>
      </c>
      <c r="CH1016">
        <f>VLOOKUP(Table3[[#This Row],[Reference]],metron,26,FALSE)</f>
        <v>0.12713936430317849</v>
      </c>
    </row>
    <row r="1017" spans="1:86" hidden="1" x14ac:dyDescent="0.45">
      <c r="A1017">
        <v>1636160400</v>
      </c>
      <c r="B1017" t="s">
        <v>1462</v>
      </c>
      <c r="C1017" t="s">
        <v>64</v>
      </c>
      <c r="D1017" t="s">
        <v>65</v>
      </c>
      <c r="E1017" t="s">
        <v>700</v>
      </c>
      <c r="F1017" t="s">
        <v>705</v>
      </c>
      <c r="G1017" t="s">
        <v>731</v>
      </c>
      <c r="H1017">
        <v>17</v>
      </c>
      <c r="I1017">
        <v>1.1299999999999999</v>
      </c>
      <c r="J1017">
        <v>1.38</v>
      </c>
      <c r="K1017">
        <v>1.38</v>
      </c>
      <c r="L1017">
        <v>1.29</v>
      </c>
      <c r="M1017">
        <v>1</v>
      </c>
      <c r="N1017">
        <v>0</v>
      </c>
      <c r="O1017">
        <v>1</v>
      </c>
      <c r="P1017">
        <v>0</v>
      </c>
      <c r="Q1017">
        <v>0</v>
      </c>
      <c r="R1017">
        <v>0</v>
      </c>
      <c r="S1017">
        <v>60</v>
      </c>
      <c r="U1017">
        <v>6</v>
      </c>
      <c r="V1017">
        <v>2</v>
      </c>
      <c r="W1017">
        <v>3</v>
      </c>
      <c r="X1017">
        <v>0</v>
      </c>
      <c r="Y1017">
        <v>1</v>
      </c>
      <c r="Z1017">
        <v>0</v>
      </c>
      <c r="AA1017">
        <v>0</v>
      </c>
      <c r="AB1017">
        <v>3</v>
      </c>
      <c r="AC1017">
        <v>0</v>
      </c>
      <c r="AD1017">
        <v>1</v>
      </c>
      <c r="AE1017">
        <v>7</v>
      </c>
      <c r="AF1017">
        <v>10</v>
      </c>
      <c r="AG1017">
        <v>2</v>
      </c>
      <c r="AH1017">
        <v>4</v>
      </c>
      <c r="AI1017">
        <v>5</v>
      </c>
      <c r="AJ1017">
        <v>6</v>
      </c>
      <c r="AK1017">
        <v>17</v>
      </c>
      <c r="AL1017">
        <v>7</v>
      </c>
      <c r="AM1017">
        <v>44</v>
      </c>
      <c r="AN1017">
        <v>56</v>
      </c>
      <c r="AO1017">
        <v>0.96</v>
      </c>
      <c r="AP1017">
        <v>1.18</v>
      </c>
      <c r="AQ1017">
        <v>2.38</v>
      </c>
      <c r="AR1017">
        <v>44</v>
      </c>
      <c r="AS1017">
        <v>82</v>
      </c>
      <c r="AT1017">
        <v>38</v>
      </c>
      <c r="AU1017">
        <v>26</v>
      </c>
      <c r="AV1017">
        <v>0</v>
      </c>
      <c r="AW1017">
        <v>32</v>
      </c>
      <c r="AX1017">
        <v>69</v>
      </c>
      <c r="AY1017">
        <v>32</v>
      </c>
      <c r="AZ1017">
        <v>88</v>
      </c>
      <c r="BA1017">
        <v>9.1300000000000008</v>
      </c>
      <c r="BB1017">
        <v>5</v>
      </c>
      <c r="BC1017">
        <v>2.31</v>
      </c>
      <c r="BD1017">
        <v>3.15</v>
      </c>
      <c r="BE1017">
        <v>3.05</v>
      </c>
      <c r="BF1017">
        <f>(1/BC1017+1/BD1017+1/BE1017-1)/3</f>
        <v>2.6076534273255625E-2</v>
      </c>
      <c r="BG1017">
        <f>1/Table3[[#This Row],[odds_ft_home_team_win]]-Table3[[#This Row],[Margin/3]]</f>
        <v>0.40682389862717727</v>
      </c>
      <c r="BH1017">
        <f>1/Table3[[#This Row],[odds_ft_draw]]-Table3[[#This Row],[Margin/3]]</f>
        <v>0.29138378318706182</v>
      </c>
      <c r="BI1017">
        <f>1/Table3[[#This Row],[odds_ft_away_team_win]]-Table3[[#This Row],[Margin/3]]</f>
        <v>0.3017923181857608</v>
      </c>
      <c r="BJ1017">
        <f>MROUND(Table3[[#This Row],[ProbH]]*100,2)/100</f>
        <v>0.4</v>
      </c>
      <c r="BK1017">
        <v>1.38</v>
      </c>
      <c r="BL1017">
        <v>2.16</v>
      </c>
      <c r="BM1017">
        <v>3.9</v>
      </c>
      <c r="BN1017">
        <v>7.6</v>
      </c>
      <c r="BO1017">
        <v>1.91</v>
      </c>
      <c r="BP1017">
        <v>1.8</v>
      </c>
      <c r="BQ1017" t="s">
        <v>711</v>
      </c>
      <c r="BR1017">
        <f>VLOOKUP(Table3[[#This Row],[Reference]],metron,10,FALSE)</f>
        <v>2.4956155335383219</v>
      </c>
      <c r="BS1017">
        <f>VLOOKUP(Table3[[#This Row],[Reference]],metron,11,FALSE)</f>
        <v>1.344038264434575</v>
      </c>
      <c r="BT1017">
        <f>VLOOKUP(Table3[[#This Row],[Reference]],metron,12,FALSE)</f>
        <v>1.1515772691037469</v>
      </c>
      <c r="BU1017">
        <f>VLOOKUP(Table3[[#This Row],[Reference]],metron,13,FALSE)</f>
        <v>0.59936225942375587</v>
      </c>
      <c r="BV1017">
        <f>VLOOKUP(Table3[[#This Row],[Reference]],metron,14,FALSE)</f>
        <v>0.50723152260562576</v>
      </c>
      <c r="BW1017">
        <f>VLOOKUP(Table3[[#This Row],[Reference]],metron,15,FALSE)</f>
        <v>11.99278846153846</v>
      </c>
      <c r="BX1017">
        <f>VLOOKUP(Table3[[#This Row],[Reference]],metron,16,FALSE)</f>
        <v>10.0277534965035</v>
      </c>
      <c r="BY1017">
        <f>VLOOKUP(Table3[[#This Row],[Reference]],metron,17,FALSE)</f>
        <v>5.2857459543338514</v>
      </c>
      <c r="BZ1017">
        <f>VLOOKUP(Table3[[#This Row],[Reference]],metron,18,FALSE)</f>
        <v>4.4067834183107957</v>
      </c>
      <c r="CA1017">
        <f>VLOOKUP(Table3[[#This Row],[Reference]],metron,19,FALSE)</f>
        <v>6.7070425072046085</v>
      </c>
      <c r="CB1017">
        <f>VLOOKUP(Table3[[#This Row],[Reference]],metron,20,FALSE)</f>
        <v>5.6209700781927046</v>
      </c>
      <c r="CC1017">
        <f>VLOOKUP(Table3[[#This Row],[Reference]],metron,21,FALSE)</f>
        <v>13.04463690872752</v>
      </c>
      <c r="CD1017">
        <f>VLOOKUP(Table3[[#This Row],[Reference]],metron,22,FALSE)</f>
        <v>13.49811236953142</v>
      </c>
      <c r="CE1017">
        <f>VLOOKUP(Table3[[#This Row],[Reference]],metron,23,FALSE)</f>
        <v>1.5836526181353769</v>
      </c>
      <c r="CF1017">
        <f>VLOOKUP(Table3[[#This Row],[Reference]],metron,24,FALSE)</f>
        <v>1.8744146445295871</v>
      </c>
      <c r="CG1017">
        <f>VLOOKUP(Table3[[#This Row],[Reference]],metron,25,FALSE)</f>
        <v>8.5994040017028525E-2</v>
      </c>
      <c r="CH1017">
        <f>VLOOKUP(Table3[[#This Row],[Reference]],metron,26,FALSE)</f>
        <v>0.13452532992762881</v>
      </c>
    </row>
    <row r="1018" spans="1:86" hidden="1" x14ac:dyDescent="0.45">
      <c r="A1018">
        <v>1636167600</v>
      </c>
      <c r="B1018" t="s">
        <v>1463</v>
      </c>
      <c r="C1018" t="s">
        <v>64</v>
      </c>
      <c r="D1018" t="s">
        <v>65</v>
      </c>
      <c r="E1018" t="s">
        <v>699</v>
      </c>
      <c r="F1018" t="s">
        <v>666</v>
      </c>
      <c r="G1018" t="s">
        <v>668</v>
      </c>
      <c r="H1018">
        <v>17</v>
      </c>
      <c r="I1018">
        <v>1.88</v>
      </c>
      <c r="J1018">
        <v>1</v>
      </c>
      <c r="K1018">
        <v>1.71</v>
      </c>
      <c r="L1018">
        <v>1.32</v>
      </c>
      <c r="M1018">
        <v>0</v>
      </c>
      <c r="N1018">
        <v>1</v>
      </c>
      <c r="O1018">
        <v>1</v>
      </c>
      <c r="P1018">
        <v>0</v>
      </c>
      <c r="Q1018">
        <v>0</v>
      </c>
      <c r="R1018">
        <v>0</v>
      </c>
      <c r="T1018">
        <v>87</v>
      </c>
      <c r="U1018">
        <v>3</v>
      </c>
      <c r="V1018">
        <v>2</v>
      </c>
      <c r="W1018">
        <v>3</v>
      </c>
      <c r="X1018">
        <v>0</v>
      </c>
      <c r="Y1018">
        <v>2</v>
      </c>
      <c r="Z1018">
        <v>0</v>
      </c>
      <c r="AA1018">
        <v>1</v>
      </c>
      <c r="AB1018">
        <v>2</v>
      </c>
      <c r="AC1018">
        <v>1</v>
      </c>
      <c r="AD1018">
        <v>1</v>
      </c>
      <c r="AE1018">
        <v>10</v>
      </c>
      <c r="AF1018">
        <v>8</v>
      </c>
      <c r="AG1018">
        <v>7</v>
      </c>
      <c r="AH1018">
        <v>4</v>
      </c>
      <c r="AI1018">
        <v>3</v>
      </c>
      <c r="AJ1018">
        <v>4</v>
      </c>
      <c r="AK1018">
        <v>16</v>
      </c>
      <c r="AL1018">
        <v>12</v>
      </c>
      <c r="AM1018">
        <v>42</v>
      </c>
      <c r="AN1018">
        <v>58</v>
      </c>
      <c r="AO1018">
        <v>1.45</v>
      </c>
      <c r="AP1018">
        <v>1.1299999999999999</v>
      </c>
      <c r="AQ1018">
        <v>1.88</v>
      </c>
      <c r="AR1018">
        <v>44</v>
      </c>
      <c r="AS1018">
        <v>57</v>
      </c>
      <c r="AT1018">
        <v>44</v>
      </c>
      <c r="AU1018">
        <v>19</v>
      </c>
      <c r="AV1018">
        <v>0</v>
      </c>
      <c r="AW1018">
        <v>25</v>
      </c>
      <c r="AX1018">
        <v>51</v>
      </c>
      <c r="AY1018">
        <v>44</v>
      </c>
      <c r="AZ1018">
        <v>57</v>
      </c>
      <c r="BA1018">
        <v>6.88</v>
      </c>
      <c r="BB1018">
        <v>5.25</v>
      </c>
      <c r="BC1018">
        <v>2.83</v>
      </c>
      <c r="BD1018">
        <v>3.02</v>
      </c>
      <c r="BE1018">
        <v>2.36</v>
      </c>
      <c r="BF1018">
        <f>(1/BC1018+1/BD1018+1/BE1018-1)/3</f>
        <v>3.6070510611085162E-2</v>
      </c>
      <c r="BG1018">
        <f>1/Table3[[#This Row],[odds_ft_home_team_win]]-Table3[[#This Row],[Margin/3]]</f>
        <v>0.31728637984827879</v>
      </c>
      <c r="BH1018">
        <f>1/Table3[[#This Row],[odds_ft_draw]]-Table3[[#This Row],[Margin/3]]</f>
        <v>0.29505531720348438</v>
      </c>
      <c r="BI1018">
        <f>1/Table3[[#This Row],[odds_ft_away_team_win]]-Table3[[#This Row],[Margin/3]]</f>
        <v>0.38765830294823689</v>
      </c>
      <c r="BJ1018">
        <f>MROUND(Table3[[#This Row],[ProbH]]*100,2)/100</f>
        <v>0.32</v>
      </c>
      <c r="BK1018">
        <v>1.53</v>
      </c>
      <c r="BL1018">
        <v>2.2000000000000002</v>
      </c>
      <c r="BM1018">
        <v>0</v>
      </c>
      <c r="BN1018">
        <v>0</v>
      </c>
      <c r="BO1018">
        <v>0</v>
      </c>
      <c r="BP1018">
        <v>0</v>
      </c>
      <c r="BQ1018" t="s">
        <v>702</v>
      </c>
      <c r="BR1018">
        <f>VLOOKUP(Table3[[#This Row],[Reference]],metron,10,FALSE)</f>
        <v>2.5313454284174597</v>
      </c>
      <c r="BS1018">
        <f>VLOOKUP(Table3[[#This Row],[Reference]],metron,11,FALSE)</f>
        <v>1.210167055864918</v>
      </c>
      <c r="BT1018">
        <f>VLOOKUP(Table3[[#This Row],[Reference]],metron,12,FALSE)</f>
        <v>1.3211783725525419</v>
      </c>
      <c r="BU1018">
        <f>VLOOKUP(Table3[[#This Row],[Reference]],metron,13,FALSE)</f>
        <v>0.53135669362084459</v>
      </c>
      <c r="BV1018">
        <f>VLOOKUP(Table3[[#This Row],[Reference]],metron,14,FALSE)</f>
        <v>0.55633423180592989</v>
      </c>
      <c r="BW1018">
        <f>VLOOKUP(Table3[[#This Row],[Reference]],metron,15,FALSE)</f>
        <v>11.21109010712035</v>
      </c>
      <c r="BX1018">
        <f>VLOOKUP(Table3[[#This Row],[Reference]],metron,16,FALSE)</f>
        <v>11.01700787401575</v>
      </c>
      <c r="BY1018">
        <f>VLOOKUP(Table3[[#This Row],[Reference]],metron,17,FALSE)</f>
        <v>4.6792332268370611</v>
      </c>
      <c r="BZ1018">
        <f>VLOOKUP(Table3[[#This Row],[Reference]],metron,18,FALSE)</f>
        <v>4.7080804854679013</v>
      </c>
      <c r="CA1018">
        <f>VLOOKUP(Table3[[#This Row],[Reference]],metron,19,FALSE)</f>
        <v>6.5318568802832893</v>
      </c>
      <c r="CB1018">
        <f>VLOOKUP(Table3[[#This Row],[Reference]],metron,20,FALSE)</f>
        <v>6.3089273885478487</v>
      </c>
      <c r="CC1018">
        <f>VLOOKUP(Table3[[#This Row],[Reference]],metron,21,FALSE)</f>
        <v>12.72547770700637</v>
      </c>
      <c r="CD1018">
        <f>VLOOKUP(Table3[[#This Row],[Reference]],metron,22,FALSE)</f>
        <v>13.06847133757962</v>
      </c>
      <c r="CE1018">
        <f>VLOOKUP(Table3[[#This Row],[Reference]],metron,23,FALSE)</f>
        <v>1.6902356902356901</v>
      </c>
      <c r="CF1018">
        <f>VLOOKUP(Table3[[#This Row],[Reference]],metron,24,FALSE)</f>
        <v>1.8050198959289869</v>
      </c>
      <c r="CG1018">
        <f>VLOOKUP(Table3[[#This Row],[Reference]],metron,25,FALSE)</f>
        <v>0.105907560453015</v>
      </c>
      <c r="CH1018">
        <f>VLOOKUP(Table3[[#This Row],[Reference]],metron,26,FALSE)</f>
        <v>0.1141720232629324</v>
      </c>
    </row>
    <row r="1019" spans="1:86" hidden="1" x14ac:dyDescent="0.45">
      <c r="A1019">
        <v>1636239600</v>
      </c>
      <c r="B1019" t="s">
        <v>1464</v>
      </c>
      <c r="C1019" t="s">
        <v>64</v>
      </c>
      <c r="D1019" t="s">
        <v>65</v>
      </c>
      <c r="E1019" t="s">
        <v>667</v>
      </c>
      <c r="F1019" t="s">
        <v>660</v>
      </c>
      <c r="G1019" t="s">
        <v>760</v>
      </c>
      <c r="H1019">
        <v>17</v>
      </c>
      <c r="I1019">
        <v>1.29</v>
      </c>
      <c r="J1019">
        <v>1</v>
      </c>
      <c r="K1019">
        <v>1.55</v>
      </c>
      <c r="L1019">
        <v>1.28</v>
      </c>
      <c r="M1019">
        <v>3</v>
      </c>
      <c r="N1019">
        <v>0</v>
      </c>
      <c r="O1019">
        <v>3</v>
      </c>
      <c r="P1019">
        <v>1</v>
      </c>
      <c r="Q1019">
        <v>1</v>
      </c>
      <c r="R1019">
        <v>0</v>
      </c>
      <c r="S1019" t="s">
        <v>1465</v>
      </c>
      <c r="U1019">
        <v>2</v>
      </c>
      <c r="V1019">
        <v>8</v>
      </c>
      <c r="W1019">
        <v>0</v>
      </c>
      <c r="X1019">
        <v>0</v>
      </c>
      <c r="Y1019">
        <v>1</v>
      </c>
      <c r="Z1019">
        <v>0</v>
      </c>
      <c r="AA1019">
        <v>0</v>
      </c>
      <c r="AB1019">
        <v>0</v>
      </c>
      <c r="AC1019">
        <v>0</v>
      </c>
      <c r="AD1019">
        <v>1</v>
      </c>
      <c r="AE1019">
        <v>9</v>
      </c>
      <c r="AF1019">
        <v>19</v>
      </c>
      <c r="AG1019">
        <v>6</v>
      </c>
      <c r="AH1019">
        <v>5</v>
      </c>
      <c r="AI1019">
        <v>3</v>
      </c>
      <c r="AJ1019">
        <v>14</v>
      </c>
      <c r="AK1019">
        <v>5</v>
      </c>
      <c r="AL1019">
        <v>8</v>
      </c>
      <c r="AM1019">
        <v>52</v>
      </c>
      <c r="AN1019">
        <v>48</v>
      </c>
      <c r="AO1019">
        <v>1.1299999999999999</v>
      </c>
      <c r="AP1019">
        <v>1.9</v>
      </c>
      <c r="AQ1019">
        <v>1.94</v>
      </c>
      <c r="AR1019">
        <v>48</v>
      </c>
      <c r="AS1019">
        <v>67</v>
      </c>
      <c r="AT1019">
        <v>41</v>
      </c>
      <c r="AU1019">
        <v>0</v>
      </c>
      <c r="AV1019">
        <v>0</v>
      </c>
      <c r="AW1019">
        <v>14</v>
      </c>
      <c r="AX1019">
        <v>67</v>
      </c>
      <c r="AY1019">
        <v>41</v>
      </c>
      <c r="AZ1019">
        <v>73</v>
      </c>
      <c r="BA1019">
        <v>9.82</v>
      </c>
      <c r="BB1019">
        <v>5.04</v>
      </c>
      <c r="BC1019">
        <v>1.8</v>
      </c>
      <c r="BD1019">
        <v>3.6</v>
      </c>
      <c r="BE1019">
        <v>4</v>
      </c>
      <c r="BF1019">
        <f>(1/BC1019+1/BD1019+1/BE1019-1)/3</f>
        <v>2.7777777777777828E-2</v>
      </c>
      <c r="BG1019">
        <f>1/Table3[[#This Row],[odds_ft_home_team_win]]-Table3[[#This Row],[Margin/3]]</f>
        <v>0.52777777777777779</v>
      </c>
      <c r="BH1019">
        <f>1/Table3[[#This Row],[odds_ft_draw]]-Table3[[#This Row],[Margin/3]]</f>
        <v>0.24999999999999997</v>
      </c>
      <c r="BI1019">
        <f>1/Table3[[#This Row],[odds_ft_away_team_win]]-Table3[[#This Row],[Margin/3]]</f>
        <v>0.22222222222222218</v>
      </c>
      <c r="BJ1019">
        <f>MROUND(Table3[[#This Row],[ProbH]]*100,2)/100</f>
        <v>0.52</v>
      </c>
      <c r="BK1019">
        <v>1.3</v>
      </c>
      <c r="BL1019">
        <v>1.98</v>
      </c>
      <c r="BM1019">
        <v>3.27</v>
      </c>
      <c r="BN1019">
        <v>6.2</v>
      </c>
      <c r="BO1019">
        <v>1.82</v>
      </c>
      <c r="BP1019">
        <v>1.88</v>
      </c>
      <c r="BQ1019" t="s">
        <v>736</v>
      </c>
      <c r="BR1019">
        <f>VLOOKUP(Table3[[#This Row],[Reference]],metron,10,FALSE)</f>
        <v>2.5967403582378576</v>
      </c>
      <c r="BS1019">
        <f>VLOOKUP(Table3[[#This Row],[Reference]],metron,11,FALSE)</f>
        <v>1.625948039373891</v>
      </c>
      <c r="BT1019">
        <f>VLOOKUP(Table3[[#This Row],[Reference]],metron,12,FALSE)</f>
        <v>0.97079231886396644</v>
      </c>
      <c r="BU1019">
        <f>VLOOKUP(Table3[[#This Row],[Reference]],metron,13,FALSE)</f>
        <v>0.71433182698515174</v>
      </c>
      <c r="BV1019">
        <f>VLOOKUP(Table3[[#This Row],[Reference]],metron,14,FALSE)</f>
        <v>0.43011620400258233</v>
      </c>
      <c r="BW1019">
        <f>VLOOKUP(Table3[[#This Row],[Reference]],metron,15,FALSE)</f>
        <v>13.39951055368614</v>
      </c>
      <c r="BX1019">
        <f>VLOOKUP(Table3[[#This Row],[Reference]],metron,16,FALSE)</f>
        <v>9.4252064851636579</v>
      </c>
      <c r="BY1019">
        <f>VLOOKUP(Table3[[#This Row],[Reference]],metron,17,FALSE)</f>
        <v>5.7628422023992618</v>
      </c>
      <c r="BZ1019">
        <f>VLOOKUP(Table3[[#This Row],[Reference]],metron,18,FALSE)</f>
        <v>3.9375576745616732</v>
      </c>
      <c r="CA1019">
        <f>VLOOKUP(Table3[[#This Row],[Reference]],metron,19,FALSE)</f>
        <v>7.636668351286878</v>
      </c>
      <c r="CB1019">
        <f>VLOOKUP(Table3[[#This Row],[Reference]],metron,20,FALSE)</f>
        <v>5.4876488106019847</v>
      </c>
      <c r="CC1019">
        <f>VLOOKUP(Table3[[#This Row],[Reference]],metron,21,FALSE)</f>
        <v>12.460420531849101</v>
      </c>
      <c r="CD1019">
        <f>VLOOKUP(Table3[[#This Row],[Reference]],metron,22,FALSE)</f>
        <v>13.44897959183673</v>
      </c>
      <c r="CE1019">
        <f>VLOOKUP(Table3[[#This Row],[Reference]],metron,23,FALSE)</f>
        <v>1.462202380952381</v>
      </c>
      <c r="CF1019">
        <f>VLOOKUP(Table3[[#This Row],[Reference]],metron,24,FALSE)</f>
        <v>2.01547619047619</v>
      </c>
      <c r="CG1019">
        <f>VLOOKUP(Table3[[#This Row],[Reference]],metron,25,FALSE)</f>
        <v>7.7380952380952384E-2</v>
      </c>
      <c r="CH1019">
        <f>VLOOKUP(Table3[[#This Row],[Reference]],metron,26,FALSE)</f>
        <v>0.13754093480202439</v>
      </c>
    </row>
    <row r="1020" spans="1:86" hidden="1" x14ac:dyDescent="0.45">
      <c r="A1020">
        <v>1636246800</v>
      </c>
      <c r="B1020" t="s">
        <v>1466</v>
      </c>
      <c r="C1020" t="s">
        <v>64</v>
      </c>
      <c r="D1020" t="s">
        <v>65</v>
      </c>
      <c r="E1020" t="s">
        <v>694</v>
      </c>
      <c r="F1020" t="s">
        <v>704</v>
      </c>
      <c r="G1020" t="s">
        <v>720</v>
      </c>
      <c r="H1020">
        <v>17</v>
      </c>
      <c r="I1020">
        <v>2.75</v>
      </c>
      <c r="J1020">
        <v>0.88</v>
      </c>
      <c r="K1020">
        <v>1.9</v>
      </c>
      <c r="L1020">
        <v>1.05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U1020">
        <v>5</v>
      </c>
      <c r="V1020">
        <v>6</v>
      </c>
      <c r="W1020">
        <v>1</v>
      </c>
      <c r="X1020">
        <v>0</v>
      </c>
      <c r="Y1020">
        <v>1</v>
      </c>
      <c r="Z1020">
        <v>1</v>
      </c>
      <c r="AA1020">
        <v>0</v>
      </c>
      <c r="AB1020">
        <v>1</v>
      </c>
      <c r="AC1020">
        <v>0</v>
      </c>
      <c r="AD1020">
        <v>2</v>
      </c>
      <c r="AE1020">
        <v>14</v>
      </c>
      <c r="AF1020">
        <v>9</v>
      </c>
      <c r="AG1020">
        <v>4</v>
      </c>
      <c r="AH1020">
        <v>3</v>
      </c>
      <c r="AI1020">
        <v>10</v>
      </c>
      <c r="AJ1020">
        <v>6</v>
      </c>
      <c r="AK1020">
        <v>7</v>
      </c>
      <c r="AL1020">
        <v>5</v>
      </c>
      <c r="AM1020">
        <v>54</v>
      </c>
      <c r="AN1020">
        <v>46</v>
      </c>
      <c r="AO1020">
        <v>1.41</v>
      </c>
      <c r="AP1020">
        <v>1.03</v>
      </c>
      <c r="AQ1020">
        <v>2.2599999999999998</v>
      </c>
      <c r="AR1020">
        <v>57</v>
      </c>
      <c r="AS1020">
        <v>82</v>
      </c>
      <c r="AT1020">
        <v>38</v>
      </c>
      <c r="AU1020">
        <v>13</v>
      </c>
      <c r="AV1020">
        <v>0</v>
      </c>
      <c r="AW1020">
        <v>19</v>
      </c>
      <c r="AX1020">
        <v>63</v>
      </c>
      <c r="AY1020">
        <v>38</v>
      </c>
      <c r="AZ1020">
        <v>82</v>
      </c>
      <c r="BA1020">
        <v>8.8800000000000008</v>
      </c>
      <c r="BB1020">
        <v>4.38</v>
      </c>
      <c r="BC1020">
        <v>2.4500000000000002</v>
      </c>
      <c r="BD1020">
        <v>2.75</v>
      </c>
      <c r="BE1020">
        <v>2.87</v>
      </c>
      <c r="BF1020">
        <f>(1/BC1020+1/BD1020+1/BE1020-1)/3</f>
        <v>4.007722823053831E-2</v>
      </c>
      <c r="BG1020">
        <f>1/Table3[[#This Row],[odds_ft_home_team_win]]-Table3[[#This Row],[Margin/3]]</f>
        <v>0.36808603707558407</v>
      </c>
      <c r="BH1020">
        <f>1/Table3[[#This Row],[odds_ft_draw]]-Table3[[#This Row],[Margin/3]]</f>
        <v>0.32355913540582532</v>
      </c>
      <c r="BI1020">
        <f>1/Table3[[#This Row],[odds_ft_away_team_win]]-Table3[[#This Row],[Margin/3]]</f>
        <v>0.30835482751859056</v>
      </c>
      <c r="BJ1020">
        <f>MROUND(Table3[[#This Row],[ProbH]]*100,2)/100</f>
        <v>0.36</v>
      </c>
      <c r="BK1020">
        <v>1.53</v>
      </c>
      <c r="BL1020">
        <v>2.2000000000000002</v>
      </c>
      <c r="BM1020">
        <v>4.0999999999999996</v>
      </c>
      <c r="BN1020">
        <v>8.1</v>
      </c>
      <c r="BO1020">
        <v>2</v>
      </c>
      <c r="BP1020">
        <v>1.77</v>
      </c>
      <c r="BQ1020" t="s">
        <v>770</v>
      </c>
      <c r="BR1020">
        <f>VLOOKUP(Table3[[#This Row],[Reference]],metron,10,FALSE)</f>
        <v>2.5110350525197691</v>
      </c>
      <c r="BS1020">
        <f>VLOOKUP(Table3[[#This Row],[Reference]],metron,11,FALSE)</f>
        <v>1.269326094653606</v>
      </c>
      <c r="BT1020">
        <f>VLOOKUP(Table3[[#This Row],[Reference]],metron,12,FALSE)</f>
        <v>1.2417089578661631</v>
      </c>
      <c r="BU1020">
        <f>VLOOKUP(Table3[[#This Row],[Reference]],metron,13,FALSE)</f>
        <v>0.56586402266288949</v>
      </c>
      <c r="BV1020">
        <f>VLOOKUP(Table3[[#This Row],[Reference]],metron,14,FALSE)</f>
        <v>0.55158168083097259</v>
      </c>
      <c r="BW1020">
        <f>VLOOKUP(Table3[[#This Row],[Reference]],metron,15,FALSE)</f>
        <v>11.49400826446281</v>
      </c>
      <c r="BX1020">
        <f>VLOOKUP(Table3[[#This Row],[Reference]],metron,16,FALSE)</f>
        <v>10.507231404958681</v>
      </c>
      <c r="BY1020">
        <f>VLOOKUP(Table3[[#This Row],[Reference]],metron,17,FALSE)</f>
        <v>4.9238790406673623</v>
      </c>
      <c r="BZ1020">
        <f>VLOOKUP(Table3[[#This Row],[Reference]],metron,18,FALSE)</f>
        <v>4.6296141814389991</v>
      </c>
      <c r="CA1020">
        <f>VLOOKUP(Table3[[#This Row],[Reference]],metron,19,FALSE)</f>
        <v>6.5701292237954476</v>
      </c>
      <c r="CB1020">
        <f>VLOOKUP(Table3[[#This Row],[Reference]],metron,20,FALSE)</f>
        <v>5.8776172235196817</v>
      </c>
      <c r="CC1020">
        <f>VLOOKUP(Table3[[#This Row],[Reference]],metron,21,FALSE)</f>
        <v>12.798739495798319</v>
      </c>
      <c r="CD1020">
        <f>VLOOKUP(Table3[[#This Row],[Reference]],metron,22,FALSE)</f>
        <v>12.98844537815126</v>
      </c>
      <c r="CE1020">
        <f>VLOOKUP(Table3[[#This Row],[Reference]],metron,23,FALSE)</f>
        <v>1.604928297313674</v>
      </c>
      <c r="CF1020">
        <f>VLOOKUP(Table3[[#This Row],[Reference]],metron,24,FALSE)</f>
        <v>1.791961219955565</v>
      </c>
      <c r="CG1020">
        <f>VLOOKUP(Table3[[#This Row],[Reference]],metron,25,FALSE)</f>
        <v>8.887093516461321E-2</v>
      </c>
      <c r="CH1020">
        <f>VLOOKUP(Table3[[#This Row],[Reference]],metron,26,FALSE)</f>
        <v>0.11694607150070691</v>
      </c>
    </row>
    <row r="1021" spans="1:86" hidden="1" x14ac:dyDescent="0.45">
      <c r="A1021">
        <v>1636254000</v>
      </c>
      <c r="B1021" t="s">
        <v>1467</v>
      </c>
      <c r="C1021" t="s">
        <v>64</v>
      </c>
      <c r="D1021" t="s">
        <v>65</v>
      </c>
      <c r="E1021" t="s">
        <v>661</v>
      </c>
      <c r="F1021" t="s">
        <v>689</v>
      </c>
      <c r="G1021" t="s">
        <v>710</v>
      </c>
      <c r="H1021">
        <v>17</v>
      </c>
      <c r="I1021">
        <v>1.75</v>
      </c>
      <c r="J1021">
        <v>0.63</v>
      </c>
      <c r="K1021">
        <v>2</v>
      </c>
      <c r="L1021">
        <v>0.71</v>
      </c>
      <c r="M1021">
        <v>3</v>
      </c>
      <c r="N1021">
        <v>0</v>
      </c>
      <c r="O1021">
        <v>3</v>
      </c>
      <c r="P1021">
        <v>1</v>
      </c>
      <c r="Q1021">
        <v>1</v>
      </c>
      <c r="R1021">
        <v>0</v>
      </c>
      <c r="S1021" t="s">
        <v>1468</v>
      </c>
      <c r="U1021">
        <v>5</v>
      </c>
      <c r="V1021">
        <v>3</v>
      </c>
      <c r="W1021">
        <v>0</v>
      </c>
      <c r="X1021">
        <v>0</v>
      </c>
      <c r="Y1021">
        <v>2</v>
      </c>
      <c r="Z1021">
        <v>0</v>
      </c>
      <c r="AA1021">
        <v>0</v>
      </c>
      <c r="AB1021">
        <v>0</v>
      </c>
      <c r="AC1021">
        <v>1</v>
      </c>
      <c r="AD1021">
        <v>1</v>
      </c>
      <c r="AE1021">
        <v>17</v>
      </c>
      <c r="AF1021">
        <v>8</v>
      </c>
      <c r="AG1021">
        <v>6</v>
      </c>
      <c r="AH1021">
        <v>4</v>
      </c>
      <c r="AI1021">
        <v>11</v>
      </c>
      <c r="AJ1021">
        <v>4</v>
      </c>
      <c r="AK1021">
        <v>8</v>
      </c>
      <c r="AL1021">
        <v>11</v>
      </c>
      <c r="AM1021">
        <v>60</v>
      </c>
      <c r="AN1021">
        <v>40</v>
      </c>
      <c r="AO1021">
        <v>1.9</v>
      </c>
      <c r="AP1021">
        <v>0.93</v>
      </c>
      <c r="AQ1021">
        <v>2.13</v>
      </c>
      <c r="AR1021">
        <v>44</v>
      </c>
      <c r="AS1021">
        <v>69</v>
      </c>
      <c r="AT1021">
        <v>38</v>
      </c>
      <c r="AU1021">
        <v>19</v>
      </c>
      <c r="AV1021">
        <v>0</v>
      </c>
      <c r="AW1021">
        <v>25</v>
      </c>
      <c r="AX1021">
        <v>57</v>
      </c>
      <c r="AY1021">
        <v>38</v>
      </c>
      <c r="AZ1021">
        <v>88</v>
      </c>
      <c r="BA1021">
        <v>7.76</v>
      </c>
      <c r="BB1021">
        <v>4.63</v>
      </c>
      <c r="BC1021">
        <v>1.5</v>
      </c>
      <c r="BD1021">
        <v>3.6</v>
      </c>
      <c r="BE1021">
        <v>6.5</v>
      </c>
      <c r="BF1021">
        <f>(1/BC1021+1/BD1021+1/BE1021-1)/3</f>
        <v>3.2763532763532797E-2</v>
      </c>
      <c r="BG1021">
        <f>1/Table3[[#This Row],[odds_ft_home_team_win]]-Table3[[#This Row],[Margin/3]]</f>
        <v>0.6339031339031338</v>
      </c>
      <c r="BH1021">
        <f>1/Table3[[#This Row],[odds_ft_draw]]-Table3[[#This Row],[Margin/3]]</f>
        <v>0.24501424501424499</v>
      </c>
      <c r="BI1021">
        <f>1/Table3[[#This Row],[odds_ft_away_team_win]]-Table3[[#This Row],[Margin/3]]</f>
        <v>0.12108262108262105</v>
      </c>
      <c r="BJ1021">
        <f>MROUND(Table3[[#This Row],[ProbH]]*100,2)/100</f>
        <v>0.64</v>
      </c>
      <c r="BK1021">
        <v>1.37</v>
      </c>
      <c r="BL1021">
        <v>2.15</v>
      </c>
      <c r="BM1021">
        <v>3.83</v>
      </c>
      <c r="BN1021">
        <v>7.45</v>
      </c>
      <c r="BO1021">
        <v>2.25</v>
      </c>
      <c r="BP1021">
        <v>1.62</v>
      </c>
      <c r="BQ1021" t="s">
        <v>715</v>
      </c>
      <c r="BR1021">
        <f>VLOOKUP(Table3[[#This Row],[Reference]],metron,10,FALSE)</f>
        <v>2.8343749999999996</v>
      </c>
      <c r="BS1021">
        <f>VLOOKUP(Table3[[#This Row],[Reference]],metron,11,FALSE)</f>
        <v>1.980803571428571</v>
      </c>
      <c r="BT1021">
        <f>VLOOKUP(Table3[[#This Row],[Reference]],metron,12,FALSE)</f>
        <v>0.85357142857142854</v>
      </c>
      <c r="BU1021">
        <f>VLOOKUP(Table3[[#This Row],[Reference]],metron,13,FALSE)</f>
        <v>0.8683035714285714</v>
      </c>
      <c r="BV1021">
        <f>VLOOKUP(Table3[[#This Row],[Reference]],metron,14,FALSE)</f>
        <v>0.36607142857142849</v>
      </c>
      <c r="BW1021">
        <f>VLOOKUP(Table3[[#This Row],[Reference]],metron,15,FALSE)</f>
        <v>15.03980099502488</v>
      </c>
      <c r="BX1021">
        <f>VLOOKUP(Table3[[#This Row],[Reference]],metron,16,FALSE)</f>
        <v>8.6326699834162515</v>
      </c>
      <c r="BY1021">
        <f>VLOOKUP(Table3[[#This Row],[Reference]],metron,17,FALSE)</f>
        <v>6.5189234650967203</v>
      </c>
      <c r="BZ1021">
        <f>VLOOKUP(Table3[[#This Row],[Reference]],metron,18,FALSE)</f>
        <v>3.4507989907485279</v>
      </c>
      <c r="CA1021">
        <f>VLOOKUP(Table3[[#This Row],[Reference]],metron,19,FALSE)</f>
        <v>8.5208775299281605</v>
      </c>
      <c r="CB1021">
        <f>VLOOKUP(Table3[[#This Row],[Reference]],metron,20,FALSE)</f>
        <v>5.181870992667724</v>
      </c>
      <c r="CC1021">
        <f>VLOOKUP(Table3[[#This Row],[Reference]],metron,21,FALSE)</f>
        <v>12.48566610455312</v>
      </c>
      <c r="CD1021">
        <f>VLOOKUP(Table3[[#This Row],[Reference]],metron,22,FALSE)</f>
        <v>13.573355817875211</v>
      </c>
      <c r="CE1021">
        <f>VLOOKUP(Table3[[#This Row],[Reference]],metron,23,FALSE)</f>
        <v>1.395273023634882</v>
      </c>
      <c r="CF1021">
        <f>VLOOKUP(Table3[[#This Row],[Reference]],metron,24,FALSE)</f>
        <v>2.0586797066014668</v>
      </c>
      <c r="CG1021">
        <f>VLOOKUP(Table3[[#This Row],[Reference]],metron,25,FALSE)</f>
        <v>6.8459657701711488E-2</v>
      </c>
      <c r="CH1021">
        <f>VLOOKUP(Table3[[#This Row],[Reference]],metron,26,FALSE)</f>
        <v>0.12713936430317849</v>
      </c>
    </row>
    <row r="1022" spans="1:86" hidden="1" x14ac:dyDescent="0.45">
      <c r="A1022">
        <v>1636254360</v>
      </c>
      <c r="B1022" t="s">
        <v>1469</v>
      </c>
      <c r="C1022" t="s">
        <v>64</v>
      </c>
      <c r="D1022" t="s">
        <v>65</v>
      </c>
      <c r="E1022" t="s">
        <v>676</v>
      </c>
      <c r="F1022" t="s">
        <v>693</v>
      </c>
      <c r="G1022" t="s">
        <v>662</v>
      </c>
      <c r="H1022">
        <v>17</v>
      </c>
      <c r="I1022">
        <v>0.88</v>
      </c>
      <c r="J1022">
        <v>1</v>
      </c>
      <c r="K1022">
        <v>1.35</v>
      </c>
      <c r="L1022">
        <v>1.42</v>
      </c>
      <c r="M1022">
        <v>3</v>
      </c>
      <c r="N1022">
        <v>2</v>
      </c>
      <c r="O1022">
        <v>5</v>
      </c>
      <c r="P1022">
        <v>2</v>
      </c>
      <c r="Q1022">
        <v>1</v>
      </c>
      <c r="R1022">
        <v>1</v>
      </c>
      <c r="S1022" t="s">
        <v>1470</v>
      </c>
      <c r="T1022" t="s">
        <v>73</v>
      </c>
      <c r="U1022">
        <v>2</v>
      </c>
      <c r="V1022">
        <v>7</v>
      </c>
      <c r="W1022">
        <v>1</v>
      </c>
      <c r="X1022">
        <v>0</v>
      </c>
      <c r="Y1022">
        <v>2</v>
      </c>
      <c r="Z1022">
        <v>0</v>
      </c>
      <c r="AA1022">
        <v>1</v>
      </c>
      <c r="AB1022">
        <v>0</v>
      </c>
      <c r="AC1022">
        <v>0</v>
      </c>
      <c r="AD1022">
        <v>2</v>
      </c>
      <c r="AE1022">
        <v>16</v>
      </c>
      <c r="AF1022">
        <v>23</v>
      </c>
      <c r="AG1022">
        <v>8</v>
      </c>
      <c r="AH1022">
        <v>8</v>
      </c>
      <c r="AI1022">
        <v>8</v>
      </c>
      <c r="AJ1022">
        <v>15</v>
      </c>
      <c r="AK1022">
        <v>7</v>
      </c>
      <c r="AL1022">
        <v>8</v>
      </c>
      <c r="AM1022">
        <v>59</v>
      </c>
      <c r="AN1022">
        <v>41</v>
      </c>
      <c r="AO1022">
        <v>2.02</v>
      </c>
      <c r="AP1022">
        <v>2.36</v>
      </c>
      <c r="AQ1022">
        <v>2.23</v>
      </c>
      <c r="AR1022">
        <v>54</v>
      </c>
      <c r="AS1022">
        <v>75</v>
      </c>
      <c r="AT1022">
        <v>48</v>
      </c>
      <c r="AU1022">
        <v>14</v>
      </c>
      <c r="AV1022">
        <v>0</v>
      </c>
      <c r="AW1022">
        <v>28</v>
      </c>
      <c r="AX1022">
        <v>81</v>
      </c>
      <c r="AY1022">
        <v>20</v>
      </c>
      <c r="AZ1022">
        <v>82</v>
      </c>
      <c r="BA1022">
        <v>10.43</v>
      </c>
      <c r="BB1022">
        <v>4.5599999999999996</v>
      </c>
      <c r="BC1022">
        <v>2.9</v>
      </c>
      <c r="BD1022">
        <v>2.9</v>
      </c>
      <c r="BE1022">
        <v>2.2999999999999998</v>
      </c>
      <c r="BF1022">
        <f>(1/BC1022+1/BD1022+1/BE1022-1)/3</f>
        <v>4.1479260369815162E-2</v>
      </c>
      <c r="BG1022">
        <f>1/Table3[[#This Row],[odds_ft_home_team_win]]-Table3[[#This Row],[Margin/3]]</f>
        <v>0.30334832583708143</v>
      </c>
      <c r="BH1022">
        <f>1/Table3[[#This Row],[odds_ft_draw]]-Table3[[#This Row],[Margin/3]]</f>
        <v>0.30334832583708143</v>
      </c>
      <c r="BI1022">
        <f>1/Table3[[#This Row],[odds_ft_away_team_win]]-Table3[[#This Row],[Margin/3]]</f>
        <v>0.39330334832583708</v>
      </c>
      <c r="BJ1022">
        <f>MROUND(Table3[[#This Row],[ProbH]]*100,2)/100</f>
        <v>0.3</v>
      </c>
      <c r="BK1022">
        <v>1.4</v>
      </c>
      <c r="BL1022">
        <v>2.2000000000000002</v>
      </c>
      <c r="BM1022">
        <v>4.08</v>
      </c>
      <c r="BN1022">
        <v>8.0500000000000007</v>
      </c>
      <c r="BO1022">
        <v>1.91</v>
      </c>
      <c r="BP1022">
        <v>1.8</v>
      </c>
      <c r="BQ1022" t="s">
        <v>680</v>
      </c>
      <c r="BR1022">
        <f>VLOOKUP(Table3[[#This Row],[Reference]],metron,10,FALSE)</f>
        <v>2.5726407816919519</v>
      </c>
      <c r="BS1022">
        <f>VLOOKUP(Table3[[#This Row],[Reference]],metron,11,FALSE)</f>
        <v>1.1805091283106199</v>
      </c>
      <c r="BT1022">
        <f>VLOOKUP(Table3[[#This Row],[Reference]],metron,12,FALSE)</f>
        <v>1.3921316533813319</v>
      </c>
      <c r="BU1022">
        <f>VLOOKUP(Table3[[#This Row],[Reference]],metron,13,FALSE)</f>
        <v>0.5209673269873939</v>
      </c>
      <c r="BV1022">
        <f>VLOOKUP(Table3[[#This Row],[Reference]],metron,14,FALSE)</f>
        <v>0.61847182917417032</v>
      </c>
      <c r="BW1022">
        <f>VLOOKUP(Table3[[#This Row],[Reference]],metron,15,FALSE)</f>
        <v>11.149200710479571</v>
      </c>
      <c r="BX1022">
        <f>VLOOKUP(Table3[[#This Row],[Reference]],metron,16,FALSE)</f>
        <v>11.444049733570161</v>
      </c>
      <c r="BY1022">
        <f>VLOOKUP(Table3[[#This Row],[Reference]],metron,17,FALSE)</f>
        <v>4.5257270693512304</v>
      </c>
      <c r="BZ1022">
        <f>VLOOKUP(Table3[[#This Row],[Reference]],metron,18,FALSE)</f>
        <v>4.8465324384787474</v>
      </c>
      <c r="CA1022">
        <f>VLOOKUP(Table3[[#This Row],[Reference]],metron,19,FALSE)</f>
        <v>6.6234736411283404</v>
      </c>
      <c r="CB1022">
        <f>VLOOKUP(Table3[[#This Row],[Reference]],metron,20,FALSE)</f>
        <v>6.5975172950914134</v>
      </c>
      <c r="CC1022">
        <f>VLOOKUP(Table3[[#This Row],[Reference]],metron,21,FALSE)</f>
        <v>12.90081154192967</v>
      </c>
      <c r="CD1022">
        <f>VLOOKUP(Table3[[#This Row],[Reference]],metron,22,FALSE)</f>
        <v>13.00360685302074</v>
      </c>
      <c r="CE1022">
        <f>VLOOKUP(Table3[[#This Row],[Reference]],metron,23,FALSE)</f>
        <v>1.7502145922746779</v>
      </c>
      <c r="CF1022">
        <f>VLOOKUP(Table3[[#This Row],[Reference]],metron,24,FALSE)</f>
        <v>1.831402831402831</v>
      </c>
      <c r="CG1022">
        <f>VLOOKUP(Table3[[#This Row],[Reference]],metron,25,FALSE)</f>
        <v>9.6525096525096526E-2</v>
      </c>
      <c r="CH1022">
        <f>VLOOKUP(Table3[[#This Row],[Reference]],metron,26,FALSE)</f>
        <v>0.1244101244101244</v>
      </c>
    </row>
    <row r="1023" spans="1:86" hidden="1" x14ac:dyDescent="0.45">
      <c r="A1023">
        <v>1636326000</v>
      </c>
      <c r="B1023" t="s">
        <v>1471</v>
      </c>
      <c r="C1023" t="s">
        <v>64</v>
      </c>
      <c r="D1023" t="s">
        <v>65</v>
      </c>
      <c r="E1023" t="s">
        <v>682</v>
      </c>
      <c r="F1023" t="s">
        <v>671</v>
      </c>
      <c r="G1023" t="s">
        <v>743</v>
      </c>
      <c r="H1023">
        <v>17</v>
      </c>
      <c r="I1023">
        <v>1.5</v>
      </c>
      <c r="J1023">
        <v>1.38</v>
      </c>
      <c r="K1023">
        <v>1.58</v>
      </c>
      <c r="L1023">
        <v>1.5</v>
      </c>
      <c r="M1023">
        <v>4</v>
      </c>
      <c r="N1023">
        <v>3</v>
      </c>
      <c r="O1023">
        <v>7</v>
      </c>
      <c r="P1023">
        <v>4</v>
      </c>
      <c r="Q1023">
        <v>1</v>
      </c>
      <c r="R1023">
        <v>3</v>
      </c>
      <c r="S1023" t="s">
        <v>1472</v>
      </c>
      <c r="T1023" t="s">
        <v>1473</v>
      </c>
      <c r="U1023">
        <v>8</v>
      </c>
      <c r="V1023">
        <v>5</v>
      </c>
      <c r="W1023">
        <v>1</v>
      </c>
      <c r="X1023">
        <v>0</v>
      </c>
      <c r="Y1023">
        <v>1</v>
      </c>
      <c r="Z1023">
        <v>0</v>
      </c>
      <c r="AA1023">
        <v>1</v>
      </c>
      <c r="AB1023">
        <v>0</v>
      </c>
      <c r="AC1023">
        <v>0</v>
      </c>
      <c r="AD1023">
        <v>1</v>
      </c>
      <c r="AE1023">
        <v>20</v>
      </c>
      <c r="AF1023">
        <v>14</v>
      </c>
      <c r="AG1023">
        <v>8</v>
      </c>
      <c r="AH1023">
        <v>6</v>
      </c>
      <c r="AI1023">
        <v>12</v>
      </c>
      <c r="AJ1023">
        <v>8</v>
      </c>
      <c r="AK1023">
        <v>8</v>
      </c>
      <c r="AL1023">
        <v>8</v>
      </c>
      <c r="AM1023">
        <v>54</v>
      </c>
      <c r="AN1023">
        <v>46</v>
      </c>
      <c r="AO1023">
        <v>2.0499999999999998</v>
      </c>
      <c r="AP1023">
        <v>1.47</v>
      </c>
      <c r="AQ1023">
        <v>1.69</v>
      </c>
      <c r="AR1023">
        <v>44</v>
      </c>
      <c r="AS1023">
        <v>57</v>
      </c>
      <c r="AT1023">
        <v>32</v>
      </c>
      <c r="AU1023">
        <v>13</v>
      </c>
      <c r="AV1023">
        <v>0</v>
      </c>
      <c r="AW1023">
        <v>26</v>
      </c>
      <c r="AX1023">
        <v>51</v>
      </c>
      <c r="AY1023">
        <v>26</v>
      </c>
      <c r="AZ1023">
        <v>51</v>
      </c>
      <c r="BA1023">
        <v>8.1300000000000008</v>
      </c>
      <c r="BB1023">
        <v>6.13</v>
      </c>
      <c r="BC1023">
        <v>3.15</v>
      </c>
      <c r="BD1023">
        <v>3.05</v>
      </c>
      <c r="BE1023">
        <v>2.35</v>
      </c>
      <c r="BF1023">
        <f>(1/BC1023+1/BD1023+1/BE1023-1)/3</f>
        <v>2.3620361604316981E-2</v>
      </c>
      <c r="BG1023">
        <f>1/Table3[[#This Row],[odds_ft_home_team_win]]-Table3[[#This Row],[Margin/3]]</f>
        <v>0.29383995585600048</v>
      </c>
      <c r="BH1023">
        <f>1/Table3[[#This Row],[odds_ft_draw]]-Table3[[#This Row],[Margin/3]]</f>
        <v>0.30424849085469946</v>
      </c>
      <c r="BI1023">
        <f>1/Table3[[#This Row],[odds_ft_away_team_win]]-Table3[[#This Row],[Margin/3]]</f>
        <v>0.40191155328930006</v>
      </c>
      <c r="BJ1023">
        <f>MROUND(Table3[[#This Row],[ProbH]]*100,2)/100</f>
        <v>0.3</v>
      </c>
      <c r="BK1023">
        <v>1.5</v>
      </c>
      <c r="BL1023">
        <v>2.29</v>
      </c>
      <c r="BM1023">
        <v>4.75</v>
      </c>
      <c r="BN1023">
        <v>9.4</v>
      </c>
      <c r="BO1023">
        <v>2.08</v>
      </c>
      <c r="BP1023">
        <v>1.68</v>
      </c>
      <c r="BQ1023" t="s">
        <v>675</v>
      </c>
      <c r="BR1023">
        <f>VLOOKUP(Table3[[#This Row],[Reference]],metron,10,FALSE)</f>
        <v>2.5726407816919519</v>
      </c>
      <c r="BS1023">
        <f>VLOOKUP(Table3[[#This Row],[Reference]],metron,11,FALSE)</f>
        <v>1.1805091283106199</v>
      </c>
      <c r="BT1023">
        <f>VLOOKUP(Table3[[#This Row],[Reference]],metron,12,FALSE)</f>
        <v>1.3921316533813319</v>
      </c>
      <c r="BU1023">
        <f>VLOOKUP(Table3[[#This Row],[Reference]],metron,13,FALSE)</f>
        <v>0.5209673269873939</v>
      </c>
      <c r="BV1023">
        <f>VLOOKUP(Table3[[#This Row],[Reference]],metron,14,FALSE)</f>
        <v>0.61847182917417032</v>
      </c>
      <c r="BW1023">
        <f>VLOOKUP(Table3[[#This Row],[Reference]],metron,15,FALSE)</f>
        <v>11.149200710479571</v>
      </c>
      <c r="BX1023">
        <f>VLOOKUP(Table3[[#This Row],[Reference]],metron,16,FALSE)</f>
        <v>11.444049733570161</v>
      </c>
      <c r="BY1023">
        <f>VLOOKUP(Table3[[#This Row],[Reference]],metron,17,FALSE)</f>
        <v>4.5257270693512304</v>
      </c>
      <c r="BZ1023">
        <f>VLOOKUP(Table3[[#This Row],[Reference]],metron,18,FALSE)</f>
        <v>4.8465324384787474</v>
      </c>
      <c r="CA1023">
        <f>VLOOKUP(Table3[[#This Row],[Reference]],metron,19,FALSE)</f>
        <v>6.6234736411283404</v>
      </c>
      <c r="CB1023">
        <f>VLOOKUP(Table3[[#This Row],[Reference]],metron,20,FALSE)</f>
        <v>6.5975172950914134</v>
      </c>
      <c r="CC1023">
        <f>VLOOKUP(Table3[[#This Row],[Reference]],metron,21,FALSE)</f>
        <v>12.90081154192967</v>
      </c>
      <c r="CD1023">
        <f>VLOOKUP(Table3[[#This Row],[Reference]],metron,22,FALSE)</f>
        <v>13.00360685302074</v>
      </c>
      <c r="CE1023">
        <f>VLOOKUP(Table3[[#This Row],[Reference]],metron,23,FALSE)</f>
        <v>1.7502145922746779</v>
      </c>
      <c r="CF1023">
        <f>VLOOKUP(Table3[[#This Row],[Reference]],metron,24,FALSE)</f>
        <v>1.831402831402831</v>
      </c>
      <c r="CG1023">
        <f>VLOOKUP(Table3[[#This Row],[Reference]],metron,25,FALSE)</f>
        <v>9.6525096525096526E-2</v>
      </c>
      <c r="CH1023">
        <f>VLOOKUP(Table3[[#This Row],[Reference]],metron,26,FALSE)</f>
        <v>0.1244101244101244</v>
      </c>
    </row>
    <row r="1024" spans="1:86" hidden="1" x14ac:dyDescent="0.45">
      <c r="A1024">
        <v>1636333560</v>
      </c>
      <c r="B1024" t="s">
        <v>1474</v>
      </c>
      <c r="C1024" t="s">
        <v>64</v>
      </c>
      <c r="D1024" t="s">
        <v>65</v>
      </c>
      <c r="E1024" t="s">
        <v>672</v>
      </c>
      <c r="F1024" t="s">
        <v>688</v>
      </c>
      <c r="G1024" t="s">
        <v>735</v>
      </c>
      <c r="H1024">
        <v>17</v>
      </c>
      <c r="I1024">
        <v>1.38</v>
      </c>
      <c r="J1024">
        <v>1.63</v>
      </c>
      <c r="K1024">
        <v>1.58</v>
      </c>
      <c r="L1024">
        <v>1.25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U1024">
        <v>12</v>
      </c>
      <c r="V1024">
        <v>1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21</v>
      </c>
      <c r="AF1024">
        <v>7</v>
      </c>
      <c r="AG1024">
        <v>4</v>
      </c>
      <c r="AH1024">
        <v>2</v>
      </c>
      <c r="AI1024">
        <v>17</v>
      </c>
      <c r="AJ1024">
        <v>5</v>
      </c>
      <c r="AK1024">
        <v>5</v>
      </c>
      <c r="AL1024">
        <v>8</v>
      </c>
      <c r="AM1024">
        <v>52</v>
      </c>
      <c r="AN1024">
        <v>48</v>
      </c>
      <c r="AO1024">
        <v>2.13</v>
      </c>
      <c r="AP1024">
        <v>0.83</v>
      </c>
      <c r="AQ1024">
        <v>2.19</v>
      </c>
      <c r="AR1024">
        <v>63</v>
      </c>
      <c r="AS1024">
        <v>69</v>
      </c>
      <c r="AT1024">
        <v>44</v>
      </c>
      <c r="AU1024">
        <v>26</v>
      </c>
      <c r="AV1024">
        <v>0</v>
      </c>
      <c r="AW1024">
        <v>19</v>
      </c>
      <c r="AX1024">
        <v>57</v>
      </c>
      <c r="AY1024">
        <v>51</v>
      </c>
      <c r="AZ1024">
        <v>63</v>
      </c>
      <c r="BA1024">
        <v>10.5</v>
      </c>
      <c r="BB1024">
        <v>3.26</v>
      </c>
      <c r="BC1024">
        <v>1.7</v>
      </c>
      <c r="BD1024">
        <v>3.75</v>
      </c>
      <c r="BE1024">
        <v>4.7</v>
      </c>
      <c r="BF1024">
        <f>(1/BC1024+1/BD1024+1/BE1024-1)/3</f>
        <v>2.2555972743707464E-2</v>
      </c>
      <c r="BG1024">
        <f>1/Table3[[#This Row],[odds_ft_home_team_win]]-Table3[[#This Row],[Margin/3]]</f>
        <v>0.56567932137393961</v>
      </c>
      <c r="BH1024">
        <f>1/Table3[[#This Row],[odds_ft_draw]]-Table3[[#This Row],[Margin/3]]</f>
        <v>0.2441106939229592</v>
      </c>
      <c r="BI1024">
        <f>1/Table3[[#This Row],[odds_ft_away_team_win]]-Table3[[#This Row],[Margin/3]]</f>
        <v>0.19020998470310105</v>
      </c>
      <c r="BJ1024">
        <f>MROUND(Table3[[#This Row],[ProbH]]*100,2)/100</f>
        <v>0.56000000000000005</v>
      </c>
      <c r="BK1024">
        <v>1.25</v>
      </c>
      <c r="BL1024">
        <v>1.85</v>
      </c>
      <c r="BM1024">
        <v>3</v>
      </c>
      <c r="BN1024">
        <v>5</v>
      </c>
      <c r="BO1024">
        <v>1.8</v>
      </c>
      <c r="BP1024">
        <v>2</v>
      </c>
      <c r="BQ1024" t="s">
        <v>729</v>
      </c>
      <c r="BR1024">
        <f>VLOOKUP(Table3[[#This Row],[Reference]],metron,10,FALSE)</f>
        <v>2.6892488954344627</v>
      </c>
      <c r="BS1024">
        <f>VLOOKUP(Table3[[#This Row],[Reference]],metron,11,FALSE)</f>
        <v>1.7546812539448771</v>
      </c>
      <c r="BT1024">
        <f>VLOOKUP(Table3[[#This Row],[Reference]],metron,12,FALSE)</f>
        <v>0.93456764148958549</v>
      </c>
      <c r="BU1024">
        <f>VLOOKUP(Table3[[#This Row],[Reference]],metron,13,FALSE)</f>
        <v>0.77824531874605507</v>
      </c>
      <c r="BV1024">
        <f>VLOOKUP(Table3[[#This Row],[Reference]],metron,14,FALSE)</f>
        <v>0.41237113402061848</v>
      </c>
      <c r="BW1024">
        <f>VLOOKUP(Table3[[#This Row],[Reference]],metron,15,FALSE)</f>
        <v>13.77153558052435</v>
      </c>
      <c r="BX1024">
        <f>VLOOKUP(Table3[[#This Row],[Reference]],metron,16,FALSE)</f>
        <v>9.0445692883895124</v>
      </c>
      <c r="BY1024">
        <f>VLOOKUP(Table3[[#This Row],[Reference]],metron,17,FALSE)</f>
        <v>6.0821292775665396</v>
      </c>
      <c r="BZ1024">
        <f>VLOOKUP(Table3[[#This Row],[Reference]],metron,18,FALSE)</f>
        <v>3.8201520912547529</v>
      </c>
      <c r="CA1024">
        <f>VLOOKUP(Table3[[#This Row],[Reference]],metron,19,FALSE)</f>
        <v>7.6894063029578108</v>
      </c>
      <c r="CB1024">
        <f>VLOOKUP(Table3[[#This Row],[Reference]],metron,20,FALSE)</f>
        <v>5.224417197134759</v>
      </c>
      <c r="CC1024">
        <f>VLOOKUP(Table3[[#This Row],[Reference]],metron,21,FALSE)</f>
        <v>12.297605473204101</v>
      </c>
      <c r="CD1024">
        <f>VLOOKUP(Table3[[#This Row],[Reference]],metron,22,FALSE)</f>
        <v>13.310908399847969</v>
      </c>
      <c r="CE1024">
        <f>VLOOKUP(Table3[[#This Row],[Reference]],metron,23,FALSE)</f>
        <v>1.3713126843657819</v>
      </c>
      <c r="CF1024">
        <f>VLOOKUP(Table3[[#This Row],[Reference]],metron,24,FALSE)</f>
        <v>1.9516961651917399</v>
      </c>
      <c r="CG1024">
        <f>VLOOKUP(Table3[[#This Row],[Reference]],metron,25,FALSE)</f>
        <v>6.6002949852507375E-2</v>
      </c>
      <c r="CH1024">
        <f>VLOOKUP(Table3[[#This Row],[Reference]],metron,26,FALSE)</f>
        <v>0.1297935103244838</v>
      </c>
    </row>
    <row r="1025" spans="1:86" hidden="1" x14ac:dyDescent="0.45">
      <c r="A1025">
        <v>1637456400</v>
      </c>
      <c r="B1025" t="s">
        <v>1475</v>
      </c>
      <c r="C1025" t="s">
        <v>64</v>
      </c>
      <c r="D1025" t="s">
        <v>65</v>
      </c>
      <c r="E1025" t="s">
        <v>672</v>
      </c>
      <c r="F1025" t="s">
        <v>688</v>
      </c>
      <c r="G1025" t="s">
        <v>678</v>
      </c>
      <c r="H1025" t="s">
        <v>65</v>
      </c>
      <c r="I1025">
        <v>1.41</v>
      </c>
      <c r="J1025">
        <v>1.18</v>
      </c>
      <c r="K1025">
        <v>1.35</v>
      </c>
      <c r="L1025">
        <v>1.18</v>
      </c>
      <c r="M1025">
        <v>2</v>
      </c>
      <c r="N1025">
        <v>0</v>
      </c>
      <c r="O1025">
        <v>2</v>
      </c>
      <c r="P1025">
        <v>0</v>
      </c>
      <c r="Q1025">
        <v>0</v>
      </c>
      <c r="R1025">
        <v>0</v>
      </c>
      <c r="S1025" t="s">
        <v>1476</v>
      </c>
      <c r="U1025">
        <v>8</v>
      </c>
      <c r="V1025">
        <v>2</v>
      </c>
      <c r="W1025">
        <v>1</v>
      </c>
      <c r="X1025">
        <v>0</v>
      </c>
      <c r="Y1025">
        <v>3</v>
      </c>
      <c r="Z1025">
        <v>0</v>
      </c>
      <c r="AA1025">
        <v>0</v>
      </c>
      <c r="AB1025">
        <v>1</v>
      </c>
      <c r="AC1025">
        <v>2</v>
      </c>
      <c r="AD1025">
        <v>1</v>
      </c>
      <c r="AE1025">
        <v>22</v>
      </c>
      <c r="AF1025">
        <v>9</v>
      </c>
      <c r="AG1025">
        <v>8</v>
      </c>
      <c r="AH1025">
        <v>3</v>
      </c>
      <c r="AI1025">
        <v>14</v>
      </c>
      <c r="AJ1025">
        <v>6</v>
      </c>
      <c r="AK1025">
        <v>6</v>
      </c>
      <c r="AL1025">
        <v>16</v>
      </c>
      <c r="AM1025">
        <v>58</v>
      </c>
      <c r="AN1025">
        <v>42</v>
      </c>
      <c r="AO1025">
        <v>2.37</v>
      </c>
      <c r="AP1025">
        <v>0.98</v>
      </c>
      <c r="AQ1025">
        <v>2.38</v>
      </c>
      <c r="AR1025">
        <v>59</v>
      </c>
      <c r="AS1025">
        <v>74</v>
      </c>
      <c r="AT1025">
        <v>44</v>
      </c>
      <c r="AU1025">
        <v>21</v>
      </c>
      <c r="AV1025">
        <v>9</v>
      </c>
      <c r="AW1025">
        <v>21</v>
      </c>
      <c r="AX1025">
        <v>62</v>
      </c>
      <c r="AY1025">
        <v>44</v>
      </c>
      <c r="AZ1025">
        <v>74</v>
      </c>
      <c r="BA1025">
        <v>11.3</v>
      </c>
      <c r="BB1025">
        <v>4.0599999999999996</v>
      </c>
      <c r="BC1025">
        <v>1.78</v>
      </c>
      <c r="BD1025">
        <v>3.65</v>
      </c>
      <c r="BE1025">
        <v>4.0999999999999996</v>
      </c>
      <c r="BF1025">
        <f>(1/BC1025+1/BD1025+1/BE1025-1)/3</f>
        <v>2.6557598191035019E-2</v>
      </c>
      <c r="BG1025">
        <f>1/Table3[[#This Row],[odds_ft_home_team_win]]-Table3[[#This Row],[Margin/3]]</f>
        <v>0.53524015461795382</v>
      </c>
      <c r="BH1025">
        <f>1/Table3[[#This Row],[odds_ft_draw]]-Table3[[#This Row],[Margin/3]]</f>
        <v>0.247415004548691</v>
      </c>
      <c r="BI1025">
        <f>1/Table3[[#This Row],[odds_ft_away_team_win]]-Table3[[#This Row],[Margin/3]]</f>
        <v>0.21734484083335526</v>
      </c>
      <c r="BJ1025">
        <f>MROUND(Table3[[#This Row],[ProbH]]*100,2)/100</f>
        <v>0.54</v>
      </c>
      <c r="BK1025">
        <v>1.36</v>
      </c>
      <c r="BL1025">
        <v>2</v>
      </c>
      <c r="BM1025">
        <v>3.75</v>
      </c>
      <c r="BN1025">
        <v>7.25</v>
      </c>
      <c r="BO1025">
        <v>2</v>
      </c>
      <c r="BP1025">
        <v>1.73</v>
      </c>
      <c r="BQ1025" t="s">
        <v>729</v>
      </c>
      <c r="BR1025">
        <f>VLOOKUP(Table3[[#This Row],[Reference]],metron,10,FALSE)</f>
        <v>2.6359702267612941</v>
      </c>
      <c r="BS1025">
        <f>VLOOKUP(Table3[[#This Row],[Reference]],metron,11,FALSE)</f>
        <v>1.684957590444867</v>
      </c>
      <c r="BT1025">
        <f>VLOOKUP(Table3[[#This Row],[Reference]],metron,12,FALSE)</f>
        <v>0.95101263631642718</v>
      </c>
      <c r="BU1025">
        <f>VLOOKUP(Table3[[#This Row],[Reference]],metron,13,FALSE)</f>
        <v>0.72650164445213783</v>
      </c>
      <c r="BV1025">
        <f>VLOOKUP(Table3[[#This Row],[Reference]],metron,14,FALSE)</f>
        <v>0.42097974727367138</v>
      </c>
      <c r="BW1025">
        <f>VLOOKUP(Table3[[#This Row],[Reference]],metron,15,FALSE)</f>
        <v>13.338806970509379</v>
      </c>
      <c r="BX1025">
        <f>VLOOKUP(Table3[[#This Row],[Reference]],metron,16,FALSE)</f>
        <v>9.2530160857908843</v>
      </c>
      <c r="BY1025">
        <f>VLOOKUP(Table3[[#This Row],[Reference]],metron,17,FALSE)</f>
        <v>5.9915081521739131</v>
      </c>
      <c r="BZ1025">
        <f>VLOOKUP(Table3[[#This Row],[Reference]],metron,18,FALSE)</f>
        <v>3.9772418478260869</v>
      </c>
      <c r="CA1025">
        <f>VLOOKUP(Table3[[#This Row],[Reference]],metron,19,FALSE)</f>
        <v>7.3472988183354664</v>
      </c>
      <c r="CB1025">
        <f>VLOOKUP(Table3[[#This Row],[Reference]],metron,20,FALSE)</f>
        <v>5.2757742379647974</v>
      </c>
      <c r="CC1025">
        <f>VLOOKUP(Table3[[#This Row],[Reference]],metron,21,FALSE)</f>
        <v>12.59428182437032</v>
      </c>
      <c r="CD1025">
        <f>VLOOKUP(Table3[[#This Row],[Reference]],metron,22,FALSE)</f>
        <v>13.577944179714089</v>
      </c>
      <c r="CE1025">
        <f>VLOOKUP(Table3[[#This Row],[Reference]],metron,23,FALSE)</f>
        <v>1.4276913099870301</v>
      </c>
      <c r="CF1025">
        <f>VLOOKUP(Table3[[#This Row],[Reference]],metron,24,FALSE)</f>
        <v>1.940985732814527</v>
      </c>
      <c r="CG1025">
        <f>VLOOKUP(Table3[[#This Row],[Reference]],metron,25,FALSE)</f>
        <v>8.0739299610894946E-2</v>
      </c>
      <c r="CH1025">
        <f>VLOOKUP(Table3[[#This Row],[Reference]],metron,26,FALSE)</f>
        <v>0.12743190661478601</v>
      </c>
    </row>
    <row r="1026" spans="1:86" hidden="1" x14ac:dyDescent="0.45">
      <c r="A1026">
        <v>1637463600</v>
      </c>
      <c r="B1026" t="s">
        <v>1477</v>
      </c>
      <c r="C1026" t="s">
        <v>64</v>
      </c>
      <c r="D1026" t="s">
        <v>65</v>
      </c>
      <c r="E1026" t="s">
        <v>700</v>
      </c>
      <c r="F1026" t="s">
        <v>666</v>
      </c>
      <c r="G1026" t="s">
        <v>743</v>
      </c>
      <c r="H1026" t="s">
        <v>65</v>
      </c>
      <c r="I1026">
        <v>1.41</v>
      </c>
      <c r="J1026">
        <v>1.29</v>
      </c>
      <c r="K1026">
        <v>1.4</v>
      </c>
      <c r="L1026">
        <v>1.39</v>
      </c>
      <c r="M1026">
        <v>2</v>
      </c>
      <c r="N1026">
        <v>2</v>
      </c>
      <c r="O1026">
        <v>4</v>
      </c>
      <c r="P1026">
        <v>2</v>
      </c>
      <c r="Q1026">
        <v>1</v>
      </c>
      <c r="R1026">
        <v>1</v>
      </c>
      <c r="S1026" t="s">
        <v>1478</v>
      </c>
      <c r="T1026" t="s">
        <v>1479</v>
      </c>
      <c r="U1026">
        <v>5</v>
      </c>
      <c r="V1026">
        <v>5</v>
      </c>
      <c r="W1026">
        <v>4</v>
      </c>
      <c r="X1026">
        <v>0</v>
      </c>
      <c r="Y1026">
        <v>4</v>
      </c>
      <c r="Z1026">
        <v>0</v>
      </c>
      <c r="AA1026">
        <v>1</v>
      </c>
      <c r="AB1026">
        <v>3</v>
      </c>
      <c r="AC1026">
        <v>2</v>
      </c>
      <c r="AD1026">
        <v>2</v>
      </c>
      <c r="AE1026">
        <v>13</v>
      </c>
      <c r="AF1026">
        <v>9</v>
      </c>
      <c r="AG1026">
        <v>5</v>
      </c>
      <c r="AH1026">
        <v>5</v>
      </c>
      <c r="AI1026">
        <v>8</v>
      </c>
      <c r="AJ1026">
        <v>4</v>
      </c>
      <c r="AK1026">
        <v>15</v>
      </c>
      <c r="AL1026">
        <v>12</v>
      </c>
      <c r="AM1026">
        <v>47</v>
      </c>
      <c r="AN1026">
        <v>53</v>
      </c>
      <c r="AO1026">
        <v>1.47</v>
      </c>
      <c r="AP1026">
        <v>1.24</v>
      </c>
      <c r="AQ1026">
        <v>1.71</v>
      </c>
      <c r="AR1026">
        <v>35</v>
      </c>
      <c r="AS1026">
        <v>59</v>
      </c>
      <c r="AT1026">
        <v>21</v>
      </c>
      <c r="AU1026">
        <v>6</v>
      </c>
      <c r="AV1026">
        <v>0</v>
      </c>
      <c r="AW1026">
        <v>9</v>
      </c>
      <c r="AX1026">
        <v>44</v>
      </c>
      <c r="AY1026">
        <v>38</v>
      </c>
      <c r="AZ1026">
        <v>77</v>
      </c>
      <c r="BA1026">
        <v>9.83</v>
      </c>
      <c r="BB1026">
        <v>5.0599999999999996</v>
      </c>
      <c r="BC1026">
        <v>2.31</v>
      </c>
      <c r="BD1026">
        <v>2.91</v>
      </c>
      <c r="BE1026">
        <v>3.3</v>
      </c>
      <c r="BF1026">
        <f>(1/BC1026+1/BD1026+1/BE1026-1)/3</f>
        <v>2.6524449204861595E-2</v>
      </c>
      <c r="BG1026">
        <f>1/Table3[[#This Row],[odds_ft_home_team_win]]-Table3[[#This Row],[Margin/3]]</f>
        <v>0.40637598369557132</v>
      </c>
      <c r="BH1026">
        <f>1/Table3[[#This Row],[odds_ft_draw]]-Table3[[#This Row],[Margin/3]]</f>
        <v>0.31711816247898722</v>
      </c>
      <c r="BI1026">
        <f>1/Table3[[#This Row],[odds_ft_away_team_win]]-Table3[[#This Row],[Margin/3]]</f>
        <v>0.27650585382544146</v>
      </c>
      <c r="BJ1026">
        <f>MROUND(Table3[[#This Row],[ProbH]]*100,2)/100</f>
        <v>0.4</v>
      </c>
      <c r="BK1026">
        <v>1.45</v>
      </c>
      <c r="BL1026">
        <v>2.35</v>
      </c>
      <c r="BM1026">
        <v>4.5</v>
      </c>
      <c r="BN1026">
        <v>8.5</v>
      </c>
      <c r="BO1026">
        <v>2</v>
      </c>
      <c r="BP1026">
        <v>1.73</v>
      </c>
      <c r="BQ1026" t="s">
        <v>711</v>
      </c>
      <c r="BR1026">
        <f>VLOOKUP(Table3[[#This Row],[Reference]],metron,10,FALSE)</f>
        <v>2.4956155335383219</v>
      </c>
      <c r="BS1026">
        <f>VLOOKUP(Table3[[#This Row],[Reference]],metron,11,FALSE)</f>
        <v>1.344038264434575</v>
      </c>
      <c r="BT1026">
        <f>VLOOKUP(Table3[[#This Row],[Reference]],metron,12,FALSE)</f>
        <v>1.1515772691037469</v>
      </c>
      <c r="BU1026">
        <f>VLOOKUP(Table3[[#This Row],[Reference]],metron,13,FALSE)</f>
        <v>0.59936225942375587</v>
      </c>
      <c r="BV1026">
        <f>VLOOKUP(Table3[[#This Row],[Reference]],metron,14,FALSE)</f>
        <v>0.50723152260562576</v>
      </c>
      <c r="BW1026">
        <f>VLOOKUP(Table3[[#This Row],[Reference]],metron,15,FALSE)</f>
        <v>11.99278846153846</v>
      </c>
      <c r="BX1026">
        <f>VLOOKUP(Table3[[#This Row],[Reference]],metron,16,FALSE)</f>
        <v>10.0277534965035</v>
      </c>
      <c r="BY1026">
        <f>VLOOKUP(Table3[[#This Row],[Reference]],metron,17,FALSE)</f>
        <v>5.2857459543338514</v>
      </c>
      <c r="BZ1026">
        <f>VLOOKUP(Table3[[#This Row],[Reference]],metron,18,FALSE)</f>
        <v>4.4067834183107957</v>
      </c>
      <c r="CA1026">
        <f>VLOOKUP(Table3[[#This Row],[Reference]],metron,19,FALSE)</f>
        <v>6.7070425072046085</v>
      </c>
      <c r="CB1026">
        <f>VLOOKUP(Table3[[#This Row],[Reference]],metron,20,FALSE)</f>
        <v>5.6209700781927046</v>
      </c>
      <c r="CC1026">
        <f>VLOOKUP(Table3[[#This Row],[Reference]],metron,21,FALSE)</f>
        <v>13.04463690872752</v>
      </c>
      <c r="CD1026">
        <f>VLOOKUP(Table3[[#This Row],[Reference]],metron,22,FALSE)</f>
        <v>13.49811236953142</v>
      </c>
      <c r="CE1026">
        <f>VLOOKUP(Table3[[#This Row],[Reference]],metron,23,FALSE)</f>
        <v>1.5836526181353769</v>
      </c>
      <c r="CF1026">
        <f>VLOOKUP(Table3[[#This Row],[Reference]],metron,24,FALSE)</f>
        <v>1.8744146445295871</v>
      </c>
      <c r="CG1026">
        <f>VLOOKUP(Table3[[#This Row],[Reference]],metron,25,FALSE)</f>
        <v>8.5994040017028525E-2</v>
      </c>
      <c r="CH1026">
        <f>VLOOKUP(Table3[[#This Row],[Reference]],metron,26,FALSE)</f>
        <v>0.13452532992762881</v>
      </c>
    </row>
    <row r="1027" spans="1:86" hidden="1" x14ac:dyDescent="0.45">
      <c r="A1027">
        <v>1637535600</v>
      </c>
      <c r="B1027" t="s">
        <v>1480</v>
      </c>
      <c r="C1027" t="s">
        <v>64</v>
      </c>
      <c r="D1027" t="s">
        <v>65</v>
      </c>
      <c r="E1027" t="s">
        <v>705</v>
      </c>
      <c r="F1027" t="s">
        <v>682</v>
      </c>
      <c r="G1027" t="s">
        <v>673</v>
      </c>
      <c r="H1027" t="s">
        <v>65</v>
      </c>
      <c r="I1027">
        <v>1.41</v>
      </c>
      <c r="J1027">
        <v>1.24</v>
      </c>
      <c r="K1027">
        <v>1.23</v>
      </c>
      <c r="L1027">
        <v>1.33</v>
      </c>
      <c r="M1027">
        <v>1</v>
      </c>
      <c r="N1027">
        <v>2</v>
      </c>
      <c r="O1027">
        <v>3</v>
      </c>
      <c r="P1027">
        <v>1</v>
      </c>
      <c r="Q1027">
        <v>0</v>
      </c>
      <c r="R1027">
        <v>1</v>
      </c>
      <c r="S1027">
        <v>62</v>
      </c>
      <c r="T1027" t="s">
        <v>1481</v>
      </c>
      <c r="U1027">
        <v>2</v>
      </c>
      <c r="V1027">
        <v>3</v>
      </c>
      <c r="W1027">
        <v>4</v>
      </c>
      <c r="X1027">
        <v>0</v>
      </c>
      <c r="Y1027">
        <v>6</v>
      </c>
      <c r="Z1027">
        <v>0</v>
      </c>
      <c r="AA1027">
        <v>2</v>
      </c>
      <c r="AB1027">
        <v>2</v>
      </c>
      <c r="AC1027">
        <v>3</v>
      </c>
      <c r="AD1027">
        <v>3</v>
      </c>
      <c r="AE1027">
        <v>15</v>
      </c>
      <c r="AF1027">
        <v>20</v>
      </c>
      <c r="AG1027">
        <v>4</v>
      </c>
      <c r="AH1027">
        <v>8</v>
      </c>
      <c r="AI1027">
        <v>11</v>
      </c>
      <c r="AJ1027">
        <v>12</v>
      </c>
      <c r="AK1027">
        <v>10</v>
      </c>
      <c r="AL1027">
        <v>17</v>
      </c>
      <c r="AM1027">
        <v>59</v>
      </c>
      <c r="AN1027">
        <v>41</v>
      </c>
      <c r="AO1027">
        <v>1.54</v>
      </c>
      <c r="AP1027">
        <v>2.04</v>
      </c>
      <c r="AQ1027">
        <v>2.4700000000000002</v>
      </c>
      <c r="AR1027">
        <v>50</v>
      </c>
      <c r="AS1027">
        <v>77</v>
      </c>
      <c r="AT1027">
        <v>50</v>
      </c>
      <c r="AU1027">
        <v>30</v>
      </c>
      <c r="AV1027">
        <v>3</v>
      </c>
      <c r="AW1027">
        <v>33</v>
      </c>
      <c r="AX1027">
        <v>68</v>
      </c>
      <c r="AY1027">
        <v>35</v>
      </c>
      <c r="AZ1027">
        <v>76</v>
      </c>
      <c r="BA1027">
        <v>9</v>
      </c>
      <c r="BB1027">
        <v>5.35</v>
      </c>
      <c r="BC1027">
        <v>2</v>
      </c>
      <c r="BD1027">
        <v>3.55</v>
      </c>
      <c r="BE1027">
        <v>3.53</v>
      </c>
      <c r="BF1027">
        <f>(1/BC1027+1/BD1027+1/BE1027-1)/3</f>
        <v>2.1658753275080194E-2</v>
      </c>
      <c r="BG1027">
        <f>1/Table3[[#This Row],[odds_ft_home_team_win]]-Table3[[#This Row],[Margin/3]]</f>
        <v>0.47834124672491979</v>
      </c>
      <c r="BH1027">
        <f>1/Table3[[#This Row],[odds_ft_draw]]-Table3[[#This Row],[Margin/3]]</f>
        <v>0.26003138756999022</v>
      </c>
      <c r="BI1027">
        <f>1/Table3[[#This Row],[odds_ft_away_team_win]]-Table3[[#This Row],[Margin/3]]</f>
        <v>0.26162736570508976</v>
      </c>
      <c r="BJ1027">
        <f>MROUND(Table3[[#This Row],[ProbH]]*100,2)/100</f>
        <v>0.48</v>
      </c>
      <c r="BK1027">
        <v>1.28</v>
      </c>
      <c r="BL1027">
        <v>1.96</v>
      </c>
      <c r="BM1027">
        <v>3.25</v>
      </c>
      <c r="BN1027">
        <v>6.25</v>
      </c>
      <c r="BO1027">
        <v>1.8</v>
      </c>
      <c r="BP1027">
        <v>1.91</v>
      </c>
      <c r="BQ1027" t="s">
        <v>723</v>
      </c>
      <c r="BR1027">
        <f>VLOOKUP(Table3[[#This Row],[Reference]],metron,10,FALSE)</f>
        <v>2.5271929824561399</v>
      </c>
      <c r="BS1027">
        <f>VLOOKUP(Table3[[#This Row],[Reference]],metron,11,FALSE)</f>
        <v>1.510877192982456</v>
      </c>
      <c r="BT1027">
        <f>VLOOKUP(Table3[[#This Row],[Reference]],metron,12,FALSE)</f>
        <v>1.0163157894736841</v>
      </c>
      <c r="BU1027">
        <f>VLOOKUP(Table3[[#This Row],[Reference]],metron,13,FALSE)</f>
        <v>0.67350877192982461</v>
      </c>
      <c r="BV1027">
        <f>VLOOKUP(Table3[[#This Row],[Reference]],metron,14,FALSE)</f>
        <v>0.4442105263157895</v>
      </c>
      <c r="BW1027">
        <f>VLOOKUP(Table3[[#This Row],[Reference]],metron,15,FALSE)</f>
        <v>12.80980392156863</v>
      </c>
      <c r="BX1027">
        <f>VLOOKUP(Table3[[#This Row],[Reference]],metron,16,FALSE)</f>
        <v>9.6872549019607845</v>
      </c>
      <c r="BY1027">
        <f>VLOOKUP(Table3[[#This Row],[Reference]],metron,17,FALSE)</f>
        <v>5.6491169610129957</v>
      </c>
      <c r="BZ1027">
        <f>VLOOKUP(Table3[[#This Row],[Reference]],metron,18,FALSE)</f>
        <v>4.1379540153282237</v>
      </c>
      <c r="CA1027">
        <f>VLOOKUP(Table3[[#This Row],[Reference]],metron,19,FALSE)</f>
        <v>7.1606869605556343</v>
      </c>
      <c r="CB1027">
        <f>VLOOKUP(Table3[[#This Row],[Reference]],metron,20,FALSE)</f>
        <v>5.5493008866325608</v>
      </c>
      <c r="CC1027">
        <f>VLOOKUP(Table3[[#This Row],[Reference]],metron,21,FALSE)</f>
        <v>12.9029029029029</v>
      </c>
      <c r="CD1027">
        <f>VLOOKUP(Table3[[#This Row],[Reference]],metron,22,FALSE)</f>
        <v>13.75508842175509</v>
      </c>
      <c r="CE1027">
        <f>VLOOKUP(Table3[[#This Row],[Reference]],metron,23,FALSE)</f>
        <v>1.5287356321839081</v>
      </c>
      <c r="CF1027">
        <f>VLOOKUP(Table3[[#This Row],[Reference]],metron,24,FALSE)</f>
        <v>1.9664750957854411</v>
      </c>
      <c r="CG1027">
        <f>VLOOKUP(Table3[[#This Row],[Reference]],metron,25,FALSE)</f>
        <v>8.8441890166028103E-2</v>
      </c>
      <c r="CH1027">
        <f>VLOOKUP(Table3[[#This Row],[Reference]],metron,26,FALSE)</f>
        <v>0.13409961685823751</v>
      </c>
    </row>
    <row r="1028" spans="1:86" hidden="1" x14ac:dyDescent="0.45">
      <c r="A1028">
        <v>1637543700</v>
      </c>
      <c r="B1028" t="s">
        <v>1482</v>
      </c>
      <c r="C1028" t="s">
        <v>64</v>
      </c>
      <c r="D1028" t="s">
        <v>65</v>
      </c>
      <c r="E1028" t="s">
        <v>671</v>
      </c>
      <c r="F1028" t="s">
        <v>704</v>
      </c>
      <c r="G1028" t="s">
        <v>735</v>
      </c>
      <c r="H1028" t="s">
        <v>65</v>
      </c>
      <c r="I1028">
        <v>1.35</v>
      </c>
      <c r="J1028">
        <v>1.29</v>
      </c>
      <c r="K1028">
        <v>1.37</v>
      </c>
      <c r="L1028">
        <v>1.42</v>
      </c>
      <c r="M1028">
        <v>1</v>
      </c>
      <c r="N1028">
        <v>4</v>
      </c>
      <c r="O1028">
        <v>5</v>
      </c>
      <c r="P1028">
        <v>3</v>
      </c>
      <c r="Q1028">
        <v>1</v>
      </c>
      <c r="R1028">
        <v>2</v>
      </c>
      <c r="S1028">
        <v>32</v>
      </c>
      <c r="T1028" t="s">
        <v>1483</v>
      </c>
      <c r="U1028">
        <v>10</v>
      </c>
      <c r="V1028">
        <v>2</v>
      </c>
      <c r="W1028">
        <v>3</v>
      </c>
      <c r="X1028">
        <v>0</v>
      </c>
      <c r="Y1028">
        <v>3</v>
      </c>
      <c r="Z1028">
        <v>0</v>
      </c>
      <c r="AA1028">
        <v>1</v>
      </c>
      <c r="AB1028">
        <v>2</v>
      </c>
      <c r="AC1028">
        <v>2</v>
      </c>
      <c r="AD1028">
        <v>1</v>
      </c>
      <c r="AE1028">
        <v>20</v>
      </c>
      <c r="AF1028">
        <v>8</v>
      </c>
      <c r="AG1028">
        <v>10</v>
      </c>
      <c r="AH1028">
        <v>5</v>
      </c>
      <c r="AI1028">
        <v>10</v>
      </c>
      <c r="AJ1028">
        <v>3</v>
      </c>
      <c r="AK1028">
        <v>16</v>
      </c>
      <c r="AL1028">
        <v>10</v>
      </c>
      <c r="AM1028">
        <v>57</v>
      </c>
      <c r="AN1028">
        <v>43</v>
      </c>
      <c r="AO1028">
        <v>2.36</v>
      </c>
      <c r="AP1028">
        <v>1.18</v>
      </c>
      <c r="AQ1028">
        <v>2.15</v>
      </c>
      <c r="AR1028">
        <v>56</v>
      </c>
      <c r="AS1028">
        <v>74</v>
      </c>
      <c r="AT1028">
        <v>29</v>
      </c>
      <c r="AU1028">
        <v>15</v>
      </c>
      <c r="AV1028">
        <v>3</v>
      </c>
      <c r="AW1028">
        <v>27</v>
      </c>
      <c r="AX1028">
        <v>71</v>
      </c>
      <c r="AY1028">
        <v>27</v>
      </c>
      <c r="AZ1028">
        <v>65</v>
      </c>
      <c r="BA1028">
        <v>7.88</v>
      </c>
      <c r="BB1028">
        <v>5.29</v>
      </c>
      <c r="BC1028">
        <v>1.63</v>
      </c>
      <c r="BD1028">
        <v>4.0199999999999996</v>
      </c>
      <c r="BE1028">
        <v>5.93</v>
      </c>
      <c r="BF1028">
        <f>(1/BC1028+1/BD1028+1/BE1028-1)/3</f>
        <v>1.0295738500584775E-2</v>
      </c>
      <c r="BG1028">
        <f>1/Table3[[#This Row],[odds_ft_home_team_win]]-Table3[[#This Row],[Margin/3]]</f>
        <v>0.6032011940147527</v>
      </c>
      <c r="BH1028">
        <f>1/Table3[[#This Row],[odds_ft_draw]]-Table3[[#This Row],[Margin/3]]</f>
        <v>0.2384604804048879</v>
      </c>
      <c r="BI1028">
        <f>1/Table3[[#This Row],[odds_ft_away_team_win]]-Table3[[#This Row],[Margin/3]]</f>
        <v>0.1583383255803596</v>
      </c>
      <c r="BJ1028">
        <f>MROUND(Table3[[#This Row],[ProbH]]*100,2)/100</f>
        <v>0.6</v>
      </c>
      <c r="BK1028">
        <v>1.42</v>
      </c>
      <c r="BL1028">
        <v>1.92</v>
      </c>
      <c r="BM1028">
        <v>4.33</v>
      </c>
      <c r="BN1028">
        <v>8.5</v>
      </c>
      <c r="BO1028">
        <v>2</v>
      </c>
      <c r="BP1028">
        <v>1.73</v>
      </c>
      <c r="BQ1028" t="s">
        <v>770</v>
      </c>
      <c r="BR1028">
        <f>VLOOKUP(Table3[[#This Row],[Reference]],metron,10,FALSE)</f>
        <v>2.7310090702947849</v>
      </c>
      <c r="BS1028">
        <f>VLOOKUP(Table3[[#This Row],[Reference]],metron,11,FALSE)</f>
        <v>1.841836734693878</v>
      </c>
      <c r="BT1028">
        <f>VLOOKUP(Table3[[#This Row],[Reference]],metron,12,FALSE)</f>
        <v>0.88917233560090703</v>
      </c>
      <c r="BU1028">
        <f>VLOOKUP(Table3[[#This Row],[Reference]],metron,13,FALSE)</f>
        <v>0.804822695035461</v>
      </c>
      <c r="BV1028">
        <f>VLOOKUP(Table3[[#This Row],[Reference]],metron,14,FALSE)</f>
        <v>0.38099290780141842</v>
      </c>
      <c r="BW1028">
        <f>VLOOKUP(Table3[[#This Row],[Reference]],metron,15,FALSE)</f>
        <v>14.25174825174825</v>
      </c>
      <c r="BX1028">
        <f>VLOOKUP(Table3[[#This Row],[Reference]],metron,16,FALSE)</f>
        <v>8.8316683316683324</v>
      </c>
      <c r="BY1028">
        <f>VLOOKUP(Table3[[#This Row],[Reference]],metron,17,FALSE)</f>
        <v>6.2901265822784813</v>
      </c>
      <c r="BZ1028">
        <f>VLOOKUP(Table3[[#This Row],[Reference]],metron,18,FALSE)</f>
        <v>3.6162025316455702</v>
      </c>
      <c r="CA1028">
        <f>VLOOKUP(Table3[[#This Row],[Reference]],metron,19,FALSE)</f>
        <v>7.9616216694697686</v>
      </c>
      <c r="CB1028">
        <f>VLOOKUP(Table3[[#This Row],[Reference]],metron,20,FALSE)</f>
        <v>5.2154658000227627</v>
      </c>
      <c r="CC1028">
        <f>VLOOKUP(Table3[[#This Row],[Reference]],metron,21,FALSE)</f>
        <v>12.444895886236671</v>
      </c>
      <c r="CD1028">
        <f>VLOOKUP(Table3[[#This Row],[Reference]],metron,22,FALSE)</f>
        <v>13.620619603859829</v>
      </c>
      <c r="CE1028">
        <f>VLOOKUP(Table3[[#This Row],[Reference]],metron,23,FALSE)</f>
        <v>1.406084017382907</v>
      </c>
      <c r="CF1028">
        <f>VLOOKUP(Table3[[#This Row],[Reference]],metron,24,FALSE)</f>
        <v>2.070980202800579</v>
      </c>
      <c r="CG1028">
        <f>VLOOKUP(Table3[[#This Row],[Reference]],metron,25,FALSE)</f>
        <v>6.1323032351521013E-2</v>
      </c>
      <c r="CH1028">
        <f>VLOOKUP(Table3[[#This Row],[Reference]],metron,26,FALSE)</f>
        <v>0.1313375181071946</v>
      </c>
    </row>
    <row r="1029" spans="1:86" hidden="1" x14ac:dyDescent="0.45">
      <c r="A1029">
        <v>1637802000</v>
      </c>
      <c r="B1029" t="s">
        <v>1484</v>
      </c>
      <c r="C1029" t="s">
        <v>64</v>
      </c>
      <c r="D1029" t="s">
        <v>65</v>
      </c>
      <c r="E1029" t="s">
        <v>682</v>
      </c>
      <c r="F1029" t="s">
        <v>694</v>
      </c>
      <c r="G1029" t="s">
        <v>731</v>
      </c>
      <c r="H1029" t="s">
        <v>65</v>
      </c>
      <c r="I1029">
        <v>1.33</v>
      </c>
      <c r="J1029">
        <v>2.06</v>
      </c>
      <c r="K1029">
        <v>1.33</v>
      </c>
      <c r="L1029">
        <v>1.72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U1029">
        <v>5</v>
      </c>
      <c r="V1029">
        <v>1</v>
      </c>
      <c r="W1029">
        <v>1</v>
      </c>
      <c r="X1029">
        <v>0</v>
      </c>
      <c r="Y1029">
        <v>2</v>
      </c>
      <c r="Z1029">
        <v>0</v>
      </c>
      <c r="AA1029">
        <v>1</v>
      </c>
      <c r="AB1029">
        <v>0</v>
      </c>
      <c r="AC1029">
        <v>1</v>
      </c>
      <c r="AD1029">
        <v>1</v>
      </c>
      <c r="AE1029">
        <v>18</v>
      </c>
      <c r="AF1029">
        <v>4</v>
      </c>
      <c r="AG1029">
        <v>7</v>
      </c>
      <c r="AH1029">
        <v>3</v>
      </c>
      <c r="AI1029">
        <v>11</v>
      </c>
      <c r="AJ1029">
        <v>1</v>
      </c>
      <c r="AK1029">
        <v>15</v>
      </c>
      <c r="AL1029">
        <v>11</v>
      </c>
      <c r="AM1029">
        <v>56</v>
      </c>
      <c r="AN1029">
        <v>44</v>
      </c>
      <c r="AO1029">
        <v>1.84</v>
      </c>
      <c r="AP1029">
        <v>0.6</v>
      </c>
      <c r="AQ1029">
        <v>2.11</v>
      </c>
      <c r="AR1029">
        <v>43</v>
      </c>
      <c r="AS1029">
        <v>69</v>
      </c>
      <c r="AT1029">
        <v>40</v>
      </c>
      <c r="AU1029">
        <v>14</v>
      </c>
      <c r="AV1029">
        <v>3</v>
      </c>
      <c r="AW1029">
        <v>21</v>
      </c>
      <c r="AX1029">
        <v>60</v>
      </c>
      <c r="AY1029">
        <v>34</v>
      </c>
      <c r="AZ1029">
        <v>75</v>
      </c>
      <c r="BA1029">
        <v>8.85</v>
      </c>
      <c r="BB1029">
        <v>4.84</v>
      </c>
      <c r="BC1029">
        <v>3.19</v>
      </c>
      <c r="BD1029">
        <v>3.1</v>
      </c>
      <c r="BE1029">
        <v>2.4300000000000002</v>
      </c>
      <c r="BF1029">
        <f>(1/BC1029+1/BD1029+1/BE1029-1)/3</f>
        <v>1.5860967576865875E-2</v>
      </c>
      <c r="BG1029">
        <f>1/Table3[[#This Row],[odds_ft_home_team_win]]-Table3[[#This Row],[Margin/3]]</f>
        <v>0.29761865624758554</v>
      </c>
      <c r="BH1029">
        <f>1/Table3[[#This Row],[odds_ft_draw]]-Table3[[#This Row],[Margin/3]]</f>
        <v>0.30671967758442442</v>
      </c>
      <c r="BI1029">
        <f>1/Table3[[#This Row],[odds_ft_away_team_win]]-Table3[[#This Row],[Margin/3]]</f>
        <v>0.39566166616799003</v>
      </c>
      <c r="BJ1029">
        <f>MROUND(Table3[[#This Row],[ProbH]]*100,2)/100</f>
        <v>0.3</v>
      </c>
      <c r="BK1029">
        <v>1.38</v>
      </c>
      <c r="BL1029">
        <v>2.25</v>
      </c>
      <c r="BM1029">
        <v>4</v>
      </c>
      <c r="BN1029">
        <v>7.75</v>
      </c>
      <c r="BO1029">
        <v>1.91</v>
      </c>
      <c r="BP1029">
        <v>1.83</v>
      </c>
      <c r="BQ1029" t="s">
        <v>675</v>
      </c>
      <c r="BR1029">
        <f>VLOOKUP(Table3[[#This Row],[Reference]],metron,10,FALSE)</f>
        <v>2.5726407816919519</v>
      </c>
      <c r="BS1029">
        <f>VLOOKUP(Table3[[#This Row],[Reference]],metron,11,FALSE)</f>
        <v>1.1805091283106199</v>
      </c>
      <c r="BT1029">
        <f>VLOOKUP(Table3[[#This Row],[Reference]],metron,12,FALSE)</f>
        <v>1.3921316533813319</v>
      </c>
      <c r="BU1029">
        <f>VLOOKUP(Table3[[#This Row],[Reference]],metron,13,FALSE)</f>
        <v>0.5209673269873939</v>
      </c>
      <c r="BV1029">
        <f>VLOOKUP(Table3[[#This Row],[Reference]],metron,14,FALSE)</f>
        <v>0.61847182917417032</v>
      </c>
      <c r="BW1029">
        <f>VLOOKUP(Table3[[#This Row],[Reference]],metron,15,FALSE)</f>
        <v>11.149200710479571</v>
      </c>
      <c r="BX1029">
        <f>VLOOKUP(Table3[[#This Row],[Reference]],metron,16,FALSE)</f>
        <v>11.444049733570161</v>
      </c>
      <c r="BY1029">
        <f>VLOOKUP(Table3[[#This Row],[Reference]],metron,17,FALSE)</f>
        <v>4.5257270693512304</v>
      </c>
      <c r="BZ1029">
        <f>VLOOKUP(Table3[[#This Row],[Reference]],metron,18,FALSE)</f>
        <v>4.8465324384787474</v>
      </c>
      <c r="CA1029">
        <f>VLOOKUP(Table3[[#This Row],[Reference]],metron,19,FALSE)</f>
        <v>6.6234736411283404</v>
      </c>
      <c r="CB1029">
        <f>VLOOKUP(Table3[[#This Row],[Reference]],metron,20,FALSE)</f>
        <v>6.5975172950914134</v>
      </c>
      <c r="CC1029">
        <f>VLOOKUP(Table3[[#This Row],[Reference]],metron,21,FALSE)</f>
        <v>12.90081154192967</v>
      </c>
      <c r="CD1029">
        <f>VLOOKUP(Table3[[#This Row],[Reference]],metron,22,FALSE)</f>
        <v>13.00360685302074</v>
      </c>
      <c r="CE1029">
        <f>VLOOKUP(Table3[[#This Row],[Reference]],metron,23,FALSE)</f>
        <v>1.7502145922746779</v>
      </c>
      <c r="CF1029">
        <f>VLOOKUP(Table3[[#This Row],[Reference]],metron,24,FALSE)</f>
        <v>1.831402831402831</v>
      </c>
      <c r="CG1029">
        <f>VLOOKUP(Table3[[#This Row],[Reference]],metron,25,FALSE)</f>
        <v>9.6525096525096526E-2</v>
      </c>
      <c r="CH1029">
        <f>VLOOKUP(Table3[[#This Row],[Reference]],metron,26,FALSE)</f>
        <v>0.1244101244101244</v>
      </c>
    </row>
    <row r="1030" spans="1:86" x14ac:dyDescent="0.45">
      <c r="A1030">
        <v>1637809500</v>
      </c>
      <c r="B1030" t="s">
        <v>1485</v>
      </c>
      <c r="C1030" t="s">
        <v>64</v>
      </c>
      <c r="D1030" t="s">
        <v>65</v>
      </c>
      <c r="E1030" t="s">
        <v>704</v>
      </c>
      <c r="F1030" t="s">
        <v>677</v>
      </c>
      <c r="G1030" t="s">
        <v>668</v>
      </c>
      <c r="H1030" t="s">
        <v>65</v>
      </c>
      <c r="I1030">
        <v>1.39</v>
      </c>
      <c r="J1030">
        <v>1.71</v>
      </c>
      <c r="K1030">
        <v>1.42</v>
      </c>
      <c r="L1030">
        <v>1.61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U1030">
        <v>7</v>
      </c>
      <c r="V1030">
        <v>3</v>
      </c>
      <c r="W1030">
        <v>4</v>
      </c>
      <c r="X1030">
        <v>0</v>
      </c>
      <c r="Y1030">
        <v>3</v>
      </c>
      <c r="Z1030">
        <v>0</v>
      </c>
      <c r="AA1030">
        <v>3</v>
      </c>
      <c r="AB1030">
        <v>1</v>
      </c>
      <c r="AC1030">
        <v>1</v>
      </c>
      <c r="AD1030">
        <v>2</v>
      </c>
      <c r="AE1030">
        <v>9</v>
      </c>
      <c r="AF1030">
        <v>7</v>
      </c>
      <c r="AG1030">
        <v>3</v>
      </c>
      <c r="AH1030">
        <v>4</v>
      </c>
      <c r="AI1030">
        <v>6</v>
      </c>
      <c r="AJ1030">
        <v>3</v>
      </c>
      <c r="AK1030">
        <v>13</v>
      </c>
      <c r="AL1030">
        <v>16</v>
      </c>
      <c r="AM1030">
        <v>55</v>
      </c>
      <c r="AN1030">
        <v>45</v>
      </c>
      <c r="AO1030">
        <v>1.0900000000000001</v>
      </c>
      <c r="AP1030">
        <v>0.97</v>
      </c>
      <c r="AQ1030">
        <v>2.02</v>
      </c>
      <c r="AR1030">
        <v>40</v>
      </c>
      <c r="AS1030">
        <v>63</v>
      </c>
      <c r="AT1030">
        <v>26</v>
      </c>
      <c r="AU1030">
        <v>14</v>
      </c>
      <c r="AV1030">
        <v>6</v>
      </c>
      <c r="AW1030">
        <v>17</v>
      </c>
      <c r="AX1030">
        <v>66</v>
      </c>
      <c r="AY1030">
        <v>29</v>
      </c>
      <c r="AZ1030">
        <v>66</v>
      </c>
      <c r="BA1030">
        <v>9.8699999999999992</v>
      </c>
      <c r="BB1030">
        <v>4.4400000000000004</v>
      </c>
      <c r="BC1030">
        <v>2.1</v>
      </c>
      <c r="BD1030">
        <v>3.4</v>
      </c>
      <c r="BE1030">
        <v>3.62</v>
      </c>
      <c r="BF1030">
        <f>(1/BC1030+1/BD1030+1/BE1030-1)/3</f>
        <v>1.5517072390650513E-2</v>
      </c>
      <c r="BG1030">
        <f>1/Table3[[#This Row],[odds_ft_home_team_win]]-Table3[[#This Row],[Margin/3]]</f>
        <v>0.46067340379982563</v>
      </c>
      <c r="BH1030">
        <f>1/Table3[[#This Row],[odds_ft_draw]]-Table3[[#This Row],[Margin/3]]</f>
        <v>0.27860057466817301</v>
      </c>
      <c r="BI1030">
        <f>1/Table3[[#This Row],[odds_ft_away_team_win]]-Table3[[#This Row],[Margin/3]]</f>
        <v>0.26072602153200142</v>
      </c>
      <c r="BJ1030">
        <f>MROUND(Table3[[#This Row],[ProbH]]*100,2)/100</f>
        <v>0.46</v>
      </c>
      <c r="BK1030">
        <v>1.45</v>
      </c>
      <c r="BL1030">
        <v>2.4300000000000002</v>
      </c>
      <c r="BM1030">
        <v>4.5</v>
      </c>
      <c r="BN1030">
        <v>8.75</v>
      </c>
      <c r="BO1030">
        <v>2</v>
      </c>
      <c r="BP1030">
        <v>1.73</v>
      </c>
      <c r="BQ1030" t="s">
        <v>1255</v>
      </c>
      <c r="BR1030">
        <f>VLOOKUP(Table3[[#This Row],[Reference]],metron,10,FALSE)</f>
        <v>2.5405629139072849</v>
      </c>
      <c r="BS1030">
        <f>VLOOKUP(Table3[[#This Row],[Reference]],metron,11,FALSE)</f>
        <v>1.4888836329233679</v>
      </c>
      <c r="BT1030">
        <f>VLOOKUP(Table3[[#This Row],[Reference]],metron,12,FALSE)</f>
        <v>1.0516792809839171</v>
      </c>
      <c r="BU1030">
        <f>VLOOKUP(Table3[[#This Row],[Reference]],metron,13,FALSE)</f>
        <v>0.64581362346263005</v>
      </c>
      <c r="BV1030">
        <f>VLOOKUP(Table3[[#This Row],[Reference]],metron,14,FALSE)</f>
        <v>0.45364238410596031</v>
      </c>
      <c r="BW1030">
        <f>VLOOKUP(Table3[[#This Row],[Reference]],metron,15,FALSE)</f>
        <v>12.686892177589851</v>
      </c>
      <c r="BX1030">
        <f>VLOOKUP(Table3[[#This Row],[Reference]],metron,16,FALSE)</f>
        <v>9.8059196617336148</v>
      </c>
      <c r="BY1030">
        <f>VLOOKUP(Table3[[#This Row],[Reference]],metron,17,FALSE)</f>
        <v>5.3198121263877027</v>
      </c>
      <c r="BZ1030">
        <f>VLOOKUP(Table3[[#This Row],[Reference]],metron,18,FALSE)</f>
        <v>4.0954312553373189</v>
      </c>
      <c r="CA1030">
        <f>VLOOKUP(Table3[[#This Row],[Reference]],metron,19,FALSE)</f>
        <v>7.3670800512021479</v>
      </c>
      <c r="CB1030">
        <f>VLOOKUP(Table3[[#This Row],[Reference]],metron,20,FALSE)</f>
        <v>5.710488406396296</v>
      </c>
      <c r="CC1030">
        <f>VLOOKUP(Table3[[#This Row],[Reference]],metron,21,FALSE)</f>
        <v>13.0488908033599</v>
      </c>
      <c r="CD1030">
        <f>VLOOKUP(Table3[[#This Row],[Reference]],metron,22,FALSE)</f>
        <v>13.714839543398661</v>
      </c>
      <c r="CE1030">
        <f>VLOOKUP(Table3[[#This Row],[Reference]],metron,23,FALSE)</f>
        <v>1.567523459812322</v>
      </c>
      <c r="CF1030">
        <f>VLOOKUP(Table3[[#This Row],[Reference]],metron,24,FALSE)</f>
        <v>1.951040391676867</v>
      </c>
      <c r="CG1030">
        <f>VLOOKUP(Table3[[#This Row],[Reference]],metron,25,FALSE)</f>
        <v>8.3027335781313744E-2</v>
      </c>
      <c r="CH1030">
        <f>VLOOKUP(Table3[[#This Row],[Reference]],metron,26,FALSE)</f>
        <v>0.13117095063239501</v>
      </c>
    </row>
    <row r="1031" spans="1:86" hidden="1" x14ac:dyDescent="0.45">
      <c r="A1031">
        <v>1637888400</v>
      </c>
      <c r="B1031" t="s">
        <v>1486</v>
      </c>
      <c r="C1031" t="s">
        <v>64</v>
      </c>
      <c r="D1031" t="s">
        <v>65</v>
      </c>
      <c r="E1031" t="s">
        <v>700</v>
      </c>
      <c r="F1031" t="s">
        <v>667</v>
      </c>
      <c r="G1031" t="s">
        <v>725</v>
      </c>
      <c r="H1031" t="s">
        <v>65</v>
      </c>
      <c r="I1031">
        <v>1.39</v>
      </c>
      <c r="J1031">
        <v>1.71</v>
      </c>
      <c r="K1031">
        <v>1.4</v>
      </c>
      <c r="L1031">
        <v>1.48</v>
      </c>
      <c r="M1031">
        <v>2</v>
      </c>
      <c r="N1031">
        <v>1</v>
      </c>
      <c r="O1031">
        <v>3</v>
      </c>
      <c r="P1031">
        <v>2</v>
      </c>
      <c r="Q1031">
        <v>1</v>
      </c>
      <c r="R1031">
        <v>1</v>
      </c>
      <c r="S1031" t="s">
        <v>1487</v>
      </c>
      <c r="T1031">
        <v>28</v>
      </c>
      <c r="U1031">
        <v>1</v>
      </c>
      <c r="V1031">
        <v>5</v>
      </c>
      <c r="W1031">
        <v>3</v>
      </c>
      <c r="X1031">
        <v>0</v>
      </c>
      <c r="Y1031">
        <v>1</v>
      </c>
      <c r="Z1031">
        <v>0</v>
      </c>
      <c r="AA1031">
        <v>1</v>
      </c>
      <c r="AB1031">
        <v>2</v>
      </c>
      <c r="AC1031">
        <v>0</v>
      </c>
      <c r="AD1031">
        <v>1</v>
      </c>
      <c r="AE1031">
        <v>14</v>
      </c>
      <c r="AF1031">
        <v>12</v>
      </c>
      <c r="AG1031">
        <v>7</v>
      </c>
      <c r="AH1031">
        <v>2</v>
      </c>
      <c r="AI1031">
        <v>7</v>
      </c>
      <c r="AJ1031">
        <v>10</v>
      </c>
      <c r="AK1031">
        <v>18</v>
      </c>
      <c r="AL1031">
        <v>7</v>
      </c>
      <c r="AM1031">
        <v>40</v>
      </c>
      <c r="AN1031">
        <v>60</v>
      </c>
      <c r="AO1031">
        <v>1.54</v>
      </c>
      <c r="AP1031">
        <v>1.22</v>
      </c>
      <c r="AQ1031">
        <v>2</v>
      </c>
      <c r="AR1031">
        <v>37</v>
      </c>
      <c r="AS1031">
        <v>66</v>
      </c>
      <c r="AT1031">
        <v>29</v>
      </c>
      <c r="AU1031">
        <v>12</v>
      </c>
      <c r="AV1031">
        <v>0</v>
      </c>
      <c r="AW1031">
        <v>15</v>
      </c>
      <c r="AX1031">
        <v>58</v>
      </c>
      <c r="AY1031">
        <v>40</v>
      </c>
      <c r="AZ1031">
        <v>77</v>
      </c>
      <c r="BA1031">
        <v>9.43</v>
      </c>
      <c r="BB1031">
        <v>4.96</v>
      </c>
      <c r="BC1031">
        <v>2.95</v>
      </c>
      <c r="BD1031">
        <v>3.06</v>
      </c>
      <c r="BE1031">
        <v>2.4700000000000002</v>
      </c>
      <c r="BF1031">
        <f>(1/BC1031+1/BD1031+1/BE1031-1)/3</f>
        <v>2.354624535450478E-2</v>
      </c>
      <c r="BG1031">
        <f>1/Table3[[#This Row],[odds_ft_home_team_win]]-Table3[[#This Row],[Margin/3]]</f>
        <v>0.31543680549295283</v>
      </c>
      <c r="BH1031">
        <f>1/Table3[[#This Row],[odds_ft_draw]]-Table3[[#This Row],[Margin/3]]</f>
        <v>0.30325114026641026</v>
      </c>
      <c r="BI1031">
        <f>1/Table3[[#This Row],[odds_ft_away_team_win]]-Table3[[#This Row],[Margin/3]]</f>
        <v>0.38131205424063691</v>
      </c>
      <c r="BJ1031">
        <f>MROUND(Table3[[#This Row],[ProbH]]*100,2)/100</f>
        <v>0.32</v>
      </c>
      <c r="BK1031">
        <v>1.44</v>
      </c>
      <c r="BL1031">
        <v>2.33</v>
      </c>
      <c r="BM1031">
        <v>4</v>
      </c>
      <c r="BN1031">
        <v>8.25</v>
      </c>
      <c r="BO1031">
        <v>1.91</v>
      </c>
      <c r="BP1031">
        <v>1.8</v>
      </c>
      <c r="BQ1031" t="s">
        <v>711</v>
      </c>
      <c r="BR1031">
        <f>VLOOKUP(Table3[[#This Row],[Reference]],metron,10,FALSE)</f>
        <v>2.5313454284174597</v>
      </c>
      <c r="BS1031">
        <f>VLOOKUP(Table3[[#This Row],[Reference]],metron,11,FALSE)</f>
        <v>1.210167055864918</v>
      </c>
      <c r="BT1031">
        <f>VLOOKUP(Table3[[#This Row],[Reference]],metron,12,FALSE)</f>
        <v>1.3211783725525419</v>
      </c>
      <c r="BU1031">
        <f>VLOOKUP(Table3[[#This Row],[Reference]],metron,13,FALSE)</f>
        <v>0.53135669362084459</v>
      </c>
      <c r="BV1031">
        <f>VLOOKUP(Table3[[#This Row],[Reference]],metron,14,FALSE)</f>
        <v>0.55633423180592989</v>
      </c>
      <c r="BW1031">
        <f>VLOOKUP(Table3[[#This Row],[Reference]],metron,15,FALSE)</f>
        <v>11.21109010712035</v>
      </c>
      <c r="BX1031">
        <f>VLOOKUP(Table3[[#This Row],[Reference]],metron,16,FALSE)</f>
        <v>11.01700787401575</v>
      </c>
      <c r="BY1031">
        <f>VLOOKUP(Table3[[#This Row],[Reference]],metron,17,FALSE)</f>
        <v>4.6792332268370611</v>
      </c>
      <c r="BZ1031">
        <f>VLOOKUP(Table3[[#This Row],[Reference]],metron,18,FALSE)</f>
        <v>4.7080804854679013</v>
      </c>
      <c r="CA1031">
        <f>VLOOKUP(Table3[[#This Row],[Reference]],metron,19,FALSE)</f>
        <v>6.5318568802832893</v>
      </c>
      <c r="CB1031">
        <f>VLOOKUP(Table3[[#This Row],[Reference]],metron,20,FALSE)</f>
        <v>6.3089273885478487</v>
      </c>
      <c r="CC1031">
        <f>VLOOKUP(Table3[[#This Row],[Reference]],metron,21,FALSE)</f>
        <v>12.72547770700637</v>
      </c>
      <c r="CD1031">
        <f>VLOOKUP(Table3[[#This Row],[Reference]],metron,22,FALSE)</f>
        <v>13.06847133757962</v>
      </c>
      <c r="CE1031">
        <f>VLOOKUP(Table3[[#This Row],[Reference]],metron,23,FALSE)</f>
        <v>1.6902356902356901</v>
      </c>
      <c r="CF1031">
        <f>VLOOKUP(Table3[[#This Row],[Reference]],metron,24,FALSE)</f>
        <v>1.8050198959289869</v>
      </c>
      <c r="CG1031">
        <f>VLOOKUP(Table3[[#This Row],[Reference]],metron,25,FALSE)</f>
        <v>0.105907560453015</v>
      </c>
      <c r="CH1031">
        <f>VLOOKUP(Table3[[#This Row],[Reference]],metron,26,FALSE)</f>
        <v>0.1141720232629324</v>
      </c>
    </row>
    <row r="1032" spans="1:86" hidden="1" x14ac:dyDescent="0.45">
      <c r="A1032">
        <v>1637895900</v>
      </c>
      <c r="B1032" t="s">
        <v>1488</v>
      </c>
      <c r="C1032" t="s">
        <v>64</v>
      </c>
      <c r="D1032" t="s">
        <v>65</v>
      </c>
      <c r="E1032" t="s">
        <v>672</v>
      </c>
      <c r="F1032" t="s">
        <v>661</v>
      </c>
      <c r="G1032" t="s">
        <v>710</v>
      </c>
      <c r="H1032" t="s">
        <v>65</v>
      </c>
      <c r="I1032">
        <v>1.5</v>
      </c>
      <c r="J1032">
        <v>1.65</v>
      </c>
      <c r="K1032">
        <v>1.35</v>
      </c>
      <c r="L1032">
        <v>1.74</v>
      </c>
      <c r="M1032">
        <v>2</v>
      </c>
      <c r="N1032">
        <v>1</v>
      </c>
      <c r="O1032">
        <v>3</v>
      </c>
      <c r="P1032">
        <v>2</v>
      </c>
      <c r="Q1032">
        <v>2</v>
      </c>
      <c r="R1032">
        <v>0</v>
      </c>
      <c r="S1032" t="s">
        <v>148</v>
      </c>
      <c r="T1032">
        <v>74</v>
      </c>
      <c r="U1032">
        <v>4</v>
      </c>
      <c r="V1032">
        <v>4</v>
      </c>
      <c r="W1032">
        <v>2</v>
      </c>
      <c r="X1032">
        <v>0</v>
      </c>
      <c r="Y1032">
        <v>3</v>
      </c>
      <c r="Z1032">
        <v>0</v>
      </c>
      <c r="AA1032">
        <v>1</v>
      </c>
      <c r="AB1032">
        <v>1</v>
      </c>
      <c r="AC1032">
        <v>1</v>
      </c>
      <c r="AD1032">
        <v>2</v>
      </c>
      <c r="AE1032">
        <v>14</v>
      </c>
      <c r="AF1032">
        <v>18</v>
      </c>
      <c r="AG1032">
        <v>6</v>
      </c>
      <c r="AH1032">
        <v>5</v>
      </c>
      <c r="AI1032">
        <v>8</v>
      </c>
      <c r="AJ1032">
        <v>13</v>
      </c>
      <c r="AK1032">
        <v>16</v>
      </c>
      <c r="AL1032">
        <v>15</v>
      </c>
      <c r="AM1032">
        <v>36</v>
      </c>
      <c r="AN1032">
        <v>64</v>
      </c>
      <c r="AO1032">
        <v>1.46</v>
      </c>
      <c r="AP1032">
        <v>1.75</v>
      </c>
      <c r="AQ1032">
        <v>2.3199999999999998</v>
      </c>
      <c r="AR1032">
        <v>54</v>
      </c>
      <c r="AS1032">
        <v>83</v>
      </c>
      <c r="AT1032">
        <v>46</v>
      </c>
      <c r="AU1032">
        <v>12</v>
      </c>
      <c r="AV1032">
        <v>3</v>
      </c>
      <c r="AW1032">
        <v>18</v>
      </c>
      <c r="AX1032">
        <v>63</v>
      </c>
      <c r="AY1032">
        <v>51</v>
      </c>
      <c r="AZ1032">
        <v>83</v>
      </c>
      <c r="BA1032">
        <v>11.7</v>
      </c>
      <c r="BB1032">
        <v>4.0599999999999996</v>
      </c>
      <c r="BC1032">
        <v>2.39</v>
      </c>
      <c r="BD1032">
        <v>3.17</v>
      </c>
      <c r="BE1032">
        <v>2.97</v>
      </c>
      <c r="BF1032">
        <f>(1/BC1032+1/BD1032+1/BE1032-1)/3</f>
        <v>2.3522597263517426E-2</v>
      </c>
      <c r="BG1032">
        <f>1/Table3[[#This Row],[odds_ft_home_team_win]]-Table3[[#This Row],[Margin/3]]</f>
        <v>0.39488744457748676</v>
      </c>
      <c r="BH1032">
        <f>1/Table3[[#This Row],[odds_ft_draw]]-Table3[[#This Row],[Margin/3]]</f>
        <v>0.29193481598569393</v>
      </c>
      <c r="BI1032">
        <f>1/Table3[[#This Row],[odds_ft_away_team_win]]-Table3[[#This Row],[Margin/3]]</f>
        <v>0.31317773943681926</v>
      </c>
      <c r="BJ1032">
        <f>MROUND(Table3[[#This Row],[ProbH]]*100,2)/100</f>
        <v>0.4</v>
      </c>
      <c r="BK1032">
        <v>1.4</v>
      </c>
      <c r="BL1032">
        <v>2.08</v>
      </c>
      <c r="BM1032">
        <v>3.75</v>
      </c>
      <c r="BN1032">
        <v>7.25</v>
      </c>
      <c r="BO1032">
        <v>1.8</v>
      </c>
      <c r="BP1032">
        <v>1.91</v>
      </c>
      <c r="BQ1032" t="s">
        <v>729</v>
      </c>
      <c r="BR1032">
        <f>VLOOKUP(Table3[[#This Row],[Reference]],metron,10,FALSE)</f>
        <v>2.4956155335383219</v>
      </c>
      <c r="BS1032">
        <f>VLOOKUP(Table3[[#This Row],[Reference]],metron,11,FALSE)</f>
        <v>1.344038264434575</v>
      </c>
      <c r="BT1032">
        <f>VLOOKUP(Table3[[#This Row],[Reference]],metron,12,FALSE)</f>
        <v>1.1515772691037469</v>
      </c>
      <c r="BU1032">
        <f>VLOOKUP(Table3[[#This Row],[Reference]],metron,13,FALSE)</f>
        <v>0.59936225942375587</v>
      </c>
      <c r="BV1032">
        <f>VLOOKUP(Table3[[#This Row],[Reference]],metron,14,FALSE)</f>
        <v>0.50723152260562576</v>
      </c>
      <c r="BW1032">
        <f>VLOOKUP(Table3[[#This Row],[Reference]],metron,15,FALSE)</f>
        <v>11.99278846153846</v>
      </c>
      <c r="BX1032">
        <f>VLOOKUP(Table3[[#This Row],[Reference]],metron,16,FALSE)</f>
        <v>10.0277534965035</v>
      </c>
      <c r="BY1032">
        <f>VLOOKUP(Table3[[#This Row],[Reference]],metron,17,FALSE)</f>
        <v>5.2857459543338514</v>
      </c>
      <c r="BZ1032">
        <f>VLOOKUP(Table3[[#This Row],[Reference]],metron,18,FALSE)</f>
        <v>4.4067834183107957</v>
      </c>
      <c r="CA1032">
        <f>VLOOKUP(Table3[[#This Row],[Reference]],metron,19,FALSE)</f>
        <v>6.7070425072046085</v>
      </c>
      <c r="CB1032">
        <f>VLOOKUP(Table3[[#This Row],[Reference]],metron,20,FALSE)</f>
        <v>5.6209700781927046</v>
      </c>
      <c r="CC1032">
        <f>VLOOKUP(Table3[[#This Row],[Reference]],metron,21,FALSE)</f>
        <v>13.04463690872752</v>
      </c>
      <c r="CD1032">
        <f>VLOOKUP(Table3[[#This Row],[Reference]],metron,22,FALSE)</f>
        <v>13.49811236953142</v>
      </c>
      <c r="CE1032">
        <f>VLOOKUP(Table3[[#This Row],[Reference]],metron,23,FALSE)</f>
        <v>1.5836526181353769</v>
      </c>
      <c r="CF1032">
        <f>VLOOKUP(Table3[[#This Row],[Reference]],metron,24,FALSE)</f>
        <v>1.8744146445295871</v>
      </c>
      <c r="CG1032">
        <f>VLOOKUP(Table3[[#This Row],[Reference]],metron,25,FALSE)</f>
        <v>8.5994040017028525E-2</v>
      </c>
      <c r="CH1032">
        <f>VLOOKUP(Table3[[#This Row],[Reference]],metron,26,FALSE)</f>
        <v>0.13452532992762881</v>
      </c>
    </row>
    <row r="1033" spans="1:86" hidden="1" x14ac:dyDescent="0.45">
      <c r="A1033">
        <v>1638061200</v>
      </c>
      <c r="B1033" t="s">
        <v>1489</v>
      </c>
      <c r="C1033" t="s">
        <v>64</v>
      </c>
      <c r="D1033" t="s">
        <v>65</v>
      </c>
      <c r="E1033" t="s">
        <v>694</v>
      </c>
      <c r="F1033" t="s">
        <v>682</v>
      </c>
      <c r="G1033" t="s">
        <v>743</v>
      </c>
      <c r="H1033" t="s">
        <v>65</v>
      </c>
      <c r="I1033">
        <v>2</v>
      </c>
      <c r="J1033">
        <v>1.32</v>
      </c>
      <c r="K1033">
        <v>1.72</v>
      </c>
      <c r="L1033">
        <v>1.33</v>
      </c>
      <c r="M1033">
        <v>1</v>
      </c>
      <c r="N1033">
        <v>3</v>
      </c>
      <c r="O1033">
        <v>4</v>
      </c>
      <c r="P1033">
        <v>3</v>
      </c>
      <c r="Q1033">
        <v>1</v>
      </c>
      <c r="R1033">
        <v>2</v>
      </c>
      <c r="S1033">
        <v>11</v>
      </c>
      <c r="T1033" t="s">
        <v>1490</v>
      </c>
      <c r="U1033">
        <v>6</v>
      </c>
      <c r="V1033">
        <v>3</v>
      </c>
      <c r="W1033">
        <v>1</v>
      </c>
      <c r="X1033">
        <v>0</v>
      </c>
      <c r="Y1033">
        <v>3</v>
      </c>
      <c r="Z1033">
        <v>0</v>
      </c>
      <c r="AA1033">
        <v>0</v>
      </c>
      <c r="AB1033">
        <v>1</v>
      </c>
      <c r="AC1033">
        <v>0</v>
      </c>
      <c r="AD1033">
        <v>3</v>
      </c>
      <c r="AE1033">
        <v>20</v>
      </c>
      <c r="AF1033">
        <v>15</v>
      </c>
      <c r="AG1033">
        <v>6</v>
      </c>
      <c r="AH1033">
        <v>5</v>
      </c>
      <c r="AI1033">
        <v>14</v>
      </c>
      <c r="AJ1033">
        <v>10</v>
      </c>
      <c r="AK1033">
        <v>12</v>
      </c>
      <c r="AL1033">
        <v>12</v>
      </c>
      <c r="AM1033">
        <v>56</v>
      </c>
      <c r="AN1033">
        <v>44</v>
      </c>
      <c r="AO1033">
        <v>2.09</v>
      </c>
      <c r="AP1033">
        <v>1.52</v>
      </c>
      <c r="AQ1033">
        <v>1.99</v>
      </c>
      <c r="AR1033">
        <v>41</v>
      </c>
      <c r="AS1033">
        <v>65</v>
      </c>
      <c r="AT1033">
        <v>38</v>
      </c>
      <c r="AU1033">
        <v>14</v>
      </c>
      <c r="AV1033">
        <v>3</v>
      </c>
      <c r="AW1033">
        <v>19</v>
      </c>
      <c r="AX1033">
        <v>57</v>
      </c>
      <c r="AY1033">
        <v>32</v>
      </c>
      <c r="AZ1033">
        <v>71</v>
      </c>
      <c r="BA1033">
        <v>8.69</v>
      </c>
      <c r="BB1033">
        <v>4.74</v>
      </c>
      <c r="BC1033">
        <v>1.57</v>
      </c>
      <c r="BD1033">
        <v>3.5</v>
      </c>
      <c r="BE1033">
        <v>5.25</v>
      </c>
      <c r="BF1033">
        <f>(1/BC1033+1/BD1033+1/BE1033-1)/3</f>
        <v>3.7711050449903936E-2</v>
      </c>
      <c r="BG1033">
        <f>1/Table3[[#This Row],[odds_ft_home_team_win]]-Table3[[#This Row],[Margin/3]]</f>
        <v>0.59923162470933167</v>
      </c>
      <c r="BH1033">
        <f>1/Table3[[#This Row],[odds_ft_draw]]-Table3[[#This Row],[Margin/3]]</f>
        <v>0.24800323526438176</v>
      </c>
      <c r="BI1033">
        <f>1/Table3[[#This Row],[odds_ft_away_team_win]]-Table3[[#This Row],[Margin/3]]</f>
        <v>0.15276514002628652</v>
      </c>
      <c r="BJ1033">
        <f>MROUND(Table3[[#This Row],[ProbH]]*100,2)/100</f>
        <v>0.6</v>
      </c>
      <c r="BK1033">
        <v>1.29</v>
      </c>
      <c r="BL1033">
        <v>1.95</v>
      </c>
      <c r="BM1033">
        <v>3.2</v>
      </c>
      <c r="BN1033">
        <v>5.75</v>
      </c>
      <c r="BO1033">
        <v>2.0499999999999998</v>
      </c>
      <c r="BP1033">
        <v>1.7</v>
      </c>
      <c r="BQ1033" t="s">
        <v>770</v>
      </c>
      <c r="BR1033">
        <f>VLOOKUP(Table3[[#This Row],[Reference]],metron,10,FALSE)</f>
        <v>2.7310090702947849</v>
      </c>
      <c r="BS1033">
        <f>VLOOKUP(Table3[[#This Row],[Reference]],metron,11,FALSE)</f>
        <v>1.841836734693878</v>
      </c>
      <c r="BT1033">
        <f>VLOOKUP(Table3[[#This Row],[Reference]],metron,12,FALSE)</f>
        <v>0.88917233560090703</v>
      </c>
      <c r="BU1033">
        <f>VLOOKUP(Table3[[#This Row],[Reference]],metron,13,FALSE)</f>
        <v>0.804822695035461</v>
      </c>
      <c r="BV1033">
        <f>VLOOKUP(Table3[[#This Row],[Reference]],metron,14,FALSE)</f>
        <v>0.38099290780141842</v>
      </c>
      <c r="BW1033">
        <f>VLOOKUP(Table3[[#This Row],[Reference]],metron,15,FALSE)</f>
        <v>14.25174825174825</v>
      </c>
      <c r="BX1033">
        <f>VLOOKUP(Table3[[#This Row],[Reference]],metron,16,FALSE)</f>
        <v>8.8316683316683324</v>
      </c>
      <c r="BY1033">
        <f>VLOOKUP(Table3[[#This Row],[Reference]],metron,17,FALSE)</f>
        <v>6.2901265822784813</v>
      </c>
      <c r="BZ1033">
        <f>VLOOKUP(Table3[[#This Row],[Reference]],metron,18,FALSE)</f>
        <v>3.6162025316455702</v>
      </c>
      <c r="CA1033">
        <f>VLOOKUP(Table3[[#This Row],[Reference]],metron,19,FALSE)</f>
        <v>7.9616216694697686</v>
      </c>
      <c r="CB1033">
        <f>VLOOKUP(Table3[[#This Row],[Reference]],metron,20,FALSE)</f>
        <v>5.2154658000227627</v>
      </c>
      <c r="CC1033">
        <f>VLOOKUP(Table3[[#This Row],[Reference]],metron,21,FALSE)</f>
        <v>12.444895886236671</v>
      </c>
      <c r="CD1033">
        <f>VLOOKUP(Table3[[#This Row],[Reference]],metron,22,FALSE)</f>
        <v>13.620619603859829</v>
      </c>
      <c r="CE1033">
        <f>VLOOKUP(Table3[[#This Row],[Reference]],metron,23,FALSE)</f>
        <v>1.406084017382907</v>
      </c>
      <c r="CF1033">
        <f>VLOOKUP(Table3[[#This Row],[Reference]],metron,24,FALSE)</f>
        <v>2.070980202800579</v>
      </c>
      <c r="CG1033">
        <f>VLOOKUP(Table3[[#This Row],[Reference]],metron,25,FALSE)</f>
        <v>6.1323032351521013E-2</v>
      </c>
      <c r="CH1033">
        <f>VLOOKUP(Table3[[#This Row],[Reference]],metron,26,FALSE)</f>
        <v>0.1313375181071946</v>
      </c>
    </row>
    <row r="1034" spans="1:86" hidden="1" x14ac:dyDescent="0.45">
      <c r="A1034">
        <v>1638068700</v>
      </c>
      <c r="B1034" t="s">
        <v>1491</v>
      </c>
      <c r="C1034" t="s">
        <v>64</v>
      </c>
      <c r="D1034" t="s">
        <v>65</v>
      </c>
      <c r="E1034" t="s">
        <v>677</v>
      </c>
      <c r="F1034" t="s">
        <v>704</v>
      </c>
      <c r="G1034" t="s">
        <v>678</v>
      </c>
      <c r="H1034" t="s">
        <v>65</v>
      </c>
      <c r="I1034">
        <v>1.67</v>
      </c>
      <c r="J1034">
        <v>1.37</v>
      </c>
      <c r="K1034">
        <v>1.61</v>
      </c>
      <c r="L1034">
        <v>1.42</v>
      </c>
      <c r="M1034">
        <v>1</v>
      </c>
      <c r="N1034">
        <v>1</v>
      </c>
      <c r="O1034">
        <v>2</v>
      </c>
      <c r="P1034">
        <v>1</v>
      </c>
      <c r="Q1034">
        <v>1</v>
      </c>
      <c r="R1034">
        <v>0</v>
      </c>
      <c r="S1034">
        <v>18</v>
      </c>
      <c r="T1034">
        <v>73</v>
      </c>
      <c r="U1034">
        <v>4</v>
      </c>
      <c r="V1034">
        <v>5</v>
      </c>
      <c r="W1034">
        <v>3</v>
      </c>
      <c r="X1034">
        <v>0</v>
      </c>
      <c r="Y1034">
        <v>3</v>
      </c>
      <c r="Z1034">
        <v>0</v>
      </c>
      <c r="AA1034">
        <v>0</v>
      </c>
      <c r="AB1034">
        <v>3</v>
      </c>
      <c r="AC1034">
        <v>1</v>
      </c>
      <c r="AD1034">
        <v>2</v>
      </c>
      <c r="AE1034">
        <v>11</v>
      </c>
      <c r="AF1034">
        <v>8</v>
      </c>
      <c r="AG1034">
        <v>3</v>
      </c>
      <c r="AH1034">
        <v>3</v>
      </c>
      <c r="AI1034">
        <v>8</v>
      </c>
      <c r="AJ1034">
        <v>5</v>
      </c>
      <c r="AK1034">
        <v>22</v>
      </c>
      <c r="AL1034">
        <v>13</v>
      </c>
      <c r="AM1034">
        <v>40</v>
      </c>
      <c r="AN1034">
        <v>60</v>
      </c>
      <c r="AO1034">
        <v>1.1599999999999999</v>
      </c>
      <c r="AP1034">
        <v>1.0900000000000001</v>
      </c>
      <c r="AQ1034">
        <v>1.92</v>
      </c>
      <c r="AR1034">
        <v>38</v>
      </c>
      <c r="AS1034">
        <v>59</v>
      </c>
      <c r="AT1034">
        <v>25</v>
      </c>
      <c r="AU1034">
        <v>14</v>
      </c>
      <c r="AV1034">
        <v>6</v>
      </c>
      <c r="AW1034">
        <v>16</v>
      </c>
      <c r="AX1034">
        <v>62</v>
      </c>
      <c r="AY1034">
        <v>27</v>
      </c>
      <c r="AZ1034">
        <v>62</v>
      </c>
      <c r="BA1034">
        <v>9.86</v>
      </c>
      <c r="BB1034">
        <v>4.57</v>
      </c>
      <c r="BC1034">
        <v>2.37</v>
      </c>
      <c r="BD1034">
        <v>2.8</v>
      </c>
      <c r="BE1034">
        <v>2.9</v>
      </c>
      <c r="BF1034">
        <f>(1/BC1034+1/BD1034+1/BE1034-1)/3</f>
        <v>4.1303790539931974E-2</v>
      </c>
      <c r="BG1034">
        <f>1/Table3[[#This Row],[odds_ft_home_team_win]]-Table3[[#This Row],[Margin/3]]</f>
        <v>0.38063713773011015</v>
      </c>
      <c r="BH1034">
        <f>1/Table3[[#This Row],[odds_ft_draw]]-Table3[[#This Row],[Margin/3]]</f>
        <v>0.31583906660292516</v>
      </c>
      <c r="BI1034">
        <f>1/Table3[[#This Row],[odds_ft_away_team_win]]-Table3[[#This Row],[Margin/3]]</f>
        <v>0.30352379566696458</v>
      </c>
      <c r="BJ1034">
        <f>MROUND(Table3[[#This Row],[ProbH]]*100,2)/100</f>
        <v>0.38</v>
      </c>
      <c r="BK1034">
        <v>1.42</v>
      </c>
      <c r="BL1034">
        <v>2.4500000000000002</v>
      </c>
      <c r="BM1034">
        <v>4</v>
      </c>
      <c r="BN1034">
        <v>8</v>
      </c>
      <c r="BO1034">
        <v>1.91</v>
      </c>
      <c r="BP1034">
        <v>1.8</v>
      </c>
      <c r="BQ1034" t="s">
        <v>733</v>
      </c>
      <c r="BR1034">
        <f>VLOOKUP(Table3[[#This Row],[Reference]],metron,10,FALSE)</f>
        <v>2.4900895140664963</v>
      </c>
      <c r="BS1034">
        <f>VLOOKUP(Table3[[#This Row],[Reference]],metron,11,FALSE)</f>
        <v>1.330562659846547</v>
      </c>
      <c r="BT1034">
        <f>VLOOKUP(Table3[[#This Row],[Reference]],metron,12,FALSE)</f>
        <v>1.1595268542199491</v>
      </c>
      <c r="BU1034">
        <f>VLOOKUP(Table3[[#This Row],[Reference]],metron,13,FALSE)</f>
        <v>0.59053607588191415</v>
      </c>
      <c r="BV1034">
        <f>VLOOKUP(Table3[[#This Row],[Reference]],metron,14,FALSE)</f>
        <v>0.50069274219332838</v>
      </c>
      <c r="BW1034">
        <f>VLOOKUP(Table3[[#This Row],[Reference]],metron,15,FALSE)</f>
        <v>11.79715236686391</v>
      </c>
      <c r="BX1034">
        <f>VLOOKUP(Table3[[#This Row],[Reference]],metron,16,FALSE)</f>
        <v>10.317122781065089</v>
      </c>
      <c r="BY1034">
        <f>VLOOKUP(Table3[[#This Row],[Reference]],metron,17,FALSE)</f>
        <v>5.0637025966747622</v>
      </c>
      <c r="BZ1034">
        <f>VLOOKUP(Table3[[#This Row],[Reference]],metron,18,FALSE)</f>
        <v>4.4674014571268454</v>
      </c>
      <c r="CA1034">
        <f>VLOOKUP(Table3[[#This Row],[Reference]],metron,19,FALSE)</f>
        <v>6.7334497701891483</v>
      </c>
      <c r="CB1034">
        <f>VLOOKUP(Table3[[#This Row],[Reference]],metron,20,FALSE)</f>
        <v>5.849721323938244</v>
      </c>
      <c r="CC1034">
        <f>VLOOKUP(Table3[[#This Row],[Reference]],metron,21,FALSE)</f>
        <v>12.89644194756554</v>
      </c>
      <c r="CD1034">
        <f>VLOOKUP(Table3[[#This Row],[Reference]],metron,22,FALSE)</f>
        <v>13.3434456928839</v>
      </c>
      <c r="CE1034">
        <f>VLOOKUP(Table3[[#This Row],[Reference]],metron,23,FALSE)</f>
        <v>1.6144382124117971</v>
      </c>
      <c r="CF1034">
        <f>VLOOKUP(Table3[[#This Row],[Reference]],metron,24,FALSE)</f>
        <v>1.9032024606477289</v>
      </c>
      <c r="CG1034">
        <f>VLOOKUP(Table3[[#This Row],[Reference]],metron,25,FALSE)</f>
        <v>9.372172969060974E-2</v>
      </c>
      <c r="CH1034">
        <f>VLOOKUP(Table3[[#This Row],[Reference]],metron,26,FALSE)</f>
        <v>0.11669983716301791</v>
      </c>
    </row>
    <row r="1035" spans="1:86" hidden="1" x14ac:dyDescent="0.45">
      <c r="A1035">
        <v>1638144000</v>
      </c>
      <c r="B1035" t="s">
        <v>1492</v>
      </c>
      <c r="C1035" t="s">
        <v>64</v>
      </c>
      <c r="D1035" t="s">
        <v>65</v>
      </c>
      <c r="E1035" t="s">
        <v>661</v>
      </c>
      <c r="F1035" t="s">
        <v>672</v>
      </c>
      <c r="G1035" t="s">
        <v>760</v>
      </c>
      <c r="H1035" t="s">
        <v>65</v>
      </c>
      <c r="I1035">
        <v>1.56</v>
      </c>
      <c r="J1035">
        <v>1.58</v>
      </c>
      <c r="K1035">
        <v>1.74</v>
      </c>
      <c r="L1035">
        <v>1.35</v>
      </c>
      <c r="M1035">
        <v>1</v>
      </c>
      <c r="N1035">
        <v>0</v>
      </c>
      <c r="O1035">
        <v>1</v>
      </c>
      <c r="P1035">
        <v>0</v>
      </c>
      <c r="Q1035">
        <v>0</v>
      </c>
      <c r="R1035">
        <v>0</v>
      </c>
      <c r="S1035">
        <v>82</v>
      </c>
      <c r="U1035">
        <v>2</v>
      </c>
      <c r="V1035">
        <v>5</v>
      </c>
      <c r="W1035">
        <v>3</v>
      </c>
      <c r="X1035">
        <v>1</v>
      </c>
      <c r="Y1035">
        <v>4</v>
      </c>
      <c r="Z1035">
        <v>0</v>
      </c>
      <c r="AA1035">
        <v>0</v>
      </c>
      <c r="AB1035">
        <v>4</v>
      </c>
      <c r="AC1035">
        <v>1</v>
      </c>
      <c r="AD1035">
        <v>3</v>
      </c>
      <c r="AE1035">
        <v>14</v>
      </c>
      <c r="AF1035">
        <v>8</v>
      </c>
      <c r="AG1035">
        <v>3</v>
      </c>
      <c r="AH1035">
        <v>0</v>
      </c>
      <c r="AI1035">
        <v>11</v>
      </c>
      <c r="AJ1035">
        <v>8</v>
      </c>
      <c r="AK1035">
        <v>16</v>
      </c>
      <c r="AL1035">
        <v>10</v>
      </c>
      <c r="AM1035">
        <v>61</v>
      </c>
      <c r="AN1035">
        <v>39</v>
      </c>
      <c r="AO1035">
        <v>1.33</v>
      </c>
      <c r="AP1035">
        <v>0.79</v>
      </c>
      <c r="AQ1035">
        <v>2.36</v>
      </c>
      <c r="AR1035">
        <v>57</v>
      </c>
      <c r="AS1035">
        <v>84</v>
      </c>
      <c r="AT1035">
        <v>49</v>
      </c>
      <c r="AU1035">
        <v>11</v>
      </c>
      <c r="AV1035">
        <v>3</v>
      </c>
      <c r="AW1035">
        <v>22</v>
      </c>
      <c r="AX1035">
        <v>66</v>
      </c>
      <c r="AY1035">
        <v>49</v>
      </c>
      <c r="AZ1035">
        <v>84</v>
      </c>
      <c r="BA1035">
        <v>11.5</v>
      </c>
      <c r="BB1035">
        <v>4.1100000000000003</v>
      </c>
      <c r="BC1035">
        <v>1.75</v>
      </c>
      <c r="BD1035">
        <v>3.2</v>
      </c>
      <c r="BE1035">
        <v>4.2</v>
      </c>
      <c r="BF1035">
        <f>(1/BC1035+1/BD1035+1/BE1035-1)/3</f>
        <v>4.0674603174603176E-2</v>
      </c>
      <c r="BG1035">
        <f>1/Table3[[#This Row],[odds_ft_home_team_win]]-Table3[[#This Row],[Margin/3]]</f>
        <v>0.53075396825396826</v>
      </c>
      <c r="BH1035">
        <f>1/Table3[[#This Row],[odds_ft_draw]]-Table3[[#This Row],[Margin/3]]</f>
        <v>0.2718253968253968</v>
      </c>
      <c r="BI1035">
        <f>1/Table3[[#This Row],[odds_ft_away_team_win]]-Table3[[#This Row],[Margin/3]]</f>
        <v>0.19742063492063491</v>
      </c>
      <c r="BJ1035">
        <f>MROUND(Table3[[#This Row],[ProbH]]*100,2)/100</f>
        <v>0.54</v>
      </c>
      <c r="BK1035">
        <v>1.32</v>
      </c>
      <c r="BL1035">
        <v>2.0499999999999998</v>
      </c>
      <c r="BM1035">
        <v>3.4</v>
      </c>
      <c r="BN1035">
        <v>6.5</v>
      </c>
      <c r="BO1035">
        <v>1.87</v>
      </c>
      <c r="BP1035">
        <v>1.83</v>
      </c>
      <c r="BQ1035" t="s">
        <v>715</v>
      </c>
      <c r="BR1035">
        <f>VLOOKUP(Table3[[#This Row],[Reference]],metron,10,FALSE)</f>
        <v>2.6359702267612941</v>
      </c>
      <c r="BS1035">
        <f>VLOOKUP(Table3[[#This Row],[Reference]],metron,11,FALSE)</f>
        <v>1.684957590444867</v>
      </c>
      <c r="BT1035">
        <f>VLOOKUP(Table3[[#This Row],[Reference]],metron,12,FALSE)</f>
        <v>0.95101263631642718</v>
      </c>
      <c r="BU1035">
        <f>VLOOKUP(Table3[[#This Row],[Reference]],metron,13,FALSE)</f>
        <v>0.72650164445213783</v>
      </c>
      <c r="BV1035">
        <f>VLOOKUP(Table3[[#This Row],[Reference]],metron,14,FALSE)</f>
        <v>0.42097974727367138</v>
      </c>
      <c r="BW1035">
        <f>VLOOKUP(Table3[[#This Row],[Reference]],metron,15,FALSE)</f>
        <v>13.338806970509379</v>
      </c>
      <c r="BX1035">
        <f>VLOOKUP(Table3[[#This Row],[Reference]],metron,16,FALSE)</f>
        <v>9.2530160857908843</v>
      </c>
      <c r="BY1035">
        <f>VLOOKUP(Table3[[#This Row],[Reference]],metron,17,FALSE)</f>
        <v>5.9915081521739131</v>
      </c>
      <c r="BZ1035">
        <f>VLOOKUP(Table3[[#This Row],[Reference]],metron,18,FALSE)</f>
        <v>3.9772418478260869</v>
      </c>
      <c r="CA1035">
        <f>VLOOKUP(Table3[[#This Row],[Reference]],metron,19,FALSE)</f>
        <v>7.3472988183354664</v>
      </c>
      <c r="CB1035">
        <f>VLOOKUP(Table3[[#This Row],[Reference]],metron,20,FALSE)</f>
        <v>5.2757742379647974</v>
      </c>
      <c r="CC1035">
        <f>VLOOKUP(Table3[[#This Row],[Reference]],metron,21,FALSE)</f>
        <v>12.59428182437032</v>
      </c>
      <c r="CD1035">
        <f>VLOOKUP(Table3[[#This Row],[Reference]],metron,22,FALSE)</f>
        <v>13.577944179714089</v>
      </c>
      <c r="CE1035">
        <f>VLOOKUP(Table3[[#This Row],[Reference]],metron,23,FALSE)</f>
        <v>1.4276913099870301</v>
      </c>
      <c r="CF1035">
        <f>VLOOKUP(Table3[[#This Row],[Reference]],metron,24,FALSE)</f>
        <v>1.940985732814527</v>
      </c>
      <c r="CG1035">
        <f>VLOOKUP(Table3[[#This Row],[Reference]],metron,25,FALSE)</f>
        <v>8.0739299610894946E-2</v>
      </c>
      <c r="CH1035">
        <f>VLOOKUP(Table3[[#This Row],[Reference]],metron,26,FALSE)</f>
        <v>0.12743190661478601</v>
      </c>
    </row>
    <row r="1036" spans="1:86" hidden="1" x14ac:dyDescent="0.45">
      <c r="A1036">
        <v>1638151500</v>
      </c>
      <c r="B1036" t="s">
        <v>1493</v>
      </c>
      <c r="C1036" t="s">
        <v>64</v>
      </c>
      <c r="D1036" t="s">
        <v>65</v>
      </c>
      <c r="E1036" t="s">
        <v>667</v>
      </c>
      <c r="F1036" t="s">
        <v>700</v>
      </c>
      <c r="G1036" t="s">
        <v>731</v>
      </c>
      <c r="H1036" t="s">
        <v>65</v>
      </c>
      <c r="I1036">
        <v>1.61</v>
      </c>
      <c r="J1036">
        <v>1.47</v>
      </c>
      <c r="K1036">
        <v>1.48</v>
      </c>
      <c r="L1036">
        <v>1.4</v>
      </c>
      <c r="M1036">
        <v>2</v>
      </c>
      <c r="N1036">
        <v>0</v>
      </c>
      <c r="O1036">
        <v>2</v>
      </c>
      <c r="P1036">
        <v>1</v>
      </c>
      <c r="Q1036">
        <v>1</v>
      </c>
      <c r="R1036">
        <v>0</v>
      </c>
      <c r="S1036" t="s">
        <v>1494</v>
      </c>
      <c r="U1036">
        <v>2</v>
      </c>
      <c r="V1036">
        <v>4</v>
      </c>
      <c r="W1036">
        <v>1</v>
      </c>
      <c r="X1036">
        <v>0</v>
      </c>
      <c r="Y1036">
        <v>6</v>
      </c>
      <c r="Z1036">
        <v>0</v>
      </c>
      <c r="AA1036">
        <v>1</v>
      </c>
      <c r="AB1036">
        <v>0</v>
      </c>
      <c r="AC1036">
        <v>2</v>
      </c>
      <c r="AD1036">
        <v>4</v>
      </c>
      <c r="AE1036">
        <v>12</v>
      </c>
      <c r="AF1036">
        <v>13</v>
      </c>
      <c r="AG1036">
        <v>7</v>
      </c>
      <c r="AH1036">
        <v>5</v>
      </c>
      <c r="AI1036">
        <v>5</v>
      </c>
      <c r="AJ1036">
        <v>8</v>
      </c>
      <c r="AK1036">
        <v>14</v>
      </c>
      <c r="AL1036">
        <v>22</v>
      </c>
      <c r="AM1036">
        <v>55</v>
      </c>
      <c r="AN1036">
        <v>45</v>
      </c>
      <c r="AO1036">
        <v>1.43</v>
      </c>
      <c r="AP1036">
        <v>1.45</v>
      </c>
      <c r="AQ1036">
        <v>2.06</v>
      </c>
      <c r="AR1036">
        <v>40</v>
      </c>
      <c r="AS1036">
        <v>68</v>
      </c>
      <c r="AT1036">
        <v>33</v>
      </c>
      <c r="AU1036">
        <v>11</v>
      </c>
      <c r="AV1036">
        <v>0</v>
      </c>
      <c r="AW1036">
        <v>19</v>
      </c>
      <c r="AX1036">
        <v>60</v>
      </c>
      <c r="AY1036">
        <v>38</v>
      </c>
      <c r="AZ1036">
        <v>78</v>
      </c>
      <c r="BA1036">
        <v>9.25</v>
      </c>
      <c r="BB1036">
        <v>4.91</v>
      </c>
      <c r="BC1036">
        <v>1.6</v>
      </c>
      <c r="BD1036">
        <v>3.5</v>
      </c>
      <c r="BE1036">
        <v>5</v>
      </c>
      <c r="BF1036">
        <f>(1/BC1036+1/BD1036+1/BE1036-1)/3</f>
        <v>3.6904761904761919E-2</v>
      </c>
      <c r="BG1036">
        <f>1/Table3[[#This Row],[odds_ft_home_team_win]]-Table3[[#This Row],[Margin/3]]</f>
        <v>0.58809523809523812</v>
      </c>
      <c r="BH1036">
        <f>1/Table3[[#This Row],[odds_ft_draw]]-Table3[[#This Row],[Margin/3]]</f>
        <v>0.24880952380952379</v>
      </c>
      <c r="BI1036">
        <f>1/Table3[[#This Row],[odds_ft_away_team_win]]-Table3[[#This Row],[Margin/3]]</f>
        <v>0.1630952380952381</v>
      </c>
      <c r="BJ1036">
        <f>MROUND(Table3[[#This Row],[ProbH]]*100,2)/100</f>
        <v>0.57999999999999996</v>
      </c>
      <c r="BK1036">
        <v>1.29</v>
      </c>
      <c r="BL1036">
        <v>1.87</v>
      </c>
      <c r="BM1036">
        <v>3.1</v>
      </c>
      <c r="BN1036">
        <v>6</v>
      </c>
      <c r="BO1036">
        <v>1.93</v>
      </c>
      <c r="BP1036">
        <v>1.78</v>
      </c>
      <c r="BQ1036" t="s">
        <v>736</v>
      </c>
      <c r="BR1036">
        <f>VLOOKUP(Table3[[#This Row],[Reference]],metron,10,FALSE)</f>
        <v>2.6362999299229148</v>
      </c>
      <c r="BS1036">
        <f>VLOOKUP(Table3[[#This Row],[Reference]],metron,11,FALSE)</f>
        <v>1.7619715019855171</v>
      </c>
      <c r="BT1036">
        <f>VLOOKUP(Table3[[#This Row],[Reference]],metron,12,FALSE)</f>
        <v>0.87432842793739785</v>
      </c>
      <c r="BU1036">
        <f>VLOOKUP(Table3[[#This Row],[Reference]],metron,13,FALSE)</f>
        <v>0.78411214953271025</v>
      </c>
      <c r="BV1036">
        <f>VLOOKUP(Table3[[#This Row],[Reference]],metron,14,FALSE)</f>
        <v>0.38060747663551397</v>
      </c>
      <c r="BW1036">
        <f>VLOOKUP(Table3[[#This Row],[Reference]],metron,15,FALSE)</f>
        <v>14.215499378367181</v>
      </c>
      <c r="BX1036">
        <f>VLOOKUP(Table3[[#This Row],[Reference]],metron,16,FALSE)</f>
        <v>8.9523612261806136</v>
      </c>
      <c r="BY1036">
        <f>VLOOKUP(Table3[[#This Row],[Reference]],metron,17,FALSE)</f>
        <v>6.3083121289228163</v>
      </c>
      <c r="BZ1036">
        <f>VLOOKUP(Table3[[#This Row],[Reference]],metron,18,FALSE)</f>
        <v>3.7757524374735061</v>
      </c>
      <c r="CA1036">
        <f>VLOOKUP(Table3[[#This Row],[Reference]],metron,19,FALSE)</f>
        <v>7.9071872494443642</v>
      </c>
      <c r="CB1036">
        <f>VLOOKUP(Table3[[#This Row],[Reference]],metron,20,FALSE)</f>
        <v>5.1766087887071075</v>
      </c>
      <c r="CC1036">
        <f>VLOOKUP(Table3[[#This Row],[Reference]],metron,21,FALSE)</f>
        <v>12.634239592183521</v>
      </c>
      <c r="CD1036">
        <f>VLOOKUP(Table3[[#This Row],[Reference]],metron,22,FALSE)</f>
        <v>13.597706032285471</v>
      </c>
      <c r="CE1036">
        <f>VLOOKUP(Table3[[#This Row],[Reference]],metron,23,FALSE)</f>
        <v>1.365400161681487</v>
      </c>
      <c r="CF1036">
        <f>VLOOKUP(Table3[[#This Row],[Reference]],metron,24,FALSE)</f>
        <v>1.963621665319321</v>
      </c>
      <c r="CG1036">
        <f>VLOOKUP(Table3[[#This Row],[Reference]],metron,25,FALSE)</f>
        <v>7.1544058205335492E-2</v>
      </c>
      <c r="CH1036">
        <f>VLOOKUP(Table3[[#This Row],[Reference]],metron,26,FALSE)</f>
        <v>0.1216653193209378</v>
      </c>
    </row>
    <row r="1037" spans="1:86" hidden="1" x14ac:dyDescent="0.45">
      <c r="A1037">
        <v>1638414000</v>
      </c>
      <c r="B1037" t="s">
        <v>1495</v>
      </c>
      <c r="C1037" t="s">
        <v>64</v>
      </c>
      <c r="D1037" t="s">
        <v>65</v>
      </c>
      <c r="E1037" t="s">
        <v>661</v>
      </c>
      <c r="F1037" t="s">
        <v>667</v>
      </c>
      <c r="G1037" t="s">
        <v>743</v>
      </c>
      <c r="H1037" t="s">
        <v>65</v>
      </c>
      <c r="I1037">
        <v>1.63</v>
      </c>
      <c r="J1037">
        <v>1.68</v>
      </c>
      <c r="K1037">
        <v>1.74</v>
      </c>
      <c r="L1037">
        <v>1.48</v>
      </c>
      <c r="M1037">
        <v>2</v>
      </c>
      <c r="N1037">
        <v>1</v>
      </c>
      <c r="O1037">
        <v>3</v>
      </c>
      <c r="P1037">
        <v>0</v>
      </c>
      <c r="Q1037">
        <v>0</v>
      </c>
      <c r="R1037">
        <v>0</v>
      </c>
      <c r="S1037" t="s">
        <v>1496</v>
      </c>
      <c r="T1037">
        <v>57</v>
      </c>
      <c r="U1037">
        <v>12</v>
      </c>
      <c r="V1037">
        <v>0</v>
      </c>
      <c r="W1037">
        <v>2</v>
      </c>
      <c r="X1037">
        <v>0</v>
      </c>
      <c r="Y1037">
        <v>3</v>
      </c>
      <c r="Z1037">
        <v>0</v>
      </c>
      <c r="AA1037">
        <v>0</v>
      </c>
      <c r="AB1037">
        <v>2</v>
      </c>
      <c r="AC1037">
        <v>1</v>
      </c>
      <c r="AD1037">
        <v>2</v>
      </c>
      <c r="AE1037">
        <v>26</v>
      </c>
      <c r="AF1037">
        <v>9</v>
      </c>
      <c r="AG1037">
        <v>10</v>
      </c>
      <c r="AH1037">
        <v>4</v>
      </c>
      <c r="AI1037">
        <v>16</v>
      </c>
      <c r="AJ1037">
        <v>5</v>
      </c>
      <c r="AK1037">
        <v>15</v>
      </c>
      <c r="AL1037">
        <v>15</v>
      </c>
      <c r="AM1037">
        <v>62</v>
      </c>
      <c r="AN1037">
        <v>38</v>
      </c>
      <c r="AO1037">
        <v>3.3</v>
      </c>
      <c r="AP1037">
        <v>1.07</v>
      </c>
      <c r="AQ1037">
        <v>2.19</v>
      </c>
      <c r="AR1037">
        <v>40</v>
      </c>
      <c r="AS1037">
        <v>71</v>
      </c>
      <c r="AT1037">
        <v>48</v>
      </c>
      <c r="AU1037">
        <v>11</v>
      </c>
      <c r="AV1037">
        <v>0</v>
      </c>
      <c r="AW1037">
        <v>21</v>
      </c>
      <c r="AX1037">
        <v>74</v>
      </c>
      <c r="AY1037">
        <v>35</v>
      </c>
      <c r="AZ1037">
        <v>76</v>
      </c>
      <c r="BA1037">
        <v>8.9499999999999993</v>
      </c>
      <c r="BB1037">
        <v>4.42</v>
      </c>
      <c r="BC1037">
        <v>2.14</v>
      </c>
      <c r="BD1037">
        <v>3.38</v>
      </c>
      <c r="BE1037">
        <v>3.52</v>
      </c>
      <c r="BF1037">
        <f>(1/BC1037+1/BD1037+1/BE1037-1)/3</f>
        <v>1.5746205627585958E-2</v>
      </c>
      <c r="BG1037">
        <f>1/Table3[[#This Row],[odds_ft_home_team_win]]-Table3[[#This Row],[Margin/3]]</f>
        <v>0.45154351399858228</v>
      </c>
      <c r="BH1037">
        <f>1/Table3[[#This Row],[odds_ft_draw]]-Table3[[#This Row],[Margin/3]]</f>
        <v>0.28011178253809454</v>
      </c>
      <c r="BI1037">
        <f>1/Table3[[#This Row],[odds_ft_away_team_win]]-Table3[[#This Row],[Margin/3]]</f>
        <v>0.26834470346332318</v>
      </c>
      <c r="BJ1037">
        <f>MROUND(Table3[[#This Row],[ProbH]]*100,2)/100</f>
        <v>0.46</v>
      </c>
      <c r="BK1037">
        <v>1.32</v>
      </c>
      <c r="BL1037">
        <v>2.1800000000000002</v>
      </c>
      <c r="BM1037">
        <v>3.3</v>
      </c>
      <c r="BN1037">
        <v>6.25</v>
      </c>
      <c r="BO1037">
        <v>1.78</v>
      </c>
      <c r="BP1037">
        <v>1.93</v>
      </c>
      <c r="BQ1037" t="s">
        <v>715</v>
      </c>
      <c r="BR1037">
        <f>VLOOKUP(Table3[[#This Row],[Reference]],metron,10,FALSE)</f>
        <v>2.5405629139072849</v>
      </c>
      <c r="BS1037">
        <f>VLOOKUP(Table3[[#This Row],[Reference]],metron,11,FALSE)</f>
        <v>1.4888836329233679</v>
      </c>
      <c r="BT1037">
        <f>VLOOKUP(Table3[[#This Row],[Reference]],metron,12,FALSE)</f>
        <v>1.0516792809839171</v>
      </c>
      <c r="BU1037">
        <f>VLOOKUP(Table3[[#This Row],[Reference]],metron,13,FALSE)</f>
        <v>0.64581362346263005</v>
      </c>
      <c r="BV1037">
        <f>VLOOKUP(Table3[[#This Row],[Reference]],metron,14,FALSE)</f>
        <v>0.45364238410596031</v>
      </c>
      <c r="BW1037">
        <f>VLOOKUP(Table3[[#This Row],[Reference]],metron,15,FALSE)</f>
        <v>12.686892177589851</v>
      </c>
      <c r="BX1037">
        <f>VLOOKUP(Table3[[#This Row],[Reference]],metron,16,FALSE)</f>
        <v>9.8059196617336148</v>
      </c>
      <c r="BY1037">
        <f>VLOOKUP(Table3[[#This Row],[Reference]],metron,17,FALSE)</f>
        <v>5.3198121263877027</v>
      </c>
      <c r="BZ1037">
        <f>VLOOKUP(Table3[[#This Row],[Reference]],metron,18,FALSE)</f>
        <v>4.0954312553373189</v>
      </c>
      <c r="CA1037">
        <f>VLOOKUP(Table3[[#This Row],[Reference]],metron,19,FALSE)</f>
        <v>7.3670800512021479</v>
      </c>
      <c r="CB1037">
        <f>VLOOKUP(Table3[[#This Row],[Reference]],metron,20,FALSE)</f>
        <v>5.710488406396296</v>
      </c>
      <c r="CC1037">
        <f>VLOOKUP(Table3[[#This Row],[Reference]],metron,21,FALSE)</f>
        <v>13.0488908033599</v>
      </c>
      <c r="CD1037">
        <f>VLOOKUP(Table3[[#This Row],[Reference]],metron,22,FALSE)</f>
        <v>13.714839543398661</v>
      </c>
      <c r="CE1037">
        <f>VLOOKUP(Table3[[#This Row],[Reference]],metron,23,FALSE)</f>
        <v>1.567523459812322</v>
      </c>
      <c r="CF1037">
        <f>VLOOKUP(Table3[[#This Row],[Reference]],metron,24,FALSE)</f>
        <v>1.951040391676867</v>
      </c>
      <c r="CG1037">
        <f>VLOOKUP(Table3[[#This Row],[Reference]],metron,25,FALSE)</f>
        <v>8.3027335781313744E-2</v>
      </c>
      <c r="CH1037">
        <f>VLOOKUP(Table3[[#This Row],[Reference]],metron,26,FALSE)</f>
        <v>0.13117095063239501</v>
      </c>
    </row>
    <row r="1038" spans="1:86" x14ac:dyDescent="0.45">
      <c r="A1038">
        <v>1638500400</v>
      </c>
      <c r="B1038" t="s">
        <v>1497</v>
      </c>
      <c r="C1038" t="s">
        <v>64</v>
      </c>
      <c r="D1038" t="s">
        <v>65</v>
      </c>
      <c r="E1038" t="s">
        <v>682</v>
      </c>
      <c r="F1038" t="s">
        <v>677</v>
      </c>
      <c r="G1038" t="s">
        <v>668</v>
      </c>
      <c r="H1038" t="s">
        <v>65</v>
      </c>
      <c r="I1038">
        <v>1.4</v>
      </c>
      <c r="J1038">
        <v>1.63</v>
      </c>
      <c r="K1038">
        <v>1.33</v>
      </c>
      <c r="L1038">
        <v>1.61</v>
      </c>
      <c r="M1038">
        <v>0</v>
      </c>
      <c r="N1038">
        <v>1</v>
      </c>
      <c r="O1038">
        <v>1</v>
      </c>
      <c r="P1038">
        <v>1</v>
      </c>
      <c r="Q1038">
        <v>0</v>
      </c>
      <c r="R1038">
        <v>1</v>
      </c>
      <c r="T1038">
        <v>43</v>
      </c>
      <c r="U1038">
        <v>6</v>
      </c>
      <c r="V1038">
        <v>2</v>
      </c>
      <c r="W1038">
        <v>1</v>
      </c>
      <c r="X1038">
        <v>0</v>
      </c>
      <c r="Y1038">
        <v>1</v>
      </c>
      <c r="Z1038">
        <v>0</v>
      </c>
      <c r="AA1038">
        <v>0</v>
      </c>
      <c r="AB1038">
        <v>1</v>
      </c>
      <c r="AC1038">
        <v>0</v>
      </c>
      <c r="AD1038">
        <v>1</v>
      </c>
      <c r="AE1038">
        <v>11</v>
      </c>
      <c r="AF1038">
        <v>9</v>
      </c>
      <c r="AG1038">
        <v>3</v>
      </c>
      <c r="AH1038">
        <v>5</v>
      </c>
      <c r="AI1038">
        <v>8</v>
      </c>
      <c r="AJ1038">
        <v>4</v>
      </c>
      <c r="AK1038">
        <v>10</v>
      </c>
      <c r="AL1038">
        <v>13</v>
      </c>
      <c r="AM1038">
        <v>55</v>
      </c>
      <c r="AN1038">
        <v>45</v>
      </c>
      <c r="AO1038">
        <v>1.46</v>
      </c>
      <c r="AP1038">
        <v>1.41</v>
      </c>
      <c r="AQ1038">
        <v>2.0499999999999998</v>
      </c>
      <c r="AR1038">
        <v>36</v>
      </c>
      <c r="AS1038">
        <v>62</v>
      </c>
      <c r="AT1038">
        <v>33</v>
      </c>
      <c r="AU1038">
        <v>15</v>
      </c>
      <c r="AV1038">
        <v>5</v>
      </c>
      <c r="AW1038">
        <v>16</v>
      </c>
      <c r="AX1038">
        <v>64</v>
      </c>
      <c r="AY1038">
        <v>31</v>
      </c>
      <c r="AZ1038">
        <v>67</v>
      </c>
      <c r="BA1038">
        <v>9.8699999999999992</v>
      </c>
      <c r="BB1038">
        <v>4.7</v>
      </c>
      <c r="BC1038">
        <v>2.82</v>
      </c>
      <c r="BD1038">
        <v>2.83</v>
      </c>
      <c r="BE1038">
        <v>2.93</v>
      </c>
      <c r="BF1038">
        <f>(1/BC1038+1/BD1038+1/BE1038-1)/3</f>
        <v>1.6421249288341027E-2</v>
      </c>
      <c r="BG1038">
        <f>1/Table3[[#This Row],[odds_ft_home_team_win]]-Table3[[#This Row],[Margin/3]]</f>
        <v>0.33818867978967315</v>
      </c>
      <c r="BH1038">
        <f>1/Table3[[#This Row],[odds_ft_draw]]-Table3[[#This Row],[Margin/3]]</f>
        <v>0.33693564117102293</v>
      </c>
      <c r="BI1038">
        <f>1/Table3[[#This Row],[odds_ft_away_team_win]]-Table3[[#This Row],[Margin/3]]</f>
        <v>0.32487567903930398</v>
      </c>
      <c r="BJ1038">
        <f>MROUND(Table3[[#This Row],[ProbH]]*100,2)/100</f>
        <v>0.34</v>
      </c>
      <c r="BK1038">
        <v>1.83</v>
      </c>
      <c r="BL1038">
        <v>2.5</v>
      </c>
      <c r="BM1038">
        <v>4.2</v>
      </c>
      <c r="BN1038">
        <v>8.75</v>
      </c>
      <c r="BO1038">
        <v>1.98</v>
      </c>
      <c r="BP1038">
        <v>1.75</v>
      </c>
      <c r="BQ1038" t="s">
        <v>675</v>
      </c>
      <c r="BR1038">
        <f>VLOOKUP(Table3[[#This Row],[Reference]],metron,10,FALSE)</f>
        <v>2.5229727551184897</v>
      </c>
      <c r="BS1038">
        <f>VLOOKUP(Table3[[#This Row],[Reference]],metron,11,FALSE)</f>
        <v>1.228921489601805</v>
      </c>
      <c r="BT1038">
        <f>VLOOKUP(Table3[[#This Row],[Reference]],metron,12,FALSE)</f>
        <v>1.2940512655166849</v>
      </c>
      <c r="BU1038">
        <f>VLOOKUP(Table3[[#This Row],[Reference]],metron,13,FALSE)</f>
        <v>0.53240890035472432</v>
      </c>
      <c r="BV1038">
        <f>VLOOKUP(Table3[[#This Row],[Reference]],metron,14,FALSE)</f>
        <v>0.56514027732989358</v>
      </c>
      <c r="BW1038">
        <f>VLOOKUP(Table3[[#This Row],[Reference]],metron,15,FALSE)</f>
        <v>11.417888124439131</v>
      </c>
      <c r="BX1038">
        <f>VLOOKUP(Table3[[#This Row],[Reference]],metron,16,FALSE)</f>
        <v>10.76308704756207</v>
      </c>
      <c r="BY1038">
        <f>VLOOKUP(Table3[[#This Row],[Reference]],metron,17,FALSE)</f>
        <v>4.8317672021824798</v>
      </c>
      <c r="BZ1038">
        <f>VLOOKUP(Table3[[#This Row],[Reference]],metron,18,FALSE)</f>
        <v>4.6698999696877843</v>
      </c>
      <c r="CA1038">
        <f>VLOOKUP(Table3[[#This Row],[Reference]],metron,19,FALSE)</f>
        <v>6.5861209222566508</v>
      </c>
      <c r="CB1038">
        <f>VLOOKUP(Table3[[#This Row],[Reference]],metron,20,FALSE)</f>
        <v>6.093187077874286</v>
      </c>
      <c r="CC1038">
        <f>VLOOKUP(Table3[[#This Row],[Reference]],metron,21,FALSE)</f>
        <v>12.685679611650491</v>
      </c>
      <c r="CD1038">
        <f>VLOOKUP(Table3[[#This Row],[Reference]],metron,22,FALSE)</f>
        <v>13.02639563106796</v>
      </c>
      <c r="CE1038">
        <f>VLOOKUP(Table3[[#This Row],[Reference]],metron,23,FALSE)</f>
        <v>1.6481211768132831</v>
      </c>
      <c r="CF1038">
        <f>VLOOKUP(Table3[[#This Row],[Reference]],metron,24,FALSE)</f>
        <v>1.8572676958928049</v>
      </c>
      <c r="CG1038">
        <f>VLOOKUP(Table3[[#This Row],[Reference]],metron,25,FALSE)</f>
        <v>9.641712787649287E-2</v>
      </c>
      <c r="CH1038">
        <f>VLOOKUP(Table3[[#This Row],[Reference]],metron,26,FALSE)</f>
        <v>0.11302068161957469</v>
      </c>
    </row>
    <row r="1039" spans="1:86" hidden="1" x14ac:dyDescent="0.45">
      <c r="A1039">
        <v>1638673200</v>
      </c>
      <c r="B1039" t="s">
        <v>1498</v>
      </c>
      <c r="C1039" t="s">
        <v>64</v>
      </c>
      <c r="D1039" t="s">
        <v>65</v>
      </c>
      <c r="E1039" t="s">
        <v>667</v>
      </c>
      <c r="F1039" t="s">
        <v>661</v>
      </c>
      <c r="G1039" t="s">
        <v>678</v>
      </c>
      <c r="H1039" t="s">
        <v>65</v>
      </c>
      <c r="I1039">
        <v>1.6</v>
      </c>
      <c r="J1039">
        <v>1.7</v>
      </c>
      <c r="K1039">
        <v>1.48</v>
      </c>
      <c r="L1039">
        <v>1.74</v>
      </c>
      <c r="M1039">
        <v>2</v>
      </c>
      <c r="N1039">
        <v>1</v>
      </c>
      <c r="O1039">
        <v>3</v>
      </c>
      <c r="P1039">
        <v>2</v>
      </c>
      <c r="Q1039">
        <v>1</v>
      </c>
      <c r="R1039">
        <v>1</v>
      </c>
      <c r="S1039" t="s">
        <v>1499</v>
      </c>
      <c r="T1039">
        <v>16</v>
      </c>
      <c r="U1039">
        <v>7</v>
      </c>
      <c r="V1039">
        <v>2</v>
      </c>
      <c r="W1039">
        <v>4</v>
      </c>
      <c r="X1039">
        <v>1</v>
      </c>
      <c r="Y1039">
        <v>5</v>
      </c>
      <c r="Z1039">
        <v>1</v>
      </c>
      <c r="AA1039">
        <v>3</v>
      </c>
      <c r="AB1039">
        <v>2</v>
      </c>
      <c r="AC1039">
        <v>0</v>
      </c>
      <c r="AD1039">
        <v>6</v>
      </c>
      <c r="AE1039">
        <v>16</v>
      </c>
      <c r="AF1039">
        <v>6</v>
      </c>
      <c r="AG1039">
        <v>6</v>
      </c>
      <c r="AH1039">
        <v>3</v>
      </c>
      <c r="AI1039">
        <v>10</v>
      </c>
      <c r="AJ1039">
        <v>3</v>
      </c>
      <c r="AK1039">
        <v>11</v>
      </c>
      <c r="AL1039">
        <v>20</v>
      </c>
      <c r="AM1039">
        <v>70</v>
      </c>
      <c r="AN1039">
        <v>30</v>
      </c>
      <c r="AO1039">
        <v>1.88</v>
      </c>
      <c r="AP1039">
        <v>0.78</v>
      </c>
      <c r="AQ1039">
        <v>2.23</v>
      </c>
      <c r="AR1039">
        <v>43</v>
      </c>
      <c r="AS1039">
        <v>73</v>
      </c>
      <c r="AT1039">
        <v>50</v>
      </c>
      <c r="AU1039">
        <v>10</v>
      </c>
      <c r="AV1039">
        <v>0</v>
      </c>
      <c r="AW1039">
        <v>20</v>
      </c>
      <c r="AX1039">
        <v>70</v>
      </c>
      <c r="AY1039">
        <v>38</v>
      </c>
      <c r="AZ1039">
        <v>78</v>
      </c>
      <c r="BA1039">
        <v>9.1</v>
      </c>
      <c r="BB1039">
        <v>4.45</v>
      </c>
      <c r="BC1039">
        <v>2.16</v>
      </c>
      <c r="BD1039">
        <v>3.4</v>
      </c>
      <c r="BE1039">
        <v>3.32</v>
      </c>
      <c r="BF1039">
        <f>(1/BC1039+1/BD1039+1/BE1039-1)/3</f>
        <v>1.9428476432964931E-2</v>
      </c>
      <c r="BG1039">
        <f>1/Table3[[#This Row],[odds_ft_home_team_win]]-Table3[[#This Row],[Margin/3]]</f>
        <v>0.443534486529998</v>
      </c>
      <c r="BH1039">
        <f>1/Table3[[#This Row],[odds_ft_draw]]-Table3[[#This Row],[Margin/3]]</f>
        <v>0.27468917062585863</v>
      </c>
      <c r="BI1039">
        <f>1/Table3[[#This Row],[odds_ft_away_team_win]]-Table3[[#This Row],[Margin/3]]</f>
        <v>0.28177634284414355</v>
      </c>
      <c r="BJ1039">
        <f>MROUND(Table3[[#This Row],[ProbH]]*100,2)/100</f>
        <v>0.44</v>
      </c>
      <c r="BK1039">
        <v>1.33</v>
      </c>
      <c r="BL1039">
        <v>2.04</v>
      </c>
      <c r="BM1039">
        <v>3.4</v>
      </c>
      <c r="BN1039">
        <v>6.75</v>
      </c>
      <c r="BO1039">
        <v>1.76</v>
      </c>
      <c r="BP1039">
        <v>2</v>
      </c>
      <c r="BQ1039" t="s">
        <v>736</v>
      </c>
      <c r="BR1039">
        <f>VLOOKUP(Table3[[#This Row],[Reference]],metron,10,FALSE)</f>
        <v>2.4807646356033461</v>
      </c>
      <c r="BS1039">
        <f>VLOOKUP(Table3[[#This Row],[Reference]],metron,11,FALSE)</f>
        <v>1.4140979689366791</v>
      </c>
      <c r="BT1039">
        <f>VLOOKUP(Table3[[#This Row],[Reference]],metron,12,FALSE)</f>
        <v>1.0666666666666671</v>
      </c>
      <c r="BU1039">
        <f>VLOOKUP(Table3[[#This Row],[Reference]],metron,13,FALSE)</f>
        <v>0.62712066905615294</v>
      </c>
      <c r="BV1039">
        <f>VLOOKUP(Table3[[#This Row],[Reference]],metron,14,FALSE)</f>
        <v>0.46009557945041818</v>
      </c>
      <c r="BW1039">
        <f>VLOOKUP(Table3[[#This Row],[Reference]],metron,15,FALSE)</f>
        <v>12.56969280146722</v>
      </c>
      <c r="BX1039">
        <f>VLOOKUP(Table3[[#This Row],[Reference]],metron,16,FALSE)</f>
        <v>9.8695552498853729</v>
      </c>
      <c r="BY1039">
        <f>VLOOKUP(Table3[[#This Row],[Reference]],metron,17,FALSE)</f>
        <v>5.2754256787850897</v>
      </c>
      <c r="BZ1039">
        <f>VLOOKUP(Table3[[#This Row],[Reference]],metron,18,FALSE)</f>
        <v>4.1279337321675103</v>
      </c>
      <c r="CA1039">
        <f>VLOOKUP(Table3[[#This Row],[Reference]],metron,19,FALSE)</f>
        <v>7.2942671226821298</v>
      </c>
      <c r="CB1039">
        <f>VLOOKUP(Table3[[#This Row],[Reference]],metron,20,FALSE)</f>
        <v>5.7416215177178627</v>
      </c>
      <c r="CC1039">
        <f>VLOOKUP(Table3[[#This Row],[Reference]],metron,21,FALSE)</f>
        <v>12.897246007868549</v>
      </c>
      <c r="CD1039">
        <f>VLOOKUP(Table3[[#This Row],[Reference]],metron,22,FALSE)</f>
        <v>13.507058551261281</v>
      </c>
      <c r="CE1039">
        <f>VLOOKUP(Table3[[#This Row],[Reference]],metron,23,FALSE)</f>
        <v>1.576522702104098</v>
      </c>
      <c r="CF1039">
        <f>VLOOKUP(Table3[[#This Row],[Reference]],metron,24,FALSE)</f>
        <v>1.917165005537099</v>
      </c>
      <c r="CG1039">
        <f>VLOOKUP(Table3[[#This Row],[Reference]],metron,25,FALSE)</f>
        <v>8.4385382059800659E-2</v>
      </c>
      <c r="CH1039">
        <f>VLOOKUP(Table3[[#This Row],[Reference]],metron,26,FALSE)</f>
        <v>0.1233665559246955</v>
      </c>
    </row>
    <row r="1040" spans="1:86" hidden="1" x14ac:dyDescent="0.45">
      <c r="A1040">
        <v>1638752400</v>
      </c>
      <c r="B1040" t="s">
        <v>1500</v>
      </c>
      <c r="C1040" t="s">
        <v>64</v>
      </c>
      <c r="D1040" t="s">
        <v>65</v>
      </c>
      <c r="E1040" t="s">
        <v>677</v>
      </c>
      <c r="F1040" t="s">
        <v>682</v>
      </c>
      <c r="G1040" t="s">
        <v>731</v>
      </c>
      <c r="H1040" t="s">
        <v>65</v>
      </c>
      <c r="I1040">
        <v>1.7</v>
      </c>
      <c r="J1040">
        <v>1.33</v>
      </c>
      <c r="K1040">
        <v>1.61</v>
      </c>
      <c r="L1040">
        <v>1.33</v>
      </c>
      <c r="M1040">
        <v>0</v>
      </c>
      <c r="N1040">
        <v>1</v>
      </c>
      <c r="O1040">
        <v>1</v>
      </c>
      <c r="P1040">
        <v>0</v>
      </c>
      <c r="Q1040">
        <v>0</v>
      </c>
      <c r="R1040">
        <v>0</v>
      </c>
      <c r="T1040">
        <v>76</v>
      </c>
      <c r="U1040">
        <v>4</v>
      </c>
      <c r="V1040">
        <v>4</v>
      </c>
      <c r="W1040">
        <v>1</v>
      </c>
      <c r="X1040">
        <v>0</v>
      </c>
      <c r="Y1040">
        <v>1</v>
      </c>
      <c r="Z1040">
        <v>1</v>
      </c>
      <c r="AA1040">
        <v>1</v>
      </c>
      <c r="AB1040">
        <v>0</v>
      </c>
      <c r="AC1040">
        <v>1</v>
      </c>
      <c r="AD1040">
        <v>1</v>
      </c>
      <c r="AE1040">
        <v>18</v>
      </c>
      <c r="AF1040">
        <v>7</v>
      </c>
      <c r="AG1040">
        <v>4</v>
      </c>
      <c r="AH1040">
        <v>2</v>
      </c>
      <c r="AI1040">
        <v>14</v>
      </c>
      <c r="AJ1040">
        <v>5</v>
      </c>
      <c r="AK1040">
        <v>7</v>
      </c>
      <c r="AL1040">
        <v>12</v>
      </c>
      <c r="AM1040">
        <v>40</v>
      </c>
      <c r="AN1040">
        <v>60</v>
      </c>
      <c r="AO1040">
        <v>1.86</v>
      </c>
      <c r="AP1040">
        <v>0.81</v>
      </c>
      <c r="AQ1040">
        <v>2</v>
      </c>
      <c r="AR1040">
        <v>34</v>
      </c>
      <c r="AS1040">
        <v>59</v>
      </c>
      <c r="AT1040">
        <v>32</v>
      </c>
      <c r="AU1040">
        <v>15</v>
      </c>
      <c r="AV1040">
        <v>5</v>
      </c>
      <c r="AW1040">
        <v>15</v>
      </c>
      <c r="AX1040">
        <v>66</v>
      </c>
      <c r="AY1040">
        <v>29</v>
      </c>
      <c r="AZ1040">
        <v>63</v>
      </c>
      <c r="BA1040">
        <v>9.77</v>
      </c>
      <c r="BB1040">
        <v>4.57</v>
      </c>
      <c r="BC1040">
        <v>1.83</v>
      </c>
      <c r="BD1040">
        <v>3.45</v>
      </c>
      <c r="BE1040">
        <v>4.0999999999999996</v>
      </c>
      <c r="BF1040">
        <f>(1/BC1040+1/BD1040+1/BE1040-1)/3</f>
        <v>2.6735199639950746E-2</v>
      </c>
      <c r="BG1040">
        <f>1/Table3[[#This Row],[odds_ft_home_team_win]]-Table3[[#This Row],[Margin/3]]</f>
        <v>0.51971288779174318</v>
      </c>
      <c r="BH1040">
        <f>1/Table3[[#This Row],[odds_ft_draw]]-Table3[[#This Row],[Margin/3]]</f>
        <v>0.26311987282381738</v>
      </c>
      <c r="BI1040">
        <f>1/Table3[[#This Row],[odds_ft_away_team_win]]-Table3[[#This Row],[Margin/3]]</f>
        <v>0.21716723938443952</v>
      </c>
      <c r="BJ1040">
        <f>MROUND(Table3[[#This Row],[ProbH]]*100,2)/100</f>
        <v>0.52</v>
      </c>
      <c r="BK1040">
        <v>1.41</v>
      </c>
      <c r="BL1040">
        <v>2.1800000000000002</v>
      </c>
      <c r="BM1040">
        <v>4.22</v>
      </c>
      <c r="BN1040">
        <v>8.6999999999999993</v>
      </c>
      <c r="BO1040">
        <v>2</v>
      </c>
      <c r="BP1040">
        <v>1.75</v>
      </c>
      <c r="BQ1040" t="s">
        <v>733</v>
      </c>
      <c r="BR1040">
        <f>VLOOKUP(Table3[[#This Row],[Reference]],metron,10,FALSE)</f>
        <v>2.5967403582378576</v>
      </c>
      <c r="BS1040">
        <f>VLOOKUP(Table3[[#This Row],[Reference]],metron,11,FALSE)</f>
        <v>1.625948039373891</v>
      </c>
      <c r="BT1040">
        <f>VLOOKUP(Table3[[#This Row],[Reference]],metron,12,FALSE)</f>
        <v>0.97079231886396644</v>
      </c>
      <c r="BU1040">
        <f>VLOOKUP(Table3[[#This Row],[Reference]],metron,13,FALSE)</f>
        <v>0.71433182698515174</v>
      </c>
      <c r="BV1040">
        <f>VLOOKUP(Table3[[#This Row],[Reference]],metron,14,FALSE)</f>
        <v>0.43011620400258233</v>
      </c>
      <c r="BW1040">
        <f>VLOOKUP(Table3[[#This Row],[Reference]],metron,15,FALSE)</f>
        <v>13.39951055368614</v>
      </c>
      <c r="BX1040">
        <f>VLOOKUP(Table3[[#This Row],[Reference]],metron,16,FALSE)</f>
        <v>9.4252064851636579</v>
      </c>
      <c r="BY1040">
        <f>VLOOKUP(Table3[[#This Row],[Reference]],metron,17,FALSE)</f>
        <v>5.7628422023992618</v>
      </c>
      <c r="BZ1040">
        <f>VLOOKUP(Table3[[#This Row],[Reference]],metron,18,FALSE)</f>
        <v>3.9375576745616732</v>
      </c>
      <c r="CA1040">
        <f>VLOOKUP(Table3[[#This Row],[Reference]],metron,19,FALSE)</f>
        <v>7.636668351286878</v>
      </c>
      <c r="CB1040">
        <f>VLOOKUP(Table3[[#This Row],[Reference]],metron,20,FALSE)</f>
        <v>5.4876488106019847</v>
      </c>
      <c r="CC1040">
        <f>VLOOKUP(Table3[[#This Row],[Reference]],metron,21,FALSE)</f>
        <v>12.460420531849101</v>
      </c>
      <c r="CD1040">
        <f>VLOOKUP(Table3[[#This Row],[Reference]],metron,22,FALSE)</f>
        <v>13.44897959183673</v>
      </c>
      <c r="CE1040">
        <f>VLOOKUP(Table3[[#This Row],[Reference]],metron,23,FALSE)</f>
        <v>1.462202380952381</v>
      </c>
      <c r="CF1040">
        <f>VLOOKUP(Table3[[#This Row],[Reference]],metron,24,FALSE)</f>
        <v>2.01547619047619</v>
      </c>
      <c r="CG1040">
        <f>VLOOKUP(Table3[[#This Row],[Reference]],metron,25,FALSE)</f>
        <v>7.7380952380952384E-2</v>
      </c>
      <c r="CH1040">
        <f>VLOOKUP(Table3[[#This Row],[Reference]],metron,26,FALSE)</f>
        <v>0.13754093480202439</v>
      </c>
    </row>
    <row r="1041" spans="1:86" x14ac:dyDescent="0.45">
      <c r="A1041">
        <v>1639105200</v>
      </c>
      <c r="B1041" t="s">
        <v>1501</v>
      </c>
      <c r="C1041" t="s">
        <v>64</v>
      </c>
      <c r="D1041" t="s">
        <v>65</v>
      </c>
      <c r="E1041" t="s">
        <v>667</v>
      </c>
      <c r="F1041" t="s">
        <v>677</v>
      </c>
      <c r="G1041" t="s">
        <v>760</v>
      </c>
      <c r="H1041" t="s">
        <v>65</v>
      </c>
      <c r="I1041">
        <v>1.67</v>
      </c>
      <c r="J1041">
        <v>1.62</v>
      </c>
      <c r="K1041">
        <v>1.48</v>
      </c>
      <c r="L1041">
        <v>1.61</v>
      </c>
      <c r="M1041">
        <v>3</v>
      </c>
      <c r="N1041">
        <v>2</v>
      </c>
      <c r="O1041">
        <v>5</v>
      </c>
      <c r="P1041">
        <v>2</v>
      </c>
      <c r="Q1041">
        <v>1</v>
      </c>
      <c r="R1041">
        <v>1</v>
      </c>
      <c r="S1041" t="s">
        <v>1502</v>
      </c>
      <c r="T1041" t="s">
        <v>1503</v>
      </c>
      <c r="U1041">
        <v>2</v>
      </c>
      <c r="V1041">
        <v>3</v>
      </c>
      <c r="W1041">
        <v>1</v>
      </c>
      <c r="X1041">
        <v>0</v>
      </c>
      <c r="Y1041">
        <v>4</v>
      </c>
      <c r="Z1041">
        <v>0</v>
      </c>
      <c r="AA1041">
        <v>0</v>
      </c>
      <c r="AB1041">
        <v>1</v>
      </c>
      <c r="AC1041">
        <v>1</v>
      </c>
      <c r="AD1041">
        <v>3</v>
      </c>
      <c r="AE1041">
        <v>13</v>
      </c>
      <c r="AF1041">
        <v>9</v>
      </c>
      <c r="AG1041">
        <v>6</v>
      </c>
      <c r="AH1041">
        <v>6</v>
      </c>
      <c r="AI1041">
        <v>7</v>
      </c>
      <c r="AJ1041">
        <v>3</v>
      </c>
      <c r="AK1041">
        <v>18</v>
      </c>
      <c r="AL1041">
        <v>16</v>
      </c>
      <c r="AM1041">
        <v>69</v>
      </c>
      <c r="AN1041">
        <v>31</v>
      </c>
      <c r="AO1041">
        <v>1.53</v>
      </c>
      <c r="AP1041">
        <v>1.32</v>
      </c>
      <c r="AQ1041">
        <v>1.91</v>
      </c>
      <c r="AR1041">
        <v>31</v>
      </c>
      <c r="AS1041">
        <v>58</v>
      </c>
      <c r="AT1041">
        <v>31</v>
      </c>
      <c r="AU1041">
        <v>8</v>
      </c>
      <c r="AV1041">
        <v>3</v>
      </c>
      <c r="AW1041">
        <v>15</v>
      </c>
      <c r="AX1041">
        <v>67</v>
      </c>
      <c r="AY1041">
        <v>26</v>
      </c>
      <c r="AZ1041">
        <v>64</v>
      </c>
      <c r="BA1041">
        <v>9.6199999999999992</v>
      </c>
      <c r="BB1041">
        <v>4.33</v>
      </c>
      <c r="BC1041">
        <v>2.0699999999999998</v>
      </c>
      <c r="BD1041">
        <v>2.78</v>
      </c>
      <c r="BE1041">
        <v>3.5</v>
      </c>
      <c r="BF1041">
        <f>(1/BC1041+1/BD1041+1/BE1041-1)/3</f>
        <v>4.2839434456575599E-2</v>
      </c>
      <c r="BG1041">
        <f>1/Table3[[#This Row],[odds_ft_home_team_win]]-Table3[[#This Row],[Margin/3]]</f>
        <v>0.44025235298303794</v>
      </c>
      <c r="BH1041">
        <f>1/Table3[[#This Row],[odds_ft_draw]]-Table3[[#This Row],[Margin/3]]</f>
        <v>0.31687279575925176</v>
      </c>
      <c r="BI1041">
        <f>1/Table3[[#This Row],[odds_ft_away_team_win]]-Table3[[#This Row],[Margin/3]]</f>
        <v>0.24287485125771011</v>
      </c>
      <c r="BJ1041">
        <f>MROUND(Table3[[#This Row],[ProbH]]*100,2)/100</f>
        <v>0.44</v>
      </c>
      <c r="BK1041">
        <v>1.5</v>
      </c>
      <c r="BL1041">
        <v>2.6</v>
      </c>
      <c r="BM1041">
        <v>4.75</v>
      </c>
      <c r="BN1041">
        <v>9</v>
      </c>
      <c r="BO1041">
        <v>2.1</v>
      </c>
      <c r="BP1041">
        <v>1.67</v>
      </c>
      <c r="BQ1041" t="s">
        <v>736</v>
      </c>
      <c r="BR1041">
        <f>VLOOKUP(Table3[[#This Row],[Reference]],metron,10,FALSE)</f>
        <v>2.4807646356033461</v>
      </c>
      <c r="BS1041">
        <f>VLOOKUP(Table3[[#This Row],[Reference]],metron,11,FALSE)</f>
        <v>1.4140979689366791</v>
      </c>
      <c r="BT1041">
        <f>VLOOKUP(Table3[[#This Row],[Reference]],metron,12,FALSE)</f>
        <v>1.0666666666666671</v>
      </c>
      <c r="BU1041">
        <f>VLOOKUP(Table3[[#This Row],[Reference]],metron,13,FALSE)</f>
        <v>0.62712066905615294</v>
      </c>
      <c r="BV1041">
        <f>VLOOKUP(Table3[[#This Row],[Reference]],metron,14,FALSE)</f>
        <v>0.46009557945041818</v>
      </c>
      <c r="BW1041">
        <f>VLOOKUP(Table3[[#This Row],[Reference]],metron,15,FALSE)</f>
        <v>12.56969280146722</v>
      </c>
      <c r="BX1041">
        <f>VLOOKUP(Table3[[#This Row],[Reference]],metron,16,FALSE)</f>
        <v>9.8695552498853729</v>
      </c>
      <c r="BY1041">
        <f>VLOOKUP(Table3[[#This Row],[Reference]],metron,17,FALSE)</f>
        <v>5.2754256787850897</v>
      </c>
      <c r="BZ1041">
        <f>VLOOKUP(Table3[[#This Row],[Reference]],metron,18,FALSE)</f>
        <v>4.1279337321675103</v>
      </c>
      <c r="CA1041">
        <f>VLOOKUP(Table3[[#This Row],[Reference]],metron,19,FALSE)</f>
        <v>7.2942671226821298</v>
      </c>
      <c r="CB1041">
        <f>VLOOKUP(Table3[[#This Row],[Reference]],metron,20,FALSE)</f>
        <v>5.7416215177178627</v>
      </c>
      <c r="CC1041">
        <f>VLOOKUP(Table3[[#This Row],[Reference]],metron,21,FALSE)</f>
        <v>12.897246007868549</v>
      </c>
      <c r="CD1041">
        <f>VLOOKUP(Table3[[#This Row],[Reference]],metron,22,FALSE)</f>
        <v>13.507058551261281</v>
      </c>
      <c r="CE1041">
        <f>VLOOKUP(Table3[[#This Row],[Reference]],metron,23,FALSE)</f>
        <v>1.576522702104098</v>
      </c>
      <c r="CF1041">
        <f>VLOOKUP(Table3[[#This Row],[Reference]],metron,24,FALSE)</f>
        <v>1.917165005537099</v>
      </c>
      <c r="CG1041">
        <f>VLOOKUP(Table3[[#This Row],[Reference]],metron,25,FALSE)</f>
        <v>8.4385382059800659E-2</v>
      </c>
      <c r="CH1041">
        <f>VLOOKUP(Table3[[#This Row],[Reference]],metron,26,FALSE)</f>
        <v>0.1233665559246955</v>
      </c>
    </row>
    <row r="1042" spans="1:86" hidden="1" x14ac:dyDescent="0.45">
      <c r="A1042">
        <v>1639361700</v>
      </c>
      <c r="B1042" t="s">
        <v>1504</v>
      </c>
      <c r="C1042" t="s">
        <v>64</v>
      </c>
      <c r="D1042" t="s">
        <v>65</v>
      </c>
      <c r="E1042" t="s">
        <v>677</v>
      </c>
      <c r="F1042" t="s">
        <v>667</v>
      </c>
      <c r="G1042" t="s">
        <v>743</v>
      </c>
      <c r="H1042" t="s">
        <v>65</v>
      </c>
      <c r="I1042">
        <v>1.55</v>
      </c>
      <c r="J1042">
        <v>1.73</v>
      </c>
      <c r="K1042">
        <v>1.61</v>
      </c>
      <c r="L1042">
        <v>1.48</v>
      </c>
      <c r="M1042">
        <v>1</v>
      </c>
      <c r="N1042">
        <v>0</v>
      </c>
      <c r="O1042">
        <v>1</v>
      </c>
      <c r="P1042">
        <v>0</v>
      </c>
      <c r="Q1042">
        <v>0</v>
      </c>
      <c r="R1042">
        <v>0</v>
      </c>
      <c r="S1042">
        <v>55</v>
      </c>
      <c r="U1042">
        <v>5</v>
      </c>
      <c r="V1042">
        <v>6</v>
      </c>
      <c r="W1042">
        <v>2</v>
      </c>
      <c r="X1042">
        <v>0</v>
      </c>
      <c r="Y1042">
        <v>1</v>
      </c>
      <c r="Z1042">
        <v>2</v>
      </c>
      <c r="AA1042">
        <v>0</v>
      </c>
      <c r="AB1042">
        <v>2</v>
      </c>
      <c r="AC1042">
        <v>0</v>
      </c>
      <c r="AD1042">
        <v>3</v>
      </c>
      <c r="AE1042">
        <v>21</v>
      </c>
      <c r="AF1042">
        <v>12</v>
      </c>
      <c r="AG1042">
        <v>10</v>
      </c>
      <c r="AH1042">
        <v>3</v>
      </c>
      <c r="AI1042">
        <v>11</v>
      </c>
      <c r="AJ1042">
        <v>9</v>
      </c>
      <c r="AK1042">
        <v>24</v>
      </c>
      <c r="AL1042">
        <v>18</v>
      </c>
      <c r="AM1042">
        <v>52</v>
      </c>
      <c r="AN1042">
        <v>48</v>
      </c>
      <c r="AO1042">
        <v>2.39</v>
      </c>
      <c r="AP1042">
        <v>1.27</v>
      </c>
      <c r="AQ1042">
        <v>2.0499999999999998</v>
      </c>
      <c r="AR1042">
        <v>34</v>
      </c>
      <c r="AS1042">
        <v>59</v>
      </c>
      <c r="AT1042">
        <v>34</v>
      </c>
      <c r="AU1042">
        <v>12</v>
      </c>
      <c r="AV1042">
        <v>7</v>
      </c>
      <c r="AW1042">
        <v>19</v>
      </c>
      <c r="AX1042">
        <v>69</v>
      </c>
      <c r="AY1042">
        <v>30</v>
      </c>
      <c r="AZ1042">
        <v>66</v>
      </c>
      <c r="BA1042">
        <v>9.41</v>
      </c>
      <c r="BB1042">
        <v>4.3600000000000003</v>
      </c>
      <c r="BC1042">
        <v>2.2000000000000002</v>
      </c>
      <c r="BD1042">
        <v>3.1</v>
      </c>
      <c r="BE1042">
        <v>3.4</v>
      </c>
      <c r="BF1042">
        <f>(1/BC1042+1/BD1042+1/BE1042-1)/3</f>
        <v>2.3747915588522812E-2</v>
      </c>
      <c r="BG1042">
        <f>1/Table3[[#This Row],[odds_ft_home_team_win]]-Table3[[#This Row],[Margin/3]]</f>
        <v>0.43079753895693174</v>
      </c>
      <c r="BH1042">
        <f>1/Table3[[#This Row],[odds_ft_draw]]-Table3[[#This Row],[Margin/3]]</f>
        <v>0.29883272957276752</v>
      </c>
      <c r="BI1042">
        <f>1/Table3[[#This Row],[odds_ft_away_team_win]]-Table3[[#This Row],[Margin/3]]</f>
        <v>0.27036973147030074</v>
      </c>
      <c r="BJ1042">
        <f>MROUND(Table3[[#This Row],[ProbH]]*100,2)/100</f>
        <v>0.44</v>
      </c>
      <c r="BK1042">
        <v>1.44</v>
      </c>
      <c r="BL1042">
        <v>2.33</v>
      </c>
      <c r="BM1042">
        <v>4.4000000000000004</v>
      </c>
      <c r="BN1042">
        <v>8.75</v>
      </c>
      <c r="BO1042">
        <v>2.0099999999999998</v>
      </c>
      <c r="BP1042">
        <v>1.72</v>
      </c>
      <c r="BQ1042" t="s">
        <v>733</v>
      </c>
      <c r="BR1042">
        <f>VLOOKUP(Table3[[#This Row],[Reference]],metron,10,FALSE)</f>
        <v>2.4807646356033461</v>
      </c>
      <c r="BS1042">
        <f>VLOOKUP(Table3[[#This Row],[Reference]],metron,11,FALSE)</f>
        <v>1.4140979689366791</v>
      </c>
      <c r="BT1042">
        <f>VLOOKUP(Table3[[#This Row],[Reference]],metron,12,FALSE)</f>
        <v>1.0666666666666671</v>
      </c>
      <c r="BU1042">
        <f>VLOOKUP(Table3[[#This Row],[Reference]],metron,13,FALSE)</f>
        <v>0.62712066905615294</v>
      </c>
      <c r="BV1042">
        <f>VLOOKUP(Table3[[#This Row],[Reference]],metron,14,FALSE)</f>
        <v>0.46009557945041818</v>
      </c>
      <c r="BW1042">
        <f>VLOOKUP(Table3[[#This Row],[Reference]],metron,15,FALSE)</f>
        <v>12.56969280146722</v>
      </c>
      <c r="BX1042">
        <f>VLOOKUP(Table3[[#This Row],[Reference]],metron,16,FALSE)</f>
        <v>9.8695552498853729</v>
      </c>
      <c r="BY1042">
        <f>VLOOKUP(Table3[[#This Row],[Reference]],metron,17,FALSE)</f>
        <v>5.2754256787850897</v>
      </c>
      <c r="BZ1042">
        <f>VLOOKUP(Table3[[#This Row],[Reference]],metron,18,FALSE)</f>
        <v>4.1279337321675103</v>
      </c>
      <c r="CA1042">
        <f>VLOOKUP(Table3[[#This Row],[Reference]],metron,19,FALSE)</f>
        <v>7.2942671226821298</v>
      </c>
      <c r="CB1042">
        <f>VLOOKUP(Table3[[#This Row],[Reference]],metron,20,FALSE)</f>
        <v>5.7416215177178627</v>
      </c>
      <c r="CC1042">
        <f>VLOOKUP(Table3[[#This Row],[Reference]],metron,21,FALSE)</f>
        <v>12.897246007868549</v>
      </c>
      <c r="CD1042">
        <f>VLOOKUP(Table3[[#This Row],[Reference]],metron,22,FALSE)</f>
        <v>13.507058551261281</v>
      </c>
      <c r="CE1042">
        <f>VLOOKUP(Table3[[#This Row],[Reference]],metron,23,FALSE)</f>
        <v>1.576522702104098</v>
      </c>
      <c r="CF1042">
        <f>VLOOKUP(Table3[[#This Row],[Reference]],metron,24,FALSE)</f>
        <v>1.917165005537099</v>
      </c>
      <c r="CG1042">
        <f>VLOOKUP(Table3[[#This Row],[Reference]],metron,25,FALSE)</f>
        <v>8.4385382059800659E-2</v>
      </c>
      <c r="CH1042">
        <f>VLOOKUP(Table3[[#This Row],[Reference]],metron,26,FALSE)</f>
        <v>0.1233665559246955</v>
      </c>
    </row>
    <row r="1043" spans="1:86" hidden="1" x14ac:dyDescent="0.45">
      <c r="A1043">
        <v>1641524400</v>
      </c>
      <c r="B1043" t="s">
        <v>1505</v>
      </c>
      <c r="C1043" t="s">
        <v>64</v>
      </c>
      <c r="D1043" t="s">
        <v>65</v>
      </c>
      <c r="E1043" t="s">
        <v>688</v>
      </c>
      <c r="F1043" t="s">
        <v>693</v>
      </c>
      <c r="G1043" t="s">
        <v>710</v>
      </c>
      <c r="H1043">
        <v>1</v>
      </c>
      <c r="I1043">
        <v>0.75</v>
      </c>
      <c r="J1043">
        <v>0.88</v>
      </c>
      <c r="K1043">
        <v>1.1100000000000001</v>
      </c>
      <c r="L1043">
        <v>1.42</v>
      </c>
      <c r="M1043">
        <v>0</v>
      </c>
      <c r="N1043">
        <v>2</v>
      </c>
      <c r="O1043">
        <v>2</v>
      </c>
      <c r="P1043">
        <v>0</v>
      </c>
      <c r="Q1043">
        <v>0</v>
      </c>
      <c r="R1043">
        <v>0</v>
      </c>
      <c r="T1043" t="s">
        <v>1506</v>
      </c>
      <c r="U1043">
        <v>2</v>
      </c>
      <c r="V1043">
        <v>11</v>
      </c>
      <c r="W1043">
        <v>4</v>
      </c>
      <c r="X1043">
        <v>0</v>
      </c>
      <c r="Y1043">
        <v>2</v>
      </c>
      <c r="Z1043">
        <v>0</v>
      </c>
      <c r="AA1043">
        <v>2</v>
      </c>
      <c r="AB1043">
        <v>2</v>
      </c>
      <c r="AC1043">
        <v>1</v>
      </c>
      <c r="AD1043">
        <v>1</v>
      </c>
      <c r="AE1043">
        <v>10</v>
      </c>
      <c r="AF1043">
        <v>16</v>
      </c>
      <c r="AG1043">
        <v>0</v>
      </c>
      <c r="AH1043">
        <v>5</v>
      </c>
      <c r="AI1043">
        <v>10</v>
      </c>
      <c r="AJ1043">
        <v>11</v>
      </c>
      <c r="AK1043">
        <v>13</v>
      </c>
      <c r="AL1043">
        <v>13</v>
      </c>
      <c r="AM1043">
        <v>47</v>
      </c>
      <c r="AN1043">
        <v>53</v>
      </c>
      <c r="AO1043">
        <v>0.97</v>
      </c>
      <c r="AP1043">
        <v>1.79</v>
      </c>
      <c r="AQ1043">
        <v>2.88</v>
      </c>
      <c r="AR1043">
        <v>57</v>
      </c>
      <c r="AS1043">
        <v>82</v>
      </c>
      <c r="AT1043">
        <v>51</v>
      </c>
      <c r="AU1043">
        <v>25</v>
      </c>
      <c r="AV1043">
        <v>19</v>
      </c>
      <c r="AW1043">
        <v>38</v>
      </c>
      <c r="AX1043">
        <v>82</v>
      </c>
      <c r="AY1043">
        <v>25</v>
      </c>
      <c r="AZ1043">
        <v>94</v>
      </c>
      <c r="BA1043">
        <v>9.5</v>
      </c>
      <c r="BB1043">
        <v>4.63</v>
      </c>
      <c r="BC1043">
        <v>2.42</v>
      </c>
      <c r="BD1043">
        <v>3.22</v>
      </c>
      <c r="BE1043">
        <v>3.18</v>
      </c>
      <c r="BF1043">
        <f>(1/BC1043+1/BD1043+1/BE1043-1)/3</f>
        <v>1.2749185170693123E-2</v>
      </c>
      <c r="BG1043">
        <f>1/Table3[[#This Row],[odds_ft_home_team_win]]-Table3[[#This Row],[Margin/3]]</f>
        <v>0.40047395532517466</v>
      </c>
      <c r="BH1043">
        <f>1/Table3[[#This Row],[odds_ft_draw]]-Table3[[#This Row],[Margin/3]]</f>
        <v>0.29780982104048698</v>
      </c>
      <c r="BI1043">
        <f>1/Table3[[#This Row],[odds_ft_away_team_win]]-Table3[[#This Row],[Margin/3]]</f>
        <v>0.30171622363433831</v>
      </c>
      <c r="BJ1043">
        <f>MROUND(Table3[[#This Row],[ProbH]]*100,2)/100</f>
        <v>0.4</v>
      </c>
      <c r="BK1043">
        <v>1.4</v>
      </c>
      <c r="BL1043">
        <v>2.2000000000000002</v>
      </c>
      <c r="BM1043">
        <v>4.33</v>
      </c>
      <c r="BN1043">
        <v>7.5</v>
      </c>
      <c r="BO1043">
        <v>1.91</v>
      </c>
      <c r="BP1043">
        <v>1.8</v>
      </c>
      <c r="BQ1043" t="s">
        <v>691</v>
      </c>
      <c r="BR1043">
        <f>VLOOKUP(Table3[[#This Row],[Reference]],metron,10,FALSE)</f>
        <v>2.4956155335383219</v>
      </c>
      <c r="BS1043">
        <f>VLOOKUP(Table3[[#This Row],[Reference]],metron,11,FALSE)</f>
        <v>1.344038264434575</v>
      </c>
      <c r="BT1043">
        <f>VLOOKUP(Table3[[#This Row],[Reference]],metron,12,FALSE)</f>
        <v>1.1515772691037469</v>
      </c>
      <c r="BU1043">
        <f>VLOOKUP(Table3[[#This Row],[Reference]],metron,13,FALSE)</f>
        <v>0.59936225942375587</v>
      </c>
      <c r="BV1043">
        <f>VLOOKUP(Table3[[#This Row],[Reference]],metron,14,FALSE)</f>
        <v>0.50723152260562576</v>
      </c>
      <c r="BW1043">
        <f>VLOOKUP(Table3[[#This Row],[Reference]],metron,15,FALSE)</f>
        <v>11.99278846153846</v>
      </c>
      <c r="BX1043">
        <f>VLOOKUP(Table3[[#This Row],[Reference]],metron,16,FALSE)</f>
        <v>10.0277534965035</v>
      </c>
      <c r="BY1043">
        <f>VLOOKUP(Table3[[#This Row],[Reference]],metron,17,FALSE)</f>
        <v>5.2857459543338514</v>
      </c>
      <c r="BZ1043">
        <f>VLOOKUP(Table3[[#This Row],[Reference]],metron,18,FALSE)</f>
        <v>4.4067834183107957</v>
      </c>
      <c r="CA1043">
        <f>VLOOKUP(Table3[[#This Row],[Reference]],metron,19,FALSE)</f>
        <v>6.7070425072046085</v>
      </c>
      <c r="CB1043">
        <f>VLOOKUP(Table3[[#This Row],[Reference]],metron,20,FALSE)</f>
        <v>5.6209700781927046</v>
      </c>
      <c r="CC1043">
        <f>VLOOKUP(Table3[[#This Row],[Reference]],metron,21,FALSE)</f>
        <v>13.04463690872752</v>
      </c>
      <c r="CD1043">
        <f>VLOOKUP(Table3[[#This Row],[Reference]],metron,22,FALSE)</f>
        <v>13.49811236953142</v>
      </c>
      <c r="CE1043">
        <f>VLOOKUP(Table3[[#This Row],[Reference]],metron,23,FALSE)</f>
        <v>1.5836526181353769</v>
      </c>
      <c r="CF1043">
        <f>VLOOKUP(Table3[[#This Row],[Reference]],metron,24,FALSE)</f>
        <v>1.8744146445295871</v>
      </c>
      <c r="CG1043">
        <f>VLOOKUP(Table3[[#This Row],[Reference]],metron,25,FALSE)</f>
        <v>8.5994040017028525E-2</v>
      </c>
      <c r="CH1043">
        <f>VLOOKUP(Table3[[#This Row],[Reference]],metron,26,FALSE)</f>
        <v>0.13452532992762881</v>
      </c>
    </row>
    <row r="1044" spans="1:86" hidden="1" x14ac:dyDescent="0.45">
      <c r="A1044">
        <v>1641603600</v>
      </c>
      <c r="B1044" t="s">
        <v>1507</v>
      </c>
      <c r="C1044" t="s">
        <v>64</v>
      </c>
      <c r="D1044" t="s">
        <v>65</v>
      </c>
      <c r="E1044" t="s">
        <v>689</v>
      </c>
      <c r="F1044" t="s">
        <v>660</v>
      </c>
      <c r="G1044" t="s">
        <v>760</v>
      </c>
      <c r="H1044">
        <v>1</v>
      </c>
      <c r="I1044">
        <v>1.38</v>
      </c>
      <c r="J1044">
        <v>0.89</v>
      </c>
      <c r="K1044">
        <v>0.88</v>
      </c>
      <c r="L1044">
        <v>1.28</v>
      </c>
      <c r="M1044">
        <v>2</v>
      </c>
      <c r="N1044">
        <v>1</v>
      </c>
      <c r="O1044">
        <v>3</v>
      </c>
      <c r="P1044">
        <v>1</v>
      </c>
      <c r="Q1044">
        <v>1</v>
      </c>
      <c r="R1044">
        <v>0</v>
      </c>
      <c r="S1044" t="s">
        <v>1508</v>
      </c>
      <c r="T1044">
        <v>47</v>
      </c>
      <c r="U1044">
        <v>1</v>
      </c>
      <c r="V1044">
        <v>10</v>
      </c>
      <c r="W1044">
        <v>6</v>
      </c>
      <c r="X1044">
        <v>0</v>
      </c>
      <c r="Y1044">
        <v>4</v>
      </c>
      <c r="Z1044">
        <v>1</v>
      </c>
      <c r="AA1044">
        <v>1</v>
      </c>
      <c r="AB1044">
        <v>5</v>
      </c>
      <c r="AC1044">
        <v>2</v>
      </c>
      <c r="AD1044">
        <v>3</v>
      </c>
      <c r="AE1044">
        <v>12</v>
      </c>
      <c r="AF1044">
        <v>15</v>
      </c>
      <c r="AG1044">
        <v>4</v>
      </c>
      <c r="AH1044">
        <v>6</v>
      </c>
      <c r="AI1044">
        <v>8</v>
      </c>
      <c r="AJ1044">
        <v>9</v>
      </c>
      <c r="AK1044">
        <v>22</v>
      </c>
      <c r="AL1044">
        <v>16</v>
      </c>
      <c r="AM1044">
        <v>36</v>
      </c>
      <c r="AN1044">
        <v>64</v>
      </c>
      <c r="AO1044">
        <v>1.24</v>
      </c>
      <c r="AP1044">
        <v>1.67</v>
      </c>
      <c r="AQ1044">
        <v>2.19</v>
      </c>
      <c r="AR1044">
        <v>48</v>
      </c>
      <c r="AS1044">
        <v>71</v>
      </c>
      <c r="AT1044">
        <v>47</v>
      </c>
      <c r="AU1044">
        <v>13</v>
      </c>
      <c r="AV1044">
        <v>0</v>
      </c>
      <c r="AW1044">
        <v>37</v>
      </c>
      <c r="AX1044">
        <v>71</v>
      </c>
      <c r="AY1044">
        <v>35</v>
      </c>
      <c r="AZ1044">
        <v>64</v>
      </c>
      <c r="BA1044">
        <v>8.17</v>
      </c>
      <c r="BB1044">
        <v>4.8099999999999996</v>
      </c>
      <c r="BC1044">
        <v>2.5</v>
      </c>
      <c r="BD1044">
        <v>3.1</v>
      </c>
      <c r="BE1044">
        <v>2.85</v>
      </c>
      <c r="BF1044">
        <f>(1/BC1044+1/BD1044+1/BE1044-1)/3</f>
        <v>2.4485946047915503E-2</v>
      </c>
      <c r="BG1044">
        <f>1/Table3[[#This Row],[odds_ft_home_team_win]]-Table3[[#This Row],[Margin/3]]</f>
        <v>0.37551405395208454</v>
      </c>
      <c r="BH1044">
        <f>1/Table3[[#This Row],[odds_ft_draw]]-Table3[[#This Row],[Margin/3]]</f>
        <v>0.29809469911337483</v>
      </c>
      <c r="BI1044">
        <f>1/Table3[[#This Row],[odds_ft_away_team_win]]-Table3[[#This Row],[Margin/3]]</f>
        <v>0.32639124693454064</v>
      </c>
      <c r="BJ1044">
        <f>MROUND(Table3[[#This Row],[ProbH]]*100,2)/100</f>
        <v>0.38</v>
      </c>
      <c r="BK1044">
        <v>1.42</v>
      </c>
      <c r="BL1044">
        <v>2.2200000000000002</v>
      </c>
      <c r="BM1044">
        <v>4.5</v>
      </c>
      <c r="BN1044">
        <v>7.5</v>
      </c>
      <c r="BO1044">
        <v>2</v>
      </c>
      <c r="BP1044">
        <v>1.8</v>
      </c>
      <c r="BQ1044" t="s">
        <v>713</v>
      </c>
      <c r="BR1044">
        <f>VLOOKUP(Table3[[#This Row],[Reference]],metron,10,FALSE)</f>
        <v>2.4900895140664963</v>
      </c>
      <c r="BS1044">
        <f>VLOOKUP(Table3[[#This Row],[Reference]],metron,11,FALSE)</f>
        <v>1.330562659846547</v>
      </c>
      <c r="BT1044">
        <f>VLOOKUP(Table3[[#This Row],[Reference]],metron,12,FALSE)</f>
        <v>1.1595268542199491</v>
      </c>
      <c r="BU1044">
        <f>VLOOKUP(Table3[[#This Row],[Reference]],metron,13,FALSE)</f>
        <v>0.59053607588191415</v>
      </c>
      <c r="BV1044">
        <f>VLOOKUP(Table3[[#This Row],[Reference]],metron,14,FALSE)</f>
        <v>0.50069274219332838</v>
      </c>
      <c r="BW1044">
        <f>VLOOKUP(Table3[[#This Row],[Reference]],metron,15,FALSE)</f>
        <v>11.79715236686391</v>
      </c>
      <c r="BX1044">
        <f>VLOOKUP(Table3[[#This Row],[Reference]],metron,16,FALSE)</f>
        <v>10.317122781065089</v>
      </c>
      <c r="BY1044">
        <f>VLOOKUP(Table3[[#This Row],[Reference]],metron,17,FALSE)</f>
        <v>5.0637025966747622</v>
      </c>
      <c r="BZ1044">
        <f>VLOOKUP(Table3[[#This Row],[Reference]],metron,18,FALSE)</f>
        <v>4.4674014571268454</v>
      </c>
      <c r="CA1044">
        <f>VLOOKUP(Table3[[#This Row],[Reference]],metron,19,FALSE)</f>
        <v>6.7334497701891483</v>
      </c>
      <c r="CB1044">
        <f>VLOOKUP(Table3[[#This Row],[Reference]],metron,20,FALSE)</f>
        <v>5.849721323938244</v>
      </c>
      <c r="CC1044">
        <f>VLOOKUP(Table3[[#This Row],[Reference]],metron,21,FALSE)</f>
        <v>12.89644194756554</v>
      </c>
      <c r="CD1044">
        <f>VLOOKUP(Table3[[#This Row],[Reference]],metron,22,FALSE)</f>
        <v>13.3434456928839</v>
      </c>
      <c r="CE1044">
        <f>VLOOKUP(Table3[[#This Row],[Reference]],metron,23,FALSE)</f>
        <v>1.6144382124117971</v>
      </c>
      <c r="CF1044">
        <f>VLOOKUP(Table3[[#This Row],[Reference]],metron,24,FALSE)</f>
        <v>1.9032024606477289</v>
      </c>
      <c r="CG1044">
        <f>VLOOKUP(Table3[[#This Row],[Reference]],metron,25,FALSE)</f>
        <v>9.372172969060974E-2</v>
      </c>
      <c r="CH1044">
        <f>VLOOKUP(Table3[[#This Row],[Reference]],metron,26,FALSE)</f>
        <v>0.11669983716301791</v>
      </c>
    </row>
    <row r="1045" spans="1:86" hidden="1" x14ac:dyDescent="0.45">
      <c r="A1045">
        <v>1641610800</v>
      </c>
      <c r="B1045" t="s">
        <v>1509</v>
      </c>
      <c r="C1045" t="s">
        <v>64</v>
      </c>
      <c r="D1045" t="s">
        <v>65</v>
      </c>
      <c r="E1045" t="s">
        <v>700</v>
      </c>
      <c r="F1045" t="s">
        <v>694</v>
      </c>
      <c r="G1045" t="s">
        <v>684</v>
      </c>
      <c r="H1045">
        <v>1</v>
      </c>
      <c r="I1045">
        <v>1.45</v>
      </c>
      <c r="J1045">
        <v>1.44</v>
      </c>
      <c r="K1045">
        <v>1.38</v>
      </c>
      <c r="L1045">
        <v>1.53</v>
      </c>
      <c r="M1045">
        <v>1</v>
      </c>
      <c r="N1045">
        <v>1</v>
      </c>
      <c r="O1045">
        <v>2</v>
      </c>
      <c r="P1045">
        <v>2</v>
      </c>
      <c r="Q1045">
        <v>1</v>
      </c>
      <c r="R1045">
        <v>1</v>
      </c>
      <c r="S1045">
        <v>45</v>
      </c>
      <c r="T1045">
        <v>1</v>
      </c>
      <c r="U1045">
        <v>12</v>
      </c>
      <c r="V1045">
        <v>3</v>
      </c>
      <c r="W1045">
        <v>4</v>
      </c>
      <c r="X1045">
        <v>0</v>
      </c>
      <c r="Y1045">
        <v>2</v>
      </c>
      <c r="Z1045">
        <v>1</v>
      </c>
      <c r="AA1045">
        <v>1</v>
      </c>
      <c r="AB1045">
        <v>3</v>
      </c>
      <c r="AC1045">
        <v>3</v>
      </c>
      <c r="AD1045">
        <v>0</v>
      </c>
      <c r="AE1045">
        <v>26</v>
      </c>
      <c r="AF1045">
        <v>9</v>
      </c>
      <c r="AG1045">
        <v>4</v>
      </c>
      <c r="AH1045">
        <v>4</v>
      </c>
      <c r="AI1045">
        <v>22</v>
      </c>
      <c r="AJ1045">
        <v>5</v>
      </c>
      <c r="AK1045">
        <v>16</v>
      </c>
      <c r="AL1045">
        <v>8</v>
      </c>
      <c r="AM1045">
        <v>68</v>
      </c>
      <c r="AN1045">
        <v>32</v>
      </c>
      <c r="AO1045">
        <v>2.31</v>
      </c>
      <c r="AP1045">
        <v>1.1100000000000001</v>
      </c>
      <c r="AQ1045">
        <v>2.0299999999999998</v>
      </c>
      <c r="AR1045">
        <v>56</v>
      </c>
      <c r="AS1045">
        <v>65</v>
      </c>
      <c r="AT1045">
        <v>35</v>
      </c>
      <c r="AU1045">
        <v>15</v>
      </c>
      <c r="AV1045">
        <v>0</v>
      </c>
      <c r="AW1045">
        <v>40</v>
      </c>
      <c r="AX1045">
        <v>56</v>
      </c>
      <c r="AY1045">
        <v>24</v>
      </c>
      <c r="AZ1045">
        <v>74</v>
      </c>
      <c r="BA1045">
        <v>8.91</v>
      </c>
      <c r="BB1045">
        <v>5.14</v>
      </c>
      <c r="BC1045">
        <v>3</v>
      </c>
      <c r="BD1045">
        <v>3.2</v>
      </c>
      <c r="BE1045">
        <v>2.35</v>
      </c>
      <c r="BF1045">
        <f>(1/BC1045+1/BD1045+1/BE1045-1)/3</f>
        <v>2.3788416075650076E-2</v>
      </c>
      <c r="BG1045">
        <f>1/Table3[[#This Row],[odds_ft_home_team_win]]-Table3[[#This Row],[Margin/3]]</f>
        <v>0.30954491725768324</v>
      </c>
      <c r="BH1045">
        <f>1/Table3[[#This Row],[odds_ft_draw]]-Table3[[#This Row],[Margin/3]]</f>
        <v>0.28871158392434992</v>
      </c>
      <c r="BI1045">
        <f>1/Table3[[#This Row],[odds_ft_away_team_win]]-Table3[[#This Row],[Margin/3]]</f>
        <v>0.40174349881796695</v>
      </c>
      <c r="BJ1045">
        <f>MROUND(Table3[[#This Row],[ProbH]]*100,2)/100</f>
        <v>0.3</v>
      </c>
      <c r="BK1045">
        <v>1.42</v>
      </c>
      <c r="BL1045">
        <v>2.25</v>
      </c>
      <c r="BM1045">
        <v>4.33</v>
      </c>
      <c r="BN1045">
        <v>7.5</v>
      </c>
      <c r="BO1045">
        <v>1.91</v>
      </c>
      <c r="BP1045">
        <v>1.8</v>
      </c>
      <c r="BQ1045" t="s">
        <v>711</v>
      </c>
      <c r="BR1045">
        <f>VLOOKUP(Table3[[#This Row],[Reference]],metron,10,FALSE)</f>
        <v>2.5726407816919519</v>
      </c>
      <c r="BS1045">
        <f>VLOOKUP(Table3[[#This Row],[Reference]],metron,11,FALSE)</f>
        <v>1.1805091283106199</v>
      </c>
      <c r="BT1045">
        <f>VLOOKUP(Table3[[#This Row],[Reference]],metron,12,FALSE)</f>
        <v>1.3921316533813319</v>
      </c>
      <c r="BU1045">
        <f>VLOOKUP(Table3[[#This Row],[Reference]],metron,13,FALSE)</f>
        <v>0.5209673269873939</v>
      </c>
      <c r="BV1045">
        <f>VLOOKUP(Table3[[#This Row],[Reference]],metron,14,FALSE)</f>
        <v>0.61847182917417032</v>
      </c>
      <c r="BW1045">
        <f>VLOOKUP(Table3[[#This Row],[Reference]],metron,15,FALSE)</f>
        <v>11.149200710479571</v>
      </c>
      <c r="BX1045">
        <f>VLOOKUP(Table3[[#This Row],[Reference]],metron,16,FALSE)</f>
        <v>11.444049733570161</v>
      </c>
      <c r="BY1045">
        <f>VLOOKUP(Table3[[#This Row],[Reference]],metron,17,FALSE)</f>
        <v>4.5257270693512304</v>
      </c>
      <c r="BZ1045">
        <f>VLOOKUP(Table3[[#This Row],[Reference]],metron,18,FALSE)</f>
        <v>4.8465324384787474</v>
      </c>
      <c r="CA1045">
        <f>VLOOKUP(Table3[[#This Row],[Reference]],metron,19,FALSE)</f>
        <v>6.6234736411283404</v>
      </c>
      <c r="CB1045">
        <f>VLOOKUP(Table3[[#This Row],[Reference]],metron,20,FALSE)</f>
        <v>6.5975172950914134</v>
      </c>
      <c r="CC1045">
        <f>VLOOKUP(Table3[[#This Row],[Reference]],metron,21,FALSE)</f>
        <v>12.90081154192967</v>
      </c>
      <c r="CD1045">
        <f>VLOOKUP(Table3[[#This Row],[Reference]],metron,22,FALSE)</f>
        <v>13.00360685302074</v>
      </c>
      <c r="CE1045">
        <f>VLOOKUP(Table3[[#This Row],[Reference]],metron,23,FALSE)</f>
        <v>1.7502145922746779</v>
      </c>
      <c r="CF1045">
        <f>VLOOKUP(Table3[[#This Row],[Reference]],metron,24,FALSE)</f>
        <v>1.831402831402831</v>
      </c>
      <c r="CG1045">
        <f>VLOOKUP(Table3[[#This Row],[Reference]],metron,25,FALSE)</f>
        <v>9.6525096525096526E-2</v>
      </c>
      <c r="CH1045">
        <f>VLOOKUP(Table3[[#This Row],[Reference]],metron,26,FALSE)</f>
        <v>0.1244101244101244</v>
      </c>
    </row>
    <row r="1046" spans="1:86" hidden="1" x14ac:dyDescent="0.45">
      <c r="A1046">
        <v>1641690360</v>
      </c>
      <c r="B1046" t="s">
        <v>1510</v>
      </c>
      <c r="C1046" t="s">
        <v>64</v>
      </c>
      <c r="D1046" t="s">
        <v>65</v>
      </c>
      <c r="E1046" t="s">
        <v>704</v>
      </c>
      <c r="F1046" t="s">
        <v>683</v>
      </c>
      <c r="G1046" t="s">
        <v>1016</v>
      </c>
      <c r="H1046">
        <v>1</v>
      </c>
      <c r="I1046">
        <v>1.67</v>
      </c>
      <c r="J1046">
        <v>0.44</v>
      </c>
      <c r="K1046">
        <v>1.79</v>
      </c>
      <c r="L1046">
        <v>0.65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U1046">
        <v>9</v>
      </c>
      <c r="V1046">
        <v>1</v>
      </c>
      <c r="W1046">
        <v>1</v>
      </c>
      <c r="X1046">
        <v>0</v>
      </c>
      <c r="Y1046">
        <v>1</v>
      </c>
      <c r="Z1046">
        <v>0</v>
      </c>
      <c r="AA1046">
        <v>0</v>
      </c>
      <c r="AB1046">
        <v>1</v>
      </c>
      <c r="AC1046">
        <v>0</v>
      </c>
      <c r="AD1046">
        <v>1</v>
      </c>
      <c r="AE1046">
        <v>26</v>
      </c>
      <c r="AF1046">
        <v>10</v>
      </c>
      <c r="AG1046">
        <v>9</v>
      </c>
      <c r="AH1046">
        <v>4</v>
      </c>
      <c r="AI1046">
        <v>17</v>
      </c>
      <c r="AJ1046">
        <v>6</v>
      </c>
      <c r="AK1046">
        <v>10</v>
      </c>
      <c r="AL1046">
        <v>17</v>
      </c>
      <c r="AM1046">
        <v>62</v>
      </c>
      <c r="AN1046">
        <v>38</v>
      </c>
      <c r="AO1046">
        <v>2.71</v>
      </c>
      <c r="AP1046">
        <v>1.1200000000000001</v>
      </c>
      <c r="AQ1046">
        <v>1.62</v>
      </c>
      <c r="AR1046">
        <v>28</v>
      </c>
      <c r="AS1046">
        <v>62</v>
      </c>
      <c r="AT1046">
        <v>17</v>
      </c>
      <c r="AU1046">
        <v>6</v>
      </c>
      <c r="AV1046">
        <v>0</v>
      </c>
      <c r="AW1046">
        <v>0</v>
      </c>
      <c r="AX1046">
        <v>50</v>
      </c>
      <c r="AY1046">
        <v>33</v>
      </c>
      <c r="AZ1046">
        <v>73</v>
      </c>
      <c r="BA1046">
        <v>9.11</v>
      </c>
      <c r="BB1046">
        <v>5.22</v>
      </c>
      <c r="BC1046">
        <v>1.5</v>
      </c>
      <c r="BD1046">
        <v>3.85</v>
      </c>
      <c r="BE1046">
        <v>6.1</v>
      </c>
      <c r="BF1046">
        <f>(1/BC1046+1/BD1046+1/BE1046-1)/3</f>
        <v>3.0113784212144834E-2</v>
      </c>
      <c r="BG1046">
        <f>1/Table3[[#This Row],[odds_ft_home_team_win]]-Table3[[#This Row],[Margin/3]]</f>
        <v>0.6365528824545218</v>
      </c>
      <c r="BH1046">
        <f>1/Table3[[#This Row],[odds_ft_draw]]-Table3[[#This Row],[Margin/3]]</f>
        <v>0.22962647552811488</v>
      </c>
      <c r="BI1046">
        <f>1/Table3[[#This Row],[odds_ft_away_team_win]]-Table3[[#This Row],[Margin/3]]</f>
        <v>0.13382064201736338</v>
      </c>
      <c r="BJ1046">
        <f>MROUND(Table3[[#This Row],[ProbH]]*100,2)/100</f>
        <v>0.64</v>
      </c>
      <c r="BK1046">
        <v>1.36</v>
      </c>
      <c r="BL1046">
        <v>2.0499999999999998</v>
      </c>
      <c r="BM1046">
        <v>3.75</v>
      </c>
      <c r="BN1046">
        <v>6.5</v>
      </c>
      <c r="BO1046">
        <v>2.1</v>
      </c>
      <c r="BP1046">
        <v>1.67</v>
      </c>
      <c r="BQ1046" t="s">
        <v>1255</v>
      </c>
      <c r="BR1046">
        <f>VLOOKUP(Table3[[#This Row],[Reference]],metron,10,FALSE)</f>
        <v>2.8343749999999996</v>
      </c>
      <c r="BS1046">
        <f>VLOOKUP(Table3[[#This Row],[Reference]],metron,11,FALSE)</f>
        <v>1.980803571428571</v>
      </c>
      <c r="BT1046">
        <f>VLOOKUP(Table3[[#This Row],[Reference]],metron,12,FALSE)</f>
        <v>0.85357142857142854</v>
      </c>
      <c r="BU1046">
        <f>VLOOKUP(Table3[[#This Row],[Reference]],metron,13,FALSE)</f>
        <v>0.8683035714285714</v>
      </c>
      <c r="BV1046">
        <f>VLOOKUP(Table3[[#This Row],[Reference]],metron,14,FALSE)</f>
        <v>0.36607142857142849</v>
      </c>
      <c r="BW1046">
        <f>VLOOKUP(Table3[[#This Row],[Reference]],metron,15,FALSE)</f>
        <v>15.03980099502488</v>
      </c>
      <c r="BX1046">
        <f>VLOOKUP(Table3[[#This Row],[Reference]],metron,16,FALSE)</f>
        <v>8.6326699834162515</v>
      </c>
      <c r="BY1046">
        <f>VLOOKUP(Table3[[#This Row],[Reference]],metron,17,FALSE)</f>
        <v>6.5189234650967203</v>
      </c>
      <c r="BZ1046">
        <f>VLOOKUP(Table3[[#This Row],[Reference]],metron,18,FALSE)</f>
        <v>3.4507989907485279</v>
      </c>
      <c r="CA1046">
        <f>VLOOKUP(Table3[[#This Row],[Reference]],metron,19,FALSE)</f>
        <v>8.5208775299281605</v>
      </c>
      <c r="CB1046">
        <f>VLOOKUP(Table3[[#This Row],[Reference]],metron,20,FALSE)</f>
        <v>5.181870992667724</v>
      </c>
      <c r="CC1046">
        <f>VLOOKUP(Table3[[#This Row],[Reference]],metron,21,FALSE)</f>
        <v>12.48566610455312</v>
      </c>
      <c r="CD1046">
        <f>VLOOKUP(Table3[[#This Row],[Reference]],metron,22,FALSE)</f>
        <v>13.573355817875211</v>
      </c>
      <c r="CE1046">
        <f>VLOOKUP(Table3[[#This Row],[Reference]],metron,23,FALSE)</f>
        <v>1.395273023634882</v>
      </c>
      <c r="CF1046">
        <f>VLOOKUP(Table3[[#This Row],[Reference]],metron,24,FALSE)</f>
        <v>2.0586797066014668</v>
      </c>
      <c r="CG1046">
        <f>VLOOKUP(Table3[[#This Row],[Reference]],metron,25,FALSE)</f>
        <v>6.8459657701711488E-2</v>
      </c>
      <c r="CH1046">
        <f>VLOOKUP(Table3[[#This Row],[Reference]],metron,26,FALSE)</f>
        <v>0.12713936430317849</v>
      </c>
    </row>
    <row r="1047" spans="1:86" hidden="1" x14ac:dyDescent="0.45">
      <c r="A1047">
        <v>1641697200</v>
      </c>
      <c r="B1047" t="s">
        <v>1511</v>
      </c>
      <c r="C1047" t="s">
        <v>64</v>
      </c>
      <c r="D1047" t="s">
        <v>65</v>
      </c>
      <c r="E1047" t="s">
        <v>671</v>
      </c>
      <c r="F1047" t="s">
        <v>676</v>
      </c>
      <c r="G1047" t="s">
        <v>65</v>
      </c>
      <c r="H1047">
        <v>1</v>
      </c>
      <c r="I1047">
        <v>1.33</v>
      </c>
      <c r="J1047">
        <v>0.63</v>
      </c>
      <c r="K1047">
        <v>1.25</v>
      </c>
      <c r="L1047">
        <v>0.53</v>
      </c>
      <c r="M1047">
        <v>2</v>
      </c>
      <c r="N1047">
        <v>0</v>
      </c>
      <c r="O1047">
        <v>2</v>
      </c>
      <c r="P1047">
        <v>1</v>
      </c>
      <c r="Q1047">
        <v>1</v>
      </c>
      <c r="R1047">
        <v>0</v>
      </c>
      <c r="S1047" t="s">
        <v>543</v>
      </c>
      <c r="U1047">
        <v>4</v>
      </c>
      <c r="V1047">
        <v>4</v>
      </c>
      <c r="W1047">
        <v>2</v>
      </c>
      <c r="X1047">
        <v>0</v>
      </c>
      <c r="Y1047">
        <v>1</v>
      </c>
      <c r="Z1047">
        <v>0</v>
      </c>
      <c r="AA1047">
        <v>1</v>
      </c>
      <c r="AB1047">
        <v>1</v>
      </c>
      <c r="AC1047">
        <v>0</v>
      </c>
      <c r="AD1047">
        <v>1</v>
      </c>
      <c r="AE1047">
        <v>9</v>
      </c>
      <c r="AF1047">
        <v>14</v>
      </c>
      <c r="AG1047">
        <v>3</v>
      </c>
      <c r="AH1047">
        <v>4</v>
      </c>
      <c r="AI1047">
        <v>6</v>
      </c>
      <c r="AJ1047">
        <v>10</v>
      </c>
      <c r="AK1047">
        <v>13</v>
      </c>
      <c r="AL1047">
        <v>10</v>
      </c>
      <c r="AM1047">
        <v>43</v>
      </c>
      <c r="AN1047">
        <v>57</v>
      </c>
      <c r="AO1047">
        <v>0.99</v>
      </c>
      <c r="AP1047">
        <v>1.46</v>
      </c>
      <c r="AQ1047">
        <v>2.72</v>
      </c>
      <c r="AR1047">
        <v>60</v>
      </c>
      <c r="AS1047">
        <v>95</v>
      </c>
      <c r="AT1047">
        <v>42</v>
      </c>
      <c r="AU1047">
        <v>24</v>
      </c>
      <c r="AV1047">
        <v>12</v>
      </c>
      <c r="AW1047">
        <v>29</v>
      </c>
      <c r="AX1047">
        <v>82</v>
      </c>
      <c r="AY1047">
        <v>42</v>
      </c>
      <c r="AZ1047">
        <v>83</v>
      </c>
      <c r="BA1047">
        <v>7.22</v>
      </c>
      <c r="BB1047">
        <v>4.8600000000000003</v>
      </c>
      <c r="BC1047">
        <v>1.49</v>
      </c>
      <c r="BD1047">
        <v>3.85</v>
      </c>
      <c r="BE1047">
        <v>6.4</v>
      </c>
      <c r="BF1047">
        <f>(1/BC1047+1/BD1047+1/BE1047-1)/3</f>
        <v>2.9043733112525061E-2</v>
      </c>
      <c r="BG1047">
        <f>1/Table3[[#This Row],[odds_ft_home_team_win]]-Table3[[#This Row],[Margin/3]]</f>
        <v>0.64209720648479041</v>
      </c>
      <c r="BH1047">
        <f>1/Table3[[#This Row],[odds_ft_draw]]-Table3[[#This Row],[Margin/3]]</f>
        <v>0.23069652662773465</v>
      </c>
      <c r="BI1047">
        <f>1/Table3[[#This Row],[odds_ft_away_team_win]]-Table3[[#This Row],[Margin/3]]</f>
        <v>0.12720626688747494</v>
      </c>
      <c r="BJ1047">
        <f>MROUND(Table3[[#This Row],[ProbH]]*100,2)/100</f>
        <v>0.64</v>
      </c>
      <c r="BK1047">
        <v>1.3</v>
      </c>
      <c r="BL1047">
        <v>2.04</v>
      </c>
      <c r="BM1047">
        <v>3.5</v>
      </c>
      <c r="BN1047">
        <v>6.5</v>
      </c>
      <c r="BO1047">
        <v>2</v>
      </c>
      <c r="BP1047">
        <v>1.73</v>
      </c>
      <c r="BQ1047" t="s">
        <v>770</v>
      </c>
      <c r="BR1047">
        <f>VLOOKUP(Table3[[#This Row],[Reference]],metron,10,FALSE)</f>
        <v>2.8343749999999996</v>
      </c>
      <c r="BS1047">
        <f>VLOOKUP(Table3[[#This Row],[Reference]],metron,11,FALSE)</f>
        <v>1.980803571428571</v>
      </c>
      <c r="BT1047">
        <f>VLOOKUP(Table3[[#This Row],[Reference]],metron,12,FALSE)</f>
        <v>0.85357142857142854</v>
      </c>
      <c r="BU1047">
        <f>VLOOKUP(Table3[[#This Row],[Reference]],metron,13,FALSE)</f>
        <v>0.8683035714285714</v>
      </c>
      <c r="BV1047">
        <f>VLOOKUP(Table3[[#This Row],[Reference]],metron,14,FALSE)</f>
        <v>0.36607142857142849</v>
      </c>
      <c r="BW1047">
        <f>VLOOKUP(Table3[[#This Row],[Reference]],metron,15,FALSE)</f>
        <v>15.03980099502488</v>
      </c>
      <c r="BX1047">
        <f>VLOOKUP(Table3[[#This Row],[Reference]],metron,16,FALSE)</f>
        <v>8.6326699834162515</v>
      </c>
      <c r="BY1047">
        <f>VLOOKUP(Table3[[#This Row],[Reference]],metron,17,FALSE)</f>
        <v>6.5189234650967203</v>
      </c>
      <c r="BZ1047">
        <f>VLOOKUP(Table3[[#This Row],[Reference]],metron,18,FALSE)</f>
        <v>3.4507989907485279</v>
      </c>
      <c r="CA1047">
        <f>VLOOKUP(Table3[[#This Row],[Reference]],metron,19,FALSE)</f>
        <v>8.5208775299281605</v>
      </c>
      <c r="CB1047">
        <f>VLOOKUP(Table3[[#This Row],[Reference]],metron,20,FALSE)</f>
        <v>5.181870992667724</v>
      </c>
      <c r="CC1047">
        <f>VLOOKUP(Table3[[#This Row],[Reference]],metron,21,FALSE)</f>
        <v>12.48566610455312</v>
      </c>
      <c r="CD1047">
        <f>VLOOKUP(Table3[[#This Row],[Reference]],metron,22,FALSE)</f>
        <v>13.573355817875211</v>
      </c>
      <c r="CE1047">
        <f>VLOOKUP(Table3[[#This Row],[Reference]],metron,23,FALSE)</f>
        <v>1.395273023634882</v>
      </c>
      <c r="CF1047">
        <f>VLOOKUP(Table3[[#This Row],[Reference]],metron,24,FALSE)</f>
        <v>2.0586797066014668</v>
      </c>
      <c r="CG1047">
        <f>VLOOKUP(Table3[[#This Row],[Reference]],metron,25,FALSE)</f>
        <v>6.8459657701711488E-2</v>
      </c>
      <c r="CH1047">
        <f>VLOOKUP(Table3[[#This Row],[Reference]],metron,26,FALSE)</f>
        <v>0.12713936430317849</v>
      </c>
    </row>
    <row r="1048" spans="1:86" hidden="1" x14ac:dyDescent="0.45">
      <c r="A1048">
        <v>1641772800</v>
      </c>
      <c r="B1048" t="s">
        <v>1512</v>
      </c>
      <c r="C1048" t="s">
        <v>64</v>
      </c>
      <c r="D1048" t="s">
        <v>65</v>
      </c>
      <c r="E1048" t="s">
        <v>666</v>
      </c>
      <c r="F1048" t="s">
        <v>699</v>
      </c>
      <c r="G1048" t="s">
        <v>678</v>
      </c>
      <c r="H1048">
        <v>1</v>
      </c>
      <c r="I1048">
        <v>1.38</v>
      </c>
      <c r="J1048">
        <v>0.63</v>
      </c>
      <c r="K1048">
        <v>1.47</v>
      </c>
      <c r="L1048">
        <v>0.72</v>
      </c>
      <c r="M1048">
        <v>3</v>
      </c>
      <c r="N1048">
        <v>0</v>
      </c>
      <c r="O1048">
        <v>3</v>
      </c>
      <c r="P1048">
        <v>3</v>
      </c>
      <c r="Q1048">
        <v>3</v>
      </c>
      <c r="R1048">
        <v>0</v>
      </c>
      <c r="S1048" t="s">
        <v>1513</v>
      </c>
      <c r="U1048">
        <v>3</v>
      </c>
      <c r="V1048">
        <v>4</v>
      </c>
      <c r="W1048">
        <v>1</v>
      </c>
      <c r="X1048">
        <v>0</v>
      </c>
      <c r="Y1048">
        <v>2</v>
      </c>
      <c r="Z1048">
        <v>0</v>
      </c>
      <c r="AA1048">
        <v>0</v>
      </c>
      <c r="AB1048">
        <v>1</v>
      </c>
      <c r="AC1048">
        <v>1</v>
      </c>
      <c r="AD1048">
        <v>1</v>
      </c>
      <c r="AE1048">
        <v>14</v>
      </c>
      <c r="AF1048">
        <v>9</v>
      </c>
      <c r="AG1048">
        <v>9</v>
      </c>
      <c r="AH1048">
        <v>2</v>
      </c>
      <c r="AI1048">
        <v>5</v>
      </c>
      <c r="AJ1048">
        <v>7</v>
      </c>
      <c r="AK1048">
        <v>17</v>
      </c>
      <c r="AL1048">
        <v>12</v>
      </c>
      <c r="AM1048">
        <v>61</v>
      </c>
      <c r="AN1048">
        <v>39</v>
      </c>
      <c r="AO1048">
        <v>1.99</v>
      </c>
      <c r="AP1048">
        <v>1</v>
      </c>
      <c r="AQ1048">
        <v>2.2599999999999998</v>
      </c>
      <c r="AR1048">
        <v>38</v>
      </c>
      <c r="AS1048">
        <v>75</v>
      </c>
      <c r="AT1048">
        <v>44</v>
      </c>
      <c r="AU1048">
        <v>13</v>
      </c>
      <c r="AV1048">
        <v>0</v>
      </c>
      <c r="AW1048">
        <v>13</v>
      </c>
      <c r="AX1048">
        <v>82</v>
      </c>
      <c r="AY1048">
        <v>44</v>
      </c>
      <c r="AZ1048">
        <v>76</v>
      </c>
      <c r="BA1048">
        <v>7.76</v>
      </c>
      <c r="BB1048">
        <v>5.01</v>
      </c>
      <c r="BC1048">
        <v>1.8</v>
      </c>
      <c r="BD1048">
        <v>3.2</v>
      </c>
      <c r="BE1048">
        <v>4.4000000000000004</v>
      </c>
      <c r="BF1048">
        <f>(1/BC1048+1/BD1048+1/BE1048-1)/3</f>
        <v>3.1776094276094291E-2</v>
      </c>
      <c r="BG1048">
        <f>1/Table3[[#This Row],[odds_ft_home_team_win]]-Table3[[#This Row],[Margin/3]]</f>
        <v>0.52377946127946129</v>
      </c>
      <c r="BH1048">
        <f>1/Table3[[#This Row],[odds_ft_draw]]-Table3[[#This Row],[Margin/3]]</f>
        <v>0.28072390572390571</v>
      </c>
      <c r="BI1048">
        <f>1/Table3[[#This Row],[odds_ft_away_team_win]]-Table3[[#This Row],[Margin/3]]</f>
        <v>0.19549663299663297</v>
      </c>
      <c r="BJ1048">
        <f>MROUND(Table3[[#This Row],[ProbH]]*100,2)/100</f>
        <v>0.52</v>
      </c>
      <c r="BK1048">
        <v>0</v>
      </c>
      <c r="BL1048">
        <v>2.29</v>
      </c>
      <c r="BM1048">
        <v>0</v>
      </c>
      <c r="BN1048">
        <v>0</v>
      </c>
      <c r="BO1048">
        <v>0</v>
      </c>
      <c r="BP1048">
        <v>0</v>
      </c>
      <c r="BQ1048" t="s">
        <v>669</v>
      </c>
      <c r="BR1048">
        <f>VLOOKUP(Table3[[#This Row],[Reference]],metron,10,FALSE)</f>
        <v>2.5967403582378576</v>
      </c>
      <c r="BS1048">
        <f>VLOOKUP(Table3[[#This Row],[Reference]],metron,11,FALSE)</f>
        <v>1.625948039373891</v>
      </c>
      <c r="BT1048">
        <f>VLOOKUP(Table3[[#This Row],[Reference]],metron,12,FALSE)</f>
        <v>0.97079231886396644</v>
      </c>
      <c r="BU1048">
        <f>VLOOKUP(Table3[[#This Row],[Reference]],metron,13,FALSE)</f>
        <v>0.71433182698515174</v>
      </c>
      <c r="BV1048">
        <f>VLOOKUP(Table3[[#This Row],[Reference]],metron,14,FALSE)</f>
        <v>0.43011620400258233</v>
      </c>
      <c r="BW1048">
        <f>VLOOKUP(Table3[[#This Row],[Reference]],metron,15,FALSE)</f>
        <v>13.39951055368614</v>
      </c>
      <c r="BX1048">
        <f>VLOOKUP(Table3[[#This Row],[Reference]],metron,16,FALSE)</f>
        <v>9.4252064851636579</v>
      </c>
      <c r="BY1048">
        <f>VLOOKUP(Table3[[#This Row],[Reference]],metron,17,FALSE)</f>
        <v>5.7628422023992618</v>
      </c>
      <c r="BZ1048">
        <f>VLOOKUP(Table3[[#This Row],[Reference]],metron,18,FALSE)</f>
        <v>3.9375576745616732</v>
      </c>
      <c r="CA1048">
        <f>VLOOKUP(Table3[[#This Row],[Reference]],metron,19,FALSE)</f>
        <v>7.636668351286878</v>
      </c>
      <c r="CB1048">
        <f>VLOOKUP(Table3[[#This Row],[Reference]],metron,20,FALSE)</f>
        <v>5.4876488106019847</v>
      </c>
      <c r="CC1048">
        <f>VLOOKUP(Table3[[#This Row],[Reference]],metron,21,FALSE)</f>
        <v>12.460420531849101</v>
      </c>
      <c r="CD1048">
        <f>VLOOKUP(Table3[[#This Row],[Reference]],metron,22,FALSE)</f>
        <v>13.44897959183673</v>
      </c>
      <c r="CE1048">
        <f>VLOOKUP(Table3[[#This Row],[Reference]],metron,23,FALSE)</f>
        <v>1.462202380952381</v>
      </c>
      <c r="CF1048">
        <f>VLOOKUP(Table3[[#This Row],[Reference]],metron,24,FALSE)</f>
        <v>2.01547619047619</v>
      </c>
      <c r="CG1048">
        <f>VLOOKUP(Table3[[#This Row],[Reference]],metron,25,FALSE)</f>
        <v>7.7380952380952384E-2</v>
      </c>
      <c r="CH1048">
        <f>VLOOKUP(Table3[[#This Row],[Reference]],metron,26,FALSE)</f>
        <v>0.13754093480202439</v>
      </c>
    </row>
    <row r="1049" spans="1:86" hidden="1" x14ac:dyDescent="0.45">
      <c r="A1049">
        <v>1641870000</v>
      </c>
      <c r="B1049" t="s">
        <v>1514</v>
      </c>
      <c r="C1049" t="s">
        <v>64</v>
      </c>
      <c r="D1049" t="s">
        <v>65</v>
      </c>
      <c r="E1049" t="s">
        <v>682</v>
      </c>
      <c r="F1049" t="s">
        <v>705</v>
      </c>
      <c r="G1049" t="s">
        <v>720</v>
      </c>
      <c r="H1049">
        <v>1</v>
      </c>
      <c r="I1049">
        <v>1.45</v>
      </c>
      <c r="J1049">
        <v>1.22</v>
      </c>
      <c r="K1049">
        <v>1.58</v>
      </c>
      <c r="L1049">
        <v>1.29</v>
      </c>
      <c r="M1049">
        <v>5</v>
      </c>
      <c r="N1049">
        <v>0</v>
      </c>
      <c r="O1049">
        <v>5</v>
      </c>
      <c r="P1049">
        <v>1</v>
      </c>
      <c r="Q1049">
        <v>1</v>
      </c>
      <c r="R1049">
        <v>0</v>
      </c>
      <c r="S1049" t="s">
        <v>1515</v>
      </c>
      <c r="U1049">
        <v>7</v>
      </c>
      <c r="V1049">
        <v>2</v>
      </c>
      <c r="W1049">
        <v>3</v>
      </c>
      <c r="X1049">
        <v>0</v>
      </c>
      <c r="Y1049">
        <v>2</v>
      </c>
      <c r="Z1049">
        <v>0</v>
      </c>
      <c r="AA1049">
        <v>0</v>
      </c>
      <c r="AB1049">
        <v>3</v>
      </c>
      <c r="AC1049">
        <v>1</v>
      </c>
      <c r="AD1049">
        <v>1</v>
      </c>
      <c r="AE1049">
        <v>28</v>
      </c>
      <c r="AF1049">
        <v>5</v>
      </c>
      <c r="AG1049">
        <v>14</v>
      </c>
      <c r="AH1049">
        <v>3</v>
      </c>
      <c r="AI1049">
        <v>14</v>
      </c>
      <c r="AJ1049">
        <v>2</v>
      </c>
      <c r="AK1049">
        <v>16</v>
      </c>
      <c r="AL1049">
        <v>12</v>
      </c>
      <c r="AM1049">
        <v>45</v>
      </c>
      <c r="AN1049">
        <v>55</v>
      </c>
      <c r="AO1049">
        <v>3.01</v>
      </c>
      <c r="AP1049">
        <v>0.7</v>
      </c>
      <c r="AQ1049">
        <v>2.2200000000000002</v>
      </c>
      <c r="AR1049">
        <v>30</v>
      </c>
      <c r="AS1049">
        <v>62</v>
      </c>
      <c r="AT1049">
        <v>40</v>
      </c>
      <c r="AU1049">
        <v>30</v>
      </c>
      <c r="AV1049">
        <v>5</v>
      </c>
      <c r="AW1049">
        <v>26</v>
      </c>
      <c r="AX1049">
        <v>62</v>
      </c>
      <c r="AY1049">
        <v>29</v>
      </c>
      <c r="AZ1049">
        <v>72</v>
      </c>
      <c r="BA1049">
        <v>8.94</v>
      </c>
      <c r="BB1049">
        <v>4.78</v>
      </c>
      <c r="BC1049">
        <v>1.7</v>
      </c>
      <c r="BD1049">
        <v>3.45</v>
      </c>
      <c r="BE1049">
        <v>4</v>
      </c>
      <c r="BF1049">
        <f>(1/BC1049+1/BD1049+1/BE1049-1)/3</f>
        <v>4.2696788860471756E-2</v>
      </c>
      <c r="BG1049">
        <f>1/Table3[[#This Row],[odds_ft_home_team_win]]-Table3[[#This Row],[Margin/3]]</f>
        <v>0.54553850525717529</v>
      </c>
      <c r="BH1049">
        <f>1/Table3[[#This Row],[odds_ft_draw]]-Table3[[#This Row],[Margin/3]]</f>
        <v>0.24715828360329636</v>
      </c>
      <c r="BI1049">
        <f>1/Table3[[#This Row],[odds_ft_away_team_win]]-Table3[[#This Row],[Margin/3]]</f>
        <v>0.20730321113952824</v>
      </c>
      <c r="BJ1049">
        <f>MROUND(Table3[[#This Row],[ProbH]]*100,2)/100</f>
        <v>0.54</v>
      </c>
      <c r="BK1049">
        <v>1.36</v>
      </c>
      <c r="BL1049">
        <v>1.78</v>
      </c>
      <c r="BM1049">
        <v>4</v>
      </c>
      <c r="BN1049">
        <v>7</v>
      </c>
      <c r="BO1049">
        <v>1.91</v>
      </c>
      <c r="BP1049">
        <v>1.8</v>
      </c>
      <c r="BQ1049" t="s">
        <v>675</v>
      </c>
      <c r="BR1049">
        <f>VLOOKUP(Table3[[#This Row],[Reference]],metron,10,FALSE)</f>
        <v>2.6359702267612941</v>
      </c>
      <c r="BS1049">
        <f>VLOOKUP(Table3[[#This Row],[Reference]],metron,11,FALSE)</f>
        <v>1.684957590444867</v>
      </c>
      <c r="BT1049">
        <f>VLOOKUP(Table3[[#This Row],[Reference]],metron,12,FALSE)</f>
        <v>0.95101263631642718</v>
      </c>
      <c r="BU1049">
        <f>VLOOKUP(Table3[[#This Row],[Reference]],metron,13,FALSE)</f>
        <v>0.72650164445213783</v>
      </c>
      <c r="BV1049">
        <f>VLOOKUP(Table3[[#This Row],[Reference]],metron,14,FALSE)</f>
        <v>0.42097974727367138</v>
      </c>
      <c r="BW1049">
        <f>VLOOKUP(Table3[[#This Row],[Reference]],metron,15,FALSE)</f>
        <v>13.338806970509379</v>
      </c>
      <c r="BX1049">
        <f>VLOOKUP(Table3[[#This Row],[Reference]],metron,16,FALSE)</f>
        <v>9.2530160857908843</v>
      </c>
      <c r="BY1049">
        <f>VLOOKUP(Table3[[#This Row],[Reference]],metron,17,FALSE)</f>
        <v>5.9915081521739131</v>
      </c>
      <c r="BZ1049">
        <f>VLOOKUP(Table3[[#This Row],[Reference]],metron,18,FALSE)</f>
        <v>3.9772418478260869</v>
      </c>
      <c r="CA1049">
        <f>VLOOKUP(Table3[[#This Row],[Reference]],metron,19,FALSE)</f>
        <v>7.3472988183354664</v>
      </c>
      <c r="CB1049">
        <f>VLOOKUP(Table3[[#This Row],[Reference]],metron,20,FALSE)</f>
        <v>5.2757742379647974</v>
      </c>
      <c r="CC1049">
        <f>VLOOKUP(Table3[[#This Row],[Reference]],metron,21,FALSE)</f>
        <v>12.59428182437032</v>
      </c>
      <c r="CD1049">
        <f>VLOOKUP(Table3[[#This Row],[Reference]],metron,22,FALSE)</f>
        <v>13.577944179714089</v>
      </c>
      <c r="CE1049">
        <f>VLOOKUP(Table3[[#This Row],[Reference]],metron,23,FALSE)</f>
        <v>1.4276913099870301</v>
      </c>
      <c r="CF1049">
        <f>VLOOKUP(Table3[[#This Row],[Reference]],metron,24,FALSE)</f>
        <v>1.940985732814527</v>
      </c>
      <c r="CG1049">
        <f>VLOOKUP(Table3[[#This Row],[Reference]],metron,25,FALSE)</f>
        <v>8.0739299610894946E-2</v>
      </c>
      <c r="CH1049">
        <f>VLOOKUP(Table3[[#This Row],[Reference]],metron,26,FALSE)</f>
        <v>0.12743190661478601</v>
      </c>
    </row>
    <row r="1050" spans="1:86" hidden="1" x14ac:dyDescent="0.45">
      <c r="A1050">
        <v>1642039560</v>
      </c>
      <c r="B1050" t="s">
        <v>1516</v>
      </c>
      <c r="C1050" t="s">
        <v>64</v>
      </c>
      <c r="D1050" t="s">
        <v>65</v>
      </c>
      <c r="E1050" t="s">
        <v>672</v>
      </c>
      <c r="F1050" t="s">
        <v>661</v>
      </c>
      <c r="G1050" t="s">
        <v>717</v>
      </c>
      <c r="H1050">
        <v>1</v>
      </c>
      <c r="I1050">
        <v>1.64</v>
      </c>
      <c r="J1050">
        <v>1.1000000000000001</v>
      </c>
      <c r="K1050">
        <v>1.58</v>
      </c>
      <c r="L1050">
        <v>1.48</v>
      </c>
      <c r="M1050">
        <v>1</v>
      </c>
      <c r="N1050">
        <v>1</v>
      </c>
      <c r="O1050">
        <v>2</v>
      </c>
      <c r="P1050">
        <v>0</v>
      </c>
      <c r="Q1050">
        <v>0</v>
      </c>
      <c r="R1050">
        <v>0</v>
      </c>
      <c r="S1050">
        <v>50</v>
      </c>
      <c r="T1050" t="s">
        <v>77</v>
      </c>
      <c r="U1050">
        <v>3</v>
      </c>
      <c r="V1050">
        <v>4</v>
      </c>
      <c r="W1050">
        <v>3</v>
      </c>
      <c r="X1050">
        <v>0</v>
      </c>
      <c r="Y1050">
        <v>3</v>
      </c>
      <c r="Z1050">
        <v>0</v>
      </c>
      <c r="AA1050">
        <v>1</v>
      </c>
      <c r="AB1050">
        <v>2</v>
      </c>
      <c r="AC1050">
        <v>1</v>
      </c>
      <c r="AD1050">
        <v>2</v>
      </c>
      <c r="AE1050">
        <v>10</v>
      </c>
      <c r="AF1050">
        <v>16</v>
      </c>
      <c r="AG1050">
        <v>6</v>
      </c>
      <c r="AH1050">
        <v>5</v>
      </c>
      <c r="AI1050">
        <v>4</v>
      </c>
      <c r="AJ1050">
        <v>11</v>
      </c>
      <c r="AK1050">
        <v>11</v>
      </c>
      <c r="AL1050">
        <v>10</v>
      </c>
      <c r="AM1050">
        <v>43</v>
      </c>
      <c r="AN1050">
        <v>57</v>
      </c>
      <c r="AO1050">
        <v>1.3</v>
      </c>
      <c r="AP1050">
        <v>1.6</v>
      </c>
      <c r="AQ1050">
        <v>2.2599999999999998</v>
      </c>
      <c r="AR1050">
        <v>58</v>
      </c>
      <c r="AS1050">
        <v>82</v>
      </c>
      <c r="AT1050">
        <v>44</v>
      </c>
      <c r="AU1050">
        <v>10</v>
      </c>
      <c r="AV1050">
        <v>0</v>
      </c>
      <c r="AW1050">
        <v>25</v>
      </c>
      <c r="AX1050">
        <v>58</v>
      </c>
      <c r="AY1050">
        <v>48</v>
      </c>
      <c r="AZ1050">
        <v>82</v>
      </c>
      <c r="BA1050">
        <v>10.81</v>
      </c>
      <c r="BB1050">
        <v>3.67</v>
      </c>
      <c r="BC1050">
        <v>2.04</v>
      </c>
      <c r="BD1050">
        <v>3.35</v>
      </c>
      <c r="BE1050">
        <v>3.4</v>
      </c>
      <c r="BF1050">
        <f>(1/BC1050+1/BD1050+1/BE1050-1)/3</f>
        <v>2.7607062725587772E-2</v>
      </c>
      <c r="BG1050">
        <f>1/Table3[[#This Row],[odds_ft_home_team_win]]-Table3[[#This Row],[Margin/3]]</f>
        <v>0.46258901570578476</v>
      </c>
      <c r="BH1050">
        <f>1/Table3[[#This Row],[odds_ft_draw]]-Table3[[#This Row],[Margin/3]]</f>
        <v>0.27090039996097937</v>
      </c>
      <c r="BI1050">
        <f>1/Table3[[#This Row],[odds_ft_away_team_win]]-Table3[[#This Row],[Margin/3]]</f>
        <v>0.26651058433323577</v>
      </c>
      <c r="BJ1050">
        <f>MROUND(Table3[[#This Row],[ProbH]]*100,2)/100</f>
        <v>0.46</v>
      </c>
      <c r="BK1050">
        <v>1.4</v>
      </c>
      <c r="BL1050">
        <v>2.15</v>
      </c>
      <c r="BM1050">
        <v>4.2</v>
      </c>
      <c r="BN1050">
        <v>8</v>
      </c>
      <c r="BO1050">
        <v>1.91</v>
      </c>
      <c r="BP1050">
        <v>1.8</v>
      </c>
      <c r="BQ1050" t="s">
        <v>729</v>
      </c>
      <c r="BR1050">
        <f>VLOOKUP(Table3[[#This Row],[Reference]],metron,10,FALSE)</f>
        <v>2.5405629139072849</v>
      </c>
      <c r="BS1050">
        <f>VLOOKUP(Table3[[#This Row],[Reference]],metron,11,FALSE)</f>
        <v>1.4888836329233679</v>
      </c>
      <c r="BT1050">
        <f>VLOOKUP(Table3[[#This Row],[Reference]],metron,12,FALSE)</f>
        <v>1.0516792809839171</v>
      </c>
      <c r="BU1050">
        <f>VLOOKUP(Table3[[#This Row],[Reference]],metron,13,FALSE)</f>
        <v>0.64581362346263005</v>
      </c>
      <c r="BV1050">
        <f>VLOOKUP(Table3[[#This Row],[Reference]],metron,14,FALSE)</f>
        <v>0.45364238410596031</v>
      </c>
      <c r="BW1050">
        <f>VLOOKUP(Table3[[#This Row],[Reference]],metron,15,FALSE)</f>
        <v>12.686892177589851</v>
      </c>
      <c r="BX1050">
        <f>VLOOKUP(Table3[[#This Row],[Reference]],metron,16,FALSE)</f>
        <v>9.8059196617336148</v>
      </c>
      <c r="BY1050">
        <f>VLOOKUP(Table3[[#This Row],[Reference]],metron,17,FALSE)</f>
        <v>5.3198121263877027</v>
      </c>
      <c r="BZ1050">
        <f>VLOOKUP(Table3[[#This Row],[Reference]],metron,18,FALSE)</f>
        <v>4.0954312553373189</v>
      </c>
      <c r="CA1050">
        <f>VLOOKUP(Table3[[#This Row],[Reference]],metron,19,FALSE)</f>
        <v>7.3670800512021479</v>
      </c>
      <c r="CB1050">
        <f>VLOOKUP(Table3[[#This Row],[Reference]],metron,20,FALSE)</f>
        <v>5.710488406396296</v>
      </c>
      <c r="CC1050">
        <f>VLOOKUP(Table3[[#This Row],[Reference]],metron,21,FALSE)</f>
        <v>13.0488908033599</v>
      </c>
      <c r="CD1050">
        <f>VLOOKUP(Table3[[#This Row],[Reference]],metron,22,FALSE)</f>
        <v>13.714839543398661</v>
      </c>
      <c r="CE1050">
        <f>VLOOKUP(Table3[[#This Row],[Reference]],metron,23,FALSE)</f>
        <v>1.567523459812322</v>
      </c>
      <c r="CF1050">
        <f>VLOOKUP(Table3[[#This Row],[Reference]],metron,24,FALSE)</f>
        <v>1.951040391676867</v>
      </c>
      <c r="CG1050">
        <f>VLOOKUP(Table3[[#This Row],[Reference]],metron,25,FALSE)</f>
        <v>8.3027335781313744E-2</v>
      </c>
      <c r="CH1050">
        <f>VLOOKUP(Table3[[#This Row],[Reference]],metron,26,FALSE)</f>
        <v>0.13117095063239501</v>
      </c>
    </row>
    <row r="1051" spans="1:86" hidden="1" x14ac:dyDescent="0.45">
      <c r="A1051">
        <v>1642208400</v>
      </c>
      <c r="B1051" t="s">
        <v>1517</v>
      </c>
      <c r="C1051" t="s">
        <v>64</v>
      </c>
      <c r="D1051" t="s">
        <v>65</v>
      </c>
      <c r="E1051" t="s">
        <v>683</v>
      </c>
      <c r="F1051" t="s">
        <v>682</v>
      </c>
      <c r="G1051" t="s">
        <v>725</v>
      </c>
      <c r="H1051">
        <v>2</v>
      </c>
      <c r="I1051">
        <v>1.38</v>
      </c>
      <c r="J1051">
        <v>1.36</v>
      </c>
      <c r="K1051">
        <v>1.24</v>
      </c>
      <c r="L1051">
        <v>1.1000000000000001</v>
      </c>
      <c r="M1051">
        <v>1</v>
      </c>
      <c r="N1051">
        <v>3</v>
      </c>
      <c r="O1051">
        <v>4</v>
      </c>
      <c r="P1051">
        <v>3</v>
      </c>
      <c r="Q1051">
        <v>1</v>
      </c>
      <c r="R1051">
        <v>2</v>
      </c>
      <c r="S1051">
        <v>4</v>
      </c>
      <c r="T1051" t="s">
        <v>1518</v>
      </c>
      <c r="U1051">
        <v>8</v>
      </c>
      <c r="V1051">
        <v>6</v>
      </c>
      <c r="W1051">
        <v>0</v>
      </c>
      <c r="X1051">
        <v>0</v>
      </c>
      <c r="Y1051">
        <v>2</v>
      </c>
      <c r="Z1051">
        <v>1</v>
      </c>
      <c r="AA1051">
        <v>0</v>
      </c>
      <c r="AB1051">
        <v>0</v>
      </c>
      <c r="AC1051">
        <v>1</v>
      </c>
      <c r="AD1051">
        <v>2</v>
      </c>
      <c r="AE1051">
        <v>27</v>
      </c>
      <c r="AF1051">
        <v>16</v>
      </c>
      <c r="AG1051">
        <v>5</v>
      </c>
      <c r="AH1051">
        <v>8</v>
      </c>
      <c r="AI1051">
        <v>22</v>
      </c>
      <c r="AJ1051">
        <v>8</v>
      </c>
      <c r="AK1051">
        <v>7</v>
      </c>
      <c r="AL1051">
        <v>7</v>
      </c>
      <c r="AM1051">
        <v>44</v>
      </c>
      <c r="AN1051">
        <v>56</v>
      </c>
      <c r="AO1051">
        <v>2.39</v>
      </c>
      <c r="AP1051">
        <v>1.82</v>
      </c>
      <c r="AQ1051">
        <v>2.17</v>
      </c>
      <c r="AR1051">
        <v>40</v>
      </c>
      <c r="AS1051">
        <v>66</v>
      </c>
      <c r="AT1051">
        <v>40</v>
      </c>
      <c r="AU1051">
        <v>16</v>
      </c>
      <c r="AV1051">
        <v>7</v>
      </c>
      <c r="AW1051">
        <v>22</v>
      </c>
      <c r="AX1051">
        <v>79</v>
      </c>
      <c r="AY1051">
        <v>25</v>
      </c>
      <c r="AZ1051">
        <v>77</v>
      </c>
      <c r="BA1051">
        <v>6.95</v>
      </c>
      <c r="BB1051">
        <v>6.02</v>
      </c>
      <c r="BC1051">
        <v>2.7</v>
      </c>
      <c r="BD1051">
        <v>3</v>
      </c>
      <c r="BE1051">
        <v>2.5</v>
      </c>
      <c r="BF1051">
        <f>(1/BC1051+1/BD1051+1/BE1051-1)/3</f>
        <v>3.4567901234567877E-2</v>
      </c>
      <c r="BG1051">
        <f>1/Table3[[#This Row],[odds_ft_home_team_win]]-Table3[[#This Row],[Margin/3]]</f>
        <v>0.33580246913580247</v>
      </c>
      <c r="BH1051">
        <f>1/Table3[[#This Row],[odds_ft_draw]]-Table3[[#This Row],[Margin/3]]</f>
        <v>0.29876543209876544</v>
      </c>
      <c r="BI1051">
        <f>1/Table3[[#This Row],[odds_ft_away_team_win]]-Table3[[#This Row],[Margin/3]]</f>
        <v>0.36543209876543215</v>
      </c>
      <c r="BJ1051">
        <f>MROUND(Table3[[#This Row],[ProbH]]*100,2)/100</f>
        <v>0.34</v>
      </c>
      <c r="BK1051">
        <v>1.42</v>
      </c>
      <c r="BL1051">
        <v>2.2000000000000002</v>
      </c>
      <c r="BM1051">
        <v>4.33</v>
      </c>
      <c r="BN1051">
        <v>7.5</v>
      </c>
      <c r="BO1051">
        <v>1.95</v>
      </c>
      <c r="BP1051">
        <v>1.8</v>
      </c>
      <c r="BQ1051" t="s">
        <v>726</v>
      </c>
      <c r="BR1051">
        <f>VLOOKUP(Table3[[#This Row],[Reference]],metron,10,FALSE)</f>
        <v>2.5229727551184897</v>
      </c>
      <c r="BS1051">
        <f>VLOOKUP(Table3[[#This Row],[Reference]],metron,11,FALSE)</f>
        <v>1.228921489601805</v>
      </c>
      <c r="BT1051">
        <f>VLOOKUP(Table3[[#This Row],[Reference]],metron,12,FALSE)</f>
        <v>1.2940512655166849</v>
      </c>
      <c r="BU1051">
        <f>VLOOKUP(Table3[[#This Row],[Reference]],metron,13,FALSE)</f>
        <v>0.53240890035472432</v>
      </c>
      <c r="BV1051">
        <f>VLOOKUP(Table3[[#This Row],[Reference]],metron,14,FALSE)</f>
        <v>0.56514027732989358</v>
      </c>
      <c r="BW1051">
        <f>VLOOKUP(Table3[[#This Row],[Reference]],metron,15,FALSE)</f>
        <v>11.417888124439131</v>
      </c>
      <c r="BX1051">
        <f>VLOOKUP(Table3[[#This Row],[Reference]],metron,16,FALSE)</f>
        <v>10.76308704756207</v>
      </c>
      <c r="BY1051">
        <f>VLOOKUP(Table3[[#This Row],[Reference]],metron,17,FALSE)</f>
        <v>4.8317672021824798</v>
      </c>
      <c r="BZ1051">
        <f>VLOOKUP(Table3[[#This Row],[Reference]],metron,18,FALSE)</f>
        <v>4.6698999696877843</v>
      </c>
      <c r="CA1051">
        <f>VLOOKUP(Table3[[#This Row],[Reference]],metron,19,FALSE)</f>
        <v>6.5861209222566508</v>
      </c>
      <c r="CB1051">
        <f>VLOOKUP(Table3[[#This Row],[Reference]],metron,20,FALSE)</f>
        <v>6.093187077874286</v>
      </c>
      <c r="CC1051">
        <f>VLOOKUP(Table3[[#This Row],[Reference]],metron,21,FALSE)</f>
        <v>12.685679611650491</v>
      </c>
      <c r="CD1051">
        <f>VLOOKUP(Table3[[#This Row],[Reference]],metron,22,FALSE)</f>
        <v>13.02639563106796</v>
      </c>
      <c r="CE1051">
        <f>VLOOKUP(Table3[[#This Row],[Reference]],metron,23,FALSE)</f>
        <v>1.6481211768132831</v>
      </c>
      <c r="CF1051">
        <f>VLOOKUP(Table3[[#This Row],[Reference]],metron,24,FALSE)</f>
        <v>1.8572676958928049</v>
      </c>
      <c r="CG1051">
        <f>VLOOKUP(Table3[[#This Row],[Reference]],metron,25,FALSE)</f>
        <v>9.641712787649287E-2</v>
      </c>
      <c r="CH1051">
        <f>VLOOKUP(Table3[[#This Row],[Reference]],metron,26,FALSE)</f>
        <v>0.11302068161957469</v>
      </c>
    </row>
    <row r="1052" spans="1:86" hidden="1" x14ac:dyDescent="0.45">
      <c r="A1052">
        <v>1642215600</v>
      </c>
      <c r="B1052" t="s">
        <v>1519</v>
      </c>
      <c r="C1052" t="s">
        <v>64</v>
      </c>
      <c r="D1052" t="s">
        <v>65</v>
      </c>
      <c r="E1052" t="s">
        <v>660</v>
      </c>
      <c r="F1052" t="s">
        <v>704</v>
      </c>
      <c r="G1052" t="s">
        <v>673</v>
      </c>
      <c r="H1052">
        <v>2</v>
      </c>
      <c r="I1052">
        <v>1.5</v>
      </c>
      <c r="J1052">
        <v>1.0900000000000001</v>
      </c>
      <c r="K1052">
        <v>1.24</v>
      </c>
      <c r="L1052">
        <v>1.05</v>
      </c>
      <c r="M1052">
        <v>0</v>
      </c>
      <c r="N1052">
        <v>4</v>
      </c>
      <c r="O1052">
        <v>4</v>
      </c>
      <c r="P1052">
        <v>3</v>
      </c>
      <c r="Q1052">
        <v>0</v>
      </c>
      <c r="R1052">
        <v>3</v>
      </c>
      <c r="T1052" t="s">
        <v>1520</v>
      </c>
      <c r="U1052">
        <v>5</v>
      </c>
      <c r="V1052">
        <v>4</v>
      </c>
      <c r="W1052">
        <v>1</v>
      </c>
      <c r="X1052">
        <v>0</v>
      </c>
      <c r="Y1052">
        <v>2</v>
      </c>
      <c r="Z1052">
        <v>0</v>
      </c>
      <c r="AA1052">
        <v>0</v>
      </c>
      <c r="AB1052">
        <v>1</v>
      </c>
      <c r="AC1052">
        <v>1</v>
      </c>
      <c r="AD1052">
        <v>1</v>
      </c>
      <c r="AE1052">
        <v>6</v>
      </c>
      <c r="AF1052">
        <v>22</v>
      </c>
      <c r="AG1052">
        <v>5</v>
      </c>
      <c r="AH1052">
        <v>9</v>
      </c>
      <c r="AI1052">
        <v>1</v>
      </c>
      <c r="AJ1052">
        <v>13</v>
      </c>
      <c r="AK1052">
        <v>13</v>
      </c>
      <c r="AL1052">
        <v>12</v>
      </c>
      <c r="AM1052">
        <v>63</v>
      </c>
      <c r="AN1052">
        <v>37</v>
      </c>
      <c r="AO1052">
        <v>0.99</v>
      </c>
      <c r="AP1052">
        <v>2.27</v>
      </c>
      <c r="AQ1052">
        <v>2.5299999999999998</v>
      </c>
      <c r="AR1052">
        <v>54</v>
      </c>
      <c r="AS1052">
        <v>79</v>
      </c>
      <c r="AT1052">
        <v>60</v>
      </c>
      <c r="AU1052">
        <v>14</v>
      </c>
      <c r="AV1052">
        <v>5</v>
      </c>
      <c r="AW1052">
        <v>37</v>
      </c>
      <c r="AX1052">
        <v>68</v>
      </c>
      <c r="AY1052">
        <v>37</v>
      </c>
      <c r="AZ1052">
        <v>87</v>
      </c>
      <c r="BA1052">
        <v>9.89</v>
      </c>
      <c r="BB1052">
        <v>3.75</v>
      </c>
      <c r="BC1052">
        <v>3.15</v>
      </c>
      <c r="BD1052">
        <v>3.1</v>
      </c>
      <c r="BE1052">
        <v>2.25</v>
      </c>
      <c r="BF1052">
        <f>(1/BC1052+1/BD1052+1/BE1052-1)/3</f>
        <v>2.8161802355350707E-2</v>
      </c>
      <c r="BG1052">
        <f>1/Table3[[#This Row],[odds_ft_home_team_win]]-Table3[[#This Row],[Margin/3]]</f>
        <v>0.28929851510496674</v>
      </c>
      <c r="BH1052">
        <f>1/Table3[[#This Row],[odds_ft_draw]]-Table3[[#This Row],[Margin/3]]</f>
        <v>0.29441884280593961</v>
      </c>
      <c r="BI1052">
        <f>1/Table3[[#This Row],[odds_ft_away_team_win]]-Table3[[#This Row],[Margin/3]]</f>
        <v>0.41628264208909371</v>
      </c>
      <c r="BJ1052">
        <f>MROUND(Table3[[#This Row],[ProbH]]*100,2)/100</f>
        <v>0.28000000000000003</v>
      </c>
      <c r="BK1052">
        <v>1.36</v>
      </c>
      <c r="BL1052">
        <v>2.0499999999999998</v>
      </c>
      <c r="BM1052">
        <v>3.75</v>
      </c>
      <c r="BN1052">
        <v>7</v>
      </c>
      <c r="BO1052">
        <v>1.83</v>
      </c>
      <c r="BP1052">
        <v>1.9</v>
      </c>
      <c r="BQ1052" t="s">
        <v>664</v>
      </c>
      <c r="BR1052">
        <f>VLOOKUP(Table3[[#This Row],[Reference]],metron,10,FALSE)</f>
        <v>2.5445607358071678</v>
      </c>
      <c r="BS1052">
        <f>VLOOKUP(Table3[[#This Row],[Reference]],metron,11,FALSE)</f>
        <v>1.128766254360926</v>
      </c>
      <c r="BT1052">
        <f>VLOOKUP(Table3[[#This Row],[Reference]],metron,12,FALSE)</f>
        <v>1.415794481446242</v>
      </c>
      <c r="BU1052">
        <f>VLOOKUP(Table3[[#This Row],[Reference]],metron,13,FALSE)</f>
        <v>0.49635267998731369</v>
      </c>
      <c r="BV1052">
        <f>VLOOKUP(Table3[[#This Row],[Reference]],metron,14,FALSE)</f>
        <v>0.61084681255946716</v>
      </c>
      <c r="BW1052">
        <f>VLOOKUP(Table3[[#This Row],[Reference]],metron,15,FALSE)</f>
        <v>11.04442036836403</v>
      </c>
      <c r="BX1052">
        <f>VLOOKUP(Table3[[#This Row],[Reference]],metron,16,FALSE)</f>
        <v>11.38840736728061</v>
      </c>
      <c r="BY1052">
        <f>VLOOKUP(Table3[[#This Row],[Reference]],metron,17,FALSE)</f>
        <v>4.5379574003276897</v>
      </c>
      <c r="BZ1052">
        <f>VLOOKUP(Table3[[#This Row],[Reference]],metron,18,FALSE)</f>
        <v>4.8481703986892413</v>
      </c>
      <c r="CA1052">
        <f>VLOOKUP(Table3[[#This Row],[Reference]],metron,19,FALSE)</f>
        <v>6.5064629680363399</v>
      </c>
      <c r="CB1052">
        <f>VLOOKUP(Table3[[#This Row],[Reference]],metron,20,FALSE)</f>
        <v>6.540236968591369</v>
      </c>
      <c r="CC1052">
        <f>VLOOKUP(Table3[[#This Row],[Reference]],metron,21,FALSE)</f>
        <v>13.117582417582421</v>
      </c>
      <c r="CD1052">
        <f>VLOOKUP(Table3[[#This Row],[Reference]],metron,22,FALSE)</f>
        <v>13.28241758241758</v>
      </c>
      <c r="CE1052">
        <f>VLOOKUP(Table3[[#This Row],[Reference]],metron,23,FALSE)</f>
        <v>1.792592592592593</v>
      </c>
      <c r="CF1052">
        <f>VLOOKUP(Table3[[#This Row],[Reference]],metron,24,FALSE)</f>
        <v>1.806980433632998</v>
      </c>
      <c r="CG1052">
        <f>VLOOKUP(Table3[[#This Row],[Reference]],metron,25,FALSE)</f>
        <v>0.1047065044949762</v>
      </c>
      <c r="CH1052">
        <f>VLOOKUP(Table3[[#This Row],[Reference]],metron,26,FALSE)</f>
        <v>0.1073506081438392</v>
      </c>
    </row>
    <row r="1053" spans="1:86" hidden="1" x14ac:dyDescent="0.45">
      <c r="A1053">
        <v>1642287600</v>
      </c>
      <c r="B1053" t="s">
        <v>1521</v>
      </c>
      <c r="C1053" t="s">
        <v>64</v>
      </c>
      <c r="D1053" t="s">
        <v>65</v>
      </c>
      <c r="E1053" t="s">
        <v>677</v>
      </c>
      <c r="F1053" t="s">
        <v>688</v>
      </c>
      <c r="G1053" t="s">
        <v>996</v>
      </c>
      <c r="H1053">
        <v>2</v>
      </c>
      <c r="I1053">
        <v>1.5</v>
      </c>
      <c r="J1053">
        <v>1.4</v>
      </c>
      <c r="K1053">
        <v>1.55</v>
      </c>
      <c r="L1053">
        <v>1.25</v>
      </c>
      <c r="M1053">
        <v>1</v>
      </c>
      <c r="N1053">
        <v>0</v>
      </c>
      <c r="O1053">
        <v>1</v>
      </c>
      <c r="P1053">
        <v>0</v>
      </c>
      <c r="Q1053">
        <v>0</v>
      </c>
      <c r="R1053">
        <v>0</v>
      </c>
      <c r="S1053">
        <v>64</v>
      </c>
      <c r="U1053">
        <v>6</v>
      </c>
      <c r="V1053">
        <v>2</v>
      </c>
      <c r="W1053">
        <v>3</v>
      </c>
      <c r="X1053">
        <v>0</v>
      </c>
      <c r="Y1053">
        <v>2</v>
      </c>
      <c r="Z1053">
        <v>0</v>
      </c>
      <c r="AA1053">
        <v>1</v>
      </c>
      <c r="AB1053">
        <v>2</v>
      </c>
      <c r="AC1053">
        <v>1</v>
      </c>
      <c r="AD1053">
        <v>1</v>
      </c>
      <c r="AE1053">
        <v>18</v>
      </c>
      <c r="AF1053">
        <v>10</v>
      </c>
      <c r="AG1053">
        <v>5</v>
      </c>
      <c r="AH1053">
        <v>4</v>
      </c>
      <c r="AI1053">
        <v>13</v>
      </c>
      <c r="AJ1053">
        <v>6</v>
      </c>
      <c r="AK1053">
        <v>16</v>
      </c>
      <c r="AL1053">
        <v>10</v>
      </c>
      <c r="AM1053">
        <v>48</v>
      </c>
      <c r="AN1053">
        <v>52</v>
      </c>
      <c r="AO1053">
        <v>1.92</v>
      </c>
      <c r="AP1053">
        <v>1.19</v>
      </c>
      <c r="AQ1053">
        <v>1.76</v>
      </c>
      <c r="AR1053">
        <v>34</v>
      </c>
      <c r="AS1053">
        <v>55</v>
      </c>
      <c r="AT1053">
        <v>29</v>
      </c>
      <c r="AU1053">
        <v>15</v>
      </c>
      <c r="AV1053">
        <v>0</v>
      </c>
      <c r="AW1053">
        <v>15</v>
      </c>
      <c r="AX1053">
        <v>51</v>
      </c>
      <c r="AY1053">
        <v>33</v>
      </c>
      <c r="AZ1053">
        <v>63</v>
      </c>
      <c r="BA1053">
        <v>8.08</v>
      </c>
      <c r="BB1053">
        <v>3.88</v>
      </c>
      <c r="BC1053">
        <v>1.7</v>
      </c>
      <c r="BD1053">
        <v>3.2</v>
      </c>
      <c r="BE1053">
        <v>4.8</v>
      </c>
      <c r="BF1053">
        <f>(1/BC1053+1/BD1053+1/BE1053-1)/3</f>
        <v>3.6356209150326814E-2</v>
      </c>
      <c r="BG1053">
        <f>1/Table3[[#This Row],[odds_ft_home_team_win]]-Table3[[#This Row],[Margin/3]]</f>
        <v>0.5518790849673203</v>
      </c>
      <c r="BH1053">
        <f>1/Table3[[#This Row],[odds_ft_draw]]-Table3[[#This Row],[Margin/3]]</f>
        <v>0.27614379084967317</v>
      </c>
      <c r="BI1053">
        <f>1/Table3[[#This Row],[odds_ft_away_team_win]]-Table3[[#This Row],[Margin/3]]</f>
        <v>0.17197712418300654</v>
      </c>
      <c r="BJ1053">
        <f>MROUND(Table3[[#This Row],[ProbH]]*100,2)/100</f>
        <v>0.56000000000000005</v>
      </c>
      <c r="BK1053">
        <v>1.4</v>
      </c>
      <c r="BL1053">
        <v>2.25</v>
      </c>
      <c r="BM1053">
        <v>4.33</v>
      </c>
      <c r="BN1053">
        <v>7.5</v>
      </c>
      <c r="BO1053">
        <v>2.15</v>
      </c>
      <c r="BP1053">
        <v>1.66</v>
      </c>
      <c r="BQ1053" t="s">
        <v>733</v>
      </c>
      <c r="BR1053">
        <f>VLOOKUP(Table3[[#This Row],[Reference]],metron,10,FALSE)</f>
        <v>2.6892488954344627</v>
      </c>
      <c r="BS1053">
        <f>VLOOKUP(Table3[[#This Row],[Reference]],metron,11,FALSE)</f>
        <v>1.7546812539448771</v>
      </c>
      <c r="BT1053">
        <f>VLOOKUP(Table3[[#This Row],[Reference]],metron,12,FALSE)</f>
        <v>0.93456764148958549</v>
      </c>
      <c r="BU1053">
        <f>VLOOKUP(Table3[[#This Row],[Reference]],metron,13,FALSE)</f>
        <v>0.77824531874605507</v>
      </c>
      <c r="BV1053">
        <f>VLOOKUP(Table3[[#This Row],[Reference]],metron,14,FALSE)</f>
        <v>0.41237113402061848</v>
      </c>
      <c r="BW1053">
        <f>VLOOKUP(Table3[[#This Row],[Reference]],metron,15,FALSE)</f>
        <v>13.77153558052435</v>
      </c>
      <c r="BX1053">
        <f>VLOOKUP(Table3[[#This Row],[Reference]],metron,16,FALSE)</f>
        <v>9.0445692883895124</v>
      </c>
      <c r="BY1053">
        <f>VLOOKUP(Table3[[#This Row],[Reference]],metron,17,FALSE)</f>
        <v>6.0821292775665396</v>
      </c>
      <c r="BZ1053">
        <f>VLOOKUP(Table3[[#This Row],[Reference]],metron,18,FALSE)</f>
        <v>3.8201520912547529</v>
      </c>
      <c r="CA1053">
        <f>VLOOKUP(Table3[[#This Row],[Reference]],metron,19,FALSE)</f>
        <v>7.6894063029578108</v>
      </c>
      <c r="CB1053">
        <f>VLOOKUP(Table3[[#This Row],[Reference]],metron,20,FALSE)</f>
        <v>5.224417197134759</v>
      </c>
      <c r="CC1053">
        <f>VLOOKUP(Table3[[#This Row],[Reference]],metron,21,FALSE)</f>
        <v>12.297605473204101</v>
      </c>
      <c r="CD1053">
        <f>VLOOKUP(Table3[[#This Row],[Reference]],metron,22,FALSE)</f>
        <v>13.310908399847969</v>
      </c>
      <c r="CE1053">
        <f>VLOOKUP(Table3[[#This Row],[Reference]],metron,23,FALSE)</f>
        <v>1.3713126843657819</v>
      </c>
      <c r="CF1053">
        <f>VLOOKUP(Table3[[#This Row],[Reference]],metron,24,FALSE)</f>
        <v>1.9516961651917399</v>
      </c>
      <c r="CG1053">
        <f>VLOOKUP(Table3[[#This Row],[Reference]],metron,25,FALSE)</f>
        <v>6.6002949852507375E-2</v>
      </c>
      <c r="CH1053">
        <f>VLOOKUP(Table3[[#This Row],[Reference]],metron,26,FALSE)</f>
        <v>0.1297935103244838</v>
      </c>
    </row>
    <row r="1054" spans="1:86" hidden="1" x14ac:dyDescent="0.45">
      <c r="A1054">
        <v>1642294800</v>
      </c>
      <c r="B1054" t="s">
        <v>1522</v>
      </c>
      <c r="C1054" t="s">
        <v>64</v>
      </c>
      <c r="D1054" t="s">
        <v>65</v>
      </c>
      <c r="E1054" t="s">
        <v>661</v>
      </c>
      <c r="F1054" t="s">
        <v>700</v>
      </c>
      <c r="G1054" t="s">
        <v>760</v>
      </c>
      <c r="H1054">
        <v>2</v>
      </c>
      <c r="I1054">
        <v>2.09</v>
      </c>
      <c r="J1054">
        <v>1.33</v>
      </c>
      <c r="K1054">
        <v>2</v>
      </c>
      <c r="L1054">
        <v>1.42</v>
      </c>
      <c r="M1054">
        <v>0</v>
      </c>
      <c r="N1054">
        <v>2</v>
      </c>
      <c r="O1054">
        <v>2</v>
      </c>
      <c r="P1054">
        <v>2</v>
      </c>
      <c r="Q1054">
        <v>0</v>
      </c>
      <c r="R1054">
        <v>2</v>
      </c>
      <c r="T1054" t="s">
        <v>1523</v>
      </c>
      <c r="U1054">
        <v>19</v>
      </c>
      <c r="V1054">
        <v>1</v>
      </c>
      <c r="W1054">
        <v>0</v>
      </c>
      <c r="X1054">
        <v>0</v>
      </c>
      <c r="Y1054">
        <v>4</v>
      </c>
      <c r="Z1054">
        <v>0</v>
      </c>
      <c r="AA1054">
        <v>0</v>
      </c>
      <c r="AB1054">
        <v>0</v>
      </c>
      <c r="AC1054">
        <v>1</v>
      </c>
      <c r="AD1054">
        <v>3</v>
      </c>
      <c r="AE1054">
        <v>23</v>
      </c>
      <c r="AF1054">
        <v>10</v>
      </c>
      <c r="AG1054">
        <v>12</v>
      </c>
      <c r="AH1054">
        <v>4</v>
      </c>
      <c r="AI1054">
        <v>11</v>
      </c>
      <c r="AJ1054">
        <v>6</v>
      </c>
      <c r="AK1054">
        <v>16</v>
      </c>
      <c r="AL1054">
        <v>19</v>
      </c>
      <c r="AM1054">
        <v>69</v>
      </c>
      <c r="AN1054">
        <v>31</v>
      </c>
      <c r="AO1054">
        <v>2.69</v>
      </c>
      <c r="AP1054">
        <v>1.01</v>
      </c>
      <c r="AQ1054">
        <v>1.98</v>
      </c>
      <c r="AR1054">
        <v>39</v>
      </c>
      <c r="AS1054">
        <v>76</v>
      </c>
      <c r="AT1054">
        <v>28</v>
      </c>
      <c r="AU1054">
        <v>5</v>
      </c>
      <c r="AV1054">
        <v>0</v>
      </c>
      <c r="AW1054">
        <v>9</v>
      </c>
      <c r="AX1054">
        <v>54</v>
      </c>
      <c r="AY1054">
        <v>40</v>
      </c>
      <c r="AZ1054">
        <v>86</v>
      </c>
      <c r="BA1054">
        <v>9.27</v>
      </c>
      <c r="BB1054">
        <v>5.78</v>
      </c>
      <c r="BC1054">
        <v>1.68</v>
      </c>
      <c r="BD1054">
        <v>3.6</v>
      </c>
      <c r="BE1054">
        <v>4.8499999999999996</v>
      </c>
      <c r="BF1054">
        <f>(1/BC1054+1/BD1054+1/BE1054-1)/3</f>
        <v>2.6400480008727412E-2</v>
      </c>
      <c r="BG1054">
        <f>1/Table3[[#This Row],[odds_ft_home_team_win]]-Table3[[#This Row],[Margin/3]]</f>
        <v>0.56883761522936782</v>
      </c>
      <c r="BH1054">
        <f>1/Table3[[#This Row],[odds_ft_draw]]-Table3[[#This Row],[Margin/3]]</f>
        <v>0.25137729776905038</v>
      </c>
      <c r="BI1054">
        <f>1/Table3[[#This Row],[odds_ft_away_team_win]]-Table3[[#This Row],[Margin/3]]</f>
        <v>0.17978508700158188</v>
      </c>
      <c r="BJ1054">
        <f>MROUND(Table3[[#This Row],[ProbH]]*100,2)/100</f>
        <v>0.56000000000000005</v>
      </c>
      <c r="BK1054">
        <v>1.38</v>
      </c>
      <c r="BL1054">
        <v>2.15</v>
      </c>
      <c r="BM1054">
        <v>4</v>
      </c>
      <c r="BN1054">
        <v>7.5</v>
      </c>
      <c r="BO1054">
        <v>2.0499999999999998</v>
      </c>
      <c r="BP1054">
        <v>1.72</v>
      </c>
      <c r="BQ1054" t="s">
        <v>715</v>
      </c>
      <c r="BR1054">
        <f>VLOOKUP(Table3[[#This Row],[Reference]],metron,10,FALSE)</f>
        <v>2.6892488954344627</v>
      </c>
      <c r="BS1054">
        <f>VLOOKUP(Table3[[#This Row],[Reference]],metron,11,FALSE)</f>
        <v>1.7546812539448771</v>
      </c>
      <c r="BT1054">
        <f>VLOOKUP(Table3[[#This Row],[Reference]],metron,12,FALSE)</f>
        <v>0.93456764148958549</v>
      </c>
      <c r="BU1054">
        <f>VLOOKUP(Table3[[#This Row],[Reference]],metron,13,FALSE)</f>
        <v>0.77824531874605507</v>
      </c>
      <c r="BV1054">
        <f>VLOOKUP(Table3[[#This Row],[Reference]],metron,14,FALSE)</f>
        <v>0.41237113402061848</v>
      </c>
      <c r="BW1054">
        <f>VLOOKUP(Table3[[#This Row],[Reference]],metron,15,FALSE)</f>
        <v>13.77153558052435</v>
      </c>
      <c r="BX1054">
        <f>VLOOKUP(Table3[[#This Row],[Reference]],metron,16,FALSE)</f>
        <v>9.0445692883895124</v>
      </c>
      <c r="BY1054">
        <f>VLOOKUP(Table3[[#This Row],[Reference]],metron,17,FALSE)</f>
        <v>6.0821292775665396</v>
      </c>
      <c r="BZ1054">
        <f>VLOOKUP(Table3[[#This Row],[Reference]],metron,18,FALSE)</f>
        <v>3.8201520912547529</v>
      </c>
      <c r="CA1054">
        <f>VLOOKUP(Table3[[#This Row],[Reference]],metron,19,FALSE)</f>
        <v>7.6894063029578108</v>
      </c>
      <c r="CB1054">
        <f>VLOOKUP(Table3[[#This Row],[Reference]],metron,20,FALSE)</f>
        <v>5.224417197134759</v>
      </c>
      <c r="CC1054">
        <f>VLOOKUP(Table3[[#This Row],[Reference]],metron,21,FALSE)</f>
        <v>12.297605473204101</v>
      </c>
      <c r="CD1054">
        <f>VLOOKUP(Table3[[#This Row],[Reference]],metron,22,FALSE)</f>
        <v>13.310908399847969</v>
      </c>
      <c r="CE1054">
        <f>VLOOKUP(Table3[[#This Row],[Reference]],metron,23,FALSE)</f>
        <v>1.3713126843657819</v>
      </c>
      <c r="CF1054">
        <f>VLOOKUP(Table3[[#This Row],[Reference]],metron,24,FALSE)</f>
        <v>1.9516961651917399</v>
      </c>
      <c r="CG1054">
        <f>VLOOKUP(Table3[[#This Row],[Reference]],metron,25,FALSE)</f>
        <v>6.6002949852507375E-2</v>
      </c>
      <c r="CH1054">
        <f>VLOOKUP(Table3[[#This Row],[Reference]],metron,26,FALSE)</f>
        <v>0.1297935103244838</v>
      </c>
    </row>
    <row r="1055" spans="1:86" hidden="1" x14ac:dyDescent="0.45">
      <c r="A1055">
        <v>1642302000</v>
      </c>
      <c r="B1055" t="s">
        <v>1524</v>
      </c>
      <c r="C1055" t="s">
        <v>64</v>
      </c>
      <c r="D1055" t="s">
        <v>65</v>
      </c>
      <c r="E1055" t="s">
        <v>671</v>
      </c>
      <c r="F1055" t="s">
        <v>689</v>
      </c>
      <c r="G1055" t="s">
        <v>1289</v>
      </c>
      <c r="H1055">
        <v>2</v>
      </c>
      <c r="I1055">
        <v>1.5</v>
      </c>
      <c r="J1055">
        <v>0.56000000000000005</v>
      </c>
      <c r="K1055">
        <v>1.25</v>
      </c>
      <c r="L1055">
        <v>0.71</v>
      </c>
      <c r="M1055">
        <v>1</v>
      </c>
      <c r="N1055">
        <v>0</v>
      </c>
      <c r="O1055">
        <v>1</v>
      </c>
      <c r="P1055">
        <v>1</v>
      </c>
      <c r="Q1055">
        <v>1</v>
      </c>
      <c r="R1055">
        <v>0</v>
      </c>
      <c r="S1055">
        <v>5</v>
      </c>
      <c r="U1055">
        <v>6</v>
      </c>
      <c r="V1055">
        <v>6</v>
      </c>
      <c r="W1055">
        <v>3</v>
      </c>
      <c r="X1055">
        <v>0</v>
      </c>
      <c r="Y1055">
        <v>2</v>
      </c>
      <c r="Z1055">
        <v>0</v>
      </c>
      <c r="AA1055">
        <v>2</v>
      </c>
      <c r="AB1055">
        <v>1</v>
      </c>
      <c r="AC1055">
        <v>1</v>
      </c>
      <c r="AD1055">
        <v>1</v>
      </c>
      <c r="AE1055">
        <v>12</v>
      </c>
      <c r="AF1055">
        <v>12</v>
      </c>
      <c r="AG1055">
        <v>4</v>
      </c>
      <c r="AH1055">
        <v>3</v>
      </c>
      <c r="AI1055">
        <v>8</v>
      </c>
      <c r="AJ1055">
        <v>9</v>
      </c>
      <c r="AK1055">
        <v>10</v>
      </c>
      <c r="AL1055">
        <v>5</v>
      </c>
      <c r="AM1055">
        <v>44</v>
      </c>
      <c r="AN1055">
        <v>56</v>
      </c>
      <c r="AO1055">
        <v>1.35</v>
      </c>
      <c r="AP1055">
        <v>1.35</v>
      </c>
      <c r="AQ1055">
        <v>2.36</v>
      </c>
      <c r="AR1055">
        <v>42</v>
      </c>
      <c r="AS1055">
        <v>79</v>
      </c>
      <c r="AT1055">
        <v>32</v>
      </c>
      <c r="AU1055">
        <v>21</v>
      </c>
      <c r="AV1055">
        <v>5</v>
      </c>
      <c r="AW1055">
        <v>26</v>
      </c>
      <c r="AX1055">
        <v>67</v>
      </c>
      <c r="AY1055">
        <v>43</v>
      </c>
      <c r="AZ1055">
        <v>90</v>
      </c>
      <c r="BA1055">
        <v>7.09</v>
      </c>
      <c r="BB1055">
        <v>4.21</v>
      </c>
      <c r="BC1055">
        <v>1.63</v>
      </c>
      <c r="BD1055">
        <v>3.65</v>
      </c>
      <c r="BE1055">
        <v>5.2</v>
      </c>
      <c r="BF1055">
        <f>(1/BC1055+1/BD1055+1/BE1055-1)/3</f>
        <v>2.6592409187585247E-2</v>
      </c>
      <c r="BG1055">
        <f>1/Table3[[#This Row],[odds_ft_home_team_win]]-Table3[[#This Row],[Margin/3]]</f>
        <v>0.58690452332775223</v>
      </c>
      <c r="BH1055">
        <f>1/Table3[[#This Row],[odds_ft_draw]]-Table3[[#This Row],[Margin/3]]</f>
        <v>0.24738019355214078</v>
      </c>
      <c r="BI1055">
        <f>1/Table3[[#This Row],[odds_ft_away_team_win]]-Table3[[#This Row],[Margin/3]]</f>
        <v>0.16571528312010705</v>
      </c>
      <c r="BJ1055">
        <f>MROUND(Table3[[#This Row],[ProbH]]*100,2)/100</f>
        <v>0.57999999999999996</v>
      </c>
      <c r="BK1055">
        <v>1.36</v>
      </c>
      <c r="BL1055">
        <v>1.87</v>
      </c>
      <c r="BM1055">
        <v>3.75</v>
      </c>
      <c r="BN1055">
        <v>7</v>
      </c>
      <c r="BO1055">
        <v>2.1</v>
      </c>
      <c r="BP1055">
        <v>1.68</v>
      </c>
      <c r="BQ1055" t="s">
        <v>770</v>
      </c>
      <c r="BR1055">
        <f>VLOOKUP(Table3[[#This Row],[Reference]],metron,10,FALSE)</f>
        <v>2.6362999299229148</v>
      </c>
      <c r="BS1055">
        <f>VLOOKUP(Table3[[#This Row],[Reference]],metron,11,FALSE)</f>
        <v>1.7619715019855171</v>
      </c>
      <c r="BT1055">
        <f>VLOOKUP(Table3[[#This Row],[Reference]],metron,12,FALSE)</f>
        <v>0.87432842793739785</v>
      </c>
      <c r="BU1055">
        <f>VLOOKUP(Table3[[#This Row],[Reference]],metron,13,FALSE)</f>
        <v>0.78411214953271025</v>
      </c>
      <c r="BV1055">
        <f>VLOOKUP(Table3[[#This Row],[Reference]],metron,14,FALSE)</f>
        <v>0.38060747663551397</v>
      </c>
      <c r="BW1055">
        <f>VLOOKUP(Table3[[#This Row],[Reference]],metron,15,FALSE)</f>
        <v>14.215499378367181</v>
      </c>
      <c r="BX1055">
        <f>VLOOKUP(Table3[[#This Row],[Reference]],metron,16,FALSE)</f>
        <v>8.9523612261806136</v>
      </c>
      <c r="BY1055">
        <f>VLOOKUP(Table3[[#This Row],[Reference]],metron,17,FALSE)</f>
        <v>6.3083121289228163</v>
      </c>
      <c r="BZ1055">
        <f>VLOOKUP(Table3[[#This Row],[Reference]],metron,18,FALSE)</f>
        <v>3.7757524374735061</v>
      </c>
      <c r="CA1055">
        <f>VLOOKUP(Table3[[#This Row],[Reference]],metron,19,FALSE)</f>
        <v>7.9071872494443642</v>
      </c>
      <c r="CB1055">
        <f>VLOOKUP(Table3[[#This Row],[Reference]],metron,20,FALSE)</f>
        <v>5.1766087887071075</v>
      </c>
      <c r="CC1055">
        <f>VLOOKUP(Table3[[#This Row],[Reference]],metron,21,FALSE)</f>
        <v>12.634239592183521</v>
      </c>
      <c r="CD1055">
        <f>VLOOKUP(Table3[[#This Row],[Reference]],metron,22,FALSE)</f>
        <v>13.597706032285471</v>
      </c>
      <c r="CE1055">
        <f>VLOOKUP(Table3[[#This Row],[Reference]],metron,23,FALSE)</f>
        <v>1.365400161681487</v>
      </c>
      <c r="CF1055">
        <f>VLOOKUP(Table3[[#This Row],[Reference]],metron,24,FALSE)</f>
        <v>1.963621665319321</v>
      </c>
      <c r="CG1055">
        <f>VLOOKUP(Table3[[#This Row],[Reference]],metron,25,FALSE)</f>
        <v>7.1544058205335492E-2</v>
      </c>
      <c r="CH1055">
        <f>VLOOKUP(Table3[[#This Row],[Reference]],metron,26,FALSE)</f>
        <v>0.1216653193209378</v>
      </c>
    </row>
    <row r="1056" spans="1:86" hidden="1" x14ac:dyDescent="0.45">
      <c r="A1056">
        <v>1642302360</v>
      </c>
      <c r="B1056" t="s">
        <v>1525</v>
      </c>
      <c r="C1056" t="s">
        <v>64</v>
      </c>
      <c r="D1056" t="s">
        <v>65</v>
      </c>
      <c r="E1056" t="s">
        <v>676</v>
      </c>
      <c r="F1056" t="s">
        <v>667</v>
      </c>
      <c r="G1056" t="s">
        <v>684</v>
      </c>
      <c r="H1056">
        <v>2</v>
      </c>
      <c r="I1056">
        <v>1.1100000000000001</v>
      </c>
      <c r="J1056">
        <v>1.42</v>
      </c>
      <c r="K1056">
        <v>1.35</v>
      </c>
      <c r="L1056">
        <v>1.4</v>
      </c>
      <c r="M1056">
        <v>1</v>
      </c>
      <c r="N1056">
        <v>1</v>
      </c>
      <c r="O1056">
        <v>2</v>
      </c>
      <c r="P1056">
        <v>1</v>
      </c>
      <c r="Q1056">
        <v>0</v>
      </c>
      <c r="R1056">
        <v>1</v>
      </c>
      <c r="S1056">
        <v>59</v>
      </c>
      <c r="T1056">
        <v>23</v>
      </c>
      <c r="U1056">
        <v>3</v>
      </c>
      <c r="V1056">
        <v>4</v>
      </c>
      <c r="W1056">
        <v>4</v>
      </c>
      <c r="X1056">
        <v>0</v>
      </c>
      <c r="Y1056">
        <v>3</v>
      </c>
      <c r="Z1056">
        <v>0</v>
      </c>
      <c r="AA1056">
        <v>2</v>
      </c>
      <c r="AB1056">
        <v>2</v>
      </c>
      <c r="AC1056">
        <v>1</v>
      </c>
      <c r="AD1056">
        <v>2</v>
      </c>
      <c r="AE1056">
        <v>23</v>
      </c>
      <c r="AF1056">
        <v>8</v>
      </c>
      <c r="AG1056">
        <v>10</v>
      </c>
      <c r="AH1056">
        <v>2</v>
      </c>
      <c r="AI1056">
        <v>13</v>
      </c>
      <c r="AJ1056">
        <v>6</v>
      </c>
      <c r="AK1056">
        <v>17</v>
      </c>
      <c r="AL1056">
        <v>17</v>
      </c>
      <c r="AM1056">
        <v>52</v>
      </c>
      <c r="AN1056">
        <v>48</v>
      </c>
      <c r="AO1056">
        <v>2.57</v>
      </c>
      <c r="AP1056">
        <v>0.81</v>
      </c>
      <c r="AQ1056">
        <v>2.11</v>
      </c>
      <c r="AR1056">
        <v>41</v>
      </c>
      <c r="AS1056">
        <v>59</v>
      </c>
      <c r="AT1056">
        <v>43</v>
      </c>
      <c r="AU1056">
        <v>20</v>
      </c>
      <c r="AV1056">
        <v>6</v>
      </c>
      <c r="AW1056">
        <v>20</v>
      </c>
      <c r="AX1056">
        <v>68</v>
      </c>
      <c r="AY1056">
        <v>29</v>
      </c>
      <c r="AZ1056">
        <v>67</v>
      </c>
      <c r="BA1056">
        <v>9.73</v>
      </c>
      <c r="BB1056">
        <v>4.67</v>
      </c>
      <c r="BC1056">
        <v>2.87</v>
      </c>
      <c r="BD1056">
        <v>3.25</v>
      </c>
      <c r="BE1056">
        <v>2.35</v>
      </c>
      <c r="BF1056">
        <f>(1/BC1056+1/BD1056+1/BE1056-1)/3</f>
        <v>2.7218759445017875E-2</v>
      </c>
      <c r="BG1056">
        <f>1/Table3[[#This Row],[odds_ft_home_team_win]]-Table3[[#This Row],[Margin/3]]</f>
        <v>0.321213296304111</v>
      </c>
      <c r="BH1056">
        <f>1/Table3[[#This Row],[odds_ft_draw]]-Table3[[#This Row],[Margin/3]]</f>
        <v>0.28047354824728982</v>
      </c>
      <c r="BI1056">
        <f>1/Table3[[#This Row],[odds_ft_away_team_win]]-Table3[[#This Row],[Margin/3]]</f>
        <v>0.39831315544859913</v>
      </c>
      <c r="BJ1056">
        <f>MROUND(Table3[[#This Row],[ProbH]]*100,2)/100</f>
        <v>0.32</v>
      </c>
      <c r="BK1056">
        <v>1.38</v>
      </c>
      <c r="BL1056">
        <v>2.2000000000000002</v>
      </c>
      <c r="BM1056">
        <v>4</v>
      </c>
      <c r="BN1056">
        <v>7.5</v>
      </c>
      <c r="BO1056">
        <v>1.9</v>
      </c>
      <c r="BP1056">
        <v>1.83</v>
      </c>
      <c r="BQ1056" t="s">
        <v>680</v>
      </c>
      <c r="BR1056">
        <f>VLOOKUP(Table3[[#This Row],[Reference]],metron,10,FALSE)</f>
        <v>2.5313454284174597</v>
      </c>
      <c r="BS1056">
        <f>VLOOKUP(Table3[[#This Row],[Reference]],metron,11,FALSE)</f>
        <v>1.210167055864918</v>
      </c>
      <c r="BT1056">
        <f>VLOOKUP(Table3[[#This Row],[Reference]],metron,12,FALSE)</f>
        <v>1.3211783725525419</v>
      </c>
      <c r="BU1056">
        <f>VLOOKUP(Table3[[#This Row],[Reference]],metron,13,FALSE)</f>
        <v>0.53135669362084459</v>
      </c>
      <c r="BV1056">
        <f>VLOOKUP(Table3[[#This Row],[Reference]],metron,14,FALSE)</f>
        <v>0.55633423180592989</v>
      </c>
      <c r="BW1056">
        <f>VLOOKUP(Table3[[#This Row],[Reference]],metron,15,FALSE)</f>
        <v>11.21109010712035</v>
      </c>
      <c r="BX1056">
        <f>VLOOKUP(Table3[[#This Row],[Reference]],metron,16,FALSE)</f>
        <v>11.01700787401575</v>
      </c>
      <c r="BY1056">
        <f>VLOOKUP(Table3[[#This Row],[Reference]],metron,17,FALSE)</f>
        <v>4.6792332268370611</v>
      </c>
      <c r="BZ1056">
        <f>VLOOKUP(Table3[[#This Row],[Reference]],metron,18,FALSE)</f>
        <v>4.7080804854679013</v>
      </c>
      <c r="CA1056">
        <f>VLOOKUP(Table3[[#This Row],[Reference]],metron,19,FALSE)</f>
        <v>6.5318568802832893</v>
      </c>
      <c r="CB1056">
        <f>VLOOKUP(Table3[[#This Row],[Reference]],metron,20,FALSE)</f>
        <v>6.3089273885478487</v>
      </c>
      <c r="CC1056">
        <f>VLOOKUP(Table3[[#This Row],[Reference]],metron,21,FALSE)</f>
        <v>12.72547770700637</v>
      </c>
      <c r="CD1056">
        <f>VLOOKUP(Table3[[#This Row],[Reference]],metron,22,FALSE)</f>
        <v>13.06847133757962</v>
      </c>
      <c r="CE1056">
        <f>VLOOKUP(Table3[[#This Row],[Reference]],metron,23,FALSE)</f>
        <v>1.6902356902356901</v>
      </c>
      <c r="CF1056">
        <f>VLOOKUP(Table3[[#This Row],[Reference]],metron,24,FALSE)</f>
        <v>1.8050198959289869</v>
      </c>
      <c r="CG1056">
        <f>VLOOKUP(Table3[[#This Row],[Reference]],metron,25,FALSE)</f>
        <v>0.105907560453015</v>
      </c>
      <c r="CH1056">
        <f>VLOOKUP(Table3[[#This Row],[Reference]],metron,26,FALSE)</f>
        <v>0.1141720232629324</v>
      </c>
    </row>
    <row r="1057" spans="1:86" hidden="1" x14ac:dyDescent="0.45">
      <c r="A1057">
        <v>1642356000</v>
      </c>
      <c r="B1057" t="s">
        <v>1526</v>
      </c>
      <c r="C1057" t="s">
        <v>64</v>
      </c>
      <c r="D1057" t="s">
        <v>65</v>
      </c>
      <c r="E1057" t="s">
        <v>705</v>
      </c>
      <c r="F1057" t="s">
        <v>672</v>
      </c>
      <c r="G1057" t="s">
        <v>678</v>
      </c>
      <c r="H1057">
        <v>2</v>
      </c>
      <c r="I1057">
        <v>1.44</v>
      </c>
      <c r="J1057">
        <v>1.33</v>
      </c>
      <c r="K1057">
        <v>1.17</v>
      </c>
      <c r="L1057">
        <v>1.1100000000000001</v>
      </c>
      <c r="M1057">
        <v>3</v>
      </c>
      <c r="N1057">
        <v>1</v>
      </c>
      <c r="O1057">
        <v>4</v>
      </c>
      <c r="P1057">
        <v>2</v>
      </c>
      <c r="Q1057">
        <v>1</v>
      </c>
      <c r="R1057">
        <v>1</v>
      </c>
      <c r="S1057" t="s">
        <v>1527</v>
      </c>
      <c r="T1057">
        <v>22</v>
      </c>
      <c r="U1057">
        <v>2</v>
      </c>
      <c r="V1057">
        <v>8</v>
      </c>
      <c r="W1057">
        <v>4</v>
      </c>
      <c r="X1057">
        <v>0</v>
      </c>
      <c r="Y1057">
        <v>1</v>
      </c>
      <c r="Z1057">
        <v>0</v>
      </c>
      <c r="AA1057">
        <v>2</v>
      </c>
      <c r="AB1057">
        <v>2</v>
      </c>
      <c r="AC1057">
        <v>0</v>
      </c>
      <c r="AD1057">
        <v>1</v>
      </c>
      <c r="AE1057">
        <v>14</v>
      </c>
      <c r="AF1057">
        <v>20</v>
      </c>
      <c r="AG1057">
        <v>5</v>
      </c>
      <c r="AH1057">
        <v>8</v>
      </c>
      <c r="AI1057">
        <v>9</v>
      </c>
      <c r="AJ1057">
        <v>12</v>
      </c>
      <c r="AK1057">
        <v>15</v>
      </c>
      <c r="AL1057">
        <v>9</v>
      </c>
      <c r="AM1057">
        <v>51</v>
      </c>
      <c r="AN1057">
        <v>49</v>
      </c>
      <c r="AO1057">
        <v>1.44</v>
      </c>
      <c r="AP1057">
        <v>2.16</v>
      </c>
      <c r="AQ1057">
        <v>2.73</v>
      </c>
      <c r="AR1057">
        <v>78</v>
      </c>
      <c r="AS1057">
        <v>89</v>
      </c>
      <c r="AT1057">
        <v>62</v>
      </c>
      <c r="AU1057">
        <v>22</v>
      </c>
      <c r="AV1057">
        <v>6</v>
      </c>
      <c r="AW1057">
        <v>39</v>
      </c>
      <c r="AX1057">
        <v>67</v>
      </c>
      <c r="AY1057">
        <v>50</v>
      </c>
      <c r="AZ1057">
        <v>84</v>
      </c>
      <c r="BA1057">
        <v>11.67</v>
      </c>
      <c r="BB1057">
        <v>6.11</v>
      </c>
      <c r="BC1057">
        <v>2.5</v>
      </c>
      <c r="BD1057">
        <v>3.02</v>
      </c>
      <c r="BE1057">
        <v>2.68</v>
      </c>
      <c r="BF1057">
        <f>(1/BC1057+1/BD1057+1/BE1057-1)/3</f>
        <v>3.4753385390926171E-2</v>
      </c>
      <c r="BG1057">
        <f>1/Table3[[#This Row],[odds_ft_home_team_win]]-Table3[[#This Row],[Margin/3]]</f>
        <v>0.36524661460907387</v>
      </c>
      <c r="BH1057">
        <f>1/Table3[[#This Row],[odds_ft_draw]]-Table3[[#This Row],[Margin/3]]</f>
        <v>0.29637244242364341</v>
      </c>
      <c r="BI1057">
        <f>1/Table3[[#This Row],[odds_ft_away_team_win]]-Table3[[#This Row],[Margin/3]]</f>
        <v>0.33838094296728277</v>
      </c>
      <c r="BJ1057">
        <f>MROUND(Table3[[#This Row],[ProbH]]*100,2)/100</f>
        <v>0.36</v>
      </c>
      <c r="BK1057">
        <v>1.33</v>
      </c>
      <c r="BL1057">
        <v>2.14</v>
      </c>
      <c r="BM1057">
        <v>3.75</v>
      </c>
      <c r="BN1057">
        <v>7</v>
      </c>
      <c r="BO1057">
        <v>1.8</v>
      </c>
      <c r="BP1057">
        <v>1.95</v>
      </c>
      <c r="BQ1057" t="s">
        <v>723</v>
      </c>
      <c r="BR1057">
        <f>VLOOKUP(Table3[[#This Row],[Reference]],metron,10,FALSE)</f>
        <v>2.5110350525197691</v>
      </c>
      <c r="BS1057">
        <f>VLOOKUP(Table3[[#This Row],[Reference]],metron,11,FALSE)</f>
        <v>1.269326094653606</v>
      </c>
      <c r="BT1057">
        <f>VLOOKUP(Table3[[#This Row],[Reference]],metron,12,FALSE)</f>
        <v>1.2417089578661631</v>
      </c>
      <c r="BU1057">
        <f>VLOOKUP(Table3[[#This Row],[Reference]],metron,13,FALSE)</f>
        <v>0.56586402266288949</v>
      </c>
      <c r="BV1057">
        <f>VLOOKUP(Table3[[#This Row],[Reference]],metron,14,FALSE)</f>
        <v>0.55158168083097259</v>
      </c>
      <c r="BW1057">
        <f>VLOOKUP(Table3[[#This Row],[Reference]],metron,15,FALSE)</f>
        <v>11.49400826446281</v>
      </c>
      <c r="BX1057">
        <f>VLOOKUP(Table3[[#This Row],[Reference]],metron,16,FALSE)</f>
        <v>10.507231404958681</v>
      </c>
      <c r="BY1057">
        <f>VLOOKUP(Table3[[#This Row],[Reference]],metron,17,FALSE)</f>
        <v>4.9238790406673623</v>
      </c>
      <c r="BZ1057">
        <f>VLOOKUP(Table3[[#This Row],[Reference]],metron,18,FALSE)</f>
        <v>4.6296141814389991</v>
      </c>
      <c r="CA1057">
        <f>VLOOKUP(Table3[[#This Row],[Reference]],metron,19,FALSE)</f>
        <v>6.5701292237954476</v>
      </c>
      <c r="CB1057">
        <f>VLOOKUP(Table3[[#This Row],[Reference]],metron,20,FALSE)</f>
        <v>5.8776172235196817</v>
      </c>
      <c r="CC1057">
        <f>VLOOKUP(Table3[[#This Row],[Reference]],metron,21,FALSE)</f>
        <v>12.798739495798319</v>
      </c>
      <c r="CD1057">
        <f>VLOOKUP(Table3[[#This Row],[Reference]],metron,22,FALSE)</f>
        <v>12.98844537815126</v>
      </c>
      <c r="CE1057">
        <f>VLOOKUP(Table3[[#This Row],[Reference]],metron,23,FALSE)</f>
        <v>1.604928297313674</v>
      </c>
      <c r="CF1057">
        <f>VLOOKUP(Table3[[#This Row],[Reference]],metron,24,FALSE)</f>
        <v>1.791961219955565</v>
      </c>
      <c r="CG1057">
        <f>VLOOKUP(Table3[[#This Row],[Reference]],metron,25,FALSE)</f>
        <v>8.887093516461321E-2</v>
      </c>
      <c r="CH1057">
        <f>VLOOKUP(Table3[[#This Row],[Reference]],metron,26,FALSE)</f>
        <v>0.11694607150070691</v>
      </c>
    </row>
    <row r="1058" spans="1:86" hidden="1" x14ac:dyDescent="0.45">
      <c r="A1058">
        <v>1642374000</v>
      </c>
      <c r="B1058" t="s">
        <v>1528</v>
      </c>
      <c r="C1058" t="s">
        <v>64</v>
      </c>
      <c r="D1058" t="s">
        <v>65</v>
      </c>
      <c r="E1058" t="s">
        <v>693</v>
      </c>
      <c r="F1058" t="s">
        <v>666</v>
      </c>
      <c r="G1058" t="s">
        <v>717</v>
      </c>
      <c r="H1058">
        <v>2</v>
      </c>
      <c r="I1058">
        <v>1.22</v>
      </c>
      <c r="J1058">
        <v>1.2</v>
      </c>
      <c r="K1058">
        <v>1.89</v>
      </c>
      <c r="L1058">
        <v>1.32</v>
      </c>
      <c r="M1058">
        <v>2</v>
      </c>
      <c r="N1058">
        <v>1</v>
      </c>
      <c r="O1058">
        <v>3</v>
      </c>
      <c r="P1058">
        <v>2</v>
      </c>
      <c r="Q1058">
        <v>2</v>
      </c>
      <c r="R1058">
        <v>0</v>
      </c>
      <c r="S1058" t="s">
        <v>1529</v>
      </c>
      <c r="T1058">
        <v>53</v>
      </c>
      <c r="U1058">
        <v>4</v>
      </c>
      <c r="V1058">
        <v>3</v>
      </c>
      <c r="W1058">
        <v>2</v>
      </c>
      <c r="X1058">
        <v>0</v>
      </c>
      <c r="Y1058">
        <v>1</v>
      </c>
      <c r="Z1058">
        <v>0</v>
      </c>
      <c r="AA1058">
        <v>1</v>
      </c>
      <c r="AB1058">
        <v>1</v>
      </c>
      <c r="AC1058">
        <v>0</v>
      </c>
      <c r="AD1058">
        <v>1</v>
      </c>
      <c r="AE1058">
        <v>17</v>
      </c>
      <c r="AF1058">
        <v>11</v>
      </c>
      <c r="AG1058">
        <v>7</v>
      </c>
      <c r="AH1058">
        <v>2</v>
      </c>
      <c r="AI1058">
        <v>10</v>
      </c>
      <c r="AJ1058">
        <v>9</v>
      </c>
      <c r="AK1058">
        <v>11</v>
      </c>
      <c r="AL1058">
        <v>14</v>
      </c>
      <c r="AM1058">
        <v>41</v>
      </c>
      <c r="AN1058">
        <v>59</v>
      </c>
      <c r="AO1058">
        <v>1.86</v>
      </c>
      <c r="AP1058">
        <v>0.99</v>
      </c>
      <c r="AQ1058">
        <v>1.5</v>
      </c>
      <c r="AR1058">
        <v>38</v>
      </c>
      <c r="AS1058">
        <v>49</v>
      </c>
      <c r="AT1058">
        <v>21</v>
      </c>
      <c r="AU1058">
        <v>11</v>
      </c>
      <c r="AV1058">
        <v>0</v>
      </c>
      <c r="AW1058">
        <v>16</v>
      </c>
      <c r="AX1058">
        <v>44</v>
      </c>
      <c r="AY1058">
        <v>26</v>
      </c>
      <c r="AZ1058">
        <v>53</v>
      </c>
      <c r="BA1058">
        <v>10.06</v>
      </c>
      <c r="BB1058">
        <v>5.0199999999999996</v>
      </c>
      <c r="BC1058">
        <v>2.16</v>
      </c>
      <c r="BD1058">
        <v>3.25</v>
      </c>
      <c r="BE1058">
        <v>3.39</v>
      </c>
      <c r="BF1058">
        <f>(1/BC1058+1/BD1058+1/BE1058-1)/3</f>
        <v>2.1880173797577934E-2</v>
      </c>
      <c r="BG1058">
        <f>1/Table3[[#This Row],[odds_ft_home_team_win]]-Table3[[#This Row],[Margin/3]]</f>
        <v>0.44108278916538496</v>
      </c>
      <c r="BH1058">
        <f>1/Table3[[#This Row],[odds_ft_draw]]-Table3[[#This Row],[Margin/3]]</f>
        <v>0.28581213389472976</v>
      </c>
      <c r="BI1058">
        <f>1/Table3[[#This Row],[odds_ft_away_team_win]]-Table3[[#This Row],[Margin/3]]</f>
        <v>0.27310507693988517</v>
      </c>
      <c r="BJ1058">
        <f>MROUND(Table3[[#This Row],[ProbH]]*100,2)/100</f>
        <v>0.44</v>
      </c>
      <c r="BK1058">
        <v>1.45</v>
      </c>
      <c r="BL1058">
        <v>2.2000000000000002</v>
      </c>
      <c r="BM1058">
        <v>4.5</v>
      </c>
      <c r="BN1058">
        <v>7.5</v>
      </c>
      <c r="BO1058">
        <v>2.1</v>
      </c>
      <c r="BP1058">
        <v>1.67</v>
      </c>
      <c r="BQ1058" t="s">
        <v>698</v>
      </c>
      <c r="BR1058">
        <f>VLOOKUP(Table3[[#This Row],[Reference]],metron,10,FALSE)</f>
        <v>2.4807646356033461</v>
      </c>
      <c r="BS1058">
        <f>VLOOKUP(Table3[[#This Row],[Reference]],metron,11,FALSE)</f>
        <v>1.4140979689366791</v>
      </c>
      <c r="BT1058">
        <f>VLOOKUP(Table3[[#This Row],[Reference]],metron,12,FALSE)</f>
        <v>1.0666666666666671</v>
      </c>
      <c r="BU1058">
        <f>VLOOKUP(Table3[[#This Row],[Reference]],metron,13,FALSE)</f>
        <v>0.62712066905615294</v>
      </c>
      <c r="BV1058">
        <f>VLOOKUP(Table3[[#This Row],[Reference]],metron,14,FALSE)</f>
        <v>0.46009557945041818</v>
      </c>
      <c r="BW1058">
        <f>VLOOKUP(Table3[[#This Row],[Reference]],metron,15,FALSE)</f>
        <v>12.56969280146722</v>
      </c>
      <c r="BX1058">
        <f>VLOOKUP(Table3[[#This Row],[Reference]],metron,16,FALSE)</f>
        <v>9.8695552498853729</v>
      </c>
      <c r="BY1058">
        <f>VLOOKUP(Table3[[#This Row],[Reference]],metron,17,FALSE)</f>
        <v>5.2754256787850897</v>
      </c>
      <c r="BZ1058">
        <f>VLOOKUP(Table3[[#This Row],[Reference]],metron,18,FALSE)</f>
        <v>4.1279337321675103</v>
      </c>
      <c r="CA1058">
        <f>VLOOKUP(Table3[[#This Row],[Reference]],metron,19,FALSE)</f>
        <v>7.2942671226821298</v>
      </c>
      <c r="CB1058">
        <f>VLOOKUP(Table3[[#This Row],[Reference]],metron,20,FALSE)</f>
        <v>5.7416215177178627</v>
      </c>
      <c r="CC1058">
        <f>VLOOKUP(Table3[[#This Row],[Reference]],metron,21,FALSE)</f>
        <v>12.897246007868549</v>
      </c>
      <c r="CD1058">
        <f>VLOOKUP(Table3[[#This Row],[Reference]],metron,22,FALSE)</f>
        <v>13.507058551261281</v>
      </c>
      <c r="CE1058">
        <f>VLOOKUP(Table3[[#This Row],[Reference]],metron,23,FALSE)</f>
        <v>1.576522702104098</v>
      </c>
      <c r="CF1058">
        <f>VLOOKUP(Table3[[#This Row],[Reference]],metron,24,FALSE)</f>
        <v>1.917165005537099</v>
      </c>
      <c r="CG1058">
        <f>VLOOKUP(Table3[[#This Row],[Reference]],metron,25,FALSE)</f>
        <v>8.4385382059800659E-2</v>
      </c>
      <c r="CH1058">
        <f>VLOOKUP(Table3[[#This Row],[Reference]],metron,26,FALSE)</f>
        <v>0.1233665559246955</v>
      </c>
    </row>
    <row r="1059" spans="1:86" x14ac:dyDescent="0.45">
      <c r="A1059">
        <v>1642647600</v>
      </c>
      <c r="B1059" t="s">
        <v>1530</v>
      </c>
      <c r="C1059" t="s">
        <v>64</v>
      </c>
      <c r="D1059" t="s">
        <v>65</v>
      </c>
      <c r="E1059" t="s">
        <v>667</v>
      </c>
      <c r="F1059" t="s">
        <v>677</v>
      </c>
      <c r="G1059" t="s">
        <v>673</v>
      </c>
      <c r="H1059">
        <v>1</v>
      </c>
      <c r="I1059">
        <v>1.91</v>
      </c>
      <c r="J1059">
        <v>1.73</v>
      </c>
      <c r="K1059">
        <v>1.55</v>
      </c>
      <c r="L1059">
        <v>1.68</v>
      </c>
      <c r="M1059">
        <v>1</v>
      </c>
      <c r="N1059">
        <v>1</v>
      </c>
      <c r="O1059">
        <v>2</v>
      </c>
      <c r="P1059">
        <v>1</v>
      </c>
      <c r="Q1059">
        <v>1</v>
      </c>
      <c r="R1059">
        <v>0</v>
      </c>
      <c r="S1059">
        <v>22</v>
      </c>
      <c r="T1059">
        <v>50</v>
      </c>
      <c r="U1059">
        <v>4</v>
      </c>
      <c r="V1059">
        <v>3</v>
      </c>
      <c r="W1059">
        <v>5</v>
      </c>
      <c r="X1059">
        <v>0</v>
      </c>
      <c r="Y1059">
        <v>3</v>
      </c>
      <c r="Z1059">
        <v>0</v>
      </c>
      <c r="AA1059">
        <v>3</v>
      </c>
      <c r="AB1059">
        <v>2</v>
      </c>
      <c r="AC1059">
        <v>1</v>
      </c>
      <c r="AD1059">
        <v>2</v>
      </c>
      <c r="AE1059">
        <v>10</v>
      </c>
      <c r="AF1059">
        <v>6</v>
      </c>
      <c r="AG1059">
        <v>5</v>
      </c>
      <c r="AH1059">
        <v>4</v>
      </c>
      <c r="AI1059">
        <v>5</v>
      </c>
      <c r="AJ1059">
        <v>2</v>
      </c>
      <c r="AK1059">
        <v>17</v>
      </c>
      <c r="AL1059">
        <v>18</v>
      </c>
      <c r="AM1059">
        <v>59</v>
      </c>
      <c r="AN1059">
        <v>41</v>
      </c>
      <c r="AO1059">
        <v>1.29</v>
      </c>
      <c r="AP1059">
        <v>1.06</v>
      </c>
      <c r="AQ1059">
        <v>2.3199999999999998</v>
      </c>
      <c r="AR1059">
        <v>46</v>
      </c>
      <c r="AS1059">
        <v>64</v>
      </c>
      <c r="AT1059">
        <v>41</v>
      </c>
      <c r="AU1059">
        <v>14</v>
      </c>
      <c r="AV1059">
        <v>14</v>
      </c>
      <c r="AW1059">
        <v>27</v>
      </c>
      <c r="AX1059">
        <v>82</v>
      </c>
      <c r="AY1059">
        <v>32</v>
      </c>
      <c r="AZ1059">
        <v>64</v>
      </c>
      <c r="BA1059">
        <v>10.28</v>
      </c>
      <c r="BB1059">
        <v>4.09</v>
      </c>
      <c r="BC1059">
        <v>2.25</v>
      </c>
      <c r="BD1059">
        <v>3.2</v>
      </c>
      <c r="BE1059">
        <v>3.2</v>
      </c>
      <c r="BF1059">
        <f>(1/BC1059+1/BD1059+1/BE1059-1)/3</f>
        <v>2.314814814814814E-2</v>
      </c>
      <c r="BG1059">
        <f>1/Table3[[#This Row],[odds_ft_home_team_win]]-Table3[[#This Row],[Margin/3]]</f>
        <v>0.42129629629629628</v>
      </c>
      <c r="BH1059">
        <f>1/Table3[[#This Row],[odds_ft_draw]]-Table3[[#This Row],[Margin/3]]</f>
        <v>0.28935185185185186</v>
      </c>
      <c r="BI1059">
        <f>1/Table3[[#This Row],[odds_ft_away_team_win]]-Table3[[#This Row],[Margin/3]]</f>
        <v>0.28935185185185186</v>
      </c>
      <c r="BJ1059">
        <f>MROUND(Table3[[#This Row],[ProbH]]*100,2)/100</f>
        <v>0.42</v>
      </c>
      <c r="BK1059">
        <v>1.42</v>
      </c>
      <c r="BL1059">
        <v>2.33</v>
      </c>
      <c r="BM1059">
        <v>4.2</v>
      </c>
      <c r="BN1059">
        <v>8.1</v>
      </c>
      <c r="BO1059">
        <v>1.91</v>
      </c>
      <c r="BP1059">
        <v>1.8</v>
      </c>
      <c r="BQ1059" t="s">
        <v>736</v>
      </c>
      <c r="BR1059">
        <f>VLOOKUP(Table3[[#This Row],[Reference]],metron,10,FALSE)</f>
        <v>2.4884649511978703</v>
      </c>
      <c r="BS1059">
        <f>VLOOKUP(Table3[[#This Row],[Reference]],metron,11,FALSE)</f>
        <v>1.396960958296362</v>
      </c>
      <c r="BT1059">
        <f>VLOOKUP(Table3[[#This Row],[Reference]],metron,12,FALSE)</f>
        <v>1.091503992901508</v>
      </c>
      <c r="BU1059">
        <f>VLOOKUP(Table3[[#This Row],[Reference]],metron,13,FALSE)</f>
        <v>0.60765391014975045</v>
      </c>
      <c r="BV1059">
        <f>VLOOKUP(Table3[[#This Row],[Reference]],metron,14,FALSE)</f>
        <v>0.47276760953965608</v>
      </c>
      <c r="BW1059">
        <f>VLOOKUP(Table3[[#This Row],[Reference]],metron,15,FALSE)</f>
        <v>12.29504785684561</v>
      </c>
      <c r="BX1059">
        <f>VLOOKUP(Table3[[#This Row],[Reference]],metron,16,FALSE)</f>
        <v>10.047232625884311</v>
      </c>
      <c r="BY1059">
        <f>VLOOKUP(Table3[[#This Row],[Reference]],metron,17,FALSE)</f>
        <v>5.2917192097519967</v>
      </c>
      <c r="BZ1059">
        <f>VLOOKUP(Table3[[#This Row],[Reference]],metron,18,FALSE)</f>
        <v>4.2580916351408158</v>
      </c>
      <c r="CA1059">
        <f>VLOOKUP(Table3[[#This Row],[Reference]],metron,19,FALSE)</f>
        <v>7.0033286470936131</v>
      </c>
      <c r="CB1059">
        <f>VLOOKUP(Table3[[#This Row],[Reference]],metron,20,FALSE)</f>
        <v>5.789140990743495</v>
      </c>
      <c r="CC1059">
        <f>VLOOKUP(Table3[[#This Row],[Reference]],metron,21,FALSE)</f>
        <v>12.77041895895049</v>
      </c>
      <c r="CD1059">
        <f>VLOOKUP(Table3[[#This Row],[Reference]],metron,22,FALSE)</f>
        <v>13.411129919593741</v>
      </c>
      <c r="CE1059">
        <f>VLOOKUP(Table3[[#This Row],[Reference]],metron,23,FALSE)</f>
        <v>1.556141062018646</v>
      </c>
      <c r="CF1059">
        <f>VLOOKUP(Table3[[#This Row],[Reference]],metron,24,FALSE)</f>
        <v>1.9114308877178761</v>
      </c>
      <c r="CG1059">
        <f>VLOOKUP(Table3[[#This Row],[Reference]],metron,25,FALSE)</f>
        <v>8.4920956627482766E-2</v>
      </c>
      <c r="CH1059">
        <f>VLOOKUP(Table3[[#This Row],[Reference]],metron,26,FALSE)</f>
        <v>0.1323469801378192</v>
      </c>
    </row>
    <row r="1060" spans="1:86" hidden="1" x14ac:dyDescent="0.45">
      <c r="A1060">
        <v>1642734000</v>
      </c>
      <c r="B1060" t="s">
        <v>1531</v>
      </c>
      <c r="C1060" t="s">
        <v>64</v>
      </c>
      <c r="D1060" t="s">
        <v>65</v>
      </c>
      <c r="E1060" t="s">
        <v>688</v>
      </c>
      <c r="F1060" t="s">
        <v>689</v>
      </c>
      <c r="G1060" t="s">
        <v>725</v>
      </c>
      <c r="H1060">
        <v>3</v>
      </c>
      <c r="I1060">
        <v>0.67</v>
      </c>
      <c r="J1060">
        <v>0.5</v>
      </c>
      <c r="K1060">
        <v>1.1100000000000001</v>
      </c>
      <c r="L1060">
        <v>0.71</v>
      </c>
      <c r="M1060">
        <v>0</v>
      </c>
      <c r="N1060">
        <v>1</v>
      </c>
      <c r="O1060">
        <v>1</v>
      </c>
      <c r="P1060">
        <v>0</v>
      </c>
      <c r="Q1060">
        <v>0</v>
      </c>
      <c r="R1060">
        <v>0</v>
      </c>
      <c r="T1060">
        <v>82</v>
      </c>
      <c r="U1060">
        <v>5</v>
      </c>
      <c r="V1060">
        <v>4</v>
      </c>
      <c r="W1060">
        <v>3</v>
      </c>
      <c r="X1060">
        <v>1</v>
      </c>
      <c r="Y1060">
        <v>3</v>
      </c>
      <c r="Z1060">
        <v>0</v>
      </c>
      <c r="AA1060">
        <v>3</v>
      </c>
      <c r="AB1060">
        <v>1</v>
      </c>
      <c r="AC1060">
        <v>0</v>
      </c>
      <c r="AD1060">
        <v>3</v>
      </c>
      <c r="AE1060">
        <v>13</v>
      </c>
      <c r="AF1060">
        <v>19</v>
      </c>
      <c r="AG1060">
        <v>2</v>
      </c>
      <c r="AH1060">
        <v>4</v>
      </c>
      <c r="AI1060">
        <v>11</v>
      </c>
      <c r="AJ1060">
        <v>15</v>
      </c>
      <c r="AK1060">
        <v>16</v>
      </c>
      <c r="AL1060">
        <v>10</v>
      </c>
      <c r="AM1060">
        <v>40</v>
      </c>
      <c r="AN1060">
        <v>60</v>
      </c>
      <c r="AO1060">
        <v>1.21</v>
      </c>
      <c r="AP1060">
        <v>1.82</v>
      </c>
      <c r="AQ1060">
        <v>2.44</v>
      </c>
      <c r="AR1060">
        <v>37</v>
      </c>
      <c r="AS1060">
        <v>69</v>
      </c>
      <c r="AT1060">
        <v>32</v>
      </c>
      <c r="AU1060">
        <v>21</v>
      </c>
      <c r="AV1060">
        <v>11</v>
      </c>
      <c r="AW1060">
        <v>21</v>
      </c>
      <c r="AX1060">
        <v>59</v>
      </c>
      <c r="AY1060">
        <v>42</v>
      </c>
      <c r="AZ1060">
        <v>90</v>
      </c>
      <c r="BA1060">
        <v>7.64</v>
      </c>
      <c r="BB1060">
        <v>4.54</v>
      </c>
      <c r="BC1060">
        <v>2.2799999999999998</v>
      </c>
      <c r="BD1060">
        <v>3.45</v>
      </c>
      <c r="BE1060">
        <v>2.92</v>
      </c>
      <c r="BF1060">
        <f>(1/BC1060+1/BD1060+1/BE1060-1)/3</f>
        <v>2.3639105705498615E-2</v>
      </c>
      <c r="BG1060">
        <f>1/Table3[[#This Row],[odds_ft_home_team_win]]-Table3[[#This Row],[Margin/3]]</f>
        <v>0.41495738552257161</v>
      </c>
      <c r="BH1060">
        <f>1/Table3[[#This Row],[odds_ft_draw]]-Table3[[#This Row],[Margin/3]]</f>
        <v>0.26621596675826953</v>
      </c>
      <c r="BI1060">
        <f>1/Table3[[#This Row],[odds_ft_away_team_win]]-Table3[[#This Row],[Margin/3]]</f>
        <v>0.31882664771915892</v>
      </c>
      <c r="BJ1060">
        <f>MROUND(Table3[[#This Row],[ProbH]]*100,2)/100</f>
        <v>0.42</v>
      </c>
      <c r="BK1060">
        <v>1.42</v>
      </c>
      <c r="BL1060">
        <v>2.19</v>
      </c>
      <c r="BM1060">
        <v>4.5</v>
      </c>
      <c r="BN1060">
        <v>7.5</v>
      </c>
      <c r="BO1060">
        <v>2</v>
      </c>
      <c r="BP1060">
        <v>1.73</v>
      </c>
      <c r="BQ1060" t="s">
        <v>691</v>
      </c>
      <c r="BR1060">
        <f>VLOOKUP(Table3[[#This Row],[Reference]],metron,10,FALSE)</f>
        <v>2.4884649511978703</v>
      </c>
      <c r="BS1060">
        <f>VLOOKUP(Table3[[#This Row],[Reference]],metron,11,FALSE)</f>
        <v>1.396960958296362</v>
      </c>
      <c r="BT1060">
        <f>VLOOKUP(Table3[[#This Row],[Reference]],metron,12,FALSE)</f>
        <v>1.091503992901508</v>
      </c>
      <c r="BU1060">
        <f>VLOOKUP(Table3[[#This Row],[Reference]],metron,13,FALSE)</f>
        <v>0.60765391014975045</v>
      </c>
      <c r="BV1060">
        <f>VLOOKUP(Table3[[#This Row],[Reference]],metron,14,FALSE)</f>
        <v>0.47276760953965608</v>
      </c>
      <c r="BW1060">
        <f>VLOOKUP(Table3[[#This Row],[Reference]],metron,15,FALSE)</f>
        <v>12.29504785684561</v>
      </c>
      <c r="BX1060">
        <f>VLOOKUP(Table3[[#This Row],[Reference]],metron,16,FALSE)</f>
        <v>10.047232625884311</v>
      </c>
      <c r="BY1060">
        <f>VLOOKUP(Table3[[#This Row],[Reference]],metron,17,FALSE)</f>
        <v>5.2917192097519967</v>
      </c>
      <c r="BZ1060">
        <f>VLOOKUP(Table3[[#This Row],[Reference]],metron,18,FALSE)</f>
        <v>4.2580916351408158</v>
      </c>
      <c r="CA1060">
        <f>VLOOKUP(Table3[[#This Row],[Reference]],metron,19,FALSE)</f>
        <v>7.0033286470936131</v>
      </c>
      <c r="CB1060">
        <f>VLOOKUP(Table3[[#This Row],[Reference]],metron,20,FALSE)</f>
        <v>5.789140990743495</v>
      </c>
      <c r="CC1060">
        <f>VLOOKUP(Table3[[#This Row],[Reference]],metron,21,FALSE)</f>
        <v>12.77041895895049</v>
      </c>
      <c r="CD1060">
        <f>VLOOKUP(Table3[[#This Row],[Reference]],metron,22,FALSE)</f>
        <v>13.411129919593741</v>
      </c>
      <c r="CE1060">
        <f>VLOOKUP(Table3[[#This Row],[Reference]],metron,23,FALSE)</f>
        <v>1.556141062018646</v>
      </c>
      <c r="CF1060">
        <f>VLOOKUP(Table3[[#This Row],[Reference]],metron,24,FALSE)</f>
        <v>1.9114308877178761</v>
      </c>
      <c r="CG1060">
        <f>VLOOKUP(Table3[[#This Row],[Reference]],metron,25,FALSE)</f>
        <v>8.4920956627482766E-2</v>
      </c>
      <c r="CH1060">
        <f>VLOOKUP(Table3[[#This Row],[Reference]],metron,26,FALSE)</f>
        <v>0.1323469801378192</v>
      </c>
    </row>
    <row r="1061" spans="1:86" hidden="1" x14ac:dyDescent="0.45">
      <c r="A1061">
        <v>1642820400</v>
      </c>
      <c r="B1061" t="s">
        <v>1532</v>
      </c>
      <c r="C1061" t="s">
        <v>64</v>
      </c>
      <c r="D1061" t="s">
        <v>65</v>
      </c>
      <c r="E1061" t="s">
        <v>699</v>
      </c>
      <c r="F1061" t="s">
        <v>705</v>
      </c>
      <c r="G1061" t="s">
        <v>710</v>
      </c>
      <c r="H1061">
        <v>3</v>
      </c>
      <c r="I1061">
        <v>1.67</v>
      </c>
      <c r="J1061">
        <v>1.1000000000000001</v>
      </c>
      <c r="K1061">
        <v>1.71</v>
      </c>
      <c r="L1061">
        <v>1.29</v>
      </c>
      <c r="M1061">
        <v>1</v>
      </c>
      <c r="N1061">
        <v>2</v>
      </c>
      <c r="O1061">
        <v>3</v>
      </c>
      <c r="P1061">
        <v>1</v>
      </c>
      <c r="Q1061">
        <v>1</v>
      </c>
      <c r="R1061">
        <v>0</v>
      </c>
      <c r="S1061">
        <v>28</v>
      </c>
      <c r="T1061" t="s">
        <v>1533</v>
      </c>
      <c r="U1061">
        <v>2</v>
      </c>
      <c r="V1061">
        <v>3</v>
      </c>
      <c r="W1061">
        <v>2</v>
      </c>
      <c r="X1061">
        <v>1</v>
      </c>
      <c r="Y1061">
        <v>2</v>
      </c>
      <c r="Z1061">
        <v>0</v>
      </c>
      <c r="AA1061">
        <v>0</v>
      </c>
      <c r="AB1061">
        <v>3</v>
      </c>
      <c r="AC1061">
        <v>2</v>
      </c>
      <c r="AD1061">
        <v>0</v>
      </c>
      <c r="AE1061">
        <v>5</v>
      </c>
      <c r="AF1061">
        <v>6</v>
      </c>
      <c r="AG1061">
        <v>2</v>
      </c>
      <c r="AH1061">
        <v>3</v>
      </c>
      <c r="AI1061">
        <v>3</v>
      </c>
      <c r="AJ1061">
        <v>3</v>
      </c>
      <c r="AK1061">
        <v>20</v>
      </c>
      <c r="AL1061">
        <v>8</v>
      </c>
      <c r="AM1061">
        <v>32</v>
      </c>
      <c r="AN1061">
        <v>68</v>
      </c>
      <c r="AO1061">
        <v>0.66</v>
      </c>
      <c r="AP1061">
        <v>0.85</v>
      </c>
      <c r="AQ1061">
        <v>2.74</v>
      </c>
      <c r="AR1061">
        <v>49</v>
      </c>
      <c r="AS1061">
        <v>79</v>
      </c>
      <c r="AT1061">
        <v>59</v>
      </c>
      <c r="AU1061">
        <v>37</v>
      </c>
      <c r="AV1061">
        <v>5</v>
      </c>
      <c r="AW1061">
        <v>37</v>
      </c>
      <c r="AX1061">
        <v>79</v>
      </c>
      <c r="AY1061">
        <v>43</v>
      </c>
      <c r="AZ1061">
        <v>84</v>
      </c>
      <c r="BA1061">
        <v>5.72</v>
      </c>
      <c r="BB1061">
        <v>5.26</v>
      </c>
      <c r="BC1061">
        <v>2.52</v>
      </c>
      <c r="BD1061">
        <v>3.22</v>
      </c>
      <c r="BE1061">
        <v>2.93</v>
      </c>
      <c r="BF1061">
        <f>(1/BC1061+1/BD1061+1/BE1061-1)/3</f>
        <v>1.6227110454740679E-2</v>
      </c>
      <c r="BG1061">
        <f>1/Table3[[#This Row],[odds_ft_home_team_win]]-Table3[[#This Row],[Margin/3]]</f>
        <v>0.38059828637065612</v>
      </c>
      <c r="BH1061">
        <f>1/Table3[[#This Row],[odds_ft_draw]]-Table3[[#This Row],[Margin/3]]</f>
        <v>0.29433189575643942</v>
      </c>
      <c r="BI1061">
        <f>1/Table3[[#This Row],[odds_ft_away_team_win]]-Table3[[#This Row],[Margin/3]]</f>
        <v>0.32506981787290434</v>
      </c>
      <c r="BJ1061">
        <f>MROUND(Table3[[#This Row],[ProbH]]*100,2)/100</f>
        <v>0.38</v>
      </c>
      <c r="BK1061">
        <v>0</v>
      </c>
      <c r="BL1061">
        <v>1.91</v>
      </c>
      <c r="BM1061">
        <v>0</v>
      </c>
      <c r="BN1061">
        <v>0</v>
      </c>
      <c r="BO1061">
        <v>0</v>
      </c>
      <c r="BP1061">
        <v>0</v>
      </c>
      <c r="BQ1061" t="s">
        <v>702</v>
      </c>
      <c r="BR1061">
        <f>VLOOKUP(Table3[[#This Row],[Reference]],metron,10,FALSE)</f>
        <v>2.4900895140664963</v>
      </c>
      <c r="BS1061">
        <f>VLOOKUP(Table3[[#This Row],[Reference]],metron,11,FALSE)</f>
        <v>1.330562659846547</v>
      </c>
      <c r="BT1061">
        <f>VLOOKUP(Table3[[#This Row],[Reference]],metron,12,FALSE)</f>
        <v>1.1595268542199491</v>
      </c>
      <c r="BU1061">
        <f>VLOOKUP(Table3[[#This Row],[Reference]],metron,13,FALSE)</f>
        <v>0.59053607588191415</v>
      </c>
      <c r="BV1061">
        <f>VLOOKUP(Table3[[#This Row],[Reference]],metron,14,FALSE)</f>
        <v>0.50069274219332838</v>
      </c>
      <c r="BW1061">
        <f>VLOOKUP(Table3[[#This Row],[Reference]],metron,15,FALSE)</f>
        <v>11.79715236686391</v>
      </c>
      <c r="BX1061">
        <f>VLOOKUP(Table3[[#This Row],[Reference]],metron,16,FALSE)</f>
        <v>10.317122781065089</v>
      </c>
      <c r="BY1061">
        <f>VLOOKUP(Table3[[#This Row],[Reference]],metron,17,FALSE)</f>
        <v>5.0637025966747622</v>
      </c>
      <c r="BZ1061">
        <f>VLOOKUP(Table3[[#This Row],[Reference]],metron,18,FALSE)</f>
        <v>4.4674014571268454</v>
      </c>
      <c r="CA1061">
        <f>VLOOKUP(Table3[[#This Row],[Reference]],metron,19,FALSE)</f>
        <v>6.7334497701891483</v>
      </c>
      <c r="CB1061">
        <f>VLOOKUP(Table3[[#This Row],[Reference]],metron,20,FALSE)</f>
        <v>5.849721323938244</v>
      </c>
      <c r="CC1061">
        <f>VLOOKUP(Table3[[#This Row],[Reference]],metron,21,FALSE)</f>
        <v>12.89644194756554</v>
      </c>
      <c r="CD1061">
        <f>VLOOKUP(Table3[[#This Row],[Reference]],metron,22,FALSE)</f>
        <v>13.3434456928839</v>
      </c>
      <c r="CE1061">
        <f>VLOOKUP(Table3[[#This Row],[Reference]],metron,23,FALSE)</f>
        <v>1.6144382124117971</v>
      </c>
      <c r="CF1061">
        <f>VLOOKUP(Table3[[#This Row],[Reference]],metron,24,FALSE)</f>
        <v>1.9032024606477289</v>
      </c>
      <c r="CG1061">
        <f>VLOOKUP(Table3[[#This Row],[Reference]],metron,25,FALSE)</f>
        <v>9.372172969060974E-2</v>
      </c>
      <c r="CH1061">
        <f>VLOOKUP(Table3[[#This Row],[Reference]],metron,26,FALSE)</f>
        <v>0.11669983716301791</v>
      </c>
    </row>
    <row r="1062" spans="1:86" hidden="1" x14ac:dyDescent="0.45">
      <c r="A1062">
        <v>1642892400</v>
      </c>
      <c r="B1062" t="s">
        <v>1534</v>
      </c>
      <c r="C1062" t="s">
        <v>64</v>
      </c>
      <c r="D1062" t="s">
        <v>65</v>
      </c>
      <c r="E1062" t="s">
        <v>666</v>
      </c>
      <c r="F1062" t="s">
        <v>683</v>
      </c>
      <c r="G1062" t="s">
        <v>720</v>
      </c>
      <c r="H1062">
        <v>3</v>
      </c>
      <c r="I1062">
        <v>1.56</v>
      </c>
      <c r="J1062">
        <v>0.5</v>
      </c>
      <c r="K1062">
        <v>1.47</v>
      </c>
      <c r="L1062">
        <v>0.65</v>
      </c>
      <c r="M1062">
        <v>1</v>
      </c>
      <c r="N1062">
        <v>1</v>
      </c>
      <c r="O1062">
        <v>2</v>
      </c>
      <c r="P1062">
        <v>2</v>
      </c>
      <c r="Q1062">
        <v>1</v>
      </c>
      <c r="R1062">
        <v>1</v>
      </c>
      <c r="S1062">
        <v>42</v>
      </c>
      <c r="T1062">
        <v>2</v>
      </c>
      <c r="U1062">
        <v>4</v>
      </c>
      <c r="V1062">
        <v>4</v>
      </c>
      <c r="W1062">
        <v>3</v>
      </c>
      <c r="X1062">
        <v>0</v>
      </c>
      <c r="Y1062">
        <v>8</v>
      </c>
      <c r="Z1062">
        <v>0</v>
      </c>
      <c r="AA1062">
        <v>0</v>
      </c>
      <c r="AB1062">
        <v>3</v>
      </c>
      <c r="AC1062">
        <v>4</v>
      </c>
      <c r="AD1062">
        <v>4</v>
      </c>
      <c r="AE1062">
        <v>18</v>
      </c>
      <c r="AF1062">
        <v>11</v>
      </c>
      <c r="AG1062">
        <v>9</v>
      </c>
      <c r="AH1062">
        <v>5</v>
      </c>
      <c r="AI1062">
        <v>9</v>
      </c>
      <c r="AJ1062">
        <v>6</v>
      </c>
      <c r="AK1062">
        <v>15</v>
      </c>
      <c r="AL1062">
        <v>22</v>
      </c>
      <c r="AM1062">
        <v>65</v>
      </c>
      <c r="AN1062">
        <v>35</v>
      </c>
      <c r="AO1062">
        <v>2.04</v>
      </c>
      <c r="AP1062">
        <v>1.28</v>
      </c>
      <c r="AQ1062">
        <v>1.97</v>
      </c>
      <c r="AR1062">
        <v>37</v>
      </c>
      <c r="AS1062">
        <v>69</v>
      </c>
      <c r="AT1062">
        <v>38</v>
      </c>
      <c r="AU1062">
        <v>6</v>
      </c>
      <c r="AV1062">
        <v>0</v>
      </c>
      <c r="AW1062">
        <v>11</v>
      </c>
      <c r="AX1062">
        <v>65</v>
      </c>
      <c r="AY1062">
        <v>42</v>
      </c>
      <c r="AZ1062">
        <v>74</v>
      </c>
      <c r="BA1062">
        <v>10.06</v>
      </c>
      <c r="BB1062">
        <v>5.0199999999999996</v>
      </c>
      <c r="BC1062">
        <v>1.8</v>
      </c>
      <c r="BD1062">
        <v>3.4</v>
      </c>
      <c r="BE1062">
        <v>4.4000000000000004</v>
      </c>
      <c r="BF1062">
        <f>(1/BC1062+1/BD1062+1/BE1062-1)/3</f>
        <v>2.5648643295702156E-2</v>
      </c>
      <c r="BG1062">
        <f>1/Table3[[#This Row],[odds_ft_home_team_win]]-Table3[[#This Row],[Margin/3]]</f>
        <v>0.52990691225985342</v>
      </c>
      <c r="BH1062">
        <f>1/Table3[[#This Row],[odds_ft_draw]]-Table3[[#This Row],[Margin/3]]</f>
        <v>0.26846900376312138</v>
      </c>
      <c r="BI1062">
        <f>1/Table3[[#This Row],[odds_ft_away_team_win]]-Table3[[#This Row],[Margin/3]]</f>
        <v>0.20162408397702511</v>
      </c>
      <c r="BJ1062">
        <f>MROUND(Table3[[#This Row],[ProbH]]*100,2)/100</f>
        <v>0.52</v>
      </c>
      <c r="BK1062">
        <v>1.42</v>
      </c>
      <c r="BL1062">
        <v>2.2000000000000002</v>
      </c>
      <c r="BM1062">
        <v>4.5</v>
      </c>
      <c r="BN1062">
        <v>7.5</v>
      </c>
      <c r="BO1062">
        <v>2.1</v>
      </c>
      <c r="BP1062">
        <v>1.67</v>
      </c>
      <c r="BQ1062" t="s">
        <v>669</v>
      </c>
      <c r="BR1062">
        <f>VLOOKUP(Table3[[#This Row],[Reference]],metron,10,FALSE)</f>
        <v>2.5967403582378576</v>
      </c>
      <c r="BS1062">
        <f>VLOOKUP(Table3[[#This Row],[Reference]],metron,11,FALSE)</f>
        <v>1.625948039373891</v>
      </c>
      <c r="BT1062">
        <f>VLOOKUP(Table3[[#This Row],[Reference]],metron,12,FALSE)</f>
        <v>0.97079231886396644</v>
      </c>
      <c r="BU1062">
        <f>VLOOKUP(Table3[[#This Row],[Reference]],metron,13,FALSE)</f>
        <v>0.71433182698515174</v>
      </c>
      <c r="BV1062">
        <f>VLOOKUP(Table3[[#This Row],[Reference]],metron,14,FALSE)</f>
        <v>0.43011620400258233</v>
      </c>
      <c r="BW1062">
        <f>VLOOKUP(Table3[[#This Row],[Reference]],metron,15,FALSE)</f>
        <v>13.39951055368614</v>
      </c>
      <c r="BX1062">
        <f>VLOOKUP(Table3[[#This Row],[Reference]],metron,16,FALSE)</f>
        <v>9.4252064851636579</v>
      </c>
      <c r="BY1062">
        <f>VLOOKUP(Table3[[#This Row],[Reference]],metron,17,FALSE)</f>
        <v>5.7628422023992618</v>
      </c>
      <c r="BZ1062">
        <f>VLOOKUP(Table3[[#This Row],[Reference]],metron,18,FALSE)</f>
        <v>3.9375576745616732</v>
      </c>
      <c r="CA1062">
        <f>VLOOKUP(Table3[[#This Row],[Reference]],metron,19,FALSE)</f>
        <v>7.636668351286878</v>
      </c>
      <c r="CB1062">
        <f>VLOOKUP(Table3[[#This Row],[Reference]],metron,20,FALSE)</f>
        <v>5.4876488106019847</v>
      </c>
      <c r="CC1062">
        <f>VLOOKUP(Table3[[#This Row],[Reference]],metron,21,FALSE)</f>
        <v>12.460420531849101</v>
      </c>
      <c r="CD1062">
        <f>VLOOKUP(Table3[[#This Row],[Reference]],metron,22,FALSE)</f>
        <v>13.44897959183673</v>
      </c>
      <c r="CE1062">
        <f>VLOOKUP(Table3[[#This Row],[Reference]],metron,23,FALSE)</f>
        <v>1.462202380952381</v>
      </c>
      <c r="CF1062">
        <f>VLOOKUP(Table3[[#This Row],[Reference]],metron,24,FALSE)</f>
        <v>2.01547619047619</v>
      </c>
      <c r="CG1062">
        <f>VLOOKUP(Table3[[#This Row],[Reference]],metron,25,FALSE)</f>
        <v>7.7380952380952384E-2</v>
      </c>
      <c r="CH1062">
        <f>VLOOKUP(Table3[[#This Row],[Reference]],metron,26,FALSE)</f>
        <v>0.13754093480202439</v>
      </c>
    </row>
    <row r="1063" spans="1:86" hidden="1" x14ac:dyDescent="0.45">
      <c r="A1063">
        <v>1642899600</v>
      </c>
      <c r="B1063" t="s">
        <v>1535</v>
      </c>
      <c r="C1063" t="s">
        <v>64</v>
      </c>
      <c r="D1063" t="s">
        <v>65</v>
      </c>
      <c r="E1063" t="s">
        <v>667</v>
      </c>
      <c r="F1063" t="s">
        <v>693</v>
      </c>
      <c r="G1063" t="s">
        <v>65</v>
      </c>
      <c r="H1063">
        <v>3</v>
      </c>
      <c r="I1063">
        <v>1.83</v>
      </c>
      <c r="J1063">
        <v>1.1100000000000001</v>
      </c>
      <c r="K1063">
        <v>1.55</v>
      </c>
      <c r="L1063">
        <v>1.42</v>
      </c>
      <c r="M1063">
        <v>2</v>
      </c>
      <c r="N1063">
        <v>1</v>
      </c>
      <c r="O1063">
        <v>3</v>
      </c>
      <c r="P1063">
        <v>2</v>
      </c>
      <c r="Q1063">
        <v>1</v>
      </c>
      <c r="R1063">
        <v>1</v>
      </c>
      <c r="S1063" t="s">
        <v>1536</v>
      </c>
      <c r="T1063">
        <v>32</v>
      </c>
      <c r="U1063">
        <v>7</v>
      </c>
      <c r="V1063">
        <v>14</v>
      </c>
      <c r="W1063">
        <v>4</v>
      </c>
      <c r="X1063">
        <v>0</v>
      </c>
      <c r="Y1063">
        <v>1</v>
      </c>
      <c r="Z1063">
        <v>1</v>
      </c>
      <c r="AA1063">
        <v>2</v>
      </c>
      <c r="AB1063">
        <v>2</v>
      </c>
      <c r="AC1063">
        <v>1</v>
      </c>
      <c r="AD1063">
        <v>1</v>
      </c>
      <c r="AE1063">
        <v>13</v>
      </c>
      <c r="AF1063">
        <v>18</v>
      </c>
      <c r="AG1063">
        <v>6</v>
      </c>
      <c r="AH1063">
        <v>9</v>
      </c>
      <c r="AI1063">
        <v>7</v>
      </c>
      <c r="AJ1063">
        <v>9</v>
      </c>
      <c r="AK1063">
        <v>13</v>
      </c>
      <c r="AL1063">
        <v>7</v>
      </c>
      <c r="AM1063">
        <v>57</v>
      </c>
      <c r="AN1063">
        <v>43</v>
      </c>
      <c r="AO1063">
        <v>1.47</v>
      </c>
      <c r="AP1063">
        <v>2.17</v>
      </c>
      <c r="AQ1063">
        <v>2.6</v>
      </c>
      <c r="AR1063">
        <v>57</v>
      </c>
      <c r="AS1063">
        <v>86</v>
      </c>
      <c r="AT1063">
        <v>53</v>
      </c>
      <c r="AU1063">
        <v>15</v>
      </c>
      <c r="AV1063">
        <v>10</v>
      </c>
      <c r="AW1063">
        <v>35</v>
      </c>
      <c r="AX1063">
        <v>81</v>
      </c>
      <c r="AY1063">
        <v>38</v>
      </c>
      <c r="AZ1063">
        <v>92</v>
      </c>
      <c r="BA1063">
        <v>10.11</v>
      </c>
      <c r="BB1063">
        <v>4.75</v>
      </c>
      <c r="BC1063">
        <v>2.0499999999999998</v>
      </c>
      <c r="BD1063">
        <v>3.3</v>
      </c>
      <c r="BE1063">
        <v>3.5</v>
      </c>
      <c r="BF1063">
        <f>(1/BC1063+1/BD1063+1/BE1063-1)/3</f>
        <v>2.5516488931123089E-2</v>
      </c>
      <c r="BG1063">
        <f>1/Table3[[#This Row],[odds_ft_home_team_win]]-Table3[[#This Row],[Margin/3]]</f>
        <v>0.46228838911765746</v>
      </c>
      <c r="BH1063">
        <f>1/Table3[[#This Row],[odds_ft_draw]]-Table3[[#This Row],[Margin/3]]</f>
        <v>0.27751381409917997</v>
      </c>
      <c r="BI1063">
        <f>1/Table3[[#This Row],[odds_ft_away_team_win]]-Table3[[#This Row],[Margin/3]]</f>
        <v>0.26019779678316263</v>
      </c>
      <c r="BJ1063">
        <f>MROUND(Table3[[#This Row],[ProbH]]*100,2)/100</f>
        <v>0.46</v>
      </c>
      <c r="BK1063">
        <v>0</v>
      </c>
      <c r="BL1063">
        <v>2.1</v>
      </c>
      <c r="BM1063">
        <v>0</v>
      </c>
      <c r="BN1063">
        <v>0</v>
      </c>
      <c r="BO1063">
        <v>1.83</v>
      </c>
      <c r="BP1063">
        <v>1.83</v>
      </c>
      <c r="BQ1063" t="s">
        <v>736</v>
      </c>
      <c r="BR1063">
        <f>VLOOKUP(Table3[[#This Row],[Reference]],metron,10,FALSE)</f>
        <v>2.5405629139072849</v>
      </c>
      <c r="BS1063">
        <f>VLOOKUP(Table3[[#This Row],[Reference]],metron,11,FALSE)</f>
        <v>1.4888836329233679</v>
      </c>
      <c r="BT1063">
        <f>VLOOKUP(Table3[[#This Row],[Reference]],metron,12,FALSE)</f>
        <v>1.0516792809839171</v>
      </c>
      <c r="BU1063">
        <f>VLOOKUP(Table3[[#This Row],[Reference]],metron,13,FALSE)</f>
        <v>0.64581362346263005</v>
      </c>
      <c r="BV1063">
        <f>VLOOKUP(Table3[[#This Row],[Reference]],metron,14,FALSE)</f>
        <v>0.45364238410596031</v>
      </c>
      <c r="BW1063">
        <f>VLOOKUP(Table3[[#This Row],[Reference]],metron,15,FALSE)</f>
        <v>12.686892177589851</v>
      </c>
      <c r="BX1063">
        <f>VLOOKUP(Table3[[#This Row],[Reference]],metron,16,FALSE)</f>
        <v>9.8059196617336148</v>
      </c>
      <c r="BY1063">
        <f>VLOOKUP(Table3[[#This Row],[Reference]],metron,17,FALSE)</f>
        <v>5.3198121263877027</v>
      </c>
      <c r="BZ1063">
        <f>VLOOKUP(Table3[[#This Row],[Reference]],metron,18,FALSE)</f>
        <v>4.0954312553373189</v>
      </c>
      <c r="CA1063">
        <f>VLOOKUP(Table3[[#This Row],[Reference]],metron,19,FALSE)</f>
        <v>7.3670800512021479</v>
      </c>
      <c r="CB1063">
        <f>VLOOKUP(Table3[[#This Row],[Reference]],metron,20,FALSE)</f>
        <v>5.710488406396296</v>
      </c>
      <c r="CC1063">
        <f>VLOOKUP(Table3[[#This Row],[Reference]],metron,21,FALSE)</f>
        <v>13.0488908033599</v>
      </c>
      <c r="CD1063">
        <f>VLOOKUP(Table3[[#This Row],[Reference]],metron,22,FALSE)</f>
        <v>13.714839543398661</v>
      </c>
      <c r="CE1063">
        <f>VLOOKUP(Table3[[#This Row],[Reference]],metron,23,FALSE)</f>
        <v>1.567523459812322</v>
      </c>
      <c r="CF1063">
        <f>VLOOKUP(Table3[[#This Row],[Reference]],metron,24,FALSE)</f>
        <v>1.951040391676867</v>
      </c>
      <c r="CG1063">
        <f>VLOOKUP(Table3[[#This Row],[Reference]],metron,25,FALSE)</f>
        <v>8.3027335781313744E-2</v>
      </c>
      <c r="CH1063">
        <f>VLOOKUP(Table3[[#This Row],[Reference]],metron,26,FALSE)</f>
        <v>0.13117095063239501</v>
      </c>
    </row>
    <row r="1064" spans="1:86" x14ac:dyDescent="0.45">
      <c r="A1064">
        <v>1642906800</v>
      </c>
      <c r="B1064" t="s">
        <v>1537</v>
      </c>
      <c r="C1064" t="s">
        <v>64</v>
      </c>
      <c r="D1064" t="s">
        <v>65</v>
      </c>
      <c r="E1064" t="s">
        <v>694</v>
      </c>
      <c r="F1064" t="s">
        <v>677</v>
      </c>
      <c r="G1064" t="s">
        <v>743</v>
      </c>
      <c r="H1064">
        <v>3</v>
      </c>
      <c r="I1064">
        <v>2.2999999999999998</v>
      </c>
      <c r="J1064">
        <v>1.67</v>
      </c>
      <c r="K1064">
        <v>1.9</v>
      </c>
      <c r="L1064">
        <v>1.68</v>
      </c>
      <c r="M1064">
        <v>0</v>
      </c>
      <c r="N1064">
        <v>2</v>
      </c>
      <c r="O1064">
        <v>2</v>
      </c>
      <c r="P1064">
        <v>0</v>
      </c>
      <c r="Q1064">
        <v>0</v>
      </c>
      <c r="R1064">
        <v>0</v>
      </c>
      <c r="T1064" t="s">
        <v>1538</v>
      </c>
      <c r="U1064">
        <v>5</v>
      </c>
      <c r="V1064">
        <v>0</v>
      </c>
      <c r="W1064">
        <v>2</v>
      </c>
      <c r="X1064">
        <v>1</v>
      </c>
      <c r="Y1064">
        <v>4</v>
      </c>
      <c r="Z1064">
        <v>0</v>
      </c>
      <c r="AA1064">
        <v>1</v>
      </c>
      <c r="AB1064">
        <v>2</v>
      </c>
      <c r="AC1064">
        <v>2</v>
      </c>
      <c r="AD1064">
        <v>2</v>
      </c>
      <c r="AE1064">
        <v>17</v>
      </c>
      <c r="AF1064">
        <v>7</v>
      </c>
      <c r="AG1064">
        <v>2</v>
      </c>
      <c r="AH1064">
        <v>6</v>
      </c>
      <c r="AI1064">
        <v>15</v>
      </c>
      <c r="AJ1064">
        <v>1</v>
      </c>
      <c r="AK1064">
        <v>14</v>
      </c>
      <c r="AL1064">
        <v>17</v>
      </c>
      <c r="AM1064">
        <v>60</v>
      </c>
      <c r="AN1064">
        <v>40</v>
      </c>
      <c r="AO1064">
        <v>1.53</v>
      </c>
      <c r="AP1064">
        <v>0.94</v>
      </c>
      <c r="AQ1064">
        <v>2.04</v>
      </c>
      <c r="AR1064">
        <v>36</v>
      </c>
      <c r="AS1064">
        <v>60</v>
      </c>
      <c r="AT1064">
        <v>28</v>
      </c>
      <c r="AU1064">
        <v>14</v>
      </c>
      <c r="AV1064">
        <v>9</v>
      </c>
      <c r="AW1064">
        <v>18</v>
      </c>
      <c r="AX1064">
        <v>67</v>
      </c>
      <c r="AY1064">
        <v>24</v>
      </c>
      <c r="AZ1064">
        <v>65</v>
      </c>
      <c r="BA1064">
        <v>9.73</v>
      </c>
      <c r="BB1064">
        <v>3.3</v>
      </c>
      <c r="BC1064">
        <v>1.85</v>
      </c>
      <c r="BD1064">
        <v>3.2</v>
      </c>
      <c r="BE1064">
        <v>4</v>
      </c>
      <c r="BF1064">
        <f>(1/BC1064+1/BD1064+1/BE1064-1)/3</f>
        <v>3.4346846846846781E-2</v>
      </c>
      <c r="BG1064">
        <f>1/Table3[[#This Row],[odds_ft_home_team_win]]-Table3[[#This Row],[Margin/3]]</f>
        <v>0.50619369369369371</v>
      </c>
      <c r="BH1064">
        <f>1/Table3[[#This Row],[odds_ft_draw]]-Table3[[#This Row],[Margin/3]]</f>
        <v>0.2781531531531532</v>
      </c>
      <c r="BI1064">
        <f>1/Table3[[#This Row],[odds_ft_away_team_win]]-Table3[[#This Row],[Margin/3]]</f>
        <v>0.21565315315315323</v>
      </c>
      <c r="BJ1064">
        <f>MROUND(Table3[[#This Row],[ProbH]]*100,2)/100</f>
        <v>0.5</v>
      </c>
      <c r="BK1064">
        <v>1.5</v>
      </c>
      <c r="BL1064">
        <v>2.2999999999999998</v>
      </c>
      <c r="BM1064">
        <v>4.75</v>
      </c>
      <c r="BN1064">
        <v>8</v>
      </c>
      <c r="BO1064">
        <v>2.1</v>
      </c>
      <c r="BP1064">
        <v>1.67</v>
      </c>
      <c r="BQ1064" t="s">
        <v>770</v>
      </c>
      <c r="BR1064">
        <f>VLOOKUP(Table3[[#This Row],[Reference]],metron,10,FALSE)</f>
        <v>2.5202079886551649</v>
      </c>
      <c r="BS1064">
        <f>VLOOKUP(Table3[[#This Row],[Reference]],metron,11,FALSE)</f>
        <v>1.5342708579532029</v>
      </c>
      <c r="BT1064">
        <f>VLOOKUP(Table3[[#This Row],[Reference]],metron,12,FALSE)</f>
        <v>0.98593713070196176</v>
      </c>
      <c r="BU1064">
        <f>VLOOKUP(Table3[[#This Row],[Reference]],metron,13,FALSE)</f>
        <v>0.67513590167809023</v>
      </c>
      <c r="BV1064">
        <f>VLOOKUP(Table3[[#This Row],[Reference]],metron,14,FALSE)</f>
        <v>0.4286727337194185</v>
      </c>
      <c r="BW1064">
        <f>VLOOKUP(Table3[[#This Row],[Reference]],metron,15,FALSE)</f>
        <v>12.98669114272602</v>
      </c>
      <c r="BX1064">
        <f>VLOOKUP(Table3[[#This Row],[Reference]],metron,16,FALSE)</f>
        <v>9.4167049105094076</v>
      </c>
      <c r="BY1064">
        <f>VLOOKUP(Table3[[#This Row],[Reference]],metron,17,FALSE)</f>
        <v>5.6645716945996272</v>
      </c>
      <c r="BZ1064">
        <f>VLOOKUP(Table3[[#This Row],[Reference]],metron,18,FALSE)</f>
        <v>4.0242085661080074</v>
      </c>
      <c r="CA1064">
        <f>VLOOKUP(Table3[[#This Row],[Reference]],metron,19,FALSE)</f>
        <v>7.3221194481263927</v>
      </c>
      <c r="CB1064">
        <f>VLOOKUP(Table3[[#This Row],[Reference]],metron,20,FALSE)</f>
        <v>5.3924963444014002</v>
      </c>
      <c r="CC1064">
        <f>VLOOKUP(Table3[[#This Row],[Reference]],metron,21,FALSE)</f>
        <v>12.508162313432839</v>
      </c>
      <c r="CD1064">
        <f>VLOOKUP(Table3[[#This Row],[Reference]],metron,22,FALSE)</f>
        <v>13.36963619402985</v>
      </c>
      <c r="CE1064">
        <f>VLOOKUP(Table3[[#This Row],[Reference]],metron,23,FALSE)</f>
        <v>1.4438014689517029</v>
      </c>
      <c r="CF1064">
        <f>VLOOKUP(Table3[[#This Row],[Reference]],metron,24,FALSE)</f>
        <v>1.9410193634542621</v>
      </c>
      <c r="CG1064">
        <f>VLOOKUP(Table3[[#This Row],[Reference]],metron,25,FALSE)</f>
        <v>8.4130870242599604E-2</v>
      </c>
      <c r="CH1064">
        <f>VLOOKUP(Table3[[#This Row],[Reference]],metron,26,FALSE)</f>
        <v>0.1275317160026708</v>
      </c>
    </row>
    <row r="1065" spans="1:86" hidden="1" x14ac:dyDescent="0.45">
      <c r="A1065">
        <v>1642907160</v>
      </c>
      <c r="B1065" t="s">
        <v>1539</v>
      </c>
      <c r="C1065" t="s">
        <v>64</v>
      </c>
      <c r="D1065" t="s">
        <v>65</v>
      </c>
      <c r="E1065" t="s">
        <v>704</v>
      </c>
      <c r="F1065" t="s">
        <v>671</v>
      </c>
      <c r="G1065" t="s">
        <v>678</v>
      </c>
      <c r="H1065">
        <v>3</v>
      </c>
      <c r="I1065">
        <v>1.6</v>
      </c>
      <c r="J1065">
        <v>1.22</v>
      </c>
      <c r="K1065">
        <v>1.79</v>
      </c>
      <c r="L1065">
        <v>1.5</v>
      </c>
      <c r="M1065">
        <v>2</v>
      </c>
      <c r="N1065">
        <v>2</v>
      </c>
      <c r="O1065">
        <v>4</v>
      </c>
      <c r="P1065">
        <v>1</v>
      </c>
      <c r="Q1065">
        <v>0</v>
      </c>
      <c r="R1065">
        <v>1</v>
      </c>
      <c r="S1065" t="s">
        <v>1540</v>
      </c>
      <c r="T1065" t="s">
        <v>353</v>
      </c>
      <c r="U1065">
        <v>5</v>
      </c>
      <c r="V1065">
        <v>1</v>
      </c>
      <c r="W1065">
        <v>4</v>
      </c>
      <c r="X1065">
        <v>1</v>
      </c>
      <c r="Y1065">
        <v>2</v>
      </c>
      <c r="Z1065">
        <v>1</v>
      </c>
      <c r="AA1065">
        <v>1</v>
      </c>
      <c r="AB1065">
        <v>4</v>
      </c>
      <c r="AC1065">
        <v>0</v>
      </c>
      <c r="AD1065">
        <v>3</v>
      </c>
      <c r="AE1065">
        <v>24</v>
      </c>
      <c r="AF1065">
        <v>8</v>
      </c>
      <c r="AG1065">
        <v>9</v>
      </c>
      <c r="AH1065">
        <v>7</v>
      </c>
      <c r="AI1065">
        <v>15</v>
      </c>
      <c r="AJ1065">
        <v>1</v>
      </c>
      <c r="AK1065">
        <v>18</v>
      </c>
      <c r="AL1065">
        <v>13</v>
      </c>
      <c r="AM1065">
        <v>65</v>
      </c>
      <c r="AN1065">
        <v>35</v>
      </c>
      <c r="AO1065">
        <v>2.64</v>
      </c>
      <c r="AP1065">
        <v>1.1599999999999999</v>
      </c>
      <c r="AQ1065">
        <v>1.81</v>
      </c>
      <c r="AR1065">
        <v>44</v>
      </c>
      <c r="AS1065">
        <v>59</v>
      </c>
      <c r="AT1065">
        <v>22</v>
      </c>
      <c r="AU1065">
        <v>11</v>
      </c>
      <c r="AV1065">
        <v>6</v>
      </c>
      <c r="AW1065">
        <v>22</v>
      </c>
      <c r="AX1065">
        <v>59</v>
      </c>
      <c r="AY1065">
        <v>21</v>
      </c>
      <c r="AZ1065">
        <v>52</v>
      </c>
      <c r="BA1065">
        <v>8.14</v>
      </c>
      <c r="BB1065">
        <v>5.54</v>
      </c>
      <c r="BC1065">
        <v>1.85</v>
      </c>
      <c r="BD1065">
        <v>3.25</v>
      </c>
      <c r="BE1065">
        <v>3.9</v>
      </c>
      <c r="BF1065">
        <f>(1/BC1065+1/BD1065+1/BE1065-1)/3</f>
        <v>3.4881034881034889E-2</v>
      </c>
      <c r="BG1065">
        <f>1/Table3[[#This Row],[odds_ft_home_team_win]]-Table3[[#This Row],[Margin/3]]</f>
        <v>0.50565950565950557</v>
      </c>
      <c r="BH1065">
        <f>1/Table3[[#This Row],[odds_ft_draw]]-Table3[[#This Row],[Margin/3]]</f>
        <v>0.27281127281127282</v>
      </c>
      <c r="BI1065">
        <f>1/Table3[[#This Row],[odds_ft_away_team_win]]-Table3[[#This Row],[Margin/3]]</f>
        <v>0.22152922152922155</v>
      </c>
      <c r="BJ1065">
        <f>MROUND(Table3[[#This Row],[ProbH]]*100,2)/100</f>
        <v>0.5</v>
      </c>
      <c r="BK1065">
        <v>1.4</v>
      </c>
      <c r="BL1065">
        <v>2.2000000000000002</v>
      </c>
      <c r="BM1065">
        <v>4.2</v>
      </c>
      <c r="BN1065">
        <v>7.5</v>
      </c>
      <c r="BO1065">
        <v>2</v>
      </c>
      <c r="BP1065">
        <v>1.8</v>
      </c>
      <c r="BQ1065" t="s">
        <v>1255</v>
      </c>
      <c r="BR1065">
        <f>VLOOKUP(Table3[[#This Row],[Reference]],metron,10,FALSE)</f>
        <v>2.5202079886551649</v>
      </c>
      <c r="BS1065">
        <f>VLOOKUP(Table3[[#This Row],[Reference]],metron,11,FALSE)</f>
        <v>1.5342708579532029</v>
      </c>
      <c r="BT1065">
        <f>VLOOKUP(Table3[[#This Row],[Reference]],metron,12,FALSE)</f>
        <v>0.98593713070196176</v>
      </c>
      <c r="BU1065">
        <f>VLOOKUP(Table3[[#This Row],[Reference]],metron,13,FALSE)</f>
        <v>0.67513590167809023</v>
      </c>
      <c r="BV1065">
        <f>VLOOKUP(Table3[[#This Row],[Reference]],metron,14,FALSE)</f>
        <v>0.4286727337194185</v>
      </c>
      <c r="BW1065">
        <f>VLOOKUP(Table3[[#This Row],[Reference]],metron,15,FALSE)</f>
        <v>12.98669114272602</v>
      </c>
      <c r="BX1065">
        <f>VLOOKUP(Table3[[#This Row],[Reference]],metron,16,FALSE)</f>
        <v>9.4167049105094076</v>
      </c>
      <c r="BY1065">
        <f>VLOOKUP(Table3[[#This Row],[Reference]],metron,17,FALSE)</f>
        <v>5.6645716945996272</v>
      </c>
      <c r="BZ1065">
        <f>VLOOKUP(Table3[[#This Row],[Reference]],metron,18,FALSE)</f>
        <v>4.0242085661080074</v>
      </c>
      <c r="CA1065">
        <f>VLOOKUP(Table3[[#This Row],[Reference]],metron,19,FALSE)</f>
        <v>7.3221194481263927</v>
      </c>
      <c r="CB1065">
        <f>VLOOKUP(Table3[[#This Row],[Reference]],metron,20,FALSE)</f>
        <v>5.3924963444014002</v>
      </c>
      <c r="CC1065">
        <f>VLOOKUP(Table3[[#This Row],[Reference]],metron,21,FALSE)</f>
        <v>12.508162313432839</v>
      </c>
      <c r="CD1065">
        <f>VLOOKUP(Table3[[#This Row],[Reference]],metron,22,FALSE)</f>
        <v>13.36963619402985</v>
      </c>
      <c r="CE1065">
        <f>VLOOKUP(Table3[[#This Row],[Reference]],metron,23,FALSE)</f>
        <v>1.4438014689517029</v>
      </c>
      <c r="CF1065">
        <f>VLOOKUP(Table3[[#This Row],[Reference]],metron,24,FALSE)</f>
        <v>1.9410193634542621</v>
      </c>
      <c r="CG1065">
        <f>VLOOKUP(Table3[[#This Row],[Reference]],metron,25,FALSE)</f>
        <v>8.4130870242599604E-2</v>
      </c>
      <c r="CH1065">
        <f>VLOOKUP(Table3[[#This Row],[Reference]],metron,26,FALSE)</f>
        <v>0.1275317160026708</v>
      </c>
    </row>
    <row r="1066" spans="1:86" hidden="1" x14ac:dyDescent="0.45">
      <c r="A1066">
        <v>1642960800</v>
      </c>
      <c r="B1066" t="s">
        <v>1541</v>
      </c>
      <c r="C1066" t="s">
        <v>64</v>
      </c>
      <c r="D1066" t="s">
        <v>65</v>
      </c>
      <c r="E1066" t="s">
        <v>682</v>
      </c>
      <c r="F1066" t="s">
        <v>661</v>
      </c>
      <c r="G1066" t="s">
        <v>684</v>
      </c>
      <c r="H1066">
        <v>3</v>
      </c>
      <c r="I1066">
        <v>1.58</v>
      </c>
      <c r="J1066">
        <v>1.0900000000000001</v>
      </c>
      <c r="K1066">
        <v>1.58</v>
      </c>
      <c r="L1066">
        <v>1.48</v>
      </c>
      <c r="M1066">
        <v>1</v>
      </c>
      <c r="N1066">
        <v>2</v>
      </c>
      <c r="O1066">
        <v>3</v>
      </c>
      <c r="P1066">
        <v>1</v>
      </c>
      <c r="Q1066">
        <v>1</v>
      </c>
      <c r="R1066">
        <v>0</v>
      </c>
      <c r="S1066">
        <v>31</v>
      </c>
      <c r="T1066" t="s">
        <v>1542</v>
      </c>
      <c r="U1066">
        <v>4</v>
      </c>
      <c r="V1066">
        <v>4</v>
      </c>
      <c r="W1066">
        <v>1</v>
      </c>
      <c r="X1066">
        <v>0</v>
      </c>
      <c r="Y1066">
        <v>2</v>
      </c>
      <c r="Z1066">
        <v>0</v>
      </c>
      <c r="AA1066">
        <v>0</v>
      </c>
      <c r="AB1066">
        <v>1</v>
      </c>
      <c r="AC1066">
        <v>1</v>
      </c>
      <c r="AD1066">
        <v>1</v>
      </c>
      <c r="AE1066">
        <v>18</v>
      </c>
      <c r="AF1066">
        <v>15</v>
      </c>
      <c r="AG1066">
        <v>9</v>
      </c>
      <c r="AH1066">
        <v>3</v>
      </c>
      <c r="AI1066">
        <v>9</v>
      </c>
      <c r="AJ1066">
        <v>12</v>
      </c>
      <c r="AK1066">
        <v>19</v>
      </c>
      <c r="AL1066">
        <v>10</v>
      </c>
      <c r="AM1066">
        <v>39</v>
      </c>
      <c r="AN1066">
        <v>61</v>
      </c>
      <c r="AO1066">
        <v>1.95</v>
      </c>
      <c r="AP1066">
        <v>1.5</v>
      </c>
      <c r="AQ1066">
        <v>2.4</v>
      </c>
      <c r="AR1066">
        <v>45</v>
      </c>
      <c r="AS1066">
        <v>71</v>
      </c>
      <c r="AT1066">
        <v>49</v>
      </c>
      <c r="AU1066">
        <v>21</v>
      </c>
      <c r="AV1066">
        <v>9</v>
      </c>
      <c r="AW1066">
        <v>27</v>
      </c>
      <c r="AX1066">
        <v>62</v>
      </c>
      <c r="AY1066">
        <v>44</v>
      </c>
      <c r="AZ1066">
        <v>75</v>
      </c>
      <c r="BA1066">
        <v>9.33</v>
      </c>
      <c r="BB1066">
        <v>4.53</v>
      </c>
      <c r="BC1066">
        <v>2.88</v>
      </c>
      <c r="BD1066">
        <v>3.2</v>
      </c>
      <c r="BE1066">
        <v>2.38</v>
      </c>
      <c r="BF1066">
        <f>(1/BC1066+1/BD1066+1/BE1066-1)/3</f>
        <v>2.663009648303764E-2</v>
      </c>
      <c r="BG1066">
        <f>1/Table3[[#This Row],[odds_ft_home_team_win]]-Table3[[#This Row],[Margin/3]]</f>
        <v>0.32059212573918455</v>
      </c>
      <c r="BH1066">
        <f>1/Table3[[#This Row],[odds_ft_draw]]-Table3[[#This Row],[Margin/3]]</f>
        <v>0.28586990351696234</v>
      </c>
      <c r="BI1066">
        <f>1/Table3[[#This Row],[odds_ft_away_team_win]]-Table3[[#This Row],[Margin/3]]</f>
        <v>0.3935379707438531</v>
      </c>
      <c r="BJ1066">
        <f>MROUND(Table3[[#This Row],[ProbH]]*100,2)/100</f>
        <v>0.32</v>
      </c>
      <c r="BK1066">
        <v>1.4</v>
      </c>
      <c r="BL1066">
        <v>2.17</v>
      </c>
      <c r="BM1066">
        <v>4.2</v>
      </c>
      <c r="BN1066">
        <v>7</v>
      </c>
      <c r="BO1066">
        <v>1.91</v>
      </c>
      <c r="BP1066">
        <v>1.83</v>
      </c>
      <c r="BQ1066" t="s">
        <v>675</v>
      </c>
      <c r="BR1066">
        <f>VLOOKUP(Table3[[#This Row],[Reference]],metron,10,FALSE)</f>
        <v>2.5313454284174597</v>
      </c>
      <c r="BS1066">
        <f>VLOOKUP(Table3[[#This Row],[Reference]],metron,11,FALSE)</f>
        <v>1.210167055864918</v>
      </c>
      <c r="BT1066">
        <f>VLOOKUP(Table3[[#This Row],[Reference]],metron,12,FALSE)</f>
        <v>1.3211783725525419</v>
      </c>
      <c r="BU1066">
        <f>VLOOKUP(Table3[[#This Row],[Reference]],metron,13,FALSE)</f>
        <v>0.53135669362084459</v>
      </c>
      <c r="BV1066">
        <f>VLOOKUP(Table3[[#This Row],[Reference]],metron,14,FALSE)</f>
        <v>0.55633423180592989</v>
      </c>
      <c r="BW1066">
        <f>VLOOKUP(Table3[[#This Row],[Reference]],metron,15,FALSE)</f>
        <v>11.21109010712035</v>
      </c>
      <c r="BX1066">
        <f>VLOOKUP(Table3[[#This Row],[Reference]],metron,16,FALSE)</f>
        <v>11.01700787401575</v>
      </c>
      <c r="BY1066">
        <f>VLOOKUP(Table3[[#This Row],[Reference]],metron,17,FALSE)</f>
        <v>4.6792332268370611</v>
      </c>
      <c r="BZ1066">
        <f>VLOOKUP(Table3[[#This Row],[Reference]],metron,18,FALSE)</f>
        <v>4.7080804854679013</v>
      </c>
      <c r="CA1066">
        <f>VLOOKUP(Table3[[#This Row],[Reference]],metron,19,FALSE)</f>
        <v>6.5318568802832893</v>
      </c>
      <c r="CB1066">
        <f>VLOOKUP(Table3[[#This Row],[Reference]],metron,20,FALSE)</f>
        <v>6.3089273885478487</v>
      </c>
      <c r="CC1066">
        <f>VLOOKUP(Table3[[#This Row],[Reference]],metron,21,FALSE)</f>
        <v>12.72547770700637</v>
      </c>
      <c r="CD1066">
        <f>VLOOKUP(Table3[[#This Row],[Reference]],metron,22,FALSE)</f>
        <v>13.06847133757962</v>
      </c>
      <c r="CE1066">
        <f>VLOOKUP(Table3[[#This Row],[Reference]],metron,23,FALSE)</f>
        <v>1.6902356902356901</v>
      </c>
      <c r="CF1066">
        <f>VLOOKUP(Table3[[#This Row],[Reference]],metron,24,FALSE)</f>
        <v>1.8050198959289869</v>
      </c>
      <c r="CG1066">
        <f>VLOOKUP(Table3[[#This Row],[Reference]],metron,25,FALSE)</f>
        <v>0.105907560453015</v>
      </c>
      <c r="CH1066">
        <f>VLOOKUP(Table3[[#This Row],[Reference]],metron,26,FALSE)</f>
        <v>0.1141720232629324</v>
      </c>
    </row>
    <row r="1067" spans="1:86" hidden="1" x14ac:dyDescent="0.45">
      <c r="A1067">
        <v>1642986000</v>
      </c>
      <c r="B1067" t="s">
        <v>1543</v>
      </c>
      <c r="C1067" t="s">
        <v>64</v>
      </c>
      <c r="D1067" t="s">
        <v>65</v>
      </c>
      <c r="E1067" t="s">
        <v>672</v>
      </c>
      <c r="F1067" t="s">
        <v>660</v>
      </c>
      <c r="G1067" t="s">
        <v>983</v>
      </c>
      <c r="H1067">
        <v>3</v>
      </c>
      <c r="I1067">
        <v>1.58</v>
      </c>
      <c r="J1067">
        <v>0.8</v>
      </c>
      <c r="K1067">
        <v>1.58</v>
      </c>
      <c r="L1067">
        <v>1.28</v>
      </c>
      <c r="M1067">
        <v>1</v>
      </c>
      <c r="N1067">
        <v>4</v>
      </c>
      <c r="O1067">
        <v>5</v>
      </c>
      <c r="P1067">
        <v>2</v>
      </c>
      <c r="Q1067">
        <v>1</v>
      </c>
      <c r="R1067">
        <v>1</v>
      </c>
      <c r="S1067">
        <v>36</v>
      </c>
      <c r="T1067" t="s">
        <v>1544</v>
      </c>
      <c r="U1067">
        <v>4</v>
      </c>
      <c r="V1067">
        <v>4</v>
      </c>
      <c r="W1067">
        <v>1</v>
      </c>
      <c r="X1067">
        <v>1</v>
      </c>
      <c r="Y1067">
        <v>1</v>
      </c>
      <c r="Z1067">
        <v>0</v>
      </c>
      <c r="AA1067">
        <v>2</v>
      </c>
      <c r="AB1067">
        <v>0</v>
      </c>
      <c r="AC1067">
        <v>0</v>
      </c>
      <c r="AD1067">
        <v>1</v>
      </c>
      <c r="AE1067">
        <v>10</v>
      </c>
      <c r="AF1067">
        <v>19</v>
      </c>
      <c r="AG1067">
        <v>4</v>
      </c>
      <c r="AH1067">
        <v>8</v>
      </c>
      <c r="AI1067">
        <v>6</v>
      </c>
      <c r="AJ1067">
        <v>11</v>
      </c>
      <c r="AK1067">
        <v>9</v>
      </c>
      <c r="AL1067">
        <v>19</v>
      </c>
      <c r="AM1067">
        <v>39</v>
      </c>
      <c r="AN1067">
        <v>61</v>
      </c>
      <c r="AO1067">
        <v>1.08</v>
      </c>
      <c r="AP1067">
        <v>1.96</v>
      </c>
      <c r="AQ1067">
        <v>2.0099999999999998</v>
      </c>
      <c r="AR1067">
        <v>49</v>
      </c>
      <c r="AS1067">
        <v>73</v>
      </c>
      <c r="AT1067">
        <v>38</v>
      </c>
      <c r="AU1067">
        <v>4</v>
      </c>
      <c r="AV1067">
        <v>0</v>
      </c>
      <c r="AW1067">
        <v>9</v>
      </c>
      <c r="AX1067">
        <v>52</v>
      </c>
      <c r="AY1067">
        <v>54</v>
      </c>
      <c r="AZ1067">
        <v>78</v>
      </c>
      <c r="BA1067">
        <v>11.78</v>
      </c>
      <c r="BB1067">
        <v>4.32</v>
      </c>
      <c r="BC1067">
        <v>2.14</v>
      </c>
      <c r="BD1067">
        <v>3.15</v>
      </c>
      <c r="BE1067">
        <v>3.35</v>
      </c>
      <c r="BF1067">
        <f>(1/BC1067+1/BD1067+1/BE1067-1)/3</f>
        <v>2.7752499924350953E-2</v>
      </c>
      <c r="BG1067">
        <f>1/Table3[[#This Row],[odds_ft_home_team_win]]-Table3[[#This Row],[Margin/3]]</f>
        <v>0.43953721970181725</v>
      </c>
      <c r="BH1067">
        <f>1/Table3[[#This Row],[odds_ft_draw]]-Table3[[#This Row],[Margin/3]]</f>
        <v>0.28970781753596647</v>
      </c>
      <c r="BI1067">
        <f>1/Table3[[#This Row],[odds_ft_away_team_win]]-Table3[[#This Row],[Margin/3]]</f>
        <v>0.27075496276221617</v>
      </c>
      <c r="BJ1067">
        <f>MROUND(Table3[[#This Row],[ProbH]]*100,2)/100</f>
        <v>0.44</v>
      </c>
      <c r="BK1067">
        <v>1.36</v>
      </c>
      <c r="BL1067">
        <v>2.0099999999999998</v>
      </c>
      <c r="BM1067">
        <v>3.75</v>
      </c>
      <c r="BN1067">
        <v>7.5</v>
      </c>
      <c r="BO1067">
        <v>2</v>
      </c>
      <c r="BP1067">
        <v>1.73</v>
      </c>
      <c r="BQ1067" t="s">
        <v>729</v>
      </c>
      <c r="BR1067">
        <f>VLOOKUP(Table3[[#This Row],[Reference]],metron,10,FALSE)</f>
        <v>2.4807646356033461</v>
      </c>
      <c r="BS1067">
        <f>VLOOKUP(Table3[[#This Row],[Reference]],metron,11,FALSE)</f>
        <v>1.4140979689366791</v>
      </c>
      <c r="BT1067">
        <f>VLOOKUP(Table3[[#This Row],[Reference]],metron,12,FALSE)</f>
        <v>1.0666666666666671</v>
      </c>
      <c r="BU1067">
        <f>VLOOKUP(Table3[[#This Row],[Reference]],metron,13,FALSE)</f>
        <v>0.62712066905615294</v>
      </c>
      <c r="BV1067">
        <f>VLOOKUP(Table3[[#This Row],[Reference]],metron,14,FALSE)</f>
        <v>0.46009557945041818</v>
      </c>
      <c r="BW1067">
        <f>VLOOKUP(Table3[[#This Row],[Reference]],metron,15,FALSE)</f>
        <v>12.56969280146722</v>
      </c>
      <c r="BX1067">
        <f>VLOOKUP(Table3[[#This Row],[Reference]],metron,16,FALSE)</f>
        <v>9.8695552498853729</v>
      </c>
      <c r="BY1067">
        <f>VLOOKUP(Table3[[#This Row],[Reference]],metron,17,FALSE)</f>
        <v>5.2754256787850897</v>
      </c>
      <c r="BZ1067">
        <f>VLOOKUP(Table3[[#This Row],[Reference]],metron,18,FALSE)</f>
        <v>4.1279337321675103</v>
      </c>
      <c r="CA1067">
        <f>VLOOKUP(Table3[[#This Row],[Reference]],metron,19,FALSE)</f>
        <v>7.2942671226821298</v>
      </c>
      <c r="CB1067">
        <f>VLOOKUP(Table3[[#This Row],[Reference]],metron,20,FALSE)</f>
        <v>5.7416215177178627</v>
      </c>
      <c r="CC1067">
        <f>VLOOKUP(Table3[[#This Row],[Reference]],metron,21,FALSE)</f>
        <v>12.897246007868549</v>
      </c>
      <c r="CD1067">
        <f>VLOOKUP(Table3[[#This Row],[Reference]],metron,22,FALSE)</f>
        <v>13.507058551261281</v>
      </c>
      <c r="CE1067">
        <f>VLOOKUP(Table3[[#This Row],[Reference]],metron,23,FALSE)</f>
        <v>1.576522702104098</v>
      </c>
      <c r="CF1067">
        <f>VLOOKUP(Table3[[#This Row],[Reference]],metron,24,FALSE)</f>
        <v>1.917165005537099</v>
      </c>
      <c r="CG1067">
        <f>VLOOKUP(Table3[[#This Row],[Reference]],metron,25,FALSE)</f>
        <v>8.4385382059800659E-2</v>
      </c>
      <c r="CH1067">
        <f>VLOOKUP(Table3[[#This Row],[Reference]],metron,26,FALSE)</f>
        <v>0.1233665559246955</v>
      </c>
    </row>
    <row r="1068" spans="1:86" hidden="1" x14ac:dyDescent="0.45">
      <c r="A1068">
        <v>1643425200</v>
      </c>
      <c r="B1068" t="s">
        <v>1545</v>
      </c>
      <c r="C1068" t="s">
        <v>64</v>
      </c>
      <c r="D1068" t="s">
        <v>65</v>
      </c>
      <c r="E1068" t="s">
        <v>700</v>
      </c>
      <c r="F1068" t="s">
        <v>676</v>
      </c>
      <c r="G1068" t="s">
        <v>1289</v>
      </c>
      <c r="H1068">
        <v>3</v>
      </c>
      <c r="I1068">
        <v>1.42</v>
      </c>
      <c r="J1068">
        <v>0.56000000000000005</v>
      </c>
      <c r="K1068">
        <v>1.38</v>
      </c>
      <c r="L1068">
        <v>0.53</v>
      </c>
      <c r="M1068">
        <v>3</v>
      </c>
      <c r="N1068">
        <v>1</v>
      </c>
      <c r="O1068">
        <v>4</v>
      </c>
      <c r="P1068">
        <v>1</v>
      </c>
      <c r="Q1068">
        <v>0</v>
      </c>
      <c r="R1068">
        <v>1</v>
      </c>
      <c r="S1068" t="s">
        <v>1546</v>
      </c>
      <c r="T1068">
        <v>36</v>
      </c>
      <c r="U1068">
        <v>7</v>
      </c>
      <c r="V1068">
        <v>6</v>
      </c>
      <c r="W1068">
        <v>1</v>
      </c>
      <c r="X1068">
        <v>0</v>
      </c>
      <c r="Y1068">
        <v>2</v>
      </c>
      <c r="Z1068">
        <v>0</v>
      </c>
      <c r="AA1068">
        <v>1</v>
      </c>
      <c r="AB1068">
        <v>0</v>
      </c>
      <c r="AC1068">
        <v>2</v>
      </c>
      <c r="AD1068">
        <v>0</v>
      </c>
      <c r="AE1068">
        <v>11</v>
      </c>
      <c r="AF1068">
        <v>10</v>
      </c>
      <c r="AG1068">
        <v>6</v>
      </c>
      <c r="AH1068">
        <v>3</v>
      </c>
      <c r="AI1068">
        <v>5</v>
      </c>
      <c r="AJ1068">
        <v>7</v>
      </c>
      <c r="AK1068">
        <v>10</v>
      </c>
      <c r="AL1068">
        <v>7</v>
      </c>
      <c r="AM1068">
        <v>55</v>
      </c>
      <c r="AN1068">
        <v>45</v>
      </c>
      <c r="AO1068">
        <v>1.4</v>
      </c>
      <c r="AP1068">
        <v>1.19</v>
      </c>
      <c r="AQ1068">
        <v>2.52</v>
      </c>
      <c r="AR1068">
        <v>57</v>
      </c>
      <c r="AS1068">
        <v>88</v>
      </c>
      <c r="AT1068">
        <v>39</v>
      </c>
      <c r="AU1068">
        <v>20</v>
      </c>
      <c r="AV1068">
        <v>6</v>
      </c>
      <c r="AW1068">
        <v>32</v>
      </c>
      <c r="AX1068">
        <v>68</v>
      </c>
      <c r="AY1068">
        <v>39</v>
      </c>
      <c r="AZ1068">
        <v>86</v>
      </c>
      <c r="BA1068">
        <v>8.61</v>
      </c>
      <c r="BB1068">
        <v>5.0599999999999996</v>
      </c>
      <c r="BC1068">
        <v>2.29</v>
      </c>
      <c r="BD1068">
        <v>3.1</v>
      </c>
      <c r="BE1068">
        <v>3.2</v>
      </c>
      <c r="BF1068">
        <f>(1/BC1068+1/BD1068+1/BE1068-1)/3</f>
        <v>2.3920622622904657E-2</v>
      </c>
      <c r="BG1068">
        <f>1/Table3[[#This Row],[odds_ft_home_team_win]]-Table3[[#This Row],[Margin/3]]</f>
        <v>0.41276060008451892</v>
      </c>
      <c r="BH1068">
        <f>1/Table3[[#This Row],[odds_ft_draw]]-Table3[[#This Row],[Margin/3]]</f>
        <v>0.29866002253838564</v>
      </c>
      <c r="BI1068">
        <f>1/Table3[[#This Row],[odds_ft_away_team_win]]-Table3[[#This Row],[Margin/3]]</f>
        <v>0.28857937737709533</v>
      </c>
      <c r="BJ1068">
        <f>MROUND(Table3[[#This Row],[ProbH]]*100,2)/100</f>
        <v>0.42</v>
      </c>
      <c r="BK1068">
        <v>1.42</v>
      </c>
      <c r="BL1068">
        <v>2.25</v>
      </c>
      <c r="BM1068">
        <v>4.5</v>
      </c>
      <c r="BN1068">
        <v>8</v>
      </c>
      <c r="BO1068">
        <v>1.91</v>
      </c>
      <c r="BP1068">
        <v>1.8</v>
      </c>
      <c r="BQ1068" t="s">
        <v>711</v>
      </c>
      <c r="BR1068">
        <f>VLOOKUP(Table3[[#This Row],[Reference]],metron,10,FALSE)</f>
        <v>2.4884649511978703</v>
      </c>
      <c r="BS1068">
        <f>VLOOKUP(Table3[[#This Row],[Reference]],metron,11,FALSE)</f>
        <v>1.396960958296362</v>
      </c>
      <c r="BT1068">
        <f>VLOOKUP(Table3[[#This Row],[Reference]],metron,12,FALSE)</f>
        <v>1.091503992901508</v>
      </c>
      <c r="BU1068">
        <f>VLOOKUP(Table3[[#This Row],[Reference]],metron,13,FALSE)</f>
        <v>0.60765391014975045</v>
      </c>
      <c r="BV1068">
        <f>VLOOKUP(Table3[[#This Row],[Reference]],metron,14,FALSE)</f>
        <v>0.47276760953965608</v>
      </c>
      <c r="BW1068">
        <f>VLOOKUP(Table3[[#This Row],[Reference]],metron,15,FALSE)</f>
        <v>12.29504785684561</v>
      </c>
      <c r="BX1068">
        <f>VLOOKUP(Table3[[#This Row],[Reference]],metron,16,FALSE)</f>
        <v>10.047232625884311</v>
      </c>
      <c r="BY1068">
        <f>VLOOKUP(Table3[[#This Row],[Reference]],metron,17,FALSE)</f>
        <v>5.2917192097519967</v>
      </c>
      <c r="BZ1068">
        <f>VLOOKUP(Table3[[#This Row],[Reference]],metron,18,FALSE)</f>
        <v>4.2580916351408158</v>
      </c>
      <c r="CA1068">
        <f>VLOOKUP(Table3[[#This Row],[Reference]],metron,19,FALSE)</f>
        <v>7.0033286470936131</v>
      </c>
      <c r="CB1068">
        <f>VLOOKUP(Table3[[#This Row],[Reference]],metron,20,FALSE)</f>
        <v>5.789140990743495</v>
      </c>
      <c r="CC1068">
        <f>VLOOKUP(Table3[[#This Row],[Reference]],metron,21,FALSE)</f>
        <v>12.77041895895049</v>
      </c>
      <c r="CD1068">
        <f>VLOOKUP(Table3[[#This Row],[Reference]],metron,22,FALSE)</f>
        <v>13.411129919593741</v>
      </c>
      <c r="CE1068">
        <f>VLOOKUP(Table3[[#This Row],[Reference]],metron,23,FALSE)</f>
        <v>1.556141062018646</v>
      </c>
      <c r="CF1068">
        <f>VLOOKUP(Table3[[#This Row],[Reference]],metron,24,FALSE)</f>
        <v>1.9114308877178761</v>
      </c>
      <c r="CG1068">
        <f>VLOOKUP(Table3[[#This Row],[Reference]],metron,25,FALSE)</f>
        <v>8.4920956627482766E-2</v>
      </c>
      <c r="CH1068">
        <f>VLOOKUP(Table3[[#This Row],[Reference]],metron,26,FALSE)</f>
        <v>0.1323469801378192</v>
      </c>
    </row>
    <row r="1069" spans="1:86" hidden="1" x14ac:dyDescent="0.45">
      <c r="A1069">
        <v>1644102000</v>
      </c>
      <c r="B1069" t="s">
        <v>1547</v>
      </c>
      <c r="C1069" t="s">
        <v>64</v>
      </c>
      <c r="D1069" t="s">
        <v>65</v>
      </c>
      <c r="E1069" t="s">
        <v>660</v>
      </c>
      <c r="F1069" t="s">
        <v>693</v>
      </c>
      <c r="G1069" t="s">
        <v>743</v>
      </c>
      <c r="H1069">
        <v>4</v>
      </c>
      <c r="I1069">
        <v>1.33</v>
      </c>
      <c r="J1069">
        <v>1</v>
      </c>
      <c r="K1069">
        <v>1.24</v>
      </c>
      <c r="L1069">
        <v>1.42</v>
      </c>
      <c r="M1069">
        <v>1</v>
      </c>
      <c r="N1069">
        <v>3</v>
      </c>
      <c r="O1069">
        <v>4</v>
      </c>
      <c r="P1069">
        <v>2</v>
      </c>
      <c r="Q1069">
        <v>0</v>
      </c>
      <c r="R1069">
        <v>2</v>
      </c>
      <c r="S1069" t="s">
        <v>91</v>
      </c>
      <c r="T1069" t="s">
        <v>1548</v>
      </c>
      <c r="U1069">
        <v>8</v>
      </c>
      <c r="V1069">
        <v>3</v>
      </c>
      <c r="W1069">
        <v>4</v>
      </c>
      <c r="X1069">
        <v>0</v>
      </c>
      <c r="Y1069">
        <v>4</v>
      </c>
      <c r="Z1069">
        <v>1</v>
      </c>
      <c r="AA1069">
        <v>1</v>
      </c>
      <c r="AB1069">
        <v>3</v>
      </c>
      <c r="AC1069">
        <v>3</v>
      </c>
      <c r="AD1069">
        <v>2</v>
      </c>
      <c r="AE1069">
        <v>17</v>
      </c>
      <c r="AF1069">
        <v>14</v>
      </c>
      <c r="AG1069">
        <v>7</v>
      </c>
      <c r="AH1069">
        <v>6</v>
      </c>
      <c r="AI1069">
        <v>10</v>
      </c>
      <c r="AJ1069">
        <v>8</v>
      </c>
      <c r="AK1069">
        <v>18</v>
      </c>
      <c r="AL1069">
        <v>14</v>
      </c>
      <c r="AM1069">
        <v>70</v>
      </c>
      <c r="AN1069">
        <v>30</v>
      </c>
      <c r="AO1069">
        <v>2.08</v>
      </c>
      <c r="AP1069">
        <v>1.45</v>
      </c>
      <c r="AQ1069">
        <v>2.74</v>
      </c>
      <c r="AR1069">
        <v>41</v>
      </c>
      <c r="AS1069">
        <v>84</v>
      </c>
      <c r="AT1069">
        <v>69</v>
      </c>
      <c r="AU1069">
        <v>16</v>
      </c>
      <c r="AV1069">
        <v>5</v>
      </c>
      <c r="AW1069">
        <v>47</v>
      </c>
      <c r="AX1069">
        <v>74</v>
      </c>
      <c r="AY1069">
        <v>32</v>
      </c>
      <c r="AZ1069">
        <v>100</v>
      </c>
      <c r="BA1069">
        <v>11.52</v>
      </c>
      <c r="BB1069">
        <v>3.18</v>
      </c>
      <c r="BC1069">
        <v>2.4700000000000002</v>
      </c>
      <c r="BD1069">
        <v>3.3</v>
      </c>
      <c r="BE1069">
        <v>3.03</v>
      </c>
      <c r="BF1069">
        <f>(1/BC1069+1/BD1069+1/BE1069-1)/3</f>
        <v>1.2640535308591586E-2</v>
      </c>
      <c r="BG1069">
        <f>1/Table3[[#This Row],[odds_ft_home_team_win]]-Table3[[#This Row],[Margin/3]]</f>
        <v>0.39221776428655009</v>
      </c>
      <c r="BH1069">
        <f>1/Table3[[#This Row],[odds_ft_draw]]-Table3[[#This Row],[Margin/3]]</f>
        <v>0.29038976772171143</v>
      </c>
      <c r="BI1069">
        <f>1/Table3[[#This Row],[odds_ft_away_team_win]]-Table3[[#This Row],[Margin/3]]</f>
        <v>0.31739246799173843</v>
      </c>
      <c r="BJ1069">
        <f>MROUND(Table3[[#This Row],[ProbH]]*100,2)/100</f>
        <v>0.4</v>
      </c>
      <c r="BK1069">
        <v>1.36</v>
      </c>
      <c r="BL1069">
        <v>2.1</v>
      </c>
      <c r="BM1069">
        <v>3.7</v>
      </c>
      <c r="BN1069">
        <v>7.1</v>
      </c>
      <c r="BO1069">
        <v>1.8</v>
      </c>
      <c r="BP1069">
        <v>1.95</v>
      </c>
      <c r="BQ1069" t="s">
        <v>664</v>
      </c>
      <c r="BR1069">
        <f>VLOOKUP(Table3[[#This Row],[Reference]],metron,10,FALSE)</f>
        <v>2.4956155335383219</v>
      </c>
      <c r="BS1069">
        <f>VLOOKUP(Table3[[#This Row],[Reference]],metron,11,FALSE)</f>
        <v>1.344038264434575</v>
      </c>
      <c r="BT1069">
        <f>VLOOKUP(Table3[[#This Row],[Reference]],metron,12,FALSE)</f>
        <v>1.1515772691037469</v>
      </c>
      <c r="BU1069">
        <f>VLOOKUP(Table3[[#This Row],[Reference]],metron,13,FALSE)</f>
        <v>0.59936225942375587</v>
      </c>
      <c r="BV1069">
        <f>VLOOKUP(Table3[[#This Row],[Reference]],metron,14,FALSE)</f>
        <v>0.50723152260562576</v>
      </c>
      <c r="BW1069">
        <f>VLOOKUP(Table3[[#This Row],[Reference]],metron,15,FALSE)</f>
        <v>11.99278846153846</v>
      </c>
      <c r="BX1069">
        <f>VLOOKUP(Table3[[#This Row],[Reference]],metron,16,FALSE)</f>
        <v>10.0277534965035</v>
      </c>
      <c r="BY1069">
        <f>VLOOKUP(Table3[[#This Row],[Reference]],metron,17,FALSE)</f>
        <v>5.2857459543338514</v>
      </c>
      <c r="BZ1069">
        <f>VLOOKUP(Table3[[#This Row],[Reference]],metron,18,FALSE)</f>
        <v>4.4067834183107957</v>
      </c>
      <c r="CA1069">
        <f>VLOOKUP(Table3[[#This Row],[Reference]],metron,19,FALSE)</f>
        <v>6.7070425072046085</v>
      </c>
      <c r="CB1069">
        <f>VLOOKUP(Table3[[#This Row],[Reference]],metron,20,FALSE)</f>
        <v>5.6209700781927046</v>
      </c>
      <c r="CC1069">
        <f>VLOOKUP(Table3[[#This Row],[Reference]],metron,21,FALSE)</f>
        <v>13.04463690872752</v>
      </c>
      <c r="CD1069">
        <f>VLOOKUP(Table3[[#This Row],[Reference]],metron,22,FALSE)</f>
        <v>13.49811236953142</v>
      </c>
      <c r="CE1069">
        <f>VLOOKUP(Table3[[#This Row],[Reference]],metron,23,FALSE)</f>
        <v>1.5836526181353769</v>
      </c>
      <c r="CF1069">
        <f>VLOOKUP(Table3[[#This Row],[Reference]],metron,24,FALSE)</f>
        <v>1.8744146445295871</v>
      </c>
      <c r="CG1069">
        <f>VLOOKUP(Table3[[#This Row],[Reference]],metron,25,FALSE)</f>
        <v>8.5994040017028525E-2</v>
      </c>
      <c r="CH1069">
        <f>VLOOKUP(Table3[[#This Row],[Reference]],metron,26,FALSE)</f>
        <v>0.13452532992762881</v>
      </c>
    </row>
    <row r="1070" spans="1:86" hidden="1" x14ac:dyDescent="0.45">
      <c r="A1070">
        <v>1644109200</v>
      </c>
      <c r="B1070" t="s">
        <v>1549</v>
      </c>
      <c r="C1070" t="s">
        <v>64</v>
      </c>
      <c r="D1070" t="s">
        <v>65</v>
      </c>
      <c r="E1070" t="s">
        <v>694</v>
      </c>
      <c r="F1070" t="s">
        <v>688</v>
      </c>
      <c r="G1070" t="s">
        <v>717</v>
      </c>
      <c r="H1070">
        <v>4</v>
      </c>
      <c r="I1070">
        <v>2.09</v>
      </c>
      <c r="J1070">
        <v>1.27</v>
      </c>
      <c r="K1070">
        <v>1.9</v>
      </c>
      <c r="L1070">
        <v>1.25</v>
      </c>
      <c r="M1070">
        <v>2</v>
      </c>
      <c r="N1070">
        <v>3</v>
      </c>
      <c r="O1070">
        <v>5</v>
      </c>
      <c r="P1070">
        <v>1</v>
      </c>
      <c r="Q1070">
        <v>0</v>
      </c>
      <c r="R1070">
        <v>1</v>
      </c>
      <c r="S1070" t="s">
        <v>1152</v>
      </c>
      <c r="T1070" t="s">
        <v>1550</v>
      </c>
      <c r="U1070">
        <v>9</v>
      </c>
      <c r="V1070">
        <v>3</v>
      </c>
      <c r="W1070">
        <v>2</v>
      </c>
      <c r="X1070">
        <v>1</v>
      </c>
      <c r="Y1070">
        <v>7</v>
      </c>
      <c r="Z1070">
        <v>0</v>
      </c>
      <c r="AA1070">
        <v>1</v>
      </c>
      <c r="AB1070">
        <v>2</v>
      </c>
      <c r="AC1070">
        <v>5</v>
      </c>
      <c r="AD1070">
        <v>2</v>
      </c>
      <c r="AE1070">
        <v>13</v>
      </c>
      <c r="AF1070">
        <v>15</v>
      </c>
      <c r="AG1070">
        <v>4</v>
      </c>
      <c r="AH1070">
        <v>10</v>
      </c>
      <c r="AI1070">
        <v>9</v>
      </c>
      <c r="AJ1070">
        <v>5</v>
      </c>
      <c r="AK1070">
        <v>12</v>
      </c>
      <c r="AL1070">
        <v>20</v>
      </c>
      <c r="AM1070">
        <v>69</v>
      </c>
      <c r="AN1070">
        <v>31</v>
      </c>
      <c r="AO1070">
        <v>1.6</v>
      </c>
      <c r="AP1070">
        <v>1.84</v>
      </c>
      <c r="AQ1070">
        <v>1.96</v>
      </c>
      <c r="AR1070">
        <v>36</v>
      </c>
      <c r="AS1070">
        <v>64</v>
      </c>
      <c r="AT1070">
        <v>36</v>
      </c>
      <c r="AU1070">
        <v>18</v>
      </c>
      <c r="AV1070">
        <v>0</v>
      </c>
      <c r="AW1070">
        <v>18</v>
      </c>
      <c r="AX1070">
        <v>50</v>
      </c>
      <c r="AY1070">
        <v>36</v>
      </c>
      <c r="AZ1070">
        <v>69</v>
      </c>
      <c r="BA1070">
        <v>7.81</v>
      </c>
      <c r="BB1070">
        <v>3.37</v>
      </c>
      <c r="BC1070">
        <v>1.68</v>
      </c>
      <c r="BD1070">
        <v>3.68</v>
      </c>
      <c r="BE1070">
        <v>5.73</v>
      </c>
      <c r="BF1070">
        <f>(1/BC1070+1/BD1070+1/BE1070-1)/3</f>
        <v>1.3832431826968547E-2</v>
      </c>
      <c r="BG1070">
        <f>1/Table3[[#This Row],[odds_ft_home_team_win]]-Table3[[#This Row],[Margin/3]]</f>
        <v>0.58140566341112665</v>
      </c>
      <c r="BH1070">
        <f>1/Table3[[#This Row],[odds_ft_draw]]-Table3[[#This Row],[Margin/3]]</f>
        <v>0.25790669860781407</v>
      </c>
      <c r="BI1070">
        <f>1/Table3[[#This Row],[odds_ft_away_team_win]]-Table3[[#This Row],[Margin/3]]</f>
        <v>0.16068763798105937</v>
      </c>
      <c r="BJ1070">
        <f>MROUND(Table3[[#This Row],[ProbH]]*100,2)/100</f>
        <v>0.57999999999999996</v>
      </c>
      <c r="BK1070">
        <v>1.39</v>
      </c>
      <c r="BL1070">
        <v>2.15</v>
      </c>
      <c r="BM1070">
        <v>3.98</v>
      </c>
      <c r="BN1070">
        <v>7.7</v>
      </c>
      <c r="BO1070">
        <v>2.25</v>
      </c>
      <c r="BP1070">
        <v>1.57</v>
      </c>
      <c r="BQ1070" t="s">
        <v>770</v>
      </c>
      <c r="BR1070">
        <f>VLOOKUP(Table3[[#This Row],[Reference]],metron,10,FALSE)</f>
        <v>2.6362999299229148</v>
      </c>
      <c r="BS1070">
        <f>VLOOKUP(Table3[[#This Row],[Reference]],metron,11,FALSE)</f>
        <v>1.7619715019855171</v>
      </c>
      <c r="BT1070">
        <f>VLOOKUP(Table3[[#This Row],[Reference]],metron,12,FALSE)</f>
        <v>0.87432842793739785</v>
      </c>
      <c r="BU1070">
        <f>VLOOKUP(Table3[[#This Row],[Reference]],metron,13,FALSE)</f>
        <v>0.78411214953271025</v>
      </c>
      <c r="BV1070">
        <f>VLOOKUP(Table3[[#This Row],[Reference]],metron,14,FALSE)</f>
        <v>0.38060747663551397</v>
      </c>
      <c r="BW1070">
        <f>VLOOKUP(Table3[[#This Row],[Reference]],metron,15,FALSE)</f>
        <v>14.215499378367181</v>
      </c>
      <c r="BX1070">
        <f>VLOOKUP(Table3[[#This Row],[Reference]],metron,16,FALSE)</f>
        <v>8.9523612261806136</v>
      </c>
      <c r="BY1070">
        <f>VLOOKUP(Table3[[#This Row],[Reference]],metron,17,FALSE)</f>
        <v>6.3083121289228163</v>
      </c>
      <c r="BZ1070">
        <f>VLOOKUP(Table3[[#This Row],[Reference]],metron,18,FALSE)</f>
        <v>3.7757524374735061</v>
      </c>
      <c r="CA1070">
        <f>VLOOKUP(Table3[[#This Row],[Reference]],metron,19,FALSE)</f>
        <v>7.9071872494443642</v>
      </c>
      <c r="CB1070">
        <f>VLOOKUP(Table3[[#This Row],[Reference]],metron,20,FALSE)</f>
        <v>5.1766087887071075</v>
      </c>
      <c r="CC1070">
        <f>VLOOKUP(Table3[[#This Row],[Reference]],metron,21,FALSE)</f>
        <v>12.634239592183521</v>
      </c>
      <c r="CD1070">
        <f>VLOOKUP(Table3[[#This Row],[Reference]],metron,22,FALSE)</f>
        <v>13.597706032285471</v>
      </c>
      <c r="CE1070">
        <f>VLOOKUP(Table3[[#This Row],[Reference]],metron,23,FALSE)</f>
        <v>1.365400161681487</v>
      </c>
      <c r="CF1070">
        <f>VLOOKUP(Table3[[#This Row],[Reference]],metron,24,FALSE)</f>
        <v>1.963621665319321</v>
      </c>
      <c r="CG1070">
        <f>VLOOKUP(Table3[[#This Row],[Reference]],metron,25,FALSE)</f>
        <v>7.1544058205335492E-2</v>
      </c>
      <c r="CH1070">
        <f>VLOOKUP(Table3[[#This Row],[Reference]],metron,26,FALSE)</f>
        <v>0.1216653193209378</v>
      </c>
    </row>
    <row r="1071" spans="1:86" hidden="1" x14ac:dyDescent="0.45">
      <c r="A1071">
        <v>1644116760</v>
      </c>
      <c r="B1071" t="s">
        <v>1551</v>
      </c>
      <c r="C1071" t="s">
        <v>64</v>
      </c>
      <c r="D1071" t="s">
        <v>65</v>
      </c>
      <c r="E1071" t="s">
        <v>676</v>
      </c>
      <c r="F1071" t="s">
        <v>682</v>
      </c>
      <c r="G1071" t="s">
        <v>720</v>
      </c>
      <c r="H1071">
        <v>4</v>
      </c>
      <c r="I1071">
        <v>1.1000000000000001</v>
      </c>
      <c r="J1071">
        <v>1.5</v>
      </c>
      <c r="K1071">
        <v>1.35</v>
      </c>
      <c r="L1071">
        <v>1.1000000000000001</v>
      </c>
      <c r="M1071">
        <v>1</v>
      </c>
      <c r="N1071">
        <v>0</v>
      </c>
      <c r="O1071">
        <v>1</v>
      </c>
      <c r="P1071">
        <v>0</v>
      </c>
      <c r="Q1071">
        <v>0</v>
      </c>
      <c r="R1071">
        <v>0</v>
      </c>
      <c r="S1071">
        <v>69</v>
      </c>
      <c r="U1071">
        <v>5</v>
      </c>
      <c r="V1071">
        <v>1</v>
      </c>
      <c r="W1071">
        <v>0</v>
      </c>
      <c r="X1071">
        <v>0</v>
      </c>
      <c r="Y1071">
        <v>3</v>
      </c>
      <c r="Z1071">
        <v>0</v>
      </c>
      <c r="AA1071">
        <v>0</v>
      </c>
      <c r="AB1071">
        <v>0</v>
      </c>
      <c r="AC1071">
        <v>1</v>
      </c>
      <c r="AD1071">
        <v>2</v>
      </c>
      <c r="AE1071">
        <v>25</v>
      </c>
      <c r="AF1071">
        <v>11</v>
      </c>
      <c r="AG1071">
        <v>10</v>
      </c>
      <c r="AH1071">
        <v>3</v>
      </c>
      <c r="AI1071">
        <v>15</v>
      </c>
      <c r="AJ1071">
        <v>8</v>
      </c>
      <c r="AK1071">
        <v>16</v>
      </c>
      <c r="AL1071">
        <v>15</v>
      </c>
      <c r="AM1071">
        <v>56</v>
      </c>
      <c r="AN1071">
        <v>44</v>
      </c>
      <c r="AO1071">
        <v>2.69</v>
      </c>
      <c r="AP1071">
        <v>1.1399999999999999</v>
      </c>
      <c r="AQ1071">
        <v>2.39</v>
      </c>
      <c r="AR1071">
        <v>59</v>
      </c>
      <c r="AS1071">
        <v>77</v>
      </c>
      <c r="AT1071">
        <v>49</v>
      </c>
      <c r="AU1071">
        <v>23</v>
      </c>
      <c r="AV1071">
        <v>5</v>
      </c>
      <c r="AW1071">
        <v>23</v>
      </c>
      <c r="AX1071">
        <v>82</v>
      </c>
      <c r="AY1071">
        <v>32</v>
      </c>
      <c r="AZ1071">
        <v>81</v>
      </c>
      <c r="BA1071">
        <v>9.3000000000000007</v>
      </c>
      <c r="BB1071">
        <v>5.53</v>
      </c>
      <c r="BC1071">
        <v>2.61</v>
      </c>
      <c r="BD1071">
        <v>3.2</v>
      </c>
      <c r="BE1071">
        <v>2.92</v>
      </c>
      <c r="BF1071">
        <f>(1/BC1071+1/BD1071+1/BE1071-1)/3</f>
        <v>1.2702505292254918E-2</v>
      </c>
      <c r="BG1071">
        <f>1/Table3[[#This Row],[odds_ft_home_team_win]]-Table3[[#This Row],[Margin/3]]</f>
        <v>0.37043925715985238</v>
      </c>
      <c r="BH1071">
        <f>1/Table3[[#This Row],[odds_ft_draw]]-Table3[[#This Row],[Margin/3]]</f>
        <v>0.29979749470774508</v>
      </c>
      <c r="BI1071">
        <f>1/Table3[[#This Row],[odds_ft_away_team_win]]-Table3[[#This Row],[Margin/3]]</f>
        <v>0.3297632481324026</v>
      </c>
      <c r="BJ1071">
        <f>MROUND(Table3[[#This Row],[ProbH]]*100,2)/100</f>
        <v>0.38</v>
      </c>
      <c r="BK1071">
        <v>1.38</v>
      </c>
      <c r="BL1071">
        <v>2.15</v>
      </c>
      <c r="BM1071">
        <v>3.88</v>
      </c>
      <c r="BN1071">
        <v>7.5</v>
      </c>
      <c r="BO1071">
        <v>1.95</v>
      </c>
      <c r="BP1071">
        <v>1.8</v>
      </c>
      <c r="BQ1071" t="s">
        <v>680</v>
      </c>
      <c r="BR1071">
        <f>VLOOKUP(Table3[[#This Row],[Reference]],metron,10,FALSE)</f>
        <v>2.4900895140664963</v>
      </c>
      <c r="BS1071">
        <f>VLOOKUP(Table3[[#This Row],[Reference]],metron,11,FALSE)</f>
        <v>1.330562659846547</v>
      </c>
      <c r="BT1071">
        <f>VLOOKUP(Table3[[#This Row],[Reference]],metron,12,FALSE)</f>
        <v>1.1595268542199491</v>
      </c>
      <c r="BU1071">
        <f>VLOOKUP(Table3[[#This Row],[Reference]],metron,13,FALSE)</f>
        <v>0.59053607588191415</v>
      </c>
      <c r="BV1071">
        <f>VLOOKUP(Table3[[#This Row],[Reference]],metron,14,FALSE)</f>
        <v>0.50069274219332838</v>
      </c>
      <c r="BW1071">
        <f>VLOOKUP(Table3[[#This Row],[Reference]],metron,15,FALSE)</f>
        <v>11.79715236686391</v>
      </c>
      <c r="BX1071">
        <f>VLOOKUP(Table3[[#This Row],[Reference]],metron,16,FALSE)</f>
        <v>10.317122781065089</v>
      </c>
      <c r="BY1071">
        <f>VLOOKUP(Table3[[#This Row],[Reference]],metron,17,FALSE)</f>
        <v>5.0637025966747622</v>
      </c>
      <c r="BZ1071">
        <f>VLOOKUP(Table3[[#This Row],[Reference]],metron,18,FALSE)</f>
        <v>4.4674014571268454</v>
      </c>
      <c r="CA1071">
        <f>VLOOKUP(Table3[[#This Row],[Reference]],metron,19,FALSE)</f>
        <v>6.7334497701891483</v>
      </c>
      <c r="CB1071">
        <f>VLOOKUP(Table3[[#This Row],[Reference]],metron,20,FALSE)</f>
        <v>5.849721323938244</v>
      </c>
      <c r="CC1071">
        <f>VLOOKUP(Table3[[#This Row],[Reference]],metron,21,FALSE)</f>
        <v>12.89644194756554</v>
      </c>
      <c r="CD1071">
        <f>VLOOKUP(Table3[[#This Row],[Reference]],metron,22,FALSE)</f>
        <v>13.3434456928839</v>
      </c>
      <c r="CE1071">
        <f>VLOOKUP(Table3[[#This Row],[Reference]],metron,23,FALSE)</f>
        <v>1.6144382124117971</v>
      </c>
      <c r="CF1071">
        <f>VLOOKUP(Table3[[#This Row],[Reference]],metron,24,FALSE)</f>
        <v>1.9032024606477289</v>
      </c>
      <c r="CG1071">
        <f>VLOOKUP(Table3[[#This Row],[Reference]],metron,25,FALSE)</f>
        <v>9.372172969060974E-2</v>
      </c>
      <c r="CH1071">
        <f>VLOOKUP(Table3[[#This Row],[Reference]],metron,26,FALSE)</f>
        <v>0.11669983716301791</v>
      </c>
    </row>
    <row r="1072" spans="1:86" hidden="1" x14ac:dyDescent="0.45">
      <c r="A1072">
        <v>1644184800</v>
      </c>
      <c r="B1072" t="s">
        <v>1552</v>
      </c>
      <c r="C1072" t="s">
        <v>64</v>
      </c>
      <c r="D1072" t="s">
        <v>65</v>
      </c>
      <c r="E1072" t="s">
        <v>683</v>
      </c>
      <c r="F1072" t="s">
        <v>700</v>
      </c>
      <c r="G1072" t="s">
        <v>65</v>
      </c>
      <c r="H1072">
        <v>4</v>
      </c>
      <c r="I1072">
        <v>1.22</v>
      </c>
      <c r="J1072">
        <v>1.5</v>
      </c>
      <c r="K1072">
        <v>1.24</v>
      </c>
      <c r="L1072">
        <v>1.42</v>
      </c>
      <c r="M1072">
        <v>0</v>
      </c>
      <c r="N1072">
        <v>2</v>
      </c>
      <c r="O1072">
        <v>2</v>
      </c>
      <c r="P1072">
        <v>2</v>
      </c>
      <c r="Q1072">
        <v>0</v>
      </c>
      <c r="R1072">
        <v>2</v>
      </c>
      <c r="T1072" t="s">
        <v>1553</v>
      </c>
      <c r="U1072">
        <v>4</v>
      </c>
      <c r="V1072">
        <v>3</v>
      </c>
      <c r="W1072">
        <v>4</v>
      </c>
      <c r="X1072">
        <v>0</v>
      </c>
      <c r="Y1072">
        <v>5</v>
      </c>
      <c r="Z1072">
        <v>0</v>
      </c>
      <c r="AA1072">
        <v>1</v>
      </c>
      <c r="AB1072">
        <v>3</v>
      </c>
      <c r="AC1072">
        <v>2</v>
      </c>
      <c r="AD1072">
        <v>3</v>
      </c>
      <c r="AE1072">
        <v>20</v>
      </c>
      <c r="AF1072">
        <v>16</v>
      </c>
      <c r="AG1072">
        <v>7</v>
      </c>
      <c r="AH1072">
        <v>4</v>
      </c>
      <c r="AI1072">
        <v>13</v>
      </c>
      <c r="AJ1072">
        <v>12</v>
      </c>
      <c r="AK1072">
        <v>17</v>
      </c>
      <c r="AL1072">
        <v>17</v>
      </c>
      <c r="AM1072">
        <v>59</v>
      </c>
      <c r="AN1072">
        <v>41</v>
      </c>
      <c r="AO1072">
        <v>2.1800000000000002</v>
      </c>
      <c r="AP1072">
        <v>1.6</v>
      </c>
      <c r="AQ1072">
        <v>1.96</v>
      </c>
      <c r="AR1072">
        <v>32</v>
      </c>
      <c r="AS1072">
        <v>68</v>
      </c>
      <c r="AT1072">
        <v>17</v>
      </c>
      <c r="AU1072">
        <v>11</v>
      </c>
      <c r="AV1072">
        <v>6</v>
      </c>
      <c r="AW1072">
        <v>22</v>
      </c>
      <c r="AX1072">
        <v>64</v>
      </c>
      <c r="AY1072">
        <v>26</v>
      </c>
      <c r="AZ1072">
        <v>74</v>
      </c>
      <c r="BA1072">
        <v>7.37</v>
      </c>
      <c r="BB1072">
        <v>5.84</v>
      </c>
      <c r="BC1072">
        <v>2.4</v>
      </c>
      <c r="BD1072">
        <v>2.9</v>
      </c>
      <c r="BE1072">
        <v>2.95</v>
      </c>
      <c r="BF1072">
        <f>(1/BC1072+1/BD1072+1/BE1072-1)/3</f>
        <v>3.3492434573673645E-2</v>
      </c>
      <c r="BG1072">
        <f>1/Table3[[#This Row],[odds_ft_home_team_win]]-Table3[[#This Row],[Margin/3]]</f>
        <v>0.38317423209299306</v>
      </c>
      <c r="BH1072">
        <f>1/Table3[[#This Row],[odds_ft_draw]]-Table3[[#This Row],[Margin/3]]</f>
        <v>0.31133515163322295</v>
      </c>
      <c r="BI1072">
        <f>1/Table3[[#This Row],[odds_ft_away_team_win]]-Table3[[#This Row],[Margin/3]]</f>
        <v>0.30549061627378399</v>
      </c>
      <c r="BJ1072">
        <f>MROUND(Table3[[#This Row],[ProbH]]*100,2)/100</f>
        <v>0.38</v>
      </c>
      <c r="BK1072">
        <v>1.45</v>
      </c>
      <c r="BL1072">
        <v>2.2999999999999998</v>
      </c>
      <c r="BM1072">
        <v>4.54</v>
      </c>
      <c r="BN1072">
        <v>8.8000000000000007</v>
      </c>
      <c r="BO1072">
        <v>1.95</v>
      </c>
      <c r="BP1072">
        <v>1.8</v>
      </c>
      <c r="BQ1072" t="s">
        <v>726</v>
      </c>
      <c r="BR1072">
        <f>VLOOKUP(Table3[[#This Row],[Reference]],metron,10,FALSE)</f>
        <v>2.4900895140664963</v>
      </c>
      <c r="BS1072">
        <f>VLOOKUP(Table3[[#This Row],[Reference]],metron,11,FALSE)</f>
        <v>1.330562659846547</v>
      </c>
      <c r="BT1072">
        <f>VLOOKUP(Table3[[#This Row],[Reference]],metron,12,FALSE)</f>
        <v>1.1595268542199491</v>
      </c>
      <c r="BU1072">
        <f>VLOOKUP(Table3[[#This Row],[Reference]],metron,13,FALSE)</f>
        <v>0.59053607588191415</v>
      </c>
      <c r="BV1072">
        <f>VLOOKUP(Table3[[#This Row],[Reference]],metron,14,FALSE)</f>
        <v>0.50069274219332838</v>
      </c>
      <c r="BW1072">
        <f>VLOOKUP(Table3[[#This Row],[Reference]],metron,15,FALSE)</f>
        <v>11.79715236686391</v>
      </c>
      <c r="BX1072">
        <f>VLOOKUP(Table3[[#This Row],[Reference]],metron,16,FALSE)</f>
        <v>10.317122781065089</v>
      </c>
      <c r="BY1072">
        <f>VLOOKUP(Table3[[#This Row],[Reference]],metron,17,FALSE)</f>
        <v>5.0637025966747622</v>
      </c>
      <c r="BZ1072">
        <f>VLOOKUP(Table3[[#This Row],[Reference]],metron,18,FALSE)</f>
        <v>4.4674014571268454</v>
      </c>
      <c r="CA1072">
        <f>VLOOKUP(Table3[[#This Row],[Reference]],metron,19,FALSE)</f>
        <v>6.7334497701891483</v>
      </c>
      <c r="CB1072">
        <f>VLOOKUP(Table3[[#This Row],[Reference]],metron,20,FALSE)</f>
        <v>5.849721323938244</v>
      </c>
      <c r="CC1072">
        <f>VLOOKUP(Table3[[#This Row],[Reference]],metron,21,FALSE)</f>
        <v>12.89644194756554</v>
      </c>
      <c r="CD1072">
        <f>VLOOKUP(Table3[[#This Row],[Reference]],metron,22,FALSE)</f>
        <v>13.3434456928839</v>
      </c>
      <c r="CE1072">
        <f>VLOOKUP(Table3[[#This Row],[Reference]],metron,23,FALSE)</f>
        <v>1.6144382124117971</v>
      </c>
      <c r="CF1072">
        <f>VLOOKUP(Table3[[#This Row],[Reference]],metron,24,FALSE)</f>
        <v>1.9032024606477289</v>
      </c>
      <c r="CG1072">
        <f>VLOOKUP(Table3[[#This Row],[Reference]],metron,25,FALSE)</f>
        <v>9.372172969060974E-2</v>
      </c>
      <c r="CH1072">
        <f>VLOOKUP(Table3[[#This Row],[Reference]],metron,26,FALSE)</f>
        <v>0.11669983716301791</v>
      </c>
    </row>
    <row r="1073" spans="1:86" hidden="1" x14ac:dyDescent="0.45">
      <c r="A1073">
        <v>1644192000</v>
      </c>
      <c r="B1073" t="s">
        <v>1554</v>
      </c>
      <c r="C1073" t="s">
        <v>64</v>
      </c>
      <c r="D1073" t="s">
        <v>65</v>
      </c>
      <c r="E1073" t="s">
        <v>677</v>
      </c>
      <c r="F1073" t="s">
        <v>672</v>
      </c>
      <c r="G1073" t="s">
        <v>731</v>
      </c>
      <c r="H1073">
        <v>4</v>
      </c>
      <c r="I1073">
        <v>1.62</v>
      </c>
      <c r="J1073">
        <v>1.2</v>
      </c>
      <c r="K1073">
        <v>1.55</v>
      </c>
      <c r="L1073">
        <v>1.1100000000000001</v>
      </c>
      <c r="M1073">
        <v>2</v>
      </c>
      <c r="N1073">
        <v>1</v>
      </c>
      <c r="O1073">
        <v>3</v>
      </c>
      <c r="P1073">
        <v>2</v>
      </c>
      <c r="Q1073">
        <v>2</v>
      </c>
      <c r="R1073">
        <v>0</v>
      </c>
      <c r="S1073" t="s">
        <v>1555</v>
      </c>
      <c r="T1073">
        <v>84</v>
      </c>
      <c r="U1073">
        <v>2</v>
      </c>
      <c r="V1073">
        <v>2</v>
      </c>
      <c r="W1073">
        <v>1</v>
      </c>
      <c r="X1073">
        <v>0</v>
      </c>
      <c r="Y1073">
        <v>3</v>
      </c>
      <c r="Z1073">
        <v>0</v>
      </c>
      <c r="AA1073">
        <v>0</v>
      </c>
      <c r="AB1073">
        <v>1</v>
      </c>
      <c r="AC1073">
        <v>0</v>
      </c>
      <c r="AD1073">
        <v>3</v>
      </c>
      <c r="AE1073">
        <v>9</v>
      </c>
      <c r="AF1073">
        <v>14</v>
      </c>
      <c r="AG1073">
        <v>4</v>
      </c>
      <c r="AH1073">
        <v>5</v>
      </c>
      <c r="AI1073">
        <v>5</v>
      </c>
      <c r="AJ1073">
        <v>9</v>
      </c>
      <c r="AK1073">
        <v>19</v>
      </c>
      <c r="AL1073">
        <v>14</v>
      </c>
      <c r="AM1073">
        <v>54</v>
      </c>
      <c r="AN1073">
        <v>46</v>
      </c>
      <c r="AO1073">
        <v>1.07</v>
      </c>
      <c r="AP1073">
        <v>1.54</v>
      </c>
      <c r="AQ1073">
        <v>2.09</v>
      </c>
      <c r="AR1073">
        <v>43</v>
      </c>
      <c r="AS1073">
        <v>68</v>
      </c>
      <c r="AT1073">
        <v>34</v>
      </c>
      <c r="AU1073">
        <v>10</v>
      </c>
      <c r="AV1073">
        <v>5</v>
      </c>
      <c r="AW1073">
        <v>15</v>
      </c>
      <c r="AX1073">
        <v>54</v>
      </c>
      <c r="AY1073">
        <v>42</v>
      </c>
      <c r="AZ1073">
        <v>89</v>
      </c>
      <c r="BA1073">
        <v>11.69</v>
      </c>
      <c r="BB1073">
        <v>5.15</v>
      </c>
      <c r="BC1073">
        <v>2.1</v>
      </c>
      <c r="BD1073">
        <v>2.8</v>
      </c>
      <c r="BE1073">
        <v>3.75</v>
      </c>
      <c r="BF1073">
        <f>(1/BC1073+1/BD1073+1/BE1073-1)/3</f>
        <v>3.3333333333333291E-2</v>
      </c>
      <c r="BG1073">
        <f>1/Table3[[#This Row],[odds_ft_home_team_win]]-Table3[[#This Row],[Margin/3]]</f>
        <v>0.44285714285714289</v>
      </c>
      <c r="BH1073">
        <f>1/Table3[[#This Row],[odds_ft_draw]]-Table3[[#This Row],[Margin/3]]</f>
        <v>0.32380952380952388</v>
      </c>
      <c r="BI1073">
        <f>1/Table3[[#This Row],[odds_ft_away_team_win]]-Table3[[#This Row],[Margin/3]]</f>
        <v>0.23333333333333336</v>
      </c>
      <c r="BJ1073">
        <f>MROUND(Table3[[#This Row],[ProbH]]*100,2)/100</f>
        <v>0.44</v>
      </c>
      <c r="BK1073">
        <v>1.45</v>
      </c>
      <c r="BL1073">
        <v>2.4</v>
      </c>
      <c r="BM1073">
        <v>4.54</v>
      </c>
      <c r="BN1073">
        <v>8.9</v>
      </c>
      <c r="BO1073">
        <v>2.0499999999999998</v>
      </c>
      <c r="BP1073">
        <v>1.7</v>
      </c>
      <c r="BQ1073" t="s">
        <v>733</v>
      </c>
      <c r="BR1073">
        <f>VLOOKUP(Table3[[#This Row],[Reference]],metron,10,FALSE)</f>
        <v>2.4807646356033461</v>
      </c>
      <c r="BS1073">
        <f>VLOOKUP(Table3[[#This Row],[Reference]],metron,11,FALSE)</f>
        <v>1.4140979689366791</v>
      </c>
      <c r="BT1073">
        <f>VLOOKUP(Table3[[#This Row],[Reference]],metron,12,FALSE)</f>
        <v>1.0666666666666671</v>
      </c>
      <c r="BU1073">
        <f>VLOOKUP(Table3[[#This Row],[Reference]],metron,13,FALSE)</f>
        <v>0.62712066905615294</v>
      </c>
      <c r="BV1073">
        <f>VLOOKUP(Table3[[#This Row],[Reference]],metron,14,FALSE)</f>
        <v>0.46009557945041818</v>
      </c>
      <c r="BW1073">
        <f>VLOOKUP(Table3[[#This Row],[Reference]],metron,15,FALSE)</f>
        <v>12.56969280146722</v>
      </c>
      <c r="BX1073">
        <f>VLOOKUP(Table3[[#This Row],[Reference]],metron,16,FALSE)</f>
        <v>9.8695552498853729</v>
      </c>
      <c r="BY1073">
        <f>VLOOKUP(Table3[[#This Row],[Reference]],metron,17,FALSE)</f>
        <v>5.2754256787850897</v>
      </c>
      <c r="BZ1073">
        <f>VLOOKUP(Table3[[#This Row],[Reference]],metron,18,FALSE)</f>
        <v>4.1279337321675103</v>
      </c>
      <c r="CA1073">
        <f>VLOOKUP(Table3[[#This Row],[Reference]],metron,19,FALSE)</f>
        <v>7.2942671226821298</v>
      </c>
      <c r="CB1073">
        <f>VLOOKUP(Table3[[#This Row],[Reference]],metron,20,FALSE)</f>
        <v>5.7416215177178627</v>
      </c>
      <c r="CC1073">
        <f>VLOOKUP(Table3[[#This Row],[Reference]],metron,21,FALSE)</f>
        <v>12.897246007868549</v>
      </c>
      <c r="CD1073">
        <f>VLOOKUP(Table3[[#This Row],[Reference]],metron,22,FALSE)</f>
        <v>13.507058551261281</v>
      </c>
      <c r="CE1073">
        <f>VLOOKUP(Table3[[#This Row],[Reference]],metron,23,FALSE)</f>
        <v>1.576522702104098</v>
      </c>
      <c r="CF1073">
        <f>VLOOKUP(Table3[[#This Row],[Reference]],metron,24,FALSE)</f>
        <v>1.917165005537099</v>
      </c>
      <c r="CG1073">
        <f>VLOOKUP(Table3[[#This Row],[Reference]],metron,25,FALSE)</f>
        <v>8.4385382059800659E-2</v>
      </c>
      <c r="CH1073">
        <f>VLOOKUP(Table3[[#This Row],[Reference]],metron,26,FALSE)</f>
        <v>0.1233665559246955</v>
      </c>
    </row>
    <row r="1074" spans="1:86" hidden="1" x14ac:dyDescent="0.45">
      <c r="A1074">
        <v>1644199200</v>
      </c>
      <c r="B1074" t="s">
        <v>1556</v>
      </c>
      <c r="C1074" t="s">
        <v>64</v>
      </c>
      <c r="D1074" t="s">
        <v>65</v>
      </c>
      <c r="E1074" t="s">
        <v>661</v>
      </c>
      <c r="F1074" t="s">
        <v>699</v>
      </c>
      <c r="G1074" t="s">
        <v>673</v>
      </c>
      <c r="H1074">
        <v>4</v>
      </c>
      <c r="I1074">
        <v>1.92</v>
      </c>
      <c r="J1074">
        <v>0.56000000000000005</v>
      </c>
      <c r="K1074">
        <v>2</v>
      </c>
      <c r="L1074">
        <v>0.72</v>
      </c>
      <c r="M1074">
        <v>4</v>
      </c>
      <c r="N1074">
        <v>3</v>
      </c>
      <c r="O1074">
        <v>7</v>
      </c>
      <c r="P1074">
        <v>2</v>
      </c>
      <c r="Q1074">
        <v>2</v>
      </c>
      <c r="R1074">
        <v>0</v>
      </c>
      <c r="S1074" t="s">
        <v>1557</v>
      </c>
      <c r="T1074" t="s">
        <v>1558</v>
      </c>
      <c r="U1074">
        <v>8</v>
      </c>
      <c r="V1074">
        <v>5</v>
      </c>
      <c r="W1074">
        <v>3</v>
      </c>
      <c r="X1074">
        <v>0</v>
      </c>
      <c r="Y1074">
        <v>5</v>
      </c>
      <c r="Z1074">
        <v>1</v>
      </c>
      <c r="AA1074">
        <v>1</v>
      </c>
      <c r="AB1074">
        <v>2</v>
      </c>
      <c r="AC1074">
        <v>1</v>
      </c>
      <c r="AD1074">
        <v>5</v>
      </c>
      <c r="AE1074">
        <v>10</v>
      </c>
      <c r="AF1074">
        <v>9</v>
      </c>
      <c r="AG1074">
        <v>6</v>
      </c>
      <c r="AH1074">
        <v>4</v>
      </c>
      <c r="AI1074">
        <v>4</v>
      </c>
      <c r="AJ1074">
        <v>5</v>
      </c>
      <c r="AK1074">
        <v>17</v>
      </c>
      <c r="AL1074">
        <v>16</v>
      </c>
      <c r="AM1074">
        <v>62</v>
      </c>
      <c r="AN1074">
        <v>38</v>
      </c>
      <c r="AO1074">
        <v>1.59</v>
      </c>
      <c r="AP1074">
        <v>1.04</v>
      </c>
      <c r="AQ1074">
        <v>2.2000000000000002</v>
      </c>
      <c r="AR1074">
        <v>32</v>
      </c>
      <c r="AS1074">
        <v>77</v>
      </c>
      <c r="AT1074">
        <v>47</v>
      </c>
      <c r="AU1074">
        <v>10</v>
      </c>
      <c r="AV1074">
        <v>0</v>
      </c>
      <c r="AW1074">
        <v>24</v>
      </c>
      <c r="AX1074">
        <v>73</v>
      </c>
      <c r="AY1074">
        <v>33</v>
      </c>
      <c r="AZ1074">
        <v>66</v>
      </c>
      <c r="BA1074">
        <v>8.5299999999999994</v>
      </c>
      <c r="BB1074">
        <v>4.8099999999999996</v>
      </c>
      <c r="BC1074">
        <v>1.42</v>
      </c>
      <c r="BD1074">
        <v>4.5</v>
      </c>
      <c r="BE1074">
        <v>9</v>
      </c>
      <c r="BF1074">
        <f>(1/BC1074+1/BD1074+1/BE1074-1)/3</f>
        <v>1.2519561815336496E-2</v>
      </c>
      <c r="BG1074">
        <f>1/Table3[[#This Row],[odds_ft_home_team_win]]-Table3[[#This Row],[Margin/3]]</f>
        <v>0.69170579029733958</v>
      </c>
      <c r="BH1074">
        <f>1/Table3[[#This Row],[odds_ft_draw]]-Table3[[#This Row],[Margin/3]]</f>
        <v>0.2097026604068857</v>
      </c>
      <c r="BI1074">
        <f>1/Table3[[#This Row],[odds_ft_away_team_win]]-Table3[[#This Row],[Margin/3]]</f>
        <v>9.8591549295774614E-2</v>
      </c>
      <c r="BJ1074">
        <f>MROUND(Table3[[#This Row],[ProbH]]*100,2)/100</f>
        <v>0.7</v>
      </c>
      <c r="BK1074">
        <v>0</v>
      </c>
      <c r="BL1074">
        <v>1.82</v>
      </c>
      <c r="BM1074">
        <v>0</v>
      </c>
      <c r="BN1074">
        <v>0</v>
      </c>
      <c r="BO1074">
        <v>0</v>
      </c>
      <c r="BP1074">
        <v>0</v>
      </c>
      <c r="BQ1074" t="s">
        <v>715</v>
      </c>
      <c r="BR1074">
        <f>VLOOKUP(Table3[[#This Row],[Reference]],metron,10,FALSE)</f>
        <v>2.9925826028320968</v>
      </c>
      <c r="BS1074">
        <f>VLOOKUP(Table3[[#This Row],[Reference]],metron,11,FALSE)</f>
        <v>2.224544841537424</v>
      </c>
      <c r="BT1074">
        <f>VLOOKUP(Table3[[#This Row],[Reference]],metron,12,FALSE)</f>
        <v>0.76803776129467294</v>
      </c>
      <c r="BU1074">
        <f>VLOOKUP(Table3[[#This Row],[Reference]],metron,13,FALSE)</f>
        <v>0.96561024949426832</v>
      </c>
      <c r="BV1074">
        <f>VLOOKUP(Table3[[#This Row],[Reference]],metron,14,FALSE)</f>
        <v>0.34187457855697911</v>
      </c>
      <c r="BW1074">
        <f>VLOOKUP(Table3[[#This Row],[Reference]],metron,15,FALSE)</f>
        <v>16.100000000000001</v>
      </c>
      <c r="BX1074">
        <f>VLOOKUP(Table3[[#This Row],[Reference]],metron,16,FALSE)</f>
        <v>8.3493506493506491</v>
      </c>
      <c r="BY1074">
        <f>VLOOKUP(Table3[[#This Row],[Reference]],metron,17,FALSE)</f>
        <v>7.2678100263852254</v>
      </c>
      <c r="BZ1074">
        <f>VLOOKUP(Table3[[#This Row],[Reference]],metron,18,FALSE)</f>
        <v>3.2770448548812658</v>
      </c>
      <c r="CA1074">
        <f>VLOOKUP(Table3[[#This Row],[Reference]],metron,19,FALSE)</f>
        <v>8.832189973614776</v>
      </c>
      <c r="CB1074">
        <f>VLOOKUP(Table3[[#This Row],[Reference]],metron,20,FALSE)</f>
        <v>5.0723057944693828</v>
      </c>
      <c r="CC1074">
        <f>VLOOKUP(Table3[[#This Row],[Reference]],metron,21,FALSE)</f>
        <v>11.95872170439414</v>
      </c>
      <c r="CD1074">
        <f>VLOOKUP(Table3[[#This Row],[Reference]],metron,22,FALSE)</f>
        <v>13.450066577896139</v>
      </c>
      <c r="CE1074">
        <f>VLOOKUP(Table3[[#This Row],[Reference]],metron,23,FALSE)</f>
        <v>1.301526717557252</v>
      </c>
      <c r="CF1074">
        <f>VLOOKUP(Table3[[#This Row],[Reference]],metron,24,FALSE)</f>
        <v>1.9796437659033079</v>
      </c>
      <c r="CG1074">
        <f>VLOOKUP(Table3[[#This Row],[Reference]],metron,25,FALSE)</f>
        <v>5.3435114503816793E-2</v>
      </c>
      <c r="CH1074">
        <f>VLOOKUP(Table3[[#This Row],[Reference]],metron,26,FALSE)</f>
        <v>0.1183206106870229</v>
      </c>
    </row>
    <row r="1075" spans="1:86" hidden="1" x14ac:dyDescent="0.45">
      <c r="A1075">
        <v>1644289500</v>
      </c>
      <c r="B1075" t="s">
        <v>1559</v>
      </c>
      <c r="C1075" t="s">
        <v>64</v>
      </c>
      <c r="D1075" t="s">
        <v>65</v>
      </c>
      <c r="E1075" t="s">
        <v>667</v>
      </c>
      <c r="F1075" t="s">
        <v>671</v>
      </c>
      <c r="G1075" t="s">
        <v>983</v>
      </c>
      <c r="H1075">
        <v>4</v>
      </c>
      <c r="I1075">
        <v>1.92</v>
      </c>
      <c r="J1075">
        <v>1.2</v>
      </c>
      <c r="K1075">
        <v>1.55</v>
      </c>
      <c r="L1075">
        <v>1.5</v>
      </c>
      <c r="M1075">
        <v>0</v>
      </c>
      <c r="N1075">
        <v>1</v>
      </c>
      <c r="O1075">
        <v>1</v>
      </c>
      <c r="P1075">
        <v>1</v>
      </c>
      <c r="Q1075">
        <v>0</v>
      </c>
      <c r="R1075">
        <v>1</v>
      </c>
      <c r="T1075">
        <v>30</v>
      </c>
      <c r="U1075">
        <v>6</v>
      </c>
      <c r="V1075">
        <v>3</v>
      </c>
      <c r="W1075">
        <v>3</v>
      </c>
      <c r="X1075">
        <v>0</v>
      </c>
      <c r="Y1075">
        <v>2</v>
      </c>
      <c r="Z1075">
        <v>0</v>
      </c>
      <c r="AA1075">
        <v>2</v>
      </c>
      <c r="AB1075">
        <v>1</v>
      </c>
      <c r="AC1075">
        <v>1</v>
      </c>
      <c r="AD1075">
        <v>1</v>
      </c>
      <c r="AE1075">
        <v>17</v>
      </c>
      <c r="AF1075">
        <v>4</v>
      </c>
      <c r="AG1075">
        <v>7</v>
      </c>
      <c r="AH1075">
        <v>2</v>
      </c>
      <c r="AI1075">
        <v>10</v>
      </c>
      <c r="AJ1075">
        <v>2</v>
      </c>
      <c r="AK1075">
        <v>16</v>
      </c>
      <c r="AL1075">
        <v>18</v>
      </c>
      <c r="AM1075">
        <v>69</v>
      </c>
      <c r="AN1075">
        <v>31</v>
      </c>
      <c r="AO1075">
        <v>2.13</v>
      </c>
      <c r="AP1075">
        <v>0.82</v>
      </c>
      <c r="AQ1075">
        <v>2.4300000000000002</v>
      </c>
      <c r="AR1075">
        <v>66</v>
      </c>
      <c r="AS1075">
        <v>78</v>
      </c>
      <c r="AT1075">
        <v>47</v>
      </c>
      <c r="AU1075">
        <v>14</v>
      </c>
      <c r="AV1075">
        <v>9</v>
      </c>
      <c r="AW1075">
        <v>36</v>
      </c>
      <c r="AX1075">
        <v>78</v>
      </c>
      <c r="AY1075">
        <v>34</v>
      </c>
      <c r="AZ1075">
        <v>68</v>
      </c>
      <c r="BA1075">
        <v>8.0500000000000007</v>
      </c>
      <c r="BB1075">
        <v>5.94</v>
      </c>
      <c r="BC1075">
        <v>2.04</v>
      </c>
      <c r="BD1075">
        <v>3.34</v>
      </c>
      <c r="BE1075">
        <v>3.88</v>
      </c>
      <c r="BF1075">
        <f>(1/BC1075+1/BD1075+1/BE1075-1)/3</f>
        <v>1.5776411599683165E-2</v>
      </c>
      <c r="BG1075">
        <f>1/Table3[[#This Row],[odds_ft_home_team_win]]-Table3[[#This Row],[Margin/3]]</f>
        <v>0.47441966683168935</v>
      </c>
      <c r="BH1075">
        <f>1/Table3[[#This Row],[odds_ft_draw]]-Table3[[#This Row],[Margin/3]]</f>
        <v>0.28362478600510727</v>
      </c>
      <c r="BI1075">
        <f>1/Table3[[#This Row],[odds_ft_away_team_win]]-Table3[[#This Row],[Margin/3]]</f>
        <v>0.24195554716320347</v>
      </c>
      <c r="BJ1075">
        <f>MROUND(Table3[[#This Row],[ProbH]]*100,2)/100</f>
        <v>0.48</v>
      </c>
      <c r="BK1075">
        <v>1.44</v>
      </c>
      <c r="BL1075">
        <v>2.15</v>
      </c>
      <c r="BM1075">
        <v>4.4000000000000004</v>
      </c>
      <c r="BN1075">
        <v>8.4</v>
      </c>
      <c r="BO1075">
        <v>2</v>
      </c>
      <c r="BP1075">
        <v>1.75</v>
      </c>
      <c r="BQ1075" t="s">
        <v>736</v>
      </c>
      <c r="BR1075">
        <f>VLOOKUP(Table3[[#This Row],[Reference]],metron,10,FALSE)</f>
        <v>2.5271929824561399</v>
      </c>
      <c r="BS1075">
        <f>VLOOKUP(Table3[[#This Row],[Reference]],metron,11,FALSE)</f>
        <v>1.510877192982456</v>
      </c>
      <c r="BT1075">
        <f>VLOOKUP(Table3[[#This Row],[Reference]],metron,12,FALSE)</f>
        <v>1.0163157894736841</v>
      </c>
      <c r="BU1075">
        <f>VLOOKUP(Table3[[#This Row],[Reference]],metron,13,FALSE)</f>
        <v>0.67350877192982461</v>
      </c>
      <c r="BV1075">
        <f>VLOOKUP(Table3[[#This Row],[Reference]],metron,14,FALSE)</f>
        <v>0.4442105263157895</v>
      </c>
      <c r="BW1075">
        <f>VLOOKUP(Table3[[#This Row],[Reference]],metron,15,FALSE)</f>
        <v>12.80980392156863</v>
      </c>
      <c r="BX1075">
        <f>VLOOKUP(Table3[[#This Row],[Reference]],metron,16,FALSE)</f>
        <v>9.6872549019607845</v>
      </c>
      <c r="BY1075">
        <f>VLOOKUP(Table3[[#This Row],[Reference]],metron,17,FALSE)</f>
        <v>5.6491169610129957</v>
      </c>
      <c r="BZ1075">
        <f>VLOOKUP(Table3[[#This Row],[Reference]],metron,18,FALSE)</f>
        <v>4.1379540153282237</v>
      </c>
      <c r="CA1075">
        <f>VLOOKUP(Table3[[#This Row],[Reference]],metron,19,FALSE)</f>
        <v>7.1606869605556343</v>
      </c>
      <c r="CB1075">
        <f>VLOOKUP(Table3[[#This Row],[Reference]],metron,20,FALSE)</f>
        <v>5.5493008866325608</v>
      </c>
      <c r="CC1075">
        <f>VLOOKUP(Table3[[#This Row],[Reference]],metron,21,FALSE)</f>
        <v>12.9029029029029</v>
      </c>
      <c r="CD1075">
        <f>VLOOKUP(Table3[[#This Row],[Reference]],metron,22,FALSE)</f>
        <v>13.75508842175509</v>
      </c>
      <c r="CE1075">
        <f>VLOOKUP(Table3[[#This Row],[Reference]],metron,23,FALSE)</f>
        <v>1.5287356321839081</v>
      </c>
      <c r="CF1075">
        <f>VLOOKUP(Table3[[#This Row],[Reference]],metron,24,FALSE)</f>
        <v>1.9664750957854411</v>
      </c>
      <c r="CG1075">
        <f>VLOOKUP(Table3[[#This Row],[Reference]],metron,25,FALSE)</f>
        <v>8.8441890166028103E-2</v>
      </c>
      <c r="CH1075">
        <f>VLOOKUP(Table3[[#This Row],[Reference]],metron,26,FALSE)</f>
        <v>0.13409961685823751</v>
      </c>
    </row>
    <row r="1076" spans="1:86" hidden="1" x14ac:dyDescent="0.45">
      <c r="A1076">
        <v>1644454800</v>
      </c>
      <c r="B1076" t="s">
        <v>1560</v>
      </c>
      <c r="C1076" t="s">
        <v>64</v>
      </c>
      <c r="D1076" t="s">
        <v>65</v>
      </c>
      <c r="E1076" t="s">
        <v>689</v>
      </c>
      <c r="F1076" t="s">
        <v>666</v>
      </c>
      <c r="G1076" t="s">
        <v>996</v>
      </c>
      <c r="H1076">
        <v>4</v>
      </c>
      <c r="I1076">
        <v>1.56</v>
      </c>
      <c r="J1076">
        <v>1.0900000000000001</v>
      </c>
      <c r="K1076">
        <v>0.88</v>
      </c>
      <c r="L1076">
        <v>1.32</v>
      </c>
      <c r="M1076">
        <v>1</v>
      </c>
      <c r="N1076">
        <v>3</v>
      </c>
      <c r="O1076">
        <v>4</v>
      </c>
      <c r="P1076">
        <v>2</v>
      </c>
      <c r="Q1076">
        <v>1</v>
      </c>
      <c r="R1076">
        <v>1</v>
      </c>
      <c r="S1076">
        <v>7</v>
      </c>
      <c r="T1076" t="s">
        <v>1561</v>
      </c>
      <c r="U1076">
        <v>5</v>
      </c>
      <c r="V1076">
        <v>3</v>
      </c>
      <c r="W1076">
        <v>2</v>
      </c>
      <c r="X1076">
        <v>0</v>
      </c>
      <c r="Y1076">
        <v>1</v>
      </c>
      <c r="Z1076">
        <v>1</v>
      </c>
      <c r="AA1076">
        <v>0</v>
      </c>
      <c r="AB1076">
        <v>2</v>
      </c>
      <c r="AC1076">
        <v>1</v>
      </c>
      <c r="AD1076">
        <v>1</v>
      </c>
      <c r="AE1076">
        <v>8</v>
      </c>
      <c r="AF1076">
        <v>11</v>
      </c>
      <c r="AG1076">
        <v>2</v>
      </c>
      <c r="AH1076">
        <v>6</v>
      </c>
      <c r="AI1076">
        <v>6</v>
      </c>
      <c r="AJ1076">
        <v>5</v>
      </c>
      <c r="AK1076">
        <v>0</v>
      </c>
      <c r="AL1076">
        <v>1</v>
      </c>
      <c r="AM1076">
        <v>44</v>
      </c>
      <c r="AN1076">
        <v>56</v>
      </c>
      <c r="AO1076">
        <v>1.17</v>
      </c>
      <c r="AP1076">
        <v>1.66</v>
      </c>
      <c r="AQ1076">
        <v>1.86</v>
      </c>
      <c r="AR1076">
        <v>47</v>
      </c>
      <c r="AS1076">
        <v>57</v>
      </c>
      <c r="AT1076">
        <v>42</v>
      </c>
      <c r="AU1076">
        <v>16</v>
      </c>
      <c r="AV1076">
        <v>0</v>
      </c>
      <c r="AW1076">
        <v>37</v>
      </c>
      <c r="AX1076">
        <v>53</v>
      </c>
      <c r="AY1076">
        <v>30</v>
      </c>
      <c r="AZ1076">
        <v>56</v>
      </c>
      <c r="BA1076">
        <v>7.58</v>
      </c>
      <c r="BB1076">
        <v>5.31</v>
      </c>
      <c r="BC1076">
        <v>2.84</v>
      </c>
      <c r="BD1076">
        <v>2.85</v>
      </c>
      <c r="BE1076">
        <v>2.65</v>
      </c>
      <c r="BF1076">
        <f>(1/BC1076+1/BD1076+1/BE1076-1)/3</f>
        <v>2.6782786534943998E-2</v>
      </c>
      <c r="BG1076">
        <f>1/Table3[[#This Row],[odds_ft_home_team_win]]-Table3[[#This Row],[Margin/3]]</f>
        <v>0.32532988952139408</v>
      </c>
      <c r="BH1076">
        <f>1/Table3[[#This Row],[odds_ft_draw]]-Table3[[#This Row],[Margin/3]]</f>
        <v>0.32409440644751214</v>
      </c>
      <c r="BI1076">
        <f>1/Table3[[#This Row],[odds_ft_away_team_win]]-Table3[[#This Row],[Margin/3]]</f>
        <v>0.35057570403109378</v>
      </c>
      <c r="BJ1076">
        <f>MROUND(Table3[[#This Row],[ProbH]]*100,2)/100</f>
        <v>0.32</v>
      </c>
      <c r="BK1076">
        <v>1.53</v>
      </c>
      <c r="BL1076">
        <v>2.41</v>
      </c>
      <c r="BM1076">
        <v>5.05</v>
      </c>
      <c r="BN1076">
        <v>9.9</v>
      </c>
      <c r="BO1076">
        <v>2.1</v>
      </c>
      <c r="BP1076">
        <v>1.67</v>
      </c>
      <c r="BQ1076" t="s">
        <v>713</v>
      </c>
      <c r="BR1076">
        <f>VLOOKUP(Table3[[#This Row],[Reference]],metron,10,FALSE)</f>
        <v>2.5313454284174597</v>
      </c>
      <c r="BS1076">
        <f>VLOOKUP(Table3[[#This Row],[Reference]],metron,11,FALSE)</f>
        <v>1.210167055864918</v>
      </c>
      <c r="BT1076">
        <f>VLOOKUP(Table3[[#This Row],[Reference]],metron,12,FALSE)</f>
        <v>1.3211783725525419</v>
      </c>
      <c r="BU1076">
        <f>VLOOKUP(Table3[[#This Row],[Reference]],metron,13,FALSE)</f>
        <v>0.53135669362084459</v>
      </c>
      <c r="BV1076">
        <f>VLOOKUP(Table3[[#This Row],[Reference]],metron,14,FALSE)</f>
        <v>0.55633423180592989</v>
      </c>
      <c r="BW1076">
        <f>VLOOKUP(Table3[[#This Row],[Reference]],metron,15,FALSE)</f>
        <v>11.21109010712035</v>
      </c>
      <c r="BX1076">
        <f>VLOOKUP(Table3[[#This Row],[Reference]],metron,16,FALSE)</f>
        <v>11.01700787401575</v>
      </c>
      <c r="BY1076">
        <f>VLOOKUP(Table3[[#This Row],[Reference]],metron,17,FALSE)</f>
        <v>4.6792332268370611</v>
      </c>
      <c r="BZ1076">
        <f>VLOOKUP(Table3[[#This Row],[Reference]],metron,18,FALSE)</f>
        <v>4.7080804854679013</v>
      </c>
      <c r="CA1076">
        <f>VLOOKUP(Table3[[#This Row],[Reference]],metron,19,FALSE)</f>
        <v>6.5318568802832893</v>
      </c>
      <c r="CB1076">
        <f>VLOOKUP(Table3[[#This Row],[Reference]],metron,20,FALSE)</f>
        <v>6.3089273885478487</v>
      </c>
      <c r="CC1076">
        <f>VLOOKUP(Table3[[#This Row],[Reference]],metron,21,FALSE)</f>
        <v>12.72547770700637</v>
      </c>
      <c r="CD1076">
        <f>VLOOKUP(Table3[[#This Row],[Reference]],metron,22,FALSE)</f>
        <v>13.06847133757962</v>
      </c>
      <c r="CE1076">
        <f>VLOOKUP(Table3[[#This Row],[Reference]],metron,23,FALSE)</f>
        <v>1.6902356902356901</v>
      </c>
      <c r="CF1076">
        <f>VLOOKUP(Table3[[#This Row],[Reference]],metron,24,FALSE)</f>
        <v>1.8050198959289869</v>
      </c>
      <c r="CG1076">
        <f>VLOOKUP(Table3[[#This Row],[Reference]],metron,25,FALSE)</f>
        <v>0.105907560453015</v>
      </c>
      <c r="CH1076">
        <f>VLOOKUP(Table3[[#This Row],[Reference]],metron,26,FALSE)</f>
        <v>0.1141720232629324</v>
      </c>
    </row>
    <row r="1077" spans="1:86" hidden="1" x14ac:dyDescent="0.45">
      <c r="A1077">
        <v>1644627600</v>
      </c>
      <c r="B1077" t="s">
        <v>1562</v>
      </c>
      <c r="C1077" t="s">
        <v>64</v>
      </c>
      <c r="D1077" t="s">
        <v>65</v>
      </c>
      <c r="E1077" t="s">
        <v>699</v>
      </c>
      <c r="F1077" t="s">
        <v>676</v>
      </c>
      <c r="G1077" t="s">
        <v>735</v>
      </c>
      <c r="H1077">
        <v>5</v>
      </c>
      <c r="I1077">
        <v>1.5</v>
      </c>
      <c r="J1077">
        <v>0.5</v>
      </c>
      <c r="K1077">
        <v>1.71</v>
      </c>
      <c r="L1077">
        <v>0.53</v>
      </c>
      <c r="M1077">
        <v>2</v>
      </c>
      <c r="N1077">
        <v>0</v>
      </c>
      <c r="O1077">
        <v>2</v>
      </c>
      <c r="P1077">
        <v>1</v>
      </c>
      <c r="Q1077">
        <v>1</v>
      </c>
      <c r="R1077">
        <v>0</v>
      </c>
      <c r="S1077" t="s">
        <v>1563</v>
      </c>
      <c r="U1077">
        <v>1</v>
      </c>
      <c r="V1077">
        <v>4</v>
      </c>
      <c r="W1077">
        <v>2</v>
      </c>
      <c r="X1077">
        <v>0</v>
      </c>
      <c r="Y1077">
        <v>3</v>
      </c>
      <c r="Z1077">
        <v>0</v>
      </c>
      <c r="AA1077">
        <v>1</v>
      </c>
      <c r="AB1077">
        <v>1</v>
      </c>
      <c r="AC1077">
        <v>1</v>
      </c>
      <c r="AD1077">
        <v>2</v>
      </c>
      <c r="AE1077">
        <v>5</v>
      </c>
      <c r="AF1077">
        <v>9</v>
      </c>
      <c r="AG1077">
        <v>2</v>
      </c>
      <c r="AH1077">
        <v>4</v>
      </c>
      <c r="AI1077">
        <v>3</v>
      </c>
      <c r="AJ1077">
        <v>5</v>
      </c>
      <c r="AK1077">
        <v>18</v>
      </c>
      <c r="AL1077">
        <v>15</v>
      </c>
      <c r="AM1077">
        <v>46</v>
      </c>
      <c r="AN1077">
        <v>54</v>
      </c>
      <c r="AO1077">
        <v>0.69</v>
      </c>
      <c r="AP1077">
        <v>1.21</v>
      </c>
      <c r="AQ1077">
        <v>2.85</v>
      </c>
      <c r="AR1077">
        <v>65</v>
      </c>
      <c r="AS1077">
        <v>90</v>
      </c>
      <c r="AT1077">
        <v>60</v>
      </c>
      <c r="AU1077">
        <v>30</v>
      </c>
      <c r="AV1077">
        <v>5</v>
      </c>
      <c r="AW1077">
        <v>30</v>
      </c>
      <c r="AX1077">
        <v>80</v>
      </c>
      <c r="AY1077">
        <v>55</v>
      </c>
      <c r="AZ1077">
        <v>85</v>
      </c>
      <c r="BA1077">
        <v>5.6</v>
      </c>
      <c r="BB1077">
        <v>5.2</v>
      </c>
      <c r="BC1077">
        <v>2.4</v>
      </c>
      <c r="BD1077">
        <v>2.9</v>
      </c>
      <c r="BE1077">
        <v>2.75</v>
      </c>
      <c r="BF1077">
        <f>(1/BC1077+1/BD1077+1/BE1077-1)/3</f>
        <v>4.1710205503309027E-2</v>
      </c>
      <c r="BG1077">
        <f>1/Table3[[#This Row],[odds_ft_home_team_win]]-Table3[[#This Row],[Margin/3]]</f>
        <v>0.37495646116335768</v>
      </c>
      <c r="BH1077">
        <f>1/Table3[[#This Row],[odds_ft_draw]]-Table3[[#This Row],[Margin/3]]</f>
        <v>0.30311738070358757</v>
      </c>
      <c r="BI1077">
        <f>1/Table3[[#This Row],[odds_ft_away_team_win]]-Table3[[#This Row],[Margin/3]]</f>
        <v>0.32192615813305464</v>
      </c>
      <c r="BJ1077">
        <f>MROUND(Table3[[#This Row],[ProbH]]*100,2)/100</f>
        <v>0.38</v>
      </c>
      <c r="BK1077">
        <v>0</v>
      </c>
      <c r="BL1077">
        <v>2.15</v>
      </c>
      <c r="BM1077">
        <v>0</v>
      </c>
      <c r="BN1077">
        <v>0</v>
      </c>
      <c r="BO1077">
        <v>0</v>
      </c>
      <c r="BP1077">
        <v>0</v>
      </c>
      <c r="BQ1077" t="s">
        <v>702</v>
      </c>
      <c r="BR1077">
        <f>VLOOKUP(Table3[[#This Row],[Reference]],metron,10,FALSE)</f>
        <v>2.4900895140664963</v>
      </c>
      <c r="BS1077">
        <f>VLOOKUP(Table3[[#This Row],[Reference]],metron,11,FALSE)</f>
        <v>1.330562659846547</v>
      </c>
      <c r="BT1077">
        <f>VLOOKUP(Table3[[#This Row],[Reference]],metron,12,FALSE)</f>
        <v>1.1595268542199491</v>
      </c>
      <c r="BU1077">
        <f>VLOOKUP(Table3[[#This Row],[Reference]],metron,13,FALSE)</f>
        <v>0.59053607588191415</v>
      </c>
      <c r="BV1077">
        <f>VLOOKUP(Table3[[#This Row],[Reference]],metron,14,FALSE)</f>
        <v>0.50069274219332838</v>
      </c>
      <c r="BW1077">
        <f>VLOOKUP(Table3[[#This Row],[Reference]],metron,15,FALSE)</f>
        <v>11.79715236686391</v>
      </c>
      <c r="BX1077">
        <f>VLOOKUP(Table3[[#This Row],[Reference]],metron,16,FALSE)</f>
        <v>10.317122781065089</v>
      </c>
      <c r="BY1077">
        <f>VLOOKUP(Table3[[#This Row],[Reference]],metron,17,FALSE)</f>
        <v>5.0637025966747622</v>
      </c>
      <c r="BZ1077">
        <f>VLOOKUP(Table3[[#This Row],[Reference]],metron,18,FALSE)</f>
        <v>4.4674014571268454</v>
      </c>
      <c r="CA1077">
        <f>VLOOKUP(Table3[[#This Row],[Reference]],metron,19,FALSE)</f>
        <v>6.7334497701891483</v>
      </c>
      <c r="CB1077">
        <f>VLOOKUP(Table3[[#This Row],[Reference]],metron,20,FALSE)</f>
        <v>5.849721323938244</v>
      </c>
      <c r="CC1077">
        <f>VLOOKUP(Table3[[#This Row],[Reference]],metron,21,FALSE)</f>
        <v>12.89644194756554</v>
      </c>
      <c r="CD1077">
        <f>VLOOKUP(Table3[[#This Row],[Reference]],metron,22,FALSE)</f>
        <v>13.3434456928839</v>
      </c>
      <c r="CE1077">
        <f>VLOOKUP(Table3[[#This Row],[Reference]],metron,23,FALSE)</f>
        <v>1.6144382124117971</v>
      </c>
      <c r="CF1077">
        <f>VLOOKUP(Table3[[#This Row],[Reference]],metron,24,FALSE)</f>
        <v>1.9032024606477289</v>
      </c>
      <c r="CG1077">
        <f>VLOOKUP(Table3[[#This Row],[Reference]],metron,25,FALSE)</f>
        <v>9.372172969060974E-2</v>
      </c>
      <c r="CH1077">
        <f>VLOOKUP(Table3[[#This Row],[Reference]],metron,26,FALSE)</f>
        <v>0.11669983716301791</v>
      </c>
    </row>
    <row r="1078" spans="1:86" x14ac:dyDescent="0.45">
      <c r="A1078">
        <v>1644634800</v>
      </c>
      <c r="B1078" t="s">
        <v>1564</v>
      </c>
      <c r="C1078" t="s">
        <v>64</v>
      </c>
      <c r="D1078" t="s">
        <v>65</v>
      </c>
      <c r="E1078" t="s">
        <v>700</v>
      </c>
      <c r="F1078" t="s">
        <v>677</v>
      </c>
      <c r="G1078" t="s">
        <v>983</v>
      </c>
      <c r="H1078">
        <v>5</v>
      </c>
      <c r="I1078">
        <v>1.54</v>
      </c>
      <c r="J1078">
        <v>1.77</v>
      </c>
      <c r="K1078">
        <v>1.38</v>
      </c>
      <c r="L1078">
        <v>1.68</v>
      </c>
      <c r="M1078">
        <v>1</v>
      </c>
      <c r="N1078">
        <v>1</v>
      </c>
      <c r="O1078">
        <v>2</v>
      </c>
      <c r="P1078">
        <v>0</v>
      </c>
      <c r="Q1078">
        <v>0</v>
      </c>
      <c r="R1078">
        <v>0</v>
      </c>
      <c r="S1078" t="s">
        <v>68</v>
      </c>
      <c r="T1078">
        <v>85</v>
      </c>
      <c r="U1078">
        <v>5</v>
      </c>
      <c r="V1078">
        <v>5</v>
      </c>
      <c r="W1078">
        <v>2</v>
      </c>
      <c r="X1078">
        <v>0</v>
      </c>
      <c r="Y1078">
        <v>2</v>
      </c>
      <c r="Z1078">
        <v>0</v>
      </c>
      <c r="AA1078">
        <v>0</v>
      </c>
      <c r="AB1078">
        <v>2</v>
      </c>
      <c r="AC1078">
        <v>1</v>
      </c>
      <c r="AD1078">
        <v>1</v>
      </c>
      <c r="AE1078">
        <v>18</v>
      </c>
      <c r="AF1078">
        <v>14</v>
      </c>
      <c r="AG1078">
        <v>6</v>
      </c>
      <c r="AH1078">
        <v>4</v>
      </c>
      <c r="AI1078">
        <v>12</v>
      </c>
      <c r="AJ1078">
        <v>10</v>
      </c>
      <c r="AK1078">
        <v>11</v>
      </c>
      <c r="AL1078">
        <v>10</v>
      </c>
      <c r="AM1078">
        <v>49</v>
      </c>
      <c r="AN1078">
        <v>51</v>
      </c>
      <c r="AO1078">
        <v>1.81</v>
      </c>
      <c r="AP1078">
        <v>1.48</v>
      </c>
      <c r="AQ1078">
        <v>2.27</v>
      </c>
      <c r="AR1078">
        <v>50</v>
      </c>
      <c r="AS1078">
        <v>66</v>
      </c>
      <c r="AT1078">
        <v>31</v>
      </c>
      <c r="AU1078">
        <v>19</v>
      </c>
      <c r="AV1078">
        <v>8</v>
      </c>
      <c r="AW1078">
        <v>31</v>
      </c>
      <c r="AX1078">
        <v>70</v>
      </c>
      <c r="AY1078">
        <v>31</v>
      </c>
      <c r="AZ1078">
        <v>70</v>
      </c>
      <c r="BA1078">
        <v>10.54</v>
      </c>
      <c r="BB1078">
        <v>4.53</v>
      </c>
      <c r="BC1078">
        <v>2.5499999999999998</v>
      </c>
      <c r="BD1078">
        <v>2.8</v>
      </c>
      <c r="BE1078">
        <v>2.7</v>
      </c>
      <c r="BF1078">
        <f>(1/BC1078+1/BD1078+1/BE1078-1)/3</f>
        <v>3.9890030086108474E-2</v>
      </c>
      <c r="BG1078">
        <f>1/Table3[[#This Row],[odds_ft_home_team_win]]-Table3[[#This Row],[Margin/3]]</f>
        <v>0.35226683265898961</v>
      </c>
      <c r="BH1078">
        <f>1/Table3[[#This Row],[odds_ft_draw]]-Table3[[#This Row],[Margin/3]]</f>
        <v>0.31725282705674868</v>
      </c>
      <c r="BI1078">
        <f>1/Table3[[#This Row],[odds_ft_away_team_win]]-Table3[[#This Row],[Margin/3]]</f>
        <v>0.33048034028426188</v>
      </c>
      <c r="BJ1078">
        <f>MROUND(Table3[[#This Row],[ProbH]]*100,2)/100</f>
        <v>0.36</v>
      </c>
      <c r="BK1078">
        <v>1.5</v>
      </c>
      <c r="BL1078">
        <v>2.44</v>
      </c>
      <c r="BM1078">
        <v>4</v>
      </c>
      <c r="BN1078">
        <v>9</v>
      </c>
      <c r="BO1078">
        <v>2.1</v>
      </c>
      <c r="BP1078">
        <v>1.7</v>
      </c>
      <c r="BQ1078" t="s">
        <v>711</v>
      </c>
      <c r="BR1078">
        <f>VLOOKUP(Table3[[#This Row],[Reference]],metron,10,FALSE)</f>
        <v>2.5110350525197691</v>
      </c>
      <c r="BS1078">
        <f>VLOOKUP(Table3[[#This Row],[Reference]],metron,11,FALSE)</f>
        <v>1.269326094653606</v>
      </c>
      <c r="BT1078">
        <f>VLOOKUP(Table3[[#This Row],[Reference]],metron,12,FALSE)</f>
        <v>1.2417089578661631</v>
      </c>
      <c r="BU1078">
        <f>VLOOKUP(Table3[[#This Row],[Reference]],metron,13,FALSE)</f>
        <v>0.56586402266288949</v>
      </c>
      <c r="BV1078">
        <f>VLOOKUP(Table3[[#This Row],[Reference]],metron,14,FALSE)</f>
        <v>0.55158168083097259</v>
      </c>
      <c r="BW1078">
        <f>VLOOKUP(Table3[[#This Row],[Reference]],metron,15,FALSE)</f>
        <v>11.49400826446281</v>
      </c>
      <c r="BX1078">
        <f>VLOOKUP(Table3[[#This Row],[Reference]],metron,16,FALSE)</f>
        <v>10.507231404958681</v>
      </c>
      <c r="BY1078">
        <f>VLOOKUP(Table3[[#This Row],[Reference]],metron,17,FALSE)</f>
        <v>4.9238790406673623</v>
      </c>
      <c r="BZ1078">
        <f>VLOOKUP(Table3[[#This Row],[Reference]],metron,18,FALSE)</f>
        <v>4.6296141814389991</v>
      </c>
      <c r="CA1078">
        <f>VLOOKUP(Table3[[#This Row],[Reference]],metron,19,FALSE)</f>
        <v>6.5701292237954476</v>
      </c>
      <c r="CB1078">
        <f>VLOOKUP(Table3[[#This Row],[Reference]],metron,20,FALSE)</f>
        <v>5.8776172235196817</v>
      </c>
      <c r="CC1078">
        <f>VLOOKUP(Table3[[#This Row],[Reference]],metron,21,FALSE)</f>
        <v>12.798739495798319</v>
      </c>
      <c r="CD1078">
        <f>VLOOKUP(Table3[[#This Row],[Reference]],metron,22,FALSE)</f>
        <v>12.98844537815126</v>
      </c>
      <c r="CE1078">
        <f>VLOOKUP(Table3[[#This Row],[Reference]],metron,23,FALSE)</f>
        <v>1.604928297313674</v>
      </c>
      <c r="CF1078">
        <f>VLOOKUP(Table3[[#This Row],[Reference]],metron,24,FALSE)</f>
        <v>1.791961219955565</v>
      </c>
      <c r="CG1078">
        <f>VLOOKUP(Table3[[#This Row],[Reference]],metron,25,FALSE)</f>
        <v>8.887093516461321E-2</v>
      </c>
      <c r="CH1078">
        <f>VLOOKUP(Table3[[#This Row],[Reference]],metron,26,FALSE)</f>
        <v>0.11694607150070691</v>
      </c>
    </row>
    <row r="1079" spans="1:86" hidden="1" x14ac:dyDescent="0.45">
      <c r="A1079">
        <v>1644706800</v>
      </c>
      <c r="B1079" t="s">
        <v>1565</v>
      </c>
      <c r="C1079" t="s">
        <v>64</v>
      </c>
      <c r="D1079" t="s">
        <v>65</v>
      </c>
      <c r="E1079" t="s">
        <v>688</v>
      </c>
      <c r="F1079" t="s">
        <v>705</v>
      </c>
      <c r="G1079" t="s">
        <v>65</v>
      </c>
      <c r="H1079">
        <v>5</v>
      </c>
      <c r="I1079">
        <v>0.6</v>
      </c>
      <c r="J1079">
        <v>1.27</v>
      </c>
      <c r="K1079">
        <v>1.1100000000000001</v>
      </c>
      <c r="L1079">
        <v>1.29</v>
      </c>
      <c r="M1079">
        <v>0</v>
      </c>
      <c r="N1079">
        <v>1</v>
      </c>
      <c r="O1079">
        <v>1</v>
      </c>
      <c r="P1079">
        <v>1</v>
      </c>
      <c r="Q1079">
        <v>0</v>
      </c>
      <c r="R1079">
        <v>1</v>
      </c>
      <c r="T1079">
        <v>4</v>
      </c>
      <c r="U1079">
        <v>9</v>
      </c>
      <c r="V1079">
        <v>3</v>
      </c>
      <c r="W1079">
        <v>2</v>
      </c>
      <c r="X1079">
        <v>0</v>
      </c>
      <c r="Y1079">
        <v>1</v>
      </c>
      <c r="Z1079">
        <v>1</v>
      </c>
      <c r="AA1079">
        <v>2</v>
      </c>
      <c r="AB1079">
        <v>0</v>
      </c>
      <c r="AC1079">
        <v>2</v>
      </c>
      <c r="AD1079">
        <v>0</v>
      </c>
      <c r="AE1079">
        <v>20</v>
      </c>
      <c r="AF1079">
        <v>8</v>
      </c>
      <c r="AG1079">
        <v>8</v>
      </c>
      <c r="AH1079">
        <v>3</v>
      </c>
      <c r="AI1079">
        <v>12</v>
      </c>
      <c r="AJ1079">
        <v>5</v>
      </c>
      <c r="AK1079">
        <v>16</v>
      </c>
      <c r="AL1079">
        <v>13</v>
      </c>
      <c r="AM1079">
        <v>59</v>
      </c>
      <c r="AN1079">
        <v>41</v>
      </c>
      <c r="AO1079">
        <v>2.27</v>
      </c>
      <c r="AP1079">
        <v>0.9</v>
      </c>
      <c r="AQ1079">
        <v>2.67</v>
      </c>
      <c r="AR1079">
        <v>38</v>
      </c>
      <c r="AS1079">
        <v>76</v>
      </c>
      <c r="AT1079">
        <v>43</v>
      </c>
      <c r="AU1079">
        <v>28</v>
      </c>
      <c r="AV1079">
        <v>15</v>
      </c>
      <c r="AW1079">
        <v>24</v>
      </c>
      <c r="AX1079">
        <v>71</v>
      </c>
      <c r="AY1079">
        <v>33</v>
      </c>
      <c r="AZ1079">
        <v>91</v>
      </c>
      <c r="BA1079">
        <v>7.95</v>
      </c>
      <c r="BB1079">
        <v>5.34</v>
      </c>
      <c r="BC1079">
        <v>2.5</v>
      </c>
      <c r="BD1079">
        <v>3</v>
      </c>
      <c r="BE1079">
        <v>2.7</v>
      </c>
      <c r="BF1079">
        <f>(1/BC1079+1/BD1079+1/BE1079-1)/3</f>
        <v>3.4567901234567877E-2</v>
      </c>
      <c r="BG1079">
        <f>1/Table3[[#This Row],[odds_ft_home_team_win]]-Table3[[#This Row],[Margin/3]]</f>
        <v>0.36543209876543215</v>
      </c>
      <c r="BH1079">
        <f>1/Table3[[#This Row],[odds_ft_draw]]-Table3[[#This Row],[Margin/3]]</f>
        <v>0.29876543209876544</v>
      </c>
      <c r="BI1079">
        <f>1/Table3[[#This Row],[odds_ft_away_team_win]]-Table3[[#This Row],[Margin/3]]</f>
        <v>0.33580246913580247</v>
      </c>
      <c r="BJ1079">
        <f>MROUND(Table3[[#This Row],[ProbH]]*100,2)/100</f>
        <v>0.36</v>
      </c>
      <c r="BK1079">
        <v>1.4</v>
      </c>
      <c r="BL1079">
        <v>2.15</v>
      </c>
      <c r="BM1079">
        <v>4.2</v>
      </c>
      <c r="BN1079">
        <v>7.5</v>
      </c>
      <c r="BO1079">
        <v>1.9</v>
      </c>
      <c r="BP1079">
        <v>1.83</v>
      </c>
      <c r="BQ1079" t="s">
        <v>691</v>
      </c>
      <c r="BR1079">
        <f>VLOOKUP(Table3[[#This Row],[Reference]],metron,10,FALSE)</f>
        <v>2.5110350525197691</v>
      </c>
      <c r="BS1079">
        <f>VLOOKUP(Table3[[#This Row],[Reference]],metron,11,FALSE)</f>
        <v>1.269326094653606</v>
      </c>
      <c r="BT1079">
        <f>VLOOKUP(Table3[[#This Row],[Reference]],metron,12,FALSE)</f>
        <v>1.2417089578661631</v>
      </c>
      <c r="BU1079">
        <f>VLOOKUP(Table3[[#This Row],[Reference]],metron,13,FALSE)</f>
        <v>0.56586402266288949</v>
      </c>
      <c r="BV1079">
        <f>VLOOKUP(Table3[[#This Row],[Reference]],metron,14,FALSE)</f>
        <v>0.55158168083097259</v>
      </c>
      <c r="BW1079">
        <f>VLOOKUP(Table3[[#This Row],[Reference]],metron,15,FALSE)</f>
        <v>11.49400826446281</v>
      </c>
      <c r="BX1079">
        <f>VLOOKUP(Table3[[#This Row],[Reference]],metron,16,FALSE)</f>
        <v>10.507231404958681</v>
      </c>
      <c r="BY1079">
        <f>VLOOKUP(Table3[[#This Row],[Reference]],metron,17,FALSE)</f>
        <v>4.9238790406673623</v>
      </c>
      <c r="BZ1079">
        <f>VLOOKUP(Table3[[#This Row],[Reference]],metron,18,FALSE)</f>
        <v>4.6296141814389991</v>
      </c>
      <c r="CA1079">
        <f>VLOOKUP(Table3[[#This Row],[Reference]],metron,19,FALSE)</f>
        <v>6.5701292237954476</v>
      </c>
      <c r="CB1079">
        <f>VLOOKUP(Table3[[#This Row],[Reference]],metron,20,FALSE)</f>
        <v>5.8776172235196817</v>
      </c>
      <c r="CC1079">
        <f>VLOOKUP(Table3[[#This Row],[Reference]],metron,21,FALSE)</f>
        <v>12.798739495798319</v>
      </c>
      <c r="CD1079">
        <f>VLOOKUP(Table3[[#This Row],[Reference]],metron,22,FALSE)</f>
        <v>12.98844537815126</v>
      </c>
      <c r="CE1079">
        <f>VLOOKUP(Table3[[#This Row],[Reference]],metron,23,FALSE)</f>
        <v>1.604928297313674</v>
      </c>
      <c r="CF1079">
        <f>VLOOKUP(Table3[[#This Row],[Reference]],metron,24,FALSE)</f>
        <v>1.791961219955565</v>
      </c>
      <c r="CG1079">
        <f>VLOOKUP(Table3[[#This Row],[Reference]],metron,25,FALSE)</f>
        <v>8.887093516461321E-2</v>
      </c>
      <c r="CH1079">
        <f>VLOOKUP(Table3[[#This Row],[Reference]],metron,26,FALSE)</f>
        <v>0.11694607150070691</v>
      </c>
    </row>
    <row r="1080" spans="1:86" hidden="1" x14ac:dyDescent="0.45">
      <c r="A1080">
        <v>1644706800</v>
      </c>
      <c r="B1080" t="s">
        <v>1565</v>
      </c>
      <c r="C1080" t="s">
        <v>64</v>
      </c>
      <c r="D1080" t="s">
        <v>65</v>
      </c>
      <c r="E1080" t="s">
        <v>666</v>
      </c>
      <c r="F1080" t="s">
        <v>661</v>
      </c>
      <c r="G1080" t="s">
        <v>731</v>
      </c>
      <c r="H1080">
        <v>5</v>
      </c>
      <c r="I1080">
        <v>1.5</v>
      </c>
      <c r="J1080">
        <v>1.25</v>
      </c>
      <c r="K1080">
        <v>1.47</v>
      </c>
      <c r="L1080">
        <v>1.48</v>
      </c>
      <c r="M1080">
        <v>1</v>
      </c>
      <c r="N1080">
        <v>3</v>
      </c>
      <c r="O1080">
        <v>4</v>
      </c>
      <c r="P1080">
        <v>2</v>
      </c>
      <c r="Q1080">
        <v>0</v>
      </c>
      <c r="R1080">
        <v>2</v>
      </c>
      <c r="S1080">
        <v>73</v>
      </c>
      <c r="T1080" t="s">
        <v>1566</v>
      </c>
      <c r="U1080">
        <v>4</v>
      </c>
      <c r="V1080">
        <v>6</v>
      </c>
      <c r="W1080">
        <v>2</v>
      </c>
      <c r="X1080">
        <v>0</v>
      </c>
      <c r="Y1080">
        <v>2</v>
      </c>
      <c r="Z1080">
        <v>0</v>
      </c>
      <c r="AA1080">
        <v>1</v>
      </c>
      <c r="AB1080">
        <v>1</v>
      </c>
      <c r="AC1080">
        <v>2</v>
      </c>
      <c r="AD1080">
        <v>0</v>
      </c>
      <c r="AE1080">
        <v>13</v>
      </c>
      <c r="AF1080">
        <v>19</v>
      </c>
      <c r="AG1080">
        <v>5</v>
      </c>
      <c r="AH1080">
        <v>7</v>
      </c>
      <c r="AI1080">
        <v>8</v>
      </c>
      <c r="AJ1080">
        <v>12</v>
      </c>
      <c r="AK1080">
        <v>8</v>
      </c>
      <c r="AL1080">
        <v>12</v>
      </c>
      <c r="AM1080">
        <v>57</v>
      </c>
      <c r="AN1080">
        <v>43</v>
      </c>
      <c r="AO1080">
        <v>1.55</v>
      </c>
      <c r="AP1080">
        <v>1.99</v>
      </c>
      <c r="AQ1080">
        <v>2.4900000000000002</v>
      </c>
      <c r="AR1080">
        <v>59</v>
      </c>
      <c r="AS1080">
        <v>86</v>
      </c>
      <c r="AT1080">
        <v>54</v>
      </c>
      <c r="AU1080">
        <v>9</v>
      </c>
      <c r="AV1080">
        <v>0</v>
      </c>
      <c r="AW1080">
        <v>32</v>
      </c>
      <c r="AX1080">
        <v>83</v>
      </c>
      <c r="AY1080">
        <v>45</v>
      </c>
      <c r="AZ1080">
        <v>81</v>
      </c>
      <c r="BA1080">
        <v>9.32</v>
      </c>
      <c r="BB1080">
        <v>4.72</v>
      </c>
      <c r="BC1080">
        <v>2.8</v>
      </c>
      <c r="BD1080">
        <v>2.9</v>
      </c>
      <c r="BE1080">
        <v>2.5</v>
      </c>
      <c r="BF1080">
        <f>(1/BC1080+1/BD1080+1/BE1080-1)/3</f>
        <v>3.3990147783251302E-2</v>
      </c>
      <c r="BG1080">
        <f>1/Table3[[#This Row],[odds_ft_home_team_win]]-Table3[[#This Row],[Margin/3]]</f>
        <v>0.32315270935960583</v>
      </c>
      <c r="BH1080">
        <f>1/Table3[[#This Row],[odds_ft_draw]]-Table3[[#This Row],[Margin/3]]</f>
        <v>0.31083743842364525</v>
      </c>
      <c r="BI1080">
        <f>1/Table3[[#This Row],[odds_ft_away_team_win]]-Table3[[#This Row],[Margin/3]]</f>
        <v>0.3660098522167487</v>
      </c>
      <c r="BJ1080">
        <f>MROUND(Table3[[#This Row],[ProbH]]*100,2)/100</f>
        <v>0.32</v>
      </c>
      <c r="BK1080">
        <v>1.4</v>
      </c>
      <c r="BL1080">
        <v>2.2999999999999998</v>
      </c>
      <c r="BM1080">
        <v>4</v>
      </c>
      <c r="BN1080">
        <v>7.5</v>
      </c>
      <c r="BO1080">
        <v>1.91</v>
      </c>
      <c r="BP1080">
        <v>1.8</v>
      </c>
      <c r="BQ1080" t="s">
        <v>669</v>
      </c>
      <c r="BR1080">
        <f>VLOOKUP(Table3[[#This Row],[Reference]],metron,10,FALSE)</f>
        <v>2.5313454284174597</v>
      </c>
      <c r="BS1080">
        <f>VLOOKUP(Table3[[#This Row],[Reference]],metron,11,FALSE)</f>
        <v>1.210167055864918</v>
      </c>
      <c r="BT1080">
        <f>VLOOKUP(Table3[[#This Row],[Reference]],metron,12,FALSE)</f>
        <v>1.3211783725525419</v>
      </c>
      <c r="BU1080">
        <f>VLOOKUP(Table3[[#This Row],[Reference]],metron,13,FALSE)</f>
        <v>0.53135669362084459</v>
      </c>
      <c r="BV1080">
        <f>VLOOKUP(Table3[[#This Row],[Reference]],metron,14,FALSE)</f>
        <v>0.55633423180592989</v>
      </c>
      <c r="BW1080">
        <f>VLOOKUP(Table3[[#This Row],[Reference]],metron,15,FALSE)</f>
        <v>11.21109010712035</v>
      </c>
      <c r="BX1080">
        <f>VLOOKUP(Table3[[#This Row],[Reference]],metron,16,FALSE)</f>
        <v>11.01700787401575</v>
      </c>
      <c r="BY1080">
        <f>VLOOKUP(Table3[[#This Row],[Reference]],metron,17,FALSE)</f>
        <v>4.6792332268370611</v>
      </c>
      <c r="BZ1080">
        <f>VLOOKUP(Table3[[#This Row],[Reference]],metron,18,FALSE)</f>
        <v>4.7080804854679013</v>
      </c>
      <c r="CA1080">
        <f>VLOOKUP(Table3[[#This Row],[Reference]],metron,19,FALSE)</f>
        <v>6.5318568802832893</v>
      </c>
      <c r="CB1080">
        <f>VLOOKUP(Table3[[#This Row],[Reference]],metron,20,FALSE)</f>
        <v>6.3089273885478487</v>
      </c>
      <c r="CC1080">
        <f>VLOOKUP(Table3[[#This Row],[Reference]],metron,21,FALSE)</f>
        <v>12.72547770700637</v>
      </c>
      <c r="CD1080">
        <f>VLOOKUP(Table3[[#This Row],[Reference]],metron,22,FALSE)</f>
        <v>13.06847133757962</v>
      </c>
      <c r="CE1080">
        <f>VLOOKUP(Table3[[#This Row],[Reference]],metron,23,FALSE)</f>
        <v>1.6902356902356901</v>
      </c>
      <c r="CF1080">
        <f>VLOOKUP(Table3[[#This Row],[Reference]],metron,24,FALSE)</f>
        <v>1.8050198959289869</v>
      </c>
      <c r="CG1080">
        <f>VLOOKUP(Table3[[#This Row],[Reference]],metron,25,FALSE)</f>
        <v>0.105907560453015</v>
      </c>
      <c r="CH1080">
        <f>VLOOKUP(Table3[[#This Row],[Reference]],metron,26,FALSE)</f>
        <v>0.1141720232629324</v>
      </c>
    </row>
    <row r="1081" spans="1:86" hidden="1" x14ac:dyDescent="0.45">
      <c r="A1081">
        <v>1644714000</v>
      </c>
      <c r="B1081" t="s">
        <v>1567</v>
      </c>
      <c r="C1081" t="s">
        <v>64</v>
      </c>
      <c r="D1081" t="s">
        <v>65</v>
      </c>
      <c r="E1081" t="s">
        <v>671</v>
      </c>
      <c r="F1081" t="s">
        <v>660</v>
      </c>
      <c r="G1081" t="s">
        <v>725</v>
      </c>
      <c r="H1081">
        <v>5</v>
      </c>
      <c r="I1081">
        <v>1.64</v>
      </c>
      <c r="J1081">
        <v>1</v>
      </c>
      <c r="K1081">
        <v>1.25</v>
      </c>
      <c r="L1081">
        <v>1.28</v>
      </c>
      <c r="M1081">
        <v>1</v>
      </c>
      <c r="N1081">
        <v>2</v>
      </c>
      <c r="O1081">
        <v>3</v>
      </c>
      <c r="P1081">
        <v>1</v>
      </c>
      <c r="Q1081">
        <v>1</v>
      </c>
      <c r="R1081">
        <v>0</v>
      </c>
      <c r="S1081">
        <v>34</v>
      </c>
      <c r="T1081" t="s">
        <v>1568</v>
      </c>
      <c r="U1081">
        <v>6</v>
      </c>
      <c r="V1081">
        <v>5</v>
      </c>
      <c r="W1081">
        <v>1</v>
      </c>
      <c r="X1081">
        <v>0</v>
      </c>
      <c r="Y1081">
        <v>4</v>
      </c>
      <c r="Z1081">
        <v>0</v>
      </c>
      <c r="AA1081">
        <v>0</v>
      </c>
      <c r="AB1081">
        <v>1</v>
      </c>
      <c r="AC1081">
        <v>1</v>
      </c>
      <c r="AD1081">
        <v>3</v>
      </c>
      <c r="AE1081">
        <v>10</v>
      </c>
      <c r="AF1081">
        <v>20</v>
      </c>
      <c r="AG1081">
        <v>3</v>
      </c>
      <c r="AH1081">
        <v>9</v>
      </c>
      <c r="AI1081">
        <v>7</v>
      </c>
      <c r="AJ1081">
        <v>11</v>
      </c>
      <c r="AK1081">
        <v>6</v>
      </c>
      <c r="AL1081">
        <v>14</v>
      </c>
      <c r="AM1081">
        <v>48</v>
      </c>
      <c r="AN1081">
        <v>52</v>
      </c>
      <c r="AO1081">
        <v>1.1000000000000001</v>
      </c>
      <c r="AP1081">
        <v>2.38</v>
      </c>
      <c r="AQ1081">
        <v>2.36</v>
      </c>
      <c r="AR1081">
        <v>45</v>
      </c>
      <c r="AS1081">
        <v>78</v>
      </c>
      <c r="AT1081">
        <v>41</v>
      </c>
      <c r="AU1081">
        <v>14</v>
      </c>
      <c r="AV1081">
        <v>9</v>
      </c>
      <c r="AW1081">
        <v>23</v>
      </c>
      <c r="AX1081">
        <v>82</v>
      </c>
      <c r="AY1081">
        <v>41</v>
      </c>
      <c r="AZ1081">
        <v>78</v>
      </c>
      <c r="BA1081">
        <v>9.4499999999999993</v>
      </c>
      <c r="BB1081">
        <v>4.91</v>
      </c>
      <c r="BC1081">
        <v>1.62</v>
      </c>
      <c r="BD1081">
        <v>3.4</v>
      </c>
      <c r="BE1081">
        <v>5.5</v>
      </c>
      <c r="BF1081">
        <f>(1/BC1081+1/BD1081+1/BE1081-1)/3</f>
        <v>3.1073259831429761E-2</v>
      </c>
      <c r="BG1081">
        <f>1/Table3[[#This Row],[odds_ft_home_team_win]]-Table3[[#This Row],[Margin/3]]</f>
        <v>0.58621069078585419</v>
      </c>
      <c r="BH1081">
        <f>1/Table3[[#This Row],[odds_ft_draw]]-Table3[[#This Row],[Margin/3]]</f>
        <v>0.26304438722739376</v>
      </c>
      <c r="BI1081">
        <f>1/Table3[[#This Row],[odds_ft_away_team_win]]-Table3[[#This Row],[Margin/3]]</f>
        <v>0.15074492198675207</v>
      </c>
      <c r="BJ1081">
        <f>MROUND(Table3[[#This Row],[ProbH]]*100,2)/100</f>
        <v>0.57999999999999996</v>
      </c>
      <c r="BK1081">
        <v>1.36</v>
      </c>
      <c r="BL1081">
        <v>2.2000000000000002</v>
      </c>
      <c r="BM1081">
        <v>3.75</v>
      </c>
      <c r="BN1081">
        <v>7</v>
      </c>
      <c r="BO1081">
        <v>2.0499999999999998</v>
      </c>
      <c r="BP1081">
        <v>1.72</v>
      </c>
      <c r="BQ1081" t="s">
        <v>770</v>
      </c>
      <c r="BR1081">
        <f>VLOOKUP(Table3[[#This Row],[Reference]],metron,10,FALSE)</f>
        <v>2.6362999299229148</v>
      </c>
      <c r="BS1081">
        <f>VLOOKUP(Table3[[#This Row],[Reference]],metron,11,FALSE)</f>
        <v>1.7619715019855171</v>
      </c>
      <c r="BT1081">
        <f>VLOOKUP(Table3[[#This Row],[Reference]],metron,12,FALSE)</f>
        <v>0.87432842793739785</v>
      </c>
      <c r="BU1081">
        <f>VLOOKUP(Table3[[#This Row],[Reference]],metron,13,FALSE)</f>
        <v>0.78411214953271025</v>
      </c>
      <c r="BV1081">
        <f>VLOOKUP(Table3[[#This Row],[Reference]],metron,14,FALSE)</f>
        <v>0.38060747663551397</v>
      </c>
      <c r="BW1081">
        <f>VLOOKUP(Table3[[#This Row],[Reference]],metron,15,FALSE)</f>
        <v>14.215499378367181</v>
      </c>
      <c r="BX1081">
        <f>VLOOKUP(Table3[[#This Row],[Reference]],metron,16,FALSE)</f>
        <v>8.9523612261806136</v>
      </c>
      <c r="BY1081">
        <f>VLOOKUP(Table3[[#This Row],[Reference]],metron,17,FALSE)</f>
        <v>6.3083121289228163</v>
      </c>
      <c r="BZ1081">
        <f>VLOOKUP(Table3[[#This Row],[Reference]],metron,18,FALSE)</f>
        <v>3.7757524374735061</v>
      </c>
      <c r="CA1081">
        <f>VLOOKUP(Table3[[#This Row],[Reference]],metron,19,FALSE)</f>
        <v>7.9071872494443642</v>
      </c>
      <c r="CB1081">
        <f>VLOOKUP(Table3[[#This Row],[Reference]],metron,20,FALSE)</f>
        <v>5.1766087887071075</v>
      </c>
      <c r="CC1081">
        <f>VLOOKUP(Table3[[#This Row],[Reference]],metron,21,FALSE)</f>
        <v>12.634239592183521</v>
      </c>
      <c r="CD1081">
        <f>VLOOKUP(Table3[[#This Row],[Reference]],metron,22,FALSE)</f>
        <v>13.597706032285471</v>
      </c>
      <c r="CE1081">
        <f>VLOOKUP(Table3[[#This Row],[Reference]],metron,23,FALSE)</f>
        <v>1.365400161681487</v>
      </c>
      <c r="CF1081">
        <f>VLOOKUP(Table3[[#This Row],[Reference]],metron,24,FALSE)</f>
        <v>1.963621665319321</v>
      </c>
      <c r="CG1081">
        <f>VLOOKUP(Table3[[#This Row],[Reference]],metron,25,FALSE)</f>
        <v>7.1544058205335492E-2</v>
      </c>
      <c r="CH1081">
        <f>VLOOKUP(Table3[[#This Row],[Reference]],metron,26,FALSE)</f>
        <v>0.1216653193209378</v>
      </c>
    </row>
    <row r="1082" spans="1:86" hidden="1" x14ac:dyDescent="0.45">
      <c r="A1082">
        <v>1644721200</v>
      </c>
      <c r="B1082" t="s">
        <v>1569</v>
      </c>
      <c r="C1082" t="s">
        <v>64</v>
      </c>
      <c r="D1082" t="s">
        <v>65</v>
      </c>
      <c r="E1082" t="s">
        <v>672</v>
      </c>
      <c r="F1082" t="s">
        <v>694</v>
      </c>
      <c r="G1082" t="s">
        <v>760</v>
      </c>
      <c r="H1082">
        <v>5</v>
      </c>
      <c r="I1082">
        <v>1.46</v>
      </c>
      <c r="J1082">
        <v>1.4</v>
      </c>
      <c r="K1082">
        <v>1.58</v>
      </c>
      <c r="L1082">
        <v>1.53</v>
      </c>
      <c r="M1082">
        <v>2</v>
      </c>
      <c r="N1082">
        <v>3</v>
      </c>
      <c r="O1082">
        <v>5</v>
      </c>
      <c r="P1082">
        <v>4</v>
      </c>
      <c r="Q1082">
        <v>2</v>
      </c>
      <c r="R1082">
        <v>2</v>
      </c>
      <c r="S1082" t="s">
        <v>1570</v>
      </c>
      <c r="T1082" t="s">
        <v>1571</v>
      </c>
      <c r="U1082">
        <v>5</v>
      </c>
      <c r="V1082">
        <v>3</v>
      </c>
      <c r="W1082">
        <v>1</v>
      </c>
      <c r="X1082">
        <v>0</v>
      </c>
      <c r="Y1082">
        <v>3</v>
      </c>
      <c r="Z1082">
        <v>0</v>
      </c>
      <c r="AA1082">
        <v>1</v>
      </c>
      <c r="AB1082">
        <v>0</v>
      </c>
      <c r="AC1082">
        <v>2</v>
      </c>
      <c r="AD1082">
        <v>1</v>
      </c>
      <c r="AE1082">
        <v>16</v>
      </c>
      <c r="AF1082">
        <v>14</v>
      </c>
      <c r="AG1082">
        <v>8</v>
      </c>
      <c r="AH1082">
        <v>4</v>
      </c>
      <c r="AI1082">
        <v>8</v>
      </c>
      <c r="AJ1082">
        <v>10</v>
      </c>
      <c r="AK1082">
        <v>19</v>
      </c>
      <c r="AL1082">
        <v>14</v>
      </c>
      <c r="AM1082">
        <v>61</v>
      </c>
      <c r="AN1082">
        <v>39</v>
      </c>
      <c r="AO1082">
        <v>1.83</v>
      </c>
      <c r="AP1082">
        <v>1.37</v>
      </c>
      <c r="AQ1082">
        <v>1.98</v>
      </c>
      <c r="AR1082">
        <v>61</v>
      </c>
      <c r="AS1082">
        <v>69</v>
      </c>
      <c r="AT1082">
        <v>31</v>
      </c>
      <c r="AU1082">
        <v>13</v>
      </c>
      <c r="AV1082">
        <v>4</v>
      </c>
      <c r="AW1082">
        <v>33</v>
      </c>
      <c r="AX1082">
        <v>49</v>
      </c>
      <c r="AY1082">
        <v>36</v>
      </c>
      <c r="AZ1082">
        <v>64</v>
      </c>
      <c r="BA1082">
        <v>10.28</v>
      </c>
      <c r="BB1082">
        <v>4.34</v>
      </c>
      <c r="BC1082">
        <v>2.8</v>
      </c>
      <c r="BD1082">
        <v>2.9</v>
      </c>
      <c r="BE1082">
        <v>2.5</v>
      </c>
      <c r="BF1082">
        <f>(1/BC1082+1/BD1082+1/BE1082-1)/3</f>
        <v>3.3990147783251302E-2</v>
      </c>
      <c r="BG1082">
        <f>1/Table3[[#This Row],[odds_ft_home_team_win]]-Table3[[#This Row],[Margin/3]]</f>
        <v>0.32315270935960583</v>
      </c>
      <c r="BH1082">
        <f>1/Table3[[#This Row],[odds_ft_draw]]-Table3[[#This Row],[Margin/3]]</f>
        <v>0.31083743842364525</v>
      </c>
      <c r="BI1082">
        <f>1/Table3[[#This Row],[odds_ft_away_team_win]]-Table3[[#This Row],[Margin/3]]</f>
        <v>0.3660098522167487</v>
      </c>
      <c r="BJ1082">
        <f>MROUND(Table3[[#This Row],[ProbH]]*100,2)/100</f>
        <v>0.32</v>
      </c>
      <c r="BK1082">
        <v>1.4</v>
      </c>
      <c r="BL1082">
        <v>2.25</v>
      </c>
      <c r="BM1082">
        <v>4</v>
      </c>
      <c r="BN1082">
        <v>7.5</v>
      </c>
      <c r="BO1082">
        <v>1.91</v>
      </c>
      <c r="BP1082">
        <v>1.8</v>
      </c>
      <c r="BQ1082" t="s">
        <v>729</v>
      </c>
      <c r="BR1082">
        <f>VLOOKUP(Table3[[#This Row],[Reference]],metron,10,FALSE)</f>
        <v>2.5313454284174597</v>
      </c>
      <c r="BS1082">
        <f>VLOOKUP(Table3[[#This Row],[Reference]],metron,11,FALSE)</f>
        <v>1.210167055864918</v>
      </c>
      <c r="BT1082">
        <f>VLOOKUP(Table3[[#This Row],[Reference]],metron,12,FALSE)</f>
        <v>1.3211783725525419</v>
      </c>
      <c r="BU1082">
        <f>VLOOKUP(Table3[[#This Row],[Reference]],metron,13,FALSE)</f>
        <v>0.53135669362084459</v>
      </c>
      <c r="BV1082">
        <f>VLOOKUP(Table3[[#This Row],[Reference]],metron,14,FALSE)</f>
        <v>0.55633423180592989</v>
      </c>
      <c r="BW1082">
        <f>VLOOKUP(Table3[[#This Row],[Reference]],metron,15,FALSE)</f>
        <v>11.21109010712035</v>
      </c>
      <c r="BX1082">
        <f>VLOOKUP(Table3[[#This Row],[Reference]],metron,16,FALSE)</f>
        <v>11.01700787401575</v>
      </c>
      <c r="BY1082">
        <f>VLOOKUP(Table3[[#This Row],[Reference]],metron,17,FALSE)</f>
        <v>4.6792332268370611</v>
      </c>
      <c r="BZ1082">
        <f>VLOOKUP(Table3[[#This Row],[Reference]],metron,18,FALSE)</f>
        <v>4.7080804854679013</v>
      </c>
      <c r="CA1082">
        <f>VLOOKUP(Table3[[#This Row],[Reference]],metron,19,FALSE)</f>
        <v>6.5318568802832893</v>
      </c>
      <c r="CB1082">
        <f>VLOOKUP(Table3[[#This Row],[Reference]],metron,20,FALSE)</f>
        <v>6.3089273885478487</v>
      </c>
      <c r="CC1082">
        <f>VLOOKUP(Table3[[#This Row],[Reference]],metron,21,FALSE)</f>
        <v>12.72547770700637</v>
      </c>
      <c r="CD1082">
        <f>VLOOKUP(Table3[[#This Row],[Reference]],metron,22,FALSE)</f>
        <v>13.06847133757962</v>
      </c>
      <c r="CE1082">
        <f>VLOOKUP(Table3[[#This Row],[Reference]],metron,23,FALSE)</f>
        <v>1.6902356902356901</v>
      </c>
      <c r="CF1082">
        <f>VLOOKUP(Table3[[#This Row],[Reference]],metron,24,FALSE)</f>
        <v>1.8050198959289869</v>
      </c>
      <c r="CG1082">
        <f>VLOOKUP(Table3[[#This Row],[Reference]],metron,25,FALSE)</f>
        <v>0.105907560453015</v>
      </c>
      <c r="CH1082">
        <f>VLOOKUP(Table3[[#This Row],[Reference]],metron,26,FALSE)</f>
        <v>0.1141720232629324</v>
      </c>
    </row>
    <row r="1083" spans="1:86" hidden="1" x14ac:dyDescent="0.45">
      <c r="A1083">
        <v>1644775200</v>
      </c>
      <c r="B1083" t="s">
        <v>1572</v>
      </c>
      <c r="C1083" t="s">
        <v>64</v>
      </c>
      <c r="D1083" t="s">
        <v>65</v>
      </c>
      <c r="E1083" t="s">
        <v>682</v>
      </c>
      <c r="F1083" t="s">
        <v>667</v>
      </c>
      <c r="G1083" t="s">
        <v>1289</v>
      </c>
      <c r="H1083">
        <v>5</v>
      </c>
      <c r="I1083">
        <v>1.46</v>
      </c>
      <c r="J1083">
        <v>1.38</v>
      </c>
      <c r="K1083">
        <v>1.58</v>
      </c>
      <c r="L1083">
        <v>1.4</v>
      </c>
      <c r="M1083">
        <v>2</v>
      </c>
      <c r="N1083">
        <v>1</v>
      </c>
      <c r="O1083">
        <v>3</v>
      </c>
      <c r="P1083">
        <v>3</v>
      </c>
      <c r="Q1083">
        <v>2</v>
      </c>
      <c r="R1083">
        <v>1</v>
      </c>
      <c r="S1083" t="s">
        <v>1573</v>
      </c>
      <c r="T1083">
        <v>20</v>
      </c>
      <c r="U1083">
        <v>5</v>
      </c>
      <c r="V1083">
        <v>5</v>
      </c>
      <c r="W1083">
        <v>2</v>
      </c>
      <c r="X1083">
        <v>1</v>
      </c>
      <c r="Y1083">
        <v>0</v>
      </c>
      <c r="Z1083">
        <v>1</v>
      </c>
      <c r="AA1083">
        <v>0</v>
      </c>
      <c r="AB1083">
        <v>3</v>
      </c>
      <c r="AC1083">
        <v>0</v>
      </c>
      <c r="AD1083">
        <v>1</v>
      </c>
      <c r="AE1083">
        <v>13</v>
      </c>
      <c r="AF1083">
        <v>14</v>
      </c>
      <c r="AG1083">
        <v>5</v>
      </c>
      <c r="AH1083">
        <v>5</v>
      </c>
      <c r="AI1083">
        <v>8</v>
      </c>
      <c r="AJ1083">
        <v>9</v>
      </c>
      <c r="AK1083">
        <v>10</v>
      </c>
      <c r="AL1083">
        <v>7</v>
      </c>
      <c r="AM1083">
        <v>37</v>
      </c>
      <c r="AN1083">
        <v>63</v>
      </c>
      <c r="AO1083">
        <v>1.44</v>
      </c>
      <c r="AP1083">
        <v>1.46</v>
      </c>
      <c r="AQ1083">
        <v>2.16</v>
      </c>
      <c r="AR1083">
        <v>31</v>
      </c>
      <c r="AS1083">
        <v>54</v>
      </c>
      <c r="AT1083">
        <v>42</v>
      </c>
      <c r="AU1083">
        <v>23</v>
      </c>
      <c r="AV1083">
        <v>8</v>
      </c>
      <c r="AW1083">
        <v>15</v>
      </c>
      <c r="AX1083">
        <v>58</v>
      </c>
      <c r="AY1083">
        <v>35</v>
      </c>
      <c r="AZ1083">
        <v>66</v>
      </c>
      <c r="BA1083">
        <v>9.4600000000000009</v>
      </c>
      <c r="BB1083">
        <v>4.6900000000000004</v>
      </c>
      <c r="BC1083">
        <v>2.78</v>
      </c>
      <c r="BD1083">
        <v>3.15</v>
      </c>
      <c r="BE1083">
        <v>2.54</v>
      </c>
      <c r="BF1083">
        <f>(1/BC1083+1/BD1083+1/BE1083-1)/3</f>
        <v>2.362444502590651E-2</v>
      </c>
      <c r="BG1083">
        <f>1/Table3[[#This Row],[odds_ft_home_team_win]]-Table3[[#This Row],[Margin/3]]</f>
        <v>0.33608778518992088</v>
      </c>
      <c r="BH1083">
        <f>1/Table3[[#This Row],[odds_ft_draw]]-Table3[[#This Row],[Margin/3]]</f>
        <v>0.29383587243441095</v>
      </c>
      <c r="BI1083">
        <f>1/Table3[[#This Row],[odds_ft_away_team_win]]-Table3[[#This Row],[Margin/3]]</f>
        <v>0.37007634237566828</v>
      </c>
      <c r="BJ1083">
        <f>MROUND(Table3[[#This Row],[ProbH]]*100,2)/100</f>
        <v>0.34</v>
      </c>
      <c r="BK1083">
        <v>1.36</v>
      </c>
      <c r="BL1083">
        <v>2.1</v>
      </c>
      <c r="BM1083">
        <v>3.75</v>
      </c>
      <c r="BN1083">
        <v>7</v>
      </c>
      <c r="BO1083">
        <v>1.85</v>
      </c>
      <c r="BP1083">
        <v>1.85</v>
      </c>
      <c r="BQ1083" t="s">
        <v>675</v>
      </c>
      <c r="BR1083">
        <f>VLOOKUP(Table3[[#This Row],[Reference]],metron,10,FALSE)</f>
        <v>2.5229727551184897</v>
      </c>
      <c r="BS1083">
        <f>VLOOKUP(Table3[[#This Row],[Reference]],metron,11,FALSE)</f>
        <v>1.228921489601805</v>
      </c>
      <c r="BT1083">
        <f>VLOOKUP(Table3[[#This Row],[Reference]],metron,12,FALSE)</f>
        <v>1.2940512655166849</v>
      </c>
      <c r="BU1083">
        <f>VLOOKUP(Table3[[#This Row],[Reference]],metron,13,FALSE)</f>
        <v>0.53240890035472432</v>
      </c>
      <c r="BV1083">
        <f>VLOOKUP(Table3[[#This Row],[Reference]],metron,14,FALSE)</f>
        <v>0.56514027732989358</v>
      </c>
      <c r="BW1083">
        <f>VLOOKUP(Table3[[#This Row],[Reference]],metron,15,FALSE)</f>
        <v>11.417888124439131</v>
      </c>
      <c r="BX1083">
        <f>VLOOKUP(Table3[[#This Row],[Reference]],metron,16,FALSE)</f>
        <v>10.76308704756207</v>
      </c>
      <c r="BY1083">
        <f>VLOOKUP(Table3[[#This Row],[Reference]],metron,17,FALSE)</f>
        <v>4.8317672021824798</v>
      </c>
      <c r="BZ1083">
        <f>VLOOKUP(Table3[[#This Row],[Reference]],metron,18,FALSE)</f>
        <v>4.6698999696877843</v>
      </c>
      <c r="CA1083">
        <f>VLOOKUP(Table3[[#This Row],[Reference]],metron,19,FALSE)</f>
        <v>6.5861209222566508</v>
      </c>
      <c r="CB1083">
        <f>VLOOKUP(Table3[[#This Row],[Reference]],metron,20,FALSE)</f>
        <v>6.093187077874286</v>
      </c>
      <c r="CC1083">
        <f>VLOOKUP(Table3[[#This Row],[Reference]],metron,21,FALSE)</f>
        <v>12.685679611650491</v>
      </c>
      <c r="CD1083">
        <f>VLOOKUP(Table3[[#This Row],[Reference]],metron,22,FALSE)</f>
        <v>13.02639563106796</v>
      </c>
      <c r="CE1083">
        <f>VLOOKUP(Table3[[#This Row],[Reference]],metron,23,FALSE)</f>
        <v>1.6481211768132831</v>
      </c>
      <c r="CF1083">
        <f>VLOOKUP(Table3[[#This Row],[Reference]],metron,24,FALSE)</f>
        <v>1.8572676958928049</v>
      </c>
      <c r="CG1083">
        <f>VLOOKUP(Table3[[#This Row],[Reference]],metron,25,FALSE)</f>
        <v>9.641712787649287E-2</v>
      </c>
      <c r="CH1083">
        <f>VLOOKUP(Table3[[#This Row],[Reference]],metron,26,FALSE)</f>
        <v>0.11302068161957469</v>
      </c>
    </row>
    <row r="1084" spans="1:86" hidden="1" x14ac:dyDescent="0.45">
      <c r="A1084">
        <v>1644894000</v>
      </c>
      <c r="B1084" t="s">
        <v>1574</v>
      </c>
      <c r="C1084" t="s">
        <v>64</v>
      </c>
      <c r="D1084" t="s">
        <v>65</v>
      </c>
      <c r="E1084" t="s">
        <v>693</v>
      </c>
      <c r="F1084" t="s">
        <v>683</v>
      </c>
      <c r="G1084" t="s">
        <v>65</v>
      </c>
      <c r="H1084">
        <v>5</v>
      </c>
      <c r="I1084">
        <v>1.4</v>
      </c>
      <c r="J1084">
        <v>0.55000000000000004</v>
      </c>
      <c r="K1084">
        <v>1.89</v>
      </c>
      <c r="L1084">
        <v>0.65</v>
      </c>
      <c r="M1084">
        <v>2</v>
      </c>
      <c r="N1084">
        <v>2</v>
      </c>
      <c r="O1084">
        <v>4</v>
      </c>
      <c r="P1084">
        <v>3</v>
      </c>
      <c r="Q1084">
        <v>2</v>
      </c>
      <c r="R1084">
        <v>1</v>
      </c>
      <c r="S1084" t="s">
        <v>101</v>
      </c>
      <c r="T1084" t="s">
        <v>1236</v>
      </c>
      <c r="U1084">
        <v>8</v>
      </c>
      <c r="V1084">
        <v>4</v>
      </c>
      <c r="W1084">
        <v>0</v>
      </c>
      <c r="X1084">
        <v>0</v>
      </c>
      <c r="Y1084">
        <v>3</v>
      </c>
      <c r="Z1084">
        <v>0</v>
      </c>
      <c r="AA1084">
        <v>0</v>
      </c>
      <c r="AB1084">
        <v>0</v>
      </c>
      <c r="AC1084">
        <v>2</v>
      </c>
      <c r="AD1084">
        <v>1</v>
      </c>
      <c r="AE1084">
        <v>14</v>
      </c>
      <c r="AF1084">
        <v>12</v>
      </c>
      <c r="AG1084">
        <v>6</v>
      </c>
      <c r="AH1084">
        <v>5</v>
      </c>
      <c r="AI1084">
        <v>8</v>
      </c>
      <c r="AJ1084">
        <v>7</v>
      </c>
      <c r="AK1084">
        <v>14</v>
      </c>
      <c r="AL1084">
        <v>13</v>
      </c>
      <c r="AM1084">
        <v>52</v>
      </c>
      <c r="AN1084">
        <v>48</v>
      </c>
      <c r="AO1084">
        <v>1.61</v>
      </c>
      <c r="AP1084">
        <v>1.34</v>
      </c>
      <c r="AQ1084">
        <v>1.78</v>
      </c>
      <c r="AR1084">
        <v>48</v>
      </c>
      <c r="AS1084">
        <v>67</v>
      </c>
      <c r="AT1084">
        <v>24</v>
      </c>
      <c r="AU1084">
        <v>5</v>
      </c>
      <c r="AV1084">
        <v>0</v>
      </c>
      <c r="AW1084">
        <v>20</v>
      </c>
      <c r="AX1084">
        <v>58</v>
      </c>
      <c r="AY1084">
        <v>28</v>
      </c>
      <c r="AZ1084">
        <v>62</v>
      </c>
      <c r="BA1084">
        <v>9.85</v>
      </c>
      <c r="BB1084">
        <v>5.47</v>
      </c>
      <c r="BC1084">
        <v>1.55</v>
      </c>
      <c r="BD1084">
        <v>3.49</v>
      </c>
      <c r="BE1084">
        <v>5.04</v>
      </c>
      <c r="BF1084">
        <f>(1/BC1084+1/BD1084+1/BE1084-1)/3</f>
        <v>4.3368980008225755E-2</v>
      </c>
      <c r="BG1084">
        <f>1/Table3[[#This Row],[odds_ft_home_team_win]]-Table3[[#This Row],[Margin/3]]</f>
        <v>0.60179231031435487</v>
      </c>
      <c r="BH1084">
        <f>1/Table3[[#This Row],[odds_ft_draw]]-Table3[[#This Row],[Margin/3]]</f>
        <v>0.24316397128117251</v>
      </c>
      <c r="BI1084">
        <f>1/Table3[[#This Row],[odds_ft_away_team_win]]-Table3[[#This Row],[Margin/3]]</f>
        <v>0.15504371840447265</v>
      </c>
      <c r="BJ1084">
        <f>MROUND(Table3[[#This Row],[ProbH]]*100,2)/100</f>
        <v>0.6</v>
      </c>
      <c r="BK1084">
        <v>1.33</v>
      </c>
      <c r="BL1084">
        <v>2.1</v>
      </c>
      <c r="BM1084">
        <v>3.54</v>
      </c>
      <c r="BN1084">
        <v>6.65</v>
      </c>
      <c r="BO1084">
        <v>2.1</v>
      </c>
      <c r="BP1084">
        <v>1.67</v>
      </c>
      <c r="BQ1084" t="s">
        <v>698</v>
      </c>
      <c r="BR1084">
        <f>VLOOKUP(Table3[[#This Row],[Reference]],metron,10,FALSE)</f>
        <v>2.7310090702947849</v>
      </c>
      <c r="BS1084">
        <f>VLOOKUP(Table3[[#This Row],[Reference]],metron,11,FALSE)</f>
        <v>1.841836734693878</v>
      </c>
      <c r="BT1084">
        <f>VLOOKUP(Table3[[#This Row],[Reference]],metron,12,FALSE)</f>
        <v>0.88917233560090703</v>
      </c>
      <c r="BU1084">
        <f>VLOOKUP(Table3[[#This Row],[Reference]],metron,13,FALSE)</f>
        <v>0.804822695035461</v>
      </c>
      <c r="BV1084">
        <f>VLOOKUP(Table3[[#This Row],[Reference]],metron,14,FALSE)</f>
        <v>0.38099290780141842</v>
      </c>
      <c r="BW1084">
        <f>VLOOKUP(Table3[[#This Row],[Reference]],metron,15,FALSE)</f>
        <v>14.25174825174825</v>
      </c>
      <c r="BX1084">
        <f>VLOOKUP(Table3[[#This Row],[Reference]],metron,16,FALSE)</f>
        <v>8.8316683316683324</v>
      </c>
      <c r="BY1084">
        <f>VLOOKUP(Table3[[#This Row],[Reference]],metron,17,FALSE)</f>
        <v>6.2901265822784813</v>
      </c>
      <c r="BZ1084">
        <f>VLOOKUP(Table3[[#This Row],[Reference]],metron,18,FALSE)</f>
        <v>3.6162025316455702</v>
      </c>
      <c r="CA1084">
        <f>VLOOKUP(Table3[[#This Row],[Reference]],metron,19,FALSE)</f>
        <v>7.9616216694697686</v>
      </c>
      <c r="CB1084">
        <f>VLOOKUP(Table3[[#This Row],[Reference]],metron,20,FALSE)</f>
        <v>5.2154658000227627</v>
      </c>
      <c r="CC1084">
        <f>VLOOKUP(Table3[[#This Row],[Reference]],metron,21,FALSE)</f>
        <v>12.444895886236671</v>
      </c>
      <c r="CD1084">
        <f>VLOOKUP(Table3[[#This Row],[Reference]],metron,22,FALSE)</f>
        <v>13.620619603859829</v>
      </c>
      <c r="CE1084">
        <f>VLOOKUP(Table3[[#This Row],[Reference]],metron,23,FALSE)</f>
        <v>1.406084017382907</v>
      </c>
      <c r="CF1084">
        <f>VLOOKUP(Table3[[#This Row],[Reference]],metron,24,FALSE)</f>
        <v>2.070980202800579</v>
      </c>
      <c r="CG1084">
        <f>VLOOKUP(Table3[[#This Row],[Reference]],metron,25,FALSE)</f>
        <v>6.1323032351521013E-2</v>
      </c>
      <c r="CH1084">
        <f>VLOOKUP(Table3[[#This Row],[Reference]],metron,26,FALSE)</f>
        <v>0.1313375181071946</v>
      </c>
    </row>
    <row r="1085" spans="1:86" hidden="1" x14ac:dyDescent="0.45">
      <c r="A1085">
        <v>1645059600</v>
      </c>
      <c r="B1085" t="s">
        <v>1575</v>
      </c>
      <c r="C1085" t="s">
        <v>64</v>
      </c>
      <c r="D1085" t="s">
        <v>65</v>
      </c>
      <c r="E1085" t="s">
        <v>699</v>
      </c>
      <c r="F1085" t="s">
        <v>694</v>
      </c>
      <c r="G1085" t="s">
        <v>731</v>
      </c>
      <c r="H1085">
        <v>2</v>
      </c>
      <c r="I1085">
        <v>1.64</v>
      </c>
      <c r="J1085">
        <v>1.55</v>
      </c>
      <c r="K1085">
        <v>1.71</v>
      </c>
      <c r="L1085">
        <v>1.53</v>
      </c>
      <c r="M1085">
        <v>2</v>
      </c>
      <c r="N1085">
        <v>1</v>
      </c>
      <c r="O1085">
        <v>3</v>
      </c>
      <c r="P1085">
        <v>2</v>
      </c>
      <c r="Q1085">
        <v>2</v>
      </c>
      <c r="R1085">
        <v>0</v>
      </c>
      <c r="S1085" t="s">
        <v>1576</v>
      </c>
      <c r="T1085" t="s">
        <v>77</v>
      </c>
      <c r="U1085">
        <v>1</v>
      </c>
      <c r="V1085">
        <v>6</v>
      </c>
      <c r="W1085">
        <v>4</v>
      </c>
      <c r="X1085">
        <v>1</v>
      </c>
      <c r="Y1085">
        <v>2</v>
      </c>
      <c r="Z1085">
        <v>0</v>
      </c>
      <c r="AA1085">
        <v>2</v>
      </c>
      <c r="AB1085">
        <v>3</v>
      </c>
      <c r="AC1085">
        <v>0</v>
      </c>
      <c r="AD1085">
        <v>2</v>
      </c>
      <c r="AE1085">
        <v>5</v>
      </c>
      <c r="AF1085">
        <v>8</v>
      </c>
      <c r="AG1085">
        <v>2</v>
      </c>
      <c r="AH1085">
        <v>2</v>
      </c>
      <c r="AI1085">
        <v>3</v>
      </c>
      <c r="AJ1085">
        <v>6</v>
      </c>
      <c r="AK1085">
        <v>18</v>
      </c>
      <c r="AL1085">
        <v>14</v>
      </c>
      <c r="AM1085">
        <v>38</v>
      </c>
      <c r="AN1085">
        <v>62</v>
      </c>
      <c r="AO1085">
        <v>0.68</v>
      </c>
      <c r="AP1085">
        <v>1.0900000000000001</v>
      </c>
      <c r="AQ1085">
        <v>2.41</v>
      </c>
      <c r="AR1085">
        <v>64</v>
      </c>
      <c r="AS1085">
        <v>73</v>
      </c>
      <c r="AT1085">
        <v>50</v>
      </c>
      <c r="AU1085">
        <v>23</v>
      </c>
      <c r="AV1085">
        <v>5</v>
      </c>
      <c r="AW1085">
        <v>46</v>
      </c>
      <c r="AX1085">
        <v>73</v>
      </c>
      <c r="AY1085">
        <v>32</v>
      </c>
      <c r="AZ1085">
        <v>69</v>
      </c>
      <c r="BA1085">
        <v>5.91</v>
      </c>
      <c r="BB1085">
        <v>5.46</v>
      </c>
      <c r="BC1085">
        <v>3.6</v>
      </c>
      <c r="BD1085">
        <v>3.1</v>
      </c>
      <c r="BE1085">
        <v>2.0499999999999998</v>
      </c>
      <c r="BF1085">
        <f>(1/BC1085+1/BD1085+1/BE1085-1)/3</f>
        <v>2.9387766995949544E-2</v>
      </c>
      <c r="BG1085">
        <f>1/Table3[[#This Row],[odds_ft_home_team_win]]-Table3[[#This Row],[Margin/3]]</f>
        <v>0.24839001078182824</v>
      </c>
      <c r="BH1085">
        <f>1/Table3[[#This Row],[odds_ft_draw]]-Table3[[#This Row],[Margin/3]]</f>
        <v>0.29319287816534079</v>
      </c>
      <c r="BI1085">
        <f>1/Table3[[#This Row],[odds_ft_away_team_win]]-Table3[[#This Row],[Margin/3]]</f>
        <v>0.45841711105283101</v>
      </c>
      <c r="BJ1085">
        <f>MROUND(Table3[[#This Row],[ProbH]]*100,2)/100</f>
        <v>0.24</v>
      </c>
      <c r="BK1085">
        <v>0</v>
      </c>
      <c r="BL1085">
        <v>2.11</v>
      </c>
      <c r="BM1085">
        <v>0</v>
      </c>
      <c r="BN1085">
        <v>0</v>
      </c>
      <c r="BO1085">
        <v>0</v>
      </c>
      <c r="BP1085">
        <v>0</v>
      </c>
      <c r="BQ1085" t="s">
        <v>702</v>
      </c>
      <c r="BR1085">
        <f>VLOOKUP(Table3[[#This Row],[Reference]],metron,10,FALSE)</f>
        <v>2.6014437689969609</v>
      </c>
      <c r="BS1085">
        <f>VLOOKUP(Table3[[#This Row],[Reference]],metron,11,FALSE)</f>
        <v>1.067249240121581</v>
      </c>
      <c r="BT1085">
        <f>VLOOKUP(Table3[[#This Row],[Reference]],metron,12,FALSE)</f>
        <v>1.53419452887538</v>
      </c>
      <c r="BU1085">
        <f>VLOOKUP(Table3[[#This Row],[Reference]],metron,13,FALSE)</f>
        <v>0.45589353612167299</v>
      </c>
      <c r="BV1085">
        <f>VLOOKUP(Table3[[#This Row],[Reference]],metron,14,FALSE)</f>
        <v>0.65133079847908748</v>
      </c>
      <c r="BW1085">
        <f>VLOOKUP(Table3[[#This Row],[Reference]],metron,15,FALSE)</f>
        <v>10.75886524822695</v>
      </c>
      <c r="BX1085">
        <f>VLOOKUP(Table3[[#This Row],[Reference]],metron,16,FALSE)</f>
        <v>12.46679561573179</v>
      </c>
      <c r="BY1085">
        <f>VLOOKUP(Table3[[#This Row],[Reference]],metron,17,FALSE)</f>
        <v>4.1157347204161248</v>
      </c>
      <c r="BZ1085">
        <f>VLOOKUP(Table3[[#This Row],[Reference]],metron,18,FALSE)</f>
        <v>5.1072821846553964</v>
      </c>
      <c r="CA1085">
        <f>VLOOKUP(Table3[[#This Row],[Reference]],metron,19,FALSE)</f>
        <v>6.6431305278108255</v>
      </c>
      <c r="CB1085">
        <f>VLOOKUP(Table3[[#This Row],[Reference]],metron,20,FALSE)</f>
        <v>7.3595134310763939</v>
      </c>
      <c r="CC1085">
        <f>VLOOKUP(Table3[[#This Row],[Reference]],metron,21,FALSE)</f>
        <v>13.11140235910878</v>
      </c>
      <c r="CD1085">
        <f>VLOOKUP(Table3[[#This Row],[Reference]],metron,22,FALSE)</f>
        <v>12.93184796854522</v>
      </c>
      <c r="CE1085">
        <f>VLOOKUP(Table3[[#This Row],[Reference]],metron,23,FALSE)</f>
        <v>1.8341677096370459</v>
      </c>
      <c r="CF1085">
        <f>VLOOKUP(Table3[[#This Row],[Reference]],metron,24,FALSE)</f>
        <v>1.7903629536921151</v>
      </c>
      <c r="CG1085">
        <f>VLOOKUP(Table3[[#This Row],[Reference]],metron,25,FALSE)</f>
        <v>0.1095118898623279</v>
      </c>
      <c r="CH1085">
        <f>VLOOKUP(Table3[[#This Row],[Reference]],metron,26,FALSE)</f>
        <v>9.3241551939924908E-2</v>
      </c>
    </row>
    <row r="1086" spans="1:86" hidden="1" x14ac:dyDescent="0.45">
      <c r="A1086">
        <v>1645232400</v>
      </c>
      <c r="B1086" t="s">
        <v>1577</v>
      </c>
      <c r="C1086" t="s">
        <v>64</v>
      </c>
      <c r="D1086" t="s">
        <v>65</v>
      </c>
      <c r="E1086" t="s">
        <v>700</v>
      </c>
      <c r="F1086" t="s">
        <v>704</v>
      </c>
      <c r="G1086" t="s">
        <v>684</v>
      </c>
      <c r="H1086">
        <v>6</v>
      </c>
      <c r="I1086">
        <v>1.5</v>
      </c>
      <c r="J1086">
        <v>1.25</v>
      </c>
      <c r="K1086">
        <v>1.38</v>
      </c>
      <c r="L1086">
        <v>1.05</v>
      </c>
      <c r="M1086">
        <v>1</v>
      </c>
      <c r="N1086">
        <v>0</v>
      </c>
      <c r="O1086">
        <v>1</v>
      </c>
      <c r="P1086">
        <v>1</v>
      </c>
      <c r="Q1086">
        <v>1</v>
      </c>
      <c r="R1086">
        <v>0</v>
      </c>
      <c r="S1086">
        <v>3</v>
      </c>
      <c r="U1086">
        <v>3</v>
      </c>
      <c r="V1086">
        <v>11</v>
      </c>
      <c r="W1086">
        <v>4</v>
      </c>
      <c r="X1086">
        <v>1</v>
      </c>
      <c r="Y1086">
        <v>4</v>
      </c>
      <c r="Z1086">
        <v>0</v>
      </c>
      <c r="AA1086">
        <v>2</v>
      </c>
      <c r="AB1086">
        <v>3</v>
      </c>
      <c r="AC1086">
        <v>1</v>
      </c>
      <c r="AD1086">
        <v>3</v>
      </c>
      <c r="AE1086">
        <v>14</v>
      </c>
      <c r="AF1086">
        <v>25</v>
      </c>
      <c r="AG1086">
        <v>8</v>
      </c>
      <c r="AH1086">
        <v>5</v>
      </c>
      <c r="AI1086">
        <v>6</v>
      </c>
      <c r="AJ1086">
        <v>20</v>
      </c>
      <c r="AK1086">
        <v>16</v>
      </c>
      <c r="AL1086">
        <v>7</v>
      </c>
      <c r="AM1086">
        <v>38</v>
      </c>
      <c r="AN1086">
        <v>62</v>
      </c>
      <c r="AO1086">
        <v>1.64</v>
      </c>
      <c r="AP1086">
        <v>2.42</v>
      </c>
      <c r="AQ1086">
        <v>2.52</v>
      </c>
      <c r="AR1086">
        <v>70</v>
      </c>
      <c r="AS1086">
        <v>81</v>
      </c>
      <c r="AT1086">
        <v>43</v>
      </c>
      <c r="AU1086">
        <v>27</v>
      </c>
      <c r="AV1086">
        <v>4</v>
      </c>
      <c r="AW1086">
        <v>39</v>
      </c>
      <c r="AX1086">
        <v>66</v>
      </c>
      <c r="AY1086">
        <v>38</v>
      </c>
      <c r="AZ1086">
        <v>81</v>
      </c>
      <c r="BA1086">
        <v>10.15</v>
      </c>
      <c r="BB1086">
        <v>5.28</v>
      </c>
      <c r="BC1086">
        <v>2.65</v>
      </c>
      <c r="BD1086">
        <v>3.2</v>
      </c>
      <c r="BE1086">
        <v>2.65</v>
      </c>
      <c r="BF1086">
        <f>(1/BC1086+1/BD1086+1/BE1086-1)/3</f>
        <v>2.240566037735851E-2</v>
      </c>
      <c r="BG1086">
        <f>1/Table3[[#This Row],[odds_ft_home_team_win]]-Table3[[#This Row],[Margin/3]]</f>
        <v>0.35495283018867924</v>
      </c>
      <c r="BH1086">
        <f>1/Table3[[#This Row],[odds_ft_draw]]-Table3[[#This Row],[Margin/3]]</f>
        <v>0.29009433962264147</v>
      </c>
      <c r="BI1086">
        <f>1/Table3[[#This Row],[odds_ft_away_team_win]]-Table3[[#This Row],[Margin/3]]</f>
        <v>0.35495283018867924</v>
      </c>
      <c r="BJ1086">
        <f>MROUND(Table3[[#This Row],[ProbH]]*100,2)/100</f>
        <v>0.36</v>
      </c>
      <c r="BK1086">
        <v>1.38</v>
      </c>
      <c r="BL1086">
        <v>1.92</v>
      </c>
      <c r="BM1086">
        <v>4</v>
      </c>
      <c r="BN1086">
        <v>7</v>
      </c>
      <c r="BO1086">
        <v>1.87</v>
      </c>
      <c r="BP1086">
        <v>1.87</v>
      </c>
      <c r="BQ1086" t="s">
        <v>711</v>
      </c>
      <c r="BR1086">
        <f>VLOOKUP(Table3[[#This Row],[Reference]],metron,10,FALSE)</f>
        <v>2.5110350525197691</v>
      </c>
      <c r="BS1086">
        <f>VLOOKUP(Table3[[#This Row],[Reference]],metron,11,FALSE)</f>
        <v>1.269326094653606</v>
      </c>
      <c r="BT1086">
        <f>VLOOKUP(Table3[[#This Row],[Reference]],metron,12,FALSE)</f>
        <v>1.2417089578661631</v>
      </c>
      <c r="BU1086">
        <f>VLOOKUP(Table3[[#This Row],[Reference]],metron,13,FALSE)</f>
        <v>0.56586402266288949</v>
      </c>
      <c r="BV1086">
        <f>VLOOKUP(Table3[[#This Row],[Reference]],metron,14,FALSE)</f>
        <v>0.55158168083097259</v>
      </c>
      <c r="BW1086">
        <f>VLOOKUP(Table3[[#This Row],[Reference]],metron,15,FALSE)</f>
        <v>11.49400826446281</v>
      </c>
      <c r="BX1086">
        <f>VLOOKUP(Table3[[#This Row],[Reference]],metron,16,FALSE)</f>
        <v>10.507231404958681</v>
      </c>
      <c r="BY1086">
        <f>VLOOKUP(Table3[[#This Row],[Reference]],metron,17,FALSE)</f>
        <v>4.9238790406673623</v>
      </c>
      <c r="BZ1086">
        <f>VLOOKUP(Table3[[#This Row],[Reference]],metron,18,FALSE)</f>
        <v>4.6296141814389991</v>
      </c>
      <c r="CA1086">
        <f>VLOOKUP(Table3[[#This Row],[Reference]],metron,19,FALSE)</f>
        <v>6.5701292237954476</v>
      </c>
      <c r="CB1086">
        <f>VLOOKUP(Table3[[#This Row],[Reference]],metron,20,FALSE)</f>
        <v>5.8776172235196817</v>
      </c>
      <c r="CC1086">
        <f>VLOOKUP(Table3[[#This Row],[Reference]],metron,21,FALSE)</f>
        <v>12.798739495798319</v>
      </c>
      <c r="CD1086">
        <f>VLOOKUP(Table3[[#This Row],[Reference]],metron,22,FALSE)</f>
        <v>12.98844537815126</v>
      </c>
      <c r="CE1086">
        <f>VLOOKUP(Table3[[#This Row],[Reference]],metron,23,FALSE)</f>
        <v>1.604928297313674</v>
      </c>
      <c r="CF1086">
        <f>VLOOKUP(Table3[[#This Row],[Reference]],metron,24,FALSE)</f>
        <v>1.791961219955565</v>
      </c>
      <c r="CG1086">
        <f>VLOOKUP(Table3[[#This Row],[Reference]],metron,25,FALSE)</f>
        <v>8.887093516461321E-2</v>
      </c>
      <c r="CH1086">
        <f>VLOOKUP(Table3[[#This Row],[Reference]],metron,26,FALSE)</f>
        <v>0.11694607150070691</v>
      </c>
    </row>
    <row r="1087" spans="1:86" hidden="1" x14ac:dyDescent="0.45">
      <c r="A1087">
        <v>1645239600</v>
      </c>
      <c r="B1087" t="s">
        <v>1578</v>
      </c>
      <c r="C1087" t="s">
        <v>64</v>
      </c>
      <c r="D1087" t="s">
        <v>65</v>
      </c>
      <c r="E1087" t="s">
        <v>689</v>
      </c>
      <c r="F1087" t="s">
        <v>672</v>
      </c>
      <c r="G1087" t="s">
        <v>673</v>
      </c>
      <c r="H1087">
        <v>6</v>
      </c>
      <c r="I1087">
        <v>1.4</v>
      </c>
      <c r="J1087">
        <v>1.0900000000000001</v>
      </c>
      <c r="K1087">
        <v>0.88</v>
      </c>
      <c r="L1087">
        <v>1.1100000000000001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U1087">
        <v>0</v>
      </c>
      <c r="V1087">
        <v>8</v>
      </c>
      <c r="W1087">
        <v>4</v>
      </c>
      <c r="X1087">
        <v>0</v>
      </c>
      <c r="Y1087">
        <v>4</v>
      </c>
      <c r="Z1087">
        <v>0</v>
      </c>
      <c r="AA1087">
        <v>1</v>
      </c>
      <c r="AB1087">
        <v>3</v>
      </c>
      <c r="AC1087">
        <v>2</v>
      </c>
      <c r="AD1087">
        <v>2</v>
      </c>
      <c r="AE1087">
        <v>9</v>
      </c>
      <c r="AF1087">
        <v>12</v>
      </c>
      <c r="AG1087">
        <v>2</v>
      </c>
      <c r="AH1087">
        <v>4</v>
      </c>
      <c r="AI1087">
        <v>7</v>
      </c>
      <c r="AJ1087">
        <v>8</v>
      </c>
      <c r="AK1087">
        <v>15</v>
      </c>
      <c r="AL1087">
        <v>16</v>
      </c>
      <c r="AM1087">
        <v>52</v>
      </c>
      <c r="AN1087">
        <v>48</v>
      </c>
      <c r="AO1087">
        <v>0.96</v>
      </c>
      <c r="AP1087">
        <v>1.45</v>
      </c>
      <c r="AQ1087">
        <v>2.71</v>
      </c>
      <c r="AR1087">
        <v>72</v>
      </c>
      <c r="AS1087">
        <v>86</v>
      </c>
      <c r="AT1087">
        <v>62</v>
      </c>
      <c r="AU1087">
        <v>24</v>
      </c>
      <c r="AV1087">
        <v>5</v>
      </c>
      <c r="AW1087">
        <v>48</v>
      </c>
      <c r="AX1087">
        <v>77</v>
      </c>
      <c r="AY1087">
        <v>48</v>
      </c>
      <c r="AZ1087">
        <v>80</v>
      </c>
      <c r="BA1087">
        <v>9.9499999999999993</v>
      </c>
      <c r="BB1087">
        <v>5.6</v>
      </c>
      <c r="BC1087">
        <v>2.7</v>
      </c>
      <c r="BD1087">
        <v>3.15</v>
      </c>
      <c r="BE1087">
        <v>2.48</v>
      </c>
      <c r="BF1087">
        <f>(1/BC1087+1/BD1087+1/BE1087-1)/3</f>
        <v>3.0352164760766891E-2</v>
      </c>
      <c r="BG1087">
        <f>1/Table3[[#This Row],[odds_ft_home_team_win]]-Table3[[#This Row],[Margin/3]]</f>
        <v>0.34001820560960344</v>
      </c>
      <c r="BH1087">
        <f>1/Table3[[#This Row],[odds_ft_draw]]-Table3[[#This Row],[Margin/3]]</f>
        <v>0.28710815269955053</v>
      </c>
      <c r="BI1087">
        <f>1/Table3[[#This Row],[odds_ft_away_team_win]]-Table3[[#This Row],[Margin/3]]</f>
        <v>0.37287364169084602</v>
      </c>
      <c r="BJ1087">
        <f>MROUND(Table3[[#This Row],[ProbH]]*100,2)/100</f>
        <v>0.34</v>
      </c>
      <c r="BK1087">
        <v>1.5</v>
      </c>
      <c r="BL1087">
        <v>2.12</v>
      </c>
      <c r="BM1087">
        <v>3.5</v>
      </c>
      <c r="BN1087">
        <v>6.5</v>
      </c>
      <c r="BO1087">
        <v>1.8</v>
      </c>
      <c r="BP1087">
        <v>1.91</v>
      </c>
      <c r="BQ1087" t="s">
        <v>713</v>
      </c>
      <c r="BR1087">
        <f>VLOOKUP(Table3[[#This Row],[Reference]],metron,10,FALSE)</f>
        <v>2.5229727551184897</v>
      </c>
      <c r="BS1087">
        <f>VLOOKUP(Table3[[#This Row],[Reference]],metron,11,FALSE)</f>
        <v>1.228921489601805</v>
      </c>
      <c r="BT1087">
        <f>VLOOKUP(Table3[[#This Row],[Reference]],metron,12,FALSE)</f>
        <v>1.2940512655166849</v>
      </c>
      <c r="BU1087">
        <f>VLOOKUP(Table3[[#This Row],[Reference]],metron,13,FALSE)</f>
        <v>0.53240890035472432</v>
      </c>
      <c r="BV1087">
        <f>VLOOKUP(Table3[[#This Row],[Reference]],metron,14,FALSE)</f>
        <v>0.56514027732989358</v>
      </c>
      <c r="BW1087">
        <f>VLOOKUP(Table3[[#This Row],[Reference]],metron,15,FALSE)</f>
        <v>11.417888124439131</v>
      </c>
      <c r="BX1087">
        <f>VLOOKUP(Table3[[#This Row],[Reference]],metron,16,FALSE)</f>
        <v>10.76308704756207</v>
      </c>
      <c r="BY1087">
        <f>VLOOKUP(Table3[[#This Row],[Reference]],metron,17,FALSE)</f>
        <v>4.8317672021824798</v>
      </c>
      <c r="BZ1087">
        <f>VLOOKUP(Table3[[#This Row],[Reference]],metron,18,FALSE)</f>
        <v>4.6698999696877843</v>
      </c>
      <c r="CA1087">
        <f>VLOOKUP(Table3[[#This Row],[Reference]],metron,19,FALSE)</f>
        <v>6.5861209222566508</v>
      </c>
      <c r="CB1087">
        <f>VLOOKUP(Table3[[#This Row],[Reference]],metron,20,FALSE)</f>
        <v>6.093187077874286</v>
      </c>
      <c r="CC1087">
        <f>VLOOKUP(Table3[[#This Row],[Reference]],metron,21,FALSE)</f>
        <v>12.685679611650491</v>
      </c>
      <c r="CD1087">
        <f>VLOOKUP(Table3[[#This Row],[Reference]],metron,22,FALSE)</f>
        <v>13.02639563106796</v>
      </c>
      <c r="CE1087">
        <f>VLOOKUP(Table3[[#This Row],[Reference]],metron,23,FALSE)</f>
        <v>1.6481211768132831</v>
      </c>
      <c r="CF1087">
        <f>VLOOKUP(Table3[[#This Row],[Reference]],metron,24,FALSE)</f>
        <v>1.8572676958928049</v>
      </c>
      <c r="CG1087">
        <f>VLOOKUP(Table3[[#This Row],[Reference]],metron,25,FALSE)</f>
        <v>9.641712787649287E-2</v>
      </c>
      <c r="CH1087">
        <f>VLOOKUP(Table3[[#This Row],[Reference]],metron,26,FALSE)</f>
        <v>0.11302068161957469</v>
      </c>
    </row>
    <row r="1088" spans="1:86" hidden="1" x14ac:dyDescent="0.45">
      <c r="A1088">
        <v>1645239960</v>
      </c>
      <c r="B1088" t="s">
        <v>1579</v>
      </c>
      <c r="C1088" t="s">
        <v>64</v>
      </c>
      <c r="D1088" t="s">
        <v>65</v>
      </c>
      <c r="E1088" t="s">
        <v>676</v>
      </c>
      <c r="F1088" t="s">
        <v>660</v>
      </c>
      <c r="G1088" t="s">
        <v>65</v>
      </c>
      <c r="H1088">
        <v>6</v>
      </c>
      <c r="I1088">
        <v>1.27</v>
      </c>
      <c r="J1088">
        <v>1.17</v>
      </c>
      <c r="K1088">
        <v>1.35</v>
      </c>
      <c r="L1088">
        <v>1.28</v>
      </c>
      <c r="M1088">
        <v>1</v>
      </c>
      <c r="N1088">
        <v>1</v>
      </c>
      <c r="O1088">
        <v>2</v>
      </c>
      <c r="P1088">
        <v>0</v>
      </c>
      <c r="Q1088">
        <v>0</v>
      </c>
      <c r="R1088">
        <v>0</v>
      </c>
      <c r="S1088">
        <v>57</v>
      </c>
      <c r="T1088">
        <v>69</v>
      </c>
      <c r="U1088">
        <v>3</v>
      </c>
      <c r="V1088">
        <v>5</v>
      </c>
      <c r="W1088">
        <v>2</v>
      </c>
      <c r="X1088">
        <v>0</v>
      </c>
      <c r="Y1088">
        <v>2</v>
      </c>
      <c r="Z1088">
        <v>0</v>
      </c>
      <c r="AA1088">
        <v>0</v>
      </c>
      <c r="AB1088">
        <v>2</v>
      </c>
      <c r="AC1088">
        <v>0</v>
      </c>
      <c r="AD1088">
        <v>2</v>
      </c>
      <c r="AE1088">
        <v>16</v>
      </c>
      <c r="AF1088">
        <v>10</v>
      </c>
      <c r="AG1088">
        <v>4</v>
      </c>
      <c r="AH1088">
        <v>4</v>
      </c>
      <c r="AI1088">
        <v>12</v>
      </c>
      <c r="AJ1088">
        <v>6</v>
      </c>
      <c r="AK1088">
        <v>15</v>
      </c>
      <c r="AL1088">
        <v>12</v>
      </c>
      <c r="AM1088">
        <v>53</v>
      </c>
      <c r="AN1088">
        <v>47</v>
      </c>
      <c r="AO1088">
        <v>1.6</v>
      </c>
      <c r="AP1088">
        <v>1.44</v>
      </c>
      <c r="AQ1088">
        <v>2.2599999999999998</v>
      </c>
      <c r="AR1088">
        <v>53</v>
      </c>
      <c r="AS1088">
        <v>70</v>
      </c>
      <c r="AT1088">
        <v>47</v>
      </c>
      <c r="AU1088">
        <v>13</v>
      </c>
      <c r="AV1088">
        <v>9</v>
      </c>
      <c r="AW1088">
        <v>18</v>
      </c>
      <c r="AX1088">
        <v>74</v>
      </c>
      <c r="AY1088">
        <v>43</v>
      </c>
      <c r="AZ1088">
        <v>78</v>
      </c>
      <c r="BA1088">
        <v>10.35</v>
      </c>
      <c r="BB1088">
        <v>4.83</v>
      </c>
      <c r="BC1088">
        <v>2.02</v>
      </c>
      <c r="BD1088">
        <v>3.45</v>
      </c>
      <c r="BE1088">
        <v>3.35</v>
      </c>
      <c r="BF1088">
        <f>(1/BC1088+1/BD1088+1/BE1088-1)/3</f>
        <v>2.7804013366943419E-2</v>
      </c>
      <c r="BG1088">
        <f>1/Table3[[#This Row],[odds_ft_home_team_win]]-Table3[[#This Row],[Margin/3]]</f>
        <v>0.46724549158355161</v>
      </c>
      <c r="BH1088">
        <f>1/Table3[[#This Row],[odds_ft_draw]]-Table3[[#This Row],[Margin/3]]</f>
        <v>0.26205105909682469</v>
      </c>
      <c r="BI1088">
        <f>1/Table3[[#This Row],[odds_ft_away_team_win]]-Table3[[#This Row],[Margin/3]]</f>
        <v>0.2707034493196237</v>
      </c>
      <c r="BJ1088">
        <f>MROUND(Table3[[#This Row],[ProbH]]*100,2)/100</f>
        <v>0.46</v>
      </c>
      <c r="BK1088">
        <v>1.28</v>
      </c>
      <c r="BL1088">
        <v>1.8</v>
      </c>
      <c r="BM1088">
        <v>3.3</v>
      </c>
      <c r="BN1088">
        <v>5</v>
      </c>
      <c r="BO1088">
        <v>1.72</v>
      </c>
      <c r="BP1088">
        <v>2.0499999999999998</v>
      </c>
      <c r="BQ1088" t="s">
        <v>680</v>
      </c>
      <c r="BR1088">
        <f>VLOOKUP(Table3[[#This Row],[Reference]],metron,10,FALSE)</f>
        <v>2.5405629139072849</v>
      </c>
      <c r="BS1088">
        <f>VLOOKUP(Table3[[#This Row],[Reference]],metron,11,FALSE)</f>
        <v>1.4888836329233679</v>
      </c>
      <c r="BT1088">
        <f>VLOOKUP(Table3[[#This Row],[Reference]],metron,12,FALSE)</f>
        <v>1.0516792809839171</v>
      </c>
      <c r="BU1088">
        <f>VLOOKUP(Table3[[#This Row],[Reference]],metron,13,FALSE)</f>
        <v>0.64581362346263005</v>
      </c>
      <c r="BV1088">
        <f>VLOOKUP(Table3[[#This Row],[Reference]],metron,14,FALSE)</f>
        <v>0.45364238410596031</v>
      </c>
      <c r="BW1088">
        <f>VLOOKUP(Table3[[#This Row],[Reference]],metron,15,FALSE)</f>
        <v>12.686892177589851</v>
      </c>
      <c r="BX1088">
        <f>VLOOKUP(Table3[[#This Row],[Reference]],metron,16,FALSE)</f>
        <v>9.8059196617336148</v>
      </c>
      <c r="BY1088">
        <f>VLOOKUP(Table3[[#This Row],[Reference]],metron,17,FALSE)</f>
        <v>5.3198121263877027</v>
      </c>
      <c r="BZ1088">
        <f>VLOOKUP(Table3[[#This Row],[Reference]],metron,18,FALSE)</f>
        <v>4.0954312553373189</v>
      </c>
      <c r="CA1088">
        <f>VLOOKUP(Table3[[#This Row],[Reference]],metron,19,FALSE)</f>
        <v>7.3670800512021479</v>
      </c>
      <c r="CB1088">
        <f>VLOOKUP(Table3[[#This Row],[Reference]],metron,20,FALSE)</f>
        <v>5.710488406396296</v>
      </c>
      <c r="CC1088">
        <f>VLOOKUP(Table3[[#This Row],[Reference]],metron,21,FALSE)</f>
        <v>13.0488908033599</v>
      </c>
      <c r="CD1088">
        <f>VLOOKUP(Table3[[#This Row],[Reference]],metron,22,FALSE)</f>
        <v>13.714839543398661</v>
      </c>
      <c r="CE1088">
        <f>VLOOKUP(Table3[[#This Row],[Reference]],metron,23,FALSE)</f>
        <v>1.567523459812322</v>
      </c>
      <c r="CF1088">
        <f>VLOOKUP(Table3[[#This Row],[Reference]],metron,24,FALSE)</f>
        <v>1.951040391676867</v>
      </c>
      <c r="CG1088">
        <f>VLOOKUP(Table3[[#This Row],[Reference]],metron,25,FALSE)</f>
        <v>8.3027335781313744E-2</v>
      </c>
      <c r="CH1088">
        <f>VLOOKUP(Table3[[#This Row],[Reference]],metron,26,FALSE)</f>
        <v>0.13117095063239501</v>
      </c>
    </row>
    <row r="1089" spans="1:86" hidden="1" x14ac:dyDescent="0.45">
      <c r="A1089">
        <v>1645311600</v>
      </c>
      <c r="B1089" t="s">
        <v>1580</v>
      </c>
      <c r="C1089" t="s">
        <v>64</v>
      </c>
      <c r="D1089" t="s">
        <v>65</v>
      </c>
      <c r="E1089" t="s">
        <v>683</v>
      </c>
      <c r="F1089" t="s">
        <v>699</v>
      </c>
      <c r="G1089" t="s">
        <v>760</v>
      </c>
      <c r="H1089">
        <v>6</v>
      </c>
      <c r="I1089">
        <v>1.1000000000000001</v>
      </c>
      <c r="J1089">
        <v>0.5</v>
      </c>
      <c r="K1089">
        <v>1.24</v>
      </c>
      <c r="L1089">
        <v>0.72</v>
      </c>
      <c r="M1089">
        <v>2</v>
      </c>
      <c r="N1089">
        <v>0</v>
      </c>
      <c r="O1089">
        <v>2</v>
      </c>
      <c r="P1089">
        <v>0</v>
      </c>
      <c r="Q1089">
        <v>0</v>
      </c>
      <c r="R1089">
        <v>0</v>
      </c>
      <c r="S1089" t="s">
        <v>1581</v>
      </c>
      <c r="U1089">
        <v>8</v>
      </c>
      <c r="V1089">
        <v>3</v>
      </c>
      <c r="W1089">
        <v>2</v>
      </c>
      <c r="X1089">
        <v>0</v>
      </c>
      <c r="Y1089">
        <v>3</v>
      </c>
      <c r="Z1089">
        <v>0</v>
      </c>
      <c r="AA1089">
        <v>1</v>
      </c>
      <c r="AB1089">
        <v>1</v>
      </c>
      <c r="AC1089">
        <v>2</v>
      </c>
      <c r="AD1089">
        <v>1</v>
      </c>
      <c r="AE1089">
        <v>6</v>
      </c>
      <c r="AF1089">
        <v>4</v>
      </c>
      <c r="AG1089">
        <v>0</v>
      </c>
      <c r="AH1089">
        <v>4</v>
      </c>
      <c r="AI1089">
        <v>6</v>
      </c>
      <c r="AJ1089">
        <v>0</v>
      </c>
      <c r="AK1089">
        <v>5</v>
      </c>
      <c r="AL1089">
        <v>8</v>
      </c>
      <c r="AM1089">
        <v>63</v>
      </c>
      <c r="AN1089">
        <v>37</v>
      </c>
      <c r="AO1089">
        <v>0.77</v>
      </c>
      <c r="AP1089">
        <v>0.74</v>
      </c>
      <c r="AQ1089">
        <v>2.4</v>
      </c>
      <c r="AR1089">
        <v>30</v>
      </c>
      <c r="AS1089">
        <v>70</v>
      </c>
      <c r="AT1089">
        <v>40</v>
      </c>
      <c r="AU1089">
        <v>20</v>
      </c>
      <c r="AV1089">
        <v>10</v>
      </c>
      <c r="AW1089">
        <v>35</v>
      </c>
      <c r="AX1089">
        <v>80</v>
      </c>
      <c r="AY1089">
        <v>25</v>
      </c>
      <c r="AZ1089">
        <v>60</v>
      </c>
      <c r="BA1089">
        <v>6.1</v>
      </c>
      <c r="BB1089">
        <v>5.5</v>
      </c>
      <c r="BC1089">
        <v>2.1</v>
      </c>
      <c r="BD1089">
        <v>3.3</v>
      </c>
      <c r="BE1089">
        <v>3.25</v>
      </c>
      <c r="BF1089">
        <f>(1/BC1089+1/BD1089+1/BE1089-1)/3</f>
        <v>2.8971028971028989E-2</v>
      </c>
      <c r="BG1089">
        <f>1/Table3[[#This Row],[odds_ft_home_team_win]]-Table3[[#This Row],[Margin/3]]</f>
        <v>0.44721944721944717</v>
      </c>
      <c r="BH1089">
        <f>1/Table3[[#This Row],[odds_ft_draw]]-Table3[[#This Row],[Margin/3]]</f>
        <v>0.27405927405927405</v>
      </c>
      <c r="BI1089">
        <f>1/Table3[[#This Row],[odds_ft_away_team_win]]-Table3[[#This Row],[Margin/3]]</f>
        <v>0.27872127872127872</v>
      </c>
      <c r="BJ1089">
        <f>MROUND(Table3[[#This Row],[ProbH]]*100,2)/100</f>
        <v>0.44</v>
      </c>
      <c r="BK1089">
        <v>0</v>
      </c>
      <c r="BL1089">
        <v>1.78</v>
      </c>
      <c r="BM1089">
        <v>0</v>
      </c>
      <c r="BN1089">
        <v>0</v>
      </c>
      <c r="BO1089">
        <v>0</v>
      </c>
      <c r="BP1089">
        <v>0</v>
      </c>
      <c r="BQ1089" t="s">
        <v>726</v>
      </c>
      <c r="BR1089">
        <f>VLOOKUP(Table3[[#This Row],[Reference]],metron,10,FALSE)</f>
        <v>2.4807646356033461</v>
      </c>
      <c r="BS1089">
        <f>VLOOKUP(Table3[[#This Row],[Reference]],metron,11,FALSE)</f>
        <v>1.4140979689366791</v>
      </c>
      <c r="BT1089">
        <f>VLOOKUP(Table3[[#This Row],[Reference]],metron,12,FALSE)</f>
        <v>1.0666666666666671</v>
      </c>
      <c r="BU1089">
        <f>VLOOKUP(Table3[[#This Row],[Reference]],metron,13,FALSE)</f>
        <v>0.62712066905615294</v>
      </c>
      <c r="BV1089">
        <f>VLOOKUP(Table3[[#This Row],[Reference]],metron,14,FALSE)</f>
        <v>0.46009557945041818</v>
      </c>
      <c r="BW1089">
        <f>VLOOKUP(Table3[[#This Row],[Reference]],metron,15,FALSE)</f>
        <v>12.56969280146722</v>
      </c>
      <c r="BX1089">
        <f>VLOOKUP(Table3[[#This Row],[Reference]],metron,16,FALSE)</f>
        <v>9.8695552498853729</v>
      </c>
      <c r="BY1089">
        <f>VLOOKUP(Table3[[#This Row],[Reference]],metron,17,FALSE)</f>
        <v>5.2754256787850897</v>
      </c>
      <c r="BZ1089">
        <f>VLOOKUP(Table3[[#This Row],[Reference]],metron,18,FALSE)</f>
        <v>4.1279337321675103</v>
      </c>
      <c r="CA1089">
        <f>VLOOKUP(Table3[[#This Row],[Reference]],metron,19,FALSE)</f>
        <v>7.2942671226821298</v>
      </c>
      <c r="CB1089">
        <f>VLOOKUP(Table3[[#This Row],[Reference]],metron,20,FALSE)</f>
        <v>5.7416215177178627</v>
      </c>
      <c r="CC1089">
        <f>VLOOKUP(Table3[[#This Row],[Reference]],metron,21,FALSE)</f>
        <v>12.897246007868549</v>
      </c>
      <c r="CD1089">
        <f>VLOOKUP(Table3[[#This Row],[Reference]],metron,22,FALSE)</f>
        <v>13.507058551261281</v>
      </c>
      <c r="CE1089">
        <f>VLOOKUP(Table3[[#This Row],[Reference]],metron,23,FALSE)</f>
        <v>1.576522702104098</v>
      </c>
      <c r="CF1089">
        <f>VLOOKUP(Table3[[#This Row],[Reference]],metron,24,FALSE)</f>
        <v>1.917165005537099</v>
      </c>
      <c r="CG1089">
        <f>VLOOKUP(Table3[[#This Row],[Reference]],metron,25,FALSE)</f>
        <v>8.4385382059800659E-2</v>
      </c>
      <c r="CH1089">
        <f>VLOOKUP(Table3[[#This Row],[Reference]],metron,26,FALSE)</f>
        <v>0.1233665559246955</v>
      </c>
    </row>
    <row r="1090" spans="1:86" hidden="1" x14ac:dyDescent="0.45">
      <c r="A1090">
        <v>1645318800</v>
      </c>
      <c r="B1090" t="s">
        <v>1582</v>
      </c>
      <c r="C1090" t="s">
        <v>64</v>
      </c>
      <c r="D1090" t="s">
        <v>65</v>
      </c>
      <c r="E1090" t="s">
        <v>661</v>
      </c>
      <c r="F1090" t="s">
        <v>688</v>
      </c>
      <c r="G1090" t="s">
        <v>743</v>
      </c>
      <c r="H1090">
        <v>6</v>
      </c>
      <c r="I1090">
        <v>2</v>
      </c>
      <c r="J1090">
        <v>1.42</v>
      </c>
      <c r="K1090">
        <v>2</v>
      </c>
      <c r="L1090">
        <v>1.25</v>
      </c>
      <c r="M1090">
        <v>2</v>
      </c>
      <c r="N1090">
        <v>1</v>
      </c>
      <c r="O1090">
        <v>3</v>
      </c>
      <c r="P1090">
        <v>0</v>
      </c>
      <c r="Q1090">
        <v>0</v>
      </c>
      <c r="R1090">
        <v>0</v>
      </c>
      <c r="S1090" t="s">
        <v>1583</v>
      </c>
      <c r="T1090">
        <v>56</v>
      </c>
      <c r="U1090">
        <v>15</v>
      </c>
      <c r="V1090">
        <v>2</v>
      </c>
      <c r="W1090">
        <v>4</v>
      </c>
      <c r="X1090">
        <v>0</v>
      </c>
      <c r="Y1090">
        <v>6</v>
      </c>
      <c r="Z1090">
        <v>1</v>
      </c>
      <c r="AA1090">
        <v>2</v>
      </c>
      <c r="AB1090">
        <v>2</v>
      </c>
      <c r="AC1090">
        <v>4</v>
      </c>
      <c r="AD1090">
        <v>3</v>
      </c>
      <c r="AE1090">
        <v>17</v>
      </c>
      <c r="AF1090">
        <v>6</v>
      </c>
      <c r="AG1090">
        <v>9</v>
      </c>
      <c r="AH1090">
        <v>3</v>
      </c>
      <c r="AI1090">
        <v>8</v>
      </c>
      <c r="AJ1090">
        <v>3</v>
      </c>
      <c r="AK1090">
        <v>8</v>
      </c>
      <c r="AL1090">
        <v>11</v>
      </c>
      <c r="AM1090">
        <v>63</v>
      </c>
      <c r="AN1090">
        <v>37</v>
      </c>
      <c r="AO1090">
        <v>2.0099999999999998</v>
      </c>
      <c r="AP1090">
        <v>0.78</v>
      </c>
      <c r="AQ1090">
        <v>2.4</v>
      </c>
      <c r="AR1090">
        <v>48</v>
      </c>
      <c r="AS1090">
        <v>68</v>
      </c>
      <c r="AT1090">
        <v>52</v>
      </c>
      <c r="AU1090">
        <v>24</v>
      </c>
      <c r="AV1090">
        <v>8</v>
      </c>
      <c r="AW1090">
        <v>28</v>
      </c>
      <c r="AX1090">
        <v>64</v>
      </c>
      <c r="AY1090">
        <v>40</v>
      </c>
      <c r="AZ1090">
        <v>68</v>
      </c>
      <c r="BA1090">
        <v>9.8699999999999992</v>
      </c>
      <c r="BB1090">
        <v>4.5599999999999996</v>
      </c>
      <c r="BC1090">
        <v>1.49</v>
      </c>
      <c r="BD1090">
        <v>3.85</v>
      </c>
      <c r="BE1090">
        <v>6.5</v>
      </c>
      <c r="BF1090">
        <f>(1/BC1090+1/BD1090+1/BE1090-1)/3</f>
        <v>2.8242451061242974E-2</v>
      </c>
      <c r="BG1090">
        <f>1/Table3[[#This Row],[odds_ft_home_team_win]]-Table3[[#This Row],[Margin/3]]</f>
        <v>0.64289848853607245</v>
      </c>
      <c r="BH1090">
        <f>1/Table3[[#This Row],[odds_ft_draw]]-Table3[[#This Row],[Margin/3]]</f>
        <v>0.23149780867901673</v>
      </c>
      <c r="BI1090">
        <f>1/Table3[[#This Row],[odds_ft_away_team_win]]-Table3[[#This Row],[Margin/3]]</f>
        <v>0.12560370278491087</v>
      </c>
      <c r="BJ1090">
        <f>MROUND(Table3[[#This Row],[ProbH]]*100,2)/100</f>
        <v>0.64</v>
      </c>
      <c r="BK1090">
        <v>1.33</v>
      </c>
      <c r="BL1090">
        <v>1.98</v>
      </c>
      <c r="BM1090">
        <v>3.4</v>
      </c>
      <c r="BN1090">
        <v>6.5</v>
      </c>
      <c r="BO1090">
        <v>2.1</v>
      </c>
      <c r="BP1090">
        <v>1.67</v>
      </c>
      <c r="BQ1090" t="s">
        <v>715</v>
      </c>
      <c r="BR1090">
        <f>VLOOKUP(Table3[[#This Row],[Reference]],metron,10,FALSE)</f>
        <v>2.8343749999999996</v>
      </c>
      <c r="BS1090">
        <f>VLOOKUP(Table3[[#This Row],[Reference]],metron,11,FALSE)</f>
        <v>1.980803571428571</v>
      </c>
      <c r="BT1090">
        <f>VLOOKUP(Table3[[#This Row],[Reference]],metron,12,FALSE)</f>
        <v>0.85357142857142854</v>
      </c>
      <c r="BU1090">
        <f>VLOOKUP(Table3[[#This Row],[Reference]],metron,13,FALSE)</f>
        <v>0.8683035714285714</v>
      </c>
      <c r="BV1090">
        <f>VLOOKUP(Table3[[#This Row],[Reference]],metron,14,FALSE)</f>
        <v>0.36607142857142849</v>
      </c>
      <c r="BW1090">
        <f>VLOOKUP(Table3[[#This Row],[Reference]],metron,15,FALSE)</f>
        <v>15.03980099502488</v>
      </c>
      <c r="BX1090">
        <f>VLOOKUP(Table3[[#This Row],[Reference]],metron,16,FALSE)</f>
        <v>8.6326699834162515</v>
      </c>
      <c r="BY1090">
        <f>VLOOKUP(Table3[[#This Row],[Reference]],metron,17,FALSE)</f>
        <v>6.5189234650967203</v>
      </c>
      <c r="BZ1090">
        <f>VLOOKUP(Table3[[#This Row],[Reference]],metron,18,FALSE)</f>
        <v>3.4507989907485279</v>
      </c>
      <c r="CA1090">
        <f>VLOOKUP(Table3[[#This Row],[Reference]],metron,19,FALSE)</f>
        <v>8.5208775299281605</v>
      </c>
      <c r="CB1090">
        <f>VLOOKUP(Table3[[#This Row],[Reference]],metron,20,FALSE)</f>
        <v>5.181870992667724</v>
      </c>
      <c r="CC1090">
        <f>VLOOKUP(Table3[[#This Row],[Reference]],metron,21,FALSE)</f>
        <v>12.48566610455312</v>
      </c>
      <c r="CD1090">
        <f>VLOOKUP(Table3[[#This Row],[Reference]],metron,22,FALSE)</f>
        <v>13.573355817875211</v>
      </c>
      <c r="CE1090">
        <f>VLOOKUP(Table3[[#This Row],[Reference]],metron,23,FALSE)</f>
        <v>1.395273023634882</v>
      </c>
      <c r="CF1090">
        <f>VLOOKUP(Table3[[#This Row],[Reference]],metron,24,FALSE)</f>
        <v>2.0586797066014668</v>
      </c>
      <c r="CG1090">
        <f>VLOOKUP(Table3[[#This Row],[Reference]],metron,25,FALSE)</f>
        <v>6.8459657701711488E-2</v>
      </c>
      <c r="CH1090">
        <f>VLOOKUP(Table3[[#This Row],[Reference]],metron,26,FALSE)</f>
        <v>0.12713936430317849</v>
      </c>
    </row>
    <row r="1091" spans="1:86" hidden="1" x14ac:dyDescent="0.45">
      <c r="A1091">
        <v>1645326000</v>
      </c>
      <c r="B1091" t="s">
        <v>1584</v>
      </c>
      <c r="C1091" t="s">
        <v>64</v>
      </c>
      <c r="D1091" t="s">
        <v>65</v>
      </c>
      <c r="E1091" t="s">
        <v>667</v>
      </c>
      <c r="F1091" t="s">
        <v>666</v>
      </c>
      <c r="G1091" t="s">
        <v>735</v>
      </c>
      <c r="H1091">
        <v>6</v>
      </c>
      <c r="I1091">
        <v>1.79</v>
      </c>
      <c r="J1091">
        <v>1.25</v>
      </c>
      <c r="K1091">
        <v>1.55</v>
      </c>
      <c r="L1091">
        <v>1.32</v>
      </c>
      <c r="M1091">
        <v>2</v>
      </c>
      <c r="N1091">
        <v>1</v>
      </c>
      <c r="O1091">
        <v>3</v>
      </c>
      <c r="P1091">
        <v>1</v>
      </c>
      <c r="Q1091">
        <v>1</v>
      </c>
      <c r="R1091">
        <v>0</v>
      </c>
      <c r="S1091" t="s">
        <v>87</v>
      </c>
      <c r="T1091">
        <v>81</v>
      </c>
      <c r="U1091">
        <v>2</v>
      </c>
      <c r="V1091">
        <v>4</v>
      </c>
      <c r="W1091">
        <v>1</v>
      </c>
      <c r="X1091">
        <v>0</v>
      </c>
      <c r="Y1091">
        <v>1</v>
      </c>
      <c r="Z1091">
        <v>0</v>
      </c>
      <c r="AA1091">
        <v>0</v>
      </c>
      <c r="AB1091">
        <v>1</v>
      </c>
      <c r="AC1091">
        <v>0</v>
      </c>
      <c r="AD1091">
        <v>1</v>
      </c>
      <c r="AE1091">
        <v>7</v>
      </c>
      <c r="AF1091">
        <v>11</v>
      </c>
      <c r="AG1091">
        <v>4</v>
      </c>
      <c r="AH1091">
        <v>7</v>
      </c>
      <c r="AI1091">
        <v>3</v>
      </c>
      <c r="AJ1091">
        <v>4</v>
      </c>
      <c r="AK1091">
        <v>15</v>
      </c>
      <c r="AL1091">
        <v>10</v>
      </c>
      <c r="AM1091">
        <v>44</v>
      </c>
      <c r="AN1091">
        <v>56</v>
      </c>
      <c r="AO1091">
        <v>1</v>
      </c>
      <c r="AP1091">
        <v>1.49</v>
      </c>
      <c r="AQ1091">
        <v>1.93</v>
      </c>
      <c r="AR1091">
        <v>45</v>
      </c>
      <c r="AS1091">
        <v>61</v>
      </c>
      <c r="AT1091">
        <v>42</v>
      </c>
      <c r="AU1091">
        <v>12</v>
      </c>
      <c r="AV1091">
        <v>4</v>
      </c>
      <c r="AW1091">
        <v>27</v>
      </c>
      <c r="AX1091">
        <v>60</v>
      </c>
      <c r="AY1091">
        <v>35</v>
      </c>
      <c r="AZ1091">
        <v>69</v>
      </c>
      <c r="BA1091">
        <v>9.18</v>
      </c>
      <c r="BB1091">
        <v>5.15</v>
      </c>
      <c r="BC1091">
        <v>2.06</v>
      </c>
      <c r="BD1091">
        <v>3.35</v>
      </c>
      <c r="BE1091">
        <v>3.35</v>
      </c>
      <c r="BF1091">
        <f>(1/BC1091+1/BD1091+1/BE1091-1)/3</f>
        <v>2.7483939525672591E-2</v>
      </c>
      <c r="BG1091">
        <f>1/Table3[[#This Row],[odds_ft_home_team_win]]-Table3[[#This Row],[Margin/3]]</f>
        <v>0.45795295367821093</v>
      </c>
      <c r="BH1091">
        <f>1/Table3[[#This Row],[odds_ft_draw]]-Table3[[#This Row],[Margin/3]]</f>
        <v>0.27102352316089456</v>
      </c>
      <c r="BI1091">
        <f>1/Table3[[#This Row],[odds_ft_away_team_win]]-Table3[[#This Row],[Margin/3]]</f>
        <v>0.27102352316089456</v>
      </c>
      <c r="BJ1091">
        <f>MROUND(Table3[[#This Row],[ProbH]]*100,2)/100</f>
        <v>0.46</v>
      </c>
      <c r="BK1091">
        <v>1.24</v>
      </c>
      <c r="BL1091">
        <v>1.83</v>
      </c>
      <c r="BM1091">
        <v>2.85</v>
      </c>
      <c r="BN1091">
        <v>5.15</v>
      </c>
      <c r="BO1091">
        <v>1.7</v>
      </c>
      <c r="BP1091">
        <v>2.0499999999999998</v>
      </c>
      <c r="BQ1091" t="s">
        <v>736</v>
      </c>
      <c r="BR1091">
        <f>VLOOKUP(Table3[[#This Row],[Reference]],metron,10,FALSE)</f>
        <v>2.5405629139072849</v>
      </c>
      <c r="BS1091">
        <f>VLOOKUP(Table3[[#This Row],[Reference]],metron,11,FALSE)</f>
        <v>1.4888836329233679</v>
      </c>
      <c r="BT1091">
        <f>VLOOKUP(Table3[[#This Row],[Reference]],metron,12,FALSE)</f>
        <v>1.0516792809839171</v>
      </c>
      <c r="BU1091">
        <f>VLOOKUP(Table3[[#This Row],[Reference]],metron,13,FALSE)</f>
        <v>0.64581362346263005</v>
      </c>
      <c r="BV1091">
        <f>VLOOKUP(Table3[[#This Row],[Reference]],metron,14,FALSE)</f>
        <v>0.45364238410596031</v>
      </c>
      <c r="BW1091">
        <f>VLOOKUP(Table3[[#This Row],[Reference]],metron,15,FALSE)</f>
        <v>12.686892177589851</v>
      </c>
      <c r="BX1091">
        <f>VLOOKUP(Table3[[#This Row],[Reference]],metron,16,FALSE)</f>
        <v>9.8059196617336148</v>
      </c>
      <c r="BY1091">
        <f>VLOOKUP(Table3[[#This Row],[Reference]],metron,17,FALSE)</f>
        <v>5.3198121263877027</v>
      </c>
      <c r="BZ1091">
        <f>VLOOKUP(Table3[[#This Row],[Reference]],metron,18,FALSE)</f>
        <v>4.0954312553373189</v>
      </c>
      <c r="CA1091">
        <f>VLOOKUP(Table3[[#This Row],[Reference]],metron,19,FALSE)</f>
        <v>7.3670800512021479</v>
      </c>
      <c r="CB1091">
        <f>VLOOKUP(Table3[[#This Row],[Reference]],metron,20,FALSE)</f>
        <v>5.710488406396296</v>
      </c>
      <c r="CC1091">
        <f>VLOOKUP(Table3[[#This Row],[Reference]],metron,21,FALSE)</f>
        <v>13.0488908033599</v>
      </c>
      <c r="CD1091">
        <f>VLOOKUP(Table3[[#This Row],[Reference]],metron,22,FALSE)</f>
        <v>13.714839543398661</v>
      </c>
      <c r="CE1091">
        <f>VLOOKUP(Table3[[#This Row],[Reference]],metron,23,FALSE)</f>
        <v>1.567523459812322</v>
      </c>
      <c r="CF1091">
        <f>VLOOKUP(Table3[[#This Row],[Reference]],metron,24,FALSE)</f>
        <v>1.951040391676867</v>
      </c>
      <c r="CG1091">
        <f>VLOOKUP(Table3[[#This Row],[Reference]],metron,25,FALSE)</f>
        <v>8.3027335781313744E-2</v>
      </c>
      <c r="CH1091">
        <f>VLOOKUP(Table3[[#This Row],[Reference]],metron,26,FALSE)</f>
        <v>0.13117095063239501</v>
      </c>
    </row>
    <row r="1092" spans="1:86" hidden="1" x14ac:dyDescent="0.45">
      <c r="A1092">
        <v>1645394400</v>
      </c>
      <c r="B1092" t="s">
        <v>1585</v>
      </c>
      <c r="C1092" t="s">
        <v>64</v>
      </c>
      <c r="D1092" t="s">
        <v>65</v>
      </c>
      <c r="E1092" t="s">
        <v>694</v>
      </c>
      <c r="F1092" t="s">
        <v>693</v>
      </c>
      <c r="G1092" t="s">
        <v>720</v>
      </c>
      <c r="H1092">
        <v>6</v>
      </c>
      <c r="I1092">
        <v>1.92</v>
      </c>
      <c r="J1092">
        <v>1.18</v>
      </c>
      <c r="K1092">
        <v>1.9</v>
      </c>
      <c r="L1092">
        <v>1.42</v>
      </c>
      <c r="M1092">
        <v>1</v>
      </c>
      <c r="N1092">
        <v>3</v>
      </c>
      <c r="O1092">
        <v>4</v>
      </c>
      <c r="P1092">
        <v>2</v>
      </c>
      <c r="Q1092">
        <v>0</v>
      </c>
      <c r="R1092">
        <v>2</v>
      </c>
      <c r="S1092">
        <v>55</v>
      </c>
      <c r="T1092" t="s">
        <v>1586</v>
      </c>
      <c r="U1092">
        <v>12</v>
      </c>
      <c r="V1092">
        <v>3</v>
      </c>
      <c r="W1092">
        <v>1</v>
      </c>
      <c r="X1092">
        <v>0</v>
      </c>
      <c r="Y1092">
        <v>2</v>
      </c>
      <c r="Z1092">
        <v>0</v>
      </c>
      <c r="AA1092">
        <v>0</v>
      </c>
      <c r="AB1092">
        <v>1</v>
      </c>
      <c r="AC1092">
        <v>0</v>
      </c>
      <c r="AD1092">
        <v>2</v>
      </c>
      <c r="AE1092">
        <v>13</v>
      </c>
      <c r="AF1092">
        <v>10</v>
      </c>
      <c r="AG1092">
        <v>6</v>
      </c>
      <c r="AH1092">
        <v>3</v>
      </c>
      <c r="AI1092">
        <v>7</v>
      </c>
      <c r="AJ1092">
        <v>7</v>
      </c>
      <c r="AK1092">
        <v>7</v>
      </c>
      <c r="AL1092">
        <v>13</v>
      </c>
      <c r="AM1092">
        <v>54</v>
      </c>
      <c r="AN1092">
        <v>46</v>
      </c>
      <c r="AO1092">
        <v>0</v>
      </c>
      <c r="AP1092">
        <v>0</v>
      </c>
      <c r="AQ1092">
        <v>2.54</v>
      </c>
      <c r="AR1092">
        <v>49</v>
      </c>
      <c r="AS1092">
        <v>83</v>
      </c>
      <c r="AT1092">
        <v>49</v>
      </c>
      <c r="AU1092">
        <v>22</v>
      </c>
      <c r="AV1092">
        <v>9</v>
      </c>
      <c r="AW1092">
        <v>32</v>
      </c>
      <c r="AX1092">
        <v>66</v>
      </c>
      <c r="AY1092">
        <v>39</v>
      </c>
      <c r="AZ1092">
        <v>92</v>
      </c>
      <c r="BA1092">
        <v>10.83</v>
      </c>
      <c r="BB1092">
        <v>4.4800000000000004</v>
      </c>
      <c r="BC1092">
        <v>2.02</v>
      </c>
      <c r="BD1092">
        <v>3.35</v>
      </c>
      <c r="BE1092">
        <v>3.45</v>
      </c>
      <c r="BF1092">
        <f>(1/BC1092+1/BD1092+1/BE1092-1)/3</f>
        <v>2.7804013366943419E-2</v>
      </c>
      <c r="BG1092">
        <f>1/Table3[[#This Row],[odds_ft_home_team_win]]-Table3[[#This Row],[Margin/3]]</f>
        <v>0.46724549158355161</v>
      </c>
      <c r="BH1092">
        <f>1/Table3[[#This Row],[odds_ft_draw]]-Table3[[#This Row],[Margin/3]]</f>
        <v>0.2707034493196237</v>
      </c>
      <c r="BI1092">
        <f>1/Table3[[#This Row],[odds_ft_away_team_win]]-Table3[[#This Row],[Margin/3]]</f>
        <v>0.26205105909682469</v>
      </c>
      <c r="BJ1092">
        <f>MROUND(Table3[[#This Row],[ProbH]]*100,2)/100</f>
        <v>0.46</v>
      </c>
      <c r="BK1092">
        <v>1.25</v>
      </c>
      <c r="BL1092">
        <v>1.78</v>
      </c>
      <c r="BM1092">
        <v>3</v>
      </c>
      <c r="BN1092">
        <v>5</v>
      </c>
      <c r="BO1092">
        <v>1.62</v>
      </c>
      <c r="BP1092">
        <v>2.2000000000000002</v>
      </c>
      <c r="BQ1092" t="s">
        <v>770</v>
      </c>
      <c r="BR1092">
        <f>VLOOKUP(Table3[[#This Row],[Reference]],metron,10,FALSE)</f>
        <v>2.5405629139072849</v>
      </c>
      <c r="BS1092">
        <f>VLOOKUP(Table3[[#This Row],[Reference]],metron,11,FALSE)</f>
        <v>1.4888836329233679</v>
      </c>
      <c r="BT1092">
        <f>VLOOKUP(Table3[[#This Row],[Reference]],metron,12,FALSE)</f>
        <v>1.0516792809839171</v>
      </c>
      <c r="BU1092">
        <f>VLOOKUP(Table3[[#This Row],[Reference]],metron,13,FALSE)</f>
        <v>0.64581362346263005</v>
      </c>
      <c r="BV1092">
        <f>VLOOKUP(Table3[[#This Row],[Reference]],metron,14,FALSE)</f>
        <v>0.45364238410596031</v>
      </c>
      <c r="BW1092">
        <f>VLOOKUP(Table3[[#This Row],[Reference]],metron,15,FALSE)</f>
        <v>12.686892177589851</v>
      </c>
      <c r="BX1092">
        <f>VLOOKUP(Table3[[#This Row],[Reference]],metron,16,FALSE)</f>
        <v>9.8059196617336148</v>
      </c>
      <c r="BY1092">
        <f>VLOOKUP(Table3[[#This Row],[Reference]],metron,17,FALSE)</f>
        <v>5.3198121263877027</v>
      </c>
      <c r="BZ1092">
        <f>VLOOKUP(Table3[[#This Row],[Reference]],metron,18,FALSE)</f>
        <v>4.0954312553373189</v>
      </c>
      <c r="CA1092">
        <f>VLOOKUP(Table3[[#This Row],[Reference]],metron,19,FALSE)</f>
        <v>7.3670800512021479</v>
      </c>
      <c r="CB1092">
        <f>VLOOKUP(Table3[[#This Row],[Reference]],metron,20,FALSE)</f>
        <v>5.710488406396296</v>
      </c>
      <c r="CC1092">
        <f>VLOOKUP(Table3[[#This Row],[Reference]],metron,21,FALSE)</f>
        <v>13.0488908033599</v>
      </c>
      <c r="CD1092">
        <f>VLOOKUP(Table3[[#This Row],[Reference]],metron,22,FALSE)</f>
        <v>13.714839543398661</v>
      </c>
      <c r="CE1092">
        <f>VLOOKUP(Table3[[#This Row],[Reference]],metron,23,FALSE)</f>
        <v>1.567523459812322</v>
      </c>
      <c r="CF1092">
        <f>VLOOKUP(Table3[[#This Row],[Reference]],metron,24,FALSE)</f>
        <v>1.951040391676867</v>
      </c>
      <c r="CG1092">
        <f>VLOOKUP(Table3[[#This Row],[Reference]],metron,25,FALSE)</f>
        <v>8.3027335781313744E-2</v>
      </c>
      <c r="CH1092">
        <f>VLOOKUP(Table3[[#This Row],[Reference]],metron,26,FALSE)</f>
        <v>0.13117095063239501</v>
      </c>
    </row>
    <row r="1093" spans="1:86" hidden="1" x14ac:dyDescent="0.45">
      <c r="A1093">
        <v>1645401900</v>
      </c>
      <c r="B1093" t="s">
        <v>1587</v>
      </c>
      <c r="C1093" t="s">
        <v>64</v>
      </c>
      <c r="D1093" t="s">
        <v>65</v>
      </c>
      <c r="E1093" t="s">
        <v>705</v>
      </c>
      <c r="F1093" t="s">
        <v>671</v>
      </c>
      <c r="G1093" t="s">
        <v>731</v>
      </c>
      <c r="H1093">
        <v>6</v>
      </c>
      <c r="I1093">
        <v>1.6</v>
      </c>
      <c r="J1093">
        <v>1.36</v>
      </c>
      <c r="K1093">
        <v>1.17</v>
      </c>
      <c r="L1093">
        <v>1.5</v>
      </c>
      <c r="M1093">
        <v>1</v>
      </c>
      <c r="N1093">
        <v>4</v>
      </c>
      <c r="O1093">
        <v>5</v>
      </c>
      <c r="P1093">
        <v>2</v>
      </c>
      <c r="Q1093">
        <v>1</v>
      </c>
      <c r="R1093">
        <v>1</v>
      </c>
      <c r="S1093">
        <v>20</v>
      </c>
      <c r="T1093" t="s">
        <v>1588</v>
      </c>
      <c r="U1093">
        <v>1</v>
      </c>
      <c r="V1093">
        <v>5</v>
      </c>
      <c r="W1093">
        <v>3</v>
      </c>
      <c r="X1093">
        <v>0</v>
      </c>
      <c r="Y1093">
        <v>4</v>
      </c>
      <c r="Z1093">
        <v>0</v>
      </c>
      <c r="AA1093">
        <v>2</v>
      </c>
      <c r="AB1093">
        <v>1</v>
      </c>
      <c r="AC1093">
        <v>2</v>
      </c>
      <c r="AD1093">
        <v>2</v>
      </c>
      <c r="AE1093">
        <v>10</v>
      </c>
      <c r="AF1093">
        <v>4</v>
      </c>
      <c r="AG1093">
        <v>5</v>
      </c>
      <c r="AH1093">
        <v>2</v>
      </c>
      <c r="AI1093">
        <v>5</v>
      </c>
      <c r="AJ1093">
        <v>2</v>
      </c>
      <c r="AK1093">
        <v>17</v>
      </c>
      <c r="AL1093">
        <v>14</v>
      </c>
      <c r="AM1093">
        <v>45</v>
      </c>
      <c r="AN1093">
        <v>55</v>
      </c>
      <c r="AO1093">
        <v>0</v>
      </c>
      <c r="AP1093">
        <v>0</v>
      </c>
      <c r="AQ1093">
        <v>2.59</v>
      </c>
      <c r="AR1093">
        <v>77</v>
      </c>
      <c r="AS1093">
        <v>77</v>
      </c>
      <c r="AT1093">
        <v>53</v>
      </c>
      <c r="AU1093">
        <v>29</v>
      </c>
      <c r="AV1093">
        <v>5</v>
      </c>
      <c r="AW1093">
        <v>48</v>
      </c>
      <c r="AX1093">
        <v>72</v>
      </c>
      <c r="AY1093">
        <v>39</v>
      </c>
      <c r="AZ1093">
        <v>58</v>
      </c>
      <c r="BA1093">
        <v>7.68</v>
      </c>
      <c r="BB1093">
        <v>6.27</v>
      </c>
      <c r="BC1093">
        <v>2.9</v>
      </c>
      <c r="BD1093">
        <v>3.35</v>
      </c>
      <c r="BE1093">
        <v>2.25</v>
      </c>
      <c r="BF1093">
        <f>(1/BC1093+1/BD1093+1/BE1093-1)/3</f>
        <v>2.9259831112636043E-2</v>
      </c>
      <c r="BG1093">
        <f>1/Table3[[#This Row],[odds_ft_home_team_win]]-Table3[[#This Row],[Margin/3]]</f>
        <v>0.31556775509426055</v>
      </c>
      <c r="BH1093">
        <f>1/Table3[[#This Row],[odds_ft_draw]]-Table3[[#This Row],[Margin/3]]</f>
        <v>0.26924763157393111</v>
      </c>
      <c r="BI1093">
        <f>1/Table3[[#This Row],[odds_ft_away_team_win]]-Table3[[#This Row],[Margin/3]]</f>
        <v>0.41518461333180839</v>
      </c>
      <c r="BJ1093">
        <f>MROUND(Table3[[#This Row],[ProbH]]*100,2)/100</f>
        <v>0.32</v>
      </c>
      <c r="BK1093">
        <v>1.3</v>
      </c>
      <c r="BL1093">
        <v>1.93</v>
      </c>
      <c r="BM1093">
        <v>3.5</v>
      </c>
      <c r="BN1093">
        <v>6</v>
      </c>
      <c r="BO1093">
        <v>1.75</v>
      </c>
      <c r="BP1093">
        <v>2</v>
      </c>
      <c r="BQ1093" t="s">
        <v>723</v>
      </c>
      <c r="BR1093">
        <f>VLOOKUP(Table3[[#This Row],[Reference]],metron,10,FALSE)</f>
        <v>2.5313454284174597</v>
      </c>
      <c r="BS1093">
        <f>VLOOKUP(Table3[[#This Row],[Reference]],metron,11,FALSE)</f>
        <v>1.210167055864918</v>
      </c>
      <c r="BT1093">
        <f>VLOOKUP(Table3[[#This Row],[Reference]],metron,12,FALSE)</f>
        <v>1.3211783725525419</v>
      </c>
      <c r="BU1093">
        <f>VLOOKUP(Table3[[#This Row],[Reference]],metron,13,FALSE)</f>
        <v>0.53135669362084459</v>
      </c>
      <c r="BV1093">
        <f>VLOOKUP(Table3[[#This Row],[Reference]],metron,14,FALSE)</f>
        <v>0.55633423180592989</v>
      </c>
      <c r="BW1093">
        <f>VLOOKUP(Table3[[#This Row],[Reference]],metron,15,FALSE)</f>
        <v>11.21109010712035</v>
      </c>
      <c r="BX1093">
        <f>VLOOKUP(Table3[[#This Row],[Reference]],metron,16,FALSE)</f>
        <v>11.01700787401575</v>
      </c>
      <c r="BY1093">
        <f>VLOOKUP(Table3[[#This Row],[Reference]],metron,17,FALSE)</f>
        <v>4.6792332268370611</v>
      </c>
      <c r="BZ1093">
        <f>VLOOKUP(Table3[[#This Row],[Reference]],metron,18,FALSE)</f>
        <v>4.7080804854679013</v>
      </c>
      <c r="CA1093">
        <f>VLOOKUP(Table3[[#This Row],[Reference]],metron,19,FALSE)</f>
        <v>6.5318568802832893</v>
      </c>
      <c r="CB1093">
        <f>VLOOKUP(Table3[[#This Row],[Reference]],metron,20,FALSE)</f>
        <v>6.3089273885478487</v>
      </c>
      <c r="CC1093">
        <f>VLOOKUP(Table3[[#This Row],[Reference]],metron,21,FALSE)</f>
        <v>12.72547770700637</v>
      </c>
      <c r="CD1093">
        <f>VLOOKUP(Table3[[#This Row],[Reference]],metron,22,FALSE)</f>
        <v>13.06847133757962</v>
      </c>
      <c r="CE1093">
        <f>VLOOKUP(Table3[[#This Row],[Reference]],metron,23,FALSE)</f>
        <v>1.6902356902356901</v>
      </c>
      <c r="CF1093">
        <f>VLOOKUP(Table3[[#This Row],[Reference]],metron,24,FALSE)</f>
        <v>1.8050198959289869</v>
      </c>
      <c r="CG1093">
        <f>VLOOKUP(Table3[[#This Row],[Reference]],metron,25,FALSE)</f>
        <v>0.105907560453015</v>
      </c>
      <c r="CH1093">
        <f>VLOOKUP(Table3[[#This Row],[Reference]],metron,26,FALSE)</f>
        <v>0.1141720232629324</v>
      </c>
    </row>
    <row r="1094" spans="1:86" hidden="1" x14ac:dyDescent="0.45">
      <c r="A1094">
        <v>1645408800</v>
      </c>
      <c r="B1094" t="s">
        <v>1589</v>
      </c>
      <c r="C1094" t="s">
        <v>64</v>
      </c>
      <c r="D1094" t="s">
        <v>65</v>
      </c>
      <c r="E1094" t="s">
        <v>677</v>
      </c>
      <c r="F1094" t="s">
        <v>682</v>
      </c>
      <c r="G1094" t="s">
        <v>65</v>
      </c>
      <c r="H1094">
        <v>6</v>
      </c>
      <c r="I1094">
        <v>1.71</v>
      </c>
      <c r="J1094">
        <v>1.38</v>
      </c>
      <c r="K1094">
        <v>1.55</v>
      </c>
      <c r="L1094">
        <v>1.1000000000000001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U1094">
        <v>2</v>
      </c>
      <c r="V1094">
        <v>4</v>
      </c>
      <c r="W1094">
        <v>2</v>
      </c>
      <c r="X1094">
        <v>0</v>
      </c>
      <c r="Y1094">
        <v>1</v>
      </c>
      <c r="Z1094">
        <v>0</v>
      </c>
      <c r="AA1094">
        <v>1</v>
      </c>
      <c r="AB1094">
        <v>1</v>
      </c>
      <c r="AC1094">
        <v>0</v>
      </c>
      <c r="AD1094">
        <v>1</v>
      </c>
      <c r="AE1094">
        <v>6</v>
      </c>
      <c r="AF1094">
        <v>13</v>
      </c>
      <c r="AG1094">
        <v>5</v>
      </c>
      <c r="AH1094">
        <v>8</v>
      </c>
      <c r="AI1094">
        <v>1</v>
      </c>
      <c r="AJ1094">
        <v>5</v>
      </c>
      <c r="AK1094">
        <v>7</v>
      </c>
      <c r="AL1094">
        <v>13</v>
      </c>
      <c r="AM1094">
        <v>50</v>
      </c>
      <c r="AN1094">
        <v>50</v>
      </c>
      <c r="AO1094">
        <v>0</v>
      </c>
      <c r="AP1094">
        <v>0</v>
      </c>
      <c r="AQ1094">
        <v>1.98</v>
      </c>
      <c r="AR1094">
        <v>38</v>
      </c>
      <c r="AS1094">
        <v>64</v>
      </c>
      <c r="AT1094">
        <v>34</v>
      </c>
      <c r="AU1094">
        <v>12</v>
      </c>
      <c r="AV1094">
        <v>0</v>
      </c>
      <c r="AW1094">
        <v>15</v>
      </c>
      <c r="AX1094">
        <v>60</v>
      </c>
      <c r="AY1094">
        <v>26</v>
      </c>
      <c r="AZ1094">
        <v>86</v>
      </c>
      <c r="BA1094">
        <v>8.27</v>
      </c>
      <c r="BB1094">
        <v>5.38</v>
      </c>
      <c r="BC1094">
        <v>1.97</v>
      </c>
      <c r="BD1094">
        <v>3.25</v>
      </c>
      <c r="BE1094">
        <v>3.7</v>
      </c>
      <c r="BF1094">
        <f>(1/BC1094+1/BD1094+1/BE1094-1)/3</f>
        <v>2.8525597053515799E-2</v>
      </c>
      <c r="BG1094">
        <f>1/Table3[[#This Row],[odds_ft_home_team_win]]-Table3[[#This Row],[Margin/3]]</f>
        <v>0.47908861614445369</v>
      </c>
      <c r="BH1094">
        <f>1/Table3[[#This Row],[odds_ft_draw]]-Table3[[#This Row],[Margin/3]]</f>
        <v>0.27916671063879189</v>
      </c>
      <c r="BI1094">
        <f>1/Table3[[#This Row],[odds_ft_away_team_win]]-Table3[[#This Row],[Margin/3]]</f>
        <v>0.24174467321675444</v>
      </c>
      <c r="BJ1094">
        <f>MROUND(Table3[[#This Row],[ProbH]]*100,2)/100</f>
        <v>0.48</v>
      </c>
      <c r="BK1094">
        <v>1.44</v>
      </c>
      <c r="BL1094">
        <v>2.3199999999999998</v>
      </c>
      <c r="BM1094">
        <v>4.5</v>
      </c>
      <c r="BN1094">
        <v>8</v>
      </c>
      <c r="BO1094">
        <v>2</v>
      </c>
      <c r="BP1094">
        <v>1.75</v>
      </c>
      <c r="BQ1094" t="s">
        <v>733</v>
      </c>
      <c r="BR1094">
        <f>VLOOKUP(Table3[[#This Row],[Reference]],metron,10,FALSE)</f>
        <v>2.5271929824561399</v>
      </c>
      <c r="BS1094">
        <f>VLOOKUP(Table3[[#This Row],[Reference]],metron,11,FALSE)</f>
        <v>1.510877192982456</v>
      </c>
      <c r="BT1094">
        <f>VLOOKUP(Table3[[#This Row],[Reference]],metron,12,FALSE)</f>
        <v>1.0163157894736841</v>
      </c>
      <c r="BU1094">
        <f>VLOOKUP(Table3[[#This Row],[Reference]],metron,13,FALSE)</f>
        <v>0.67350877192982461</v>
      </c>
      <c r="BV1094">
        <f>VLOOKUP(Table3[[#This Row],[Reference]],metron,14,FALSE)</f>
        <v>0.4442105263157895</v>
      </c>
      <c r="BW1094">
        <f>VLOOKUP(Table3[[#This Row],[Reference]],metron,15,FALSE)</f>
        <v>12.80980392156863</v>
      </c>
      <c r="BX1094">
        <f>VLOOKUP(Table3[[#This Row],[Reference]],metron,16,FALSE)</f>
        <v>9.6872549019607845</v>
      </c>
      <c r="BY1094">
        <f>VLOOKUP(Table3[[#This Row],[Reference]],metron,17,FALSE)</f>
        <v>5.6491169610129957</v>
      </c>
      <c r="BZ1094">
        <f>VLOOKUP(Table3[[#This Row],[Reference]],metron,18,FALSE)</f>
        <v>4.1379540153282237</v>
      </c>
      <c r="CA1094">
        <f>VLOOKUP(Table3[[#This Row],[Reference]],metron,19,FALSE)</f>
        <v>7.1606869605556343</v>
      </c>
      <c r="CB1094">
        <f>VLOOKUP(Table3[[#This Row],[Reference]],metron,20,FALSE)</f>
        <v>5.5493008866325608</v>
      </c>
      <c r="CC1094">
        <f>VLOOKUP(Table3[[#This Row],[Reference]],metron,21,FALSE)</f>
        <v>12.9029029029029</v>
      </c>
      <c r="CD1094">
        <f>VLOOKUP(Table3[[#This Row],[Reference]],metron,22,FALSE)</f>
        <v>13.75508842175509</v>
      </c>
      <c r="CE1094">
        <f>VLOOKUP(Table3[[#This Row],[Reference]],metron,23,FALSE)</f>
        <v>1.5287356321839081</v>
      </c>
      <c r="CF1094">
        <f>VLOOKUP(Table3[[#This Row],[Reference]],metron,24,FALSE)</f>
        <v>1.9664750957854411</v>
      </c>
      <c r="CG1094">
        <f>VLOOKUP(Table3[[#This Row],[Reference]],metron,25,FALSE)</f>
        <v>8.8441890166028103E-2</v>
      </c>
      <c r="CH1094">
        <f>VLOOKUP(Table3[[#This Row],[Reference]],metron,26,FALSE)</f>
        <v>0.13409961685823751</v>
      </c>
    </row>
    <row r="1095" spans="1:86" hidden="1" x14ac:dyDescent="0.45">
      <c r="A1095">
        <v>1645750800</v>
      </c>
      <c r="B1095" t="s">
        <v>1590</v>
      </c>
      <c r="C1095" t="s">
        <v>64</v>
      </c>
      <c r="D1095" t="s">
        <v>65</v>
      </c>
      <c r="E1095" t="s">
        <v>693</v>
      </c>
      <c r="F1095" t="s">
        <v>699</v>
      </c>
      <c r="G1095" t="s">
        <v>65</v>
      </c>
      <c r="H1095">
        <v>7</v>
      </c>
      <c r="I1095">
        <v>1.36</v>
      </c>
      <c r="J1095">
        <v>0.45</v>
      </c>
      <c r="K1095">
        <v>1.89</v>
      </c>
      <c r="L1095">
        <v>0.72</v>
      </c>
      <c r="M1095">
        <v>3</v>
      </c>
      <c r="N1095">
        <v>1</v>
      </c>
      <c r="O1095">
        <v>4</v>
      </c>
      <c r="P1095">
        <v>3</v>
      </c>
      <c r="Q1095">
        <v>2</v>
      </c>
      <c r="R1095">
        <v>1</v>
      </c>
      <c r="S1095" t="s">
        <v>1591</v>
      </c>
      <c r="T1095" t="s">
        <v>142</v>
      </c>
      <c r="U1095">
        <v>3</v>
      </c>
      <c r="V1095">
        <v>1</v>
      </c>
      <c r="W1095">
        <v>2</v>
      </c>
      <c r="X1095">
        <v>0</v>
      </c>
      <c r="Y1095">
        <v>4</v>
      </c>
      <c r="Z1095">
        <v>0</v>
      </c>
      <c r="AA1095">
        <v>0</v>
      </c>
      <c r="AB1095">
        <v>2</v>
      </c>
      <c r="AC1095">
        <v>1</v>
      </c>
      <c r="AD1095">
        <v>3</v>
      </c>
      <c r="AE1095">
        <v>12</v>
      </c>
      <c r="AF1095">
        <v>10</v>
      </c>
      <c r="AG1095">
        <v>5</v>
      </c>
      <c r="AH1095">
        <v>4</v>
      </c>
      <c r="AI1095">
        <v>7</v>
      </c>
      <c r="AJ1095">
        <v>6</v>
      </c>
      <c r="AK1095">
        <v>22</v>
      </c>
      <c r="AL1095">
        <v>10</v>
      </c>
      <c r="AM1095">
        <v>58</v>
      </c>
      <c r="AN1095">
        <v>42</v>
      </c>
      <c r="AO1095">
        <v>1.42</v>
      </c>
      <c r="AP1095">
        <v>1.1599999999999999</v>
      </c>
      <c r="AQ1095">
        <v>2.41</v>
      </c>
      <c r="AR1095">
        <v>46</v>
      </c>
      <c r="AS1095">
        <v>78</v>
      </c>
      <c r="AT1095">
        <v>41</v>
      </c>
      <c r="AU1095">
        <v>18</v>
      </c>
      <c r="AV1095">
        <v>5</v>
      </c>
      <c r="AW1095">
        <v>32</v>
      </c>
      <c r="AX1095">
        <v>73</v>
      </c>
      <c r="AY1095">
        <v>32</v>
      </c>
      <c r="AZ1095">
        <v>64</v>
      </c>
      <c r="BA1095">
        <v>8.09</v>
      </c>
      <c r="BB1095">
        <v>4.91</v>
      </c>
      <c r="BC1095">
        <v>1.66</v>
      </c>
      <c r="BD1095">
        <v>3.85</v>
      </c>
      <c r="BE1095">
        <v>4.55</v>
      </c>
      <c r="BF1095">
        <f>(1/BC1095+1/BD1095+1/BE1095-1)/3</f>
        <v>2.7310039358232174E-2</v>
      </c>
      <c r="BG1095">
        <f>1/Table3[[#This Row],[odds_ft_home_team_win]]-Table3[[#This Row],[Margin/3]]</f>
        <v>0.57509959919598475</v>
      </c>
      <c r="BH1095">
        <f>1/Table3[[#This Row],[odds_ft_draw]]-Table3[[#This Row],[Margin/3]]</f>
        <v>0.23243022038202754</v>
      </c>
      <c r="BI1095">
        <f>1/Table3[[#This Row],[odds_ft_away_team_win]]-Table3[[#This Row],[Margin/3]]</f>
        <v>0.1924701804219876</v>
      </c>
      <c r="BJ1095">
        <f>MROUND(Table3[[#This Row],[ProbH]]*100,2)/100</f>
        <v>0.57999999999999996</v>
      </c>
      <c r="BK1095">
        <v>0</v>
      </c>
      <c r="BL1095">
        <v>1.84</v>
      </c>
      <c r="BM1095">
        <v>0</v>
      </c>
      <c r="BN1095">
        <v>0</v>
      </c>
      <c r="BO1095">
        <v>0</v>
      </c>
      <c r="BP1095">
        <v>0</v>
      </c>
      <c r="BQ1095" t="s">
        <v>698</v>
      </c>
      <c r="BR1095">
        <f>VLOOKUP(Table3[[#This Row],[Reference]],metron,10,FALSE)</f>
        <v>2.6362999299229148</v>
      </c>
      <c r="BS1095">
        <f>VLOOKUP(Table3[[#This Row],[Reference]],metron,11,FALSE)</f>
        <v>1.7619715019855171</v>
      </c>
      <c r="BT1095">
        <f>VLOOKUP(Table3[[#This Row],[Reference]],metron,12,FALSE)</f>
        <v>0.87432842793739785</v>
      </c>
      <c r="BU1095">
        <f>VLOOKUP(Table3[[#This Row],[Reference]],metron,13,FALSE)</f>
        <v>0.78411214953271025</v>
      </c>
      <c r="BV1095">
        <f>VLOOKUP(Table3[[#This Row],[Reference]],metron,14,FALSE)</f>
        <v>0.38060747663551397</v>
      </c>
      <c r="BW1095">
        <f>VLOOKUP(Table3[[#This Row],[Reference]],metron,15,FALSE)</f>
        <v>14.215499378367181</v>
      </c>
      <c r="BX1095">
        <f>VLOOKUP(Table3[[#This Row],[Reference]],metron,16,FALSE)</f>
        <v>8.9523612261806136</v>
      </c>
      <c r="BY1095">
        <f>VLOOKUP(Table3[[#This Row],[Reference]],metron,17,FALSE)</f>
        <v>6.3083121289228163</v>
      </c>
      <c r="BZ1095">
        <f>VLOOKUP(Table3[[#This Row],[Reference]],metron,18,FALSE)</f>
        <v>3.7757524374735061</v>
      </c>
      <c r="CA1095">
        <f>VLOOKUP(Table3[[#This Row],[Reference]],metron,19,FALSE)</f>
        <v>7.9071872494443642</v>
      </c>
      <c r="CB1095">
        <f>VLOOKUP(Table3[[#This Row],[Reference]],metron,20,FALSE)</f>
        <v>5.1766087887071075</v>
      </c>
      <c r="CC1095">
        <f>VLOOKUP(Table3[[#This Row],[Reference]],metron,21,FALSE)</f>
        <v>12.634239592183521</v>
      </c>
      <c r="CD1095">
        <f>VLOOKUP(Table3[[#This Row],[Reference]],metron,22,FALSE)</f>
        <v>13.597706032285471</v>
      </c>
      <c r="CE1095">
        <f>VLOOKUP(Table3[[#This Row],[Reference]],metron,23,FALSE)</f>
        <v>1.365400161681487</v>
      </c>
      <c r="CF1095">
        <f>VLOOKUP(Table3[[#This Row],[Reference]],metron,24,FALSE)</f>
        <v>1.963621665319321</v>
      </c>
      <c r="CG1095">
        <f>VLOOKUP(Table3[[#This Row],[Reference]],metron,25,FALSE)</f>
        <v>7.1544058205335492E-2</v>
      </c>
      <c r="CH1095">
        <f>VLOOKUP(Table3[[#This Row],[Reference]],metron,26,FALSE)</f>
        <v>0.1216653193209378</v>
      </c>
    </row>
    <row r="1096" spans="1:86" hidden="1" x14ac:dyDescent="0.45">
      <c r="A1096">
        <v>1645758300</v>
      </c>
      <c r="B1096" t="s">
        <v>1592</v>
      </c>
      <c r="C1096" t="s">
        <v>64</v>
      </c>
      <c r="D1096" t="s">
        <v>65</v>
      </c>
      <c r="E1096" t="s">
        <v>683</v>
      </c>
      <c r="F1096" t="s">
        <v>705</v>
      </c>
      <c r="G1096" t="s">
        <v>684</v>
      </c>
      <c r="H1096">
        <v>7</v>
      </c>
      <c r="I1096">
        <v>1.27</v>
      </c>
      <c r="J1096">
        <v>1.42</v>
      </c>
      <c r="K1096">
        <v>1.24</v>
      </c>
      <c r="L1096">
        <v>1.29</v>
      </c>
      <c r="M1096">
        <v>1</v>
      </c>
      <c r="N1096">
        <v>1</v>
      </c>
      <c r="O1096">
        <v>2</v>
      </c>
      <c r="P1096">
        <v>1</v>
      </c>
      <c r="Q1096">
        <v>1</v>
      </c>
      <c r="R1096">
        <v>0</v>
      </c>
      <c r="S1096">
        <v>10</v>
      </c>
      <c r="T1096" t="s">
        <v>68</v>
      </c>
      <c r="U1096">
        <v>5</v>
      </c>
      <c r="V1096">
        <v>5</v>
      </c>
      <c r="W1096">
        <v>4</v>
      </c>
      <c r="X1096">
        <v>1</v>
      </c>
      <c r="Y1096">
        <v>1</v>
      </c>
      <c r="Z1096">
        <v>0</v>
      </c>
      <c r="AA1096">
        <v>0</v>
      </c>
      <c r="AB1096">
        <v>5</v>
      </c>
      <c r="AC1096">
        <v>1</v>
      </c>
      <c r="AD1096">
        <v>0</v>
      </c>
      <c r="AE1096">
        <v>6</v>
      </c>
      <c r="AF1096">
        <v>15</v>
      </c>
      <c r="AG1096">
        <v>4</v>
      </c>
      <c r="AH1096">
        <v>8</v>
      </c>
      <c r="AI1096">
        <v>2</v>
      </c>
      <c r="AJ1096">
        <v>7</v>
      </c>
      <c r="AK1096">
        <v>14</v>
      </c>
      <c r="AL1096">
        <v>14</v>
      </c>
      <c r="AM1096">
        <v>39</v>
      </c>
      <c r="AN1096">
        <v>61</v>
      </c>
      <c r="AO1096">
        <v>0.81</v>
      </c>
      <c r="AP1096">
        <v>1.77</v>
      </c>
      <c r="AQ1096">
        <v>2.34</v>
      </c>
      <c r="AR1096">
        <v>30</v>
      </c>
      <c r="AS1096">
        <v>70</v>
      </c>
      <c r="AT1096">
        <v>39</v>
      </c>
      <c r="AU1096">
        <v>26</v>
      </c>
      <c r="AV1096">
        <v>9</v>
      </c>
      <c r="AW1096">
        <v>31</v>
      </c>
      <c r="AX1096">
        <v>78</v>
      </c>
      <c r="AY1096">
        <v>26</v>
      </c>
      <c r="AZ1096">
        <v>74</v>
      </c>
      <c r="BA1096">
        <v>7.51</v>
      </c>
      <c r="BB1096">
        <v>5.22</v>
      </c>
      <c r="BC1096">
        <v>2.4700000000000002</v>
      </c>
      <c r="BD1096">
        <v>3.35</v>
      </c>
      <c r="BE1096">
        <v>2.66</v>
      </c>
      <c r="BF1096">
        <f>(1/BC1096+1/BD1096+1/BE1096-1)/3</f>
        <v>2.6435203968589633E-2</v>
      </c>
      <c r="BG1096">
        <f>1/Table3[[#This Row],[odds_ft_home_team_win]]-Table3[[#This Row],[Margin/3]]</f>
        <v>0.37842309562655208</v>
      </c>
      <c r="BH1096">
        <f>1/Table3[[#This Row],[odds_ft_draw]]-Table3[[#This Row],[Margin/3]]</f>
        <v>0.27207225871797752</v>
      </c>
      <c r="BI1096">
        <f>1/Table3[[#This Row],[odds_ft_away_team_win]]-Table3[[#This Row],[Margin/3]]</f>
        <v>0.34950464565547051</v>
      </c>
      <c r="BJ1096">
        <f>MROUND(Table3[[#This Row],[ProbH]]*100,2)/100</f>
        <v>0.38</v>
      </c>
      <c r="BK1096">
        <v>1.3</v>
      </c>
      <c r="BL1096">
        <v>1.98</v>
      </c>
      <c r="BM1096">
        <v>3.2</v>
      </c>
      <c r="BN1096">
        <v>6</v>
      </c>
      <c r="BO1096">
        <v>1.67</v>
      </c>
      <c r="BP1096">
        <v>2.1</v>
      </c>
      <c r="BQ1096" t="s">
        <v>726</v>
      </c>
      <c r="BR1096">
        <f>VLOOKUP(Table3[[#This Row],[Reference]],metron,10,FALSE)</f>
        <v>2.4900895140664963</v>
      </c>
      <c r="BS1096">
        <f>VLOOKUP(Table3[[#This Row],[Reference]],metron,11,FALSE)</f>
        <v>1.330562659846547</v>
      </c>
      <c r="BT1096">
        <f>VLOOKUP(Table3[[#This Row],[Reference]],metron,12,FALSE)</f>
        <v>1.1595268542199491</v>
      </c>
      <c r="BU1096">
        <f>VLOOKUP(Table3[[#This Row],[Reference]],metron,13,FALSE)</f>
        <v>0.59053607588191415</v>
      </c>
      <c r="BV1096">
        <f>VLOOKUP(Table3[[#This Row],[Reference]],metron,14,FALSE)</f>
        <v>0.50069274219332838</v>
      </c>
      <c r="BW1096">
        <f>VLOOKUP(Table3[[#This Row],[Reference]],metron,15,FALSE)</f>
        <v>11.79715236686391</v>
      </c>
      <c r="BX1096">
        <f>VLOOKUP(Table3[[#This Row],[Reference]],metron,16,FALSE)</f>
        <v>10.317122781065089</v>
      </c>
      <c r="BY1096">
        <f>VLOOKUP(Table3[[#This Row],[Reference]],metron,17,FALSE)</f>
        <v>5.0637025966747622</v>
      </c>
      <c r="BZ1096">
        <f>VLOOKUP(Table3[[#This Row],[Reference]],metron,18,FALSE)</f>
        <v>4.4674014571268454</v>
      </c>
      <c r="CA1096">
        <f>VLOOKUP(Table3[[#This Row],[Reference]],metron,19,FALSE)</f>
        <v>6.7334497701891483</v>
      </c>
      <c r="CB1096">
        <f>VLOOKUP(Table3[[#This Row],[Reference]],metron,20,FALSE)</f>
        <v>5.849721323938244</v>
      </c>
      <c r="CC1096">
        <f>VLOOKUP(Table3[[#This Row],[Reference]],metron,21,FALSE)</f>
        <v>12.89644194756554</v>
      </c>
      <c r="CD1096">
        <f>VLOOKUP(Table3[[#This Row],[Reference]],metron,22,FALSE)</f>
        <v>13.3434456928839</v>
      </c>
      <c r="CE1096">
        <f>VLOOKUP(Table3[[#This Row],[Reference]],metron,23,FALSE)</f>
        <v>1.6144382124117971</v>
      </c>
      <c r="CF1096">
        <f>VLOOKUP(Table3[[#This Row],[Reference]],metron,24,FALSE)</f>
        <v>1.9032024606477289</v>
      </c>
      <c r="CG1096">
        <f>VLOOKUP(Table3[[#This Row],[Reference]],metron,25,FALSE)</f>
        <v>9.372172969060974E-2</v>
      </c>
      <c r="CH1096">
        <f>VLOOKUP(Table3[[#This Row],[Reference]],metron,26,FALSE)</f>
        <v>0.11669983716301791</v>
      </c>
    </row>
    <row r="1097" spans="1:86" hidden="1" x14ac:dyDescent="0.45">
      <c r="A1097">
        <v>1645837200</v>
      </c>
      <c r="B1097" t="s">
        <v>1593</v>
      </c>
      <c r="C1097" t="s">
        <v>64</v>
      </c>
      <c r="D1097" t="s">
        <v>65</v>
      </c>
      <c r="E1097" t="s">
        <v>660</v>
      </c>
      <c r="F1097" t="s">
        <v>667</v>
      </c>
      <c r="G1097" t="s">
        <v>710</v>
      </c>
      <c r="H1097">
        <v>7</v>
      </c>
      <c r="I1097">
        <v>1.2</v>
      </c>
      <c r="J1097">
        <v>1.29</v>
      </c>
      <c r="K1097">
        <v>1.24</v>
      </c>
      <c r="L1097">
        <v>1.4</v>
      </c>
      <c r="M1097">
        <v>0</v>
      </c>
      <c r="N1097">
        <v>1</v>
      </c>
      <c r="O1097">
        <v>1</v>
      </c>
      <c r="P1097">
        <v>1</v>
      </c>
      <c r="Q1097">
        <v>0</v>
      </c>
      <c r="R1097">
        <v>1</v>
      </c>
      <c r="T1097">
        <v>33</v>
      </c>
      <c r="U1097">
        <v>7</v>
      </c>
      <c r="V1097">
        <v>4</v>
      </c>
      <c r="W1097">
        <v>5</v>
      </c>
      <c r="X1097">
        <v>0</v>
      </c>
      <c r="Y1097">
        <v>3</v>
      </c>
      <c r="Z1097">
        <v>0</v>
      </c>
      <c r="AA1097">
        <v>0</v>
      </c>
      <c r="AB1097">
        <v>5</v>
      </c>
      <c r="AC1097">
        <v>0</v>
      </c>
      <c r="AD1097">
        <v>3</v>
      </c>
      <c r="AE1097">
        <v>15</v>
      </c>
      <c r="AF1097">
        <v>9</v>
      </c>
      <c r="AG1097">
        <v>9</v>
      </c>
      <c r="AH1097">
        <v>3</v>
      </c>
      <c r="AI1097">
        <v>6</v>
      </c>
      <c r="AJ1097">
        <v>6</v>
      </c>
      <c r="AK1097">
        <v>22</v>
      </c>
      <c r="AL1097">
        <v>11</v>
      </c>
      <c r="AM1097">
        <v>44</v>
      </c>
      <c r="AN1097">
        <v>56</v>
      </c>
      <c r="AO1097">
        <v>1.87</v>
      </c>
      <c r="AP1097">
        <v>1</v>
      </c>
      <c r="AQ1097">
        <v>2.44</v>
      </c>
      <c r="AR1097">
        <v>33</v>
      </c>
      <c r="AS1097">
        <v>69</v>
      </c>
      <c r="AT1097">
        <v>62</v>
      </c>
      <c r="AU1097">
        <v>17</v>
      </c>
      <c r="AV1097">
        <v>0</v>
      </c>
      <c r="AW1097">
        <v>36</v>
      </c>
      <c r="AX1097">
        <v>67</v>
      </c>
      <c r="AY1097">
        <v>31</v>
      </c>
      <c r="AZ1097">
        <v>82</v>
      </c>
      <c r="BA1097">
        <v>9.7100000000000009</v>
      </c>
      <c r="BB1097">
        <v>3.74</v>
      </c>
      <c r="BC1097">
        <v>2.9</v>
      </c>
      <c r="BD1097">
        <v>3.5</v>
      </c>
      <c r="BE1097">
        <v>2.2999999999999998</v>
      </c>
      <c r="BF1097">
        <f>(1/BC1097+1/BD1097+1/BE1097-1)/3</f>
        <v>2.1774826872278163E-2</v>
      </c>
      <c r="BG1097">
        <f>1/Table3[[#This Row],[odds_ft_home_team_win]]-Table3[[#This Row],[Margin/3]]</f>
        <v>0.32305275933461841</v>
      </c>
      <c r="BH1097">
        <f>1/Table3[[#This Row],[odds_ft_draw]]-Table3[[#This Row],[Margin/3]]</f>
        <v>0.26393945884200753</v>
      </c>
      <c r="BI1097">
        <f>1/Table3[[#This Row],[odds_ft_away_team_win]]-Table3[[#This Row],[Margin/3]]</f>
        <v>0.41300778182337405</v>
      </c>
      <c r="BJ1097">
        <f>MROUND(Table3[[#This Row],[ProbH]]*100,2)/100</f>
        <v>0.32</v>
      </c>
      <c r="BK1097">
        <v>1.28</v>
      </c>
      <c r="BL1097">
        <v>1.83</v>
      </c>
      <c r="BM1097">
        <v>3.2</v>
      </c>
      <c r="BN1097">
        <v>5.5</v>
      </c>
      <c r="BO1097">
        <v>1.67</v>
      </c>
      <c r="BP1097">
        <v>2.1</v>
      </c>
      <c r="BQ1097" t="s">
        <v>664</v>
      </c>
      <c r="BR1097">
        <f>VLOOKUP(Table3[[#This Row],[Reference]],metron,10,FALSE)</f>
        <v>2.5313454284174597</v>
      </c>
      <c r="BS1097">
        <f>VLOOKUP(Table3[[#This Row],[Reference]],metron,11,FALSE)</f>
        <v>1.210167055864918</v>
      </c>
      <c r="BT1097">
        <f>VLOOKUP(Table3[[#This Row],[Reference]],metron,12,FALSE)</f>
        <v>1.3211783725525419</v>
      </c>
      <c r="BU1097">
        <f>VLOOKUP(Table3[[#This Row],[Reference]],metron,13,FALSE)</f>
        <v>0.53135669362084459</v>
      </c>
      <c r="BV1097">
        <f>VLOOKUP(Table3[[#This Row],[Reference]],metron,14,FALSE)</f>
        <v>0.55633423180592989</v>
      </c>
      <c r="BW1097">
        <f>VLOOKUP(Table3[[#This Row],[Reference]],metron,15,FALSE)</f>
        <v>11.21109010712035</v>
      </c>
      <c r="BX1097">
        <f>VLOOKUP(Table3[[#This Row],[Reference]],metron,16,FALSE)</f>
        <v>11.01700787401575</v>
      </c>
      <c r="BY1097">
        <f>VLOOKUP(Table3[[#This Row],[Reference]],metron,17,FALSE)</f>
        <v>4.6792332268370611</v>
      </c>
      <c r="BZ1097">
        <f>VLOOKUP(Table3[[#This Row],[Reference]],metron,18,FALSE)</f>
        <v>4.7080804854679013</v>
      </c>
      <c r="CA1097">
        <f>VLOOKUP(Table3[[#This Row],[Reference]],metron,19,FALSE)</f>
        <v>6.5318568802832893</v>
      </c>
      <c r="CB1097">
        <f>VLOOKUP(Table3[[#This Row],[Reference]],metron,20,FALSE)</f>
        <v>6.3089273885478487</v>
      </c>
      <c r="CC1097">
        <f>VLOOKUP(Table3[[#This Row],[Reference]],metron,21,FALSE)</f>
        <v>12.72547770700637</v>
      </c>
      <c r="CD1097">
        <f>VLOOKUP(Table3[[#This Row],[Reference]],metron,22,FALSE)</f>
        <v>13.06847133757962</v>
      </c>
      <c r="CE1097">
        <f>VLOOKUP(Table3[[#This Row],[Reference]],metron,23,FALSE)</f>
        <v>1.6902356902356901</v>
      </c>
      <c r="CF1097">
        <f>VLOOKUP(Table3[[#This Row],[Reference]],metron,24,FALSE)</f>
        <v>1.8050198959289869</v>
      </c>
      <c r="CG1097">
        <f>VLOOKUP(Table3[[#This Row],[Reference]],metron,25,FALSE)</f>
        <v>0.105907560453015</v>
      </c>
      <c r="CH1097">
        <f>VLOOKUP(Table3[[#This Row],[Reference]],metron,26,FALSE)</f>
        <v>0.1141720232629324</v>
      </c>
    </row>
    <row r="1098" spans="1:86" hidden="1" x14ac:dyDescent="0.45">
      <c r="A1098">
        <v>1645844400</v>
      </c>
      <c r="B1098" t="s">
        <v>1594</v>
      </c>
      <c r="C1098" t="s">
        <v>64</v>
      </c>
      <c r="D1098" t="s">
        <v>65</v>
      </c>
      <c r="E1098" t="s">
        <v>689</v>
      </c>
      <c r="F1098" t="s">
        <v>661</v>
      </c>
      <c r="G1098" t="s">
        <v>65</v>
      </c>
      <c r="H1098">
        <v>7</v>
      </c>
      <c r="I1098">
        <v>1.36</v>
      </c>
      <c r="J1098">
        <v>1.38</v>
      </c>
      <c r="K1098">
        <v>0.88</v>
      </c>
      <c r="L1098">
        <v>1.48</v>
      </c>
      <c r="M1098">
        <v>2</v>
      </c>
      <c r="N1098">
        <v>3</v>
      </c>
      <c r="O1098">
        <v>5</v>
      </c>
      <c r="P1098">
        <v>3</v>
      </c>
      <c r="Q1098">
        <v>0</v>
      </c>
      <c r="R1098">
        <v>3</v>
      </c>
      <c r="S1098" t="s">
        <v>71</v>
      </c>
      <c r="T1098" t="s">
        <v>1595</v>
      </c>
      <c r="U1098">
        <v>3</v>
      </c>
      <c r="V1098">
        <v>7</v>
      </c>
      <c r="W1098">
        <v>2</v>
      </c>
      <c r="X1098">
        <v>0</v>
      </c>
      <c r="Y1098">
        <v>3</v>
      </c>
      <c r="Z1098">
        <v>0</v>
      </c>
      <c r="AA1098">
        <v>0</v>
      </c>
      <c r="AB1098">
        <v>2</v>
      </c>
      <c r="AC1098">
        <v>0</v>
      </c>
      <c r="AD1098">
        <v>3</v>
      </c>
      <c r="AE1098">
        <v>6</v>
      </c>
      <c r="AF1098">
        <v>9</v>
      </c>
      <c r="AG1098">
        <v>3</v>
      </c>
      <c r="AH1098">
        <v>6</v>
      </c>
      <c r="AI1098">
        <v>3</v>
      </c>
      <c r="AJ1098">
        <v>3</v>
      </c>
      <c r="AK1098">
        <v>12</v>
      </c>
      <c r="AL1098">
        <v>15</v>
      </c>
      <c r="AM1098">
        <v>40</v>
      </c>
      <c r="AN1098">
        <v>60</v>
      </c>
      <c r="AO1098">
        <v>0.83</v>
      </c>
      <c r="AP1098">
        <v>1.28</v>
      </c>
      <c r="AQ1098">
        <v>2.5299999999999998</v>
      </c>
      <c r="AR1098">
        <v>67</v>
      </c>
      <c r="AS1098">
        <v>83</v>
      </c>
      <c r="AT1098">
        <v>59</v>
      </c>
      <c r="AU1098">
        <v>21</v>
      </c>
      <c r="AV1098">
        <v>0</v>
      </c>
      <c r="AW1098">
        <v>47</v>
      </c>
      <c r="AX1098">
        <v>75</v>
      </c>
      <c r="AY1098">
        <v>45</v>
      </c>
      <c r="AZ1098">
        <v>74</v>
      </c>
      <c r="BA1098">
        <v>7.17</v>
      </c>
      <c r="BB1098">
        <v>5.1100000000000003</v>
      </c>
      <c r="BC1098">
        <v>3.15</v>
      </c>
      <c r="BD1098">
        <v>3.15</v>
      </c>
      <c r="BE1098">
        <v>2.2000000000000002</v>
      </c>
      <c r="BF1098">
        <f>(1/BC1098+1/BD1098+1/BE1098-1)/3</f>
        <v>2.9822029822029823E-2</v>
      </c>
      <c r="BG1098">
        <f>1/Table3[[#This Row],[odds_ft_home_team_win]]-Table3[[#This Row],[Margin/3]]</f>
        <v>0.28763828763828764</v>
      </c>
      <c r="BH1098">
        <f>1/Table3[[#This Row],[odds_ft_draw]]-Table3[[#This Row],[Margin/3]]</f>
        <v>0.28763828763828764</v>
      </c>
      <c r="BI1098">
        <f>1/Table3[[#This Row],[odds_ft_away_team_win]]-Table3[[#This Row],[Margin/3]]</f>
        <v>0.42472342472342473</v>
      </c>
      <c r="BJ1098">
        <f>MROUND(Table3[[#This Row],[ProbH]]*100,2)/100</f>
        <v>0.28000000000000003</v>
      </c>
      <c r="BK1098">
        <v>1.36</v>
      </c>
      <c r="BL1098">
        <v>1.9</v>
      </c>
      <c r="BM1098">
        <v>4</v>
      </c>
      <c r="BN1098">
        <v>7</v>
      </c>
      <c r="BO1098">
        <v>1.8</v>
      </c>
      <c r="BP1098">
        <v>1.95</v>
      </c>
      <c r="BQ1098" t="s">
        <v>713</v>
      </c>
      <c r="BR1098">
        <f>VLOOKUP(Table3[[#This Row],[Reference]],metron,10,FALSE)</f>
        <v>2.5445607358071678</v>
      </c>
      <c r="BS1098">
        <f>VLOOKUP(Table3[[#This Row],[Reference]],metron,11,FALSE)</f>
        <v>1.128766254360926</v>
      </c>
      <c r="BT1098">
        <f>VLOOKUP(Table3[[#This Row],[Reference]],metron,12,FALSE)</f>
        <v>1.415794481446242</v>
      </c>
      <c r="BU1098">
        <f>VLOOKUP(Table3[[#This Row],[Reference]],metron,13,FALSE)</f>
        <v>0.49635267998731369</v>
      </c>
      <c r="BV1098">
        <f>VLOOKUP(Table3[[#This Row],[Reference]],metron,14,FALSE)</f>
        <v>0.61084681255946716</v>
      </c>
      <c r="BW1098">
        <f>VLOOKUP(Table3[[#This Row],[Reference]],metron,15,FALSE)</f>
        <v>11.04442036836403</v>
      </c>
      <c r="BX1098">
        <f>VLOOKUP(Table3[[#This Row],[Reference]],metron,16,FALSE)</f>
        <v>11.38840736728061</v>
      </c>
      <c r="BY1098">
        <f>VLOOKUP(Table3[[#This Row],[Reference]],metron,17,FALSE)</f>
        <v>4.5379574003276897</v>
      </c>
      <c r="BZ1098">
        <f>VLOOKUP(Table3[[#This Row],[Reference]],metron,18,FALSE)</f>
        <v>4.8481703986892413</v>
      </c>
      <c r="CA1098">
        <f>VLOOKUP(Table3[[#This Row],[Reference]],metron,19,FALSE)</f>
        <v>6.5064629680363399</v>
      </c>
      <c r="CB1098">
        <f>VLOOKUP(Table3[[#This Row],[Reference]],metron,20,FALSE)</f>
        <v>6.540236968591369</v>
      </c>
      <c r="CC1098">
        <f>VLOOKUP(Table3[[#This Row],[Reference]],metron,21,FALSE)</f>
        <v>13.117582417582421</v>
      </c>
      <c r="CD1098">
        <f>VLOOKUP(Table3[[#This Row],[Reference]],metron,22,FALSE)</f>
        <v>13.28241758241758</v>
      </c>
      <c r="CE1098">
        <f>VLOOKUP(Table3[[#This Row],[Reference]],metron,23,FALSE)</f>
        <v>1.792592592592593</v>
      </c>
      <c r="CF1098">
        <f>VLOOKUP(Table3[[#This Row],[Reference]],metron,24,FALSE)</f>
        <v>1.806980433632998</v>
      </c>
      <c r="CG1098">
        <f>VLOOKUP(Table3[[#This Row],[Reference]],metron,25,FALSE)</f>
        <v>0.1047065044949762</v>
      </c>
      <c r="CH1098">
        <f>VLOOKUP(Table3[[#This Row],[Reference]],metron,26,FALSE)</f>
        <v>0.1073506081438392</v>
      </c>
    </row>
    <row r="1099" spans="1:86" x14ac:dyDescent="0.45">
      <c r="A1099">
        <v>1645844760</v>
      </c>
      <c r="B1099" t="s">
        <v>1596</v>
      </c>
      <c r="C1099" t="s">
        <v>64</v>
      </c>
      <c r="D1099" t="s">
        <v>65</v>
      </c>
      <c r="E1099" t="s">
        <v>676</v>
      </c>
      <c r="F1099" t="s">
        <v>677</v>
      </c>
      <c r="G1099" t="s">
        <v>731</v>
      </c>
      <c r="H1099">
        <v>7</v>
      </c>
      <c r="I1099">
        <v>1.25</v>
      </c>
      <c r="J1099">
        <v>1.71</v>
      </c>
      <c r="K1099">
        <v>1.35</v>
      </c>
      <c r="L1099">
        <v>1.68</v>
      </c>
      <c r="M1099">
        <v>2</v>
      </c>
      <c r="N1099">
        <v>0</v>
      </c>
      <c r="O1099">
        <v>2</v>
      </c>
      <c r="P1099">
        <v>2</v>
      </c>
      <c r="Q1099">
        <v>2</v>
      </c>
      <c r="R1099">
        <v>0</v>
      </c>
      <c r="S1099" t="s">
        <v>140</v>
      </c>
      <c r="U1099">
        <v>1</v>
      </c>
      <c r="V1099">
        <v>6</v>
      </c>
      <c r="W1099">
        <v>1</v>
      </c>
      <c r="X1099">
        <v>0</v>
      </c>
      <c r="Y1099">
        <v>1</v>
      </c>
      <c r="Z1099">
        <v>1</v>
      </c>
      <c r="AA1099">
        <v>0</v>
      </c>
      <c r="AB1099">
        <v>1</v>
      </c>
      <c r="AC1099">
        <v>1</v>
      </c>
      <c r="AD1099">
        <v>1</v>
      </c>
      <c r="AE1099">
        <v>12</v>
      </c>
      <c r="AF1099">
        <v>5</v>
      </c>
      <c r="AG1099">
        <v>6</v>
      </c>
      <c r="AH1099">
        <v>0</v>
      </c>
      <c r="AI1099">
        <v>6</v>
      </c>
      <c r="AJ1099">
        <v>5</v>
      </c>
      <c r="AK1099">
        <v>13</v>
      </c>
      <c r="AL1099">
        <v>10</v>
      </c>
      <c r="AM1099">
        <v>47</v>
      </c>
      <c r="AN1099">
        <v>53</v>
      </c>
      <c r="AO1099">
        <v>1.43</v>
      </c>
      <c r="AP1099">
        <v>0.72</v>
      </c>
      <c r="AQ1099">
        <v>2.11</v>
      </c>
      <c r="AR1099">
        <v>51</v>
      </c>
      <c r="AS1099">
        <v>62</v>
      </c>
      <c r="AT1099">
        <v>27</v>
      </c>
      <c r="AU1099">
        <v>16</v>
      </c>
      <c r="AV1099">
        <v>11</v>
      </c>
      <c r="AW1099">
        <v>19</v>
      </c>
      <c r="AX1099">
        <v>69</v>
      </c>
      <c r="AY1099">
        <v>31</v>
      </c>
      <c r="AZ1099">
        <v>66</v>
      </c>
      <c r="BA1099">
        <v>10.01</v>
      </c>
      <c r="BB1099">
        <v>4.1399999999999997</v>
      </c>
      <c r="BC1099">
        <v>3.6</v>
      </c>
      <c r="BD1099">
        <v>3.05</v>
      </c>
      <c r="BE1099">
        <v>2.08</v>
      </c>
      <c r="BF1099">
        <f>(1/BC1099+1/BD1099+1/BE1099-1)/3</f>
        <v>2.8805287002008278E-2</v>
      </c>
      <c r="BG1099">
        <f>1/Table3[[#This Row],[odds_ft_home_team_win]]-Table3[[#This Row],[Margin/3]]</f>
        <v>0.24897249077576952</v>
      </c>
      <c r="BH1099">
        <f>1/Table3[[#This Row],[odds_ft_draw]]-Table3[[#This Row],[Margin/3]]</f>
        <v>0.29906356545700813</v>
      </c>
      <c r="BI1099">
        <f>1/Table3[[#This Row],[odds_ft_away_team_win]]-Table3[[#This Row],[Margin/3]]</f>
        <v>0.45196394376722243</v>
      </c>
      <c r="BJ1099">
        <f>MROUND(Table3[[#This Row],[ProbH]]*100,2)/100</f>
        <v>0.24</v>
      </c>
      <c r="BK1099">
        <v>1.53</v>
      </c>
      <c r="BL1099">
        <v>2.16</v>
      </c>
      <c r="BM1099">
        <v>4.33</v>
      </c>
      <c r="BN1099">
        <v>8</v>
      </c>
      <c r="BO1099">
        <v>1.95</v>
      </c>
      <c r="BP1099">
        <v>1.8</v>
      </c>
      <c r="BQ1099" t="s">
        <v>680</v>
      </c>
      <c r="BR1099">
        <f>VLOOKUP(Table3[[#This Row],[Reference]],metron,10,FALSE)</f>
        <v>2.6014437689969609</v>
      </c>
      <c r="BS1099">
        <f>VLOOKUP(Table3[[#This Row],[Reference]],metron,11,FALSE)</f>
        <v>1.067249240121581</v>
      </c>
      <c r="BT1099">
        <f>VLOOKUP(Table3[[#This Row],[Reference]],metron,12,FALSE)</f>
        <v>1.53419452887538</v>
      </c>
      <c r="BU1099">
        <f>VLOOKUP(Table3[[#This Row],[Reference]],metron,13,FALSE)</f>
        <v>0.45589353612167299</v>
      </c>
      <c r="BV1099">
        <f>VLOOKUP(Table3[[#This Row],[Reference]],metron,14,FALSE)</f>
        <v>0.65133079847908748</v>
      </c>
      <c r="BW1099">
        <f>VLOOKUP(Table3[[#This Row],[Reference]],metron,15,FALSE)</f>
        <v>10.75886524822695</v>
      </c>
      <c r="BX1099">
        <f>VLOOKUP(Table3[[#This Row],[Reference]],metron,16,FALSE)</f>
        <v>12.46679561573179</v>
      </c>
      <c r="BY1099">
        <f>VLOOKUP(Table3[[#This Row],[Reference]],metron,17,FALSE)</f>
        <v>4.1157347204161248</v>
      </c>
      <c r="BZ1099">
        <f>VLOOKUP(Table3[[#This Row],[Reference]],metron,18,FALSE)</f>
        <v>5.1072821846553964</v>
      </c>
      <c r="CA1099">
        <f>VLOOKUP(Table3[[#This Row],[Reference]],metron,19,FALSE)</f>
        <v>6.6431305278108255</v>
      </c>
      <c r="CB1099">
        <f>VLOOKUP(Table3[[#This Row],[Reference]],metron,20,FALSE)</f>
        <v>7.3595134310763939</v>
      </c>
      <c r="CC1099">
        <f>VLOOKUP(Table3[[#This Row],[Reference]],metron,21,FALSE)</f>
        <v>13.11140235910878</v>
      </c>
      <c r="CD1099">
        <f>VLOOKUP(Table3[[#This Row],[Reference]],metron,22,FALSE)</f>
        <v>12.93184796854522</v>
      </c>
      <c r="CE1099">
        <f>VLOOKUP(Table3[[#This Row],[Reference]],metron,23,FALSE)</f>
        <v>1.8341677096370459</v>
      </c>
      <c r="CF1099">
        <f>VLOOKUP(Table3[[#This Row],[Reference]],metron,24,FALSE)</f>
        <v>1.7903629536921151</v>
      </c>
      <c r="CG1099">
        <f>VLOOKUP(Table3[[#This Row],[Reference]],metron,25,FALSE)</f>
        <v>0.1095118898623279</v>
      </c>
      <c r="CH1099">
        <f>VLOOKUP(Table3[[#This Row],[Reference]],metron,26,FALSE)</f>
        <v>9.3241551939924908E-2</v>
      </c>
    </row>
    <row r="1100" spans="1:86" hidden="1" x14ac:dyDescent="0.45">
      <c r="A1100">
        <v>1645916760</v>
      </c>
      <c r="B1100" t="s">
        <v>1597</v>
      </c>
      <c r="C1100" t="s">
        <v>64</v>
      </c>
      <c r="D1100" t="s">
        <v>65</v>
      </c>
      <c r="E1100" t="s">
        <v>704</v>
      </c>
      <c r="F1100" t="s">
        <v>688</v>
      </c>
      <c r="G1100" t="s">
        <v>720</v>
      </c>
      <c r="H1100">
        <v>7</v>
      </c>
      <c r="I1100">
        <v>1.55</v>
      </c>
      <c r="J1100">
        <v>1.31</v>
      </c>
      <c r="K1100">
        <v>1.79</v>
      </c>
      <c r="L1100">
        <v>1.25</v>
      </c>
      <c r="M1100">
        <v>0</v>
      </c>
      <c r="N1100">
        <v>2</v>
      </c>
      <c r="O1100">
        <v>2</v>
      </c>
      <c r="P1100">
        <v>1</v>
      </c>
      <c r="Q1100">
        <v>0</v>
      </c>
      <c r="R1100">
        <v>1</v>
      </c>
      <c r="T1100" t="s">
        <v>1598</v>
      </c>
      <c r="U1100">
        <v>11</v>
      </c>
      <c r="V1100">
        <v>2</v>
      </c>
      <c r="W1100">
        <v>3</v>
      </c>
      <c r="X1100">
        <v>0</v>
      </c>
      <c r="Y1100">
        <v>1</v>
      </c>
      <c r="Z1100">
        <v>0</v>
      </c>
      <c r="AA1100">
        <v>1</v>
      </c>
      <c r="AB1100">
        <v>2</v>
      </c>
      <c r="AC1100">
        <v>0</v>
      </c>
      <c r="AD1100">
        <v>1</v>
      </c>
      <c r="AE1100">
        <v>18</v>
      </c>
      <c r="AF1100">
        <v>8</v>
      </c>
      <c r="AG1100">
        <v>9</v>
      </c>
      <c r="AH1100">
        <v>4</v>
      </c>
      <c r="AI1100">
        <v>9</v>
      </c>
      <c r="AJ1100">
        <v>4</v>
      </c>
      <c r="AK1100">
        <v>16</v>
      </c>
      <c r="AL1100">
        <v>13</v>
      </c>
      <c r="AM1100">
        <v>59</v>
      </c>
      <c r="AN1100">
        <v>41</v>
      </c>
      <c r="AO1100">
        <v>2.31</v>
      </c>
      <c r="AP1100">
        <v>0.92</v>
      </c>
      <c r="AQ1100">
        <v>1.98</v>
      </c>
      <c r="AR1100">
        <v>41</v>
      </c>
      <c r="AS1100">
        <v>59</v>
      </c>
      <c r="AT1100">
        <v>36</v>
      </c>
      <c r="AU1100">
        <v>25</v>
      </c>
      <c r="AV1100">
        <v>4</v>
      </c>
      <c r="AW1100">
        <v>12</v>
      </c>
      <c r="AX1100">
        <v>55</v>
      </c>
      <c r="AY1100">
        <v>37</v>
      </c>
      <c r="AZ1100">
        <v>63</v>
      </c>
      <c r="BA1100">
        <v>7.96</v>
      </c>
      <c r="BB1100">
        <v>5.07</v>
      </c>
      <c r="BC1100">
        <v>1.82</v>
      </c>
      <c r="BD1100">
        <v>3.5</v>
      </c>
      <c r="BE1100">
        <v>4.05</v>
      </c>
      <c r="BF1100">
        <f>(1/BC1100+1/BD1100+1/BE1100-1)/3</f>
        <v>2.7359471803916218E-2</v>
      </c>
      <c r="BG1100">
        <f>1/Table3[[#This Row],[odds_ft_home_team_win]]-Table3[[#This Row],[Margin/3]]</f>
        <v>0.52209107764663321</v>
      </c>
      <c r="BH1100">
        <f>1/Table3[[#This Row],[odds_ft_draw]]-Table3[[#This Row],[Margin/3]]</f>
        <v>0.25835481391036946</v>
      </c>
      <c r="BI1100">
        <f>1/Table3[[#This Row],[odds_ft_away_team_win]]-Table3[[#This Row],[Margin/3]]</f>
        <v>0.21955410844299739</v>
      </c>
      <c r="BJ1100">
        <f>MROUND(Table3[[#This Row],[ProbH]]*100,2)/100</f>
        <v>0.52</v>
      </c>
      <c r="BK1100">
        <v>1.33</v>
      </c>
      <c r="BL1100">
        <v>1.95</v>
      </c>
      <c r="BM1100">
        <v>3.75</v>
      </c>
      <c r="BN1100">
        <v>7</v>
      </c>
      <c r="BO1100">
        <v>2</v>
      </c>
      <c r="BP1100">
        <v>1.75</v>
      </c>
      <c r="BQ1100" t="s">
        <v>1255</v>
      </c>
      <c r="BR1100">
        <f>VLOOKUP(Table3[[#This Row],[Reference]],metron,10,FALSE)</f>
        <v>2.5967403582378576</v>
      </c>
      <c r="BS1100">
        <f>VLOOKUP(Table3[[#This Row],[Reference]],metron,11,FALSE)</f>
        <v>1.625948039373891</v>
      </c>
      <c r="BT1100">
        <f>VLOOKUP(Table3[[#This Row],[Reference]],metron,12,FALSE)</f>
        <v>0.97079231886396644</v>
      </c>
      <c r="BU1100">
        <f>VLOOKUP(Table3[[#This Row],[Reference]],metron,13,FALSE)</f>
        <v>0.71433182698515174</v>
      </c>
      <c r="BV1100">
        <f>VLOOKUP(Table3[[#This Row],[Reference]],metron,14,FALSE)</f>
        <v>0.43011620400258233</v>
      </c>
      <c r="BW1100">
        <f>VLOOKUP(Table3[[#This Row],[Reference]],metron,15,FALSE)</f>
        <v>13.39951055368614</v>
      </c>
      <c r="BX1100">
        <f>VLOOKUP(Table3[[#This Row],[Reference]],metron,16,FALSE)</f>
        <v>9.4252064851636579</v>
      </c>
      <c r="BY1100">
        <f>VLOOKUP(Table3[[#This Row],[Reference]],metron,17,FALSE)</f>
        <v>5.7628422023992618</v>
      </c>
      <c r="BZ1100">
        <f>VLOOKUP(Table3[[#This Row],[Reference]],metron,18,FALSE)</f>
        <v>3.9375576745616732</v>
      </c>
      <c r="CA1100">
        <f>VLOOKUP(Table3[[#This Row],[Reference]],metron,19,FALSE)</f>
        <v>7.636668351286878</v>
      </c>
      <c r="CB1100">
        <f>VLOOKUP(Table3[[#This Row],[Reference]],metron,20,FALSE)</f>
        <v>5.4876488106019847</v>
      </c>
      <c r="CC1100">
        <f>VLOOKUP(Table3[[#This Row],[Reference]],metron,21,FALSE)</f>
        <v>12.460420531849101</v>
      </c>
      <c r="CD1100">
        <f>VLOOKUP(Table3[[#This Row],[Reference]],metron,22,FALSE)</f>
        <v>13.44897959183673</v>
      </c>
      <c r="CE1100">
        <f>VLOOKUP(Table3[[#This Row],[Reference]],metron,23,FALSE)</f>
        <v>1.462202380952381</v>
      </c>
      <c r="CF1100">
        <f>VLOOKUP(Table3[[#This Row],[Reference]],metron,24,FALSE)</f>
        <v>2.01547619047619</v>
      </c>
      <c r="CG1100">
        <f>VLOOKUP(Table3[[#This Row],[Reference]],metron,25,FALSE)</f>
        <v>7.7380952380952384E-2</v>
      </c>
      <c r="CH1100">
        <f>VLOOKUP(Table3[[#This Row],[Reference]],metron,26,FALSE)</f>
        <v>0.13754093480202439</v>
      </c>
    </row>
    <row r="1101" spans="1:86" hidden="1" x14ac:dyDescent="0.45">
      <c r="A1101">
        <v>1645923600</v>
      </c>
      <c r="B1101" t="s">
        <v>1599</v>
      </c>
      <c r="C1101" t="s">
        <v>64</v>
      </c>
      <c r="D1101" t="s">
        <v>65</v>
      </c>
      <c r="E1101" t="s">
        <v>666</v>
      </c>
      <c r="F1101" t="s">
        <v>700</v>
      </c>
      <c r="G1101" t="s">
        <v>673</v>
      </c>
      <c r="H1101">
        <v>7</v>
      </c>
      <c r="I1101">
        <v>1.36</v>
      </c>
      <c r="J1101">
        <v>1.64</v>
      </c>
      <c r="K1101">
        <v>1.47</v>
      </c>
      <c r="L1101">
        <v>1.42</v>
      </c>
      <c r="M1101">
        <v>2</v>
      </c>
      <c r="N1101">
        <v>3</v>
      </c>
      <c r="O1101">
        <v>5</v>
      </c>
      <c r="P1101">
        <v>2</v>
      </c>
      <c r="Q1101">
        <v>2</v>
      </c>
      <c r="R1101">
        <v>0</v>
      </c>
      <c r="S1101" t="s">
        <v>1600</v>
      </c>
      <c r="T1101" t="s">
        <v>1601</v>
      </c>
      <c r="U1101">
        <v>3</v>
      </c>
      <c r="V1101">
        <v>5</v>
      </c>
      <c r="W1101">
        <v>4</v>
      </c>
      <c r="X1101">
        <v>1</v>
      </c>
      <c r="Y1101">
        <v>1</v>
      </c>
      <c r="Z1101">
        <v>0</v>
      </c>
      <c r="AA1101">
        <v>1</v>
      </c>
      <c r="AB1101">
        <v>4</v>
      </c>
      <c r="AC1101">
        <v>1</v>
      </c>
      <c r="AD1101">
        <v>0</v>
      </c>
      <c r="AE1101">
        <v>12</v>
      </c>
      <c r="AF1101">
        <v>9</v>
      </c>
      <c r="AG1101">
        <v>5</v>
      </c>
      <c r="AH1101">
        <v>3</v>
      </c>
      <c r="AI1101">
        <v>7</v>
      </c>
      <c r="AJ1101">
        <v>6</v>
      </c>
      <c r="AK1101">
        <v>5</v>
      </c>
      <c r="AL1101">
        <v>15</v>
      </c>
      <c r="AM1101">
        <v>51</v>
      </c>
      <c r="AN1101">
        <v>49</v>
      </c>
      <c r="AO1101">
        <v>1.43</v>
      </c>
      <c r="AP1101">
        <v>0.99</v>
      </c>
      <c r="AQ1101">
        <v>2.19</v>
      </c>
      <c r="AR1101">
        <v>41</v>
      </c>
      <c r="AS1101">
        <v>82</v>
      </c>
      <c r="AT1101">
        <v>28</v>
      </c>
      <c r="AU1101">
        <v>9</v>
      </c>
      <c r="AV1101">
        <v>0</v>
      </c>
      <c r="AW1101">
        <v>27</v>
      </c>
      <c r="AX1101">
        <v>73</v>
      </c>
      <c r="AY1101">
        <v>41</v>
      </c>
      <c r="AZ1101">
        <v>73</v>
      </c>
      <c r="BA1101">
        <v>8.91</v>
      </c>
      <c r="BB1101">
        <v>5.82</v>
      </c>
      <c r="BC1101">
        <v>2.2799999999999998</v>
      </c>
      <c r="BD1101">
        <v>3.45</v>
      </c>
      <c r="BE1101">
        <v>2.85</v>
      </c>
      <c r="BF1101">
        <f>(1/BC1101+1/BD1101+1/BE1101-1)/3</f>
        <v>2.6442918891431466E-2</v>
      </c>
      <c r="BG1101">
        <f>1/Table3[[#This Row],[odds_ft_home_team_win]]-Table3[[#This Row],[Margin/3]]</f>
        <v>0.41215357233663874</v>
      </c>
      <c r="BH1101">
        <f>1/Table3[[#This Row],[odds_ft_draw]]-Table3[[#This Row],[Margin/3]]</f>
        <v>0.26341215357233666</v>
      </c>
      <c r="BI1101">
        <f>1/Table3[[#This Row],[odds_ft_away_team_win]]-Table3[[#This Row],[Margin/3]]</f>
        <v>0.32443427409102465</v>
      </c>
      <c r="BJ1101">
        <f>MROUND(Table3[[#This Row],[ProbH]]*100,2)/100</f>
        <v>0.42</v>
      </c>
      <c r="BK1101">
        <v>1.44</v>
      </c>
      <c r="BL1101">
        <v>2</v>
      </c>
      <c r="BM1101">
        <v>4.5</v>
      </c>
      <c r="BN1101">
        <v>7.5</v>
      </c>
      <c r="BO1101">
        <v>2</v>
      </c>
      <c r="BP1101">
        <v>1.75</v>
      </c>
      <c r="BQ1101" t="s">
        <v>669</v>
      </c>
      <c r="BR1101">
        <f>VLOOKUP(Table3[[#This Row],[Reference]],metron,10,FALSE)</f>
        <v>2.4884649511978703</v>
      </c>
      <c r="BS1101">
        <f>VLOOKUP(Table3[[#This Row],[Reference]],metron,11,FALSE)</f>
        <v>1.396960958296362</v>
      </c>
      <c r="BT1101">
        <f>VLOOKUP(Table3[[#This Row],[Reference]],metron,12,FALSE)</f>
        <v>1.091503992901508</v>
      </c>
      <c r="BU1101">
        <f>VLOOKUP(Table3[[#This Row],[Reference]],metron,13,FALSE)</f>
        <v>0.60765391014975045</v>
      </c>
      <c r="BV1101">
        <f>VLOOKUP(Table3[[#This Row],[Reference]],metron,14,FALSE)</f>
        <v>0.47276760953965608</v>
      </c>
      <c r="BW1101">
        <f>VLOOKUP(Table3[[#This Row],[Reference]],metron,15,FALSE)</f>
        <v>12.29504785684561</v>
      </c>
      <c r="BX1101">
        <f>VLOOKUP(Table3[[#This Row],[Reference]],metron,16,FALSE)</f>
        <v>10.047232625884311</v>
      </c>
      <c r="BY1101">
        <f>VLOOKUP(Table3[[#This Row],[Reference]],metron,17,FALSE)</f>
        <v>5.2917192097519967</v>
      </c>
      <c r="BZ1101">
        <f>VLOOKUP(Table3[[#This Row],[Reference]],metron,18,FALSE)</f>
        <v>4.2580916351408158</v>
      </c>
      <c r="CA1101">
        <f>VLOOKUP(Table3[[#This Row],[Reference]],metron,19,FALSE)</f>
        <v>7.0033286470936131</v>
      </c>
      <c r="CB1101">
        <f>VLOOKUP(Table3[[#This Row],[Reference]],metron,20,FALSE)</f>
        <v>5.789140990743495</v>
      </c>
      <c r="CC1101">
        <f>VLOOKUP(Table3[[#This Row],[Reference]],metron,21,FALSE)</f>
        <v>12.77041895895049</v>
      </c>
      <c r="CD1101">
        <f>VLOOKUP(Table3[[#This Row],[Reference]],metron,22,FALSE)</f>
        <v>13.411129919593741</v>
      </c>
      <c r="CE1101">
        <f>VLOOKUP(Table3[[#This Row],[Reference]],metron,23,FALSE)</f>
        <v>1.556141062018646</v>
      </c>
      <c r="CF1101">
        <f>VLOOKUP(Table3[[#This Row],[Reference]],metron,24,FALSE)</f>
        <v>1.9114308877178761</v>
      </c>
      <c r="CG1101">
        <f>VLOOKUP(Table3[[#This Row],[Reference]],metron,25,FALSE)</f>
        <v>8.4920956627482766E-2</v>
      </c>
      <c r="CH1101">
        <f>VLOOKUP(Table3[[#This Row],[Reference]],metron,26,FALSE)</f>
        <v>0.1323469801378192</v>
      </c>
    </row>
    <row r="1102" spans="1:86" hidden="1" x14ac:dyDescent="0.45">
      <c r="A1102">
        <v>1645930800</v>
      </c>
      <c r="B1102" t="s">
        <v>1602</v>
      </c>
      <c r="C1102" t="s">
        <v>64</v>
      </c>
      <c r="D1102" t="s">
        <v>65</v>
      </c>
      <c r="E1102" t="s">
        <v>682</v>
      </c>
      <c r="F1102" t="s">
        <v>694</v>
      </c>
      <c r="G1102" t="s">
        <v>735</v>
      </c>
      <c r="H1102">
        <v>7</v>
      </c>
      <c r="I1102">
        <v>1.57</v>
      </c>
      <c r="J1102">
        <v>1.42</v>
      </c>
      <c r="K1102">
        <v>1.58</v>
      </c>
      <c r="L1102">
        <v>1.53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U1102">
        <v>5</v>
      </c>
      <c r="V1102">
        <v>5</v>
      </c>
      <c r="W1102">
        <v>1</v>
      </c>
      <c r="X1102">
        <v>1</v>
      </c>
      <c r="Y1102">
        <v>1</v>
      </c>
      <c r="Z1102">
        <v>0</v>
      </c>
      <c r="AA1102">
        <v>0</v>
      </c>
      <c r="AB1102">
        <v>2</v>
      </c>
      <c r="AC1102">
        <v>0</v>
      </c>
      <c r="AD1102">
        <v>1</v>
      </c>
      <c r="AE1102">
        <v>8</v>
      </c>
      <c r="AF1102">
        <v>12</v>
      </c>
      <c r="AG1102">
        <v>3</v>
      </c>
      <c r="AH1102">
        <v>5</v>
      </c>
      <c r="AI1102">
        <v>5</v>
      </c>
      <c r="AJ1102">
        <v>7</v>
      </c>
      <c r="AK1102">
        <v>16</v>
      </c>
      <c r="AL1102">
        <v>14</v>
      </c>
      <c r="AM1102">
        <v>48</v>
      </c>
      <c r="AN1102">
        <v>52</v>
      </c>
      <c r="AO1102">
        <v>0.92</v>
      </c>
      <c r="AP1102">
        <v>1.48</v>
      </c>
      <c r="AQ1102">
        <v>2.27</v>
      </c>
      <c r="AR1102">
        <v>52</v>
      </c>
      <c r="AS1102">
        <v>62</v>
      </c>
      <c r="AT1102">
        <v>46</v>
      </c>
      <c r="AU1102">
        <v>23</v>
      </c>
      <c r="AV1102">
        <v>11</v>
      </c>
      <c r="AW1102">
        <v>40</v>
      </c>
      <c r="AX1102">
        <v>62</v>
      </c>
      <c r="AY1102">
        <v>26</v>
      </c>
      <c r="AZ1102">
        <v>58</v>
      </c>
      <c r="BA1102">
        <v>9.2899999999999991</v>
      </c>
      <c r="BB1102">
        <v>4.8899999999999997</v>
      </c>
      <c r="BC1102">
        <v>2.67</v>
      </c>
      <c r="BD1102">
        <v>3.55</v>
      </c>
      <c r="BE1102">
        <v>2.37</v>
      </c>
      <c r="BF1102">
        <f>(1/BC1102+1/BD1102+1/BE1102-1)/3</f>
        <v>2.6054301440368393E-2</v>
      </c>
      <c r="BG1102">
        <f>1/Table3[[#This Row],[odds_ft_home_team_win]]-Table3[[#This Row],[Margin/3]]</f>
        <v>0.34847753376562413</v>
      </c>
      <c r="BH1102">
        <f>1/Table3[[#This Row],[odds_ft_draw]]-Table3[[#This Row],[Margin/3]]</f>
        <v>0.25563583940470203</v>
      </c>
      <c r="BI1102">
        <f>1/Table3[[#This Row],[odds_ft_away_team_win]]-Table3[[#This Row],[Margin/3]]</f>
        <v>0.39588662682967374</v>
      </c>
      <c r="BJ1102">
        <f>MROUND(Table3[[#This Row],[ProbH]]*100,2)/100</f>
        <v>0.34</v>
      </c>
      <c r="BK1102">
        <v>1.28</v>
      </c>
      <c r="BL1102">
        <v>1.95</v>
      </c>
      <c r="BM1102">
        <v>3.3</v>
      </c>
      <c r="BN1102">
        <v>5.5</v>
      </c>
      <c r="BO1102">
        <v>1.7</v>
      </c>
      <c r="BP1102">
        <v>2.0499999999999998</v>
      </c>
      <c r="BQ1102" t="s">
        <v>675</v>
      </c>
      <c r="BR1102">
        <f>VLOOKUP(Table3[[#This Row],[Reference]],metron,10,FALSE)</f>
        <v>2.5229727551184897</v>
      </c>
      <c r="BS1102">
        <f>VLOOKUP(Table3[[#This Row],[Reference]],metron,11,FALSE)</f>
        <v>1.228921489601805</v>
      </c>
      <c r="BT1102">
        <f>VLOOKUP(Table3[[#This Row],[Reference]],metron,12,FALSE)</f>
        <v>1.2940512655166849</v>
      </c>
      <c r="BU1102">
        <f>VLOOKUP(Table3[[#This Row],[Reference]],metron,13,FALSE)</f>
        <v>0.53240890035472432</v>
      </c>
      <c r="BV1102">
        <f>VLOOKUP(Table3[[#This Row],[Reference]],metron,14,FALSE)</f>
        <v>0.56514027732989358</v>
      </c>
      <c r="BW1102">
        <f>VLOOKUP(Table3[[#This Row],[Reference]],metron,15,FALSE)</f>
        <v>11.417888124439131</v>
      </c>
      <c r="BX1102">
        <f>VLOOKUP(Table3[[#This Row],[Reference]],metron,16,FALSE)</f>
        <v>10.76308704756207</v>
      </c>
      <c r="BY1102">
        <f>VLOOKUP(Table3[[#This Row],[Reference]],metron,17,FALSE)</f>
        <v>4.8317672021824798</v>
      </c>
      <c r="BZ1102">
        <f>VLOOKUP(Table3[[#This Row],[Reference]],metron,18,FALSE)</f>
        <v>4.6698999696877843</v>
      </c>
      <c r="CA1102">
        <f>VLOOKUP(Table3[[#This Row],[Reference]],metron,19,FALSE)</f>
        <v>6.5861209222566508</v>
      </c>
      <c r="CB1102">
        <f>VLOOKUP(Table3[[#This Row],[Reference]],metron,20,FALSE)</f>
        <v>6.093187077874286</v>
      </c>
      <c r="CC1102">
        <f>VLOOKUP(Table3[[#This Row],[Reference]],metron,21,FALSE)</f>
        <v>12.685679611650491</v>
      </c>
      <c r="CD1102">
        <f>VLOOKUP(Table3[[#This Row],[Reference]],metron,22,FALSE)</f>
        <v>13.02639563106796</v>
      </c>
      <c r="CE1102">
        <f>VLOOKUP(Table3[[#This Row],[Reference]],metron,23,FALSE)</f>
        <v>1.6481211768132831</v>
      </c>
      <c r="CF1102">
        <f>VLOOKUP(Table3[[#This Row],[Reference]],metron,24,FALSE)</f>
        <v>1.8572676958928049</v>
      </c>
      <c r="CG1102">
        <f>VLOOKUP(Table3[[#This Row],[Reference]],metron,25,FALSE)</f>
        <v>9.641712787649287E-2</v>
      </c>
      <c r="CH1102">
        <f>VLOOKUP(Table3[[#This Row],[Reference]],metron,26,FALSE)</f>
        <v>0.11302068161957469</v>
      </c>
    </row>
    <row r="1103" spans="1:86" hidden="1" x14ac:dyDescent="0.45">
      <c r="A1103">
        <v>1646010000</v>
      </c>
      <c r="B1103" t="s">
        <v>1603</v>
      </c>
      <c r="C1103" t="s">
        <v>64</v>
      </c>
      <c r="D1103" t="s">
        <v>65</v>
      </c>
      <c r="E1103" t="s">
        <v>671</v>
      </c>
      <c r="F1103" t="s">
        <v>672</v>
      </c>
      <c r="G1103" t="s">
        <v>678</v>
      </c>
      <c r="H1103">
        <v>7</v>
      </c>
      <c r="I1103">
        <v>1.5</v>
      </c>
      <c r="J1103">
        <v>1.08</v>
      </c>
      <c r="K1103">
        <v>1.25</v>
      </c>
      <c r="L1103">
        <v>1.1100000000000001</v>
      </c>
      <c r="M1103">
        <v>1</v>
      </c>
      <c r="N1103">
        <v>2</v>
      </c>
      <c r="O1103">
        <v>3</v>
      </c>
      <c r="P1103">
        <v>1</v>
      </c>
      <c r="Q1103">
        <v>0</v>
      </c>
      <c r="R1103">
        <v>1</v>
      </c>
      <c r="S1103">
        <v>64</v>
      </c>
      <c r="T1103" t="s">
        <v>1604</v>
      </c>
      <c r="U1103">
        <v>12</v>
      </c>
      <c r="V1103">
        <v>8</v>
      </c>
      <c r="W1103">
        <v>2</v>
      </c>
      <c r="X1103">
        <v>0</v>
      </c>
      <c r="Y1103">
        <v>3</v>
      </c>
      <c r="Z1103">
        <v>0</v>
      </c>
      <c r="AA1103">
        <v>0</v>
      </c>
      <c r="AB1103">
        <v>2</v>
      </c>
      <c r="AC1103">
        <v>1</v>
      </c>
      <c r="AD1103">
        <v>2</v>
      </c>
      <c r="AE1103">
        <v>16</v>
      </c>
      <c r="AF1103">
        <v>15</v>
      </c>
      <c r="AG1103">
        <v>11</v>
      </c>
      <c r="AH1103">
        <v>7</v>
      </c>
      <c r="AI1103">
        <v>5</v>
      </c>
      <c r="AJ1103">
        <v>8</v>
      </c>
      <c r="AK1103">
        <v>12</v>
      </c>
      <c r="AL1103">
        <v>13</v>
      </c>
      <c r="AM1103">
        <v>57</v>
      </c>
      <c r="AN1103">
        <v>43</v>
      </c>
      <c r="AO1103">
        <v>2.2200000000000002</v>
      </c>
      <c r="AP1103">
        <v>1.72</v>
      </c>
      <c r="AQ1103">
        <v>2.5</v>
      </c>
      <c r="AR1103">
        <v>59</v>
      </c>
      <c r="AS1103">
        <v>83</v>
      </c>
      <c r="AT1103">
        <v>46</v>
      </c>
      <c r="AU1103">
        <v>17</v>
      </c>
      <c r="AV1103">
        <v>8</v>
      </c>
      <c r="AW1103">
        <v>29</v>
      </c>
      <c r="AX1103">
        <v>80</v>
      </c>
      <c r="AY1103">
        <v>42</v>
      </c>
      <c r="AZ1103">
        <v>84</v>
      </c>
      <c r="BA1103">
        <v>11.17</v>
      </c>
      <c r="BB1103">
        <v>5.16</v>
      </c>
      <c r="BC1103">
        <v>2</v>
      </c>
      <c r="BD1103">
        <v>3</v>
      </c>
      <c r="BE1103">
        <v>3.5</v>
      </c>
      <c r="BF1103">
        <f>(1/BC1103+1/BD1103+1/BE1103-1)/3</f>
        <v>3.9682539682539687E-2</v>
      </c>
      <c r="BG1103">
        <f>1/Table3[[#This Row],[odds_ft_home_team_win]]-Table3[[#This Row],[Margin/3]]</f>
        <v>0.46031746031746029</v>
      </c>
      <c r="BH1103">
        <f>1/Table3[[#This Row],[odds_ft_draw]]-Table3[[#This Row],[Margin/3]]</f>
        <v>0.29365079365079361</v>
      </c>
      <c r="BI1103">
        <f>1/Table3[[#This Row],[odds_ft_away_team_win]]-Table3[[#This Row],[Margin/3]]</f>
        <v>0.24603174603174602</v>
      </c>
      <c r="BJ1103">
        <f>MROUND(Table3[[#This Row],[ProbH]]*100,2)/100</f>
        <v>0.46</v>
      </c>
      <c r="BK1103">
        <v>1.38</v>
      </c>
      <c r="BL1103">
        <v>2.15</v>
      </c>
      <c r="BM1103">
        <v>4</v>
      </c>
      <c r="BN1103">
        <v>7.5</v>
      </c>
      <c r="BO1103">
        <v>1.95</v>
      </c>
      <c r="BP1103">
        <v>1.8</v>
      </c>
      <c r="BQ1103" t="s">
        <v>770</v>
      </c>
      <c r="BR1103">
        <f>VLOOKUP(Table3[[#This Row],[Reference]],metron,10,FALSE)</f>
        <v>2.5405629139072849</v>
      </c>
      <c r="BS1103">
        <f>VLOOKUP(Table3[[#This Row],[Reference]],metron,11,FALSE)</f>
        <v>1.4888836329233679</v>
      </c>
      <c r="BT1103">
        <f>VLOOKUP(Table3[[#This Row],[Reference]],metron,12,FALSE)</f>
        <v>1.0516792809839171</v>
      </c>
      <c r="BU1103">
        <f>VLOOKUP(Table3[[#This Row],[Reference]],metron,13,FALSE)</f>
        <v>0.64581362346263005</v>
      </c>
      <c r="BV1103">
        <f>VLOOKUP(Table3[[#This Row],[Reference]],metron,14,FALSE)</f>
        <v>0.45364238410596031</v>
      </c>
      <c r="BW1103">
        <f>VLOOKUP(Table3[[#This Row],[Reference]],metron,15,FALSE)</f>
        <v>12.686892177589851</v>
      </c>
      <c r="BX1103">
        <f>VLOOKUP(Table3[[#This Row],[Reference]],metron,16,FALSE)</f>
        <v>9.8059196617336148</v>
      </c>
      <c r="BY1103">
        <f>VLOOKUP(Table3[[#This Row],[Reference]],metron,17,FALSE)</f>
        <v>5.3198121263877027</v>
      </c>
      <c r="BZ1103">
        <f>VLOOKUP(Table3[[#This Row],[Reference]],metron,18,FALSE)</f>
        <v>4.0954312553373189</v>
      </c>
      <c r="CA1103">
        <f>VLOOKUP(Table3[[#This Row],[Reference]],metron,19,FALSE)</f>
        <v>7.3670800512021479</v>
      </c>
      <c r="CB1103">
        <f>VLOOKUP(Table3[[#This Row],[Reference]],metron,20,FALSE)</f>
        <v>5.710488406396296</v>
      </c>
      <c r="CC1103">
        <f>VLOOKUP(Table3[[#This Row],[Reference]],metron,21,FALSE)</f>
        <v>13.0488908033599</v>
      </c>
      <c r="CD1103">
        <f>VLOOKUP(Table3[[#This Row],[Reference]],metron,22,FALSE)</f>
        <v>13.714839543398661</v>
      </c>
      <c r="CE1103">
        <f>VLOOKUP(Table3[[#This Row],[Reference]],metron,23,FALSE)</f>
        <v>1.567523459812322</v>
      </c>
      <c r="CF1103">
        <f>VLOOKUP(Table3[[#This Row],[Reference]],metron,24,FALSE)</f>
        <v>1.951040391676867</v>
      </c>
      <c r="CG1103">
        <f>VLOOKUP(Table3[[#This Row],[Reference]],metron,25,FALSE)</f>
        <v>8.3027335781313744E-2</v>
      </c>
      <c r="CH1103">
        <f>VLOOKUP(Table3[[#This Row],[Reference]],metron,26,FALSE)</f>
        <v>0.13117095063239501</v>
      </c>
    </row>
    <row r="1104" spans="1:86" hidden="1" x14ac:dyDescent="0.45">
      <c r="A1104">
        <v>1646182800</v>
      </c>
      <c r="B1104" t="s">
        <v>1605</v>
      </c>
      <c r="C1104" t="s">
        <v>64</v>
      </c>
      <c r="D1104" t="s">
        <v>65</v>
      </c>
      <c r="E1104" t="s">
        <v>705</v>
      </c>
      <c r="F1104" t="s">
        <v>676</v>
      </c>
      <c r="G1104" t="s">
        <v>65</v>
      </c>
      <c r="H1104">
        <v>8</v>
      </c>
      <c r="I1104">
        <v>1.45</v>
      </c>
      <c r="J1104">
        <v>0.45</v>
      </c>
      <c r="K1104">
        <v>1.17</v>
      </c>
      <c r="L1104">
        <v>0.53</v>
      </c>
      <c r="M1104">
        <v>1</v>
      </c>
      <c r="N1104">
        <v>2</v>
      </c>
      <c r="O1104">
        <v>3</v>
      </c>
      <c r="P1104">
        <v>2</v>
      </c>
      <c r="Q1104">
        <v>1</v>
      </c>
      <c r="R1104">
        <v>1</v>
      </c>
      <c r="S1104">
        <v>39</v>
      </c>
      <c r="T1104" t="s">
        <v>1606</v>
      </c>
      <c r="U1104">
        <v>9</v>
      </c>
      <c r="V1104">
        <v>1</v>
      </c>
      <c r="W1104">
        <v>3</v>
      </c>
      <c r="X1104">
        <v>0</v>
      </c>
      <c r="Y1104">
        <v>4</v>
      </c>
      <c r="Z1104">
        <v>0</v>
      </c>
      <c r="AA1104">
        <v>2</v>
      </c>
      <c r="AB1104">
        <v>1</v>
      </c>
      <c r="AC1104">
        <v>3</v>
      </c>
      <c r="AD1104">
        <v>1</v>
      </c>
      <c r="AE1104">
        <v>10</v>
      </c>
      <c r="AF1104">
        <v>4</v>
      </c>
      <c r="AG1104">
        <v>2</v>
      </c>
      <c r="AH1104">
        <v>2</v>
      </c>
      <c r="AI1104">
        <v>8</v>
      </c>
      <c r="AJ1104">
        <v>2</v>
      </c>
      <c r="AK1104">
        <v>7</v>
      </c>
      <c r="AL1104">
        <v>9</v>
      </c>
      <c r="AM1104">
        <v>64</v>
      </c>
      <c r="AN1104">
        <v>36</v>
      </c>
      <c r="AO1104">
        <v>1.18</v>
      </c>
      <c r="AP1104">
        <v>0.54</v>
      </c>
      <c r="AQ1104">
        <v>2.96</v>
      </c>
      <c r="AR1104">
        <v>73</v>
      </c>
      <c r="AS1104">
        <v>96</v>
      </c>
      <c r="AT1104">
        <v>59</v>
      </c>
      <c r="AU1104">
        <v>36</v>
      </c>
      <c r="AV1104">
        <v>9</v>
      </c>
      <c r="AW1104">
        <v>41</v>
      </c>
      <c r="AX1104">
        <v>78</v>
      </c>
      <c r="AY1104">
        <v>50</v>
      </c>
      <c r="AZ1104">
        <v>82</v>
      </c>
      <c r="BA1104">
        <v>7.63</v>
      </c>
      <c r="BB1104">
        <v>5.55</v>
      </c>
      <c r="BC1104">
        <v>1.9</v>
      </c>
      <c r="BD1104">
        <v>3.15</v>
      </c>
      <c r="BE1104">
        <v>3.47</v>
      </c>
      <c r="BF1104">
        <f>(1/BC1104+1/BD1104+1/BE1104-1)/3</f>
        <v>4.3986848324782502E-2</v>
      </c>
      <c r="BG1104">
        <f>1/Table3[[#This Row],[odds_ft_home_team_win]]-Table3[[#This Row],[Margin/3]]</f>
        <v>0.48232894114890168</v>
      </c>
      <c r="BH1104">
        <f>1/Table3[[#This Row],[odds_ft_draw]]-Table3[[#This Row],[Margin/3]]</f>
        <v>0.27347346913553494</v>
      </c>
      <c r="BI1104">
        <f>1/Table3[[#This Row],[odds_ft_away_team_win]]-Table3[[#This Row],[Margin/3]]</f>
        <v>0.24419758971556332</v>
      </c>
      <c r="BJ1104">
        <f>MROUND(Table3[[#This Row],[ProbH]]*100,2)/100</f>
        <v>0.48</v>
      </c>
      <c r="BK1104">
        <v>1.36</v>
      </c>
      <c r="BL1104">
        <v>1.99</v>
      </c>
      <c r="BM1104">
        <v>3.75</v>
      </c>
      <c r="BN1104">
        <v>7</v>
      </c>
      <c r="BO1104">
        <v>1.91</v>
      </c>
      <c r="BP1104">
        <v>1.91</v>
      </c>
      <c r="BQ1104" t="s">
        <v>723</v>
      </c>
      <c r="BR1104">
        <f>VLOOKUP(Table3[[#This Row],[Reference]],metron,10,FALSE)</f>
        <v>2.5271929824561399</v>
      </c>
      <c r="BS1104">
        <f>VLOOKUP(Table3[[#This Row],[Reference]],metron,11,FALSE)</f>
        <v>1.510877192982456</v>
      </c>
      <c r="BT1104">
        <f>VLOOKUP(Table3[[#This Row],[Reference]],metron,12,FALSE)</f>
        <v>1.0163157894736841</v>
      </c>
      <c r="BU1104">
        <f>VLOOKUP(Table3[[#This Row],[Reference]],metron,13,FALSE)</f>
        <v>0.67350877192982461</v>
      </c>
      <c r="BV1104">
        <f>VLOOKUP(Table3[[#This Row],[Reference]],metron,14,FALSE)</f>
        <v>0.4442105263157895</v>
      </c>
      <c r="BW1104">
        <f>VLOOKUP(Table3[[#This Row],[Reference]],metron,15,FALSE)</f>
        <v>12.80980392156863</v>
      </c>
      <c r="BX1104">
        <f>VLOOKUP(Table3[[#This Row],[Reference]],metron,16,FALSE)</f>
        <v>9.6872549019607845</v>
      </c>
      <c r="BY1104">
        <f>VLOOKUP(Table3[[#This Row],[Reference]],metron,17,FALSE)</f>
        <v>5.6491169610129957</v>
      </c>
      <c r="BZ1104">
        <f>VLOOKUP(Table3[[#This Row],[Reference]],metron,18,FALSE)</f>
        <v>4.1379540153282237</v>
      </c>
      <c r="CA1104">
        <f>VLOOKUP(Table3[[#This Row],[Reference]],metron,19,FALSE)</f>
        <v>7.1606869605556343</v>
      </c>
      <c r="CB1104">
        <f>VLOOKUP(Table3[[#This Row],[Reference]],metron,20,FALSE)</f>
        <v>5.5493008866325608</v>
      </c>
      <c r="CC1104">
        <f>VLOOKUP(Table3[[#This Row],[Reference]],metron,21,FALSE)</f>
        <v>12.9029029029029</v>
      </c>
      <c r="CD1104">
        <f>VLOOKUP(Table3[[#This Row],[Reference]],metron,22,FALSE)</f>
        <v>13.75508842175509</v>
      </c>
      <c r="CE1104">
        <f>VLOOKUP(Table3[[#This Row],[Reference]],metron,23,FALSE)</f>
        <v>1.5287356321839081</v>
      </c>
      <c r="CF1104">
        <f>VLOOKUP(Table3[[#This Row],[Reference]],metron,24,FALSE)</f>
        <v>1.9664750957854411</v>
      </c>
      <c r="CG1104">
        <f>VLOOKUP(Table3[[#This Row],[Reference]],metron,25,FALSE)</f>
        <v>8.8441890166028103E-2</v>
      </c>
      <c r="CH1104">
        <f>VLOOKUP(Table3[[#This Row],[Reference]],metron,26,FALSE)</f>
        <v>0.13409961685823751</v>
      </c>
    </row>
    <row r="1105" spans="1:86" hidden="1" x14ac:dyDescent="0.45">
      <c r="A1105">
        <v>1646182800</v>
      </c>
      <c r="B1105" t="s">
        <v>1605</v>
      </c>
      <c r="C1105" t="s">
        <v>64</v>
      </c>
      <c r="D1105" t="s">
        <v>65</v>
      </c>
      <c r="E1105" t="s">
        <v>700</v>
      </c>
      <c r="F1105" t="s">
        <v>689</v>
      </c>
      <c r="G1105" t="s">
        <v>65</v>
      </c>
      <c r="H1105">
        <v>8</v>
      </c>
      <c r="I1105">
        <v>1.6</v>
      </c>
      <c r="J1105">
        <v>0.73</v>
      </c>
      <c r="K1105">
        <v>1.38</v>
      </c>
      <c r="L1105">
        <v>0.71</v>
      </c>
      <c r="M1105">
        <v>1</v>
      </c>
      <c r="N1105">
        <v>1</v>
      </c>
      <c r="O1105">
        <v>2</v>
      </c>
      <c r="P1105">
        <v>0</v>
      </c>
      <c r="Q1105">
        <v>0</v>
      </c>
      <c r="R1105">
        <v>0</v>
      </c>
      <c r="S1105">
        <v>70</v>
      </c>
      <c r="T1105">
        <v>49</v>
      </c>
      <c r="U1105">
        <v>3</v>
      </c>
      <c r="V1105">
        <v>3</v>
      </c>
      <c r="W1105">
        <v>4</v>
      </c>
      <c r="X1105">
        <v>0</v>
      </c>
      <c r="Y1105">
        <v>3</v>
      </c>
      <c r="Z1105">
        <v>0</v>
      </c>
      <c r="AA1105">
        <v>2</v>
      </c>
      <c r="AB1105">
        <v>2</v>
      </c>
      <c r="AC1105">
        <v>1</v>
      </c>
      <c r="AD1105">
        <v>2</v>
      </c>
      <c r="AE1105">
        <v>8</v>
      </c>
      <c r="AF1105">
        <v>3</v>
      </c>
      <c r="AG1105">
        <v>3</v>
      </c>
      <c r="AH1105">
        <v>2</v>
      </c>
      <c r="AI1105">
        <v>5</v>
      </c>
      <c r="AJ1105">
        <v>1</v>
      </c>
      <c r="AK1105">
        <v>20</v>
      </c>
      <c r="AL1105">
        <v>14</v>
      </c>
      <c r="AM1105">
        <v>67</v>
      </c>
      <c r="AN1105">
        <v>33</v>
      </c>
      <c r="AO1105">
        <v>1.1399999999999999</v>
      </c>
      <c r="AP1105">
        <v>0.53</v>
      </c>
      <c r="AQ1105">
        <v>2.14</v>
      </c>
      <c r="AR1105">
        <v>44</v>
      </c>
      <c r="AS1105">
        <v>64</v>
      </c>
      <c r="AT1105">
        <v>30</v>
      </c>
      <c r="AU1105">
        <v>19</v>
      </c>
      <c r="AV1105">
        <v>0</v>
      </c>
      <c r="AW1105">
        <v>26</v>
      </c>
      <c r="AX1105">
        <v>53</v>
      </c>
      <c r="AY1105">
        <v>43</v>
      </c>
      <c r="AZ1105">
        <v>86</v>
      </c>
      <c r="BA1105">
        <v>8.67</v>
      </c>
      <c r="BB1105">
        <v>4.78</v>
      </c>
      <c r="BC1105">
        <v>1.59</v>
      </c>
      <c r="BD1105">
        <v>3.33</v>
      </c>
      <c r="BE1105">
        <v>4.99</v>
      </c>
      <c r="BF1105">
        <f>(1/BC1105+1/BD1105+1/BE1105-1)/3</f>
        <v>4.3210639837856522E-2</v>
      </c>
      <c r="BG1105">
        <f>1/Table3[[#This Row],[odds_ft_home_team_win]]-Table3[[#This Row],[Margin/3]]</f>
        <v>0.58572017777220631</v>
      </c>
      <c r="BH1105">
        <f>1/Table3[[#This Row],[odds_ft_draw]]-Table3[[#This Row],[Margin/3]]</f>
        <v>0.2570896604624438</v>
      </c>
      <c r="BI1105">
        <f>1/Table3[[#This Row],[odds_ft_away_team_win]]-Table3[[#This Row],[Margin/3]]</f>
        <v>0.15719016176534986</v>
      </c>
      <c r="BJ1105">
        <f>MROUND(Table3[[#This Row],[ProbH]]*100,2)/100</f>
        <v>0.57999999999999996</v>
      </c>
      <c r="BK1105">
        <v>1.38</v>
      </c>
      <c r="BL1105">
        <v>2.27</v>
      </c>
      <c r="BM1105">
        <v>4.2</v>
      </c>
      <c r="BN1105">
        <v>7.5</v>
      </c>
      <c r="BO1105">
        <v>2.1</v>
      </c>
      <c r="BP1105">
        <v>1.67</v>
      </c>
      <c r="BQ1105" t="s">
        <v>711</v>
      </c>
      <c r="BR1105">
        <f>VLOOKUP(Table3[[#This Row],[Reference]],metron,10,FALSE)</f>
        <v>2.6362999299229148</v>
      </c>
      <c r="BS1105">
        <f>VLOOKUP(Table3[[#This Row],[Reference]],metron,11,FALSE)</f>
        <v>1.7619715019855171</v>
      </c>
      <c r="BT1105">
        <f>VLOOKUP(Table3[[#This Row],[Reference]],metron,12,FALSE)</f>
        <v>0.87432842793739785</v>
      </c>
      <c r="BU1105">
        <f>VLOOKUP(Table3[[#This Row],[Reference]],metron,13,FALSE)</f>
        <v>0.78411214953271025</v>
      </c>
      <c r="BV1105">
        <f>VLOOKUP(Table3[[#This Row],[Reference]],metron,14,FALSE)</f>
        <v>0.38060747663551397</v>
      </c>
      <c r="BW1105">
        <f>VLOOKUP(Table3[[#This Row],[Reference]],metron,15,FALSE)</f>
        <v>14.215499378367181</v>
      </c>
      <c r="BX1105">
        <f>VLOOKUP(Table3[[#This Row],[Reference]],metron,16,FALSE)</f>
        <v>8.9523612261806136</v>
      </c>
      <c r="BY1105">
        <f>VLOOKUP(Table3[[#This Row],[Reference]],metron,17,FALSE)</f>
        <v>6.3083121289228163</v>
      </c>
      <c r="BZ1105">
        <f>VLOOKUP(Table3[[#This Row],[Reference]],metron,18,FALSE)</f>
        <v>3.7757524374735061</v>
      </c>
      <c r="CA1105">
        <f>VLOOKUP(Table3[[#This Row],[Reference]],metron,19,FALSE)</f>
        <v>7.9071872494443642</v>
      </c>
      <c r="CB1105">
        <f>VLOOKUP(Table3[[#This Row],[Reference]],metron,20,FALSE)</f>
        <v>5.1766087887071075</v>
      </c>
      <c r="CC1105">
        <f>VLOOKUP(Table3[[#This Row],[Reference]],metron,21,FALSE)</f>
        <v>12.634239592183521</v>
      </c>
      <c r="CD1105">
        <f>VLOOKUP(Table3[[#This Row],[Reference]],metron,22,FALSE)</f>
        <v>13.597706032285471</v>
      </c>
      <c r="CE1105">
        <f>VLOOKUP(Table3[[#This Row],[Reference]],metron,23,FALSE)</f>
        <v>1.365400161681487</v>
      </c>
      <c r="CF1105">
        <f>VLOOKUP(Table3[[#This Row],[Reference]],metron,24,FALSE)</f>
        <v>1.963621665319321</v>
      </c>
      <c r="CG1105">
        <f>VLOOKUP(Table3[[#This Row],[Reference]],metron,25,FALSE)</f>
        <v>7.1544058205335492E-2</v>
      </c>
      <c r="CH1105">
        <f>VLOOKUP(Table3[[#This Row],[Reference]],metron,26,FALSE)</f>
        <v>0.1216653193209378</v>
      </c>
    </row>
    <row r="1106" spans="1:86" hidden="1" x14ac:dyDescent="0.45">
      <c r="A1106">
        <v>1646190000</v>
      </c>
      <c r="B1106" t="s">
        <v>1607</v>
      </c>
      <c r="C1106" t="s">
        <v>64</v>
      </c>
      <c r="D1106" t="s">
        <v>65</v>
      </c>
      <c r="E1106" t="s">
        <v>667</v>
      </c>
      <c r="F1106" t="s">
        <v>704</v>
      </c>
      <c r="G1106" t="s">
        <v>760</v>
      </c>
      <c r="H1106">
        <v>8</v>
      </c>
      <c r="I1106">
        <v>1.87</v>
      </c>
      <c r="J1106">
        <v>1.1499999999999999</v>
      </c>
      <c r="K1106">
        <v>1.55</v>
      </c>
      <c r="L1106">
        <v>1.05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U1106">
        <v>4</v>
      </c>
      <c r="V1106">
        <v>7</v>
      </c>
      <c r="W1106">
        <v>2</v>
      </c>
      <c r="X1106">
        <v>0</v>
      </c>
      <c r="Y1106">
        <v>3</v>
      </c>
      <c r="Z1106">
        <v>0</v>
      </c>
      <c r="AA1106">
        <v>1</v>
      </c>
      <c r="AB1106">
        <v>1</v>
      </c>
      <c r="AC1106">
        <v>2</v>
      </c>
      <c r="AD1106">
        <v>1</v>
      </c>
      <c r="AE1106">
        <v>14</v>
      </c>
      <c r="AF1106">
        <v>13</v>
      </c>
      <c r="AG1106">
        <v>5</v>
      </c>
      <c r="AH1106">
        <v>6</v>
      </c>
      <c r="AI1106">
        <v>9</v>
      </c>
      <c r="AJ1106">
        <v>7</v>
      </c>
      <c r="AK1106">
        <v>9</v>
      </c>
      <c r="AL1106">
        <v>15</v>
      </c>
      <c r="AM1106">
        <v>61</v>
      </c>
      <c r="AN1106">
        <v>39</v>
      </c>
      <c r="AO1106">
        <v>1.5</v>
      </c>
      <c r="AP1106">
        <v>1.51</v>
      </c>
      <c r="AQ1106">
        <v>2.4700000000000002</v>
      </c>
      <c r="AR1106">
        <v>65</v>
      </c>
      <c r="AS1106">
        <v>79</v>
      </c>
      <c r="AT1106">
        <v>50</v>
      </c>
      <c r="AU1106">
        <v>19</v>
      </c>
      <c r="AV1106">
        <v>8</v>
      </c>
      <c r="AW1106">
        <v>33</v>
      </c>
      <c r="AX1106">
        <v>82</v>
      </c>
      <c r="AY1106">
        <v>36</v>
      </c>
      <c r="AZ1106">
        <v>75</v>
      </c>
      <c r="BA1106">
        <v>9.81</v>
      </c>
      <c r="BB1106">
        <v>5.47</v>
      </c>
      <c r="BC1106">
        <v>2.1800000000000002</v>
      </c>
      <c r="BD1106">
        <v>3.13</v>
      </c>
      <c r="BE1106">
        <v>2.84</v>
      </c>
      <c r="BF1106">
        <f>(1/BC1106+1/BD1106+1/BE1106-1)/3</f>
        <v>4.3439030092662367E-2</v>
      </c>
      <c r="BG1106">
        <f>1/Table3[[#This Row],[odds_ft_home_team_win]]-Table3[[#This Row],[Margin/3]]</f>
        <v>0.41527656623761283</v>
      </c>
      <c r="BH1106">
        <f>1/Table3[[#This Row],[odds_ft_draw]]-Table3[[#This Row],[Margin/3]]</f>
        <v>0.27604978779871142</v>
      </c>
      <c r="BI1106">
        <f>1/Table3[[#This Row],[odds_ft_away_team_win]]-Table3[[#This Row],[Margin/3]]</f>
        <v>0.30867364596367569</v>
      </c>
      <c r="BJ1106">
        <f>MROUND(Table3[[#This Row],[ProbH]]*100,2)/100</f>
        <v>0.42</v>
      </c>
      <c r="BK1106">
        <v>1.33</v>
      </c>
      <c r="BL1106">
        <v>1.89</v>
      </c>
      <c r="BM1106">
        <v>3.6</v>
      </c>
      <c r="BN1106">
        <v>6.5</v>
      </c>
      <c r="BO1106">
        <v>1.8</v>
      </c>
      <c r="BP1106">
        <v>1.95</v>
      </c>
      <c r="BQ1106" t="s">
        <v>736</v>
      </c>
      <c r="BR1106">
        <f>VLOOKUP(Table3[[#This Row],[Reference]],metron,10,FALSE)</f>
        <v>2.4884649511978703</v>
      </c>
      <c r="BS1106">
        <f>VLOOKUP(Table3[[#This Row],[Reference]],metron,11,FALSE)</f>
        <v>1.396960958296362</v>
      </c>
      <c r="BT1106">
        <f>VLOOKUP(Table3[[#This Row],[Reference]],metron,12,FALSE)</f>
        <v>1.091503992901508</v>
      </c>
      <c r="BU1106">
        <f>VLOOKUP(Table3[[#This Row],[Reference]],metron,13,FALSE)</f>
        <v>0.60765391014975045</v>
      </c>
      <c r="BV1106">
        <f>VLOOKUP(Table3[[#This Row],[Reference]],metron,14,FALSE)</f>
        <v>0.47276760953965608</v>
      </c>
      <c r="BW1106">
        <f>VLOOKUP(Table3[[#This Row],[Reference]],metron,15,FALSE)</f>
        <v>12.29504785684561</v>
      </c>
      <c r="BX1106">
        <f>VLOOKUP(Table3[[#This Row],[Reference]],metron,16,FALSE)</f>
        <v>10.047232625884311</v>
      </c>
      <c r="BY1106">
        <f>VLOOKUP(Table3[[#This Row],[Reference]],metron,17,FALSE)</f>
        <v>5.2917192097519967</v>
      </c>
      <c r="BZ1106">
        <f>VLOOKUP(Table3[[#This Row],[Reference]],metron,18,FALSE)</f>
        <v>4.2580916351408158</v>
      </c>
      <c r="CA1106">
        <f>VLOOKUP(Table3[[#This Row],[Reference]],metron,19,FALSE)</f>
        <v>7.0033286470936131</v>
      </c>
      <c r="CB1106">
        <f>VLOOKUP(Table3[[#This Row],[Reference]],metron,20,FALSE)</f>
        <v>5.789140990743495</v>
      </c>
      <c r="CC1106">
        <f>VLOOKUP(Table3[[#This Row],[Reference]],metron,21,FALSE)</f>
        <v>12.77041895895049</v>
      </c>
      <c r="CD1106">
        <f>VLOOKUP(Table3[[#This Row],[Reference]],metron,22,FALSE)</f>
        <v>13.411129919593741</v>
      </c>
      <c r="CE1106">
        <f>VLOOKUP(Table3[[#This Row],[Reference]],metron,23,FALSE)</f>
        <v>1.556141062018646</v>
      </c>
      <c r="CF1106">
        <f>VLOOKUP(Table3[[#This Row],[Reference]],metron,24,FALSE)</f>
        <v>1.9114308877178761</v>
      </c>
      <c r="CG1106">
        <f>VLOOKUP(Table3[[#This Row],[Reference]],metron,25,FALSE)</f>
        <v>8.4920956627482766E-2</v>
      </c>
      <c r="CH1106">
        <f>VLOOKUP(Table3[[#This Row],[Reference]],metron,26,FALSE)</f>
        <v>0.1323469801378192</v>
      </c>
    </row>
    <row r="1107" spans="1:86" hidden="1" x14ac:dyDescent="0.45">
      <c r="A1107">
        <v>1646190000</v>
      </c>
      <c r="B1107" t="s">
        <v>1607</v>
      </c>
      <c r="C1107" t="s">
        <v>64</v>
      </c>
      <c r="D1107" t="s">
        <v>65</v>
      </c>
      <c r="E1107" t="s">
        <v>699</v>
      </c>
      <c r="F1107" t="s">
        <v>660</v>
      </c>
      <c r="G1107" t="s">
        <v>720</v>
      </c>
      <c r="H1107">
        <v>8</v>
      </c>
      <c r="I1107">
        <v>1.75</v>
      </c>
      <c r="J1107">
        <v>1.1499999999999999</v>
      </c>
      <c r="K1107">
        <v>1.71</v>
      </c>
      <c r="L1107">
        <v>1.28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U1107">
        <v>4</v>
      </c>
      <c r="V1107">
        <v>5</v>
      </c>
      <c r="W1107">
        <v>3</v>
      </c>
      <c r="X1107">
        <v>0</v>
      </c>
      <c r="Y1107">
        <v>4</v>
      </c>
      <c r="Z1107">
        <v>0</v>
      </c>
      <c r="AA1107">
        <v>1</v>
      </c>
      <c r="AB1107">
        <v>2</v>
      </c>
      <c r="AC1107">
        <v>3</v>
      </c>
      <c r="AD1107">
        <v>1</v>
      </c>
      <c r="AE1107">
        <v>6</v>
      </c>
      <c r="AF1107">
        <v>12</v>
      </c>
      <c r="AG1107">
        <v>2</v>
      </c>
      <c r="AH1107">
        <v>5</v>
      </c>
      <c r="AI1107">
        <v>4</v>
      </c>
      <c r="AJ1107">
        <v>7</v>
      </c>
      <c r="AK1107">
        <v>13</v>
      </c>
      <c r="AL1107">
        <v>18</v>
      </c>
      <c r="AM1107">
        <v>46</v>
      </c>
      <c r="AN1107">
        <v>54</v>
      </c>
      <c r="AO1107">
        <v>0.86</v>
      </c>
      <c r="AP1107">
        <v>1.47</v>
      </c>
      <c r="AQ1107">
        <v>2.57</v>
      </c>
      <c r="AR1107">
        <v>61</v>
      </c>
      <c r="AS1107">
        <v>80</v>
      </c>
      <c r="AT1107">
        <v>61</v>
      </c>
      <c r="AU1107">
        <v>17</v>
      </c>
      <c r="AV1107">
        <v>4</v>
      </c>
      <c r="AW1107">
        <v>29</v>
      </c>
      <c r="AX1107">
        <v>76</v>
      </c>
      <c r="AY1107">
        <v>56</v>
      </c>
      <c r="AZ1107">
        <v>84</v>
      </c>
      <c r="BA1107">
        <v>7.08</v>
      </c>
      <c r="BB1107">
        <v>5.69</v>
      </c>
      <c r="BC1107">
        <v>2.4300000000000002</v>
      </c>
      <c r="BD1107">
        <v>3.21</v>
      </c>
      <c r="BE1107">
        <v>2.4500000000000002</v>
      </c>
      <c r="BF1107">
        <f>(1/BC1107+1/BD1107+1/BE1107-1)/3</f>
        <v>4.3737459600585726E-2</v>
      </c>
      <c r="BG1107">
        <f>1/Table3[[#This Row],[odds_ft_home_team_win]]-Table3[[#This Row],[Margin/3]]</f>
        <v>0.3677851741442702</v>
      </c>
      <c r="BH1107">
        <f>1/Table3[[#This Row],[odds_ft_draw]]-Table3[[#This Row],[Margin/3]]</f>
        <v>0.26778902015019307</v>
      </c>
      <c r="BI1107">
        <f>1/Table3[[#This Row],[odds_ft_away_team_win]]-Table3[[#This Row],[Margin/3]]</f>
        <v>0.36442580570553668</v>
      </c>
      <c r="BJ1107">
        <f>MROUND(Table3[[#This Row],[ProbH]]*100,2)/100</f>
        <v>0.36</v>
      </c>
      <c r="BK1107">
        <v>0</v>
      </c>
      <c r="BL1107">
        <v>1.82</v>
      </c>
      <c r="BM1107">
        <v>0</v>
      </c>
      <c r="BN1107">
        <v>0</v>
      </c>
      <c r="BO1107">
        <v>0</v>
      </c>
      <c r="BP1107">
        <v>0</v>
      </c>
      <c r="BQ1107" t="s">
        <v>702</v>
      </c>
      <c r="BR1107">
        <f>VLOOKUP(Table3[[#This Row],[Reference]],metron,10,FALSE)</f>
        <v>2.5110350525197691</v>
      </c>
      <c r="BS1107">
        <f>VLOOKUP(Table3[[#This Row],[Reference]],metron,11,FALSE)</f>
        <v>1.269326094653606</v>
      </c>
      <c r="BT1107">
        <f>VLOOKUP(Table3[[#This Row],[Reference]],metron,12,FALSE)</f>
        <v>1.2417089578661631</v>
      </c>
      <c r="BU1107">
        <f>VLOOKUP(Table3[[#This Row],[Reference]],metron,13,FALSE)</f>
        <v>0.56586402266288949</v>
      </c>
      <c r="BV1107">
        <f>VLOOKUP(Table3[[#This Row],[Reference]],metron,14,FALSE)</f>
        <v>0.55158168083097259</v>
      </c>
      <c r="BW1107">
        <f>VLOOKUP(Table3[[#This Row],[Reference]],metron,15,FALSE)</f>
        <v>11.49400826446281</v>
      </c>
      <c r="BX1107">
        <f>VLOOKUP(Table3[[#This Row],[Reference]],metron,16,FALSE)</f>
        <v>10.507231404958681</v>
      </c>
      <c r="BY1107">
        <f>VLOOKUP(Table3[[#This Row],[Reference]],metron,17,FALSE)</f>
        <v>4.9238790406673623</v>
      </c>
      <c r="BZ1107">
        <f>VLOOKUP(Table3[[#This Row],[Reference]],metron,18,FALSE)</f>
        <v>4.6296141814389991</v>
      </c>
      <c r="CA1107">
        <f>VLOOKUP(Table3[[#This Row],[Reference]],metron,19,FALSE)</f>
        <v>6.5701292237954476</v>
      </c>
      <c r="CB1107">
        <f>VLOOKUP(Table3[[#This Row],[Reference]],metron,20,FALSE)</f>
        <v>5.8776172235196817</v>
      </c>
      <c r="CC1107">
        <f>VLOOKUP(Table3[[#This Row],[Reference]],metron,21,FALSE)</f>
        <v>12.798739495798319</v>
      </c>
      <c r="CD1107">
        <f>VLOOKUP(Table3[[#This Row],[Reference]],metron,22,FALSE)</f>
        <v>12.98844537815126</v>
      </c>
      <c r="CE1107">
        <f>VLOOKUP(Table3[[#This Row],[Reference]],metron,23,FALSE)</f>
        <v>1.604928297313674</v>
      </c>
      <c r="CF1107">
        <f>VLOOKUP(Table3[[#This Row],[Reference]],metron,24,FALSE)</f>
        <v>1.791961219955565</v>
      </c>
      <c r="CG1107">
        <f>VLOOKUP(Table3[[#This Row],[Reference]],metron,25,FALSE)</f>
        <v>8.887093516461321E-2</v>
      </c>
      <c r="CH1107">
        <f>VLOOKUP(Table3[[#This Row],[Reference]],metron,26,FALSE)</f>
        <v>0.11694607150070691</v>
      </c>
    </row>
    <row r="1108" spans="1:86" hidden="1" x14ac:dyDescent="0.45">
      <c r="A1108">
        <v>1646190000</v>
      </c>
      <c r="B1108" t="s">
        <v>1607</v>
      </c>
      <c r="C1108" t="s">
        <v>64</v>
      </c>
      <c r="D1108" t="s">
        <v>65</v>
      </c>
      <c r="E1108" t="s">
        <v>694</v>
      </c>
      <c r="F1108" t="s">
        <v>683</v>
      </c>
      <c r="G1108" t="s">
        <v>673</v>
      </c>
      <c r="H1108">
        <v>8</v>
      </c>
      <c r="I1108">
        <v>1.77</v>
      </c>
      <c r="J1108">
        <v>0.57999999999999996</v>
      </c>
      <c r="K1108">
        <v>1.9</v>
      </c>
      <c r="L1108">
        <v>0.65</v>
      </c>
      <c r="M1108">
        <v>1</v>
      </c>
      <c r="N1108">
        <v>1</v>
      </c>
      <c r="O1108">
        <v>2</v>
      </c>
      <c r="P1108">
        <v>1</v>
      </c>
      <c r="Q1108">
        <v>1</v>
      </c>
      <c r="R1108">
        <v>0</v>
      </c>
      <c r="S1108">
        <v>5</v>
      </c>
      <c r="T1108" t="s">
        <v>68</v>
      </c>
      <c r="U1108">
        <v>6</v>
      </c>
      <c r="V1108">
        <v>7</v>
      </c>
      <c r="W1108">
        <v>4</v>
      </c>
      <c r="X1108">
        <v>1</v>
      </c>
      <c r="Y1108">
        <v>2</v>
      </c>
      <c r="Z1108">
        <v>1</v>
      </c>
      <c r="AA1108">
        <v>2</v>
      </c>
      <c r="AB1108">
        <v>3</v>
      </c>
      <c r="AC1108">
        <v>2</v>
      </c>
      <c r="AD1108">
        <v>1</v>
      </c>
      <c r="AE1108">
        <v>7</v>
      </c>
      <c r="AF1108">
        <v>8</v>
      </c>
      <c r="AG1108">
        <v>5</v>
      </c>
      <c r="AH1108">
        <v>4</v>
      </c>
      <c r="AI1108">
        <v>2</v>
      </c>
      <c r="AJ1108">
        <v>4</v>
      </c>
      <c r="AK1108">
        <v>8</v>
      </c>
      <c r="AL1108">
        <v>7</v>
      </c>
      <c r="AM1108">
        <v>48</v>
      </c>
      <c r="AN1108">
        <v>52</v>
      </c>
      <c r="AO1108">
        <v>1.06</v>
      </c>
      <c r="AP1108">
        <v>1.1599999999999999</v>
      </c>
      <c r="AQ1108">
        <v>2.0299999999999998</v>
      </c>
      <c r="AR1108">
        <v>40</v>
      </c>
      <c r="AS1108">
        <v>72</v>
      </c>
      <c r="AT1108">
        <v>32</v>
      </c>
      <c r="AU1108">
        <v>16</v>
      </c>
      <c r="AV1108">
        <v>4</v>
      </c>
      <c r="AW1108">
        <v>16</v>
      </c>
      <c r="AX1108">
        <v>52</v>
      </c>
      <c r="AY1108">
        <v>40</v>
      </c>
      <c r="AZ1108">
        <v>76</v>
      </c>
      <c r="BA1108">
        <v>9.8000000000000007</v>
      </c>
      <c r="BB1108">
        <v>4.9400000000000004</v>
      </c>
      <c r="BC1108">
        <v>1.75</v>
      </c>
      <c r="BD1108">
        <v>3.26</v>
      </c>
      <c r="BE1108">
        <v>3.98</v>
      </c>
      <c r="BF1108">
        <f>(1/BC1108+1/BD1108+1/BE1108-1)/3</f>
        <v>4.314443969775842E-2</v>
      </c>
      <c r="BG1108">
        <f>1/Table3[[#This Row],[odds_ft_home_team_win]]-Table3[[#This Row],[Margin/3]]</f>
        <v>0.52828413173081301</v>
      </c>
      <c r="BH1108">
        <f>1/Table3[[#This Row],[odds_ft_draw]]-Table3[[#This Row],[Margin/3]]</f>
        <v>0.26360402655991028</v>
      </c>
      <c r="BI1108">
        <f>1/Table3[[#This Row],[odds_ft_away_team_win]]-Table3[[#This Row],[Margin/3]]</f>
        <v>0.20811184170927674</v>
      </c>
      <c r="BJ1108">
        <f>MROUND(Table3[[#This Row],[ProbH]]*100,2)/100</f>
        <v>0.52</v>
      </c>
      <c r="BK1108">
        <v>1.36</v>
      </c>
      <c r="BL1108">
        <v>2.1800000000000002</v>
      </c>
      <c r="BM1108">
        <v>4</v>
      </c>
      <c r="BN1108">
        <v>7</v>
      </c>
      <c r="BO1108">
        <v>2</v>
      </c>
      <c r="BP1108">
        <v>1.75</v>
      </c>
      <c r="BQ1108" t="s">
        <v>770</v>
      </c>
      <c r="BR1108">
        <f>VLOOKUP(Table3[[#This Row],[Reference]],metron,10,FALSE)</f>
        <v>2.5967403582378576</v>
      </c>
      <c r="BS1108">
        <f>VLOOKUP(Table3[[#This Row],[Reference]],metron,11,FALSE)</f>
        <v>1.625948039373891</v>
      </c>
      <c r="BT1108">
        <f>VLOOKUP(Table3[[#This Row],[Reference]],metron,12,FALSE)</f>
        <v>0.97079231886396644</v>
      </c>
      <c r="BU1108">
        <f>VLOOKUP(Table3[[#This Row],[Reference]],metron,13,FALSE)</f>
        <v>0.71433182698515174</v>
      </c>
      <c r="BV1108">
        <f>VLOOKUP(Table3[[#This Row],[Reference]],metron,14,FALSE)</f>
        <v>0.43011620400258233</v>
      </c>
      <c r="BW1108">
        <f>VLOOKUP(Table3[[#This Row],[Reference]],metron,15,FALSE)</f>
        <v>13.39951055368614</v>
      </c>
      <c r="BX1108">
        <f>VLOOKUP(Table3[[#This Row],[Reference]],metron,16,FALSE)</f>
        <v>9.4252064851636579</v>
      </c>
      <c r="BY1108">
        <f>VLOOKUP(Table3[[#This Row],[Reference]],metron,17,FALSE)</f>
        <v>5.7628422023992618</v>
      </c>
      <c r="BZ1108">
        <f>VLOOKUP(Table3[[#This Row],[Reference]],metron,18,FALSE)</f>
        <v>3.9375576745616732</v>
      </c>
      <c r="CA1108">
        <f>VLOOKUP(Table3[[#This Row],[Reference]],metron,19,FALSE)</f>
        <v>7.636668351286878</v>
      </c>
      <c r="CB1108">
        <f>VLOOKUP(Table3[[#This Row],[Reference]],metron,20,FALSE)</f>
        <v>5.4876488106019847</v>
      </c>
      <c r="CC1108">
        <f>VLOOKUP(Table3[[#This Row],[Reference]],metron,21,FALSE)</f>
        <v>12.460420531849101</v>
      </c>
      <c r="CD1108">
        <f>VLOOKUP(Table3[[#This Row],[Reference]],metron,22,FALSE)</f>
        <v>13.44897959183673</v>
      </c>
      <c r="CE1108">
        <f>VLOOKUP(Table3[[#This Row],[Reference]],metron,23,FALSE)</f>
        <v>1.462202380952381</v>
      </c>
      <c r="CF1108">
        <f>VLOOKUP(Table3[[#This Row],[Reference]],metron,24,FALSE)</f>
        <v>2.01547619047619</v>
      </c>
      <c r="CG1108">
        <f>VLOOKUP(Table3[[#This Row],[Reference]],metron,25,FALSE)</f>
        <v>7.7380952380952384E-2</v>
      </c>
      <c r="CH1108">
        <f>VLOOKUP(Table3[[#This Row],[Reference]],metron,26,FALSE)</f>
        <v>0.13754093480202439</v>
      </c>
    </row>
    <row r="1109" spans="1:86" hidden="1" x14ac:dyDescent="0.45">
      <c r="A1109">
        <v>1646269200</v>
      </c>
      <c r="B1109" t="s">
        <v>1608</v>
      </c>
      <c r="C1109" t="s">
        <v>64</v>
      </c>
      <c r="D1109" t="s">
        <v>65</v>
      </c>
      <c r="E1109" t="s">
        <v>677</v>
      </c>
      <c r="F1109" t="s">
        <v>693</v>
      </c>
      <c r="G1109" t="s">
        <v>996</v>
      </c>
      <c r="H1109">
        <v>8</v>
      </c>
      <c r="I1109">
        <v>1.67</v>
      </c>
      <c r="J1109">
        <v>1.33</v>
      </c>
      <c r="K1109">
        <v>1.55</v>
      </c>
      <c r="L1109">
        <v>1.42</v>
      </c>
      <c r="M1109">
        <v>0</v>
      </c>
      <c r="N1109">
        <v>1</v>
      </c>
      <c r="O1109">
        <v>1</v>
      </c>
      <c r="P1109">
        <v>0</v>
      </c>
      <c r="Q1109">
        <v>0</v>
      </c>
      <c r="R1109">
        <v>0</v>
      </c>
      <c r="T1109">
        <v>87</v>
      </c>
      <c r="U1109">
        <v>5</v>
      </c>
      <c r="V1109">
        <v>5</v>
      </c>
      <c r="W1109">
        <v>2</v>
      </c>
      <c r="X1109">
        <v>1</v>
      </c>
      <c r="Y1109">
        <v>2</v>
      </c>
      <c r="Z1109">
        <v>0</v>
      </c>
      <c r="AA1109">
        <v>2</v>
      </c>
      <c r="AB1109">
        <v>1</v>
      </c>
      <c r="AC1109">
        <v>1</v>
      </c>
      <c r="AD1109">
        <v>1</v>
      </c>
      <c r="AE1109">
        <v>8</v>
      </c>
      <c r="AF1109">
        <v>18</v>
      </c>
      <c r="AG1109">
        <v>2</v>
      </c>
      <c r="AH1109">
        <v>4</v>
      </c>
      <c r="AI1109">
        <v>6</v>
      </c>
      <c r="AJ1109">
        <v>14</v>
      </c>
      <c r="AK1109">
        <v>11</v>
      </c>
      <c r="AL1109">
        <v>10</v>
      </c>
      <c r="AM1109">
        <v>47</v>
      </c>
      <c r="AN1109">
        <v>53</v>
      </c>
      <c r="AO1109">
        <v>1.02</v>
      </c>
      <c r="AP1109">
        <v>1.75</v>
      </c>
      <c r="AQ1109">
        <v>2.2000000000000002</v>
      </c>
      <c r="AR1109">
        <v>44</v>
      </c>
      <c r="AS1109">
        <v>70</v>
      </c>
      <c r="AT1109">
        <v>40</v>
      </c>
      <c r="AU1109">
        <v>17</v>
      </c>
      <c r="AV1109">
        <v>4</v>
      </c>
      <c r="AW1109">
        <v>33</v>
      </c>
      <c r="AX1109">
        <v>62</v>
      </c>
      <c r="AY1109">
        <v>31</v>
      </c>
      <c r="AZ1109">
        <v>87</v>
      </c>
      <c r="BA1109">
        <v>10.08</v>
      </c>
      <c r="BB1109">
        <v>4.74</v>
      </c>
      <c r="BC1109">
        <v>2.06</v>
      </c>
      <c r="BD1109">
        <v>3.44</v>
      </c>
      <c r="BE1109">
        <v>3.52</v>
      </c>
      <c r="BF1109">
        <f>(1/BC1109+1/BD1109+1/BE1109-1)/3</f>
        <v>2.00751589044658E-2</v>
      </c>
      <c r="BG1109">
        <f>1/Table3[[#This Row],[odds_ft_home_team_win]]-Table3[[#This Row],[Margin/3]]</f>
        <v>0.46536173429941768</v>
      </c>
      <c r="BH1109">
        <f>1/Table3[[#This Row],[odds_ft_draw]]-Table3[[#This Row],[Margin/3]]</f>
        <v>0.27062251551413885</v>
      </c>
      <c r="BI1109">
        <f>1/Table3[[#This Row],[odds_ft_away_team_win]]-Table3[[#This Row],[Margin/3]]</f>
        <v>0.2640157501864433</v>
      </c>
      <c r="BJ1109">
        <f>MROUND(Table3[[#This Row],[ProbH]]*100,2)/100</f>
        <v>0.46</v>
      </c>
      <c r="BK1109">
        <v>1.36</v>
      </c>
      <c r="BL1109">
        <v>2.04</v>
      </c>
      <c r="BM1109">
        <v>4</v>
      </c>
      <c r="BN1109">
        <v>7</v>
      </c>
      <c r="BO1109">
        <v>1.91</v>
      </c>
      <c r="BP1109">
        <v>1.91</v>
      </c>
      <c r="BQ1109" t="s">
        <v>733</v>
      </c>
      <c r="BR1109">
        <f>VLOOKUP(Table3[[#This Row],[Reference]],metron,10,FALSE)</f>
        <v>2.5405629139072849</v>
      </c>
      <c r="BS1109">
        <f>VLOOKUP(Table3[[#This Row],[Reference]],metron,11,FALSE)</f>
        <v>1.4888836329233679</v>
      </c>
      <c r="BT1109">
        <f>VLOOKUP(Table3[[#This Row],[Reference]],metron,12,FALSE)</f>
        <v>1.0516792809839171</v>
      </c>
      <c r="BU1109">
        <f>VLOOKUP(Table3[[#This Row],[Reference]],metron,13,FALSE)</f>
        <v>0.64581362346263005</v>
      </c>
      <c r="BV1109">
        <f>VLOOKUP(Table3[[#This Row],[Reference]],metron,14,FALSE)</f>
        <v>0.45364238410596031</v>
      </c>
      <c r="BW1109">
        <f>VLOOKUP(Table3[[#This Row],[Reference]],metron,15,FALSE)</f>
        <v>12.686892177589851</v>
      </c>
      <c r="BX1109">
        <f>VLOOKUP(Table3[[#This Row],[Reference]],metron,16,FALSE)</f>
        <v>9.8059196617336148</v>
      </c>
      <c r="BY1109">
        <f>VLOOKUP(Table3[[#This Row],[Reference]],metron,17,FALSE)</f>
        <v>5.3198121263877027</v>
      </c>
      <c r="BZ1109">
        <f>VLOOKUP(Table3[[#This Row],[Reference]],metron,18,FALSE)</f>
        <v>4.0954312553373189</v>
      </c>
      <c r="CA1109">
        <f>VLOOKUP(Table3[[#This Row],[Reference]],metron,19,FALSE)</f>
        <v>7.3670800512021479</v>
      </c>
      <c r="CB1109">
        <f>VLOOKUP(Table3[[#This Row],[Reference]],metron,20,FALSE)</f>
        <v>5.710488406396296</v>
      </c>
      <c r="CC1109">
        <f>VLOOKUP(Table3[[#This Row],[Reference]],metron,21,FALSE)</f>
        <v>13.0488908033599</v>
      </c>
      <c r="CD1109">
        <f>VLOOKUP(Table3[[#This Row],[Reference]],metron,22,FALSE)</f>
        <v>13.714839543398661</v>
      </c>
      <c r="CE1109">
        <f>VLOOKUP(Table3[[#This Row],[Reference]],metron,23,FALSE)</f>
        <v>1.567523459812322</v>
      </c>
      <c r="CF1109">
        <f>VLOOKUP(Table3[[#This Row],[Reference]],metron,24,FALSE)</f>
        <v>1.951040391676867</v>
      </c>
      <c r="CG1109">
        <f>VLOOKUP(Table3[[#This Row],[Reference]],metron,25,FALSE)</f>
        <v>8.3027335781313744E-2</v>
      </c>
      <c r="CH1109">
        <f>VLOOKUP(Table3[[#This Row],[Reference]],metron,26,FALSE)</f>
        <v>0.13117095063239501</v>
      </c>
    </row>
    <row r="1110" spans="1:86" hidden="1" x14ac:dyDescent="0.45">
      <c r="A1110">
        <v>1646269200</v>
      </c>
      <c r="B1110" t="s">
        <v>1608</v>
      </c>
      <c r="C1110" t="s">
        <v>64</v>
      </c>
      <c r="D1110" t="s">
        <v>65</v>
      </c>
      <c r="E1110" t="s">
        <v>661</v>
      </c>
      <c r="F1110" t="s">
        <v>671</v>
      </c>
      <c r="G1110" t="s">
        <v>983</v>
      </c>
      <c r="H1110">
        <v>8</v>
      </c>
      <c r="I1110">
        <v>2.0699999999999998</v>
      </c>
      <c r="J1110">
        <v>1.5</v>
      </c>
      <c r="K1110">
        <v>2</v>
      </c>
      <c r="L1110">
        <v>1.5</v>
      </c>
      <c r="M1110">
        <v>2</v>
      </c>
      <c r="N1110">
        <v>2</v>
      </c>
      <c r="O1110">
        <v>4</v>
      </c>
      <c r="P1110">
        <v>3</v>
      </c>
      <c r="Q1110">
        <v>2</v>
      </c>
      <c r="R1110">
        <v>1</v>
      </c>
      <c r="S1110" t="s">
        <v>1609</v>
      </c>
      <c r="T1110" t="s">
        <v>1610</v>
      </c>
      <c r="U1110">
        <v>5</v>
      </c>
      <c r="V1110">
        <v>4</v>
      </c>
      <c r="W1110">
        <v>4</v>
      </c>
      <c r="X1110">
        <v>0</v>
      </c>
      <c r="Y1110">
        <v>2</v>
      </c>
      <c r="Z1110">
        <v>0</v>
      </c>
      <c r="AA1110">
        <v>1</v>
      </c>
      <c r="AB1110">
        <v>3</v>
      </c>
      <c r="AC1110">
        <v>0</v>
      </c>
      <c r="AD1110">
        <v>2</v>
      </c>
      <c r="AE1110">
        <v>13</v>
      </c>
      <c r="AF1110">
        <v>5</v>
      </c>
      <c r="AG1110">
        <v>7</v>
      </c>
      <c r="AH1110">
        <v>4</v>
      </c>
      <c r="AI1110">
        <v>6</v>
      </c>
      <c r="AJ1110">
        <v>1</v>
      </c>
      <c r="AK1110">
        <v>16</v>
      </c>
      <c r="AL1110">
        <v>11</v>
      </c>
      <c r="AM1110">
        <v>51</v>
      </c>
      <c r="AN1110">
        <v>49</v>
      </c>
      <c r="AO1110">
        <v>1.71</v>
      </c>
      <c r="AP1110">
        <v>0.85</v>
      </c>
      <c r="AQ1110">
        <v>2.54</v>
      </c>
      <c r="AR1110">
        <v>59</v>
      </c>
      <c r="AS1110">
        <v>73</v>
      </c>
      <c r="AT1110">
        <v>50</v>
      </c>
      <c r="AU1110">
        <v>20</v>
      </c>
      <c r="AV1110">
        <v>12</v>
      </c>
      <c r="AW1110">
        <v>36</v>
      </c>
      <c r="AX1110">
        <v>70</v>
      </c>
      <c r="AY1110">
        <v>38</v>
      </c>
      <c r="AZ1110">
        <v>65</v>
      </c>
      <c r="BA1110">
        <v>10.47</v>
      </c>
      <c r="BB1110">
        <v>5.76</v>
      </c>
      <c r="BC1110">
        <v>2.2000000000000002</v>
      </c>
      <c r="BD1110">
        <v>3.4</v>
      </c>
      <c r="BE1110">
        <v>3.22</v>
      </c>
      <c r="BF1110">
        <f>(1/BC1110+1/BD1110+1/BE1110-1)/3</f>
        <v>1.9740702605152743E-2</v>
      </c>
      <c r="BG1110">
        <f>1/Table3[[#This Row],[odds_ft_home_team_win]]-Table3[[#This Row],[Margin/3]]</f>
        <v>0.43480475194030177</v>
      </c>
      <c r="BH1110">
        <f>1/Table3[[#This Row],[odds_ft_draw]]-Table3[[#This Row],[Margin/3]]</f>
        <v>0.27437694445367078</v>
      </c>
      <c r="BI1110">
        <f>1/Table3[[#This Row],[odds_ft_away_team_win]]-Table3[[#This Row],[Margin/3]]</f>
        <v>0.29081830360602734</v>
      </c>
      <c r="BJ1110">
        <f>MROUND(Table3[[#This Row],[ProbH]]*100,2)/100</f>
        <v>0.44</v>
      </c>
      <c r="BK1110">
        <v>1.36</v>
      </c>
      <c r="BL1110">
        <v>1.99</v>
      </c>
      <c r="BM1110">
        <v>3.75</v>
      </c>
      <c r="BN1110">
        <v>7.2</v>
      </c>
      <c r="BO1110">
        <v>1.8</v>
      </c>
      <c r="BP1110">
        <v>1.95</v>
      </c>
      <c r="BQ1110" t="s">
        <v>715</v>
      </c>
      <c r="BR1110">
        <f>VLOOKUP(Table3[[#This Row],[Reference]],metron,10,FALSE)</f>
        <v>2.4807646356033461</v>
      </c>
      <c r="BS1110">
        <f>VLOOKUP(Table3[[#This Row],[Reference]],metron,11,FALSE)</f>
        <v>1.4140979689366791</v>
      </c>
      <c r="BT1110">
        <f>VLOOKUP(Table3[[#This Row],[Reference]],metron,12,FALSE)</f>
        <v>1.0666666666666671</v>
      </c>
      <c r="BU1110">
        <f>VLOOKUP(Table3[[#This Row],[Reference]],metron,13,FALSE)</f>
        <v>0.62712066905615294</v>
      </c>
      <c r="BV1110">
        <f>VLOOKUP(Table3[[#This Row],[Reference]],metron,14,FALSE)</f>
        <v>0.46009557945041818</v>
      </c>
      <c r="BW1110">
        <f>VLOOKUP(Table3[[#This Row],[Reference]],metron,15,FALSE)</f>
        <v>12.56969280146722</v>
      </c>
      <c r="BX1110">
        <f>VLOOKUP(Table3[[#This Row],[Reference]],metron,16,FALSE)</f>
        <v>9.8695552498853729</v>
      </c>
      <c r="BY1110">
        <f>VLOOKUP(Table3[[#This Row],[Reference]],metron,17,FALSE)</f>
        <v>5.2754256787850897</v>
      </c>
      <c r="BZ1110">
        <f>VLOOKUP(Table3[[#This Row],[Reference]],metron,18,FALSE)</f>
        <v>4.1279337321675103</v>
      </c>
      <c r="CA1110">
        <f>VLOOKUP(Table3[[#This Row],[Reference]],metron,19,FALSE)</f>
        <v>7.2942671226821298</v>
      </c>
      <c r="CB1110">
        <f>VLOOKUP(Table3[[#This Row],[Reference]],metron,20,FALSE)</f>
        <v>5.7416215177178627</v>
      </c>
      <c r="CC1110">
        <f>VLOOKUP(Table3[[#This Row],[Reference]],metron,21,FALSE)</f>
        <v>12.897246007868549</v>
      </c>
      <c r="CD1110">
        <f>VLOOKUP(Table3[[#This Row],[Reference]],metron,22,FALSE)</f>
        <v>13.507058551261281</v>
      </c>
      <c r="CE1110">
        <f>VLOOKUP(Table3[[#This Row],[Reference]],metron,23,FALSE)</f>
        <v>1.576522702104098</v>
      </c>
      <c r="CF1110">
        <f>VLOOKUP(Table3[[#This Row],[Reference]],metron,24,FALSE)</f>
        <v>1.917165005537099</v>
      </c>
      <c r="CG1110">
        <f>VLOOKUP(Table3[[#This Row],[Reference]],metron,25,FALSE)</f>
        <v>8.4385382059800659E-2</v>
      </c>
      <c r="CH1110">
        <f>VLOOKUP(Table3[[#This Row],[Reference]],metron,26,FALSE)</f>
        <v>0.1233665559246955</v>
      </c>
    </row>
    <row r="1111" spans="1:86" hidden="1" x14ac:dyDescent="0.45">
      <c r="A1111">
        <v>1646276400</v>
      </c>
      <c r="B1111" t="s">
        <v>1611</v>
      </c>
      <c r="C1111" t="s">
        <v>64</v>
      </c>
      <c r="D1111" t="s">
        <v>65</v>
      </c>
      <c r="E1111" t="s">
        <v>688</v>
      </c>
      <c r="F1111" t="s">
        <v>666</v>
      </c>
      <c r="G1111" t="s">
        <v>678</v>
      </c>
      <c r="H1111">
        <v>8</v>
      </c>
      <c r="I1111">
        <v>0.55000000000000004</v>
      </c>
      <c r="J1111">
        <v>1.1499999999999999</v>
      </c>
      <c r="K1111">
        <v>1.1100000000000001</v>
      </c>
      <c r="L1111">
        <v>1.32</v>
      </c>
      <c r="M1111">
        <v>2</v>
      </c>
      <c r="N1111">
        <v>2</v>
      </c>
      <c r="O1111">
        <v>4</v>
      </c>
      <c r="P1111">
        <v>2</v>
      </c>
      <c r="Q1111">
        <v>2</v>
      </c>
      <c r="R1111">
        <v>0</v>
      </c>
      <c r="S1111" t="s">
        <v>1612</v>
      </c>
      <c r="T1111" t="s">
        <v>1613</v>
      </c>
      <c r="U1111">
        <v>4</v>
      </c>
      <c r="V1111">
        <v>1</v>
      </c>
      <c r="W1111">
        <v>3</v>
      </c>
      <c r="X1111">
        <v>0</v>
      </c>
      <c r="Y1111">
        <v>3</v>
      </c>
      <c r="Z1111">
        <v>0</v>
      </c>
      <c r="AA1111">
        <v>1</v>
      </c>
      <c r="AB1111">
        <v>2</v>
      </c>
      <c r="AC1111">
        <v>1</v>
      </c>
      <c r="AD1111">
        <v>2</v>
      </c>
      <c r="AE1111">
        <v>2</v>
      </c>
      <c r="AF1111">
        <v>5</v>
      </c>
      <c r="AG1111">
        <v>2</v>
      </c>
      <c r="AH1111">
        <v>3</v>
      </c>
      <c r="AI1111">
        <v>0</v>
      </c>
      <c r="AJ1111">
        <v>2</v>
      </c>
      <c r="AK1111">
        <v>6</v>
      </c>
      <c r="AL1111">
        <v>5</v>
      </c>
      <c r="AM1111">
        <v>37</v>
      </c>
      <c r="AN1111">
        <v>63</v>
      </c>
      <c r="AO1111">
        <v>0.42</v>
      </c>
      <c r="AP1111">
        <v>0.96</v>
      </c>
      <c r="AQ1111">
        <v>2.04</v>
      </c>
      <c r="AR1111">
        <v>37</v>
      </c>
      <c r="AS1111">
        <v>55</v>
      </c>
      <c r="AT1111">
        <v>33</v>
      </c>
      <c r="AU1111">
        <v>17</v>
      </c>
      <c r="AV1111">
        <v>9</v>
      </c>
      <c r="AW1111">
        <v>21</v>
      </c>
      <c r="AX1111">
        <v>51</v>
      </c>
      <c r="AY1111">
        <v>33</v>
      </c>
      <c r="AZ1111">
        <v>72</v>
      </c>
      <c r="BA1111">
        <v>9.14</v>
      </c>
      <c r="BB1111">
        <v>5.0999999999999996</v>
      </c>
      <c r="BC1111">
        <v>2.63</v>
      </c>
      <c r="BD1111">
        <v>3.36</v>
      </c>
      <c r="BE1111">
        <v>2.63</v>
      </c>
      <c r="BF1111">
        <f>(1/BC1111+1/BD1111+1/BE1111-1)/3</f>
        <v>1.9358440461102095E-2</v>
      </c>
      <c r="BG1111">
        <f>1/Table3[[#This Row],[odds_ft_home_team_win]]-Table3[[#This Row],[Margin/3]]</f>
        <v>0.36086969642102723</v>
      </c>
      <c r="BH1111">
        <f>1/Table3[[#This Row],[odds_ft_draw]]-Table3[[#This Row],[Margin/3]]</f>
        <v>0.27826060715794554</v>
      </c>
      <c r="BI1111">
        <f>1/Table3[[#This Row],[odds_ft_away_team_win]]-Table3[[#This Row],[Margin/3]]</f>
        <v>0.36086969642102723</v>
      </c>
      <c r="BJ1111">
        <f>MROUND(Table3[[#This Row],[ProbH]]*100,2)/100</f>
        <v>0.36</v>
      </c>
      <c r="BK1111">
        <v>1.42</v>
      </c>
      <c r="BL1111">
        <v>1.99</v>
      </c>
      <c r="BM1111">
        <v>4.33</v>
      </c>
      <c r="BN1111">
        <v>8.1</v>
      </c>
      <c r="BO1111">
        <v>1.91</v>
      </c>
      <c r="BP1111">
        <v>1.91</v>
      </c>
      <c r="BQ1111" t="s">
        <v>691</v>
      </c>
      <c r="BR1111">
        <f>VLOOKUP(Table3[[#This Row],[Reference]],metron,10,FALSE)</f>
        <v>2.5110350525197691</v>
      </c>
      <c r="BS1111">
        <f>VLOOKUP(Table3[[#This Row],[Reference]],metron,11,FALSE)</f>
        <v>1.269326094653606</v>
      </c>
      <c r="BT1111">
        <f>VLOOKUP(Table3[[#This Row],[Reference]],metron,12,FALSE)</f>
        <v>1.2417089578661631</v>
      </c>
      <c r="BU1111">
        <f>VLOOKUP(Table3[[#This Row],[Reference]],metron,13,FALSE)</f>
        <v>0.56586402266288949</v>
      </c>
      <c r="BV1111">
        <f>VLOOKUP(Table3[[#This Row],[Reference]],metron,14,FALSE)</f>
        <v>0.55158168083097259</v>
      </c>
      <c r="BW1111">
        <f>VLOOKUP(Table3[[#This Row],[Reference]],metron,15,FALSE)</f>
        <v>11.49400826446281</v>
      </c>
      <c r="BX1111">
        <f>VLOOKUP(Table3[[#This Row],[Reference]],metron,16,FALSE)</f>
        <v>10.507231404958681</v>
      </c>
      <c r="BY1111">
        <f>VLOOKUP(Table3[[#This Row],[Reference]],metron,17,FALSE)</f>
        <v>4.9238790406673623</v>
      </c>
      <c r="BZ1111">
        <f>VLOOKUP(Table3[[#This Row],[Reference]],metron,18,FALSE)</f>
        <v>4.6296141814389991</v>
      </c>
      <c r="CA1111">
        <f>VLOOKUP(Table3[[#This Row],[Reference]],metron,19,FALSE)</f>
        <v>6.5701292237954476</v>
      </c>
      <c r="CB1111">
        <f>VLOOKUP(Table3[[#This Row],[Reference]],metron,20,FALSE)</f>
        <v>5.8776172235196817</v>
      </c>
      <c r="CC1111">
        <f>VLOOKUP(Table3[[#This Row],[Reference]],metron,21,FALSE)</f>
        <v>12.798739495798319</v>
      </c>
      <c r="CD1111">
        <f>VLOOKUP(Table3[[#This Row],[Reference]],metron,22,FALSE)</f>
        <v>12.98844537815126</v>
      </c>
      <c r="CE1111">
        <f>VLOOKUP(Table3[[#This Row],[Reference]],metron,23,FALSE)</f>
        <v>1.604928297313674</v>
      </c>
      <c r="CF1111">
        <f>VLOOKUP(Table3[[#This Row],[Reference]],metron,24,FALSE)</f>
        <v>1.791961219955565</v>
      </c>
      <c r="CG1111">
        <f>VLOOKUP(Table3[[#This Row],[Reference]],metron,25,FALSE)</f>
        <v>8.887093516461321E-2</v>
      </c>
      <c r="CH1111">
        <f>VLOOKUP(Table3[[#This Row],[Reference]],metron,26,FALSE)</f>
        <v>0.11694607150070691</v>
      </c>
    </row>
    <row r="1112" spans="1:86" hidden="1" x14ac:dyDescent="0.45">
      <c r="A1112">
        <v>1646276400</v>
      </c>
      <c r="B1112" t="s">
        <v>1611</v>
      </c>
      <c r="C1112" t="s">
        <v>64</v>
      </c>
      <c r="D1112" t="s">
        <v>65</v>
      </c>
      <c r="E1112" t="s">
        <v>672</v>
      </c>
      <c r="F1112" t="s">
        <v>682</v>
      </c>
      <c r="G1112" t="s">
        <v>710</v>
      </c>
      <c r="H1112">
        <v>8</v>
      </c>
      <c r="I1112">
        <v>1.36</v>
      </c>
      <c r="J1112">
        <v>1.36</v>
      </c>
      <c r="K1112">
        <v>1.58</v>
      </c>
      <c r="L1112">
        <v>1.1000000000000001</v>
      </c>
      <c r="M1112">
        <v>3</v>
      </c>
      <c r="N1112">
        <v>2</v>
      </c>
      <c r="O1112">
        <v>5</v>
      </c>
      <c r="P1112">
        <v>2</v>
      </c>
      <c r="Q1112">
        <v>1</v>
      </c>
      <c r="R1112">
        <v>1</v>
      </c>
      <c r="S1112" t="s">
        <v>1614</v>
      </c>
      <c r="T1112" t="s">
        <v>1615</v>
      </c>
      <c r="U1112">
        <v>8</v>
      </c>
      <c r="V1112">
        <v>3</v>
      </c>
      <c r="W1112">
        <v>1</v>
      </c>
      <c r="X1112">
        <v>0</v>
      </c>
      <c r="Y1112">
        <v>3</v>
      </c>
      <c r="Z1112">
        <v>0</v>
      </c>
      <c r="AA1112">
        <v>1</v>
      </c>
      <c r="AB1112">
        <v>0</v>
      </c>
      <c r="AC1112">
        <v>1</v>
      </c>
      <c r="AD1112">
        <v>2</v>
      </c>
      <c r="AE1112">
        <v>13</v>
      </c>
      <c r="AF1112">
        <v>14</v>
      </c>
      <c r="AG1112">
        <v>4</v>
      </c>
      <c r="AH1112">
        <v>6</v>
      </c>
      <c r="AI1112">
        <v>9</v>
      </c>
      <c r="AJ1112">
        <v>8</v>
      </c>
      <c r="AK1112">
        <v>8</v>
      </c>
      <c r="AL1112">
        <v>5</v>
      </c>
      <c r="AM1112">
        <v>49</v>
      </c>
      <c r="AN1112">
        <v>51</v>
      </c>
      <c r="AO1112">
        <v>1.43</v>
      </c>
      <c r="AP1112">
        <v>1.41</v>
      </c>
      <c r="AQ1112">
        <v>2.33</v>
      </c>
      <c r="AR1112">
        <v>57</v>
      </c>
      <c r="AS1112">
        <v>75</v>
      </c>
      <c r="AT1112">
        <v>43</v>
      </c>
      <c r="AU1112">
        <v>21</v>
      </c>
      <c r="AV1112">
        <v>7</v>
      </c>
      <c r="AW1112">
        <v>21</v>
      </c>
      <c r="AX1112">
        <v>57</v>
      </c>
      <c r="AY1112">
        <v>43</v>
      </c>
      <c r="AZ1112">
        <v>83</v>
      </c>
      <c r="BA1112">
        <v>10.08</v>
      </c>
      <c r="BB1112">
        <v>4.6399999999999997</v>
      </c>
      <c r="BC1112">
        <v>2.1800000000000002</v>
      </c>
      <c r="BD1112">
        <v>3.36</v>
      </c>
      <c r="BE1112">
        <v>3.32</v>
      </c>
      <c r="BF1112">
        <f>(1/BC1112+1/BD1112+1/BE1112-1)/3</f>
        <v>1.9179821075477072E-2</v>
      </c>
      <c r="BG1112">
        <f>1/Table3[[#This Row],[odds_ft_home_team_win]]-Table3[[#This Row],[Margin/3]]</f>
        <v>0.43953577525479814</v>
      </c>
      <c r="BH1112">
        <f>1/Table3[[#This Row],[odds_ft_draw]]-Table3[[#This Row],[Margin/3]]</f>
        <v>0.27843922654357056</v>
      </c>
      <c r="BI1112">
        <f>1/Table3[[#This Row],[odds_ft_away_team_win]]-Table3[[#This Row],[Margin/3]]</f>
        <v>0.2820249982016314</v>
      </c>
      <c r="BJ1112">
        <f>MROUND(Table3[[#This Row],[ProbH]]*100,2)/100</f>
        <v>0.44</v>
      </c>
      <c r="BK1112">
        <v>1.3</v>
      </c>
      <c r="BL1112">
        <v>2.1</v>
      </c>
      <c r="BM1112">
        <v>3.5</v>
      </c>
      <c r="BN1112">
        <v>7</v>
      </c>
      <c r="BO1112">
        <v>1.91</v>
      </c>
      <c r="BP1112">
        <v>1.91</v>
      </c>
      <c r="BQ1112" t="s">
        <v>729</v>
      </c>
      <c r="BR1112">
        <f>VLOOKUP(Table3[[#This Row],[Reference]],metron,10,FALSE)</f>
        <v>2.4807646356033461</v>
      </c>
      <c r="BS1112">
        <f>VLOOKUP(Table3[[#This Row],[Reference]],metron,11,FALSE)</f>
        <v>1.4140979689366791</v>
      </c>
      <c r="BT1112">
        <f>VLOOKUP(Table3[[#This Row],[Reference]],metron,12,FALSE)</f>
        <v>1.0666666666666671</v>
      </c>
      <c r="BU1112">
        <f>VLOOKUP(Table3[[#This Row],[Reference]],metron,13,FALSE)</f>
        <v>0.62712066905615294</v>
      </c>
      <c r="BV1112">
        <f>VLOOKUP(Table3[[#This Row],[Reference]],metron,14,FALSE)</f>
        <v>0.46009557945041818</v>
      </c>
      <c r="BW1112">
        <f>VLOOKUP(Table3[[#This Row],[Reference]],metron,15,FALSE)</f>
        <v>12.56969280146722</v>
      </c>
      <c r="BX1112">
        <f>VLOOKUP(Table3[[#This Row],[Reference]],metron,16,FALSE)</f>
        <v>9.8695552498853729</v>
      </c>
      <c r="BY1112">
        <f>VLOOKUP(Table3[[#This Row],[Reference]],metron,17,FALSE)</f>
        <v>5.2754256787850897</v>
      </c>
      <c r="BZ1112">
        <f>VLOOKUP(Table3[[#This Row],[Reference]],metron,18,FALSE)</f>
        <v>4.1279337321675103</v>
      </c>
      <c r="CA1112">
        <f>VLOOKUP(Table3[[#This Row],[Reference]],metron,19,FALSE)</f>
        <v>7.2942671226821298</v>
      </c>
      <c r="CB1112">
        <f>VLOOKUP(Table3[[#This Row],[Reference]],metron,20,FALSE)</f>
        <v>5.7416215177178627</v>
      </c>
      <c r="CC1112">
        <f>VLOOKUP(Table3[[#This Row],[Reference]],metron,21,FALSE)</f>
        <v>12.897246007868549</v>
      </c>
      <c r="CD1112">
        <f>VLOOKUP(Table3[[#This Row],[Reference]],metron,22,FALSE)</f>
        <v>13.507058551261281</v>
      </c>
      <c r="CE1112">
        <f>VLOOKUP(Table3[[#This Row],[Reference]],metron,23,FALSE)</f>
        <v>1.576522702104098</v>
      </c>
      <c r="CF1112">
        <f>VLOOKUP(Table3[[#This Row],[Reference]],metron,24,FALSE)</f>
        <v>1.917165005537099</v>
      </c>
      <c r="CG1112">
        <f>VLOOKUP(Table3[[#This Row],[Reference]],metron,25,FALSE)</f>
        <v>8.4385382059800659E-2</v>
      </c>
      <c r="CH1112">
        <f>VLOOKUP(Table3[[#This Row],[Reference]],metron,26,FALSE)</f>
        <v>0.1233665559246955</v>
      </c>
    </row>
    <row r="1113" spans="1:86" hidden="1" x14ac:dyDescent="0.45">
      <c r="A1113">
        <v>1646442000</v>
      </c>
      <c r="B1113" t="s">
        <v>1616</v>
      </c>
      <c r="C1113" t="s">
        <v>64</v>
      </c>
      <c r="D1113" t="s">
        <v>65</v>
      </c>
      <c r="E1113" t="s">
        <v>660</v>
      </c>
      <c r="F1113" t="s">
        <v>705</v>
      </c>
      <c r="G1113" t="s">
        <v>1289</v>
      </c>
      <c r="H1113">
        <v>9</v>
      </c>
      <c r="I1113">
        <v>1.0900000000000001</v>
      </c>
      <c r="J1113">
        <v>1.38</v>
      </c>
      <c r="K1113">
        <v>1.24</v>
      </c>
      <c r="L1113">
        <v>1.29</v>
      </c>
      <c r="M1113">
        <v>0</v>
      </c>
      <c r="N1113">
        <v>1</v>
      </c>
      <c r="O1113">
        <v>1</v>
      </c>
      <c r="P1113">
        <v>1</v>
      </c>
      <c r="Q1113">
        <v>0</v>
      </c>
      <c r="R1113">
        <v>1</v>
      </c>
      <c r="T1113">
        <v>2</v>
      </c>
      <c r="U1113">
        <v>6</v>
      </c>
      <c r="V1113">
        <v>4</v>
      </c>
      <c r="W1113">
        <v>2</v>
      </c>
      <c r="X1113">
        <v>0</v>
      </c>
      <c r="Y1113">
        <v>2</v>
      </c>
      <c r="Z1113">
        <v>0</v>
      </c>
      <c r="AA1113">
        <v>1</v>
      </c>
      <c r="AB1113">
        <v>1</v>
      </c>
      <c r="AC1113">
        <v>0</v>
      </c>
      <c r="AD1113">
        <v>2</v>
      </c>
      <c r="AE1113">
        <v>6</v>
      </c>
      <c r="AF1113">
        <v>8</v>
      </c>
      <c r="AG1113">
        <v>3</v>
      </c>
      <c r="AH1113">
        <v>5</v>
      </c>
      <c r="AI1113">
        <v>3</v>
      </c>
      <c r="AJ1113">
        <v>3</v>
      </c>
      <c r="AK1113">
        <v>14</v>
      </c>
      <c r="AL1113">
        <v>8</v>
      </c>
      <c r="AM1113">
        <v>58</v>
      </c>
      <c r="AN1113">
        <v>42</v>
      </c>
      <c r="AO1113">
        <v>1.02</v>
      </c>
      <c r="AP1113">
        <v>0.98</v>
      </c>
      <c r="AQ1113">
        <v>2.59</v>
      </c>
      <c r="AR1113">
        <v>33</v>
      </c>
      <c r="AS1113">
        <v>75</v>
      </c>
      <c r="AT1113">
        <v>60</v>
      </c>
      <c r="AU1113">
        <v>25</v>
      </c>
      <c r="AV1113">
        <v>4</v>
      </c>
      <c r="AW1113">
        <v>34</v>
      </c>
      <c r="AX1113">
        <v>79</v>
      </c>
      <c r="AY1113">
        <v>34</v>
      </c>
      <c r="AZ1113">
        <v>88</v>
      </c>
      <c r="BA1113">
        <v>9.18</v>
      </c>
      <c r="BB1113">
        <v>3.99</v>
      </c>
      <c r="BC1113">
        <v>2.1</v>
      </c>
      <c r="BD1113">
        <v>3.3</v>
      </c>
      <c r="BE1113">
        <v>3.32</v>
      </c>
      <c r="BF1113">
        <f>(1/BC1113+1/BD1113+1/BE1113-1)/3</f>
        <v>2.6808532832629222E-2</v>
      </c>
      <c r="BG1113">
        <f>1/Table3[[#This Row],[odds_ft_home_team_win]]-Table3[[#This Row],[Margin/3]]</f>
        <v>0.44938194335784692</v>
      </c>
      <c r="BH1113">
        <f>1/Table3[[#This Row],[odds_ft_draw]]-Table3[[#This Row],[Margin/3]]</f>
        <v>0.2762217701976738</v>
      </c>
      <c r="BI1113">
        <f>1/Table3[[#This Row],[odds_ft_away_team_win]]-Table3[[#This Row],[Margin/3]]</f>
        <v>0.27439628644447922</v>
      </c>
      <c r="BJ1113">
        <f>MROUND(Table3[[#This Row],[ProbH]]*100,2)/100</f>
        <v>0.44</v>
      </c>
      <c r="BK1113">
        <v>1.29</v>
      </c>
      <c r="BL1113">
        <v>1.96</v>
      </c>
      <c r="BM1113">
        <v>3.3</v>
      </c>
      <c r="BN1113">
        <v>7</v>
      </c>
      <c r="BO1113">
        <v>1.73</v>
      </c>
      <c r="BP1113">
        <v>2.0499999999999998</v>
      </c>
      <c r="BQ1113" t="s">
        <v>664</v>
      </c>
      <c r="BR1113">
        <f>VLOOKUP(Table3[[#This Row],[Reference]],metron,10,FALSE)</f>
        <v>2.4807646356033461</v>
      </c>
      <c r="BS1113">
        <f>VLOOKUP(Table3[[#This Row],[Reference]],metron,11,FALSE)</f>
        <v>1.4140979689366791</v>
      </c>
      <c r="BT1113">
        <f>VLOOKUP(Table3[[#This Row],[Reference]],metron,12,FALSE)</f>
        <v>1.0666666666666671</v>
      </c>
      <c r="BU1113">
        <f>VLOOKUP(Table3[[#This Row],[Reference]],metron,13,FALSE)</f>
        <v>0.62712066905615294</v>
      </c>
      <c r="BV1113">
        <f>VLOOKUP(Table3[[#This Row],[Reference]],metron,14,FALSE)</f>
        <v>0.46009557945041818</v>
      </c>
      <c r="BW1113">
        <f>VLOOKUP(Table3[[#This Row],[Reference]],metron,15,FALSE)</f>
        <v>12.56969280146722</v>
      </c>
      <c r="BX1113">
        <f>VLOOKUP(Table3[[#This Row],[Reference]],metron,16,FALSE)</f>
        <v>9.8695552498853729</v>
      </c>
      <c r="BY1113">
        <f>VLOOKUP(Table3[[#This Row],[Reference]],metron,17,FALSE)</f>
        <v>5.2754256787850897</v>
      </c>
      <c r="BZ1113">
        <f>VLOOKUP(Table3[[#This Row],[Reference]],metron,18,FALSE)</f>
        <v>4.1279337321675103</v>
      </c>
      <c r="CA1113">
        <f>VLOOKUP(Table3[[#This Row],[Reference]],metron,19,FALSE)</f>
        <v>7.2942671226821298</v>
      </c>
      <c r="CB1113">
        <f>VLOOKUP(Table3[[#This Row],[Reference]],metron,20,FALSE)</f>
        <v>5.7416215177178627</v>
      </c>
      <c r="CC1113">
        <f>VLOOKUP(Table3[[#This Row],[Reference]],metron,21,FALSE)</f>
        <v>12.897246007868549</v>
      </c>
      <c r="CD1113">
        <f>VLOOKUP(Table3[[#This Row],[Reference]],metron,22,FALSE)</f>
        <v>13.507058551261281</v>
      </c>
      <c r="CE1113">
        <f>VLOOKUP(Table3[[#This Row],[Reference]],metron,23,FALSE)</f>
        <v>1.576522702104098</v>
      </c>
      <c r="CF1113">
        <f>VLOOKUP(Table3[[#This Row],[Reference]],metron,24,FALSE)</f>
        <v>1.917165005537099</v>
      </c>
      <c r="CG1113">
        <f>VLOOKUP(Table3[[#This Row],[Reference]],metron,25,FALSE)</f>
        <v>8.4385382059800659E-2</v>
      </c>
      <c r="CH1113">
        <f>VLOOKUP(Table3[[#This Row],[Reference]],metron,26,FALSE)</f>
        <v>0.1233665559246955</v>
      </c>
    </row>
    <row r="1114" spans="1:86" hidden="1" x14ac:dyDescent="0.45">
      <c r="A1114">
        <v>1646449200</v>
      </c>
      <c r="B1114" t="s">
        <v>1617</v>
      </c>
      <c r="C1114" t="s">
        <v>64</v>
      </c>
      <c r="D1114" t="s">
        <v>65</v>
      </c>
      <c r="E1114" t="s">
        <v>689</v>
      </c>
      <c r="F1114" t="s">
        <v>667</v>
      </c>
      <c r="G1114" t="s">
        <v>684</v>
      </c>
      <c r="H1114">
        <v>9</v>
      </c>
      <c r="I1114">
        <v>1.25</v>
      </c>
      <c r="J1114">
        <v>1.4</v>
      </c>
      <c r="K1114">
        <v>0.88</v>
      </c>
      <c r="L1114">
        <v>1.4</v>
      </c>
      <c r="M1114">
        <v>0</v>
      </c>
      <c r="N1114">
        <v>1</v>
      </c>
      <c r="O1114">
        <v>1</v>
      </c>
      <c r="P1114">
        <v>0</v>
      </c>
      <c r="Q1114">
        <v>0</v>
      </c>
      <c r="R1114">
        <v>0</v>
      </c>
      <c r="T1114">
        <v>55</v>
      </c>
      <c r="U1114">
        <v>4</v>
      </c>
      <c r="V1114">
        <v>4</v>
      </c>
      <c r="W1114">
        <v>0</v>
      </c>
      <c r="X1114">
        <v>0</v>
      </c>
      <c r="Y1114">
        <v>1</v>
      </c>
      <c r="Z1114">
        <v>0</v>
      </c>
      <c r="AA1114">
        <v>0</v>
      </c>
      <c r="AB1114">
        <v>0</v>
      </c>
      <c r="AC1114">
        <v>0</v>
      </c>
      <c r="AD1114">
        <v>1</v>
      </c>
      <c r="AE1114">
        <v>4</v>
      </c>
      <c r="AF1114">
        <v>9</v>
      </c>
      <c r="AG1114">
        <v>2</v>
      </c>
      <c r="AH1114">
        <v>5</v>
      </c>
      <c r="AI1114">
        <v>2</v>
      </c>
      <c r="AJ1114">
        <v>4</v>
      </c>
      <c r="AK1114">
        <v>9</v>
      </c>
      <c r="AL1114">
        <v>12</v>
      </c>
      <c r="AM1114">
        <v>47</v>
      </c>
      <c r="AN1114">
        <v>53</v>
      </c>
      <c r="AO1114">
        <v>0.68</v>
      </c>
      <c r="AP1114">
        <v>1.1499999999999999</v>
      </c>
      <c r="AQ1114">
        <v>2.29</v>
      </c>
      <c r="AR1114">
        <v>50</v>
      </c>
      <c r="AS1114">
        <v>64</v>
      </c>
      <c r="AT1114">
        <v>49</v>
      </c>
      <c r="AU1114">
        <v>23</v>
      </c>
      <c r="AV1114">
        <v>4</v>
      </c>
      <c r="AW1114">
        <v>39</v>
      </c>
      <c r="AX1114">
        <v>71</v>
      </c>
      <c r="AY1114">
        <v>31</v>
      </c>
      <c r="AZ1114">
        <v>59</v>
      </c>
      <c r="BA1114">
        <v>7.28</v>
      </c>
      <c r="BB1114">
        <v>5.34</v>
      </c>
      <c r="BC1114">
        <v>3.2</v>
      </c>
      <c r="BD1114">
        <v>3.2</v>
      </c>
      <c r="BE1114">
        <v>2.2000000000000002</v>
      </c>
      <c r="BF1114">
        <f>(1/BC1114+1/BD1114+1/BE1114-1)/3</f>
        <v>2.651515151515153E-2</v>
      </c>
      <c r="BG1114">
        <f>1/Table3[[#This Row],[odds_ft_home_team_win]]-Table3[[#This Row],[Margin/3]]</f>
        <v>0.28598484848484845</v>
      </c>
      <c r="BH1114">
        <f>1/Table3[[#This Row],[odds_ft_draw]]-Table3[[#This Row],[Margin/3]]</f>
        <v>0.28598484848484845</v>
      </c>
      <c r="BI1114">
        <f>1/Table3[[#This Row],[odds_ft_away_team_win]]-Table3[[#This Row],[Margin/3]]</f>
        <v>0.42803030303030298</v>
      </c>
      <c r="BJ1114">
        <f>MROUND(Table3[[#This Row],[ProbH]]*100,2)/100</f>
        <v>0.28000000000000003</v>
      </c>
      <c r="BK1114">
        <v>1.35</v>
      </c>
      <c r="BL1114">
        <v>2.0299999999999998</v>
      </c>
      <c r="BM1114">
        <v>3.65</v>
      </c>
      <c r="BN1114">
        <v>7.1</v>
      </c>
      <c r="BO1114">
        <v>1.91</v>
      </c>
      <c r="BP1114">
        <v>1.85</v>
      </c>
      <c r="BQ1114" t="s">
        <v>713</v>
      </c>
      <c r="BR1114">
        <f>VLOOKUP(Table3[[#This Row],[Reference]],metron,10,FALSE)</f>
        <v>2.5445607358071678</v>
      </c>
      <c r="BS1114">
        <f>VLOOKUP(Table3[[#This Row],[Reference]],metron,11,FALSE)</f>
        <v>1.128766254360926</v>
      </c>
      <c r="BT1114">
        <f>VLOOKUP(Table3[[#This Row],[Reference]],metron,12,FALSE)</f>
        <v>1.415794481446242</v>
      </c>
      <c r="BU1114">
        <f>VLOOKUP(Table3[[#This Row],[Reference]],metron,13,FALSE)</f>
        <v>0.49635267998731369</v>
      </c>
      <c r="BV1114">
        <f>VLOOKUP(Table3[[#This Row],[Reference]],metron,14,FALSE)</f>
        <v>0.61084681255946716</v>
      </c>
      <c r="BW1114">
        <f>VLOOKUP(Table3[[#This Row],[Reference]],metron,15,FALSE)</f>
        <v>11.04442036836403</v>
      </c>
      <c r="BX1114">
        <f>VLOOKUP(Table3[[#This Row],[Reference]],metron,16,FALSE)</f>
        <v>11.38840736728061</v>
      </c>
      <c r="BY1114">
        <f>VLOOKUP(Table3[[#This Row],[Reference]],metron,17,FALSE)</f>
        <v>4.5379574003276897</v>
      </c>
      <c r="BZ1114">
        <f>VLOOKUP(Table3[[#This Row],[Reference]],metron,18,FALSE)</f>
        <v>4.8481703986892413</v>
      </c>
      <c r="CA1114">
        <f>VLOOKUP(Table3[[#This Row],[Reference]],metron,19,FALSE)</f>
        <v>6.5064629680363399</v>
      </c>
      <c r="CB1114">
        <f>VLOOKUP(Table3[[#This Row],[Reference]],metron,20,FALSE)</f>
        <v>6.540236968591369</v>
      </c>
      <c r="CC1114">
        <f>VLOOKUP(Table3[[#This Row],[Reference]],metron,21,FALSE)</f>
        <v>13.117582417582421</v>
      </c>
      <c r="CD1114">
        <f>VLOOKUP(Table3[[#This Row],[Reference]],metron,22,FALSE)</f>
        <v>13.28241758241758</v>
      </c>
      <c r="CE1114">
        <f>VLOOKUP(Table3[[#This Row],[Reference]],metron,23,FALSE)</f>
        <v>1.792592592592593</v>
      </c>
      <c r="CF1114">
        <f>VLOOKUP(Table3[[#This Row],[Reference]],metron,24,FALSE)</f>
        <v>1.806980433632998</v>
      </c>
      <c r="CG1114">
        <f>VLOOKUP(Table3[[#This Row],[Reference]],metron,25,FALSE)</f>
        <v>0.1047065044949762</v>
      </c>
      <c r="CH1114">
        <f>VLOOKUP(Table3[[#This Row],[Reference]],metron,26,FALSE)</f>
        <v>0.1073506081438392</v>
      </c>
    </row>
    <row r="1115" spans="1:86" x14ac:dyDescent="0.45">
      <c r="A1115">
        <v>1646521200</v>
      </c>
      <c r="B1115" t="s">
        <v>1618</v>
      </c>
      <c r="C1115" t="s">
        <v>64</v>
      </c>
      <c r="D1115" t="s">
        <v>65</v>
      </c>
      <c r="E1115" t="s">
        <v>683</v>
      </c>
      <c r="F1115" t="s">
        <v>677</v>
      </c>
      <c r="G1115" t="s">
        <v>735</v>
      </c>
      <c r="H1115">
        <v>9</v>
      </c>
      <c r="I1115">
        <v>1.25</v>
      </c>
      <c r="J1115">
        <v>1.6</v>
      </c>
      <c r="K1115">
        <v>1.24</v>
      </c>
      <c r="L1115">
        <v>1.68</v>
      </c>
      <c r="M1115">
        <v>0</v>
      </c>
      <c r="N1115">
        <v>1</v>
      </c>
      <c r="O1115">
        <v>1</v>
      </c>
      <c r="P1115">
        <v>1</v>
      </c>
      <c r="Q1115">
        <v>0</v>
      </c>
      <c r="R1115">
        <v>1</v>
      </c>
      <c r="T1115">
        <v>29</v>
      </c>
      <c r="U1115">
        <v>8</v>
      </c>
      <c r="V1115">
        <v>3</v>
      </c>
      <c r="W1115">
        <v>2</v>
      </c>
      <c r="X1115">
        <v>0</v>
      </c>
      <c r="Y1115">
        <v>1</v>
      </c>
      <c r="Z1115">
        <v>0</v>
      </c>
      <c r="AA1115">
        <v>1</v>
      </c>
      <c r="AB1115">
        <v>1</v>
      </c>
      <c r="AC1115">
        <v>1</v>
      </c>
      <c r="AD1115">
        <v>0</v>
      </c>
      <c r="AE1115">
        <v>9</v>
      </c>
      <c r="AF1115">
        <v>6</v>
      </c>
      <c r="AG1115">
        <v>7</v>
      </c>
      <c r="AH1115">
        <v>2</v>
      </c>
      <c r="AI1115">
        <v>2</v>
      </c>
      <c r="AJ1115">
        <v>4</v>
      </c>
      <c r="AK1115">
        <v>5</v>
      </c>
      <c r="AL1115">
        <v>10</v>
      </c>
      <c r="AM1115">
        <v>59</v>
      </c>
      <c r="AN1115">
        <v>41</v>
      </c>
      <c r="AO1115">
        <v>1.26</v>
      </c>
      <c r="AP1115">
        <v>0.69</v>
      </c>
      <c r="AQ1115">
        <v>2.11</v>
      </c>
      <c r="AR1115">
        <v>37</v>
      </c>
      <c r="AS1115">
        <v>64</v>
      </c>
      <c r="AT1115">
        <v>23</v>
      </c>
      <c r="AU1115">
        <v>15</v>
      </c>
      <c r="AV1115">
        <v>11</v>
      </c>
      <c r="AW1115">
        <v>30</v>
      </c>
      <c r="AX1115">
        <v>74</v>
      </c>
      <c r="AY1115">
        <v>22</v>
      </c>
      <c r="AZ1115">
        <v>60</v>
      </c>
      <c r="BA1115">
        <v>9.17</v>
      </c>
      <c r="BB1115">
        <v>4.96</v>
      </c>
      <c r="BC1115">
        <v>2.7</v>
      </c>
      <c r="BD1115">
        <v>3.15</v>
      </c>
      <c r="BE1115">
        <v>2.4500000000000002</v>
      </c>
      <c r="BF1115">
        <f>(1/BC1115+1/BD1115+1/BE1115-1)/3</f>
        <v>3.1997984378936715E-2</v>
      </c>
      <c r="BG1115">
        <f>1/Table3[[#This Row],[odds_ft_home_team_win]]-Table3[[#This Row],[Margin/3]]</f>
        <v>0.33837238599143366</v>
      </c>
      <c r="BH1115">
        <f>1/Table3[[#This Row],[odds_ft_draw]]-Table3[[#This Row],[Margin/3]]</f>
        <v>0.28546233308138075</v>
      </c>
      <c r="BI1115">
        <f>1/Table3[[#This Row],[odds_ft_away_team_win]]-Table3[[#This Row],[Margin/3]]</f>
        <v>0.37616528092718571</v>
      </c>
      <c r="BJ1115">
        <f>MROUND(Table3[[#This Row],[ProbH]]*100,2)/100</f>
        <v>0.34</v>
      </c>
      <c r="BK1115">
        <v>1.55</v>
      </c>
      <c r="BL1115">
        <v>2.2000000000000002</v>
      </c>
      <c r="BM1115">
        <v>4.05</v>
      </c>
      <c r="BN1115">
        <v>8</v>
      </c>
      <c r="BO1115">
        <v>1.95</v>
      </c>
      <c r="BP1115">
        <v>1.81</v>
      </c>
      <c r="BQ1115" t="s">
        <v>726</v>
      </c>
      <c r="BR1115">
        <f>VLOOKUP(Table3[[#This Row],[Reference]],metron,10,FALSE)</f>
        <v>2.5229727551184897</v>
      </c>
      <c r="BS1115">
        <f>VLOOKUP(Table3[[#This Row],[Reference]],metron,11,FALSE)</f>
        <v>1.228921489601805</v>
      </c>
      <c r="BT1115">
        <f>VLOOKUP(Table3[[#This Row],[Reference]],metron,12,FALSE)</f>
        <v>1.2940512655166849</v>
      </c>
      <c r="BU1115">
        <f>VLOOKUP(Table3[[#This Row],[Reference]],metron,13,FALSE)</f>
        <v>0.53240890035472432</v>
      </c>
      <c r="BV1115">
        <f>VLOOKUP(Table3[[#This Row],[Reference]],metron,14,FALSE)</f>
        <v>0.56514027732989358</v>
      </c>
      <c r="BW1115">
        <f>VLOOKUP(Table3[[#This Row],[Reference]],metron,15,FALSE)</f>
        <v>11.417888124439131</v>
      </c>
      <c r="BX1115">
        <f>VLOOKUP(Table3[[#This Row],[Reference]],metron,16,FALSE)</f>
        <v>10.76308704756207</v>
      </c>
      <c r="BY1115">
        <f>VLOOKUP(Table3[[#This Row],[Reference]],metron,17,FALSE)</f>
        <v>4.8317672021824798</v>
      </c>
      <c r="BZ1115">
        <f>VLOOKUP(Table3[[#This Row],[Reference]],metron,18,FALSE)</f>
        <v>4.6698999696877843</v>
      </c>
      <c r="CA1115">
        <f>VLOOKUP(Table3[[#This Row],[Reference]],metron,19,FALSE)</f>
        <v>6.5861209222566508</v>
      </c>
      <c r="CB1115">
        <f>VLOOKUP(Table3[[#This Row],[Reference]],metron,20,FALSE)</f>
        <v>6.093187077874286</v>
      </c>
      <c r="CC1115">
        <f>VLOOKUP(Table3[[#This Row],[Reference]],metron,21,FALSE)</f>
        <v>12.685679611650491</v>
      </c>
      <c r="CD1115">
        <f>VLOOKUP(Table3[[#This Row],[Reference]],metron,22,FALSE)</f>
        <v>13.02639563106796</v>
      </c>
      <c r="CE1115">
        <f>VLOOKUP(Table3[[#This Row],[Reference]],metron,23,FALSE)</f>
        <v>1.6481211768132831</v>
      </c>
      <c r="CF1115">
        <f>VLOOKUP(Table3[[#This Row],[Reference]],metron,24,FALSE)</f>
        <v>1.8572676958928049</v>
      </c>
      <c r="CG1115">
        <f>VLOOKUP(Table3[[#This Row],[Reference]],metron,25,FALSE)</f>
        <v>9.641712787649287E-2</v>
      </c>
      <c r="CH1115">
        <f>VLOOKUP(Table3[[#This Row],[Reference]],metron,26,FALSE)</f>
        <v>0.11302068161957469</v>
      </c>
    </row>
    <row r="1116" spans="1:86" hidden="1" x14ac:dyDescent="0.45">
      <c r="A1116">
        <v>1646528760</v>
      </c>
      <c r="B1116" t="s">
        <v>1619</v>
      </c>
      <c r="C1116" t="s">
        <v>64</v>
      </c>
      <c r="D1116" t="s">
        <v>65</v>
      </c>
      <c r="E1116" t="s">
        <v>704</v>
      </c>
      <c r="F1116" t="s">
        <v>694</v>
      </c>
      <c r="G1116" t="s">
        <v>725</v>
      </c>
      <c r="H1116">
        <v>9</v>
      </c>
      <c r="I1116">
        <v>1.42</v>
      </c>
      <c r="J1116">
        <v>1.38</v>
      </c>
      <c r="K1116">
        <v>1.79</v>
      </c>
      <c r="L1116">
        <v>1.53</v>
      </c>
      <c r="M1116">
        <v>2</v>
      </c>
      <c r="N1116">
        <v>1</v>
      </c>
      <c r="O1116">
        <v>3</v>
      </c>
      <c r="P1116">
        <v>2</v>
      </c>
      <c r="Q1116">
        <v>1</v>
      </c>
      <c r="R1116">
        <v>1</v>
      </c>
      <c r="S1116" t="s">
        <v>1620</v>
      </c>
      <c r="T1116">
        <v>34</v>
      </c>
      <c r="U1116">
        <v>2</v>
      </c>
      <c r="V1116">
        <v>5</v>
      </c>
      <c r="W1116">
        <v>4</v>
      </c>
      <c r="X1116">
        <v>0</v>
      </c>
      <c r="Y1116">
        <v>1</v>
      </c>
      <c r="Z1116">
        <v>0</v>
      </c>
      <c r="AA1116">
        <v>3</v>
      </c>
      <c r="AB1116">
        <v>1</v>
      </c>
      <c r="AC1116">
        <v>1</v>
      </c>
      <c r="AD1116">
        <v>0</v>
      </c>
      <c r="AE1116">
        <v>9</v>
      </c>
      <c r="AF1116">
        <v>9</v>
      </c>
      <c r="AG1116">
        <v>3</v>
      </c>
      <c r="AH1116">
        <v>3</v>
      </c>
      <c r="AI1116">
        <v>6</v>
      </c>
      <c r="AJ1116">
        <v>6</v>
      </c>
      <c r="AK1116">
        <v>13</v>
      </c>
      <c r="AL1116">
        <v>14</v>
      </c>
      <c r="AM1116">
        <v>46</v>
      </c>
      <c r="AN1116">
        <v>54</v>
      </c>
      <c r="AO1116">
        <v>1.1000000000000001</v>
      </c>
      <c r="AP1116">
        <v>1.06</v>
      </c>
      <c r="AQ1116">
        <v>1.84</v>
      </c>
      <c r="AR1116">
        <v>44</v>
      </c>
      <c r="AS1116">
        <v>60</v>
      </c>
      <c r="AT1116">
        <v>28</v>
      </c>
      <c r="AU1116">
        <v>16</v>
      </c>
      <c r="AV1116">
        <v>4</v>
      </c>
      <c r="AW1116">
        <v>27</v>
      </c>
      <c r="AX1116">
        <v>60</v>
      </c>
      <c r="AY1116">
        <v>17</v>
      </c>
      <c r="AZ1116">
        <v>61</v>
      </c>
      <c r="BA1116">
        <v>9.33</v>
      </c>
      <c r="BB1116">
        <v>5.12</v>
      </c>
      <c r="BC1116">
        <v>2.2000000000000002</v>
      </c>
      <c r="BD1116">
        <v>3.15</v>
      </c>
      <c r="BE1116">
        <v>3.05</v>
      </c>
      <c r="BF1116">
        <f>(1/BC1116+1/BD1116+1/BE1116-1)/3</f>
        <v>3.3291541488262855E-2</v>
      </c>
      <c r="BG1116">
        <f>1/Table3[[#This Row],[odds_ft_home_team_win]]-Table3[[#This Row],[Margin/3]]</f>
        <v>0.42125391305719168</v>
      </c>
      <c r="BH1116">
        <f>1/Table3[[#This Row],[odds_ft_draw]]-Table3[[#This Row],[Margin/3]]</f>
        <v>0.28416877597205459</v>
      </c>
      <c r="BI1116">
        <f>1/Table3[[#This Row],[odds_ft_away_team_win]]-Table3[[#This Row],[Margin/3]]</f>
        <v>0.29457731097075357</v>
      </c>
      <c r="BJ1116">
        <f>MROUND(Table3[[#This Row],[ProbH]]*100,2)/100</f>
        <v>0.42</v>
      </c>
      <c r="BK1116">
        <v>1.36</v>
      </c>
      <c r="BL1116">
        <v>2</v>
      </c>
      <c r="BM1116">
        <v>3.5</v>
      </c>
      <c r="BN1116">
        <v>7</v>
      </c>
      <c r="BO1116">
        <v>1.85</v>
      </c>
      <c r="BP1116">
        <v>1.85</v>
      </c>
      <c r="BQ1116" t="s">
        <v>1255</v>
      </c>
      <c r="BR1116">
        <f>VLOOKUP(Table3[[#This Row],[Reference]],metron,10,FALSE)</f>
        <v>2.4884649511978703</v>
      </c>
      <c r="BS1116">
        <f>VLOOKUP(Table3[[#This Row],[Reference]],metron,11,FALSE)</f>
        <v>1.396960958296362</v>
      </c>
      <c r="BT1116">
        <f>VLOOKUP(Table3[[#This Row],[Reference]],metron,12,FALSE)</f>
        <v>1.091503992901508</v>
      </c>
      <c r="BU1116">
        <f>VLOOKUP(Table3[[#This Row],[Reference]],metron,13,FALSE)</f>
        <v>0.60765391014975045</v>
      </c>
      <c r="BV1116">
        <f>VLOOKUP(Table3[[#This Row],[Reference]],metron,14,FALSE)</f>
        <v>0.47276760953965608</v>
      </c>
      <c r="BW1116">
        <f>VLOOKUP(Table3[[#This Row],[Reference]],metron,15,FALSE)</f>
        <v>12.29504785684561</v>
      </c>
      <c r="BX1116">
        <f>VLOOKUP(Table3[[#This Row],[Reference]],metron,16,FALSE)</f>
        <v>10.047232625884311</v>
      </c>
      <c r="BY1116">
        <f>VLOOKUP(Table3[[#This Row],[Reference]],metron,17,FALSE)</f>
        <v>5.2917192097519967</v>
      </c>
      <c r="BZ1116">
        <f>VLOOKUP(Table3[[#This Row],[Reference]],metron,18,FALSE)</f>
        <v>4.2580916351408158</v>
      </c>
      <c r="CA1116">
        <f>VLOOKUP(Table3[[#This Row],[Reference]],metron,19,FALSE)</f>
        <v>7.0033286470936131</v>
      </c>
      <c r="CB1116">
        <f>VLOOKUP(Table3[[#This Row],[Reference]],metron,20,FALSE)</f>
        <v>5.789140990743495</v>
      </c>
      <c r="CC1116">
        <f>VLOOKUP(Table3[[#This Row],[Reference]],metron,21,FALSE)</f>
        <v>12.77041895895049</v>
      </c>
      <c r="CD1116">
        <f>VLOOKUP(Table3[[#This Row],[Reference]],metron,22,FALSE)</f>
        <v>13.411129919593741</v>
      </c>
      <c r="CE1116">
        <f>VLOOKUP(Table3[[#This Row],[Reference]],metron,23,FALSE)</f>
        <v>1.556141062018646</v>
      </c>
      <c r="CF1116">
        <f>VLOOKUP(Table3[[#This Row],[Reference]],metron,24,FALSE)</f>
        <v>1.9114308877178761</v>
      </c>
      <c r="CG1116">
        <f>VLOOKUP(Table3[[#This Row],[Reference]],metron,25,FALSE)</f>
        <v>8.4920956627482766E-2</v>
      </c>
      <c r="CH1116">
        <f>VLOOKUP(Table3[[#This Row],[Reference]],metron,26,FALSE)</f>
        <v>0.1323469801378192</v>
      </c>
    </row>
    <row r="1117" spans="1:86" hidden="1" x14ac:dyDescent="0.45">
      <c r="A1117">
        <v>1646535600</v>
      </c>
      <c r="B1117" t="s">
        <v>1621</v>
      </c>
      <c r="C1117" t="s">
        <v>64</v>
      </c>
      <c r="D1117" t="s">
        <v>65</v>
      </c>
      <c r="E1117" t="s">
        <v>671</v>
      </c>
      <c r="F1117" t="s">
        <v>700</v>
      </c>
      <c r="G1117" t="s">
        <v>731</v>
      </c>
      <c r="H1117">
        <v>9</v>
      </c>
      <c r="I1117">
        <v>1.38</v>
      </c>
      <c r="J1117">
        <v>1.75</v>
      </c>
      <c r="K1117">
        <v>1.25</v>
      </c>
      <c r="L1117">
        <v>1.42</v>
      </c>
      <c r="M1117">
        <v>1</v>
      </c>
      <c r="N1117">
        <v>3</v>
      </c>
      <c r="O1117">
        <v>4</v>
      </c>
      <c r="P1117">
        <v>3</v>
      </c>
      <c r="Q1117">
        <v>1</v>
      </c>
      <c r="R1117">
        <v>2</v>
      </c>
      <c r="S1117">
        <v>9</v>
      </c>
      <c r="T1117" t="s">
        <v>1622</v>
      </c>
      <c r="U1117">
        <v>4</v>
      </c>
      <c r="V1117">
        <v>1</v>
      </c>
      <c r="W1117">
        <v>1</v>
      </c>
      <c r="X1117">
        <v>0</v>
      </c>
      <c r="Y1117">
        <v>1</v>
      </c>
      <c r="Z1117">
        <v>0</v>
      </c>
      <c r="AA1117">
        <v>0</v>
      </c>
      <c r="AB1117">
        <v>1</v>
      </c>
      <c r="AC1117">
        <v>0</v>
      </c>
      <c r="AD1117">
        <v>1</v>
      </c>
      <c r="AE1117">
        <v>8</v>
      </c>
      <c r="AF1117">
        <v>10</v>
      </c>
      <c r="AG1117">
        <v>4</v>
      </c>
      <c r="AH1117">
        <v>5</v>
      </c>
      <c r="AI1117">
        <v>4</v>
      </c>
      <c r="AJ1117">
        <v>5</v>
      </c>
      <c r="AK1117">
        <v>14</v>
      </c>
      <c r="AL1117">
        <v>17</v>
      </c>
      <c r="AM1117">
        <v>48</v>
      </c>
      <c r="AN1117">
        <v>52</v>
      </c>
      <c r="AO1117">
        <v>1.05</v>
      </c>
      <c r="AP1117">
        <v>1.26</v>
      </c>
      <c r="AQ1117">
        <v>2.27</v>
      </c>
      <c r="AR1117">
        <v>44</v>
      </c>
      <c r="AS1117">
        <v>84</v>
      </c>
      <c r="AT1117">
        <v>23</v>
      </c>
      <c r="AU1117">
        <v>12</v>
      </c>
      <c r="AV1117">
        <v>8</v>
      </c>
      <c r="AW1117">
        <v>24</v>
      </c>
      <c r="AX1117">
        <v>75</v>
      </c>
      <c r="AY1117">
        <v>40</v>
      </c>
      <c r="AZ1117">
        <v>76</v>
      </c>
      <c r="BA1117">
        <v>8.83</v>
      </c>
      <c r="BB1117">
        <v>5.41</v>
      </c>
      <c r="BC1117">
        <v>1.95</v>
      </c>
      <c r="BD1117">
        <v>3.25</v>
      </c>
      <c r="BE1117">
        <v>3.5</v>
      </c>
      <c r="BF1117">
        <f>(1/BC1117+1/BD1117+1/BE1117-1)/3</f>
        <v>3.5409035409035429E-2</v>
      </c>
      <c r="BG1117">
        <f>1/Table3[[#This Row],[odds_ft_home_team_win]]-Table3[[#This Row],[Margin/3]]</f>
        <v>0.47741147741147744</v>
      </c>
      <c r="BH1117">
        <f>1/Table3[[#This Row],[odds_ft_draw]]-Table3[[#This Row],[Margin/3]]</f>
        <v>0.27228327228327226</v>
      </c>
      <c r="BI1117">
        <f>1/Table3[[#This Row],[odds_ft_away_team_win]]-Table3[[#This Row],[Margin/3]]</f>
        <v>0.25030525030525025</v>
      </c>
      <c r="BJ1117">
        <f>MROUND(Table3[[#This Row],[ProbH]]*100,2)/100</f>
        <v>0.48</v>
      </c>
      <c r="BK1117">
        <v>1.36</v>
      </c>
      <c r="BL1117">
        <v>2</v>
      </c>
      <c r="BM1117">
        <v>3.5</v>
      </c>
      <c r="BN1117">
        <v>7</v>
      </c>
      <c r="BO1117">
        <v>1.91</v>
      </c>
      <c r="BP1117">
        <v>1.8</v>
      </c>
      <c r="BQ1117" t="s">
        <v>770</v>
      </c>
      <c r="BR1117">
        <f>VLOOKUP(Table3[[#This Row],[Reference]],metron,10,FALSE)</f>
        <v>2.5271929824561399</v>
      </c>
      <c r="BS1117">
        <f>VLOOKUP(Table3[[#This Row],[Reference]],metron,11,FALSE)</f>
        <v>1.510877192982456</v>
      </c>
      <c r="BT1117">
        <f>VLOOKUP(Table3[[#This Row],[Reference]],metron,12,FALSE)</f>
        <v>1.0163157894736841</v>
      </c>
      <c r="BU1117">
        <f>VLOOKUP(Table3[[#This Row],[Reference]],metron,13,FALSE)</f>
        <v>0.67350877192982461</v>
      </c>
      <c r="BV1117">
        <f>VLOOKUP(Table3[[#This Row],[Reference]],metron,14,FALSE)</f>
        <v>0.4442105263157895</v>
      </c>
      <c r="BW1117">
        <f>VLOOKUP(Table3[[#This Row],[Reference]],metron,15,FALSE)</f>
        <v>12.80980392156863</v>
      </c>
      <c r="BX1117">
        <f>VLOOKUP(Table3[[#This Row],[Reference]],metron,16,FALSE)</f>
        <v>9.6872549019607845</v>
      </c>
      <c r="BY1117">
        <f>VLOOKUP(Table3[[#This Row],[Reference]],metron,17,FALSE)</f>
        <v>5.6491169610129957</v>
      </c>
      <c r="BZ1117">
        <f>VLOOKUP(Table3[[#This Row],[Reference]],metron,18,FALSE)</f>
        <v>4.1379540153282237</v>
      </c>
      <c r="CA1117">
        <f>VLOOKUP(Table3[[#This Row],[Reference]],metron,19,FALSE)</f>
        <v>7.1606869605556343</v>
      </c>
      <c r="CB1117">
        <f>VLOOKUP(Table3[[#This Row],[Reference]],metron,20,FALSE)</f>
        <v>5.5493008866325608</v>
      </c>
      <c r="CC1117">
        <f>VLOOKUP(Table3[[#This Row],[Reference]],metron,21,FALSE)</f>
        <v>12.9029029029029</v>
      </c>
      <c r="CD1117">
        <f>VLOOKUP(Table3[[#This Row],[Reference]],metron,22,FALSE)</f>
        <v>13.75508842175509</v>
      </c>
      <c r="CE1117">
        <f>VLOOKUP(Table3[[#This Row],[Reference]],metron,23,FALSE)</f>
        <v>1.5287356321839081</v>
      </c>
      <c r="CF1117">
        <f>VLOOKUP(Table3[[#This Row],[Reference]],metron,24,FALSE)</f>
        <v>1.9664750957854411</v>
      </c>
      <c r="CG1117">
        <f>VLOOKUP(Table3[[#This Row],[Reference]],metron,25,FALSE)</f>
        <v>8.8441890166028103E-2</v>
      </c>
      <c r="CH1117">
        <f>VLOOKUP(Table3[[#This Row],[Reference]],metron,26,FALSE)</f>
        <v>0.13409961685823751</v>
      </c>
    </row>
    <row r="1118" spans="1:86" hidden="1" x14ac:dyDescent="0.45">
      <c r="A1118">
        <v>1646535600</v>
      </c>
      <c r="B1118" t="s">
        <v>1621</v>
      </c>
      <c r="C1118" t="s">
        <v>64</v>
      </c>
      <c r="D1118" t="s">
        <v>65</v>
      </c>
      <c r="E1118" t="s">
        <v>666</v>
      </c>
      <c r="F1118" t="s">
        <v>672</v>
      </c>
      <c r="G1118" t="s">
        <v>983</v>
      </c>
      <c r="H1118">
        <v>9</v>
      </c>
      <c r="I1118">
        <v>1.25</v>
      </c>
      <c r="J1118">
        <v>1.23</v>
      </c>
      <c r="K1118">
        <v>1.47</v>
      </c>
      <c r="L1118">
        <v>1.1100000000000001</v>
      </c>
      <c r="M1118">
        <v>1</v>
      </c>
      <c r="N1118">
        <v>0</v>
      </c>
      <c r="O1118">
        <v>1</v>
      </c>
      <c r="P1118">
        <v>0</v>
      </c>
      <c r="Q1118">
        <v>0</v>
      </c>
      <c r="R1118">
        <v>0</v>
      </c>
      <c r="S1118">
        <v>61</v>
      </c>
      <c r="U1118">
        <v>3</v>
      </c>
      <c r="V1118">
        <v>5</v>
      </c>
      <c r="W1118">
        <v>3</v>
      </c>
      <c r="X1118">
        <v>0</v>
      </c>
      <c r="Y1118">
        <v>1</v>
      </c>
      <c r="Z1118">
        <v>1</v>
      </c>
      <c r="AA1118">
        <v>0</v>
      </c>
      <c r="AB1118">
        <v>3</v>
      </c>
      <c r="AC1118">
        <v>1</v>
      </c>
      <c r="AD1118">
        <v>1</v>
      </c>
      <c r="AE1118">
        <v>13</v>
      </c>
      <c r="AF1118">
        <v>7</v>
      </c>
      <c r="AG1118">
        <v>2</v>
      </c>
      <c r="AH1118">
        <v>2</v>
      </c>
      <c r="AI1118">
        <v>11</v>
      </c>
      <c r="AJ1118">
        <v>5</v>
      </c>
      <c r="AK1118">
        <v>19</v>
      </c>
      <c r="AL1118">
        <v>11</v>
      </c>
      <c r="AM1118">
        <v>54</v>
      </c>
      <c r="AN1118">
        <v>46</v>
      </c>
      <c r="AO1118">
        <v>1.22</v>
      </c>
      <c r="AP1118">
        <v>0.95</v>
      </c>
      <c r="AQ1118">
        <v>2.69</v>
      </c>
      <c r="AR1118">
        <v>64</v>
      </c>
      <c r="AS1118">
        <v>84</v>
      </c>
      <c r="AT1118">
        <v>60</v>
      </c>
      <c r="AU1118">
        <v>20</v>
      </c>
      <c r="AV1118">
        <v>8</v>
      </c>
      <c r="AW1118">
        <v>37</v>
      </c>
      <c r="AX1118">
        <v>81</v>
      </c>
      <c r="AY1118">
        <v>52</v>
      </c>
      <c r="AZ1118">
        <v>84</v>
      </c>
      <c r="BA1118">
        <v>11.85</v>
      </c>
      <c r="BB1118">
        <v>5.66</v>
      </c>
      <c r="BC1118">
        <v>2.2000000000000002</v>
      </c>
      <c r="BD1118">
        <v>3.25</v>
      </c>
      <c r="BE1118">
        <v>2.95</v>
      </c>
      <c r="BF1118">
        <f>(1/BC1118+1/BD1118+1/BE1118-1)/3</f>
        <v>3.3740271028406633E-2</v>
      </c>
      <c r="BG1118">
        <f>1/Table3[[#This Row],[odds_ft_home_team_win]]-Table3[[#This Row],[Margin/3]]</f>
        <v>0.42080518351704788</v>
      </c>
      <c r="BH1118">
        <f>1/Table3[[#This Row],[odds_ft_draw]]-Table3[[#This Row],[Margin/3]]</f>
        <v>0.27395203666390106</v>
      </c>
      <c r="BI1118">
        <f>1/Table3[[#This Row],[odds_ft_away_team_win]]-Table3[[#This Row],[Margin/3]]</f>
        <v>0.30524277981905096</v>
      </c>
      <c r="BJ1118">
        <f>MROUND(Table3[[#This Row],[ProbH]]*100,2)/100</f>
        <v>0.42</v>
      </c>
      <c r="BK1118">
        <v>1.3</v>
      </c>
      <c r="BL1118">
        <v>1.85</v>
      </c>
      <c r="BM1118">
        <v>3.25</v>
      </c>
      <c r="BN1118">
        <v>5.5</v>
      </c>
      <c r="BO1118">
        <v>1.73</v>
      </c>
      <c r="BP1118">
        <v>2</v>
      </c>
      <c r="BQ1118" t="s">
        <v>669</v>
      </c>
      <c r="BR1118">
        <f>VLOOKUP(Table3[[#This Row],[Reference]],metron,10,FALSE)</f>
        <v>2.4884649511978703</v>
      </c>
      <c r="BS1118">
        <f>VLOOKUP(Table3[[#This Row],[Reference]],metron,11,FALSE)</f>
        <v>1.396960958296362</v>
      </c>
      <c r="BT1118">
        <f>VLOOKUP(Table3[[#This Row],[Reference]],metron,12,FALSE)</f>
        <v>1.091503992901508</v>
      </c>
      <c r="BU1118">
        <f>VLOOKUP(Table3[[#This Row],[Reference]],metron,13,FALSE)</f>
        <v>0.60765391014975045</v>
      </c>
      <c r="BV1118">
        <f>VLOOKUP(Table3[[#This Row],[Reference]],metron,14,FALSE)</f>
        <v>0.47276760953965608</v>
      </c>
      <c r="BW1118">
        <f>VLOOKUP(Table3[[#This Row],[Reference]],metron,15,FALSE)</f>
        <v>12.29504785684561</v>
      </c>
      <c r="BX1118">
        <f>VLOOKUP(Table3[[#This Row],[Reference]],metron,16,FALSE)</f>
        <v>10.047232625884311</v>
      </c>
      <c r="BY1118">
        <f>VLOOKUP(Table3[[#This Row],[Reference]],metron,17,FALSE)</f>
        <v>5.2917192097519967</v>
      </c>
      <c r="BZ1118">
        <f>VLOOKUP(Table3[[#This Row],[Reference]],metron,18,FALSE)</f>
        <v>4.2580916351408158</v>
      </c>
      <c r="CA1118">
        <f>VLOOKUP(Table3[[#This Row],[Reference]],metron,19,FALSE)</f>
        <v>7.0033286470936131</v>
      </c>
      <c r="CB1118">
        <f>VLOOKUP(Table3[[#This Row],[Reference]],metron,20,FALSE)</f>
        <v>5.789140990743495</v>
      </c>
      <c r="CC1118">
        <f>VLOOKUP(Table3[[#This Row],[Reference]],metron,21,FALSE)</f>
        <v>12.77041895895049</v>
      </c>
      <c r="CD1118">
        <f>VLOOKUP(Table3[[#This Row],[Reference]],metron,22,FALSE)</f>
        <v>13.411129919593741</v>
      </c>
      <c r="CE1118">
        <f>VLOOKUP(Table3[[#This Row],[Reference]],metron,23,FALSE)</f>
        <v>1.556141062018646</v>
      </c>
      <c r="CF1118">
        <f>VLOOKUP(Table3[[#This Row],[Reference]],metron,24,FALSE)</f>
        <v>1.9114308877178761</v>
      </c>
      <c r="CG1118">
        <f>VLOOKUP(Table3[[#This Row],[Reference]],metron,25,FALSE)</f>
        <v>8.4920956627482766E-2</v>
      </c>
      <c r="CH1118">
        <f>VLOOKUP(Table3[[#This Row],[Reference]],metron,26,FALSE)</f>
        <v>0.1323469801378192</v>
      </c>
    </row>
    <row r="1119" spans="1:86" hidden="1" x14ac:dyDescent="0.45">
      <c r="A1119">
        <v>1647046800</v>
      </c>
      <c r="B1119" t="s">
        <v>1623</v>
      </c>
      <c r="C1119" t="s">
        <v>64</v>
      </c>
      <c r="D1119" t="s">
        <v>65</v>
      </c>
      <c r="E1119" t="s">
        <v>660</v>
      </c>
      <c r="F1119" t="s">
        <v>683</v>
      </c>
      <c r="G1119" t="s">
        <v>684</v>
      </c>
      <c r="H1119">
        <v>10</v>
      </c>
      <c r="I1119">
        <v>1</v>
      </c>
      <c r="J1119">
        <v>0.62</v>
      </c>
      <c r="K1119">
        <v>1.24</v>
      </c>
      <c r="L1119">
        <v>0.65</v>
      </c>
      <c r="M1119">
        <v>1</v>
      </c>
      <c r="N1119">
        <v>0</v>
      </c>
      <c r="O1119">
        <v>1</v>
      </c>
      <c r="P1119">
        <v>1</v>
      </c>
      <c r="Q1119">
        <v>1</v>
      </c>
      <c r="R1119">
        <v>0</v>
      </c>
      <c r="S1119">
        <v>10</v>
      </c>
      <c r="U1119">
        <v>3</v>
      </c>
      <c r="V1119">
        <v>10</v>
      </c>
      <c r="W1119">
        <v>0</v>
      </c>
      <c r="X1119">
        <v>0</v>
      </c>
      <c r="Y1119">
        <v>1</v>
      </c>
      <c r="Z1119">
        <v>0</v>
      </c>
      <c r="AA1119">
        <v>0</v>
      </c>
      <c r="AB1119">
        <v>0</v>
      </c>
      <c r="AC1119">
        <v>0</v>
      </c>
      <c r="AD1119">
        <v>1</v>
      </c>
      <c r="AE1119">
        <v>12</v>
      </c>
      <c r="AF1119">
        <v>15</v>
      </c>
      <c r="AG1119">
        <v>6</v>
      </c>
      <c r="AH1119">
        <v>6</v>
      </c>
      <c r="AI1119">
        <v>6</v>
      </c>
      <c r="AJ1119">
        <v>9</v>
      </c>
      <c r="AK1119">
        <v>13</v>
      </c>
      <c r="AL1119">
        <v>4</v>
      </c>
      <c r="AM1119">
        <v>41</v>
      </c>
      <c r="AN1119">
        <v>59</v>
      </c>
      <c r="AO1119">
        <v>1.42</v>
      </c>
      <c r="AP1119">
        <v>1.82</v>
      </c>
      <c r="AQ1119">
        <v>2.14</v>
      </c>
      <c r="AR1119">
        <v>36</v>
      </c>
      <c r="AS1119">
        <v>68</v>
      </c>
      <c r="AT1119">
        <v>45</v>
      </c>
      <c r="AU1119">
        <v>13</v>
      </c>
      <c r="AV1119">
        <v>0</v>
      </c>
      <c r="AW1119">
        <v>29</v>
      </c>
      <c r="AX1119">
        <v>65</v>
      </c>
      <c r="AY1119">
        <v>32</v>
      </c>
      <c r="AZ1119">
        <v>76</v>
      </c>
      <c r="BA1119">
        <v>10.29</v>
      </c>
      <c r="BB1119">
        <v>4.8099999999999996</v>
      </c>
      <c r="BC1119">
        <v>2.1800000000000002</v>
      </c>
      <c r="BD1119">
        <v>3.27</v>
      </c>
      <c r="BE1119">
        <v>3.27</v>
      </c>
      <c r="BF1119">
        <f>(1/BC1119+1/BD1119+1/BE1119-1)/3</f>
        <v>2.3445463812436323E-2</v>
      </c>
      <c r="BG1119">
        <f>1/Table3[[#This Row],[odds_ft_home_team_win]]-Table3[[#This Row],[Margin/3]]</f>
        <v>0.43527013251783886</v>
      </c>
      <c r="BH1119">
        <f>1/Table3[[#This Row],[odds_ft_draw]]-Table3[[#This Row],[Margin/3]]</f>
        <v>0.28236493374108046</v>
      </c>
      <c r="BI1119">
        <f>1/Table3[[#This Row],[odds_ft_away_team_win]]-Table3[[#This Row],[Margin/3]]</f>
        <v>0.28236493374108046</v>
      </c>
      <c r="BJ1119">
        <f>MROUND(Table3[[#This Row],[ProbH]]*100,2)/100</f>
        <v>0.44</v>
      </c>
      <c r="BK1119">
        <v>1.36</v>
      </c>
      <c r="BL1119">
        <v>2.11</v>
      </c>
      <c r="BM1119">
        <v>3.75</v>
      </c>
      <c r="BN1119">
        <v>7.5</v>
      </c>
      <c r="BO1119">
        <v>1.85</v>
      </c>
      <c r="BP1119">
        <v>1.85</v>
      </c>
      <c r="BQ1119" t="s">
        <v>664</v>
      </c>
      <c r="BR1119">
        <f>VLOOKUP(Table3[[#This Row],[Reference]],metron,10,FALSE)</f>
        <v>2.4807646356033461</v>
      </c>
      <c r="BS1119">
        <f>VLOOKUP(Table3[[#This Row],[Reference]],metron,11,FALSE)</f>
        <v>1.4140979689366791</v>
      </c>
      <c r="BT1119">
        <f>VLOOKUP(Table3[[#This Row],[Reference]],metron,12,FALSE)</f>
        <v>1.0666666666666671</v>
      </c>
      <c r="BU1119">
        <f>VLOOKUP(Table3[[#This Row],[Reference]],metron,13,FALSE)</f>
        <v>0.62712066905615294</v>
      </c>
      <c r="BV1119">
        <f>VLOOKUP(Table3[[#This Row],[Reference]],metron,14,FALSE)</f>
        <v>0.46009557945041818</v>
      </c>
      <c r="BW1119">
        <f>VLOOKUP(Table3[[#This Row],[Reference]],metron,15,FALSE)</f>
        <v>12.56969280146722</v>
      </c>
      <c r="BX1119">
        <f>VLOOKUP(Table3[[#This Row],[Reference]],metron,16,FALSE)</f>
        <v>9.8695552498853729</v>
      </c>
      <c r="BY1119">
        <f>VLOOKUP(Table3[[#This Row],[Reference]],metron,17,FALSE)</f>
        <v>5.2754256787850897</v>
      </c>
      <c r="BZ1119">
        <f>VLOOKUP(Table3[[#This Row],[Reference]],metron,18,FALSE)</f>
        <v>4.1279337321675103</v>
      </c>
      <c r="CA1119">
        <f>VLOOKUP(Table3[[#This Row],[Reference]],metron,19,FALSE)</f>
        <v>7.2942671226821298</v>
      </c>
      <c r="CB1119">
        <f>VLOOKUP(Table3[[#This Row],[Reference]],metron,20,FALSE)</f>
        <v>5.7416215177178627</v>
      </c>
      <c r="CC1119">
        <f>VLOOKUP(Table3[[#This Row],[Reference]],metron,21,FALSE)</f>
        <v>12.897246007868549</v>
      </c>
      <c r="CD1119">
        <f>VLOOKUP(Table3[[#This Row],[Reference]],metron,22,FALSE)</f>
        <v>13.507058551261281</v>
      </c>
      <c r="CE1119">
        <f>VLOOKUP(Table3[[#This Row],[Reference]],metron,23,FALSE)</f>
        <v>1.576522702104098</v>
      </c>
      <c r="CF1119">
        <f>VLOOKUP(Table3[[#This Row],[Reference]],metron,24,FALSE)</f>
        <v>1.917165005537099</v>
      </c>
      <c r="CG1119">
        <f>VLOOKUP(Table3[[#This Row],[Reference]],metron,25,FALSE)</f>
        <v>8.4385382059800659E-2</v>
      </c>
      <c r="CH1119">
        <f>VLOOKUP(Table3[[#This Row],[Reference]],metron,26,FALSE)</f>
        <v>0.1233665559246955</v>
      </c>
    </row>
    <row r="1120" spans="1:86" x14ac:dyDescent="0.45">
      <c r="A1120">
        <v>1647054000</v>
      </c>
      <c r="B1120" t="s">
        <v>1624</v>
      </c>
      <c r="C1120" t="s">
        <v>64</v>
      </c>
      <c r="D1120" t="s">
        <v>65</v>
      </c>
      <c r="E1120" t="s">
        <v>689</v>
      </c>
      <c r="F1120" t="s">
        <v>677</v>
      </c>
      <c r="G1120" t="s">
        <v>725</v>
      </c>
      <c r="H1120">
        <v>10</v>
      </c>
      <c r="I1120">
        <v>1.1499999999999999</v>
      </c>
      <c r="J1120">
        <v>1.69</v>
      </c>
      <c r="K1120">
        <v>0.88</v>
      </c>
      <c r="L1120">
        <v>1.68</v>
      </c>
      <c r="M1120">
        <v>1</v>
      </c>
      <c r="N1120">
        <v>2</v>
      </c>
      <c r="O1120">
        <v>3</v>
      </c>
      <c r="P1120">
        <v>1</v>
      </c>
      <c r="Q1120">
        <v>0</v>
      </c>
      <c r="R1120">
        <v>1</v>
      </c>
      <c r="S1120">
        <v>65</v>
      </c>
      <c r="T1120" t="s">
        <v>1142</v>
      </c>
      <c r="U1120">
        <v>4</v>
      </c>
      <c r="V1120">
        <v>6</v>
      </c>
      <c r="W1120">
        <v>2</v>
      </c>
      <c r="X1120">
        <v>0</v>
      </c>
      <c r="Y1120">
        <v>3</v>
      </c>
      <c r="Z1120">
        <v>0</v>
      </c>
      <c r="AA1120">
        <v>1</v>
      </c>
      <c r="AB1120">
        <v>1</v>
      </c>
      <c r="AC1120">
        <v>3</v>
      </c>
      <c r="AD1120">
        <v>0</v>
      </c>
      <c r="AE1120">
        <v>7</v>
      </c>
      <c r="AF1120">
        <v>18</v>
      </c>
      <c r="AG1120">
        <v>3</v>
      </c>
      <c r="AH1120">
        <v>4</v>
      </c>
      <c r="AI1120">
        <v>4</v>
      </c>
      <c r="AJ1120">
        <v>14</v>
      </c>
      <c r="AK1120">
        <v>16</v>
      </c>
      <c r="AL1120">
        <v>14</v>
      </c>
      <c r="AM1120">
        <v>49</v>
      </c>
      <c r="AN1120">
        <v>51</v>
      </c>
      <c r="AO1120">
        <v>0.81</v>
      </c>
      <c r="AP1120">
        <v>1.77</v>
      </c>
      <c r="AQ1120">
        <v>2.2599999999999998</v>
      </c>
      <c r="AR1120">
        <v>50</v>
      </c>
      <c r="AS1120">
        <v>63</v>
      </c>
      <c r="AT1120">
        <v>37</v>
      </c>
      <c r="AU1120">
        <v>22</v>
      </c>
      <c r="AV1120">
        <v>11</v>
      </c>
      <c r="AW1120">
        <v>40</v>
      </c>
      <c r="AX1120">
        <v>72</v>
      </c>
      <c r="AY1120">
        <v>32</v>
      </c>
      <c r="AZ1120">
        <v>56</v>
      </c>
      <c r="BA1120">
        <v>8.0299999999999994</v>
      </c>
      <c r="BB1120">
        <v>4.5199999999999996</v>
      </c>
      <c r="BC1120">
        <v>2.8</v>
      </c>
      <c r="BD1120">
        <v>3.22</v>
      </c>
      <c r="BE1120">
        <v>2.4900000000000002</v>
      </c>
      <c r="BF1120">
        <f>(1/BC1120+1/BD1120+1/BE1120-1)/3</f>
        <v>2.3102763018949462E-2</v>
      </c>
      <c r="BG1120">
        <f>1/Table3[[#This Row],[odds_ft_home_team_win]]-Table3[[#This Row],[Margin/3]]</f>
        <v>0.33404009412390767</v>
      </c>
      <c r="BH1120">
        <f>1/Table3[[#This Row],[odds_ft_draw]]-Table3[[#This Row],[Margin/3]]</f>
        <v>0.28745624319223062</v>
      </c>
      <c r="BI1120">
        <f>1/Table3[[#This Row],[odds_ft_away_team_win]]-Table3[[#This Row],[Margin/3]]</f>
        <v>0.37850366268386171</v>
      </c>
      <c r="BJ1120">
        <f>MROUND(Table3[[#This Row],[ProbH]]*100,2)/100</f>
        <v>0.34</v>
      </c>
      <c r="BK1120">
        <v>1.5</v>
      </c>
      <c r="BL1120">
        <v>2.19</v>
      </c>
      <c r="BM1120">
        <v>4.33</v>
      </c>
      <c r="BN1120">
        <v>9</v>
      </c>
      <c r="BO1120">
        <v>2</v>
      </c>
      <c r="BP1120">
        <v>1.73</v>
      </c>
      <c r="BQ1120" t="s">
        <v>713</v>
      </c>
      <c r="BR1120">
        <f>VLOOKUP(Table3[[#This Row],[Reference]],metron,10,FALSE)</f>
        <v>2.5229727551184897</v>
      </c>
      <c r="BS1120">
        <f>VLOOKUP(Table3[[#This Row],[Reference]],metron,11,FALSE)</f>
        <v>1.228921489601805</v>
      </c>
      <c r="BT1120">
        <f>VLOOKUP(Table3[[#This Row],[Reference]],metron,12,FALSE)</f>
        <v>1.2940512655166849</v>
      </c>
      <c r="BU1120">
        <f>VLOOKUP(Table3[[#This Row],[Reference]],metron,13,FALSE)</f>
        <v>0.53240890035472432</v>
      </c>
      <c r="BV1120">
        <f>VLOOKUP(Table3[[#This Row],[Reference]],metron,14,FALSE)</f>
        <v>0.56514027732989358</v>
      </c>
      <c r="BW1120">
        <f>VLOOKUP(Table3[[#This Row],[Reference]],metron,15,FALSE)</f>
        <v>11.417888124439131</v>
      </c>
      <c r="BX1120">
        <f>VLOOKUP(Table3[[#This Row],[Reference]],metron,16,FALSE)</f>
        <v>10.76308704756207</v>
      </c>
      <c r="BY1120">
        <f>VLOOKUP(Table3[[#This Row],[Reference]],metron,17,FALSE)</f>
        <v>4.8317672021824798</v>
      </c>
      <c r="BZ1120">
        <f>VLOOKUP(Table3[[#This Row],[Reference]],metron,18,FALSE)</f>
        <v>4.6698999696877843</v>
      </c>
      <c r="CA1120">
        <f>VLOOKUP(Table3[[#This Row],[Reference]],metron,19,FALSE)</f>
        <v>6.5861209222566508</v>
      </c>
      <c r="CB1120">
        <f>VLOOKUP(Table3[[#This Row],[Reference]],metron,20,FALSE)</f>
        <v>6.093187077874286</v>
      </c>
      <c r="CC1120">
        <f>VLOOKUP(Table3[[#This Row],[Reference]],metron,21,FALSE)</f>
        <v>12.685679611650491</v>
      </c>
      <c r="CD1120">
        <f>VLOOKUP(Table3[[#This Row],[Reference]],metron,22,FALSE)</f>
        <v>13.02639563106796</v>
      </c>
      <c r="CE1120">
        <f>VLOOKUP(Table3[[#This Row],[Reference]],metron,23,FALSE)</f>
        <v>1.6481211768132831</v>
      </c>
      <c r="CF1120">
        <f>VLOOKUP(Table3[[#This Row],[Reference]],metron,24,FALSE)</f>
        <v>1.8572676958928049</v>
      </c>
      <c r="CG1120">
        <f>VLOOKUP(Table3[[#This Row],[Reference]],metron,25,FALSE)</f>
        <v>9.641712787649287E-2</v>
      </c>
      <c r="CH1120">
        <f>VLOOKUP(Table3[[#This Row],[Reference]],metron,26,FALSE)</f>
        <v>0.11302068161957469</v>
      </c>
    </row>
    <row r="1121" spans="1:86" hidden="1" x14ac:dyDescent="0.45">
      <c r="A1121">
        <v>1647054360</v>
      </c>
      <c r="B1121" t="s">
        <v>1625</v>
      </c>
      <c r="C1121" t="s">
        <v>64</v>
      </c>
      <c r="D1121" t="s">
        <v>65</v>
      </c>
      <c r="E1121" t="s">
        <v>704</v>
      </c>
      <c r="F1121" t="s">
        <v>699</v>
      </c>
      <c r="G1121" t="s">
        <v>65</v>
      </c>
      <c r="H1121">
        <v>10</v>
      </c>
      <c r="I1121">
        <v>1.54</v>
      </c>
      <c r="J1121">
        <v>0.42</v>
      </c>
      <c r="K1121">
        <v>1.79</v>
      </c>
      <c r="L1121">
        <v>0.72</v>
      </c>
      <c r="M1121">
        <v>2</v>
      </c>
      <c r="N1121">
        <v>1</v>
      </c>
      <c r="O1121">
        <v>3</v>
      </c>
      <c r="P1121">
        <v>2</v>
      </c>
      <c r="Q1121">
        <v>2</v>
      </c>
      <c r="R1121">
        <v>0</v>
      </c>
      <c r="S1121" t="s">
        <v>1626</v>
      </c>
      <c r="T1121">
        <v>72</v>
      </c>
      <c r="U1121">
        <v>2</v>
      </c>
      <c r="V1121">
        <v>2</v>
      </c>
      <c r="W1121">
        <v>3</v>
      </c>
      <c r="X1121">
        <v>0</v>
      </c>
      <c r="Y1121">
        <v>3</v>
      </c>
      <c r="Z1121">
        <v>1</v>
      </c>
      <c r="AA1121">
        <v>1</v>
      </c>
      <c r="AB1121">
        <v>2</v>
      </c>
      <c r="AC1121">
        <v>0</v>
      </c>
      <c r="AD1121">
        <v>4</v>
      </c>
      <c r="AE1121">
        <v>5</v>
      </c>
      <c r="AF1121">
        <v>5</v>
      </c>
      <c r="AG1121">
        <v>3</v>
      </c>
      <c r="AH1121">
        <v>2</v>
      </c>
      <c r="AI1121">
        <v>2</v>
      </c>
      <c r="AJ1121">
        <v>3</v>
      </c>
      <c r="AK1121">
        <v>15</v>
      </c>
      <c r="AL1121">
        <v>11</v>
      </c>
      <c r="AM1121">
        <v>44</v>
      </c>
      <c r="AN1121">
        <v>56</v>
      </c>
      <c r="AO1121">
        <v>0.75</v>
      </c>
      <c r="AP1121">
        <v>0.73</v>
      </c>
      <c r="AQ1121">
        <v>2.2599999999999998</v>
      </c>
      <c r="AR1121">
        <v>32</v>
      </c>
      <c r="AS1121">
        <v>73</v>
      </c>
      <c r="AT1121">
        <v>37</v>
      </c>
      <c r="AU1121">
        <v>20</v>
      </c>
      <c r="AV1121">
        <v>4</v>
      </c>
      <c r="AW1121">
        <v>21</v>
      </c>
      <c r="AX1121">
        <v>69</v>
      </c>
      <c r="AY1121">
        <v>33</v>
      </c>
      <c r="AZ1121">
        <v>68</v>
      </c>
      <c r="BA1121">
        <v>7.33</v>
      </c>
      <c r="BB1121">
        <v>5.62</v>
      </c>
      <c r="BC1121">
        <v>1.52</v>
      </c>
      <c r="BD1121">
        <v>4.05</v>
      </c>
      <c r="BE1121">
        <v>6.1</v>
      </c>
      <c r="BF1121">
        <f>(1/BC1121+1/BD1121+1/BE1121-1)/3</f>
        <v>2.2914247772842344E-2</v>
      </c>
      <c r="BG1121">
        <f>1/Table3[[#This Row],[odds_ft_home_team_win]]-Table3[[#This Row],[Margin/3]]</f>
        <v>0.63498048906926297</v>
      </c>
      <c r="BH1121">
        <f>1/Table3[[#This Row],[odds_ft_draw]]-Table3[[#This Row],[Margin/3]]</f>
        <v>0.22399933247407125</v>
      </c>
      <c r="BI1121">
        <f>1/Table3[[#This Row],[odds_ft_away_team_win]]-Table3[[#This Row],[Margin/3]]</f>
        <v>0.14102017845666587</v>
      </c>
      <c r="BJ1121">
        <f>MROUND(Table3[[#This Row],[ProbH]]*100,2)/100</f>
        <v>0.64</v>
      </c>
      <c r="BK1121">
        <v>0</v>
      </c>
      <c r="BL1121">
        <v>1.92</v>
      </c>
      <c r="BM1121">
        <v>0</v>
      </c>
      <c r="BN1121">
        <v>0</v>
      </c>
      <c r="BO1121">
        <v>0</v>
      </c>
      <c r="BP1121">
        <v>0</v>
      </c>
      <c r="BQ1121" t="s">
        <v>1255</v>
      </c>
      <c r="BR1121">
        <f>VLOOKUP(Table3[[#This Row],[Reference]],metron,10,FALSE)</f>
        <v>2.8343749999999996</v>
      </c>
      <c r="BS1121">
        <f>VLOOKUP(Table3[[#This Row],[Reference]],metron,11,FALSE)</f>
        <v>1.980803571428571</v>
      </c>
      <c r="BT1121">
        <f>VLOOKUP(Table3[[#This Row],[Reference]],metron,12,FALSE)</f>
        <v>0.85357142857142854</v>
      </c>
      <c r="BU1121">
        <f>VLOOKUP(Table3[[#This Row],[Reference]],metron,13,FALSE)</f>
        <v>0.8683035714285714</v>
      </c>
      <c r="BV1121">
        <f>VLOOKUP(Table3[[#This Row],[Reference]],metron,14,FALSE)</f>
        <v>0.36607142857142849</v>
      </c>
      <c r="BW1121">
        <f>VLOOKUP(Table3[[#This Row],[Reference]],metron,15,FALSE)</f>
        <v>15.03980099502488</v>
      </c>
      <c r="BX1121">
        <f>VLOOKUP(Table3[[#This Row],[Reference]],metron,16,FALSE)</f>
        <v>8.6326699834162515</v>
      </c>
      <c r="BY1121">
        <f>VLOOKUP(Table3[[#This Row],[Reference]],metron,17,FALSE)</f>
        <v>6.5189234650967203</v>
      </c>
      <c r="BZ1121">
        <f>VLOOKUP(Table3[[#This Row],[Reference]],metron,18,FALSE)</f>
        <v>3.4507989907485279</v>
      </c>
      <c r="CA1121">
        <f>VLOOKUP(Table3[[#This Row],[Reference]],metron,19,FALSE)</f>
        <v>8.5208775299281605</v>
      </c>
      <c r="CB1121">
        <f>VLOOKUP(Table3[[#This Row],[Reference]],metron,20,FALSE)</f>
        <v>5.181870992667724</v>
      </c>
      <c r="CC1121">
        <f>VLOOKUP(Table3[[#This Row],[Reference]],metron,21,FALSE)</f>
        <v>12.48566610455312</v>
      </c>
      <c r="CD1121">
        <f>VLOOKUP(Table3[[#This Row],[Reference]],metron,22,FALSE)</f>
        <v>13.573355817875211</v>
      </c>
      <c r="CE1121">
        <f>VLOOKUP(Table3[[#This Row],[Reference]],metron,23,FALSE)</f>
        <v>1.395273023634882</v>
      </c>
      <c r="CF1121">
        <f>VLOOKUP(Table3[[#This Row],[Reference]],metron,24,FALSE)</f>
        <v>2.0586797066014668</v>
      </c>
      <c r="CG1121">
        <f>VLOOKUP(Table3[[#This Row],[Reference]],metron,25,FALSE)</f>
        <v>6.8459657701711488E-2</v>
      </c>
      <c r="CH1121">
        <f>VLOOKUP(Table3[[#This Row],[Reference]],metron,26,FALSE)</f>
        <v>0.12713936430317849</v>
      </c>
    </row>
    <row r="1122" spans="1:86" hidden="1" x14ac:dyDescent="0.45">
      <c r="A1122">
        <v>1647126000</v>
      </c>
      <c r="B1122" t="s">
        <v>1627</v>
      </c>
      <c r="C1122" t="s">
        <v>64</v>
      </c>
      <c r="D1122" t="s">
        <v>65</v>
      </c>
      <c r="E1122" t="s">
        <v>667</v>
      </c>
      <c r="F1122" t="s">
        <v>661</v>
      </c>
      <c r="G1122" t="s">
        <v>735</v>
      </c>
      <c r="H1122">
        <v>10</v>
      </c>
      <c r="I1122">
        <v>1.81</v>
      </c>
      <c r="J1122">
        <v>1.5</v>
      </c>
      <c r="K1122">
        <v>1.55</v>
      </c>
      <c r="L1122">
        <v>1.48</v>
      </c>
      <c r="M1122">
        <v>0</v>
      </c>
      <c r="N1122">
        <v>3</v>
      </c>
      <c r="O1122">
        <v>3</v>
      </c>
      <c r="P1122">
        <v>2</v>
      </c>
      <c r="Q1122">
        <v>0</v>
      </c>
      <c r="R1122">
        <v>2</v>
      </c>
      <c r="T1122" t="s">
        <v>1628</v>
      </c>
      <c r="U1122">
        <v>10</v>
      </c>
      <c r="V1122">
        <v>3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16</v>
      </c>
      <c r="AF1122">
        <v>14</v>
      </c>
      <c r="AG1122">
        <v>4</v>
      </c>
      <c r="AH1122">
        <v>8</v>
      </c>
      <c r="AI1122">
        <v>12</v>
      </c>
      <c r="AJ1122">
        <v>6</v>
      </c>
      <c r="AK1122">
        <v>14</v>
      </c>
      <c r="AL1122">
        <v>15</v>
      </c>
      <c r="AM1122">
        <v>53</v>
      </c>
      <c r="AN1122">
        <v>47</v>
      </c>
      <c r="AO1122">
        <v>1.68</v>
      </c>
      <c r="AP1122">
        <v>1.66</v>
      </c>
      <c r="AQ1122">
        <v>2.56</v>
      </c>
      <c r="AR1122">
        <v>64</v>
      </c>
      <c r="AS1122">
        <v>84</v>
      </c>
      <c r="AT1122">
        <v>57</v>
      </c>
      <c r="AU1122">
        <v>14</v>
      </c>
      <c r="AV1122">
        <v>7</v>
      </c>
      <c r="AW1122">
        <v>34</v>
      </c>
      <c r="AX1122">
        <v>80</v>
      </c>
      <c r="AY1122">
        <v>48</v>
      </c>
      <c r="AZ1122">
        <v>84</v>
      </c>
      <c r="BA1122">
        <v>8.98</v>
      </c>
      <c r="BB1122">
        <v>4.87</v>
      </c>
      <c r="BC1122">
        <v>2.2599999999999998</v>
      </c>
      <c r="BD1122">
        <v>3.56</v>
      </c>
      <c r="BE1122">
        <v>3.09</v>
      </c>
      <c r="BF1122">
        <f>(1/BC1122+1/BD1122+1/BE1122-1)/3</f>
        <v>1.5667115993314901E-2</v>
      </c>
      <c r="BG1122">
        <f>1/Table3[[#This Row],[odds_ft_home_team_win]]-Table3[[#This Row],[Margin/3]]</f>
        <v>0.42681076011287983</v>
      </c>
      <c r="BH1122">
        <f>1/Table3[[#This Row],[odds_ft_draw]]-Table3[[#This Row],[Margin/3]]</f>
        <v>0.26523176041117952</v>
      </c>
      <c r="BI1122">
        <f>1/Table3[[#This Row],[odds_ft_away_team_win]]-Table3[[#This Row],[Margin/3]]</f>
        <v>0.30795747947594082</v>
      </c>
      <c r="BJ1122">
        <f>MROUND(Table3[[#This Row],[ProbH]]*100,2)/100</f>
        <v>0.42</v>
      </c>
      <c r="BK1122">
        <v>1.33</v>
      </c>
      <c r="BL1122">
        <v>2.04</v>
      </c>
      <c r="BM1122">
        <v>3.4</v>
      </c>
      <c r="BN1122">
        <v>6.5</v>
      </c>
      <c r="BO1122">
        <v>1.8</v>
      </c>
      <c r="BP1122">
        <v>1.91</v>
      </c>
      <c r="BQ1122" t="s">
        <v>736</v>
      </c>
      <c r="BR1122">
        <f>VLOOKUP(Table3[[#This Row],[Reference]],metron,10,FALSE)</f>
        <v>2.4884649511978703</v>
      </c>
      <c r="BS1122">
        <f>VLOOKUP(Table3[[#This Row],[Reference]],metron,11,FALSE)</f>
        <v>1.396960958296362</v>
      </c>
      <c r="BT1122">
        <f>VLOOKUP(Table3[[#This Row],[Reference]],metron,12,FALSE)</f>
        <v>1.091503992901508</v>
      </c>
      <c r="BU1122">
        <f>VLOOKUP(Table3[[#This Row],[Reference]],metron,13,FALSE)</f>
        <v>0.60765391014975045</v>
      </c>
      <c r="BV1122">
        <f>VLOOKUP(Table3[[#This Row],[Reference]],metron,14,FALSE)</f>
        <v>0.47276760953965608</v>
      </c>
      <c r="BW1122">
        <f>VLOOKUP(Table3[[#This Row],[Reference]],metron,15,FALSE)</f>
        <v>12.29504785684561</v>
      </c>
      <c r="BX1122">
        <f>VLOOKUP(Table3[[#This Row],[Reference]],metron,16,FALSE)</f>
        <v>10.047232625884311</v>
      </c>
      <c r="BY1122">
        <f>VLOOKUP(Table3[[#This Row],[Reference]],metron,17,FALSE)</f>
        <v>5.2917192097519967</v>
      </c>
      <c r="BZ1122">
        <f>VLOOKUP(Table3[[#This Row],[Reference]],metron,18,FALSE)</f>
        <v>4.2580916351408158</v>
      </c>
      <c r="CA1122">
        <f>VLOOKUP(Table3[[#This Row],[Reference]],metron,19,FALSE)</f>
        <v>7.0033286470936131</v>
      </c>
      <c r="CB1122">
        <f>VLOOKUP(Table3[[#This Row],[Reference]],metron,20,FALSE)</f>
        <v>5.789140990743495</v>
      </c>
      <c r="CC1122">
        <f>VLOOKUP(Table3[[#This Row],[Reference]],metron,21,FALSE)</f>
        <v>12.77041895895049</v>
      </c>
      <c r="CD1122">
        <f>VLOOKUP(Table3[[#This Row],[Reference]],metron,22,FALSE)</f>
        <v>13.411129919593741</v>
      </c>
      <c r="CE1122">
        <f>VLOOKUP(Table3[[#This Row],[Reference]],metron,23,FALSE)</f>
        <v>1.556141062018646</v>
      </c>
      <c r="CF1122">
        <f>VLOOKUP(Table3[[#This Row],[Reference]],metron,24,FALSE)</f>
        <v>1.9114308877178761</v>
      </c>
      <c r="CG1122">
        <f>VLOOKUP(Table3[[#This Row],[Reference]],metron,25,FALSE)</f>
        <v>8.4920956627482766E-2</v>
      </c>
      <c r="CH1122">
        <f>VLOOKUP(Table3[[#This Row],[Reference]],metron,26,FALSE)</f>
        <v>0.1323469801378192</v>
      </c>
    </row>
    <row r="1123" spans="1:86" hidden="1" x14ac:dyDescent="0.45">
      <c r="A1123">
        <v>1647133200</v>
      </c>
      <c r="B1123" t="s">
        <v>1629</v>
      </c>
      <c r="C1123" t="s">
        <v>64</v>
      </c>
      <c r="D1123" t="s">
        <v>65</v>
      </c>
      <c r="E1123" t="s">
        <v>671</v>
      </c>
      <c r="F1123" t="s">
        <v>682</v>
      </c>
      <c r="G1123" t="s">
        <v>673</v>
      </c>
      <c r="H1123">
        <v>10</v>
      </c>
      <c r="I1123">
        <v>1.29</v>
      </c>
      <c r="J1123">
        <v>1.27</v>
      </c>
      <c r="K1123">
        <v>1.25</v>
      </c>
      <c r="L1123">
        <v>1.1000000000000001</v>
      </c>
      <c r="M1123">
        <v>2</v>
      </c>
      <c r="N1123">
        <v>1</v>
      </c>
      <c r="O1123">
        <v>3</v>
      </c>
      <c r="P1123">
        <v>2</v>
      </c>
      <c r="Q1123">
        <v>1</v>
      </c>
      <c r="R1123">
        <v>1</v>
      </c>
      <c r="S1123" t="s">
        <v>1630</v>
      </c>
      <c r="T1123">
        <v>30</v>
      </c>
      <c r="U1123">
        <v>9</v>
      </c>
      <c r="V1123">
        <v>6</v>
      </c>
      <c r="W1123">
        <v>3</v>
      </c>
      <c r="X1123">
        <v>0</v>
      </c>
      <c r="Y1123">
        <v>2</v>
      </c>
      <c r="Z1123">
        <v>0</v>
      </c>
      <c r="AA1123">
        <v>0</v>
      </c>
      <c r="AB1123">
        <v>3</v>
      </c>
      <c r="AC1123">
        <v>0</v>
      </c>
      <c r="AD1123">
        <v>2</v>
      </c>
      <c r="AE1123">
        <v>19</v>
      </c>
      <c r="AF1123">
        <v>15</v>
      </c>
      <c r="AG1123">
        <v>9</v>
      </c>
      <c r="AH1123">
        <v>6</v>
      </c>
      <c r="AI1123">
        <v>10</v>
      </c>
      <c r="AJ1123">
        <v>9</v>
      </c>
      <c r="AK1123">
        <v>6</v>
      </c>
      <c r="AL1123">
        <v>9</v>
      </c>
      <c r="AM1123">
        <v>51</v>
      </c>
      <c r="AN1123">
        <v>49</v>
      </c>
      <c r="AO1123">
        <v>2.09</v>
      </c>
      <c r="AP1123">
        <v>1.59</v>
      </c>
      <c r="AQ1123">
        <v>2.52</v>
      </c>
      <c r="AR1123">
        <v>55</v>
      </c>
      <c r="AS1123">
        <v>80</v>
      </c>
      <c r="AT1123">
        <v>48</v>
      </c>
      <c r="AU1123">
        <v>24</v>
      </c>
      <c r="AV1123">
        <v>7</v>
      </c>
      <c r="AW1123">
        <v>28</v>
      </c>
      <c r="AX1123">
        <v>83</v>
      </c>
      <c r="AY1123">
        <v>35</v>
      </c>
      <c r="AZ1123">
        <v>83</v>
      </c>
      <c r="BA1123">
        <v>8.73</v>
      </c>
      <c r="BB1123">
        <v>5.13</v>
      </c>
      <c r="BC1123">
        <v>1.89</v>
      </c>
      <c r="BD1123">
        <v>3.7</v>
      </c>
      <c r="BE1123">
        <v>4.0599999999999996</v>
      </c>
      <c r="BF1123">
        <f>(1/BC1123+1/BD1123+1/BE1123-1)/3</f>
        <v>1.5225406030003738E-2</v>
      </c>
      <c r="BG1123">
        <f>1/Table3[[#This Row],[odds_ft_home_team_win]]-Table3[[#This Row],[Margin/3]]</f>
        <v>0.51387512307052541</v>
      </c>
      <c r="BH1123">
        <f>1/Table3[[#This Row],[odds_ft_draw]]-Table3[[#This Row],[Margin/3]]</f>
        <v>0.25504486424026651</v>
      </c>
      <c r="BI1123">
        <f>1/Table3[[#This Row],[odds_ft_away_team_win]]-Table3[[#This Row],[Margin/3]]</f>
        <v>0.23108001268920811</v>
      </c>
      <c r="BJ1123">
        <f>MROUND(Table3[[#This Row],[ProbH]]*100,2)/100</f>
        <v>0.52</v>
      </c>
      <c r="BK1123">
        <v>1.33</v>
      </c>
      <c r="BL1123">
        <v>2.06</v>
      </c>
      <c r="BM1123">
        <v>3.75</v>
      </c>
      <c r="BN1123">
        <v>6.5</v>
      </c>
      <c r="BO1123">
        <v>1.9</v>
      </c>
      <c r="BP1123">
        <v>1.85</v>
      </c>
      <c r="BQ1123" t="s">
        <v>770</v>
      </c>
      <c r="BR1123">
        <f>VLOOKUP(Table3[[#This Row],[Reference]],metron,10,FALSE)</f>
        <v>2.5967403582378576</v>
      </c>
      <c r="BS1123">
        <f>VLOOKUP(Table3[[#This Row],[Reference]],metron,11,FALSE)</f>
        <v>1.625948039373891</v>
      </c>
      <c r="BT1123">
        <f>VLOOKUP(Table3[[#This Row],[Reference]],metron,12,FALSE)</f>
        <v>0.97079231886396644</v>
      </c>
      <c r="BU1123">
        <f>VLOOKUP(Table3[[#This Row],[Reference]],metron,13,FALSE)</f>
        <v>0.71433182698515174</v>
      </c>
      <c r="BV1123">
        <f>VLOOKUP(Table3[[#This Row],[Reference]],metron,14,FALSE)</f>
        <v>0.43011620400258233</v>
      </c>
      <c r="BW1123">
        <f>VLOOKUP(Table3[[#This Row],[Reference]],metron,15,FALSE)</f>
        <v>13.39951055368614</v>
      </c>
      <c r="BX1123">
        <f>VLOOKUP(Table3[[#This Row],[Reference]],metron,16,FALSE)</f>
        <v>9.4252064851636579</v>
      </c>
      <c r="BY1123">
        <f>VLOOKUP(Table3[[#This Row],[Reference]],metron,17,FALSE)</f>
        <v>5.7628422023992618</v>
      </c>
      <c r="BZ1123">
        <f>VLOOKUP(Table3[[#This Row],[Reference]],metron,18,FALSE)</f>
        <v>3.9375576745616732</v>
      </c>
      <c r="CA1123">
        <f>VLOOKUP(Table3[[#This Row],[Reference]],metron,19,FALSE)</f>
        <v>7.636668351286878</v>
      </c>
      <c r="CB1123">
        <f>VLOOKUP(Table3[[#This Row],[Reference]],metron,20,FALSE)</f>
        <v>5.4876488106019847</v>
      </c>
      <c r="CC1123">
        <f>VLOOKUP(Table3[[#This Row],[Reference]],metron,21,FALSE)</f>
        <v>12.460420531849101</v>
      </c>
      <c r="CD1123">
        <f>VLOOKUP(Table3[[#This Row],[Reference]],metron,22,FALSE)</f>
        <v>13.44897959183673</v>
      </c>
      <c r="CE1123">
        <f>VLOOKUP(Table3[[#This Row],[Reference]],metron,23,FALSE)</f>
        <v>1.462202380952381</v>
      </c>
      <c r="CF1123">
        <f>VLOOKUP(Table3[[#This Row],[Reference]],metron,24,FALSE)</f>
        <v>2.01547619047619</v>
      </c>
      <c r="CG1123">
        <f>VLOOKUP(Table3[[#This Row],[Reference]],metron,25,FALSE)</f>
        <v>7.7380952380952384E-2</v>
      </c>
      <c r="CH1123">
        <f>VLOOKUP(Table3[[#This Row],[Reference]],metron,26,FALSE)</f>
        <v>0.13754093480202439</v>
      </c>
    </row>
    <row r="1124" spans="1:86" hidden="1" x14ac:dyDescent="0.45">
      <c r="A1124">
        <v>1647140400</v>
      </c>
      <c r="B1124" t="s">
        <v>1631</v>
      </c>
      <c r="C1124" t="s">
        <v>64</v>
      </c>
      <c r="D1124" t="s">
        <v>65</v>
      </c>
      <c r="E1124" t="s">
        <v>666</v>
      </c>
      <c r="F1124" t="s">
        <v>694</v>
      </c>
      <c r="G1124" t="s">
        <v>731</v>
      </c>
      <c r="H1124">
        <v>10</v>
      </c>
      <c r="I1124">
        <v>1.38</v>
      </c>
      <c r="J1124">
        <v>1.29</v>
      </c>
      <c r="K1124">
        <v>1.47</v>
      </c>
      <c r="L1124">
        <v>1.53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U1124">
        <v>7</v>
      </c>
      <c r="V1124">
        <v>2</v>
      </c>
      <c r="W1124">
        <v>3</v>
      </c>
      <c r="X1124">
        <v>0</v>
      </c>
      <c r="Y1124">
        <v>1</v>
      </c>
      <c r="Z1124">
        <v>1</v>
      </c>
      <c r="AA1124">
        <v>1</v>
      </c>
      <c r="AB1124">
        <v>2</v>
      </c>
      <c r="AC1124">
        <v>1</v>
      </c>
      <c r="AD1124">
        <v>1</v>
      </c>
      <c r="AE1124">
        <v>16</v>
      </c>
      <c r="AF1124">
        <v>8</v>
      </c>
      <c r="AG1124">
        <v>3</v>
      </c>
      <c r="AH1124">
        <v>4</v>
      </c>
      <c r="AI1124">
        <v>13</v>
      </c>
      <c r="AJ1124">
        <v>4</v>
      </c>
      <c r="AK1124">
        <v>18</v>
      </c>
      <c r="AL1124">
        <v>14</v>
      </c>
      <c r="AM1124">
        <v>64</v>
      </c>
      <c r="AN1124">
        <v>36</v>
      </c>
      <c r="AO1124">
        <v>1.6</v>
      </c>
      <c r="AP1124">
        <v>0.95</v>
      </c>
      <c r="AQ1124">
        <v>2.35</v>
      </c>
      <c r="AR1124">
        <v>59</v>
      </c>
      <c r="AS1124">
        <v>71</v>
      </c>
      <c r="AT1124">
        <v>49</v>
      </c>
      <c r="AU1124">
        <v>19</v>
      </c>
      <c r="AV1124">
        <v>8</v>
      </c>
      <c r="AW1124">
        <v>48</v>
      </c>
      <c r="AX1124">
        <v>75</v>
      </c>
      <c r="AY1124">
        <v>27</v>
      </c>
      <c r="AZ1124">
        <v>67</v>
      </c>
      <c r="BA1124">
        <v>9.06</v>
      </c>
      <c r="BB1124">
        <v>5.12</v>
      </c>
      <c r="BC1124">
        <v>2.52</v>
      </c>
      <c r="BD1124">
        <v>3.52</v>
      </c>
      <c r="BE1124">
        <v>2.71</v>
      </c>
      <c r="BF1124">
        <f>(1/BC1124+1/BD1124+1/BE1124-1)/3</f>
        <v>1.6639998651068726E-2</v>
      </c>
      <c r="BG1124">
        <f>1/Table3[[#This Row],[odds_ft_home_team_win]]-Table3[[#This Row],[Margin/3]]</f>
        <v>0.38018539817432806</v>
      </c>
      <c r="BH1124">
        <f>1/Table3[[#This Row],[odds_ft_draw]]-Table3[[#This Row],[Margin/3]]</f>
        <v>0.26745091043984037</v>
      </c>
      <c r="BI1124">
        <f>1/Table3[[#This Row],[odds_ft_away_team_win]]-Table3[[#This Row],[Margin/3]]</f>
        <v>0.35236369138583162</v>
      </c>
      <c r="BJ1124">
        <f>MROUND(Table3[[#This Row],[ProbH]]*100,2)/100</f>
        <v>0.38</v>
      </c>
      <c r="BK1124">
        <v>1.42</v>
      </c>
      <c r="BL1124">
        <v>2.08</v>
      </c>
      <c r="BM1124">
        <v>4.33</v>
      </c>
      <c r="BN1124">
        <v>7.5</v>
      </c>
      <c r="BO1124">
        <v>1.95</v>
      </c>
      <c r="BP1124">
        <v>1.83</v>
      </c>
      <c r="BQ1124" t="s">
        <v>669</v>
      </c>
      <c r="BR1124">
        <f>VLOOKUP(Table3[[#This Row],[Reference]],metron,10,FALSE)</f>
        <v>2.4900895140664963</v>
      </c>
      <c r="BS1124">
        <f>VLOOKUP(Table3[[#This Row],[Reference]],metron,11,FALSE)</f>
        <v>1.330562659846547</v>
      </c>
      <c r="BT1124">
        <f>VLOOKUP(Table3[[#This Row],[Reference]],metron,12,FALSE)</f>
        <v>1.1595268542199491</v>
      </c>
      <c r="BU1124">
        <f>VLOOKUP(Table3[[#This Row],[Reference]],metron,13,FALSE)</f>
        <v>0.59053607588191415</v>
      </c>
      <c r="BV1124">
        <f>VLOOKUP(Table3[[#This Row],[Reference]],metron,14,FALSE)</f>
        <v>0.50069274219332838</v>
      </c>
      <c r="BW1124">
        <f>VLOOKUP(Table3[[#This Row],[Reference]],metron,15,FALSE)</f>
        <v>11.79715236686391</v>
      </c>
      <c r="BX1124">
        <f>VLOOKUP(Table3[[#This Row],[Reference]],metron,16,FALSE)</f>
        <v>10.317122781065089</v>
      </c>
      <c r="BY1124">
        <f>VLOOKUP(Table3[[#This Row],[Reference]],metron,17,FALSE)</f>
        <v>5.0637025966747622</v>
      </c>
      <c r="BZ1124">
        <f>VLOOKUP(Table3[[#This Row],[Reference]],metron,18,FALSE)</f>
        <v>4.4674014571268454</v>
      </c>
      <c r="CA1124">
        <f>VLOOKUP(Table3[[#This Row],[Reference]],metron,19,FALSE)</f>
        <v>6.7334497701891483</v>
      </c>
      <c r="CB1124">
        <f>VLOOKUP(Table3[[#This Row],[Reference]],metron,20,FALSE)</f>
        <v>5.849721323938244</v>
      </c>
      <c r="CC1124">
        <f>VLOOKUP(Table3[[#This Row],[Reference]],metron,21,FALSE)</f>
        <v>12.89644194756554</v>
      </c>
      <c r="CD1124">
        <f>VLOOKUP(Table3[[#This Row],[Reference]],metron,22,FALSE)</f>
        <v>13.3434456928839</v>
      </c>
      <c r="CE1124">
        <f>VLOOKUP(Table3[[#This Row],[Reference]],metron,23,FALSE)</f>
        <v>1.6144382124117971</v>
      </c>
      <c r="CF1124">
        <f>VLOOKUP(Table3[[#This Row],[Reference]],metron,24,FALSE)</f>
        <v>1.9032024606477289</v>
      </c>
      <c r="CG1124">
        <f>VLOOKUP(Table3[[#This Row],[Reference]],metron,25,FALSE)</f>
        <v>9.372172969060974E-2</v>
      </c>
      <c r="CH1124">
        <f>VLOOKUP(Table3[[#This Row],[Reference]],metron,26,FALSE)</f>
        <v>0.11669983716301791</v>
      </c>
    </row>
    <row r="1125" spans="1:86" hidden="1" x14ac:dyDescent="0.45">
      <c r="A1125">
        <v>1647194400</v>
      </c>
      <c r="B1125" t="s">
        <v>1632</v>
      </c>
      <c r="C1125" t="s">
        <v>64</v>
      </c>
      <c r="D1125" t="s">
        <v>65</v>
      </c>
      <c r="E1125" t="s">
        <v>705</v>
      </c>
      <c r="F1125" t="s">
        <v>693</v>
      </c>
      <c r="G1125" t="s">
        <v>678</v>
      </c>
      <c r="H1125">
        <v>10</v>
      </c>
      <c r="I1125">
        <v>1.33</v>
      </c>
      <c r="J1125">
        <v>1.46</v>
      </c>
      <c r="K1125">
        <v>1.17</v>
      </c>
      <c r="L1125">
        <v>1.42</v>
      </c>
      <c r="M1125">
        <v>0</v>
      </c>
      <c r="N1125">
        <v>3</v>
      </c>
      <c r="O1125">
        <v>3</v>
      </c>
      <c r="P1125">
        <v>1</v>
      </c>
      <c r="Q1125">
        <v>0</v>
      </c>
      <c r="R1125">
        <v>1</v>
      </c>
      <c r="T1125" t="s">
        <v>1633</v>
      </c>
      <c r="U1125">
        <v>5</v>
      </c>
      <c r="V1125">
        <v>5</v>
      </c>
      <c r="W1125">
        <v>1</v>
      </c>
      <c r="X1125">
        <v>0</v>
      </c>
      <c r="Y1125">
        <v>0</v>
      </c>
      <c r="Z1125">
        <v>0</v>
      </c>
      <c r="AA1125">
        <v>0</v>
      </c>
      <c r="AB1125">
        <v>1</v>
      </c>
      <c r="AC1125">
        <v>0</v>
      </c>
      <c r="AD1125">
        <v>0</v>
      </c>
      <c r="AE1125">
        <v>12</v>
      </c>
      <c r="AF1125">
        <v>14</v>
      </c>
      <c r="AG1125">
        <v>4</v>
      </c>
      <c r="AH1125">
        <v>5</v>
      </c>
      <c r="AI1125">
        <v>8</v>
      </c>
      <c r="AJ1125">
        <v>9</v>
      </c>
      <c r="AK1125">
        <v>10</v>
      </c>
      <c r="AL1125">
        <v>14</v>
      </c>
      <c r="AM1125">
        <v>55</v>
      </c>
      <c r="AN1125">
        <v>45</v>
      </c>
      <c r="AO1125">
        <v>1.23</v>
      </c>
      <c r="AP1125">
        <v>1.52</v>
      </c>
      <c r="AQ1125">
        <v>2.97</v>
      </c>
      <c r="AR1125">
        <v>77</v>
      </c>
      <c r="AS1125">
        <v>89</v>
      </c>
      <c r="AT1125">
        <v>69</v>
      </c>
      <c r="AU1125">
        <v>37</v>
      </c>
      <c r="AV1125">
        <v>8</v>
      </c>
      <c r="AW1125">
        <v>61</v>
      </c>
      <c r="AX1125">
        <v>76</v>
      </c>
      <c r="AY1125">
        <v>44</v>
      </c>
      <c r="AZ1125">
        <v>88</v>
      </c>
      <c r="BA1125">
        <v>10.27</v>
      </c>
      <c r="BB1125">
        <v>5.62</v>
      </c>
      <c r="BC1125">
        <v>2.75</v>
      </c>
      <c r="BD1125">
        <v>3.3</v>
      </c>
      <c r="BE1125">
        <v>2.25</v>
      </c>
      <c r="BF1125">
        <f>(1/BC1125+1/BD1125+1/BE1125-1)/3</f>
        <v>3.7037037037037056E-2</v>
      </c>
      <c r="BG1125">
        <f>1/Table3[[#This Row],[odds_ft_home_team_win]]-Table3[[#This Row],[Margin/3]]</f>
        <v>0.32659932659932661</v>
      </c>
      <c r="BH1125">
        <f>1/Table3[[#This Row],[odds_ft_draw]]-Table3[[#This Row],[Margin/3]]</f>
        <v>0.265993265993266</v>
      </c>
      <c r="BI1125">
        <f>1/Table3[[#This Row],[odds_ft_away_team_win]]-Table3[[#This Row],[Margin/3]]</f>
        <v>0.40740740740740738</v>
      </c>
      <c r="BJ1125">
        <f>MROUND(Table3[[#This Row],[ProbH]]*100,2)/100</f>
        <v>0.32</v>
      </c>
      <c r="BK1125">
        <v>1.29</v>
      </c>
      <c r="BL1125">
        <v>2</v>
      </c>
      <c r="BM1125">
        <v>3</v>
      </c>
      <c r="BN1125">
        <v>5.5</v>
      </c>
      <c r="BO1125">
        <v>1.67</v>
      </c>
      <c r="BP1125">
        <v>2.1</v>
      </c>
      <c r="BQ1125" t="s">
        <v>723</v>
      </c>
      <c r="BR1125">
        <f>VLOOKUP(Table3[[#This Row],[Reference]],metron,10,FALSE)</f>
        <v>2.5313454284174597</v>
      </c>
      <c r="BS1125">
        <f>VLOOKUP(Table3[[#This Row],[Reference]],metron,11,FALSE)</f>
        <v>1.210167055864918</v>
      </c>
      <c r="BT1125">
        <f>VLOOKUP(Table3[[#This Row],[Reference]],metron,12,FALSE)</f>
        <v>1.3211783725525419</v>
      </c>
      <c r="BU1125">
        <f>VLOOKUP(Table3[[#This Row],[Reference]],metron,13,FALSE)</f>
        <v>0.53135669362084459</v>
      </c>
      <c r="BV1125">
        <f>VLOOKUP(Table3[[#This Row],[Reference]],metron,14,FALSE)</f>
        <v>0.55633423180592989</v>
      </c>
      <c r="BW1125">
        <f>VLOOKUP(Table3[[#This Row],[Reference]],metron,15,FALSE)</f>
        <v>11.21109010712035</v>
      </c>
      <c r="BX1125">
        <f>VLOOKUP(Table3[[#This Row],[Reference]],metron,16,FALSE)</f>
        <v>11.01700787401575</v>
      </c>
      <c r="BY1125">
        <f>VLOOKUP(Table3[[#This Row],[Reference]],metron,17,FALSE)</f>
        <v>4.6792332268370611</v>
      </c>
      <c r="BZ1125">
        <f>VLOOKUP(Table3[[#This Row],[Reference]],metron,18,FALSE)</f>
        <v>4.7080804854679013</v>
      </c>
      <c r="CA1125">
        <f>VLOOKUP(Table3[[#This Row],[Reference]],metron,19,FALSE)</f>
        <v>6.5318568802832893</v>
      </c>
      <c r="CB1125">
        <f>VLOOKUP(Table3[[#This Row],[Reference]],metron,20,FALSE)</f>
        <v>6.3089273885478487</v>
      </c>
      <c r="CC1125">
        <f>VLOOKUP(Table3[[#This Row],[Reference]],metron,21,FALSE)</f>
        <v>12.72547770700637</v>
      </c>
      <c r="CD1125">
        <f>VLOOKUP(Table3[[#This Row],[Reference]],metron,22,FALSE)</f>
        <v>13.06847133757962</v>
      </c>
      <c r="CE1125">
        <f>VLOOKUP(Table3[[#This Row],[Reference]],metron,23,FALSE)</f>
        <v>1.6902356902356901</v>
      </c>
      <c r="CF1125">
        <f>VLOOKUP(Table3[[#This Row],[Reference]],metron,24,FALSE)</f>
        <v>1.8050198959289869</v>
      </c>
      <c r="CG1125">
        <f>VLOOKUP(Table3[[#This Row],[Reference]],metron,25,FALSE)</f>
        <v>0.105907560453015</v>
      </c>
      <c r="CH1125">
        <f>VLOOKUP(Table3[[#This Row],[Reference]],metron,26,FALSE)</f>
        <v>0.1141720232629324</v>
      </c>
    </row>
    <row r="1126" spans="1:86" hidden="1" x14ac:dyDescent="0.45">
      <c r="A1126">
        <v>1647212400</v>
      </c>
      <c r="B1126" t="s">
        <v>1634</v>
      </c>
      <c r="C1126" t="s">
        <v>64</v>
      </c>
      <c r="D1126" t="s">
        <v>65</v>
      </c>
      <c r="E1126" t="s">
        <v>688</v>
      </c>
      <c r="F1126" t="s">
        <v>700</v>
      </c>
      <c r="G1126" t="s">
        <v>760</v>
      </c>
      <c r="H1126">
        <v>10</v>
      </c>
      <c r="I1126">
        <v>0.57999999999999996</v>
      </c>
      <c r="J1126">
        <v>1.85</v>
      </c>
      <c r="K1126">
        <v>1.1100000000000001</v>
      </c>
      <c r="L1126">
        <v>1.42</v>
      </c>
      <c r="M1126">
        <v>2</v>
      </c>
      <c r="N1126">
        <v>1</v>
      </c>
      <c r="O1126">
        <v>3</v>
      </c>
      <c r="P1126">
        <v>1</v>
      </c>
      <c r="Q1126">
        <v>1</v>
      </c>
      <c r="R1126">
        <v>0</v>
      </c>
      <c r="S1126" t="s">
        <v>1635</v>
      </c>
      <c r="T1126">
        <v>88</v>
      </c>
      <c r="U1126">
        <v>2</v>
      </c>
      <c r="V1126">
        <v>11</v>
      </c>
      <c r="W1126">
        <v>1</v>
      </c>
      <c r="X1126">
        <v>0</v>
      </c>
      <c r="Y1126">
        <v>2</v>
      </c>
      <c r="Z1126">
        <v>0</v>
      </c>
      <c r="AA1126">
        <v>1</v>
      </c>
      <c r="AB1126">
        <v>0</v>
      </c>
      <c r="AC1126">
        <v>2</v>
      </c>
      <c r="AD1126">
        <v>0</v>
      </c>
      <c r="AE1126">
        <v>13</v>
      </c>
      <c r="AF1126">
        <v>21</v>
      </c>
      <c r="AG1126">
        <v>7</v>
      </c>
      <c r="AH1126">
        <v>6</v>
      </c>
      <c r="AI1126">
        <v>6</v>
      </c>
      <c r="AJ1126">
        <v>15</v>
      </c>
      <c r="AK1126">
        <v>7</v>
      </c>
      <c r="AL1126">
        <v>14</v>
      </c>
      <c r="AM1126">
        <v>34</v>
      </c>
      <c r="AN1126">
        <v>66</v>
      </c>
      <c r="AO1126">
        <v>1.55</v>
      </c>
      <c r="AP1126">
        <v>2.16</v>
      </c>
      <c r="AQ1126">
        <v>2.41</v>
      </c>
      <c r="AR1126">
        <v>40</v>
      </c>
      <c r="AS1126">
        <v>76</v>
      </c>
      <c r="AT1126">
        <v>24</v>
      </c>
      <c r="AU1126">
        <v>20</v>
      </c>
      <c r="AV1126">
        <v>13</v>
      </c>
      <c r="AW1126">
        <v>28</v>
      </c>
      <c r="AX1126">
        <v>65</v>
      </c>
      <c r="AY1126">
        <v>36</v>
      </c>
      <c r="AZ1126">
        <v>80</v>
      </c>
      <c r="BA1126">
        <v>8.3699999999999992</v>
      </c>
      <c r="BB1126">
        <v>5.82</v>
      </c>
      <c r="BC1126">
        <v>2.89</v>
      </c>
      <c r="BD1126">
        <v>3.05</v>
      </c>
      <c r="BE1126">
        <v>2.48</v>
      </c>
      <c r="BF1126">
        <f>(1/BC1126+1/BD1126+1/BE1126-1)/3</f>
        <v>2.5705140052101338E-2</v>
      </c>
      <c r="BG1126">
        <f>1/Table3[[#This Row],[odds_ft_home_team_win]]-Table3[[#This Row],[Margin/3]]</f>
        <v>0.32031562119357337</v>
      </c>
      <c r="BH1126">
        <f>1/Table3[[#This Row],[odds_ft_draw]]-Table3[[#This Row],[Margin/3]]</f>
        <v>0.30216371240691509</v>
      </c>
      <c r="BI1126">
        <f>1/Table3[[#This Row],[odds_ft_away_team_win]]-Table3[[#This Row],[Margin/3]]</f>
        <v>0.3775206663995116</v>
      </c>
      <c r="BJ1126">
        <f>MROUND(Table3[[#This Row],[ProbH]]*100,2)/100</f>
        <v>0.32</v>
      </c>
      <c r="BK1126">
        <v>1.4</v>
      </c>
      <c r="BL1126">
        <v>2.38</v>
      </c>
      <c r="BM1126">
        <v>4</v>
      </c>
      <c r="BN1126">
        <v>8</v>
      </c>
      <c r="BO1126">
        <v>1.91</v>
      </c>
      <c r="BP1126">
        <v>1.8</v>
      </c>
      <c r="BQ1126" t="s">
        <v>691</v>
      </c>
      <c r="BR1126">
        <f>VLOOKUP(Table3[[#This Row],[Reference]],metron,10,FALSE)</f>
        <v>2.5313454284174597</v>
      </c>
      <c r="BS1126">
        <f>VLOOKUP(Table3[[#This Row],[Reference]],metron,11,FALSE)</f>
        <v>1.210167055864918</v>
      </c>
      <c r="BT1126">
        <f>VLOOKUP(Table3[[#This Row],[Reference]],metron,12,FALSE)</f>
        <v>1.3211783725525419</v>
      </c>
      <c r="BU1126">
        <f>VLOOKUP(Table3[[#This Row],[Reference]],metron,13,FALSE)</f>
        <v>0.53135669362084459</v>
      </c>
      <c r="BV1126">
        <f>VLOOKUP(Table3[[#This Row],[Reference]],metron,14,FALSE)</f>
        <v>0.55633423180592989</v>
      </c>
      <c r="BW1126">
        <f>VLOOKUP(Table3[[#This Row],[Reference]],metron,15,FALSE)</f>
        <v>11.21109010712035</v>
      </c>
      <c r="BX1126">
        <f>VLOOKUP(Table3[[#This Row],[Reference]],metron,16,FALSE)</f>
        <v>11.01700787401575</v>
      </c>
      <c r="BY1126">
        <f>VLOOKUP(Table3[[#This Row],[Reference]],metron,17,FALSE)</f>
        <v>4.6792332268370611</v>
      </c>
      <c r="BZ1126">
        <f>VLOOKUP(Table3[[#This Row],[Reference]],metron,18,FALSE)</f>
        <v>4.7080804854679013</v>
      </c>
      <c r="CA1126">
        <f>VLOOKUP(Table3[[#This Row],[Reference]],metron,19,FALSE)</f>
        <v>6.5318568802832893</v>
      </c>
      <c r="CB1126">
        <f>VLOOKUP(Table3[[#This Row],[Reference]],metron,20,FALSE)</f>
        <v>6.3089273885478487</v>
      </c>
      <c r="CC1126">
        <f>VLOOKUP(Table3[[#This Row],[Reference]],metron,21,FALSE)</f>
        <v>12.72547770700637</v>
      </c>
      <c r="CD1126">
        <f>VLOOKUP(Table3[[#This Row],[Reference]],metron,22,FALSE)</f>
        <v>13.06847133757962</v>
      </c>
      <c r="CE1126">
        <f>VLOOKUP(Table3[[#This Row],[Reference]],metron,23,FALSE)</f>
        <v>1.6902356902356901</v>
      </c>
      <c r="CF1126">
        <f>VLOOKUP(Table3[[#This Row],[Reference]],metron,24,FALSE)</f>
        <v>1.8050198959289869</v>
      </c>
      <c r="CG1126">
        <f>VLOOKUP(Table3[[#This Row],[Reference]],metron,25,FALSE)</f>
        <v>0.105907560453015</v>
      </c>
      <c r="CH1126">
        <f>VLOOKUP(Table3[[#This Row],[Reference]],metron,26,FALSE)</f>
        <v>0.1141720232629324</v>
      </c>
    </row>
    <row r="1127" spans="1:86" hidden="1" x14ac:dyDescent="0.45">
      <c r="A1127">
        <v>1647219600</v>
      </c>
      <c r="B1127" t="s">
        <v>1636</v>
      </c>
      <c r="C1127" t="s">
        <v>64</v>
      </c>
      <c r="D1127" t="s">
        <v>65</v>
      </c>
      <c r="E1127" t="s">
        <v>672</v>
      </c>
      <c r="F1127" t="s">
        <v>676</v>
      </c>
      <c r="G1127" t="s">
        <v>996</v>
      </c>
      <c r="H1127">
        <v>10</v>
      </c>
      <c r="I1127">
        <v>1.47</v>
      </c>
      <c r="J1127">
        <v>0.67</v>
      </c>
      <c r="K1127">
        <v>1.58</v>
      </c>
      <c r="L1127">
        <v>0.53</v>
      </c>
      <c r="M1127">
        <v>4</v>
      </c>
      <c r="N1127">
        <v>0</v>
      </c>
      <c r="O1127">
        <v>4</v>
      </c>
      <c r="P1127">
        <v>1</v>
      </c>
      <c r="Q1127">
        <v>1</v>
      </c>
      <c r="R1127">
        <v>0</v>
      </c>
      <c r="S1127" t="s">
        <v>1637</v>
      </c>
      <c r="U1127">
        <v>3</v>
      </c>
      <c r="V1127">
        <v>4</v>
      </c>
      <c r="W1127">
        <v>3</v>
      </c>
      <c r="X1127">
        <v>0</v>
      </c>
      <c r="Y1127">
        <v>1</v>
      </c>
      <c r="Z1127">
        <v>0</v>
      </c>
      <c r="AA1127">
        <v>1</v>
      </c>
      <c r="AB1127">
        <v>2</v>
      </c>
      <c r="AC1127">
        <v>0</v>
      </c>
      <c r="AD1127">
        <v>1</v>
      </c>
      <c r="AE1127">
        <v>13</v>
      </c>
      <c r="AF1127">
        <v>12</v>
      </c>
      <c r="AG1127">
        <v>7</v>
      </c>
      <c r="AH1127">
        <v>3</v>
      </c>
      <c r="AI1127">
        <v>6</v>
      </c>
      <c r="AJ1127">
        <v>9</v>
      </c>
      <c r="AK1127">
        <v>13</v>
      </c>
      <c r="AL1127">
        <v>15</v>
      </c>
      <c r="AM1127">
        <v>45</v>
      </c>
      <c r="AN1127">
        <v>55</v>
      </c>
      <c r="AO1127">
        <v>1.63</v>
      </c>
      <c r="AP1127">
        <v>1.27</v>
      </c>
      <c r="AQ1127">
        <v>2.68</v>
      </c>
      <c r="AR1127">
        <v>63</v>
      </c>
      <c r="AS1127">
        <v>90</v>
      </c>
      <c r="AT1127">
        <v>45</v>
      </c>
      <c r="AU1127">
        <v>26</v>
      </c>
      <c r="AV1127">
        <v>14</v>
      </c>
      <c r="AW1127">
        <v>26</v>
      </c>
      <c r="AX1127">
        <v>65</v>
      </c>
      <c r="AY1127">
        <v>51</v>
      </c>
      <c r="AZ1127">
        <v>86</v>
      </c>
      <c r="BA1127">
        <v>9.65</v>
      </c>
      <c r="BB1127">
        <v>4.1399999999999997</v>
      </c>
      <c r="BC1127">
        <v>1.96</v>
      </c>
      <c r="BD1127">
        <v>3.3</v>
      </c>
      <c r="BE1127">
        <v>3.7</v>
      </c>
      <c r="BF1127">
        <f>(1/BC1127+1/BD1127+1/BE1127-1)/3</f>
        <v>2.7834884977742114E-2</v>
      </c>
      <c r="BG1127">
        <f>1/Table3[[#This Row],[odds_ft_home_team_win]]-Table3[[#This Row],[Margin/3]]</f>
        <v>0.48236919665491096</v>
      </c>
      <c r="BH1127">
        <f>1/Table3[[#This Row],[odds_ft_draw]]-Table3[[#This Row],[Margin/3]]</f>
        <v>0.27519541805256093</v>
      </c>
      <c r="BI1127">
        <f>1/Table3[[#This Row],[odds_ft_away_team_win]]-Table3[[#This Row],[Margin/3]]</f>
        <v>0.24243538529252812</v>
      </c>
      <c r="BJ1127">
        <f>MROUND(Table3[[#This Row],[ProbH]]*100,2)/100</f>
        <v>0.48</v>
      </c>
      <c r="BK1127">
        <v>1.33</v>
      </c>
      <c r="BL1127">
        <v>2.11</v>
      </c>
      <c r="BM1127">
        <v>3.6</v>
      </c>
      <c r="BN1127">
        <v>6</v>
      </c>
      <c r="BO1127">
        <v>1.82</v>
      </c>
      <c r="BP1127">
        <v>1.88</v>
      </c>
      <c r="BQ1127" t="s">
        <v>729</v>
      </c>
      <c r="BR1127">
        <f>VLOOKUP(Table3[[#This Row],[Reference]],metron,10,FALSE)</f>
        <v>2.5271929824561399</v>
      </c>
      <c r="BS1127">
        <f>VLOOKUP(Table3[[#This Row],[Reference]],metron,11,FALSE)</f>
        <v>1.510877192982456</v>
      </c>
      <c r="BT1127">
        <f>VLOOKUP(Table3[[#This Row],[Reference]],metron,12,FALSE)</f>
        <v>1.0163157894736841</v>
      </c>
      <c r="BU1127">
        <f>VLOOKUP(Table3[[#This Row],[Reference]],metron,13,FALSE)</f>
        <v>0.67350877192982461</v>
      </c>
      <c r="BV1127">
        <f>VLOOKUP(Table3[[#This Row],[Reference]],metron,14,FALSE)</f>
        <v>0.4442105263157895</v>
      </c>
      <c r="BW1127">
        <f>VLOOKUP(Table3[[#This Row],[Reference]],metron,15,FALSE)</f>
        <v>12.80980392156863</v>
      </c>
      <c r="BX1127">
        <f>VLOOKUP(Table3[[#This Row],[Reference]],metron,16,FALSE)</f>
        <v>9.6872549019607845</v>
      </c>
      <c r="BY1127">
        <f>VLOOKUP(Table3[[#This Row],[Reference]],metron,17,FALSE)</f>
        <v>5.6491169610129957</v>
      </c>
      <c r="BZ1127">
        <f>VLOOKUP(Table3[[#This Row],[Reference]],metron,18,FALSE)</f>
        <v>4.1379540153282237</v>
      </c>
      <c r="CA1127">
        <f>VLOOKUP(Table3[[#This Row],[Reference]],metron,19,FALSE)</f>
        <v>7.1606869605556343</v>
      </c>
      <c r="CB1127">
        <f>VLOOKUP(Table3[[#This Row],[Reference]],metron,20,FALSE)</f>
        <v>5.5493008866325608</v>
      </c>
      <c r="CC1127">
        <f>VLOOKUP(Table3[[#This Row],[Reference]],metron,21,FALSE)</f>
        <v>12.9029029029029</v>
      </c>
      <c r="CD1127">
        <f>VLOOKUP(Table3[[#This Row],[Reference]],metron,22,FALSE)</f>
        <v>13.75508842175509</v>
      </c>
      <c r="CE1127">
        <f>VLOOKUP(Table3[[#This Row],[Reference]],metron,23,FALSE)</f>
        <v>1.5287356321839081</v>
      </c>
      <c r="CF1127">
        <f>VLOOKUP(Table3[[#This Row],[Reference]],metron,24,FALSE)</f>
        <v>1.9664750957854411</v>
      </c>
      <c r="CG1127">
        <f>VLOOKUP(Table3[[#This Row],[Reference]],metron,25,FALSE)</f>
        <v>8.8441890166028103E-2</v>
      </c>
      <c r="CH1127">
        <f>VLOOKUP(Table3[[#This Row],[Reference]],metron,26,FALSE)</f>
        <v>0.13409961685823751</v>
      </c>
    </row>
    <row r="1128" spans="1:86" hidden="1" x14ac:dyDescent="0.45">
      <c r="A1128">
        <v>1647399960</v>
      </c>
      <c r="B1128" t="s">
        <v>1638</v>
      </c>
      <c r="C1128" t="s">
        <v>64</v>
      </c>
      <c r="D1128" t="s">
        <v>65</v>
      </c>
      <c r="E1128" t="s">
        <v>704</v>
      </c>
      <c r="F1128" t="s">
        <v>689</v>
      </c>
      <c r="G1128" t="s">
        <v>983</v>
      </c>
      <c r="H1128">
        <v>5</v>
      </c>
      <c r="I1128">
        <v>1.64</v>
      </c>
      <c r="J1128">
        <v>0.75</v>
      </c>
      <c r="K1128">
        <v>1.79</v>
      </c>
      <c r="L1128">
        <v>0.71</v>
      </c>
      <c r="M1128">
        <v>3</v>
      </c>
      <c r="N1128">
        <v>0</v>
      </c>
      <c r="O1128">
        <v>3</v>
      </c>
      <c r="P1128">
        <v>0</v>
      </c>
      <c r="Q1128">
        <v>0</v>
      </c>
      <c r="R1128">
        <v>0</v>
      </c>
      <c r="S1128" t="s">
        <v>1639</v>
      </c>
      <c r="U1128">
        <v>14</v>
      </c>
      <c r="V1128">
        <v>0</v>
      </c>
      <c r="W1128">
        <v>2</v>
      </c>
      <c r="X1128">
        <v>0</v>
      </c>
      <c r="Y1128">
        <v>2</v>
      </c>
      <c r="Z1128">
        <v>1</v>
      </c>
      <c r="AA1128">
        <v>2</v>
      </c>
      <c r="AB1128">
        <v>0</v>
      </c>
      <c r="AC1128">
        <v>2</v>
      </c>
      <c r="AD1128">
        <v>1</v>
      </c>
      <c r="AE1128">
        <v>17</v>
      </c>
      <c r="AF1128">
        <v>3</v>
      </c>
      <c r="AG1128">
        <v>12</v>
      </c>
      <c r="AH1128">
        <v>2</v>
      </c>
      <c r="AI1128">
        <v>5</v>
      </c>
      <c r="AJ1128">
        <v>1</v>
      </c>
      <c r="AK1128">
        <v>11</v>
      </c>
      <c r="AL1128">
        <v>10</v>
      </c>
      <c r="AM1128">
        <v>66</v>
      </c>
      <c r="AN1128">
        <v>34</v>
      </c>
      <c r="AO1128">
        <v>2.56</v>
      </c>
      <c r="AP1128">
        <v>0.51</v>
      </c>
      <c r="AQ1128">
        <v>1.93</v>
      </c>
      <c r="AR1128">
        <v>35</v>
      </c>
      <c r="AS1128">
        <v>61</v>
      </c>
      <c r="AT1128">
        <v>27</v>
      </c>
      <c r="AU1128">
        <v>16</v>
      </c>
      <c r="AV1128">
        <v>0</v>
      </c>
      <c r="AW1128">
        <v>16</v>
      </c>
      <c r="AX1128">
        <v>53</v>
      </c>
      <c r="AY1128">
        <v>36</v>
      </c>
      <c r="AZ1128">
        <v>82</v>
      </c>
      <c r="BA1128">
        <v>8.0399999999999991</v>
      </c>
      <c r="BB1128">
        <v>4.8899999999999997</v>
      </c>
      <c r="BC1128">
        <v>1.49</v>
      </c>
      <c r="BD1128">
        <v>3.95</v>
      </c>
      <c r="BE1128">
        <v>5.6</v>
      </c>
      <c r="BF1128">
        <f>(1/BC1128+1/BD1128+1/BE1128-1)/3</f>
        <v>3.4292308376923097E-2</v>
      </c>
      <c r="BG1128">
        <f>1/Table3[[#This Row],[odds_ft_home_team_win]]-Table3[[#This Row],[Margin/3]]</f>
        <v>0.63684863122039237</v>
      </c>
      <c r="BH1128">
        <f>1/Table3[[#This Row],[odds_ft_draw]]-Table3[[#This Row],[Margin/3]]</f>
        <v>0.21887224858510218</v>
      </c>
      <c r="BI1128">
        <f>1/Table3[[#This Row],[odds_ft_away_team_win]]-Table3[[#This Row],[Margin/3]]</f>
        <v>0.14427912019450548</v>
      </c>
      <c r="BJ1128">
        <f>MROUND(Table3[[#This Row],[ProbH]]*100,2)/100</f>
        <v>0.64</v>
      </c>
      <c r="BK1128">
        <v>1.33</v>
      </c>
      <c r="BL1128">
        <v>2.0499999999999998</v>
      </c>
      <c r="BM1128">
        <v>3.75</v>
      </c>
      <c r="BN1128">
        <v>7</v>
      </c>
      <c r="BO1128">
        <v>2.0499999999999998</v>
      </c>
      <c r="BP1128">
        <v>1.7</v>
      </c>
      <c r="BQ1128" t="s">
        <v>1255</v>
      </c>
      <c r="BR1128">
        <f>VLOOKUP(Table3[[#This Row],[Reference]],metron,10,FALSE)</f>
        <v>2.8343749999999996</v>
      </c>
      <c r="BS1128">
        <f>VLOOKUP(Table3[[#This Row],[Reference]],metron,11,FALSE)</f>
        <v>1.980803571428571</v>
      </c>
      <c r="BT1128">
        <f>VLOOKUP(Table3[[#This Row],[Reference]],metron,12,FALSE)</f>
        <v>0.85357142857142854</v>
      </c>
      <c r="BU1128">
        <f>VLOOKUP(Table3[[#This Row],[Reference]],metron,13,FALSE)</f>
        <v>0.8683035714285714</v>
      </c>
      <c r="BV1128">
        <f>VLOOKUP(Table3[[#This Row],[Reference]],metron,14,FALSE)</f>
        <v>0.36607142857142849</v>
      </c>
      <c r="BW1128">
        <f>VLOOKUP(Table3[[#This Row],[Reference]],metron,15,FALSE)</f>
        <v>15.03980099502488</v>
      </c>
      <c r="BX1128">
        <f>VLOOKUP(Table3[[#This Row],[Reference]],metron,16,FALSE)</f>
        <v>8.6326699834162515</v>
      </c>
      <c r="BY1128">
        <f>VLOOKUP(Table3[[#This Row],[Reference]],metron,17,FALSE)</f>
        <v>6.5189234650967203</v>
      </c>
      <c r="BZ1128">
        <f>VLOOKUP(Table3[[#This Row],[Reference]],metron,18,FALSE)</f>
        <v>3.4507989907485279</v>
      </c>
      <c r="CA1128">
        <f>VLOOKUP(Table3[[#This Row],[Reference]],metron,19,FALSE)</f>
        <v>8.5208775299281605</v>
      </c>
      <c r="CB1128">
        <f>VLOOKUP(Table3[[#This Row],[Reference]],metron,20,FALSE)</f>
        <v>5.181870992667724</v>
      </c>
      <c r="CC1128">
        <f>VLOOKUP(Table3[[#This Row],[Reference]],metron,21,FALSE)</f>
        <v>12.48566610455312</v>
      </c>
      <c r="CD1128">
        <f>VLOOKUP(Table3[[#This Row],[Reference]],metron,22,FALSE)</f>
        <v>13.573355817875211</v>
      </c>
      <c r="CE1128">
        <f>VLOOKUP(Table3[[#This Row],[Reference]],metron,23,FALSE)</f>
        <v>1.395273023634882</v>
      </c>
      <c r="CF1128">
        <f>VLOOKUP(Table3[[#This Row],[Reference]],metron,24,FALSE)</f>
        <v>2.0586797066014668</v>
      </c>
      <c r="CG1128">
        <f>VLOOKUP(Table3[[#This Row],[Reference]],metron,25,FALSE)</f>
        <v>6.8459657701711488E-2</v>
      </c>
      <c r="CH1128">
        <f>VLOOKUP(Table3[[#This Row],[Reference]],metron,26,FALSE)</f>
        <v>0.12713936430317849</v>
      </c>
    </row>
    <row r="1129" spans="1:86" hidden="1" x14ac:dyDescent="0.45">
      <c r="A1129">
        <v>1647572700</v>
      </c>
      <c r="B1129" t="s">
        <v>1640</v>
      </c>
      <c r="C1129" t="s">
        <v>64</v>
      </c>
      <c r="D1129" t="s">
        <v>65</v>
      </c>
      <c r="E1129" t="s">
        <v>683</v>
      </c>
      <c r="F1129" t="s">
        <v>688</v>
      </c>
      <c r="G1129" t="s">
        <v>673</v>
      </c>
      <c r="H1129">
        <v>11</v>
      </c>
      <c r="I1129">
        <v>1.1499999999999999</v>
      </c>
      <c r="J1129">
        <v>1.43</v>
      </c>
      <c r="K1129">
        <v>1.24</v>
      </c>
      <c r="L1129">
        <v>1.25</v>
      </c>
      <c r="M1129">
        <v>2</v>
      </c>
      <c r="N1129">
        <v>1</v>
      </c>
      <c r="O1129">
        <v>3</v>
      </c>
      <c r="P1129">
        <v>0</v>
      </c>
      <c r="Q1129">
        <v>0</v>
      </c>
      <c r="R1129">
        <v>0</v>
      </c>
      <c r="S1129" t="s">
        <v>1641</v>
      </c>
      <c r="T1129">
        <v>67</v>
      </c>
      <c r="U1129">
        <v>2</v>
      </c>
      <c r="V1129">
        <v>3</v>
      </c>
      <c r="W1129">
        <v>2</v>
      </c>
      <c r="X1129">
        <v>0</v>
      </c>
      <c r="Y1129">
        <v>2</v>
      </c>
      <c r="Z1129">
        <v>1</v>
      </c>
      <c r="AA1129">
        <v>2</v>
      </c>
      <c r="AB1129">
        <v>0</v>
      </c>
      <c r="AC1129">
        <v>2</v>
      </c>
      <c r="AD1129">
        <v>1</v>
      </c>
      <c r="AE1129">
        <v>10</v>
      </c>
      <c r="AF1129">
        <v>10</v>
      </c>
      <c r="AG1129">
        <v>3</v>
      </c>
      <c r="AH1129">
        <v>3</v>
      </c>
      <c r="AI1129">
        <v>7</v>
      </c>
      <c r="AJ1129">
        <v>7</v>
      </c>
      <c r="AK1129">
        <v>17</v>
      </c>
      <c r="AL1129">
        <v>12</v>
      </c>
      <c r="AM1129">
        <v>49</v>
      </c>
      <c r="AN1129">
        <v>51</v>
      </c>
      <c r="AO1129">
        <v>1.05</v>
      </c>
      <c r="AP1129">
        <v>1.1200000000000001</v>
      </c>
      <c r="AQ1129">
        <v>2.15</v>
      </c>
      <c r="AR1129">
        <v>41</v>
      </c>
      <c r="AS1129">
        <v>63</v>
      </c>
      <c r="AT1129">
        <v>37</v>
      </c>
      <c r="AU1129">
        <v>22</v>
      </c>
      <c r="AV1129">
        <v>8</v>
      </c>
      <c r="AW1129">
        <v>26</v>
      </c>
      <c r="AX1129">
        <v>67</v>
      </c>
      <c r="AY1129">
        <v>29</v>
      </c>
      <c r="AZ1129">
        <v>63</v>
      </c>
      <c r="BA1129">
        <v>7.6</v>
      </c>
      <c r="BB1129">
        <v>5.27</v>
      </c>
      <c r="BC1129">
        <v>2.2400000000000002</v>
      </c>
      <c r="BD1129">
        <v>3.38</v>
      </c>
      <c r="BE1129">
        <v>3.3</v>
      </c>
      <c r="BF1129">
        <f>(1/BC1129+1/BD1129+1/BE1129-1)/3</f>
        <v>1.5105620874851603E-2</v>
      </c>
      <c r="BG1129">
        <f>1/Table3[[#This Row],[odds_ft_home_team_win]]-Table3[[#This Row],[Margin/3]]</f>
        <v>0.43132295055371977</v>
      </c>
      <c r="BH1129">
        <f>1/Table3[[#This Row],[odds_ft_draw]]-Table3[[#This Row],[Margin/3]]</f>
        <v>0.28075236729082886</v>
      </c>
      <c r="BI1129">
        <f>1/Table3[[#This Row],[odds_ft_away_team_win]]-Table3[[#This Row],[Margin/3]]</f>
        <v>0.28792468215545142</v>
      </c>
      <c r="BJ1129">
        <f>MROUND(Table3[[#This Row],[ProbH]]*100,2)/100</f>
        <v>0.44</v>
      </c>
      <c r="BK1129">
        <v>1.36</v>
      </c>
      <c r="BL1129">
        <v>2.35</v>
      </c>
      <c r="BM1129">
        <v>3.75</v>
      </c>
      <c r="BN1129">
        <v>7</v>
      </c>
      <c r="BO1129">
        <v>1.85</v>
      </c>
      <c r="BP1129">
        <v>1.85</v>
      </c>
      <c r="BQ1129" t="s">
        <v>1642</v>
      </c>
      <c r="BR1129">
        <f>VLOOKUP(Table3[[#This Row],[Reference]],metron,10,FALSE)</f>
        <v>2.4807646356033461</v>
      </c>
      <c r="BS1129">
        <f>VLOOKUP(Table3[[#This Row],[Reference]],metron,11,FALSE)</f>
        <v>1.4140979689366791</v>
      </c>
      <c r="BT1129">
        <f>VLOOKUP(Table3[[#This Row],[Reference]],metron,12,FALSE)</f>
        <v>1.0666666666666671</v>
      </c>
      <c r="BU1129">
        <f>VLOOKUP(Table3[[#This Row],[Reference]],metron,13,FALSE)</f>
        <v>0.62712066905615294</v>
      </c>
      <c r="BV1129">
        <f>VLOOKUP(Table3[[#This Row],[Reference]],metron,14,FALSE)</f>
        <v>0.46009557945041818</v>
      </c>
      <c r="BW1129">
        <f>VLOOKUP(Table3[[#This Row],[Reference]],metron,15,FALSE)</f>
        <v>12.56969280146722</v>
      </c>
      <c r="BX1129">
        <f>VLOOKUP(Table3[[#This Row],[Reference]],metron,16,FALSE)</f>
        <v>9.8695552498853729</v>
      </c>
      <c r="BY1129">
        <f>VLOOKUP(Table3[[#This Row],[Reference]],metron,17,FALSE)</f>
        <v>5.2754256787850897</v>
      </c>
      <c r="BZ1129">
        <f>VLOOKUP(Table3[[#This Row],[Reference]],metron,18,FALSE)</f>
        <v>4.1279337321675103</v>
      </c>
      <c r="CA1129">
        <f>VLOOKUP(Table3[[#This Row],[Reference]],metron,19,FALSE)</f>
        <v>7.2942671226821298</v>
      </c>
      <c r="CB1129">
        <f>VLOOKUP(Table3[[#This Row],[Reference]],metron,20,FALSE)</f>
        <v>5.7416215177178627</v>
      </c>
      <c r="CC1129">
        <f>VLOOKUP(Table3[[#This Row],[Reference]],metron,21,FALSE)</f>
        <v>12.897246007868549</v>
      </c>
      <c r="CD1129">
        <f>VLOOKUP(Table3[[#This Row],[Reference]],metron,22,FALSE)</f>
        <v>13.507058551261281</v>
      </c>
      <c r="CE1129">
        <f>VLOOKUP(Table3[[#This Row],[Reference]],metron,23,FALSE)</f>
        <v>1.576522702104098</v>
      </c>
      <c r="CF1129">
        <f>VLOOKUP(Table3[[#This Row],[Reference]],metron,24,FALSE)</f>
        <v>1.917165005537099</v>
      </c>
      <c r="CG1129">
        <f>VLOOKUP(Table3[[#This Row],[Reference]],metron,25,FALSE)</f>
        <v>8.4385382059800659E-2</v>
      </c>
      <c r="CH1129">
        <f>VLOOKUP(Table3[[#This Row],[Reference]],metron,26,FALSE)</f>
        <v>0.1233665559246955</v>
      </c>
    </row>
    <row r="1130" spans="1:86" hidden="1" x14ac:dyDescent="0.45">
      <c r="A1130">
        <v>1647658800</v>
      </c>
      <c r="B1130" t="s">
        <v>1643</v>
      </c>
      <c r="C1130" t="s">
        <v>64</v>
      </c>
      <c r="D1130" t="s">
        <v>65</v>
      </c>
      <c r="E1130" t="s">
        <v>700</v>
      </c>
      <c r="F1130" t="s">
        <v>672</v>
      </c>
      <c r="G1130" t="s">
        <v>735</v>
      </c>
      <c r="H1130">
        <v>11</v>
      </c>
      <c r="I1130">
        <v>1.56</v>
      </c>
      <c r="J1130">
        <v>1.1399999999999999</v>
      </c>
      <c r="K1130">
        <v>1.38</v>
      </c>
      <c r="L1130">
        <v>1.1100000000000001</v>
      </c>
      <c r="M1130">
        <v>2</v>
      </c>
      <c r="N1130">
        <v>2</v>
      </c>
      <c r="O1130">
        <v>4</v>
      </c>
      <c r="P1130">
        <v>0</v>
      </c>
      <c r="Q1130">
        <v>0</v>
      </c>
      <c r="R1130">
        <v>0</v>
      </c>
      <c r="S1130" t="s">
        <v>116</v>
      </c>
      <c r="T1130" t="s">
        <v>1644</v>
      </c>
      <c r="U1130">
        <v>5</v>
      </c>
      <c r="V1130">
        <v>3</v>
      </c>
      <c r="W1130">
        <v>2</v>
      </c>
      <c r="X1130">
        <v>0</v>
      </c>
      <c r="Y1130">
        <v>2</v>
      </c>
      <c r="Z1130">
        <v>0</v>
      </c>
      <c r="AA1130">
        <v>2</v>
      </c>
      <c r="AB1130">
        <v>0</v>
      </c>
      <c r="AC1130">
        <v>0</v>
      </c>
      <c r="AD1130">
        <v>2</v>
      </c>
      <c r="AE1130">
        <v>22</v>
      </c>
      <c r="AF1130">
        <v>15</v>
      </c>
      <c r="AG1130">
        <v>6</v>
      </c>
      <c r="AH1130">
        <v>7</v>
      </c>
      <c r="AI1130">
        <v>16</v>
      </c>
      <c r="AJ1130">
        <v>8</v>
      </c>
      <c r="AK1130">
        <v>12</v>
      </c>
      <c r="AL1130">
        <v>13</v>
      </c>
      <c r="AM1130">
        <v>62</v>
      </c>
      <c r="AN1130">
        <v>38</v>
      </c>
      <c r="AO1130">
        <v>2.19</v>
      </c>
      <c r="AP1130">
        <v>1.61</v>
      </c>
      <c r="AQ1130">
        <v>2.38</v>
      </c>
      <c r="AR1130">
        <v>64</v>
      </c>
      <c r="AS1130">
        <v>77</v>
      </c>
      <c r="AT1130">
        <v>44</v>
      </c>
      <c r="AU1130">
        <v>17</v>
      </c>
      <c r="AV1130">
        <v>4</v>
      </c>
      <c r="AW1130">
        <v>30</v>
      </c>
      <c r="AX1130">
        <v>60</v>
      </c>
      <c r="AY1130">
        <v>47</v>
      </c>
      <c r="AZ1130">
        <v>87</v>
      </c>
      <c r="BA1130">
        <v>11.89</v>
      </c>
      <c r="BB1130">
        <v>5.76</v>
      </c>
      <c r="BC1130">
        <v>2.1800000000000002</v>
      </c>
      <c r="BD1130">
        <v>3.16</v>
      </c>
      <c r="BE1130">
        <v>3.02</v>
      </c>
      <c r="BF1130">
        <f>(1/BC1130+1/BD1130+1/BE1130-1)/3</f>
        <v>3.5432373449125455E-2</v>
      </c>
      <c r="BG1130">
        <f>1/Table3[[#This Row],[odds_ft_home_team_win]]-Table3[[#This Row],[Margin/3]]</f>
        <v>0.42328322288114972</v>
      </c>
      <c r="BH1130">
        <f>1/Table3[[#This Row],[odds_ft_draw]]-Table3[[#This Row],[Margin/3]]</f>
        <v>0.28102332275340614</v>
      </c>
      <c r="BI1130">
        <f>1/Table3[[#This Row],[odds_ft_away_team_win]]-Table3[[#This Row],[Margin/3]]</f>
        <v>0.29569345436544409</v>
      </c>
      <c r="BJ1130">
        <f>MROUND(Table3[[#This Row],[ProbH]]*100,2)/100</f>
        <v>0.42</v>
      </c>
      <c r="BK1130">
        <v>1.31</v>
      </c>
      <c r="BL1130">
        <v>2.0299999999999998</v>
      </c>
      <c r="BM1130">
        <v>3.4</v>
      </c>
      <c r="BN1130">
        <v>6.35</v>
      </c>
      <c r="BO1130">
        <v>1.77</v>
      </c>
      <c r="BP1130">
        <v>1.94</v>
      </c>
      <c r="BQ1130" t="s">
        <v>711</v>
      </c>
      <c r="BR1130">
        <f>VLOOKUP(Table3[[#This Row],[Reference]],metron,10,FALSE)</f>
        <v>2.4884649511978703</v>
      </c>
      <c r="BS1130">
        <f>VLOOKUP(Table3[[#This Row],[Reference]],metron,11,FALSE)</f>
        <v>1.396960958296362</v>
      </c>
      <c r="BT1130">
        <f>VLOOKUP(Table3[[#This Row],[Reference]],metron,12,FALSE)</f>
        <v>1.091503992901508</v>
      </c>
      <c r="BU1130">
        <f>VLOOKUP(Table3[[#This Row],[Reference]],metron,13,FALSE)</f>
        <v>0.60765391014975045</v>
      </c>
      <c r="BV1130">
        <f>VLOOKUP(Table3[[#This Row],[Reference]],metron,14,FALSE)</f>
        <v>0.47276760953965608</v>
      </c>
      <c r="BW1130">
        <f>VLOOKUP(Table3[[#This Row],[Reference]],metron,15,FALSE)</f>
        <v>12.29504785684561</v>
      </c>
      <c r="BX1130">
        <f>VLOOKUP(Table3[[#This Row],[Reference]],metron,16,FALSE)</f>
        <v>10.047232625884311</v>
      </c>
      <c r="BY1130">
        <f>VLOOKUP(Table3[[#This Row],[Reference]],metron,17,FALSE)</f>
        <v>5.2917192097519967</v>
      </c>
      <c r="BZ1130">
        <f>VLOOKUP(Table3[[#This Row],[Reference]],metron,18,FALSE)</f>
        <v>4.2580916351408158</v>
      </c>
      <c r="CA1130">
        <f>VLOOKUP(Table3[[#This Row],[Reference]],metron,19,FALSE)</f>
        <v>7.0033286470936131</v>
      </c>
      <c r="CB1130">
        <f>VLOOKUP(Table3[[#This Row],[Reference]],metron,20,FALSE)</f>
        <v>5.789140990743495</v>
      </c>
      <c r="CC1130">
        <f>VLOOKUP(Table3[[#This Row],[Reference]],metron,21,FALSE)</f>
        <v>12.77041895895049</v>
      </c>
      <c r="CD1130">
        <f>VLOOKUP(Table3[[#This Row],[Reference]],metron,22,FALSE)</f>
        <v>13.411129919593741</v>
      </c>
      <c r="CE1130">
        <f>VLOOKUP(Table3[[#This Row],[Reference]],metron,23,FALSE)</f>
        <v>1.556141062018646</v>
      </c>
      <c r="CF1130">
        <f>VLOOKUP(Table3[[#This Row],[Reference]],metron,24,FALSE)</f>
        <v>1.9114308877178761</v>
      </c>
      <c r="CG1130">
        <f>VLOOKUP(Table3[[#This Row],[Reference]],metron,25,FALSE)</f>
        <v>8.4920956627482766E-2</v>
      </c>
      <c r="CH1130">
        <f>VLOOKUP(Table3[[#This Row],[Reference]],metron,26,FALSE)</f>
        <v>0.1323469801378192</v>
      </c>
    </row>
    <row r="1131" spans="1:86" hidden="1" x14ac:dyDescent="0.45">
      <c r="A1131">
        <v>1647730800</v>
      </c>
      <c r="B1131" t="s">
        <v>1645</v>
      </c>
      <c r="C1131" t="s">
        <v>64</v>
      </c>
      <c r="D1131" t="s">
        <v>65</v>
      </c>
      <c r="E1131" t="s">
        <v>682</v>
      </c>
      <c r="F1131" t="s">
        <v>660</v>
      </c>
      <c r="G1131" t="s">
        <v>717</v>
      </c>
      <c r="H1131">
        <v>11</v>
      </c>
      <c r="I1131">
        <v>1.53</v>
      </c>
      <c r="J1131">
        <v>1.1399999999999999</v>
      </c>
      <c r="K1131">
        <v>1.58</v>
      </c>
      <c r="L1131">
        <v>1.28</v>
      </c>
      <c r="M1131">
        <v>1</v>
      </c>
      <c r="N1131">
        <v>3</v>
      </c>
      <c r="O1131">
        <v>4</v>
      </c>
      <c r="P1131">
        <v>2</v>
      </c>
      <c r="Q1131">
        <v>0</v>
      </c>
      <c r="R1131">
        <v>2</v>
      </c>
      <c r="S1131">
        <v>69</v>
      </c>
      <c r="T1131" t="s">
        <v>1646</v>
      </c>
      <c r="U1131">
        <v>5</v>
      </c>
      <c r="V1131">
        <v>1</v>
      </c>
      <c r="W1131">
        <v>1</v>
      </c>
      <c r="X1131">
        <v>0</v>
      </c>
      <c r="Y1131">
        <v>4</v>
      </c>
      <c r="Z1131">
        <v>0</v>
      </c>
      <c r="AA1131">
        <v>0</v>
      </c>
      <c r="AB1131">
        <v>1</v>
      </c>
      <c r="AC1131">
        <v>3</v>
      </c>
      <c r="AD1131">
        <v>1</v>
      </c>
      <c r="AE1131">
        <v>11</v>
      </c>
      <c r="AF1131">
        <v>9</v>
      </c>
      <c r="AG1131">
        <v>7</v>
      </c>
      <c r="AH1131">
        <v>4</v>
      </c>
      <c r="AI1131">
        <v>4</v>
      </c>
      <c r="AJ1131">
        <v>5</v>
      </c>
      <c r="AK1131">
        <v>7</v>
      </c>
      <c r="AL1131">
        <v>15</v>
      </c>
      <c r="AM1131">
        <v>57</v>
      </c>
      <c r="AN1131">
        <v>43</v>
      </c>
      <c r="AO1131">
        <v>1.38</v>
      </c>
      <c r="AP1131">
        <v>1.08</v>
      </c>
      <c r="AQ1131">
        <v>2.21</v>
      </c>
      <c r="AR1131">
        <v>42</v>
      </c>
      <c r="AS1131">
        <v>62</v>
      </c>
      <c r="AT1131">
        <v>49</v>
      </c>
      <c r="AU1131">
        <v>17</v>
      </c>
      <c r="AV1131">
        <v>10</v>
      </c>
      <c r="AW1131">
        <v>17</v>
      </c>
      <c r="AX1131">
        <v>59</v>
      </c>
      <c r="AY1131">
        <v>49</v>
      </c>
      <c r="AZ1131">
        <v>66</v>
      </c>
      <c r="BA1131">
        <v>10.34</v>
      </c>
      <c r="BB1131">
        <v>4.99</v>
      </c>
      <c r="BC1131">
        <v>2.0099999999999998</v>
      </c>
      <c r="BD1131">
        <v>3.47</v>
      </c>
      <c r="BE1131">
        <v>4.12</v>
      </c>
      <c r="BF1131">
        <f>(1/BC1131+1/BD1131+1/BE1131-1)/3</f>
        <v>9.4717741510776197E-3</v>
      </c>
      <c r="BG1131">
        <f>1/Table3[[#This Row],[odds_ft_home_team_win]]-Table3[[#This Row],[Margin/3]]</f>
        <v>0.4880406636598677</v>
      </c>
      <c r="BH1131">
        <f>1/Table3[[#This Row],[odds_ft_draw]]-Table3[[#This Row],[Margin/3]]</f>
        <v>0.27871266388926819</v>
      </c>
      <c r="BI1131">
        <f>1/Table3[[#This Row],[odds_ft_away_team_win]]-Table3[[#This Row],[Margin/3]]</f>
        <v>0.23324667245086414</v>
      </c>
      <c r="BJ1131">
        <f>MROUND(Table3[[#This Row],[ProbH]]*100,2)/100</f>
        <v>0.48</v>
      </c>
      <c r="BK1131">
        <v>1.36</v>
      </c>
      <c r="BL1131">
        <v>2.1</v>
      </c>
      <c r="BM1131">
        <v>3.75</v>
      </c>
      <c r="BN1131">
        <v>7</v>
      </c>
      <c r="BO1131">
        <v>1.91</v>
      </c>
      <c r="BP1131">
        <v>1.8</v>
      </c>
      <c r="BQ1131" t="s">
        <v>675</v>
      </c>
      <c r="BR1131">
        <f>VLOOKUP(Table3[[#This Row],[Reference]],metron,10,FALSE)</f>
        <v>2.5271929824561399</v>
      </c>
      <c r="BS1131">
        <f>VLOOKUP(Table3[[#This Row],[Reference]],metron,11,FALSE)</f>
        <v>1.510877192982456</v>
      </c>
      <c r="BT1131">
        <f>VLOOKUP(Table3[[#This Row],[Reference]],metron,12,FALSE)</f>
        <v>1.0163157894736841</v>
      </c>
      <c r="BU1131">
        <f>VLOOKUP(Table3[[#This Row],[Reference]],metron,13,FALSE)</f>
        <v>0.67350877192982461</v>
      </c>
      <c r="BV1131">
        <f>VLOOKUP(Table3[[#This Row],[Reference]],metron,14,FALSE)</f>
        <v>0.4442105263157895</v>
      </c>
      <c r="BW1131">
        <f>VLOOKUP(Table3[[#This Row],[Reference]],metron,15,FALSE)</f>
        <v>12.80980392156863</v>
      </c>
      <c r="BX1131">
        <f>VLOOKUP(Table3[[#This Row],[Reference]],metron,16,FALSE)</f>
        <v>9.6872549019607845</v>
      </c>
      <c r="BY1131">
        <f>VLOOKUP(Table3[[#This Row],[Reference]],metron,17,FALSE)</f>
        <v>5.6491169610129957</v>
      </c>
      <c r="BZ1131">
        <f>VLOOKUP(Table3[[#This Row],[Reference]],metron,18,FALSE)</f>
        <v>4.1379540153282237</v>
      </c>
      <c r="CA1131">
        <f>VLOOKUP(Table3[[#This Row],[Reference]],metron,19,FALSE)</f>
        <v>7.1606869605556343</v>
      </c>
      <c r="CB1131">
        <f>VLOOKUP(Table3[[#This Row],[Reference]],metron,20,FALSE)</f>
        <v>5.5493008866325608</v>
      </c>
      <c r="CC1131">
        <f>VLOOKUP(Table3[[#This Row],[Reference]],metron,21,FALSE)</f>
        <v>12.9029029029029</v>
      </c>
      <c r="CD1131">
        <f>VLOOKUP(Table3[[#This Row],[Reference]],metron,22,FALSE)</f>
        <v>13.75508842175509</v>
      </c>
      <c r="CE1131">
        <f>VLOOKUP(Table3[[#This Row],[Reference]],metron,23,FALSE)</f>
        <v>1.5287356321839081</v>
      </c>
      <c r="CF1131">
        <f>VLOOKUP(Table3[[#This Row],[Reference]],metron,24,FALSE)</f>
        <v>1.9664750957854411</v>
      </c>
      <c r="CG1131">
        <f>VLOOKUP(Table3[[#This Row],[Reference]],metron,25,FALSE)</f>
        <v>8.8441890166028103E-2</v>
      </c>
      <c r="CH1131">
        <f>VLOOKUP(Table3[[#This Row],[Reference]],metron,26,FALSE)</f>
        <v>0.13409961685823751</v>
      </c>
    </row>
    <row r="1132" spans="1:86" hidden="1" x14ac:dyDescent="0.45">
      <c r="A1132">
        <v>1647738000</v>
      </c>
      <c r="B1132" t="s">
        <v>1647</v>
      </c>
      <c r="C1132" t="s">
        <v>64</v>
      </c>
      <c r="D1132" t="s">
        <v>65</v>
      </c>
      <c r="E1132" t="s">
        <v>661</v>
      </c>
      <c r="F1132" t="s">
        <v>704</v>
      </c>
      <c r="G1132" t="s">
        <v>731</v>
      </c>
      <c r="H1132">
        <v>11</v>
      </c>
      <c r="I1132">
        <v>2</v>
      </c>
      <c r="J1132">
        <v>1.1399999999999999</v>
      </c>
      <c r="K1132">
        <v>2</v>
      </c>
      <c r="L1132">
        <v>1.05</v>
      </c>
      <c r="M1132">
        <v>2</v>
      </c>
      <c r="N1132">
        <v>0</v>
      </c>
      <c r="O1132">
        <v>2</v>
      </c>
      <c r="P1132">
        <v>0</v>
      </c>
      <c r="Q1132">
        <v>0</v>
      </c>
      <c r="R1132">
        <v>0</v>
      </c>
      <c r="S1132" t="s">
        <v>1648</v>
      </c>
      <c r="U1132">
        <v>3</v>
      </c>
      <c r="V1132">
        <v>5</v>
      </c>
      <c r="W1132">
        <v>1</v>
      </c>
      <c r="X1132">
        <v>0</v>
      </c>
      <c r="Y1132">
        <v>0</v>
      </c>
      <c r="Z1132">
        <v>0</v>
      </c>
      <c r="AA1132">
        <v>0</v>
      </c>
      <c r="AB1132">
        <v>1</v>
      </c>
      <c r="AC1132">
        <v>0</v>
      </c>
      <c r="AD1132">
        <v>0</v>
      </c>
      <c r="AE1132">
        <v>7</v>
      </c>
      <c r="AF1132">
        <v>4</v>
      </c>
      <c r="AG1132">
        <v>6</v>
      </c>
      <c r="AH1132">
        <v>0</v>
      </c>
      <c r="AI1132">
        <v>1</v>
      </c>
      <c r="AJ1132">
        <v>4</v>
      </c>
      <c r="AK1132">
        <v>4</v>
      </c>
      <c r="AL1132">
        <v>5</v>
      </c>
      <c r="AM1132">
        <v>67</v>
      </c>
      <c r="AN1132">
        <v>33</v>
      </c>
      <c r="AO1132">
        <v>1.05</v>
      </c>
      <c r="AP1132">
        <v>0.27</v>
      </c>
      <c r="AQ1132">
        <v>2.52</v>
      </c>
      <c r="AR1132">
        <v>59</v>
      </c>
      <c r="AS1132">
        <v>76</v>
      </c>
      <c r="AT1132">
        <v>52</v>
      </c>
      <c r="AU1132">
        <v>25</v>
      </c>
      <c r="AV1132">
        <v>7</v>
      </c>
      <c r="AW1132">
        <v>35</v>
      </c>
      <c r="AX1132">
        <v>69</v>
      </c>
      <c r="AY1132">
        <v>35</v>
      </c>
      <c r="AZ1132">
        <v>72</v>
      </c>
      <c r="BA1132">
        <v>12.21</v>
      </c>
      <c r="BB1132">
        <v>5.53</v>
      </c>
      <c r="BC1132">
        <v>2.1800000000000002</v>
      </c>
      <c r="BD1132">
        <v>3.45</v>
      </c>
      <c r="BE1132">
        <v>3.44</v>
      </c>
      <c r="BF1132">
        <f>(1/BC1132+1/BD1132+1/BE1132-1)/3</f>
        <v>1.3089447737549312E-2</v>
      </c>
      <c r="BG1132">
        <f>1/Table3[[#This Row],[odds_ft_home_team_win]]-Table3[[#This Row],[Margin/3]]</f>
        <v>0.44562614859272587</v>
      </c>
      <c r="BH1132">
        <f>1/Table3[[#This Row],[odds_ft_draw]]-Table3[[#This Row],[Margin/3]]</f>
        <v>0.2767656247262188</v>
      </c>
      <c r="BI1132">
        <f>1/Table3[[#This Row],[odds_ft_away_team_win]]-Table3[[#This Row],[Margin/3]]</f>
        <v>0.27760822668105534</v>
      </c>
      <c r="BJ1132">
        <f>MROUND(Table3[[#This Row],[ProbH]]*100,2)/100</f>
        <v>0.44</v>
      </c>
      <c r="BK1132">
        <v>1.29</v>
      </c>
      <c r="BL1132">
        <v>1.93</v>
      </c>
      <c r="BM1132">
        <v>3</v>
      </c>
      <c r="BN1132">
        <v>5.5</v>
      </c>
      <c r="BO1132">
        <v>1.7</v>
      </c>
      <c r="BP1132">
        <v>2.0499999999999998</v>
      </c>
      <c r="BQ1132" t="s">
        <v>715</v>
      </c>
      <c r="BR1132">
        <f>VLOOKUP(Table3[[#This Row],[Reference]],metron,10,FALSE)</f>
        <v>2.4807646356033461</v>
      </c>
      <c r="BS1132">
        <f>VLOOKUP(Table3[[#This Row],[Reference]],metron,11,FALSE)</f>
        <v>1.4140979689366791</v>
      </c>
      <c r="BT1132">
        <f>VLOOKUP(Table3[[#This Row],[Reference]],metron,12,FALSE)</f>
        <v>1.0666666666666671</v>
      </c>
      <c r="BU1132">
        <f>VLOOKUP(Table3[[#This Row],[Reference]],metron,13,FALSE)</f>
        <v>0.62712066905615294</v>
      </c>
      <c r="BV1132">
        <f>VLOOKUP(Table3[[#This Row],[Reference]],metron,14,FALSE)</f>
        <v>0.46009557945041818</v>
      </c>
      <c r="BW1132">
        <f>VLOOKUP(Table3[[#This Row],[Reference]],metron,15,FALSE)</f>
        <v>12.56969280146722</v>
      </c>
      <c r="BX1132">
        <f>VLOOKUP(Table3[[#This Row],[Reference]],metron,16,FALSE)</f>
        <v>9.8695552498853729</v>
      </c>
      <c r="BY1132">
        <f>VLOOKUP(Table3[[#This Row],[Reference]],metron,17,FALSE)</f>
        <v>5.2754256787850897</v>
      </c>
      <c r="BZ1132">
        <f>VLOOKUP(Table3[[#This Row],[Reference]],metron,18,FALSE)</f>
        <v>4.1279337321675103</v>
      </c>
      <c r="CA1132">
        <f>VLOOKUP(Table3[[#This Row],[Reference]],metron,19,FALSE)</f>
        <v>7.2942671226821298</v>
      </c>
      <c r="CB1132">
        <f>VLOOKUP(Table3[[#This Row],[Reference]],metron,20,FALSE)</f>
        <v>5.7416215177178627</v>
      </c>
      <c r="CC1132">
        <f>VLOOKUP(Table3[[#This Row],[Reference]],metron,21,FALSE)</f>
        <v>12.897246007868549</v>
      </c>
      <c r="CD1132">
        <f>VLOOKUP(Table3[[#This Row],[Reference]],metron,22,FALSE)</f>
        <v>13.507058551261281</v>
      </c>
      <c r="CE1132">
        <f>VLOOKUP(Table3[[#This Row],[Reference]],metron,23,FALSE)</f>
        <v>1.576522702104098</v>
      </c>
      <c r="CF1132">
        <f>VLOOKUP(Table3[[#This Row],[Reference]],metron,24,FALSE)</f>
        <v>1.917165005537099</v>
      </c>
      <c r="CG1132">
        <f>VLOOKUP(Table3[[#This Row],[Reference]],metron,25,FALSE)</f>
        <v>8.4385382059800659E-2</v>
      </c>
      <c r="CH1132">
        <f>VLOOKUP(Table3[[#This Row],[Reference]],metron,26,FALSE)</f>
        <v>0.1233665559246955</v>
      </c>
    </row>
    <row r="1133" spans="1:86" hidden="1" x14ac:dyDescent="0.45">
      <c r="A1133">
        <v>1647745200</v>
      </c>
      <c r="B1133" t="s">
        <v>1649</v>
      </c>
      <c r="C1133" t="s">
        <v>64</v>
      </c>
      <c r="D1133" t="s">
        <v>65</v>
      </c>
      <c r="E1133" t="s">
        <v>693</v>
      </c>
      <c r="F1133" t="s">
        <v>671</v>
      </c>
      <c r="G1133" t="s">
        <v>996</v>
      </c>
      <c r="H1133">
        <v>11</v>
      </c>
      <c r="I1133">
        <v>1.5</v>
      </c>
      <c r="J1133">
        <v>1.46</v>
      </c>
      <c r="K1133">
        <v>1.89</v>
      </c>
      <c r="L1133">
        <v>1.5</v>
      </c>
      <c r="M1133">
        <v>1</v>
      </c>
      <c r="N1133">
        <v>0</v>
      </c>
      <c r="O1133">
        <v>1</v>
      </c>
      <c r="P1133">
        <v>1</v>
      </c>
      <c r="Q1133">
        <v>1</v>
      </c>
      <c r="R1133">
        <v>0</v>
      </c>
      <c r="S1133">
        <v>18</v>
      </c>
      <c r="U1133">
        <v>3</v>
      </c>
      <c r="V1133">
        <v>1</v>
      </c>
      <c r="W1133">
        <v>2</v>
      </c>
      <c r="X1133">
        <v>0</v>
      </c>
      <c r="Y1133">
        <v>2</v>
      </c>
      <c r="Z1133">
        <v>1</v>
      </c>
      <c r="AA1133">
        <v>0</v>
      </c>
      <c r="AB1133">
        <v>2</v>
      </c>
      <c r="AC1133">
        <v>0</v>
      </c>
      <c r="AD1133">
        <v>3</v>
      </c>
      <c r="AE1133">
        <v>11</v>
      </c>
      <c r="AF1133">
        <v>9</v>
      </c>
      <c r="AG1133">
        <v>6</v>
      </c>
      <c r="AH1133">
        <v>5</v>
      </c>
      <c r="AI1133">
        <v>5</v>
      </c>
      <c r="AJ1133">
        <v>4</v>
      </c>
      <c r="AK1133">
        <v>13</v>
      </c>
      <c r="AL1133">
        <v>21</v>
      </c>
      <c r="AM1133">
        <v>53</v>
      </c>
      <c r="AN1133">
        <v>47</v>
      </c>
      <c r="AO1133">
        <v>1.52</v>
      </c>
      <c r="AP1133">
        <v>1.25</v>
      </c>
      <c r="AQ1133">
        <v>2.48</v>
      </c>
      <c r="AR1133">
        <v>68</v>
      </c>
      <c r="AS1133">
        <v>72</v>
      </c>
      <c r="AT1133">
        <v>44</v>
      </c>
      <c r="AU1133">
        <v>28</v>
      </c>
      <c r="AV1133">
        <v>8</v>
      </c>
      <c r="AW1133">
        <v>44</v>
      </c>
      <c r="AX1133">
        <v>76</v>
      </c>
      <c r="AY1133">
        <v>24</v>
      </c>
      <c r="AZ1133">
        <v>61</v>
      </c>
      <c r="BA1133">
        <v>8.8000000000000007</v>
      </c>
      <c r="BB1133">
        <v>5.23</v>
      </c>
      <c r="BC1133">
        <v>1.96</v>
      </c>
      <c r="BD1133">
        <v>3.49</v>
      </c>
      <c r="BE1133">
        <v>4.08</v>
      </c>
      <c r="BF1133">
        <f>(1/BC1133+1/BD1133+1/BE1133-1)/3</f>
        <v>1.3945024045912543E-2</v>
      </c>
      <c r="BG1133">
        <f>1/Table3[[#This Row],[odds_ft_home_team_win]]-Table3[[#This Row],[Margin/3]]</f>
        <v>0.49625905758674055</v>
      </c>
      <c r="BH1133">
        <f>1/Table3[[#This Row],[odds_ft_draw]]-Table3[[#This Row],[Margin/3]]</f>
        <v>0.27258792724348574</v>
      </c>
      <c r="BI1133">
        <f>1/Table3[[#This Row],[odds_ft_away_team_win]]-Table3[[#This Row],[Margin/3]]</f>
        <v>0.23115301516977371</v>
      </c>
      <c r="BJ1133">
        <f>MROUND(Table3[[#This Row],[ProbH]]*100,2)/100</f>
        <v>0.5</v>
      </c>
      <c r="BK1133">
        <v>1.36</v>
      </c>
      <c r="BL1133">
        <v>2.1</v>
      </c>
      <c r="BM1133">
        <v>4</v>
      </c>
      <c r="BN1133">
        <v>7.5</v>
      </c>
      <c r="BO1133">
        <v>2</v>
      </c>
      <c r="BP1133">
        <v>1.73</v>
      </c>
      <c r="BQ1133" t="s">
        <v>698</v>
      </c>
      <c r="BR1133">
        <f>VLOOKUP(Table3[[#This Row],[Reference]],metron,10,FALSE)</f>
        <v>2.5202079886551649</v>
      </c>
      <c r="BS1133">
        <f>VLOOKUP(Table3[[#This Row],[Reference]],metron,11,FALSE)</f>
        <v>1.5342708579532029</v>
      </c>
      <c r="BT1133">
        <f>VLOOKUP(Table3[[#This Row],[Reference]],metron,12,FALSE)</f>
        <v>0.98593713070196176</v>
      </c>
      <c r="BU1133">
        <f>VLOOKUP(Table3[[#This Row],[Reference]],metron,13,FALSE)</f>
        <v>0.67513590167809023</v>
      </c>
      <c r="BV1133">
        <f>VLOOKUP(Table3[[#This Row],[Reference]],metron,14,FALSE)</f>
        <v>0.4286727337194185</v>
      </c>
      <c r="BW1133">
        <f>VLOOKUP(Table3[[#This Row],[Reference]],metron,15,FALSE)</f>
        <v>12.98669114272602</v>
      </c>
      <c r="BX1133">
        <f>VLOOKUP(Table3[[#This Row],[Reference]],metron,16,FALSE)</f>
        <v>9.4167049105094076</v>
      </c>
      <c r="BY1133">
        <f>VLOOKUP(Table3[[#This Row],[Reference]],metron,17,FALSE)</f>
        <v>5.6645716945996272</v>
      </c>
      <c r="BZ1133">
        <f>VLOOKUP(Table3[[#This Row],[Reference]],metron,18,FALSE)</f>
        <v>4.0242085661080074</v>
      </c>
      <c r="CA1133">
        <f>VLOOKUP(Table3[[#This Row],[Reference]],metron,19,FALSE)</f>
        <v>7.3221194481263927</v>
      </c>
      <c r="CB1133">
        <f>VLOOKUP(Table3[[#This Row],[Reference]],metron,20,FALSE)</f>
        <v>5.3924963444014002</v>
      </c>
      <c r="CC1133">
        <f>VLOOKUP(Table3[[#This Row],[Reference]],metron,21,FALSE)</f>
        <v>12.508162313432839</v>
      </c>
      <c r="CD1133">
        <f>VLOOKUP(Table3[[#This Row],[Reference]],metron,22,FALSE)</f>
        <v>13.36963619402985</v>
      </c>
      <c r="CE1133">
        <f>VLOOKUP(Table3[[#This Row],[Reference]],metron,23,FALSE)</f>
        <v>1.4438014689517029</v>
      </c>
      <c r="CF1133">
        <f>VLOOKUP(Table3[[#This Row],[Reference]],metron,24,FALSE)</f>
        <v>1.9410193634542621</v>
      </c>
      <c r="CG1133">
        <f>VLOOKUP(Table3[[#This Row],[Reference]],metron,25,FALSE)</f>
        <v>8.4130870242599604E-2</v>
      </c>
      <c r="CH1133">
        <f>VLOOKUP(Table3[[#This Row],[Reference]],metron,26,FALSE)</f>
        <v>0.1275317160026708</v>
      </c>
    </row>
    <row r="1134" spans="1:86" hidden="1" x14ac:dyDescent="0.45">
      <c r="A1134">
        <v>1647817200</v>
      </c>
      <c r="B1134" t="s">
        <v>1650</v>
      </c>
      <c r="C1134" t="s">
        <v>64</v>
      </c>
      <c r="D1134" t="s">
        <v>65</v>
      </c>
      <c r="E1134" t="s">
        <v>694</v>
      </c>
      <c r="F1134" t="s">
        <v>705</v>
      </c>
      <c r="G1134" t="s">
        <v>684</v>
      </c>
      <c r="H1134">
        <v>11</v>
      </c>
      <c r="I1134">
        <v>1.71</v>
      </c>
      <c r="J1134">
        <v>1.5</v>
      </c>
      <c r="K1134">
        <v>1.9</v>
      </c>
      <c r="L1134">
        <v>1.29</v>
      </c>
      <c r="M1134">
        <v>3</v>
      </c>
      <c r="N1134">
        <v>0</v>
      </c>
      <c r="O1134">
        <v>3</v>
      </c>
      <c r="P1134">
        <v>3</v>
      </c>
      <c r="Q1134">
        <v>3</v>
      </c>
      <c r="R1134">
        <v>0</v>
      </c>
      <c r="S1134" t="s">
        <v>1651</v>
      </c>
      <c r="U1134">
        <v>3</v>
      </c>
      <c r="V1134">
        <v>1</v>
      </c>
      <c r="W1134">
        <v>0</v>
      </c>
      <c r="X1134">
        <v>0</v>
      </c>
      <c r="Y1134">
        <v>2</v>
      </c>
      <c r="Z1134">
        <v>0</v>
      </c>
      <c r="AA1134">
        <v>0</v>
      </c>
      <c r="AB1134">
        <v>0</v>
      </c>
      <c r="AC1134">
        <v>1</v>
      </c>
      <c r="AD1134">
        <v>1</v>
      </c>
      <c r="AE1134">
        <v>18</v>
      </c>
      <c r="AF1134">
        <v>5</v>
      </c>
      <c r="AG1134">
        <v>10</v>
      </c>
      <c r="AH1134">
        <v>0</v>
      </c>
      <c r="AI1134">
        <v>8</v>
      </c>
      <c r="AJ1134">
        <v>5</v>
      </c>
      <c r="AK1134">
        <v>9</v>
      </c>
      <c r="AL1134">
        <v>11</v>
      </c>
      <c r="AM1134">
        <v>52</v>
      </c>
      <c r="AN1134">
        <v>48</v>
      </c>
      <c r="AO1134">
        <v>2.17</v>
      </c>
      <c r="AP1134">
        <v>0.45</v>
      </c>
      <c r="AQ1134">
        <v>2.36</v>
      </c>
      <c r="AR1134">
        <v>40</v>
      </c>
      <c r="AS1134">
        <v>75</v>
      </c>
      <c r="AT1134">
        <v>40</v>
      </c>
      <c r="AU1134">
        <v>25</v>
      </c>
      <c r="AV1134">
        <v>7</v>
      </c>
      <c r="AW1134">
        <v>18</v>
      </c>
      <c r="AX1134">
        <v>72</v>
      </c>
      <c r="AY1134">
        <v>36</v>
      </c>
      <c r="AZ1134">
        <v>83</v>
      </c>
      <c r="BA1134">
        <v>9</v>
      </c>
      <c r="BB1134">
        <v>4.43</v>
      </c>
      <c r="BC1134">
        <v>1.75</v>
      </c>
      <c r="BD1134">
        <v>3.55</v>
      </c>
      <c r="BE1134">
        <v>4.41</v>
      </c>
      <c r="BF1134">
        <f>(1/BC1134+1/BD1134+1/BE1134-1)/3</f>
        <v>2.6625360629384771E-2</v>
      </c>
      <c r="BG1134">
        <f>1/Table3[[#This Row],[odds_ft_home_team_win]]-Table3[[#This Row],[Margin/3]]</f>
        <v>0.54480321079918659</v>
      </c>
      <c r="BH1134">
        <f>1/Table3[[#This Row],[odds_ft_draw]]-Table3[[#This Row],[Margin/3]]</f>
        <v>0.25506478021568568</v>
      </c>
      <c r="BI1134">
        <f>1/Table3[[#This Row],[odds_ft_away_team_win]]-Table3[[#This Row],[Margin/3]]</f>
        <v>0.20013200898512767</v>
      </c>
      <c r="BJ1134">
        <f>MROUND(Table3[[#This Row],[ProbH]]*100,2)/100</f>
        <v>0.54</v>
      </c>
      <c r="BK1134">
        <v>1.33</v>
      </c>
      <c r="BL1134">
        <v>1.93</v>
      </c>
      <c r="BM1134">
        <v>3.4</v>
      </c>
      <c r="BN1134">
        <v>6.5</v>
      </c>
      <c r="BO1134">
        <v>1.8</v>
      </c>
      <c r="BP1134">
        <v>1.91</v>
      </c>
      <c r="BQ1134" t="s">
        <v>770</v>
      </c>
      <c r="BR1134">
        <f>VLOOKUP(Table3[[#This Row],[Reference]],metron,10,FALSE)</f>
        <v>2.6359702267612941</v>
      </c>
      <c r="BS1134">
        <f>VLOOKUP(Table3[[#This Row],[Reference]],metron,11,FALSE)</f>
        <v>1.684957590444867</v>
      </c>
      <c r="BT1134">
        <f>VLOOKUP(Table3[[#This Row],[Reference]],metron,12,FALSE)</f>
        <v>0.95101263631642718</v>
      </c>
      <c r="BU1134">
        <f>VLOOKUP(Table3[[#This Row],[Reference]],metron,13,FALSE)</f>
        <v>0.72650164445213783</v>
      </c>
      <c r="BV1134">
        <f>VLOOKUP(Table3[[#This Row],[Reference]],metron,14,FALSE)</f>
        <v>0.42097974727367138</v>
      </c>
      <c r="BW1134">
        <f>VLOOKUP(Table3[[#This Row],[Reference]],metron,15,FALSE)</f>
        <v>13.338806970509379</v>
      </c>
      <c r="BX1134">
        <f>VLOOKUP(Table3[[#This Row],[Reference]],metron,16,FALSE)</f>
        <v>9.2530160857908843</v>
      </c>
      <c r="BY1134">
        <f>VLOOKUP(Table3[[#This Row],[Reference]],metron,17,FALSE)</f>
        <v>5.9915081521739131</v>
      </c>
      <c r="BZ1134">
        <f>VLOOKUP(Table3[[#This Row],[Reference]],metron,18,FALSE)</f>
        <v>3.9772418478260869</v>
      </c>
      <c r="CA1134">
        <f>VLOOKUP(Table3[[#This Row],[Reference]],metron,19,FALSE)</f>
        <v>7.3472988183354664</v>
      </c>
      <c r="CB1134">
        <f>VLOOKUP(Table3[[#This Row],[Reference]],metron,20,FALSE)</f>
        <v>5.2757742379647974</v>
      </c>
      <c r="CC1134">
        <f>VLOOKUP(Table3[[#This Row],[Reference]],metron,21,FALSE)</f>
        <v>12.59428182437032</v>
      </c>
      <c r="CD1134">
        <f>VLOOKUP(Table3[[#This Row],[Reference]],metron,22,FALSE)</f>
        <v>13.577944179714089</v>
      </c>
      <c r="CE1134">
        <f>VLOOKUP(Table3[[#This Row],[Reference]],metron,23,FALSE)</f>
        <v>1.4276913099870301</v>
      </c>
      <c r="CF1134">
        <f>VLOOKUP(Table3[[#This Row],[Reference]],metron,24,FALSE)</f>
        <v>1.940985732814527</v>
      </c>
      <c r="CG1134">
        <f>VLOOKUP(Table3[[#This Row],[Reference]],metron,25,FALSE)</f>
        <v>8.0739299610894946E-2</v>
      </c>
      <c r="CH1134">
        <f>VLOOKUP(Table3[[#This Row],[Reference]],metron,26,FALSE)</f>
        <v>0.12743190661478601</v>
      </c>
    </row>
    <row r="1135" spans="1:86" hidden="1" x14ac:dyDescent="0.45">
      <c r="A1135">
        <v>1647824400</v>
      </c>
      <c r="B1135" t="s">
        <v>1652</v>
      </c>
      <c r="C1135" t="s">
        <v>64</v>
      </c>
      <c r="D1135" t="s">
        <v>65</v>
      </c>
      <c r="E1135" t="s">
        <v>677</v>
      </c>
      <c r="F1135" t="s">
        <v>666</v>
      </c>
      <c r="G1135" t="s">
        <v>678</v>
      </c>
      <c r="H1135">
        <v>11</v>
      </c>
      <c r="I1135">
        <v>1.56</v>
      </c>
      <c r="J1135">
        <v>1.1399999999999999</v>
      </c>
      <c r="K1135">
        <v>1.55</v>
      </c>
      <c r="L1135">
        <v>1.32</v>
      </c>
      <c r="M1135">
        <v>1</v>
      </c>
      <c r="N1135">
        <v>1</v>
      </c>
      <c r="O1135">
        <v>2</v>
      </c>
      <c r="P1135">
        <v>0</v>
      </c>
      <c r="Q1135">
        <v>0</v>
      </c>
      <c r="R1135">
        <v>0</v>
      </c>
      <c r="S1135" t="s">
        <v>91</v>
      </c>
      <c r="T1135">
        <v>66</v>
      </c>
      <c r="U1135">
        <v>1</v>
      </c>
      <c r="V1135">
        <v>2</v>
      </c>
      <c r="W1135">
        <v>3</v>
      </c>
      <c r="X1135">
        <v>2</v>
      </c>
      <c r="Y1135">
        <v>3</v>
      </c>
      <c r="Z1135">
        <v>1</v>
      </c>
      <c r="AA1135">
        <v>2</v>
      </c>
      <c r="AB1135">
        <v>3</v>
      </c>
      <c r="AC1135">
        <v>3</v>
      </c>
      <c r="AD1135">
        <v>1</v>
      </c>
      <c r="AE1135">
        <v>17</v>
      </c>
      <c r="AF1135">
        <v>11</v>
      </c>
      <c r="AG1135">
        <v>4</v>
      </c>
      <c r="AH1135">
        <v>4</v>
      </c>
      <c r="AI1135">
        <v>13</v>
      </c>
      <c r="AJ1135">
        <v>7</v>
      </c>
      <c r="AK1135">
        <v>13</v>
      </c>
      <c r="AL1135">
        <v>11</v>
      </c>
      <c r="AM1135">
        <v>44</v>
      </c>
      <c r="AN1135">
        <v>56</v>
      </c>
      <c r="AO1135">
        <v>1.68</v>
      </c>
      <c r="AP1135">
        <v>1.1200000000000001</v>
      </c>
      <c r="AQ1135">
        <v>1.59</v>
      </c>
      <c r="AR1135">
        <v>31</v>
      </c>
      <c r="AS1135">
        <v>47</v>
      </c>
      <c r="AT1135">
        <v>28</v>
      </c>
      <c r="AU1135">
        <v>11</v>
      </c>
      <c r="AV1135">
        <v>0</v>
      </c>
      <c r="AW1135">
        <v>18</v>
      </c>
      <c r="AX1135">
        <v>41</v>
      </c>
      <c r="AY1135">
        <v>31</v>
      </c>
      <c r="AZ1135">
        <v>70</v>
      </c>
      <c r="BA1135">
        <v>8.3800000000000008</v>
      </c>
      <c r="BB1135">
        <v>4.6900000000000004</v>
      </c>
      <c r="BC1135">
        <v>2.21</v>
      </c>
      <c r="BD1135">
        <v>3</v>
      </c>
      <c r="BE1135">
        <v>3.4</v>
      </c>
      <c r="BF1135">
        <f>(1/BC1135+1/BD1135+1/BE1135-1)/3</f>
        <v>2.6646556058320742E-2</v>
      </c>
      <c r="BG1135">
        <f>1/Table3[[#This Row],[odds_ft_home_team_win]]-Table3[[#This Row],[Margin/3]]</f>
        <v>0.42584213172448471</v>
      </c>
      <c r="BH1135">
        <f>1/Table3[[#This Row],[odds_ft_draw]]-Table3[[#This Row],[Margin/3]]</f>
        <v>0.30668677727501259</v>
      </c>
      <c r="BI1135">
        <f>1/Table3[[#This Row],[odds_ft_away_team_win]]-Table3[[#This Row],[Margin/3]]</f>
        <v>0.26747109100050281</v>
      </c>
      <c r="BJ1135">
        <f>MROUND(Table3[[#This Row],[ProbH]]*100,2)/100</f>
        <v>0.42</v>
      </c>
      <c r="BK1135">
        <v>1.5</v>
      </c>
      <c r="BL1135">
        <v>2.38</v>
      </c>
      <c r="BM1135">
        <v>4.75</v>
      </c>
      <c r="BN1135">
        <v>9</v>
      </c>
      <c r="BO1135">
        <v>2.2000000000000002</v>
      </c>
      <c r="BP1135">
        <v>1.62</v>
      </c>
      <c r="BQ1135" t="s">
        <v>733</v>
      </c>
      <c r="BR1135">
        <f>VLOOKUP(Table3[[#This Row],[Reference]],metron,10,FALSE)</f>
        <v>2.4884649511978703</v>
      </c>
      <c r="BS1135">
        <f>VLOOKUP(Table3[[#This Row],[Reference]],metron,11,FALSE)</f>
        <v>1.396960958296362</v>
      </c>
      <c r="BT1135">
        <f>VLOOKUP(Table3[[#This Row],[Reference]],metron,12,FALSE)</f>
        <v>1.091503992901508</v>
      </c>
      <c r="BU1135">
        <f>VLOOKUP(Table3[[#This Row],[Reference]],metron,13,FALSE)</f>
        <v>0.60765391014975045</v>
      </c>
      <c r="BV1135">
        <f>VLOOKUP(Table3[[#This Row],[Reference]],metron,14,FALSE)</f>
        <v>0.47276760953965608</v>
      </c>
      <c r="BW1135">
        <f>VLOOKUP(Table3[[#This Row],[Reference]],metron,15,FALSE)</f>
        <v>12.29504785684561</v>
      </c>
      <c r="BX1135">
        <f>VLOOKUP(Table3[[#This Row],[Reference]],metron,16,FALSE)</f>
        <v>10.047232625884311</v>
      </c>
      <c r="BY1135">
        <f>VLOOKUP(Table3[[#This Row],[Reference]],metron,17,FALSE)</f>
        <v>5.2917192097519967</v>
      </c>
      <c r="BZ1135">
        <f>VLOOKUP(Table3[[#This Row],[Reference]],metron,18,FALSE)</f>
        <v>4.2580916351408158</v>
      </c>
      <c r="CA1135">
        <f>VLOOKUP(Table3[[#This Row],[Reference]],metron,19,FALSE)</f>
        <v>7.0033286470936131</v>
      </c>
      <c r="CB1135">
        <f>VLOOKUP(Table3[[#This Row],[Reference]],metron,20,FALSE)</f>
        <v>5.789140990743495</v>
      </c>
      <c r="CC1135">
        <f>VLOOKUP(Table3[[#This Row],[Reference]],metron,21,FALSE)</f>
        <v>12.77041895895049</v>
      </c>
      <c r="CD1135">
        <f>VLOOKUP(Table3[[#This Row],[Reference]],metron,22,FALSE)</f>
        <v>13.411129919593741</v>
      </c>
      <c r="CE1135">
        <f>VLOOKUP(Table3[[#This Row],[Reference]],metron,23,FALSE)</f>
        <v>1.556141062018646</v>
      </c>
      <c r="CF1135">
        <f>VLOOKUP(Table3[[#This Row],[Reference]],metron,24,FALSE)</f>
        <v>1.9114308877178761</v>
      </c>
      <c r="CG1135">
        <f>VLOOKUP(Table3[[#This Row],[Reference]],metron,25,FALSE)</f>
        <v>8.4920956627482766E-2</v>
      </c>
      <c r="CH1135">
        <f>VLOOKUP(Table3[[#This Row],[Reference]],metron,26,FALSE)</f>
        <v>0.1323469801378192</v>
      </c>
    </row>
    <row r="1136" spans="1:86" hidden="1" x14ac:dyDescent="0.45">
      <c r="A1136">
        <v>1647831600</v>
      </c>
      <c r="B1136" t="s">
        <v>1653</v>
      </c>
      <c r="C1136" t="s">
        <v>64</v>
      </c>
      <c r="D1136" t="s">
        <v>65</v>
      </c>
      <c r="E1136" t="s">
        <v>699</v>
      </c>
      <c r="F1136" t="s">
        <v>667</v>
      </c>
      <c r="G1136" t="s">
        <v>65</v>
      </c>
      <c r="H1136">
        <v>11</v>
      </c>
      <c r="I1136">
        <v>1.69</v>
      </c>
      <c r="J1136">
        <v>1.5</v>
      </c>
      <c r="K1136">
        <v>1.71</v>
      </c>
      <c r="L1136">
        <v>1.4</v>
      </c>
      <c r="M1136">
        <v>1</v>
      </c>
      <c r="N1136">
        <v>2</v>
      </c>
      <c r="O1136">
        <v>3</v>
      </c>
      <c r="P1136">
        <v>2</v>
      </c>
      <c r="Q1136">
        <v>0</v>
      </c>
      <c r="R1136">
        <v>2</v>
      </c>
      <c r="S1136">
        <v>57</v>
      </c>
      <c r="T1136" t="s">
        <v>1654</v>
      </c>
      <c r="U1136">
        <v>6</v>
      </c>
      <c r="V1136">
        <v>2</v>
      </c>
      <c r="W1136">
        <v>4</v>
      </c>
      <c r="X1136">
        <v>0</v>
      </c>
      <c r="Y1136">
        <v>5</v>
      </c>
      <c r="Z1136">
        <v>0</v>
      </c>
      <c r="AA1136">
        <v>3</v>
      </c>
      <c r="AB1136">
        <v>1</v>
      </c>
      <c r="AC1136">
        <v>3</v>
      </c>
      <c r="AD1136">
        <v>2</v>
      </c>
      <c r="AE1136">
        <v>17</v>
      </c>
      <c r="AF1136">
        <v>9</v>
      </c>
      <c r="AG1136">
        <v>5</v>
      </c>
      <c r="AH1136">
        <v>6</v>
      </c>
      <c r="AI1136">
        <v>12</v>
      </c>
      <c r="AJ1136">
        <v>3</v>
      </c>
      <c r="AK1136">
        <v>21</v>
      </c>
      <c r="AL1136">
        <v>14</v>
      </c>
      <c r="AM1136">
        <v>57</v>
      </c>
      <c r="AN1136">
        <v>43</v>
      </c>
      <c r="AO1136">
        <v>1.63</v>
      </c>
      <c r="AP1136">
        <v>1.1200000000000001</v>
      </c>
      <c r="AQ1136">
        <v>2.2400000000000002</v>
      </c>
      <c r="AR1136">
        <v>47</v>
      </c>
      <c r="AS1136">
        <v>64</v>
      </c>
      <c r="AT1136">
        <v>50</v>
      </c>
      <c r="AU1136">
        <v>18</v>
      </c>
      <c r="AV1136">
        <v>0</v>
      </c>
      <c r="AW1136">
        <v>29</v>
      </c>
      <c r="AX1136">
        <v>70</v>
      </c>
      <c r="AY1136">
        <v>33</v>
      </c>
      <c r="AZ1136">
        <v>70</v>
      </c>
      <c r="BA1136">
        <v>6.34</v>
      </c>
      <c r="BB1136">
        <v>5.48</v>
      </c>
      <c r="BC1136">
        <v>3.2</v>
      </c>
      <c r="BD1136">
        <v>3.2</v>
      </c>
      <c r="BE1136">
        <v>2.25</v>
      </c>
      <c r="BF1136">
        <f>(1/BC1136+1/BD1136+1/BE1136-1)/3</f>
        <v>2.314814814814814E-2</v>
      </c>
      <c r="BG1136">
        <f>1/Table3[[#This Row],[odds_ft_home_team_win]]-Table3[[#This Row],[Margin/3]]</f>
        <v>0.28935185185185186</v>
      </c>
      <c r="BH1136">
        <f>1/Table3[[#This Row],[odds_ft_draw]]-Table3[[#This Row],[Margin/3]]</f>
        <v>0.28935185185185186</v>
      </c>
      <c r="BI1136">
        <f>1/Table3[[#This Row],[odds_ft_away_team_win]]-Table3[[#This Row],[Margin/3]]</f>
        <v>0.42129629629629628</v>
      </c>
      <c r="BJ1136">
        <f>MROUND(Table3[[#This Row],[ProbH]]*100,2)/100</f>
        <v>0.28000000000000003</v>
      </c>
      <c r="BK1136">
        <v>0</v>
      </c>
      <c r="BL1136">
        <v>1.98</v>
      </c>
      <c r="BM1136">
        <v>0</v>
      </c>
      <c r="BN1136">
        <v>0</v>
      </c>
      <c r="BO1136">
        <v>0</v>
      </c>
      <c r="BP1136">
        <v>0</v>
      </c>
      <c r="BQ1136" t="s">
        <v>702</v>
      </c>
      <c r="BR1136">
        <f>VLOOKUP(Table3[[#This Row],[Reference]],metron,10,FALSE)</f>
        <v>2.5445607358071678</v>
      </c>
      <c r="BS1136">
        <f>VLOOKUP(Table3[[#This Row],[Reference]],metron,11,FALSE)</f>
        <v>1.128766254360926</v>
      </c>
      <c r="BT1136">
        <f>VLOOKUP(Table3[[#This Row],[Reference]],metron,12,FALSE)</f>
        <v>1.415794481446242</v>
      </c>
      <c r="BU1136">
        <f>VLOOKUP(Table3[[#This Row],[Reference]],metron,13,FALSE)</f>
        <v>0.49635267998731369</v>
      </c>
      <c r="BV1136">
        <f>VLOOKUP(Table3[[#This Row],[Reference]],metron,14,FALSE)</f>
        <v>0.61084681255946716</v>
      </c>
      <c r="BW1136">
        <f>VLOOKUP(Table3[[#This Row],[Reference]],metron,15,FALSE)</f>
        <v>11.04442036836403</v>
      </c>
      <c r="BX1136">
        <f>VLOOKUP(Table3[[#This Row],[Reference]],metron,16,FALSE)</f>
        <v>11.38840736728061</v>
      </c>
      <c r="BY1136">
        <f>VLOOKUP(Table3[[#This Row],[Reference]],metron,17,FALSE)</f>
        <v>4.5379574003276897</v>
      </c>
      <c r="BZ1136">
        <f>VLOOKUP(Table3[[#This Row],[Reference]],metron,18,FALSE)</f>
        <v>4.8481703986892413</v>
      </c>
      <c r="CA1136">
        <f>VLOOKUP(Table3[[#This Row],[Reference]],metron,19,FALSE)</f>
        <v>6.5064629680363399</v>
      </c>
      <c r="CB1136">
        <f>VLOOKUP(Table3[[#This Row],[Reference]],metron,20,FALSE)</f>
        <v>6.540236968591369</v>
      </c>
      <c r="CC1136">
        <f>VLOOKUP(Table3[[#This Row],[Reference]],metron,21,FALSE)</f>
        <v>13.117582417582421</v>
      </c>
      <c r="CD1136">
        <f>VLOOKUP(Table3[[#This Row],[Reference]],metron,22,FALSE)</f>
        <v>13.28241758241758</v>
      </c>
      <c r="CE1136">
        <f>VLOOKUP(Table3[[#This Row],[Reference]],metron,23,FALSE)</f>
        <v>1.792592592592593</v>
      </c>
      <c r="CF1136">
        <f>VLOOKUP(Table3[[#This Row],[Reference]],metron,24,FALSE)</f>
        <v>1.806980433632998</v>
      </c>
      <c r="CG1136">
        <f>VLOOKUP(Table3[[#This Row],[Reference]],metron,25,FALSE)</f>
        <v>0.1047065044949762</v>
      </c>
      <c r="CH1136">
        <f>VLOOKUP(Table3[[#This Row],[Reference]],metron,26,FALSE)</f>
        <v>0.1073506081438392</v>
      </c>
    </row>
    <row r="1137" spans="1:86" hidden="1" x14ac:dyDescent="0.45">
      <c r="A1137">
        <v>1647831960</v>
      </c>
      <c r="B1137" t="s">
        <v>1655</v>
      </c>
      <c r="C1137" t="s">
        <v>64</v>
      </c>
      <c r="D1137" t="s">
        <v>65</v>
      </c>
      <c r="E1137" t="s">
        <v>676</v>
      </c>
      <c r="F1137" t="s">
        <v>689</v>
      </c>
      <c r="G1137" t="s">
        <v>760</v>
      </c>
      <c r="H1137">
        <v>11</v>
      </c>
      <c r="I1137">
        <v>1.38</v>
      </c>
      <c r="J1137">
        <v>0.69</v>
      </c>
      <c r="K1137">
        <v>1.35</v>
      </c>
      <c r="L1137">
        <v>0.71</v>
      </c>
      <c r="M1137">
        <v>1</v>
      </c>
      <c r="N1137">
        <v>0</v>
      </c>
      <c r="O1137">
        <v>1</v>
      </c>
      <c r="P1137">
        <v>0</v>
      </c>
      <c r="Q1137">
        <v>0</v>
      </c>
      <c r="R1137">
        <v>0</v>
      </c>
      <c r="S1137">
        <v>86</v>
      </c>
      <c r="U1137">
        <v>7</v>
      </c>
      <c r="V1137">
        <v>5</v>
      </c>
      <c r="W1137">
        <v>4</v>
      </c>
      <c r="X1137">
        <v>1</v>
      </c>
      <c r="Y1137">
        <v>3</v>
      </c>
      <c r="Z1137">
        <v>0</v>
      </c>
      <c r="AA1137">
        <v>2</v>
      </c>
      <c r="AB1137">
        <v>3</v>
      </c>
      <c r="AC1137">
        <v>0</v>
      </c>
      <c r="AD1137">
        <v>3</v>
      </c>
      <c r="AE1137">
        <v>8</v>
      </c>
      <c r="AF1137">
        <v>14</v>
      </c>
      <c r="AG1137">
        <v>2</v>
      </c>
      <c r="AH1137">
        <v>5</v>
      </c>
      <c r="AI1137">
        <v>6</v>
      </c>
      <c r="AJ1137">
        <v>9</v>
      </c>
      <c r="AK1137">
        <v>13</v>
      </c>
      <c r="AL1137">
        <v>7</v>
      </c>
      <c r="AM1137">
        <v>41</v>
      </c>
      <c r="AN1137">
        <v>59</v>
      </c>
      <c r="AO1137">
        <v>0.88</v>
      </c>
      <c r="AP1137">
        <v>1.47</v>
      </c>
      <c r="AQ1137">
        <v>2.08</v>
      </c>
      <c r="AR1137">
        <v>43</v>
      </c>
      <c r="AS1137">
        <v>66</v>
      </c>
      <c r="AT1137">
        <v>31</v>
      </c>
      <c r="AU1137">
        <v>15</v>
      </c>
      <c r="AV1137">
        <v>4</v>
      </c>
      <c r="AW1137">
        <v>19</v>
      </c>
      <c r="AX1137">
        <v>54</v>
      </c>
      <c r="AY1137">
        <v>43</v>
      </c>
      <c r="AZ1137">
        <v>81</v>
      </c>
      <c r="BA1137">
        <v>7.77</v>
      </c>
      <c r="BB1137">
        <v>4.3</v>
      </c>
      <c r="BC1137">
        <v>1.65</v>
      </c>
      <c r="BD1137">
        <v>3.6</v>
      </c>
      <c r="BE1137">
        <v>5.0999999999999996</v>
      </c>
      <c r="BF1137">
        <f>(1/BC1137+1/BD1137+1/BE1137-1)/3</f>
        <v>2.6638938403644286E-2</v>
      </c>
      <c r="BG1137">
        <f>1/Table3[[#This Row],[odds_ft_home_team_win]]-Table3[[#This Row],[Margin/3]]</f>
        <v>0.57942166765696179</v>
      </c>
      <c r="BH1137">
        <f>1/Table3[[#This Row],[odds_ft_draw]]-Table3[[#This Row],[Margin/3]]</f>
        <v>0.2511388393741335</v>
      </c>
      <c r="BI1137">
        <f>1/Table3[[#This Row],[odds_ft_away_team_win]]-Table3[[#This Row],[Margin/3]]</f>
        <v>0.16943949296890476</v>
      </c>
      <c r="BJ1137">
        <f>MROUND(Table3[[#This Row],[ProbH]]*100,2)/100</f>
        <v>0.57999999999999996</v>
      </c>
      <c r="BK1137">
        <v>1.35</v>
      </c>
      <c r="BL1137">
        <v>1.98</v>
      </c>
      <c r="BM1137">
        <v>3.62</v>
      </c>
      <c r="BN1137">
        <v>6.9</v>
      </c>
      <c r="BO1137">
        <v>1.86</v>
      </c>
      <c r="BP1137">
        <v>1.87</v>
      </c>
      <c r="BQ1137" t="s">
        <v>680</v>
      </c>
      <c r="BR1137">
        <f>VLOOKUP(Table3[[#This Row],[Reference]],metron,10,FALSE)</f>
        <v>2.6362999299229148</v>
      </c>
      <c r="BS1137">
        <f>VLOOKUP(Table3[[#This Row],[Reference]],metron,11,FALSE)</f>
        <v>1.7619715019855171</v>
      </c>
      <c r="BT1137">
        <f>VLOOKUP(Table3[[#This Row],[Reference]],metron,12,FALSE)</f>
        <v>0.87432842793739785</v>
      </c>
      <c r="BU1137">
        <f>VLOOKUP(Table3[[#This Row],[Reference]],metron,13,FALSE)</f>
        <v>0.78411214953271025</v>
      </c>
      <c r="BV1137">
        <f>VLOOKUP(Table3[[#This Row],[Reference]],metron,14,FALSE)</f>
        <v>0.38060747663551397</v>
      </c>
      <c r="BW1137">
        <f>VLOOKUP(Table3[[#This Row],[Reference]],metron,15,FALSE)</f>
        <v>14.215499378367181</v>
      </c>
      <c r="BX1137">
        <f>VLOOKUP(Table3[[#This Row],[Reference]],metron,16,FALSE)</f>
        <v>8.9523612261806136</v>
      </c>
      <c r="BY1137">
        <f>VLOOKUP(Table3[[#This Row],[Reference]],metron,17,FALSE)</f>
        <v>6.3083121289228163</v>
      </c>
      <c r="BZ1137">
        <f>VLOOKUP(Table3[[#This Row],[Reference]],metron,18,FALSE)</f>
        <v>3.7757524374735061</v>
      </c>
      <c r="CA1137">
        <f>VLOOKUP(Table3[[#This Row],[Reference]],metron,19,FALSE)</f>
        <v>7.9071872494443642</v>
      </c>
      <c r="CB1137">
        <f>VLOOKUP(Table3[[#This Row],[Reference]],metron,20,FALSE)</f>
        <v>5.1766087887071075</v>
      </c>
      <c r="CC1137">
        <f>VLOOKUP(Table3[[#This Row],[Reference]],metron,21,FALSE)</f>
        <v>12.634239592183521</v>
      </c>
      <c r="CD1137">
        <f>VLOOKUP(Table3[[#This Row],[Reference]],metron,22,FALSE)</f>
        <v>13.597706032285471</v>
      </c>
      <c r="CE1137">
        <f>VLOOKUP(Table3[[#This Row],[Reference]],metron,23,FALSE)</f>
        <v>1.365400161681487</v>
      </c>
      <c r="CF1137">
        <f>VLOOKUP(Table3[[#This Row],[Reference]],metron,24,FALSE)</f>
        <v>1.963621665319321</v>
      </c>
      <c r="CG1137">
        <f>VLOOKUP(Table3[[#This Row],[Reference]],metron,25,FALSE)</f>
        <v>7.1544058205335492E-2</v>
      </c>
      <c r="CH1137">
        <f>VLOOKUP(Table3[[#This Row],[Reference]],metron,26,FALSE)</f>
        <v>0.1216653193209378</v>
      </c>
    </row>
    <row r="1138" spans="1:86" hidden="1" x14ac:dyDescent="0.45">
      <c r="A1138">
        <v>1648335600</v>
      </c>
      <c r="B1138" t="s">
        <v>1656</v>
      </c>
      <c r="C1138" t="s">
        <v>64</v>
      </c>
      <c r="D1138" t="s">
        <v>65</v>
      </c>
      <c r="E1138" t="s">
        <v>682</v>
      </c>
      <c r="F1138" t="s">
        <v>699</v>
      </c>
      <c r="G1138" t="s">
        <v>760</v>
      </c>
      <c r="H1138">
        <v>9</v>
      </c>
      <c r="I1138">
        <v>1.44</v>
      </c>
      <c r="J1138">
        <v>0.38</v>
      </c>
      <c r="K1138">
        <v>1.58</v>
      </c>
      <c r="L1138">
        <v>0.72</v>
      </c>
      <c r="M1138">
        <v>1</v>
      </c>
      <c r="N1138">
        <v>1</v>
      </c>
      <c r="O1138">
        <v>2</v>
      </c>
      <c r="P1138">
        <v>0</v>
      </c>
      <c r="Q1138">
        <v>0</v>
      </c>
      <c r="R1138">
        <v>0</v>
      </c>
      <c r="S1138">
        <v>73</v>
      </c>
      <c r="T1138">
        <v>80</v>
      </c>
      <c r="U1138">
        <v>5</v>
      </c>
      <c r="V1138">
        <v>2</v>
      </c>
      <c r="W1138">
        <v>1</v>
      </c>
      <c r="X1138">
        <v>0</v>
      </c>
      <c r="Y1138">
        <v>1</v>
      </c>
      <c r="Z1138">
        <v>0</v>
      </c>
      <c r="AA1138">
        <v>0</v>
      </c>
      <c r="AB1138">
        <v>1</v>
      </c>
      <c r="AC1138">
        <v>0</v>
      </c>
      <c r="AD1138">
        <v>1</v>
      </c>
      <c r="AE1138">
        <v>14</v>
      </c>
      <c r="AF1138">
        <v>5</v>
      </c>
      <c r="AG1138">
        <v>5</v>
      </c>
      <c r="AH1138">
        <v>4</v>
      </c>
      <c r="AI1138">
        <v>9</v>
      </c>
      <c r="AJ1138">
        <v>1</v>
      </c>
      <c r="AK1138">
        <v>12</v>
      </c>
      <c r="AL1138">
        <v>10</v>
      </c>
      <c r="AM1138">
        <v>57</v>
      </c>
      <c r="AN1138">
        <v>43</v>
      </c>
      <c r="AO1138">
        <v>1.66</v>
      </c>
      <c r="AP1138">
        <v>0.83</v>
      </c>
      <c r="AQ1138">
        <v>2.54</v>
      </c>
      <c r="AR1138">
        <v>38</v>
      </c>
      <c r="AS1138">
        <v>71</v>
      </c>
      <c r="AT1138">
        <v>52</v>
      </c>
      <c r="AU1138">
        <v>27</v>
      </c>
      <c r="AV1138">
        <v>11</v>
      </c>
      <c r="AW1138">
        <v>32</v>
      </c>
      <c r="AX1138">
        <v>67</v>
      </c>
      <c r="AY1138">
        <v>41</v>
      </c>
      <c r="AZ1138">
        <v>63</v>
      </c>
      <c r="BA1138">
        <v>7.56</v>
      </c>
      <c r="BB1138">
        <v>5.21</v>
      </c>
      <c r="BC1138">
        <v>1.65</v>
      </c>
      <c r="BD1138">
        <v>3.75</v>
      </c>
      <c r="BE1138">
        <v>5.2</v>
      </c>
      <c r="BF1138">
        <f>(1/BC1138+1/BD1138+1/BE1138-1)/3</f>
        <v>2.1678321678321694E-2</v>
      </c>
      <c r="BG1138">
        <f>1/Table3[[#This Row],[odds_ft_home_team_win]]-Table3[[#This Row],[Margin/3]]</f>
        <v>0.58438228438228434</v>
      </c>
      <c r="BH1138">
        <f>1/Table3[[#This Row],[odds_ft_draw]]-Table3[[#This Row],[Margin/3]]</f>
        <v>0.24498834498834496</v>
      </c>
      <c r="BI1138">
        <f>1/Table3[[#This Row],[odds_ft_away_team_win]]-Table3[[#This Row],[Margin/3]]</f>
        <v>0.17062937062937059</v>
      </c>
      <c r="BJ1138">
        <f>MROUND(Table3[[#This Row],[ProbH]]*100,2)/100</f>
        <v>0.57999999999999996</v>
      </c>
      <c r="BK1138">
        <v>0</v>
      </c>
      <c r="BL1138">
        <v>1.98</v>
      </c>
      <c r="BM1138">
        <v>0</v>
      </c>
      <c r="BN1138">
        <v>0</v>
      </c>
      <c r="BO1138">
        <v>0</v>
      </c>
      <c r="BP1138">
        <v>0</v>
      </c>
      <c r="BQ1138" t="s">
        <v>675</v>
      </c>
      <c r="BR1138">
        <f>VLOOKUP(Table3[[#This Row],[Reference]],metron,10,FALSE)</f>
        <v>2.6362999299229148</v>
      </c>
      <c r="BS1138">
        <f>VLOOKUP(Table3[[#This Row],[Reference]],metron,11,FALSE)</f>
        <v>1.7619715019855171</v>
      </c>
      <c r="BT1138">
        <f>VLOOKUP(Table3[[#This Row],[Reference]],metron,12,FALSE)</f>
        <v>0.87432842793739785</v>
      </c>
      <c r="BU1138">
        <f>VLOOKUP(Table3[[#This Row],[Reference]],metron,13,FALSE)</f>
        <v>0.78411214953271025</v>
      </c>
      <c r="BV1138">
        <f>VLOOKUP(Table3[[#This Row],[Reference]],metron,14,FALSE)</f>
        <v>0.38060747663551397</v>
      </c>
      <c r="BW1138">
        <f>VLOOKUP(Table3[[#This Row],[Reference]],metron,15,FALSE)</f>
        <v>14.215499378367181</v>
      </c>
      <c r="BX1138">
        <f>VLOOKUP(Table3[[#This Row],[Reference]],metron,16,FALSE)</f>
        <v>8.9523612261806136</v>
      </c>
      <c r="BY1138">
        <f>VLOOKUP(Table3[[#This Row],[Reference]],metron,17,FALSE)</f>
        <v>6.3083121289228163</v>
      </c>
      <c r="BZ1138">
        <f>VLOOKUP(Table3[[#This Row],[Reference]],metron,18,FALSE)</f>
        <v>3.7757524374735061</v>
      </c>
      <c r="CA1138">
        <f>VLOOKUP(Table3[[#This Row],[Reference]],metron,19,FALSE)</f>
        <v>7.9071872494443642</v>
      </c>
      <c r="CB1138">
        <f>VLOOKUP(Table3[[#This Row],[Reference]],metron,20,FALSE)</f>
        <v>5.1766087887071075</v>
      </c>
      <c r="CC1138">
        <f>VLOOKUP(Table3[[#This Row],[Reference]],metron,21,FALSE)</f>
        <v>12.634239592183521</v>
      </c>
      <c r="CD1138">
        <f>VLOOKUP(Table3[[#This Row],[Reference]],metron,22,FALSE)</f>
        <v>13.597706032285471</v>
      </c>
      <c r="CE1138">
        <f>VLOOKUP(Table3[[#This Row],[Reference]],metron,23,FALSE)</f>
        <v>1.365400161681487</v>
      </c>
      <c r="CF1138">
        <f>VLOOKUP(Table3[[#This Row],[Reference]],metron,24,FALSE)</f>
        <v>1.963621665319321</v>
      </c>
      <c r="CG1138">
        <f>VLOOKUP(Table3[[#This Row],[Reference]],metron,25,FALSE)</f>
        <v>7.1544058205335492E-2</v>
      </c>
      <c r="CH1138">
        <f>VLOOKUP(Table3[[#This Row],[Reference]],metron,26,FALSE)</f>
        <v>0.1216653193209378</v>
      </c>
    </row>
    <row r="1139" spans="1:86" hidden="1" x14ac:dyDescent="0.45">
      <c r="A1139">
        <v>1648864800</v>
      </c>
      <c r="B1139" t="s">
        <v>1657</v>
      </c>
      <c r="C1139" t="s">
        <v>64</v>
      </c>
      <c r="D1139" t="s">
        <v>65</v>
      </c>
      <c r="E1139" t="s">
        <v>688</v>
      </c>
      <c r="F1139" t="s">
        <v>699</v>
      </c>
      <c r="G1139" t="s">
        <v>678</v>
      </c>
      <c r="H1139">
        <v>12</v>
      </c>
      <c r="I1139">
        <v>0.77</v>
      </c>
      <c r="J1139">
        <v>0.43</v>
      </c>
      <c r="K1139">
        <v>1.1100000000000001</v>
      </c>
      <c r="L1139">
        <v>0.72</v>
      </c>
      <c r="M1139">
        <v>1</v>
      </c>
      <c r="N1139">
        <v>0</v>
      </c>
      <c r="O1139">
        <v>1</v>
      </c>
      <c r="P1139">
        <v>0</v>
      </c>
      <c r="Q1139">
        <v>0</v>
      </c>
      <c r="R1139">
        <v>0</v>
      </c>
      <c r="S1139">
        <v>70</v>
      </c>
      <c r="U1139">
        <v>7</v>
      </c>
      <c r="V1139">
        <v>4</v>
      </c>
      <c r="W1139">
        <v>1</v>
      </c>
      <c r="X1139">
        <v>0</v>
      </c>
      <c r="Y1139">
        <v>1</v>
      </c>
      <c r="Z1139">
        <v>0</v>
      </c>
      <c r="AA1139">
        <v>1</v>
      </c>
      <c r="AB1139">
        <v>0</v>
      </c>
      <c r="AC1139">
        <v>0</v>
      </c>
      <c r="AD1139">
        <v>1</v>
      </c>
      <c r="AE1139">
        <v>17</v>
      </c>
      <c r="AF1139">
        <v>7</v>
      </c>
      <c r="AG1139">
        <v>8</v>
      </c>
      <c r="AH1139">
        <v>4</v>
      </c>
      <c r="AI1139">
        <v>9</v>
      </c>
      <c r="AJ1139">
        <v>3</v>
      </c>
      <c r="AK1139">
        <v>13</v>
      </c>
      <c r="AL1139">
        <v>11</v>
      </c>
      <c r="AM1139">
        <v>50</v>
      </c>
      <c r="AN1139">
        <v>50</v>
      </c>
      <c r="AO1139">
        <v>2.17</v>
      </c>
      <c r="AP1139">
        <v>1.1499999999999999</v>
      </c>
      <c r="AQ1139">
        <v>2.67</v>
      </c>
      <c r="AR1139">
        <v>45</v>
      </c>
      <c r="AS1139">
        <v>78</v>
      </c>
      <c r="AT1139">
        <v>44</v>
      </c>
      <c r="AU1139">
        <v>22</v>
      </c>
      <c r="AV1139">
        <v>11</v>
      </c>
      <c r="AW1139">
        <v>30</v>
      </c>
      <c r="AX1139">
        <v>70</v>
      </c>
      <c r="AY1139">
        <v>41</v>
      </c>
      <c r="AZ1139">
        <v>78</v>
      </c>
      <c r="BA1139">
        <v>6.91</v>
      </c>
      <c r="BB1139">
        <v>5.54</v>
      </c>
      <c r="BC1139">
        <v>1.9</v>
      </c>
      <c r="BD1139">
        <v>3.3</v>
      </c>
      <c r="BE1139">
        <v>4</v>
      </c>
      <c r="BF1139">
        <f>(1/BC1139+1/BD1139+1/BE1139-1)/3</f>
        <v>2.6448697501329093E-2</v>
      </c>
      <c r="BG1139">
        <f>1/Table3[[#This Row],[odds_ft_home_team_win]]-Table3[[#This Row],[Margin/3]]</f>
        <v>0.49986709197235507</v>
      </c>
      <c r="BH1139">
        <f>1/Table3[[#This Row],[odds_ft_draw]]-Table3[[#This Row],[Margin/3]]</f>
        <v>0.27658160552897393</v>
      </c>
      <c r="BI1139">
        <f>1/Table3[[#This Row],[odds_ft_away_team_win]]-Table3[[#This Row],[Margin/3]]</f>
        <v>0.22355130249867092</v>
      </c>
      <c r="BJ1139">
        <f>MROUND(Table3[[#This Row],[ProbH]]*100,2)/100</f>
        <v>0.5</v>
      </c>
      <c r="BK1139">
        <v>0</v>
      </c>
      <c r="BL1139">
        <v>2.2999999999999998</v>
      </c>
      <c r="BM1139">
        <v>0</v>
      </c>
      <c r="BN1139">
        <v>0</v>
      </c>
      <c r="BO1139">
        <v>0</v>
      </c>
      <c r="BP1139">
        <v>0</v>
      </c>
      <c r="BQ1139" t="s">
        <v>691</v>
      </c>
      <c r="BR1139">
        <f>VLOOKUP(Table3[[#This Row],[Reference]],metron,10,FALSE)</f>
        <v>2.5202079886551649</v>
      </c>
      <c r="BS1139">
        <f>VLOOKUP(Table3[[#This Row],[Reference]],metron,11,FALSE)</f>
        <v>1.5342708579532029</v>
      </c>
      <c r="BT1139">
        <f>VLOOKUP(Table3[[#This Row],[Reference]],metron,12,FALSE)</f>
        <v>0.98593713070196176</v>
      </c>
      <c r="BU1139">
        <f>VLOOKUP(Table3[[#This Row],[Reference]],metron,13,FALSE)</f>
        <v>0.67513590167809023</v>
      </c>
      <c r="BV1139">
        <f>VLOOKUP(Table3[[#This Row],[Reference]],metron,14,FALSE)</f>
        <v>0.4286727337194185</v>
      </c>
      <c r="BW1139">
        <f>VLOOKUP(Table3[[#This Row],[Reference]],metron,15,FALSE)</f>
        <v>12.98669114272602</v>
      </c>
      <c r="BX1139">
        <f>VLOOKUP(Table3[[#This Row],[Reference]],metron,16,FALSE)</f>
        <v>9.4167049105094076</v>
      </c>
      <c r="BY1139">
        <f>VLOOKUP(Table3[[#This Row],[Reference]],metron,17,FALSE)</f>
        <v>5.6645716945996272</v>
      </c>
      <c r="BZ1139">
        <f>VLOOKUP(Table3[[#This Row],[Reference]],metron,18,FALSE)</f>
        <v>4.0242085661080074</v>
      </c>
      <c r="CA1139">
        <f>VLOOKUP(Table3[[#This Row],[Reference]],metron,19,FALSE)</f>
        <v>7.3221194481263927</v>
      </c>
      <c r="CB1139">
        <f>VLOOKUP(Table3[[#This Row],[Reference]],metron,20,FALSE)</f>
        <v>5.3924963444014002</v>
      </c>
      <c r="CC1139">
        <f>VLOOKUP(Table3[[#This Row],[Reference]],metron,21,FALSE)</f>
        <v>12.508162313432839</v>
      </c>
      <c r="CD1139">
        <f>VLOOKUP(Table3[[#This Row],[Reference]],metron,22,FALSE)</f>
        <v>13.36963619402985</v>
      </c>
      <c r="CE1139">
        <f>VLOOKUP(Table3[[#This Row],[Reference]],metron,23,FALSE)</f>
        <v>1.4438014689517029</v>
      </c>
      <c r="CF1139">
        <f>VLOOKUP(Table3[[#This Row],[Reference]],metron,24,FALSE)</f>
        <v>1.9410193634542621</v>
      </c>
      <c r="CG1139">
        <f>VLOOKUP(Table3[[#This Row],[Reference]],metron,25,FALSE)</f>
        <v>8.4130870242599604E-2</v>
      </c>
      <c r="CH1139">
        <f>VLOOKUP(Table3[[#This Row],[Reference]],metron,26,FALSE)</f>
        <v>0.1275317160026708</v>
      </c>
    </row>
    <row r="1140" spans="1:86" x14ac:dyDescent="0.45">
      <c r="A1140">
        <v>1648940400</v>
      </c>
      <c r="B1140" t="s">
        <v>1658</v>
      </c>
      <c r="C1140" t="s">
        <v>64</v>
      </c>
      <c r="D1140" t="s">
        <v>65</v>
      </c>
      <c r="E1140" t="s">
        <v>671</v>
      </c>
      <c r="F1140" t="s">
        <v>677</v>
      </c>
      <c r="G1140" t="s">
        <v>760</v>
      </c>
      <c r="H1140">
        <v>12</v>
      </c>
      <c r="I1140">
        <v>1.4</v>
      </c>
      <c r="J1140">
        <v>1.76</v>
      </c>
      <c r="K1140">
        <v>1.25</v>
      </c>
      <c r="L1140">
        <v>1.68</v>
      </c>
      <c r="M1140">
        <v>1</v>
      </c>
      <c r="N1140">
        <v>0</v>
      </c>
      <c r="O1140">
        <v>1</v>
      </c>
      <c r="P1140">
        <v>1</v>
      </c>
      <c r="Q1140">
        <v>1</v>
      </c>
      <c r="R1140">
        <v>0</v>
      </c>
      <c r="S1140">
        <v>37</v>
      </c>
      <c r="U1140">
        <v>5</v>
      </c>
      <c r="V1140">
        <v>9</v>
      </c>
      <c r="W1140">
        <v>2</v>
      </c>
      <c r="X1140">
        <v>0</v>
      </c>
      <c r="Y1140">
        <v>3</v>
      </c>
      <c r="Z1140">
        <v>0</v>
      </c>
      <c r="AA1140">
        <v>0</v>
      </c>
      <c r="AB1140">
        <v>2</v>
      </c>
      <c r="AC1140">
        <v>2</v>
      </c>
      <c r="AD1140">
        <v>1</v>
      </c>
      <c r="AE1140">
        <v>7</v>
      </c>
      <c r="AF1140">
        <v>15</v>
      </c>
      <c r="AG1140">
        <v>3</v>
      </c>
      <c r="AH1140">
        <v>5</v>
      </c>
      <c r="AI1140">
        <v>4</v>
      </c>
      <c r="AJ1140">
        <v>10</v>
      </c>
      <c r="AK1140">
        <v>21</v>
      </c>
      <c r="AL1140">
        <v>12</v>
      </c>
      <c r="AM1140">
        <v>35</v>
      </c>
      <c r="AN1140">
        <v>65</v>
      </c>
      <c r="AO1140">
        <v>0.86</v>
      </c>
      <c r="AP1140">
        <v>1.74</v>
      </c>
      <c r="AQ1140">
        <v>2.36</v>
      </c>
      <c r="AR1140">
        <v>51</v>
      </c>
      <c r="AS1140">
        <v>73</v>
      </c>
      <c r="AT1140">
        <v>36</v>
      </c>
      <c r="AU1140">
        <v>16</v>
      </c>
      <c r="AV1140">
        <v>10</v>
      </c>
      <c r="AW1140">
        <v>29</v>
      </c>
      <c r="AX1140">
        <v>85</v>
      </c>
      <c r="AY1140">
        <v>31</v>
      </c>
      <c r="AZ1140">
        <v>67</v>
      </c>
      <c r="BA1140">
        <v>10.210000000000001</v>
      </c>
      <c r="BB1140">
        <v>4.1900000000000004</v>
      </c>
      <c r="BC1140">
        <v>2.38</v>
      </c>
      <c r="BD1140">
        <v>3.04</v>
      </c>
      <c r="BE1140">
        <v>3.34</v>
      </c>
      <c r="BF1140">
        <f>(1/BC1140+1/BD1140+1/BE1140-1)/3</f>
        <v>1.6172211084244676E-2</v>
      </c>
      <c r="BG1140">
        <f>1/Table3[[#This Row],[odds_ft_home_team_win]]-Table3[[#This Row],[Margin/3]]</f>
        <v>0.4039958561426461</v>
      </c>
      <c r="BH1140">
        <f>1/Table3[[#This Row],[odds_ft_draw]]-Table3[[#This Row],[Margin/3]]</f>
        <v>0.312775157336808</v>
      </c>
      <c r="BI1140">
        <f>1/Table3[[#This Row],[odds_ft_away_team_win]]-Table3[[#This Row],[Margin/3]]</f>
        <v>0.28322898652054579</v>
      </c>
      <c r="BJ1140">
        <f>MROUND(Table3[[#This Row],[ProbH]]*100,2)/100</f>
        <v>0.4</v>
      </c>
      <c r="BK1140">
        <v>1.5</v>
      </c>
      <c r="BL1140">
        <v>2.41</v>
      </c>
      <c r="BM1140">
        <v>5</v>
      </c>
      <c r="BN1140">
        <v>9</v>
      </c>
      <c r="BO1140">
        <v>2.1</v>
      </c>
      <c r="BP1140">
        <v>1.67</v>
      </c>
      <c r="BQ1140" t="s">
        <v>770</v>
      </c>
      <c r="BR1140">
        <f>VLOOKUP(Table3[[#This Row],[Reference]],metron,10,FALSE)</f>
        <v>2.4956155335383219</v>
      </c>
      <c r="BS1140">
        <f>VLOOKUP(Table3[[#This Row],[Reference]],metron,11,FALSE)</f>
        <v>1.344038264434575</v>
      </c>
      <c r="BT1140">
        <f>VLOOKUP(Table3[[#This Row],[Reference]],metron,12,FALSE)</f>
        <v>1.1515772691037469</v>
      </c>
      <c r="BU1140">
        <f>VLOOKUP(Table3[[#This Row],[Reference]],metron,13,FALSE)</f>
        <v>0.59936225942375587</v>
      </c>
      <c r="BV1140">
        <f>VLOOKUP(Table3[[#This Row],[Reference]],metron,14,FALSE)</f>
        <v>0.50723152260562576</v>
      </c>
      <c r="BW1140">
        <f>VLOOKUP(Table3[[#This Row],[Reference]],metron,15,FALSE)</f>
        <v>11.99278846153846</v>
      </c>
      <c r="BX1140">
        <f>VLOOKUP(Table3[[#This Row],[Reference]],metron,16,FALSE)</f>
        <v>10.0277534965035</v>
      </c>
      <c r="BY1140">
        <f>VLOOKUP(Table3[[#This Row],[Reference]],metron,17,FALSE)</f>
        <v>5.2857459543338514</v>
      </c>
      <c r="BZ1140">
        <f>VLOOKUP(Table3[[#This Row],[Reference]],metron,18,FALSE)</f>
        <v>4.4067834183107957</v>
      </c>
      <c r="CA1140">
        <f>VLOOKUP(Table3[[#This Row],[Reference]],metron,19,FALSE)</f>
        <v>6.7070425072046085</v>
      </c>
      <c r="CB1140">
        <f>VLOOKUP(Table3[[#This Row],[Reference]],metron,20,FALSE)</f>
        <v>5.6209700781927046</v>
      </c>
      <c r="CC1140">
        <f>VLOOKUP(Table3[[#This Row],[Reference]],metron,21,FALSE)</f>
        <v>13.04463690872752</v>
      </c>
      <c r="CD1140">
        <f>VLOOKUP(Table3[[#This Row],[Reference]],metron,22,FALSE)</f>
        <v>13.49811236953142</v>
      </c>
      <c r="CE1140">
        <f>VLOOKUP(Table3[[#This Row],[Reference]],metron,23,FALSE)</f>
        <v>1.5836526181353769</v>
      </c>
      <c r="CF1140">
        <f>VLOOKUP(Table3[[#This Row],[Reference]],metron,24,FALSE)</f>
        <v>1.8744146445295871</v>
      </c>
      <c r="CG1140">
        <f>VLOOKUP(Table3[[#This Row],[Reference]],metron,25,FALSE)</f>
        <v>8.5994040017028525E-2</v>
      </c>
      <c r="CH1140">
        <f>VLOOKUP(Table3[[#This Row],[Reference]],metron,26,FALSE)</f>
        <v>0.13452532992762881</v>
      </c>
    </row>
    <row r="1141" spans="1:86" hidden="1" x14ac:dyDescent="0.45">
      <c r="A1141">
        <v>1648947600</v>
      </c>
      <c r="B1141" t="s">
        <v>1659</v>
      </c>
      <c r="C1141" t="s">
        <v>64</v>
      </c>
      <c r="D1141" t="s">
        <v>65</v>
      </c>
      <c r="E1141" t="s">
        <v>660</v>
      </c>
      <c r="F1141" t="s">
        <v>694</v>
      </c>
      <c r="G1141" t="s">
        <v>65</v>
      </c>
      <c r="H1141">
        <v>12</v>
      </c>
      <c r="I1141">
        <v>1.1499999999999999</v>
      </c>
      <c r="J1141">
        <v>1.27</v>
      </c>
      <c r="K1141">
        <v>1.24</v>
      </c>
      <c r="L1141">
        <v>1.53</v>
      </c>
      <c r="M1141">
        <v>0</v>
      </c>
      <c r="N1141">
        <v>1</v>
      </c>
      <c r="O1141">
        <v>1</v>
      </c>
      <c r="P1141">
        <v>0</v>
      </c>
      <c r="Q1141">
        <v>0</v>
      </c>
      <c r="R1141">
        <v>0</v>
      </c>
      <c r="T1141" t="s">
        <v>91</v>
      </c>
      <c r="U1141">
        <v>1</v>
      </c>
      <c r="V1141">
        <v>5</v>
      </c>
      <c r="W1141">
        <v>4</v>
      </c>
      <c r="X1141">
        <v>0</v>
      </c>
      <c r="Y1141">
        <v>2</v>
      </c>
      <c r="Z1141">
        <v>0</v>
      </c>
      <c r="AA1141">
        <v>0</v>
      </c>
      <c r="AB1141">
        <v>4</v>
      </c>
      <c r="AC1141">
        <v>1</v>
      </c>
      <c r="AD1141">
        <v>1</v>
      </c>
      <c r="AE1141">
        <v>7</v>
      </c>
      <c r="AF1141">
        <v>15</v>
      </c>
      <c r="AG1141">
        <v>3</v>
      </c>
      <c r="AH1141">
        <v>4</v>
      </c>
      <c r="AI1141">
        <v>4</v>
      </c>
      <c r="AJ1141">
        <v>11</v>
      </c>
      <c r="AK1141">
        <v>19</v>
      </c>
      <c r="AL1141">
        <v>10</v>
      </c>
      <c r="AM1141">
        <v>55</v>
      </c>
      <c r="AN1141">
        <v>45</v>
      </c>
      <c r="AO1141">
        <v>0.9</v>
      </c>
      <c r="AP1141">
        <v>1.58</v>
      </c>
      <c r="AQ1141">
        <v>2.16</v>
      </c>
      <c r="AR1141">
        <v>42</v>
      </c>
      <c r="AS1141">
        <v>61</v>
      </c>
      <c r="AT1141">
        <v>51</v>
      </c>
      <c r="AU1141">
        <v>14</v>
      </c>
      <c r="AV1141">
        <v>4</v>
      </c>
      <c r="AW1141">
        <v>46</v>
      </c>
      <c r="AX1141">
        <v>69</v>
      </c>
      <c r="AY1141">
        <v>19</v>
      </c>
      <c r="AZ1141">
        <v>65</v>
      </c>
      <c r="BA1141">
        <v>9.4600000000000009</v>
      </c>
      <c r="BB1141">
        <v>3.85</v>
      </c>
      <c r="BC1141">
        <v>2.81</v>
      </c>
      <c r="BD1141">
        <v>3.05</v>
      </c>
      <c r="BE1141">
        <v>2.52</v>
      </c>
      <c r="BF1141">
        <f>(1/BC1141+1/BD1141+1/BE1141-1)/3</f>
        <v>2.6855378468469897E-2</v>
      </c>
      <c r="BG1141">
        <f>1/Table3[[#This Row],[odds_ft_home_team_win]]-Table3[[#This Row],[Margin/3]]</f>
        <v>0.32901650765252655</v>
      </c>
      <c r="BH1141">
        <f>1/Table3[[#This Row],[odds_ft_draw]]-Table3[[#This Row],[Margin/3]]</f>
        <v>0.30101347399054651</v>
      </c>
      <c r="BI1141">
        <f>1/Table3[[#This Row],[odds_ft_away_team_win]]-Table3[[#This Row],[Margin/3]]</f>
        <v>0.36997001835692689</v>
      </c>
      <c r="BJ1141">
        <f>MROUND(Table3[[#This Row],[ProbH]]*100,2)/100</f>
        <v>0.32</v>
      </c>
      <c r="BK1141">
        <v>1.45</v>
      </c>
      <c r="BL1141">
        <v>2.36</v>
      </c>
      <c r="BM1141">
        <v>4.75</v>
      </c>
      <c r="BN1141">
        <v>8</v>
      </c>
      <c r="BO1141">
        <v>2.0499999999999998</v>
      </c>
      <c r="BP1141">
        <v>1.7</v>
      </c>
      <c r="BQ1141" t="s">
        <v>664</v>
      </c>
      <c r="BR1141">
        <f>VLOOKUP(Table3[[#This Row],[Reference]],metron,10,FALSE)</f>
        <v>2.5313454284174597</v>
      </c>
      <c r="BS1141">
        <f>VLOOKUP(Table3[[#This Row],[Reference]],metron,11,FALSE)</f>
        <v>1.210167055864918</v>
      </c>
      <c r="BT1141">
        <f>VLOOKUP(Table3[[#This Row],[Reference]],metron,12,FALSE)</f>
        <v>1.3211783725525419</v>
      </c>
      <c r="BU1141">
        <f>VLOOKUP(Table3[[#This Row],[Reference]],metron,13,FALSE)</f>
        <v>0.53135669362084459</v>
      </c>
      <c r="BV1141">
        <f>VLOOKUP(Table3[[#This Row],[Reference]],metron,14,FALSE)</f>
        <v>0.55633423180592989</v>
      </c>
      <c r="BW1141">
        <f>VLOOKUP(Table3[[#This Row],[Reference]],metron,15,FALSE)</f>
        <v>11.21109010712035</v>
      </c>
      <c r="BX1141">
        <f>VLOOKUP(Table3[[#This Row],[Reference]],metron,16,FALSE)</f>
        <v>11.01700787401575</v>
      </c>
      <c r="BY1141">
        <f>VLOOKUP(Table3[[#This Row],[Reference]],metron,17,FALSE)</f>
        <v>4.6792332268370611</v>
      </c>
      <c r="BZ1141">
        <f>VLOOKUP(Table3[[#This Row],[Reference]],metron,18,FALSE)</f>
        <v>4.7080804854679013</v>
      </c>
      <c r="CA1141">
        <f>VLOOKUP(Table3[[#This Row],[Reference]],metron,19,FALSE)</f>
        <v>6.5318568802832893</v>
      </c>
      <c r="CB1141">
        <f>VLOOKUP(Table3[[#This Row],[Reference]],metron,20,FALSE)</f>
        <v>6.3089273885478487</v>
      </c>
      <c r="CC1141">
        <f>VLOOKUP(Table3[[#This Row],[Reference]],metron,21,FALSE)</f>
        <v>12.72547770700637</v>
      </c>
      <c r="CD1141">
        <f>VLOOKUP(Table3[[#This Row],[Reference]],metron,22,FALSE)</f>
        <v>13.06847133757962</v>
      </c>
      <c r="CE1141">
        <f>VLOOKUP(Table3[[#This Row],[Reference]],metron,23,FALSE)</f>
        <v>1.6902356902356901</v>
      </c>
      <c r="CF1141">
        <f>VLOOKUP(Table3[[#This Row],[Reference]],metron,24,FALSE)</f>
        <v>1.8050198959289869</v>
      </c>
      <c r="CG1141">
        <f>VLOOKUP(Table3[[#This Row],[Reference]],metron,25,FALSE)</f>
        <v>0.105907560453015</v>
      </c>
      <c r="CH1141">
        <f>VLOOKUP(Table3[[#This Row],[Reference]],metron,26,FALSE)</f>
        <v>0.1141720232629324</v>
      </c>
    </row>
    <row r="1142" spans="1:86" hidden="1" x14ac:dyDescent="0.45">
      <c r="A1142">
        <v>1648954800</v>
      </c>
      <c r="B1142" t="s">
        <v>1660</v>
      </c>
      <c r="C1142" t="s">
        <v>64</v>
      </c>
      <c r="D1142" t="s">
        <v>65</v>
      </c>
      <c r="E1142" t="s">
        <v>689</v>
      </c>
      <c r="F1142" t="s">
        <v>682</v>
      </c>
      <c r="G1142" t="s">
        <v>735</v>
      </c>
      <c r="H1142">
        <v>12</v>
      </c>
      <c r="I1142">
        <v>1.07</v>
      </c>
      <c r="J1142">
        <v>1.19</v>
      </c>
      <c r="K1142">
        <v>0.88</v>
      </c>
      <c r="L1142">
        <v>1.1000000000000001</v>
      </c>
      <c r="M1142">
        <v>0</v>
      </c>
      <c r="N1142">
        <v>1</v>
      </c>
      <c r="O1142">
        <v>1</v>
      </c>
      <c r="P1142">
        <v>0</v>
      </c>
      <c r="Q1142">
        <v>0</v>
      </c>
      <c r="R1142">
        <v>0</v>
      </c>
      <c r="T1142">
        <v>75</v>
      </c>
      <c r="U1142">
        <v>2</v>
      </c>
      <c r="V1142">
        <v>2</v>
      </c>
      <c r="W1142">
        <v>1</v>
      </c>
      <c r="X1142">
        <v>0</v>
      </c>
      <c r="Y1142">
        <v>2</v>
      </c>
      <c r="Z1142">
        <v>0</v>
      </c>
      <c r="AA1142">
        <v>0</v>
      </c>
      <c r="AB1142">
        <v>1</v>
      </c>
      <c r="AC1142">
        <v>1</v>
      </c>
      <c r="AD1142">
        <v>1</v>
      </c>
      <c r="AE1142">
        <v>10</v>
      </c>
      <c r="AF1142">
        <v>18</v>
      </c>
      <c r="AG1142">
        <v>4</v>
      </c>
      <c r="AH1142">
        <v>8</v>
      </c>
      <c r="AI1142">
        <v>6</v>
      </c>
      <c r="AJ1142">
        <v>10</v>
      </c>
      <c r="AK1142">
        <v>7</v>
      </c>
      <c r="AL1142">
        <v>18</v>
      </c>
      <c r="AM1142">
        <v>53</v>
      </c>
      <c r="AN1142">
        <v>47</v>
      </c>
      <c r="AO1142">
        <v>1.1200000000000001</v>
      </c>
      <c r="AP1142">
        <v>1.94</v>
      </c>
      <c r="AQ1142">
        <v>2.5</v>
      </c>
      <c r="AR1142">
        <v>60</v>
      </c>
      <c r="AS1142">
        <v>73</v>
      </c>
      <c r="AT1142">
        <v>57</v>
      </c>
      <c r="AU1142">
        <v>27</v>
      </c>
      <c r="AV1142">
        <v>7</v>
      </c>
      <c r="AW1142">
        <v>41</v>
      </c>
      <c r="AX1142">
        <v>73</v>
      </c>
      <c r="AY1142">
        <v>37</v>
      </c>
      <c r="AZ1142">
        <v>76</v>
      </c>
      <c r="BA1142">
        <v>7.09</v>
      </c>
      <c r="BB1142">
        <v>5.49</v>
      </c>
      <c r="BC1142">
        <v>2.75</v>
      </c>
      <c r="BD1142">
        <v>3.1</v>
      </c>
      <c r="BE1142">
        <v>2.6</v>
      </c>
      <c r="BF1142">
        <f>(1/BC1142+1/BD1142+1/BE1142-1)/3</f>
        <v>2.36107978043462E-2</v>
      </c>
      <c r="BG1142">
        <f>1/Table3[[#This Row],[odds_ft_home_team_win]]-Table3[[#This Row],[Margin/3]]</f>
        <v>0.34002556583201743</v>
      </c>
      <c r="BH1142">
        <f>1/Table3[[#This Row],[odds_ft_draw]]-Table3[[#This Row],[Margin/3]]</f>
        <v>0.2989698473569441</v>
      </c>
      <c r="BI1142">
        <f>1/Table3[[#This Row],[odds_ft_away_team_win]]-Table3[[#This Row],[Margin/3]]</f>
        <v>0.36100458681103836</v>
      </c>
      <c r="BJ1142">
        <f>MROUND(Table3[[#This Row],[ProbH]]*100,2)/100</f>
        <v>0.34</v>
      </c>
      <c r="BK1142">
        <v>1.42</v>
      </c>
      <c r="BL1142">
        <v>2.35</v>
      </c>
      <c r="BM1142">
        <v>4.5</v>
      </c>
      <c r="BN1142">
        <v>8</v>
      </c>
      <c r="BO1142">
        <v>1.95</v>
      </c>
      <c r="BP1142">
        <v>1.8</v>
      </c>
      <c r="BQ1142" t="s">
        <v>713</v>
      </c>
      <c r="BR1142">
        <f>VLOOKUP(Table3[[#This Row],[Reference]],metron,10,FALSE)</f>
        <v>2.5229727551184897</v>
      </c>
      <c r="BS1142">
        <f>VLOOKUP(Table3[[#This Row],[Reference]],metron,11,FALSE)</f>
        <v>1.228921489601805</v>
      </c>
      <c r="BT1142">
        <f>VLOOKUP(Table3[[#This Row],[Reference]],metron,12,FALSE)</f>
        <v>1.2940512655166849</v>
      </c>
      <c r="BU1142">
        <f>VLOOKUP(Table3[[#This Row],[Reference]],metron,13,FALSE)</f>
        <v>0.53240890035472432</v>
      </c>
      <c r="BV1142">
        <f>VLOOKUP(Table3[[#This Row],[Reference]],metron,14,FALSE)</f>
        <v>0.56514027732989358</v>
      </c>
      <c r="BW1142">
        <f>VLOOKUP(Table3[[#This Row],[Reference]],metron,15,FALSE)</f>
        <v>11.417888124439131</v>
      </c>
      <c r="BX1142">
        <f>VLOOKUP(Table3[[#This Row],[Reference]],metron,16,FALSE)</f>
        <v>10.76308704756207</v>
      </c>
      <c r="BY1142">
        <f>VLOOKUP(Table3[[#This Row],[Reference]],metron,17,FALSE)</f>
        <v>4.8317672021824798</v>
      </c>
      <c r="BZ1142">
        <f>VLOOKUP(Table3[[#This Row],[Reference]],metron,18,FALSE)</f>
        <v>4.6698999696877843</v>
      </c>
      <c r="CA1142">
        <f>VLOOKUP(Table3[[#This Row],[Reference]],metron,19,FALSE)</f>
        <v>6.5861209222566508</v>
      </c>
      <c r="CB1142">
        <f>VLOOKUP(Table3[[#This Row],[Reference]],metron,20,FALSE)</f>
        <v>6.093187077874286</v>
      </c>
      <c r="CC1142">
        <f>VLOOKUP(Table3[[#This Row],[Reference]],metron,21,FALSE)</f>
        <v>12.685679611650491</v>
      </c>
      <c r="CD1142">
        <f>VLOOKUP(Table3[[#This Row],[Reference]],metron,22,FALSE)</f>
        <v>13.02639563106796</v>
      </c>
      <c r="CE1142">
        <f>VLOOKUP(Table3[[#This Row],[Reference]],metron,23,FALSE)</f>
        <v>1.6481211768132831</v>
      </c>
      <c r="CF1142">
        <f>VLOOKUP(Table3[[#This Row],[Reference]],metron,24,FALSE)</f>
        <v>1.8572676958928049</v>
      </c>
      <c r="CG1142">
        <f>VLOOKUP(Table3[[#This Row],[Reference]],metron,25,FALSE)</f>
        <v>9.641712787649287E-2</v>
      </c>
      <c r="CH1142">
        <f>VLOOKUP(Table3[[#This Row],[Reference]],metron,26,FALSE)</f>
        <v>0.11302068161957469</v>
      </c>
    </row>
    <row r="1143" spans="1:86" hidden="1" x14ac:dyDescent="0.45">
      <c r="A1143">
        <v>1649005200</v>
      </c>
      <c r="B1143" t="s">
        <v>1661</v>
      </c>
      <c r="C1143" t="s">
        <v>64</v>
      </c>
      <c r="D1143" t="s">
        <v>65</v>
      </c>
      <c r="E1143" t="s">
        <v>705</v>
      </c>
      <c r="F1143" t="s">
        <v>700</v>
      </c>
      <c r="G1143" t="s">
        <v>673</v>
      </c>
      <c r="H1143">
        <v>12</v>
      </c>
      <c r="I1143">
        <v>1.23</v>
      </c>
      <c r="J1143">
        <v>1.71</v>
      </c>
      <c r="K1143">
        <v>1.17</v>
      </c>
      <c r="L1143">
        <v>1.42</v>
      </c>
      <c r="M1143">
        <v>2</v>
      </c>
      <c r="N1143">
        <v>1</v>
      </c>
      <c r="O1143">
        <v>3</v>
      </c>
      <c r="P1143">
        <v>3</v>
      </c>
      <c r="Q1143">
        <v>2</v>
      </c>
      <c r="R1143">
        <v>1</v>
      </c>
      <c r="S1143" t="s">
        <v>102</v>
      </c>
      <c r="T1143" t="s">
        <v>142</v>
      </c>
      <c r="U1143">
        <v>4</v>
      </c>
      <c r="V1143">
        <v>7</v>
      </c>
      <c r="W1143">
        <v>5</v>
      </c>
      <c r="X1143">
        <v>0</v>
      </c>
      <c r="Y1143">
        <v>2</v>
      </c>
      <c r="Z1143">
        <v>0</v>
      </c>
      <c r="AA1143">
        <v>0</v>
      </c>
      <c r="AB1143">
        <v>5</v>
      </c>
      <c r="AC1143">
        <v>1</v>
      </c>
      <c r="AD1143">
        <v>1</v>
      </c>
      <c r="AE1143">
        <v>10</v>
      </c>
      <c r="AF1143">
        <v>22</v>
      </c>
      <c r="AG1143">
        <v>6</v>
      </c>
      <c r="AH1143">
        <v>7</v>
      </c>
      <c r="AI1143">
        <v>4</v>
      </c>
      <c r="AJ1143">
        <v>15</v>
      </c>
      <c r="AK1143">
        <v>16</v>
      </c>
      <c r="AL1143">
        <v>17</v>
      </c>
      <c r="AM1143">
        <v>43</v>
      </c>
      <c r="AN1143">
        <v>57</v>
      </c>
      <c r="AO1143">
        <v>1.2</v>
      </c>
      <c r="AP1143">
        <v>2.29</v>
      </c>
      <c r="AQ1143">
        <v>2.69</v>
      </c>
      <c r="AR1143">
        <v>64</v>
      </c>
      <c r="AS1143">
        <v>89</v>
      </c>
      <c r="AT1143">
        <v>49</v>
      </c>
      <c r="AU1143">
        <v>26</v>
      </c>
      <c r="AV1143">
        <v>8</v>
      </c>
      <c r="AW1143">
        <v>46</v>
      </c>
      <c r="AX1143">
        <v>71</v>
      </c>
      <c r="AY1143">
        <v>49</v>
      </c>
      <c r="AZ1143">
        <v>78</v>
      </c>
      <c r="BA1143">
        <v>8.69</v>
      </c>
      <c r="BB1143">
        <v>5.92</v>
      </c>
      <c r="BC1143">
        <v>2.48</v>
      </c>
      <c r="BD1143">
        <v>3.15</v>
      </c>
      <c r="BE1143">
        <v>2.5499999999999998</v>
      </c>
      <c r="BF1143">
        <f>(1/BC1143+1/BD1143+1/BE1143-1)/3</f>
        <v>3.7614328885676208E-2</v>
      </c>
      <c r="BG1143">
        <f>1/Table3[[#This Row],[odds_ft_home_team_win]]-Table3[[#This Row],[Margin/3]]</f>
        <v>0.3656114775659367</v>
      </c>
      <c r="BH1143">
        <f>1/Table3[[#This Row],[odds_ft_draw]]-Table3[[#This Row],[Margin/3]]</f>
        <v>0.27984598857464121</v>
      </c>
      <c r="BI1143">
        <f>1/Table3[[#This Row],[odds_ft_away_team_win]]-Table3[[#This Row],[Margin/3]]</f>
        <v>0.35454253385942186</v>
      </c>
      <c r="BJ1143">
        <f>MROUND(Table3[[#This Row],[ProbH]]*100,2)/100</f>
        <v>0.36</v>
      </c>
      <c r="BK1143">
        <v>1.36</v>
      </c>
      <c r="BL1143">
        <v>2.15</v>
      </c>
      <c r="BM1143">
        <v>3.75</v>
      </c>
      <c r="BN1143">
        <v>7</v>
      </c>
      <c r="BO1143">
        <v>1.91</v>
      </c>
      <c r="BP1143">
        <v>1.91</v>
      </c>
      <c r="BQ1143" t="s">
        <v>723</v>
      </c>
      <c r="BR1143">
        <f>VLOOKUP(Table3[[#This Row],[Reference]],metron,10,FALSE)</f>
        <v>2.5110350525197691</v>
      </c>
      <c r="BS1143">
        <f>VLOOKUP(Table3[[#This Row],[Reference]],metron,11,FALSE)</f>
        <v>1.269326094653606</v>
      </c>
      <c r="BT1143">
        <f>VLOOKUP(Table3[[#This Row],[Reference]],metron,12,FALSE)</f>
        <v>1.2417089578661631</v>
      </c>
      <c r="BU1143">
        <f>VLOOKUP(Table3[[#This Row],[Reference]],metron,13,FALSE)</f>
        <v>0.56586402266288949</v>
      </c>
      <c r="BV1143">
        <f>VLOOKUP(Table3[[#This Row],[Reference]],metron,14,FALSE)</f>
        <v>0.55158168083097259</v>
      </c>
      <c r="BW1143">
        <f>VLOOKUP(Table3[[#This Row],[Reference]],metron,15,FALSE)</f>
        <v>11.49400826446281</v>
      </c>
      <c r="BX1143">
        <f>VLOOKUP(Table3[[#This Row],[Reference]],metron,16,FALSE)</f>
        <v>10.507231404958681</v>
      </c>
      <c r="BY1143">
        <f>VLOOKUP(Table3[[#This Row],[Reference]],metron,17,FALSE)</f>
        <v>4.9238790406673623</v>
      </c>
      <c r="BZ1143">
        <f>VLOOKUP(Table3[[#This Row],[Reference]],metron,18,FALSE)</f>
        <v>4.6296141814389991</v>
      </c>
      <c r="CA1143">
        <f>VLOOKUP(Table3[[#This Row],[Reference]],metron,19,FALSE)</f>
        <v>6.5701292237954476</v>
      </c>
      <c r="CB1143">
        <f>VLOOKUP(Table3[[#This Row],[Reference]],metron,20,FALSE)</f>
        <v>5.8776172235196817</v>
      </c>
      <c r="CC1143">
        <f>VLOOKUP(Table3[[#This Row],[Reference]],metron,21,FALSE)</f>
        <v>12.798739495798319</v>
      </c>
      <c r="CD1143">
        <f>VLOOKUP(Table3[[#This Row],[Reference]],metron,22,FALSE)</f>
        <v>12.98844537815126</v>
      </c>
      <c r="CE1143">
        <f>VLOOKUP(Table3[[#This Row],[Reference]],metron,23,FALSE)</f>
        <v>1.604928297313674</v>
      </c>
      <c r="CF1143">
        <f>VLOOKUP(Table3[[#This Row],[Reference]],metron,24,FALSE)</f>
        <v>1.791961219955565</v>
      </c>
      <c r="CG1143">
        <f>VLOOKUP(Table3[[#This Row],[Reference]],metron,25,FALSE)</f>
        <v>8.887093516461321E-2</v>
      </c>
      <c r="CH1143">
        <f>VLOOKUP(Table3[[#This Row],[Reference]],metron,26,FALSE)</f>
        <v>0.11694607150070691</v>
      </c>
    </row>
    <row r="1144" spans="1:86" hidden="1" x14ac:dyDescent="0.45">
      <c r="A1144">
        <v>1649023200</v>
      </c>
      <c r="B1144" t="s">
        <v>1662</v>
      </c>
      <c r="C1144" t="s">
        <v>64</v>
      </c>
      <c r="D1144" t="s">
        <v>65</v>
      </c>
      <c r="E1144" t="s">
        <v>667</v>
      </c>
      <c r="F1144" t="s">
        <v>683</v>
      </c>
      <c r="G1144" t="s">
        <v>1289</v>
      </c>
      <c r="H1144">
        <v>12</v>
      </c>
      <c r="I1144">
        <v>1.71</v>
      </c>
      <c r="J1144">
        <v>0.56999999999999995</v>
      </c>
      <c r="K1144">
        <v>1.55</v>
      </c>
      <c r="L1144">
        <v>0.65</v>
      </c>
      <c r="M1144">
        <v>1</v>
      </c>
      <c r="N1144">
        <v>1</v>
      </c>
      <c r="O1144">
        <v>2</v>
      </c>
      <c r="P1144">
        <v>1</v>
      </c>
      <c r="Q1144">
        <v>0</v>
      </c>
      <c r="R1144">
        <v>1</v>
      </c>
      <c r="S1144">
        <v>69</v>
      </c>
      <c r="T1144">
        <v>44</v>
      </c>
      <c r="U1144">
        <v>8</v>
      </c>
      <c r="V1144">
        <v>3</v>
      </c>
      <c r="W1144">
        <v>3</v>
      </c>
      <c r="X1144">
        <v>1</v>
      </c>
      <c r="Y1144">
        <v>3</v>
      </c>
      <c r="Z1144">
        <v>0</v>
      </c>
      <c r="AA1144">
        <v>0</v>
      </c>
      <c r="AB1144">
        <v>4</v>
      </c>
      <c r="AC1144">
        <v>1</v>
      </c>
      <c r="AD1144">
        <v>2</v>
      </c>
      <c r="AE1144">
        <v>9</v>
      </c>
      <c r="AF1144">
        <v>11</v>
      </c>
      <c r="AG1144">
        <v>5</v>
      </c>
      <c r="AH1144">
        <v>6</v>
      </c>
      <c r="AI1144">
        <v>4</v>
      </c>
      <c r="AJ1144">
        <v>5</v>
      </c>
      <c r="AK1144">
        <v>13</v>
      </c>
      <c r="AL1144">
        <v>15</v>
      </c>
      <c r="AM1144">
        <v>64</v>
      </c>
      <c r="AN1144">
        <v>36</v>
      </c>
      <c r="AO1144">
        <v>1.28</v>
      </c>
      <c r="AP1144">
        <v>1.44</v>
      </c>
      <c r="AQ1144">
        <v>2</v>
      </c>
      <c r="AR1144">
        <v>48</v>
      </c>
      <c r="AS1144">
        <v>70</v>
      </c>
      <c r="AT1144">
        <v>37</v>
      </c>
      <c r="AU1144">
        <v>7</v>
      </c>
      <c r="AV1144">
        <v>3</v>
      </c>
      <c r="AW1144">
        <v>22</v>
      </c>
      <c r="AX1144">
        <v>70</v>
      </c>
      <c r="AY1144">
        <v>32</v>
      </c>
      <c r="AZ1144">
        <v>70</v>
      </c>
      <c r="BA1144">
        <v>10</v>
      </c>
      <c r="BB1144">
        <v>5.43</v>
      </c>
      <c r="BC1144">
        <v>1.65</v>
      </c>
      <c r="BD1144">
        <v>3.55</v>
      </c>
      <c r="BE1144">
        <v>4.4000000000000004</v>
      </c>
      <c r="BF1144">
        <f>(1/BC1144+1/BD1144+1/BE1144-1)/3</f>
        <v>3.8341158059467917E-2</v>
      </c>
      <c r="BG1144">
        <f>1/Table3[[#This Row],[odds_ft_home_team_win]]-Table3[[#This Row],[Margin/3]]</f>
        <v>0.56771944800113816</v>
      </c>
      <c r="BH1144">
        <f>1/Table3[[#This Row],[odds_ft_draw]]-Table3[[#This Row],[Margin/3]]</f>
        <v>0.24334898278560252</v>
      </c>
      <c r="BI1144">
        <f>1/Table3[[#This Row],[odds_ft_away_team_win]]-Table3[[#This Row],[Margin/3]]</f>
        <v>0.18893156921325935</v>
      </c>
      <c r="BJ1144">
        <f>MROUND(Table3[[#This Row],[ProbH]]*100,2)/100</f>
        <v>0.56000000000000005</v>
      </c>
      <c r="BK1144">
        <v>1.32</v>
      </c>
      <c r="BL1144">
        <v>1.95</v>
      </c>
      <c r="BM1144">
        <v>3.3</v>
      </c>
      <c r="BN1144">
        <v>6.25</v>
      </c>
      <c r="BO1144">
        <v>1.95</v>
      </c>
      <c r="BP1144">
        <v>1.8</v>
      </c>
      <c r="BQ1144" t="s">
        <v>736</v>
      </c>
      <c r="BR1144">
        <f>VLOOKUP(Table3[[#This Row],[Reference]],metron,10,FALSE)</f>
        <v>2.6892488954344627</v>
      </c>
      <c r="BS1144">
        <f>VLOOKUP(Table3[[#This Row],[Reference]],metron,11,FALSE)</f>
        <v>1.7546812539448771</v>
      </c>
      <c r="BT1144">
        <f>VLOOKUP(Table3[[#This Row],[Reference]],metron,12,FALSE)</f>
        <v>0.93456764148958549</v>
      </c>
      <c r="BU1144">
        <f>VLOOKUP(Table3[[#This Row],[Reference]],metron,13,FALSE)</f>
        <v>0.77824531874605507</v>
      </c>
      <c r="BV1144">
        <f>VLOOKUP(Table3[[#This Row],[Reference]],metron,14,FALSE)</f>
        <v>0.41237113402061848</v>
      </c>
      <c r="BW1144">
        <f>VLOOKUP(Table3[[#This Row],[Reference]],metron,15,FALSE)</f>
        <v>13.77153558052435</v>
      </c>
      <c r="BX1144">
        <f>VLOOKUP(Table3[[#This Row],[Reference]],metron,16,FALSE)</f>
        <v>9.0445692883895124</v>
      </c>
      <c r="BY1144">
        <f>VLOOKUP(Table3[[#This Row],[Reference]],metron,17,FALSE)</f>
        <v>6.0821292775665396</v>
      </c>
      <c r="BZ1144">
        <f>VLOOKUP(Table3[[#This Row],[Reference]],metron,18,FALSE)</f>
        <v>3.8201520912547529</v>
      </c>
      <c r="CA1144">
        <f>VLOOKUP(Table3[[#This Row],[Reference]],metron,19,FALSE)</f>
        <v>7.6894063029578108</v>
      </c>
      <c r="CB1144">
        <f>VLOOKUP(Table3[[#This Row],[Reference]],metron,20,FALSE)</f>
        <v>5.224417197134759</v>
      </c>
      <c r="CC1144">
        <f>VLOOKUP(Table3[[#This Row],[Reference]],metron,21,FALSE)</f>
        <v>12.297605473204101</v>
      </c>
      <c r="CD1144">
        <f>VLOOKUP(Table3[[#This Row],[Reference]],metron,22,FALSE)</f>
        <v>13.310908399847969</v>
      </c>
      <c r="CE1144">
        <f>VLOOKUP(Table3[[#This Row],[Reference]],metron,23,FALSE)</f>
        <v>1.3713126843657819</v>
      </c>
      <c r="CF1144">
        <f>VLOOKUP(Table3[[#This Row],[Reference]],metron,24,FALSE)</f>
        <v>1.9516961651917399</v>
      </c>
      <c r="CG1144">
        <f>VLOOKUP(Table3[[#This Row],[Reference]],metron,25,FALSE)</f>
        <v>6.6002949852507375E-2</v>
      </c>
      <c r="CH1144">
        <f>VLOOKUP(Table3[[#This Row],[Reference]],metron,26,FALSE)</f>
        <v>0.1297935103244838</v>
      </c>
    </row>
    <row r="1145" spans="1:86" hidden="1" x14ac:dyDescent="0.45">
      <c r="A1145">
        <v>1649030400</v>
      </c>
      <c r="B1145" t="s">
        <v>1663</v>
      </c>
      <c r="C1145" t="s">
        <v>64</v>
      </c>
      <c r="D1145" t="s">
        <v>65</v>
      </c>
      <c r="E1145" t="s">
        <v>661</v>
      </c>
      <c r="F1145" t="s">
        <v>676</v>
      </c>
      <c r="G1145" t="s">
        <v>710</v>
      </c>
      <c r="H1145">
        <v>12</v>
      </c>
      <c r="I1145">
        <v>2.06</v>
      </c>
      <c r="J1145">
        <v>0.62</v>
      </c>
      <c r="K1145">
        <v>2</v>
      </c>
      <c r="L1145">
        <v>0.53</v>
      </c>
      <c r="M1145">
        <v>2</v>
      </c>
      <c r="N1145">
        <v>0</v>
      </c>
      <c r="O1145">
        <v>2</v>
      </c>
      <c r="P1145">
        <v>0</v>
      </c>
      <c r="Q1145">
        <v>0</v>
      </c>
      <c r="R1145">
        <v>0</v>
      </c>
      <c r="S1145" t="s">
        <v>1664</v>
      </c>
      <c r="U1145">
        <v>7</v>
      </c>
      <c r="V1145">
        <v>6</v>
      </c>
      <c r="W1145">
        <v>0</v>
      </c>
      <c r="X1145">
        <v>0</v>
      </c>
      <c r="Y1145">
        <v>2</v>
      </c>
      <c r="Z1145">
        <v>0</v>
      </c>
      <c r="AA1145">
        <v>0</v>
      </c>
      <c r="AB1145">
        <v>0</v>
      </c>
      <c r="AC1145">
        <v>0</v>
      </c>
      <c r="AD1145">
        <v>2</v>
      </c>
      <c r="AE1145">
        <v>13</v>
      </c>
      <c r="AF1145">
        <v>10</v>
      </c>
      <c r="AG1145">
        <v>7</v>
      </c>
      <c r="AH1145">
        <v>9</v>
      </c>
      <c r="AI1145">
        <v>6</v>
      </c>
      <c r="AJ1145">
        <v>1</v>
      </c>
      <c r="AK1145">
        <v>6</v>
      </c>
      <c r="AL1145">
        <v>8</v>
      </c>
      <c r="AM1145">
        <v>58</v>
      </c>
      <c r="AN1145">
        <v>42</v>
      </c>
      <c r="AO1145">
        <v>1.8</v>
      </c>
      <c r="AP1145">
        <v>1.65</v>
      </c>
      <c r="AQ1145">
        <v>2.78</v>
      </c>
      <c r="AR1145">
        <v>52</v>
      </c>
      <c r="AS1145">
        <v>91</v>
      </c>
      <c r="AT1145">
        <v>55</v>
      </c>
      <c r="AU1145">
        <v>25</v>
      </c>
      <c r="AV1145">
        <v>7</v>
      </c>
      <c r="AW1145">
        <v>27</v>
      </c>
      <c r="AX1145">
        <v>74</v>
      </c>
      <c r="AY1145">
        <v>45</v>
      </c>
      <c r="AZ1145">
        <v>87</v>
      </c>
      <c r="BA1145">
        <v>10.06</v>
      </c>
      <c r="BB1145">
        <v>4.9800000000000004</v>
      </c>
      <c r="BC1145">
        <v>1.63</v>
      </c>
      <c r="BD1145">
        <v>3.5</v>
      </c>
      <c r="BE1145">
        <v>4.6500000000000004</v>
      </c>
      <c r="BF1145">
        <f>(1/BC1145+1/BD1145+1/BE1145-1)/3</f>
        <v>3.8088327223494423E-2</v>
      </c>
      <c r="BG1145">
        <f>1/Table3[[#This Row],[odds_ft_home_team_win]]-Table3[[#This Row],[Margin/3]]</f>
        <v>0.57540860529184301</v>
      </c>
      <c r="BH1145">
        <f>1/Table3[[#This Row],[odds_ft_draw]]-Table3[[#This Row],[Margin/3]]</f>
        <v>0.24762595849079128</v>
      </c>
      <c r="BI1145">
        <f>1/Table3[[#This Row],[odds_ft_away_team_win]]-Table3[[#This Row],[Margin/3]]</f>
        <v>0.17696543621736577</v>
      </c>
      <c r="BJ1145">
        <f>MROUND(Table3[[#This Row],[ProbH]]*100,2)/100</f>
        <v>0.57999999999999996</v>
      </c>
      <c r="BK1145">
        <v>1.34</v>
      </c>
      <c r="BL1145">
        <v>1.87</v>
      </c>
      <c r="BM1145">
        <v>3.5</v>
      </c>
      <c r="BN1145">
        <v>6.75</v>
      </c>
      <c r="BO1145">
        <v>2.0499999999999998</v>
      </c>
      <c r="BP1145">
        <v>1.7</v>
      </c>
      <c r="BQ1145" t="s">
        <v>715</v>
      </c>
      <c r="BR1145">
        <f>VLOOKUP(Table3[[#This Row],[Reference]],metron,10,FALSE)</f>
        <v>2.6362999299229148</v>
      </c>
      <c r="BS1145">
        <f>VLOOKUP(Table3[[#This Row],[Reference]],metron,11,FALSE)</f>
        <v>1.7619715019855171</v>
      </c>
      <c r="BT1145">
        <f>VLOOKUP(Table3[[#This Row],[Reference]],metron,12,FALSE)</f>
        <v>0.87432842793739785</v>
      </c>
      <c r="BU1145">
        <f>VLOOKUP(Table3[[#This Row],[Reference]],metron,13,FALSE)</f>
        <v>0.78411214953271025</v>
      </c>
      <c r="BV1145">
        <f>VLOOKUP(Table3[[#This Row],[Reference]],metron,14,FALSE)</f>
        <v>0.38060747663551397</v>
      </c>
      <c r="BW1145">
        <f>VLOOKUP(Table3[[#This Row],[Reference]],metron,15,FALSE)</f>
        <v>14.215499378367181</v>
      </c>
      <c r="BX1145">
        <f>VLOOKUP(Table3[[#This Row],[Reference]],metron,16,FALSE)</f>
        <v>8.9523612261806136</v>
      </c>
      <c r="BY1145">
        <f>VLOOKUP(Table3[[#This Row],[Reference]],metron,17,FALSE)</f>
        <v>6.3083121289228163</v>
      </c>
      <c r="BZ1145">
        <f>VLOOKUP(Table3[[#This Row],[Reference]],metron,18,FALSE)</f>
        <v>3.7757524374735061</v>
      </c>
      <c r="CA1145">
        <f>VLOOKUP(Table3[[#This Row],[Reference]],metron,19,FALSE)</f>
        <v>7.9071872494443642</v>
      </c>
      <c r="CB1145">
        <f>VLOOKUP(Table3[[#This Row],[Reference]],metron,20,FALSE)</f>
        <v>5.1766087887071075</v>
      </c>
      <c r="CC1145">
        <f>VLOOKUP(Table3[[#This Row],[Reference]],metron,21,FALSE)</f>
        <v>12.634239592183521</v>
      </c>
      <c r="CD1145">
        <f>VLOOKUP(Table3[[#This Row],[Reference]],metron,22,FALSE)</f>
        <v>13.597706032285471</v>
      </c>
      <c r="CE1145">
        <f>VLOOKUP(Table3[[#This Row],[Reference]],metron,23,FALSE)</f>
        <v>1.365400161681487</v>
      </c>
      <c r="CF1145">
        <f>VLOOKUP(Table3[[#This Row],[Reference]],metron,24,FALSE)</f>
        <v>1.963621665319321</v>
      </c>
      <c r="CG1145">
        <f>VLOOKUP(Table3[[#This Row],[Reference]],metron,25,FALSE)</f>
        <v>7.1544058205335492E-2</v>
      </c>
      <c r="CH1145">
        <f>VLOOKUP(Table3[[#This Row],[Reference]],metron,26,FALSE)</f>
        <v>0.1216653193209378</v>
      </c>
    </row>
    <row r="1146" spans="1:86" hidden="1" x14ac:dyDescent="0.45">
      <c r="A1146">
        <v>1649030400</v>
      </c>
      <c r="B1146" t="s">
        <v>1663</v>
      </c>
      <c r="C1146" t="s">
        <v>64</v>
      </c>
      <c r="D1146" t="s">
        <v>65</v>
      </c>
      <c r="E1146" t="s">
        <v>672</v>
      </c>
      <c r="F1146" t="s">
        <v>693</v>
      </c>
      <c r="G1146" t="s">
        <v>717</v>
      </c>
      <c r="H1146">
        <v>12</v>
      </c>
      <c r="I1146">
        <v>1.56</v>
      </c>
      <c r="J1146">
        <v>1.57</v>
      </c>
      <c r="K1146">
        <v>1.58</v>
      </c>
      <c r="L1146">
        <v>1.42</v>
      </c>
      <c r="M1146">
        <v>3</v>
      </c>
      <c r="N1146">
        <v>1</v>
      </c>
      <c r="O1146">
        <v>4</v>
      </c>
      <c r="P1146">
        <v>1</v>
      </c>
      <c r="Q1146">
        <v>1</v>
      </c>
      <c r="R1146">
        <v>0</v>
      </c>
      <c r="S1146" t="s">
        <v>1665</v>
      </c>
      <c r="T1146">
        <v>82</v>
      </c>
      <c r="U1146">
        <v>9</v>
      </c>
      <c r="V1146">
        <v>3</v>
      </c>
      <c r="W1146">
        <v>4</v>
      </c>
      <c r="X1146">
        <v>0</v>
      </c>
      <c r="Y1146">
        <v>1</v>
      </c>
      <c r="Z1146">
        <v>0</v>
      </c>
      <c r="AA1146">
        <v>2</v>
      </c>
      <c r="AB1146">
        <v>2</v>
      </c>
      <c r="AC1146">
        <v>1</v>
      </c>
      <c r="AD1146">
        <v>0</v>
      </c>
      <c r="AE1146">
        <v>11</v>
      </c>
      <c r="AF1146">
        <v>13</v>
      </c>
      <c r="AG1146">
        <v>7</v>
      </c>
      <c r="AH1146">
        <v>3</v>
      </c>
      <c r="AI1146">
        <v>4</v>
      </c>
      <c r="AJ1146">
        <v>10</v>
      </c>
      <c r="AK1146">
        <v>13</v>
      </c>
      <c r="AL1146">
        <v>8</v>
      </c>
      <c r="AM1146">
        <v>35</v>
      </c>
      <c r="AN1146">
        <v>65</v>
      </c>
      <c r="AO1146">
        <v>1.51</v>
      </c>
      <c r="AP1146">
        <v>1.38</v>
      </c>
      <c r="AQ1146">
        <v>2.75</v>
      </c>
      <c r="AR1146">
        <v>60</v>
      </c>
      <c r="AS1146">
        <v>84</v>
      </c>
      <c r="AT1146">
        <v>54</v>
      </c>
      <c r="AU1146">
        <v>30</v>
      </c>
      <c r="AV1146">
        <v>13</v>
      </c>
      <c r="AW1146">
        <v>38</v>
      </c>
      <c r="AX1146">
        <v>65</v>
      </c>
      <c r="AY1146">
        <v>53</v>
      </c>
      <c r="AZ1146">
        <v>91</v>
      </c>
      <c r="BA1146">
        <v>11.83</v>
      </c>
      <c r="BB1146">
        <v>3.99</v>
      </c>
      <c r="BC1146">
        <v>2.87</v>
      </c>
      <c r="BD1146">
        <v>3.02</v>
      </c>
      <c r="BE1146">
        <v>2.3199999999999998</v>
      </c>
      <c r="BF1146">
        <f>(1/BC1146+1/BD1146+1/BE1146-1)/3</f>
        <v>3.6864122107439723E-2</v>
      </c>
      <c r="BG1146">
        <f>1/Table3[[#This Row],[odds_ft_home_team_win]]-Table3[[#This Row],[Margin/3]]</f>
        <v>0.31156793364168917</v>
      </c>
      <c r="BH1146">
        <f>1/Table3[[#This Row],[odds_ft_draw]]-Table3[[#This Row],[Margin/3]]</f>
        <v>0.29426170570712984</v>
      </c>
      <c r="BI1146">
        <f>1/Table3[[#This Row],[odds_ft_away_team_win]]-Table3[[#This Row],[Margin/3]]</f>
        <v>0.394170360651181</v>
      </c>
      <c r="BJ1146">
        <f>MROUND(Table3[[#This Row],[ProbH]]*100,2)/100</f>
        <v>0.32</v>
      </c>
      <c r="BK1146">
        <v>1.44</v>
      </c>
      <c r="BL1146">
        <v>2.15</v>
      </c>
      <c r="BM1146">
        <v>4.33</v>
      </c>
      <c r="BN1146">
        <v>9</v>
      </c>
      <c r="BO1146">
        <v>1.95</v>
      </c>
      <c r="BP1146">
        <v>1.8</v>
      </c>
      <c r="BQ1146" t="s">
        <v>729</v>
      </c>
      <c r="BR1146">
        <f>VLOOKUP(Table3[[#This Row],[Reference]],metron,10,FALSE)</f>
        <v>2.5313454284174597</v>
      </c>
      <c r="BS1146">
        <f>VLOOKUP(Table3[[#This Row],[Reference]],metron,11,FALSE)</f>
        <v>1.210167055864918</v>
      </c>
      <c r="BT1146">
        <f>VLOOKUP(Table3[[#This Row],[Reference]],metron,12,FALSE)</f>
        <v>1.3211783725525419</v>
      </c>
      <c r="BU1146">
        <f>VLOOKUP(Table3[[#This Row],[Reference]],metron,13,FALSE)</f>
        <v>0.53135669362084459</v>
      </c>
      <c r="BV1146">
        <f>VLOOKUP(Table3[[#This Row],[Reference]],metron,14,FALSE)</f>
        <v>0.55633423180592989</v>
      </c>
      <c r="BW1146">
        <f>VLOOKUP(Table3[[#This Row],[Reference]],metron,15,FALSE)</f>
        <v>11.21109010712035</v>
      </c>
      <c r="BX1146">
        <f>VLOOKUP(Table3[[#This Row],[Reference]],metron,16,FALSE)</f>
        <v>11.01700787401575</v>
      </c>
      <c r="BY1146">
        <f>VLOOKUP(Table3[[#This Row],[Reference]],metron,17,FALSE)</f>
        <v>4.6792332268370611</v>
      </c>
      <c r="BZ1146">
        <f>VLOOKUP(Table3[[#This Row],[Reference]],metron,18,FALSE)</f>
        <v>4.7080804854679013</v>
      </c>
      <c r="CA1146">
        <f>VLOOKUP(Table3[[#This Row],[Reference]],metron,19,FALSE)</f>
        <v>6.5318568802832893</v>
      </c>
      <c r="CB1146">
        <f>VLOOKUP(Table3[[#This Row],[Reference]],metron,20,FALSE)</f>
        <v>6.3089273885478487</v>
      </c>
      <c r="CC1146">
        <f>VLOOKUP(Table3[[#This Row],[Reference]],metron,21,FALSE)</f>
        <v>12.72547770700637</v>
      </c>
      <c r="CD1146">
        <f>VLOOKUP(Table3[[#This Row],[Reference]],metron,22,FALSE)</f>
        <v>13.06847133757962</v>
      </c>
      <c r="CE1146">
        <f>VLOOKUP(Table3[[#This Row],[Reference]],metron,23,FALSE)</f>
        <v>1.6902356902356901</v>
      </c>
      <c r="CF1146">
        <f>VLOOKUP(Table3[[#This Row],[Reference]],metron,24,FALSE)</f>
        <v>1.8050198959289869</v>
      </c>
      <c r="CG1146">
        <f>VLOOKUP(Table3[[#This Row],[Reference]],metron,25,FALSE)</f>
        <v>0.105907560453015</v>
      </c>
      <c r="CH1146">
        <f>VLOOKUP(Table3[[#This Row],[Reference]],metron,26,FALSE)</f>
        <v>0.1141720232629324</v>
      </c>
    </row>
    <row r="1147" spans="1:86" hidden="1" x14ac:dyDescent="0.45">
      <c r="A1147">
        <v>1649289600</v>
      </c>
      <c r="B1147" t="s">
        <v>1666</v>
      </c>
      <c r="C1147" t="s">
        <v>64</v>
      </c>
      <c r="D1147" t="s">
        <v>65</v>
      </c>
      <c r="E1147" t="s">
        <v>705</v>
      </c>
      <c r="F1147" t="s">
        <v>704</v>
      </c>
      <c r="G1147" t="s">
        <v>662</v>
      </c>
      <c r="H1147">
        <v>4</v>
      </c>
      <c r="I1147">
        <v>1.36</v>
      </c>
      <c r="J1147">
        <v>1.07</v>
      </c>
      <c r="K1147">
        <v>1.17</v>
      </c>
      <c r="L1147">
        <v>1.05</v>
      </c>
      <c r="M1147">
        <v>2</v>
      </c>
      <c r="N1147">
        <v>2</v>
      </c>
      <c r="O1147">
        <v>4</v>
      </c>
      <c r="P1147">
        <v>3</v>
      </c>
      <c r="Q1147">
        <v>1</v>
      </c>
      <c r="R1147">
        <v>2</v>
      </c>
      <c r="S1147" t="s">
        <v>1667</v>
      </c>
      <c r="T1147" t="s">
        <v>1668</v>
      </c>
      <c r="U1147">
        <v>2</v>
      </c>
      <c r="V1147">
        <v>3</v>
      </c>
      <c r="W1147">
        <v>3</v>
      </c>
      <c r="X1147">
        <v>0</v>
      </c>
      <c r="Y1147">
        <v>4</v>
      </c>
      <c r="Z1147">
        <v>0</v>
      </c>
      <c r="AA1147">
        <v>2</v>
      </c>
      <c r="AB1147">
        <v>1</v>
      </c>
      <c r="AC1147">
        <v>2</v>
      </c>
      <c r="AD1147">
        <v>2</v>
      </c>
      <c r="AE1147">
        <v>13</v>
      </c>
      <c r="AF1147">
        <v>12</v>
      </c>
      <c r="AG1147">
        <v>5</v>
      </c>
      <c r="AH1147">
        <v>5</v>
      </c>
      <c r="AI1147">
        <v>8</v>
      </c>
      <c r="AJ1147">
        <v>7</v>
      </c>
      <c r="AK1147">
        <v>11</v>
      </c>
      <c r="AL1147">
        <v>12</v>
      </c>
      <c r="AM1147">
        <v>61</v>
      </c>
      <c r="AN1147">
        <v>39</v>
      </c>
      <c r="AO1147">
        <v>1.43</v>
      </c>
      <c r="AP1147">
        <v>1.31</v>
      </c>
      <c r="AQ1147">
        <v>2.7</v>
      </c>
      <c r="AR1147">
        <v>73</v>
      </c>
      <c r="AS1147">
        <v>83</v>
      </c>
      <c r="AT1147">
        <v>60</v>
      </c>
      <c r="AU1147">
        <v>32</v>
      </c>
      <c r="AV1147">
        <v>7</v>
      </c>
      <c r="AW1147">
        <v>49</v>
      </c>
      <c r="AX1147">
        <v>73</v>
      </c>
      <c r="AY1147">
        <v>42</v>
      </c>
      <c r="AZ1147">
        <v>69</v>
      </c>
      <c r="BA1147">
        <v>9.77</v>
      </c>
      <c r="BB1147">
        <v>5.8</v>
      </c>
      <c r="BC1147">
        <v>3.65</v>
      </c>
      <c r="BD1147">
        <v>3.3</v>
      </c>
      <c r="BE1147">
        <v>1.82</v>
      </c>
      <c r="BF1147">
        <f>(1/BC1147+1/BD1147+1/BE1147-1)/3</f>
        <v>4.2151151740192759E-2</v>
      </c>
      <c r="BG1147">
        <f>1/Table3[[#This Row],[odds_ft_home_team_win]]-Table3[[#This Row],[Margin/3]]</f>
        <v>0.23182145099953325</v>
      </c>
      <c r="BH1147">
        <f>1/Table3[[#This Row],[odds_ft_draw]]-Table3[[#This Row],[Margin/3]]</f>
        <v>0.2608791512901103</v>
      </c>
      <c r="BI1147">
        <f>1/Table3[[#This Row],[odds_ft_away_team_win]]-Table3[[#This Row],[Margin/3]]</f>
        <v>0.50729939771035659</v>
      </c>
      <c r="BJ1147">
        <f>MROUND(Table3[[#This Row],[ProbH]]*100,2)/100</f>
        <v>0.24</v>
      </c>
      <c r="BK1147">
        <v>1.28</v>
      </c>
      <c r="BL1147">
        <v>1.92</v>
      </c>
      <c r="BM1147">
        <v>3.13</v>
      </c>
      <c r="BN1147">
        <v>5.95</v>
      </c>
      <c r="BO1147">
        <v>1.67</v>
      </c>
      <c r="BP1147">
        <v>2.08</v>
      </c>
      <c r="BQ1147" t="s">
        <v>723</v>
      </c>
      <c r="BR1147">
        <f>VLOOKUP(Table3[[#This Row],[Reference]],metron,10,FALSE)</f>
        <v>2.6014437689969609</v>
      </c>
      <c r="BS1147">
        <f>VLOOKUP(Table3[[#This Row],[Reference]],metron,11,FALSE)</f>
        <v>1.067249240121581</v>
      </c>
      <c r="BT1147">
        <f>VLOOKUP(Table3[[#This Row],[Reference]],metron,12,FALSE)</f>
        <v>1.53419452887538</v>
      </c>
      <c r="BU1147">
        <f>VLOOKUP(Table3[[#This Row],[Reference]],metron,13,FALSE)</f>
        <v>0.45589353612167299</v>
      </c>
      <c r="BV1147">
        <f>VLOOKUP(Table3[[#This Row],[Reference]],metron,14,FALSE)</f>
        <v>0.65133079847908748</v>
      </c>
      <c r="BW1147">
        <f>VLOOKUP(Table3[[#This Row],[Reference]],metron,15,FALSE)</f>
        <v>10.75886524822695</v>
      </c>
      <c r="BX1147">
        <f>VLOOKUP(Table3[[#This Row],[Reference]],metron,16,FALSE)</f>
        <v>12.46679561573179</v>
      </c>
      <c r="BY1147">
        <f>VLOOKUP(Table3[[#This Row],[Reference]],metron,17,FALSE)</f>
        <v>4.1157347204161248</v>
      </c>
      <c r="BZ1147">
        <f>VLOOKUP(Table3[[#This Row],[Reference]],metron,18,FALSE)</f>
        <v>5.1072821846553964</v>
      </c>
      <c r="CA1147">
        <f>VLOOKUP(Table3[[#This Row],[Reference]],metron,19,FALSE)</f>
        <v>6.6431305278108255</v>
      </c>
      <c r="CB1147">
        <f>VLOOKUP(Table3[[#This Row],[Reference]],metron,20,FALSE)</f>
        <v>7.3595134310763939</v>
      </c>
      <c r="CC1147">
        <f>VLOOKUP(Table3[[#This Row],[Reference]],metron,21,FALSE)</f>
        <v>13.11140235910878</v>
      </c>
      <c r="CD1147">
        <f>VLOOKUP(Table3[[#This Row],[Reference]],metron,22,FALSE)</f>
        <v>12.93184796854522</v>
      </c>
      <c r="CE1147">
        <f>VLOOKUP(Table3[[#This Row],[Reference]],metron,23,FALSE)</f>
        <v>1.8341677096370459</v>
      </c>
      <c r="CF1147">
        <f>VLOOKUP(Table3[[#This Row],[Reference]],metron,24,FALSE)</f>
        <v>1.7903629536921151</v>
      </c>
      <c r="CG1147">
        <f>VLOOKUP(Table3[[#This Row],[Reference]],metron,25,FALSE)</f>
        <v>0.1095118898623279</v>
      </c>
      <c r="CH1147">
        <f>VLOOKUP(Table3[[#This Row],[Reference]],metron,26,FALSE)</f>
        <v>9.3241551939924908E-2</v>
      </c>
    </row>
    <row r="1148" spans="1:86" hidden="1" x14ac:dyDescent="0.45">
      <c r="A1148">
        <v>1649297160</v>
      </c>
      <c r="B1148" t="s">
        <v>1669</v>
      </c>
      <c r="C1148" t="s">
        <v>64</v>
      </c>
      <c r="D1148" t="s">
        <v>65</v>
      </c>
      <c r="E1148" t="s">
        <v>676</v>
      </c>
      <c r="F1148" t="s">
        <v>688</v>
      </c>
      <c r="G1148" t="s">
        <v>1670</v>
      </c>
      <c r="H1148">
        <v>9</v>
      </c>
      <c r="I1148">
        <v>1.5</v>
      </c>
      <c r="J1148">
        <v>1.33</v>
      </c>
      <c r="K1148">
        <v>1.35</v>
      </c>
      <c r="L1148">
        <v>1.25</v>
      </c>
      <c r="M1148">
        <v>1</v>
      </c>
      <c r="N1148">
        <v>1</v>
      </c>
      <c r="O1148">
        <v>2</v>
      </c>
      <c r="P1148">
        <v>0</v>
      </c>
      <c r="Q1148">
        <v>0</v>
      </c>
      <c r="R1148">
        <v>0</v>
      </c>
      <c r="S1148">
        <v>73</v>
      </c>
      <c r="T1148">
        <v>85</v>
      </c>
      <c r="U1148">
        <v>7</v>
      </c>
      <c r="V1148">
        <v>3</v>
      </c>
      <c r="W1148">
        <v>2</v>
      </c>
      <c r="X1148">
        <v>0</v>
      </c>
      <c r="Y1148">
        <v>3</v>
      </c>
      <c r="Z1148">
        <v>0</v>
      </c>
      <c r="AA1148">
        <v>1</v>
      </c>
      <c r="AB1148">
        <v>1</v>
      </c>
      <c r="AC1148">
        <v>1</v>
      </c>
      <c r="AD1148">
        <v>2</v>
      </c>
      <c r="AE1148">
        <v>23</v>
      </c>
      <c r="AF1148">
        <v>12</v>
      </c>
      <c r="AG1148">
        <v>9</v>
      </c>
      <c r="AH1148">
        <v>5</v>
      </c>
      <c r="AI1148">
        <v>14</v>
      </c>
      <c r="AJ1148">
        <v>7</v>
      </c>
      <c r="AK1148">
        <v>12</v>
      </c>
      <c r="AL1148">
        <v>9</v>
      </c>
      <c r="AM1148">
        <v>57</v>
      </c>
      <c r="AN1148">
        <v>43</v>
      </c>
      <c r="AO1148">
        <v>2.4700000000000002</v>
      </c>
      <c r="AP1148">
        <v>1.38</v>
      </c>
      <c r="AQ1148">
        <v>2.17</v>
      </c>
      <c r="AR1148">
        <v>52</v>
      </c>
      <c r="AS1148">
        <v>66</v>
      </c>
      <c r="AT1148">
        <v>41</v>
      </c>
      <c r="AU1148">
        <v>21</v>
      </c>
      <c r="AV1148">
        <v>7</v>
      </c>
      <c r="AW1148">
        <v>21</v>
      </c>
      <c r="AX1148">
        <v>59</v>
      </c>
      <c r="AY1148">
        <v>38</v>
      </c>
      <c r="AZ1148">
        <v>69</v>
      </c>
      <c r="BA1148">
        <v>8.06</v>
      </c>
      <c r="BB1148">
        <v>4.74</v>
      </c>
      <c r="BC1148">
        <v>2.0699999999999998</v>
      </c>
      <c r="BD1148">
        <v>3.35</v>
      </c>
      <c r="BE1148">
        <v>3.35</v>
      </c>
      <c r="BF1148">
        <f>(1/BC1148+1/BD1148+1/BE1148-1)/3</f>
        <v>2.6702237604249241E-2</v>
      </c>
      <c r="BG1148">
        <f>1/Table3[[#This Row],[odds_ft_home_team_win]]-Table3[[#This Row],[Margin/3]]</f>
        <v>0.45638954983536434</v>
      </c>
      <c r="BH1148">
        <f>1/Table3[[#This Row],[odds_ft_draw]]-Table3[[#This Row],[Margin/3]]</f>
        <v>0.27180522508231791</v>
      </c>
      <c r="BI1148">
        <f>1/Table3[[#This Row],[odds_ft_away_team_win]]-Table3[[#This Row],[Margin/3]]</f>
        <v>0.27180522508231791</v>
      </c>
      <c r="BJ1148">
        <f>MROUND(Table3[[#This Row],[ProbH]]*100,2)/100</f>
        <v>0.46</v>
      </c>
      <c r="BK1148">
        <v>1.36</v>
      </c>
      <c r="BL1148">
        <v>2.09</v>
      </c>
      <c r="BM1148">
        <v>3.5</v>
      </c>
      <c r="BN1148">
        <v>7</v>
      </c>
      <c r="BO1148">
        <v>1.85</v>
      </c>
      <c r="BP1148">
        <v>1.85</v>
      </c>
      <c r="BQ1148" t="s">
        <v>680</v>
      </c>
      <c r="BR1148">
        <f>VLOOKUP(Table3[[#This Row],[Reference]],metron,10,FALSE)</f>
        <v>2.5405629139072849</v>
      </c>
      <c r="BS1148">
        <f>VLOOKUP(Table3[[#This Row],[Reference]],metron,11,FALSE)</f>
        <v>1.4888836329233679</v>
      </c>
      <c r="BT1148">
        <f>VLOOKUP(Table3[[#This Row],[Reference]],metron,12,FALSE)</f>
        <v>1.0516792809839171</v>
      </c>
      <c r="BU1148">
        <f>VLOOKUP(Table3[[#This Row],[Reference]],metron,13,FALSE)</f>
        <v>0.64581362346263005</v>
      </c>
      <c r="BV1148">
        <f>VLOOKUP(Table3[[#This Row],[Reference]],metron,14,FALSE)</f>
        <v>0.45364238410596031</v>
      </c>
      <c r="BW1148">
        <f>VLOOKUP(Table3[[#This Row],[Reference]],metron,15,FALSE)</f>
        <v>12.686892177589851</v>
      </c>
      <c r="BX1148">
        <f>VLOOKUP(Table3[[#This Row],[Reference]],metron,16,FALSE)</f>
        <v>9.8059196617336148</v>
      </c>
      <c r="BY1148">
        <f>VLOOKUP(Table3[[#This Row],[Reference]],metron,17,FALSE)</f>
        <v>5.3198121263877027</v>
      </c>
      <c r="BZ1148">
        <f>VLOOKUP(Table3[[#This Row],[Reference]],metron,18,FALSE)</f>
        <v>4.0954312553373189</v>
      </c>
      <c r="CA1148">
        <f>VLOOKUP(Table3[[#This Row],[Reference]],metron,19,FALSE)</f>
        <v>7.3670800512021479</v>
      </c>
      <c r="CB1148">
        <f>VLOOKUP(Table3[[#This Row],[Reference]],metron,20,FALSE)</f>
        <v>5.710488406396296</v>
      </c>
      <c r="CC1148">
        <f>VLOOKUP(Table3[[#This Row],[Reference]],metron,21,FALSE)</f>
        <v>13.0488908033599</v>
      </c>
      <c r="CD1148">
        <f>VLOOKUP(Table3[[#This Row],[Reference]],metron,22,FALSE)</f>
        <v>13.714839543398661</v>
      </c>
      <c r="CE1148">
        <f>VLOOKUP(Table3[[#This Row],[Reference]],metron,23,FALSE)</f>
        <v>1.567523459812322</v>
      </c>
      <c r="CF1148">
        <f>VLOOKUP(Table3[[#This Row],[Reference]],metron,24,FALSE)</f>
        <v>1.951040391676867</v>
      </c>
      <c r="CG1148">
        <f>VLOOKUP(Table3[[#This Row],[Reference]],metron,25,FALSE)</f>
        <v>8.3027335781313744E-2</v>
      </c>
      <c r="CH1148">
        <f>VLOOKUP(Table3[[#This Row],[Reference]],metron,26,FALSE)</f>
        <v>0.13117095063239501</v>
      </c>
    </row>
    <row r="1149" spans="1:86" hidden="1" x14ac:dyDescent="0.45">
      <c r="A1149">
        <v>1649376000</v>
      </c>
      <c r="B1149" t="s">
        <v>1671</v>
      </c>
      <c r="C1149" t="s">
        <v>64</v>
      </c>
      <c r="D1149" t="s">
        <v>65</v>
      </c>
      <c r="E1149" t="s">
        <v>693</v>
      </c>
      <c r="F1149" t="s">
        <v>661</v>
      </c>
      <c r="G1149" t="s">
        <v>65</v>
      </c>
      <c r="H1149">
        <v>9</v>
      </c>
      <c r="I1149">
        <v>1.62</v>
      </c>
      <c r="J1149">
        <v>1.6</v>
      </c>
      <c r="K1149">
        <v>1.89</v>
      </c>
      <c r="L1149">
        <v>1.48</v>
      </c>
      <c r="M1149">
        <v>2</v>
      </c>
      <c r="N1149">
        <v>1</v>
      </c>
      <c r="O1149">
        <v>3</v>
      </c>
      <c r="P1149">
        <v>0</v>
      </c>
      <c r="Q1149">
        <v>0</v>
      </c>
      <c r="R1149">
        <v>0</v>
      </c>
      <c r="S1149" t="s">
        <v>1672</v>
      </c>
      <c r="T1149">
        <v>65</v>
      </c>
      <c r="U1149">
        <v>5</v>
      </c>
      <c r="V1149">
        <v>3</v>
      </c>
      <c r="W1149">
        <v>1</v>
      </c>
      <c r="X1149">
        <v>0</v>
      </c>
      <c r="Y1149">
        <v>2</v>
      </c>
      <c r="Z1149">
        <v>0</v>
      </c>
      <c r="AA1149">
        <v>0</v>
      </c>
      <c r="AB1149">
        <v>1</v>
      </c>
      <c r="AC1149">
        <v>2</v>
      </c>
      <c r="AD1149">
        <v>0</v>
      </c>
      <c r="AE1149">
        <v>19</v>
      </c>
      <c r="AF1149">
        <v>7</v>
      </c>
      <c r="AG1149">
        <v>9</v>
      </c>
      <c r="AH1149">
        <v>3</v>
      </c>
      <c r="AI1149">
        <v>10</v>
      </c>
      <c r="AJ1149">
        <v>4</v>
      </c>
      <c r="AK1149">
        <v>9</v>
      </c>
      <c r="AL1149">
        <v>10</v>
      </c>
      <c r="AM1149">
        <v>45</v>
      </c>
      <c r="AN1149">
        <v>55</v>
      </c>
      <c r="AO1149">
        <v>2.08</v>
      </c>
      <c r="AP1149">
        <v>0.97</v>
      </c>
      <c r="AQ1149">
        <v>2.5499999999999998</v>
      </c>
      <c r="AR1149">
        <v>65</v>
      </c>
      <c r="AS1149">
        <v>81</v>
      </c>
      <c r="AT1149">
        <v>53</v>
      </c>
      <c r="AU1149">
        <v>22</v>
      </c>
      <c r="AV1149">
        <v>4</v>
      </c>
      <c r="AW1149">
        <v>43</v>
      </c>
      <c r="AX1149">
        <v>79</v>
      </c>
      <c r="AY1149">
        <v>34</v>
      </c>
      <c r="AZ1149">
        <v>78</v>
      </c>
      <c r="BA1149">
        <v>9.43</v>
      </c>
      <c r="BB1149">
        <v>4.2699999999999996</v>
      </c>
      <c r="BC1149">
        <v>2.4500000000000002</v>
      </c>
      <c r="BD1149">
        <v>3.15</v>
      </c>
      <c r="BE1149">
        <v>2.7</v>
      </c>
      <c r="BF1149">
        <f>(1/BC1149+1/BD1149+1/BE1149-1)/3</f>
        <v>3.1997984378936785E-2</v>
      </c>
      <c r="BG1149">
        <f>1/Table3[[#This Row],[odds_ft_home_team_win]]-Table3[[#This Row],[Margin/3]]</f>
        <v>0.3761652809271856</v>
      </c>
      <c r="BH1149">
        <f>1/Table3[[#This Row],[odds_ft_draw]]-Table3[[#This Row],[Margin/3]]</f>
        <v>0.28546233308138064</v>
      </c>
      <c r="BI1149">
        <f>1/Table3[[#This Row],[odds_ft_away_team_win]]-Table3[[#This Row],[Margin/3]]</f>
        <v>0.33837238599143354</v>
      </c>
      <c r="BJ1149">
        <f>MROUND(Table3[[#This Row],[ProbH]]*100,2)/100</f>
        <v>0.38</v>
      </c>
      <c r="BK1149">
        <v>1.3</v>
      </c>
      <c r="BL1149">
        <v>1.75</v>
      </c>
      <c r="BM1149">
        <v>3.25</v>
      </c>
      <c r="BN1149">
        <v>6</v>
      </c>
      <c r="BO1149">
        <v>1.73</v>
      </c>
      <c r="BP1149">
        <v>2</v>
      </c>
      <c r="BQ1149" t="s">
        <v>698</v>
      </c>
      <c r="BR1149">
        <f>VLOOKUP(Table3[[#This Row],[Reference]],metron,10,FALSE)</f>
        <v>2.4900895140664963</v>
      </c>
      <c r="BS1149">
        <f>VLOOKUP(Table3[[#This Row],[Reference]],metron,11,FALSE)</f>
        <v>1.330562659846547</v>
      </c>
      <c r="BT1149">
        <f>VLOOKUP(Table3[[#This Row],[Reference]],metron,12,FALSE)</f>
        <v>1.1595268542199491</v>
      </c>
      <c r="BU1149">
        <f>VLOOKUP(Table3[[#This Row],[Reference]],metron,13,FALSE)</f>
        <v>0.59053607588191415</v>
      </c>
      <c r="BV1149">
        <f>VLOOKUP(Table3[[#This Row],[Reference]],metron,14,FALSE)</f>
        <v>0.50069274219332838</v>
      </c>
      <c r="BW1149">
        <f>VLOOKUP(Table3[[#This Row],[Reference]],metron,15,FALSE)</f>
        <v>11.79715236686391</v>
      </c>
      <c r="BX1149">
        <f>VLOOKUP(Table3[[#This Row],[Reference]],metron,16,FALSE)</f>
        <v>10.317122781065089</v>
      </c>
      <c r="BY1149">
        <f>VLOOKUP(Table3[[#This Row],[Reference]],metron,17,FALSE)</f>
        <v>5.0637025966747622</v>
      </c>
      <c r="BZ1149">
        <f>VLOOKUP(Table3[[#This Row],[Reference]],metron,18,FALSE)</f>
        <v>4.4674014571268454</v>
      </c>
      <c r="CA1149">
        <f>VLOOKUP(Table3[[#This Row],[Reference]],metron,19,FALSE)</f>
        <v>6.7334497701891483</v>
      </c>
      <c r="CB1149">
        <f>VLOOKUP(Table3[[#This Row],[Reference]],metron,20,FALSE)</f>
        <v>5.849721323938244</v>
      </c>
      <c r="CC1149">
        <f>VLOOKUP(Table3[[#This Row],[Reference]],metron,21,FALSE)</f>
        <v>12.89644194756554</v>
      </c>
      <c r="CD1149">
        <f>VLOOKUP(Table3[[#This Row],[Reference]],metron,22,FALSE)</f>
        <v>13.3434456928839</v>
      </c>
      <c r="CE1149">
        <f>VLOOKUP(Table3[[#This Row],[Reference]],metron,23,FALSE)</f>
        <v>1.6144382124117971</v>
      </c>
      <c r="CF1149">
        <f>VLOOKUP(Table3[[#This Row],[Reference]],metron,24,FALSE)</f>
        <v>1.9032024606477289</v>
      </c>
      <c r="CG1149">
        <f>VLOOKUP(Table3[[#This Row],[Reference]],metron,25,FALSE)</f>
        <v>9.372172969060974E-2</v>
      </c>
      <c r="CH1149">
        <f>VLOOKUP(Table3[[#This Row],[Reference]],metron,26,FALSE)</f>
        <v>0.11669983716301791</v>
      </c>
    </row>
    <row r="1150" spans="1:86" hidden="1" x14ac:dyDescent="0.45">
      <c r="A1150">
        <v>1649383200</v>
      </c>
      <c r="B1150" t="s">
        <v>1673</v>
      </c>
      <c r="C1150" t="s">
        <v>64</v>
      </c>
      <c r="D1150" t="s">
        <v>65</v>
      </c>
      <c r="E1150" t="s">
        <v>677</v>
      </c>
      <c r="F1150" t="s">
        <v>660</v>
      </c>
      <c r="G1150" t="s">
        <v>731</v>
      </c>
      <c r="H1150">
        <v>13</v>
      </c>
      <c r="I1150">
        <v>1.53</v>
      </c>
      <c r="J1150">
        <v>1.27</v>
      </c>
      <c r="K1150">
        <v>1.55</v>
      </c>
      <c r="L1150">
        <v>1.28</v>
      </c>
      <c r="M1150">
        <v>2</v>
      </c>
      <c r="N1150">
        <v>1</v>
      </c>
      <c r="O1150">
        <v>3</v>
      </c>
      <c r="P1150">
        <v>1</v>
      </c>
      <c r="Q1150">
        <v>1</v>
      </c>
      <c r="R1150">
        <v>0</v>
      </c>
      <c r="S1150" t="s">
        <v>1674</v>
      </c>
      <c r="T1150">
        <v>49</v>
      </c>
      <c r="U1150">
        <v>5</v>
      </c>
      <c r="V1150">
        <v>5</v>
      </c>
      <c r="W1150">
        <v>0</v>
      </c>
      <c r="X1150">
        <v>0</v>
      </c>
      <c r="Y1150">
        <v>2</v>
      </c>
      <c r="Z1150">
        <v>0</v>
      </c>
      <c r="AA1150">
        <v>0</v>
      </c>
      <c r="AB1150">
        <v>0</v>
      </c>
      <c r="AC1150">
        <v>1</v>
      </c>
      <c r="AD1150">
        <v>1</v>
      </c>
      <c r="AE1150">
        <v>20</v>
      </c>
      <c r="AF1150">
        <v>14</v>
      </c>
      <c r="AG1150">
        <v>9</v>
      </c>
      <c r="AH1150">
        <v>7</v>
      </c>
      <c r="AI1150">
        <v>11</v>
      </c>
      <c r="AJ1150">
        <v>7</v>
      </c>
      <c r="AK1150">
        <v>7</v>
      </c>
      <c r="AL1150">
        <v>17</v>
      </c>
      <c r="AM1150">
        <v>49</v>
      </c>
      <c r="AN1150">
        <v>51</v>
      </c>
      <c r="AO1150">
        <v>2.23</v>
      </c>
      <c r="AP1150">
        <v>1.56</v>
      </c>
      <c r="AQ1150">
        <v>1.87</v>
      </c>
      <c r="AR1150">
        <v>39</v>
      </c>
      <c r="AS1150">
        <v>60</v>
      </c>
      <c r="AT1150">
        <v>33</v>
      </c>
      <c r="AU1150">
        <v>7</v>
      </c>
      <c r="AV1150">
        <v>4</v>
      </c>
      <c r="AW1150">
        <v>13</v>
      </c>
      <c r="AX1150">
        <v>51</v>
      </c>
      <c r="AY1150">
        <v>42</v>
      </c>
      <c r="AZ1150">
        <v>78</v>
      </c>
      <c r="BA1150">
        <v>8.98</v>
      </c>
      <c r="BB1150">
        <v>5.4</v>
      </c>
      <c r="BC1150">
        <v>1.96</v>
      </c>
      <c r="BD1150">
        <v>3</v>
      </c>
      <c r="BE1150">
        <v>4.2</v>
      </c>
      <c r="BF1150">
        <f>(1/BC1150+1/BD1150+1/BE1150-1)/3</f>
        <v>2.7210884353741527E-2</v>
      </c>
      <c r="BG1150">
        <f>1/Table3[[#This Row],[odds_ft_home_team_win]]-Table3[[#This Row],[Margin/3]]</f>
        <v>0.48299319727891155</v>
      </c>
      <c r="BH1150">
        <f>1/Table3[[#This Row],[odds_ft_draw]]-Table3[[#This Row],[Margin/3]]</f>
        <v>0.30612244897959179</v>
      </c>
      <c r="BI1150">
        <f>1/Table3[[#This Row],[odds_ft_away_team_win]]-Table3[[#This Row],[Margin/3]]</f>
        <v>0.21088435374149656</v>
      </c>
      <c r="BJ1150">
        <f>MROUND(Table3[[#This Row],[ProbH]]*100,2)/100</f>
        <v>0.48</v>
      </c>
      <c r="BK1150">
        <v>1.52</v>
      </c>
      <c r="BL1150">
        <v>1.74</v>
      </c>
      <c r="BM1150">
        <v>3</v>
      </c>
      <c r="BN1150">
        <v>5.5</v>
      </c>
      <c r="BO1150">
        <v>1.73</v>
      </c>
      <c r="BP1150">
        <v>2</v>
      </c>
      <c r="BQ1150" t="s">
        <v>733</v>
      </c>
      <c r="BR1150">
        <f>VLOOKUP(Table3[[#This Row],[Reference]],metron,10,FALSE)</f>
        <v>2.5271929824561399</v>
      </c>
      <c r="BS1150">
        <f>VLOOKUP(Table3[[#This Row],[Reference]],metron,11,FALSE)</f>
        <v>1.510877192982456</v>
      </c>
      <c r="BT1150">
        <f>VLOOKUP(Table3[[#This Row],[Reference]],metron,12,FALSE)</f>
        <v>1.0163157894736841</v>
      </c>
      <c r="BU1150">
        <f>VLOOKUP(Table3[[#This Row],[Reference]],metron,13,FALSE)</f>
        <v>0.67350877192982461</v>
      </c>
      <c r="BV1150">
        <f>VLOOKUP(Table3[[#This Row],[Reference]],metron,14,FALSE)</f>
        <v>0.4442105263157895</v>
      </c>
      <c r="BW1150">
        <f>VLOOKUP(Table3[[#This Row],[Reference]],metron,15,FALSE)</f>
        <v>12.80980392156863</v>
      </c>
      <c r="BX1150">
        <f>VLOOKUP(Table3[[#This Row],[Reference]],metron,16,FALSE)</f>
        <v>9.6872549019607845</v>
      </c>
      <c r="BY1150">
        <f>VLOOKUP(Table3[[#This Row],[Reference]],metron,17,FALSE)</f>
        <v>5.6491169610129957</v>
      </c>
      <c r="BZ1150">
        <f>VLOOKUP(Table3[[#This Row],[Reference]],metron,18,FALSE)</f>
        <v>4.1379540153282237</v>
      </c>
      <c r="CA1150">
        <f>VLOOKUP(Table3[[#This Row],[Reference]],metron,19,FALSE)</f>
        <v>7.1606869605556343</v>
      </c>
      <c r="CB1150">
        <f>VLOOKUP(Table3[[#This Row],[Reference]],metron,20,FALSE)</f>
        <v>5.5493008866325608</v>
      </c>
      <c r="CC1150">
        <f>VLOOKUP(Table3[[#This Row],[Reference]],metron,21,FALSE)</f>
        <v>12.9029029029029</v>
      </c>
      <c r="CD1150">
        <f>VLOOKUP(Table3[[#This Row],[Reference]],metron,22,FALSE)</f>
        <v>13.75508842175509</v>
      </c>
      <c r="CE1150">
        <f>VLOOKUP(Table3[[#This Row],[Reference]],metron,23,FALSE)</f>
        <v>1.5287356321839081</v>
      </c>
      <c r="CF1150">
        <f>VLOOKUP(Table3[[#This Row],[Reference]],metron,24,FALSE)</f>
        <v>1.9664750957854411</v>
      </c>
      <c r="CG1150">
        <f>VLOOKUP(Table3[[#This Row],[Reference]],metron,25,FALSE)</f>
        <v>8.8441890166028103E-2</v>
      </c>
      <c r="CH1150">
        <f>VLOOKUP(Table3[[#This Row],[Reference]],metron,26,FALSE)</f>
        <v>0.13409961685823751</v>
      </c>
    </row>
    <row r="1151" spans="1:86" hidden="1" x14ac:dyDescent="0.45">
      <c r="A1151">
        <v>1649462400</v>
      </c>
      <c r="B1151" t="s">
        <v>1675</v>
      </c>
      <c r="C1151" t="s">
        <v>64</v>
      </c>
      <c r="D1151" t="s">
        <v>65</v>
      </c>
      <c r="E1151" t="s">
        <v>700</v>
      </c>
      <c r="F1151" t="s">
        <v>682</v>
      </c>
      <c r="G1151" t="s">
        <v>996</v>
      </c>
      <c r="H1151">
        <v>13</v>
      </c>
      <c r="I1151">
        <v>1.53</v>
      </c>
      <c r="J1151">
        <v>1.29</v>
      </c>
      <c r="K1151">
        <v>1.38</v>
      </c>
      <c r="L1151">
        <v>1.1000000000000001</v>
      </c>
      <c r="M1151">
        <v>2</v>
      </c>
      <c r="N1151">
        <v>2</v>
      </c>
      <c r="O1151">
        <v>4</v>
      </c>
      <c r="P1151">
        <v>3</v>
      </c>
      <c r="Q1151">
        <v>2</v>
      </c>
      <c r="R1151">
        <v>1</v>
      </c>
      <c r="S1151" t="s">
        <v>1676</v>
      </c>
      <c r="T1151" t="s">
        <v>1677</v>
      </c>
      <c r="U1151">
        <v>2</v>
      </c>
      <c r="V1151">
        <v>6</v>
      </c>
      <c r="W1151">
        <v>4</v>
      </c>
      <c r="X1151">
        <v>0</v>
      </c>
      <c r="Y1151">
        <v>2</v>
      </c>
      <c r="Z1151">
        <v>0</v>
      </c>
      <c r="AA1151">
        <v>1</v>
      </c>
      <c r="AB1151">
        <v>3</v>
      </c>
      <c r="AC1151">
        <v>0</v>
      </c>
      <c r="AD1151">
        <v>2</v>
      </c>
      <c r="AE1151">
        <v>7</v>
      </c>
      <c r="AF1151">
        <v>11</v>
      </c>
      <c r="AG1151">
        <v>6</v>
      </c>
      <c r="AH1151">
        <v>5</v>
      </c>
      <c r="AI1151">
        <v>1</v>
      </c>
      <c r="AJ1151">
        <v>6</v>
      </c>
      <c r="AK1151">
        <v>15</v>
      </c>
      <c r="AL1151">
        <v>9</v>
      </c>
      <c r="AM1151">
        <v>45</v>
      </c>
      <c r="AN1151">
        <v>55</v>
      </c>
      <c r="AO1151">
        <v>1.1000000000000001</v>
      </c>
      <c r="AP1151">
        <v>1.21</v>
      </c>
      <c r="AQ1151">
        <v>2.38</v>
      </c>
      <c r="AR1151">
        <v>59</v>
      </c>
      <c r="AS1151">
        <v>74</v>
      </c>
      <c r="AT1151">
        <v>44</v>
      </c>
      <c r="AU1151">
        <v>24</v>
      </c>
      <c r="AV1151">
        <v>3</v>
      </c>
      <c r="AW1151">
        <v>29</v>
      </c>
      <c r="AX1151">
        <v>62</v>
      </c>
      <c r="AY1151">
        <v>38</v>
      </c>
      <c r="AZ1151">
        <v>85</v>
      </c>
      <c r="BA1151">
        <v>9</v>
      </c>
      <c r="BB1151">
        <v>5.65</v>
      </c>
      <c r="BC1151">
        <v>2.0499999999999998</v>
      </c>
      <c r="BD1151">
        <v>3.3</v>
      </c>
      <c r="BE1151">
        <v>3.25</v>
      </c>
      <c r="BF1151">
        <f>(1/BC1151+1/BD1151+1/BE1151-1)/3</f>
        <v>3.2842496257130392E-2</v>
      </c>
      <c r="BG1151">
        <f>1/Table3[[#This Row],[odds_ft_home_team_win]]-Table3[[#This Row],[Margin/3]]</f>
        <v>0.45496238179165016</v>
      </c>
      <c r="BH1151">
        <f>1/Table3[[#This Row],[odds_ft_draw]]-Table3[[#This Row],[Margin/3]]</f>
        <v>0.27018780677317267</v>
      </c>
      <c r="BI1151">
        <f>1/Table3[[#This Row],[odds_ft_away_team_win]]-Table3[[#This Row],[Margin/3]]</f>
        <v>0.27484981143517734</v>
      </c>
      <c r="BJ1151">
        <f>MROUND(Table3[[#This Row],[ProbH]]*100,2)/100</f>
        <v>0.46</v>
      </c>
      <c r="BK1151">
        <v>1.29</v>
      </c>
      <c r="BL1151">
        <v>1.91</v>
      </c>
      <c r="BM1151">
        <v>3</v>
      </c>
      <c r="BN1151">
        <v>5.5</v>
      </c>
      <c r="BO1151">
        <v>1.7</v>
      </c>
      <c r="BP1151">
        <v>2.0499999999999998</v>
      </c>
      <c r="BQ1151" t="s">
        <v>711</v>
      </c>
      <c r="BR1151">
        <f>VLOOKUP(Table3[[#This Row],[Reference]],metron,10,FALSE)</f>
        <v>2.5405629139072849</v>
      </c>
      <c r="BS1151">
        <f>VLOOKUP(Table3[[#This Row],[Reference]],metron,11,FALSE)</f>
        <v>1.4888836329233679</v>
      </c>
      <c r="BT1151">
        <f>VLOOKUP(Table3[[#This Row],[Reference]],metron,12,FALSE)</f>
        <v>1.0516792809839171</v>
      </c>
      <c r="BU1151">
        <f>VLOOKUP(Table3[[#This Row],[Reference]],metron,13,FALSE)</f>
        <v>0.64581362346263005</v>
      </c>
      <c r="BV1151">
        <f>VLOOKUP(Table3[[#This Row],[Reference]],metron,14,FALSE)</f>
        <v>0.45364238410596031</v>
      </c>
      <c r="BW1151">
        <f>VLOOKUP(Table3[[#This Row],[Reference]],metron,15,FALSE)</f>
        <v>12.686892177589851</v>
      </c>
      <c r="BX1151">
        <f>VLOOKUP(Table3[[#This Row],[Reference]],metron,16,FALSE)</f>
        <v>9.8059196617336148</v>
      </c>
      <c r="BY1151">
        <f>VLOOKUP(Table3[[#This Row],[Reference]],metron,17,FALSE)</f>
        <v>5.3198121263877027</v>
      </c>
      <c r="BZ1151">
        <f>VLOOKUP(Table3[[#This Row],[Reference]],metron,18,FALSE)</f>
        <v>4.0954312553373189</v>
      </c>
      <c r="CA1151">
        <f>VLOOKUP(Table3[[#This Row],[Reference]],metron,19,FALSE)</f>
        <v>7.3670800512021479</v>
      </c>
      <c r="CB1151">
        <f>VLOOKUP(Table3[[#This Row],[Reference]],metron,20,FALSE)</f>
        <v>5.710488406396296</v>
      </c>
      <c r="CC1151">
        <f>VLOOKUP(Table3[[#This Row],[Reference]],metron,21,FALSE)</f>
        <v>13.0488908033599</v>
      </c>
      <c r="CD1151">
        <f>VLOOKUP(Table3[[#This Row],[Reference]],metron,22,FALSE)</f>
        <v>13.714839543398661</v>
      </c>
      <c r="CE1151">
        <f>VLOOKUP(Table3[[#This Row],[Reference]],metron,23,FALSE)</f>
        <v>1.567523459812322</v>
      </c>
      <c r="CF1151">
        <f>VLOOKUP(Table3[[#This Row],[Reference]],metron,24,FALSE)</f>
        <v>1.951040391676867</v>
      </c>
      <c r="CG1151">
        <f>VLOOKUP(Table3[[#This Row],[Reference]],metron,25,FALSE)</f>
        <v>8.3027335781313744E-2</v>
      </c>
      <c r="CH1151">
        <f>VLOOKUP(Table3[[#This Row],[Reference]],metron,26,FALSE)</f>
        <v>0.13117095063239501</v>
      </c>
    </row>
    <row r="1152" spans="1:86" hidden="1" x14ac:dyDescent="0.45">
      <c r="A1152">
        <v>1649469600</v>
      </c>
      <c r="B1152" t="s">
        <v>1678</v>
      </c>
      <c r="C1152" t="s">
        <v>64</v>
      </c>
      <c r="D1152" t="s">
        <v>65</v>
      </c>
      <c r="E1152" t="s">
        <v>699</v>
      </c>
      <c r="F1152" t="s">
        <v>671</v>
      </c>
      <c r="G1152" t="s">
        <v>725</v>
      </c>
      <c r="H1152">
        <v>13</v>
      </c>
      <c r="I1152">
        <v>1.57</v>
      </c>
      <c r="J1152">
        <v>1.36</v>
      </c>
      <c r="K1152">
        <v>1.71</v>
      </c>
      <c r="L1152">
        <v>1.5</v>
      </c>
      <c r="M1152">
        <v>1</v>
      </c>
      <c r="N1152">
        <v>1</v>
      </c>
      <c r="O1152">
        <v>2</v>
      </c>
      <c r="P1152">
        <v>1</v>
      </c>
      <c r="Q1152">
        <v>1</v>
      </c>
      <c r="R1152">
        <v>0</v>
      </c>
      <c r="S1152">
        <v>39</v>
      </c>
      <c r="T1152">
        <v>46</v>
      </c>
      <c r="U1152">
        <v>4</v>
      </c>
      <c r="V1152">
        <v>5</v>
      </c>
      <c r="W1152">
        <v>3</v>
      </c>
      <c r="X1152">
        <v>0</v>
      </c>
      <c r="Y1152">
        <v>5</v>
      </c>
      <c r="Z1152">
        <v>0</v>
      </c>
      <c r="AA1152">
        <v>1</v>
      </c>
      <c r="AB1152">
        <v>2</v>
      </c>
      <c r="AC1152">
        <v>2</v>
      </c>
      <c r="AD1152">
        <v>3</v>
      </c>
      <c r="AE1152">
        <v>14</v>
      </c>
      <c r="AF1152">
        <v>13</v>
      </c>
      <c r="AG1152">
        <v>5</v>
      </c>
      <c r="AH1152">
        <v>6</v>
      </c>
      <c r="AI1152">
        <v>9</v>
      </c>
      <c r="AJ1152">
        <v>7</v>
      </c>
      <c r="AK1152">
        <v>13</v>
      </c>
      <c r="AL1152">
        <v>15</v>
      </c>
      <c r="AM1152">
        <v>52</v>
      </c>
      <c r="AN1152">
        <v>48</v>
      </c>
      <c r="AO1152">
        <v>1.56</v>
      </c>
      <c r="AP1152">
        <v>1.48</v>
      </c>
      <c r="AQ1152">
        <v>2.54</v>
      </c>
      <c r="AR1152">
        <v>64</v>
      </c>
      <c r="AS1152">
        <v>72</v>
      </c>
      <c r="AT1152">
        <v>54</v>
      </c>
      <c r="AU1152">
        <v>25</v>
      </c>
      <c r="AV1152">
        <v>7</v>
      </c>
      <c r="AW1152">
        <v>43</v>
      </c>
      <c r="AX1152">
        <v>79</v>
      </c>
      <c r="AY1152">
        <v>36</v>
      </c>
      <c r="AZ1152">
        <v>65</v>
      </c>
      <c r="BA1152">
        <v>5.64</v>
      </c>
      <c r="BB1152">
        <v>6.21</v>
      </c>
      <c r="BC1152">
        <v>2.9</v>
      </c>
      <c r="BD1152">
        <v>3.1</v>
      </c>
      <c r="BE1152">
        <v>2.2999999999999998</v>
      </c>
      <c r="BF1152">
        <f>(1/BC1152+1/BD1152+1/BE1152-1)/3</f>
        <v>3.4063613354613054E-2</v>
      </c>
      <c r="BG1152">
        <f>1/Table3[[#This Row],[odds_ft_home_team_win]]-Table3[[#This Row],[Margin/3]]</f>
        <v>0.31076397285228352</v>
      </c>
      <c r="BH1152">
        <f>1/Table3[[#This Row],[odds_ft_draw]]-Table3[[#This Row],[Margin/3]]</f>
        <v>0.28851703180667726</v>
      </c>
      <c r="BI1152">
        <f>1/Table3[[#This Row],[odds_ft_away_team_win]]-Table3[[#This Row],[Margin/3]]</f>
        <v>0.40071899534103916</v>
      </c>
      <c r="BJ1152">
        <f>MROUND(Table3[[#This Row],[ProbH]]*100,2)/100</f>
        <v>0.32</v>
      </c>
      <c r="BK1152">
        <v>0</v>
      </c>
      <c r="BL1152">
        <v>2.38</v>
      </c>
      <c r="BM1152">
        <v>0</v>
      </c>
      <c r="BN1152">
        <v>0</v>
      </c>
      <c r="BO1152">
        <v>0</v>
      </c>
      <c r="BP1152">
        <v>0</v>
      </c>
      <c r="BQ1152" t="s">
        <v>702</v>
      </c>
      <c r="BR1152">
        <f>VLOOKUP(Table3[[#This Row],[Reference]],metron,10,FALSE)</f>
        <v>2.5313454284174597</v>
      </c>
      <c r="BS1152">
        <f>VLOOKUP(Table3[[#This Row],[Reference]],metron,11,FALSE)</f>
        <v>1.210167055864918</v>
      </c>
      <c r="BT1152">
        <f>VLOOKUP(Table3[[#This Row],[Reference]],metron,12,FALSE)</f>
        <v>1.3211783725525419</v>
      </c>
      <c r="BU1152">
        <f>VLOOKUP(Table3[[#This Row],[Reference]],metron,13,FALSE)</f>
        <v>0.53135669362084459</v>
      </c>
      <c r="BV1152">
        <f>VLOOKUP(Table3[[#This Row],[Reference]],metron,14,FALSE)</f>
        <v>0.55633423180592989</v>
      </c>
      <c r="BW1152">
        <f>VLOOKUP(Table3[[#This Row],[Reference]],metron,15,FALSE)</f>
        <v>11.21109010712035</v>
      </c>
      <c r="BX1152">
        <f>VLOOKUP(Table3[[#This Row],[Reference]],metron,16,FALSE)</f>
        <v>11.01700787401575</v>
      </c>
      <c r="BY1152">
        <f>VLOOKUP(Table3[[#This Row],[Reference]],metron,17,FALSE)</f>
        <v>4.6792332268370611</v>
      </c>
      <c r="BZ1152">
        <f>VLOOKUP(Table3[[#This Row],[Reference]],metron,18,FALSE)</f>
        <v>4.7080804854679013</v>
      </c>
      <c r="CA1152">
        <f>VLOOKUP(Table3[[#This Row],[Reference]],metron,19,FALSE)</f>
        <v>6.5318568802832893</v>
      </c>
      <c r="CB1152">
        <f>VLOOKUP(Table3[[#This Row],[Reference]],metron,20,FALSE)</f>
        <v>6.3089273885478487</v>
      </c>
      <c r="CC1152">
        <f>VLOOKUP(Table3[[#This Row],[Reference]],metron,21,FALSE)</f>
        <v>12.72547770700637</v>
      </c>
      <c r="CD1152">
        <f>VLOOKUP(Table3[[#This Row],[Reference]],metron,22,FALSE)</f>
        <v>13.06847133757962</v>
      </c>
      <c r="CE1152">
        <f>VLOOKUP(Table3[[#This Row],[Reference]],metron,23,FALSE)</f>
        <v>1.6902356902356901</v>
      </c>
      <c r="CF1152">
        <f>VLOOKUP(Table3[[#This Row],[Reference]],metron,24,FALSE)</f>
        <v>1.8050198959289869</v>
      </c>
      <c r="CG1152">
        <f>VLOOKUP(Table3[[#This Row],[Reference]],metron,25,FALSE)</f>
        <v>0.105907560453015</v>
      </c>
      <c r="CH1152">
        <f>VLOOKUP(Table3[[#This Row],[Reference]],metron,26,FALSE)</f>
        <v>0.1141720232629324</v>
      </c>
    </row>
    <row r="1153" spans="1:86" hidden="1" x14ac:dyDescent="0.45">
      <c r="A1153">
        <v>1649541600</v>
      </c>
      <c r="B1153" t="s">
        <v>1679</v>
      </c>
      <c r="C1153" t="s">
        <v>64</v>
      </c>
      <c r="D1153" t="s">
        <v>65</v>
      </c>
      <c r="E1153" t="s">
        <v>688</v>
      </c>
      <c r="F1153" t="s">
        <v>667</v>
      </c>
      <c r="G1153" t="s">
        <v>760</v>
      </c>
      <c r="H1153">
        <v>13</v>
      </c>
      <c r="I1153">
        <v>0.93</v>
      </c>
      <c r="J1153">
        <v>1.59</v>
      </c>
      <c r="K1153">
        <v>1.1100000000000001</v>
      </c>
      <c r="L1153">
        <v>1.4</v>
      </c>
      <c r="M1153">
        <v>2</v>
      </c>
      <c r="N1153">
        <v>0</v>
      </c>
      <c r="O1153">
        <v>2</v>
      </c>
      <c r="P1153">
        <v>1</v>
      </c>
      <c r="Q1153">
        <v>1</v>
      </c>
      <c r="R1153">
        <v>0</v>
      </c>
      <c r="S1153" t="s">
        <v>1680</v>
      </c>
      <c r="U1153">
        <v>3</v>
      </c>
      <c r="V1153">
        <v>7</v>
      </c>
      <c r="W1153">
        <v>2</v>
      </c>
      <c r="X1153">
        <v>0</v>
      </c>
      <c r="Y1153">
        <v>3</v>
      </c>
      <c r="Z1153">
        <v>0</v>
      </c>
      <c r="AA1153">
        <v>1</v>
      </c>
      <c r="AB1153">
        <v>1</v>
      </c>
      <c r="AC1153">
        <v>1</v>
      </c>
      <c r="AD1153">
        <v>2</v>
      </c>
      <c r="AE1153">
        <v>16</v>
      </c>
      <c r="AF1153">
        <v>15</v>
      </c>
      <c r="AG1153">
        <v>6</v>
      </c>
      <c r="AH1153">
        <v>4</v>
      </c>
      <c r="AI1153">
        <v>10</v>
      </c>
      <c r="AJ1153">
        <v>11</v>
      </c>
      <c r="AK1153">
        <v>14</v>
      </c>
      <c r="AL1153">
        <v>9</v>
      </c>
      <c r="AM1153">
        <v>33</v>
      </c>
      <c r="AN1153">
        <v>67</v>
      </c>
      <c r="AO1153">
        <v>1.57</v>
      </c>
      <c r="AP1153">
        <v>1.68</v>
      </c>
      <c r="AQ1153">
        <v>2.25</v>
      </c>
      <c r="AR1153">
        <v>39</v>
      </c>
      <c r="AS1153">
        <v>59</v>
      </c>
      <c r="AT1153">
        <v>39</v>
      </c>
      <c r="AU1153">
        <v>17</v>
      </c>
      <c r="AV1153">
        <v>7</v>
      </c>
      <c r="AW1153">
        <v>23</v>
      </c>
      <c r="AX1153">
        <v>65</v>
      </c>
      <c r="AY1153">
        <v>27</v>
      </c>
      <c r="AZ1153">
        <v>76</v>
      </c>
      <c r="BA1153">
        <v>8.85</v>
      </c>
      <c r="BB1153">
        <v>5.14</v>
      </c>
      <c r="BC1153">
        <v>2.6</v>
      </c>
      <c r="BD1153">
        <v>3.05</v>
      </c>
      <c r="BE1153">
        <v>2.7</v>
      </c>
      <c r="BF1153">
        <f>(1/BC1153+1/BD1153+1/BE1153-1)/3</f>
        <v>2.7618202481590453E-2</v>
      </c>
      <c r="BG1153">
        <f>1/Table3[[#This Row],[odds_ft_home_team_win]]-Table3[[#This Row],[Margin/3]]</f>
        <v>0.35699718213379411</v>
      </c>
      <c r="BH1153">
        <f>1/Table3[[#This Row],[odds_ft_draw]]-Table3[[#This Row],[Margin/3]]</f>
        <v>0.30025064997742595</v>
      </c>
      <c r="BI1153">
        <f>1/Table3[[#This Row],[odds_ft_away_team_win]]-Table3[[#This Row],[Margin/3]]</f>
        <v>0.34275216788877988</v>
      </c>
      <c r="BJ1153">
        <f>MROUND(Table3[[#This Row],[ProbH]]*100,2)/100</f>
        <v>0.36</v>
      </c>
      <c r="BK1153">
        <v>1.33</v>
      </c>
      <c r="BL1153">
        <v>2.12</v>
      </c>
      <c r="BM1153">
        <v>3.5</v>
      </c>
      <c r="BN1153">
        <v>6.8</v>
      </c>
      <c r="BO1153">
        <v>1.76</v>
      </c>
      <c r="BP1153">
        <v>1.96</v>
      </c>
      <c r="BQ1153" t="s">
        <v>691</v>
      </c>
      <c r="BR1153">
        <f>VLOOKUP(Table3[[#This Row],[Reference]],metron,10,FALSE)</f>
        <v>2.5110350525197691</v>
      </c>
      <c r="BS1153">
        <f>VLOOKUP(Table3[[#This Row],[Reference]],metron,11,FALSE)</f>
        <v>1.269326094653606</v>
      </c>
      <c r="BT1153">
        <f>VLOOKUP(Table3[[#This Row],[Reference]],metron,12,FALSE)</f>
        <v>1.2417089578661631</v>
      </c>
      <c r="BU1153">
        <f>VLOOKUP(Table3[[#This Row],[Reference]],metron,13,FALSE)</f>
        <v>0.56586402266288949</v>
      </c>
      <c r="BV1153">
        <f>VLOOKUP(Table3[[#This Row],[Reference]],metron,14,FALSE)</f>
        <v>0.55158168083097259</v>
      </c>
      <c r="BW1153">
        <f>VLOOKUP(Table3[[#This Row],[Reference]],metron,15,FALSE)</f>
        <v>11.49400826446281</v>
      </c>
      <c r="BX1153">
        <f>VLOOKUP(Table3[[#This Row],[Reference]],metron,16,FALSE)</f>
        <v>10.507231404958681</v>
      </c>
      <c r="BY1153">
        <f>VLOOKUP(Table3[[#This Row],[Reference]],metron,17,FALSE)</f>
        <v>4.9238790406673623</v>
      </c>
      <c r="BZ1153">
        <f>VLOOKUP(Table3[[#This Row],[Reference]],metron,18,FALSE)</f>
        <v>4.6296141814389991</v>
      </c>
      <c r="CA1153">
        <f>VLOOKUP(Table3[[#This Row],[Reference]],metron,19,FALSE)</f>
        <v>6.5701292237954476</v>
      </c>
      <c r="CB1153">
        <f>VLOOKUP(Table3[[#This Row],[Reference]],metron,20,FALSE)</f>
        <v>5.8776172235196817</v>
      </c>
      <c r="CC1153">
        <f>VLOOKUP(Table3[[#This Row],[Reference]],metron,21,FALSE)</f>
        <v>12.798739495798319</v>
      </c>
      <c r="CD1153">
        <f>VLOOKUP(Table3[[#This Row],[Reference]],metron,22,FALSE)</f>
        <v>12.98844537815126</v>
      </c>
      <c r="CE1153">
        <f>VLOOKUP(Table3[[#This Row],[Reference]],metron,23,FALSE)</f>
        <v>1.604928297313674</v>
      </c>
      <c r="CF1153">
        <f>VLOOKUP(Table3[[#This Row],[Reference]],metron,24,FALSE)</f>
        <v>1.791961219955565</v>
      </c>
      <c r="CG1153">
        <f>VLOOKUP(Table3[[#This Row],[Reference]],metron,25,FALSE)</f>
        <v>8.887093516461321E-2</v>
      </c>
      <c r="CH1153">
        <f>VLOOKUP(Table3[[#This Row],[Reference]],metron,26,FALSE)</f>
        <v>0.11694607150070691</v>
      </c>
    </row>
    <row r="1154" spans="1:86" hidden="1" x14ac:dyDescent="0.45">
      <c r="A1154">
        <v>1649548800</v>
      </c>
      <c r="B1154" t="s">
        <v>1681</v>
      </c>
      <c r="C1154" t="s">
        <v>64</v>
      </c>
      <c r="D1154" t="s">
        <v>65</v>
      </c>
      <c r="E1154" t="s">
        <v>705</v>
      </c>
      <c r="F1154" t="s">
        <v>666</v>
      </c>
      <c r="G1154" t="s">
        <v>710</v>
      </c>
      <c r="H1154">
        <v>13</v>
      </c>
      <c r="I1154">
        <v>1.33</v>
      </c>
      <c r="J1154">
        <v>1.1299999999999999</v>
      </c>
      <c r="K1154">
        <v>1.17</v>
      </c>
      <c r="L1154">
        <v>1.32</v>
      </c>
      <c r="M1154">
        <v>1</v>
      </c>
      <c r="N1154">
        <v>1</v>
      </c>
      <c r="O1154">
        <v>2</v>
      </c>
      <c r="P1154">
        <v>0</v>
      </c>
      <c r="Q1154">
        <v>0</v>
      </c>
      <c r="R1154">
        <v>0</v>
      </c>
      <c r="S1154" t="s">
        <v>696</v>
      </c>
      <c r="T1154">
        <v>68</v>
      </c>
      <c r="U1154">
        <v>6</v>
      </c>
      <c r="V1154">
        <v>4</v>
      </c>
      <c r="W1154">
        <v>3</v>
      </c>
      <c r="X1154">
        <v>0</v>
      </c>
      <c r="Y1154">
        <v>3</v>
      </c>
      <c r="Z1154">
        <v>1</v>
      </c>
      <c r="AA1154">
        <v>2</v>
      </c>
      <c r="AB1154">
        <v>1</v>
      </c>
      <c r="AC1154">
        <v>3</v>
      </c>
      <c r="AD1154">
        <v>1</v>
      </c>
      <c r="AE1154">
        <v>16</v>
      </c>
      <c r="AF1154">
        <v>10</v>
      </c>
      <c r="AG1154">
        <v>7</v>
      </c>
      <c r="AH1154">
        <v>3</v>
      </c>
      <c r="AI1154">
        <v>9</v>
      </c>
      <c r="AJ1154">
        <v>7</v>
      </c>
      <c r="AK1154">
        <v>15</v>
      </c>
      <c r="AL1154">
        <v>12</v>
      </c>
      <c r="AM1154">
        <v>60</v>
      </c>
      <c r="AN1154">
        <v>40</v>
      </c>
      <c r="AO1154">
        <v>1.84</v>
      </c>
      <c r="AP1154">
        <v>0.98</v>
      </c>
      <c r="AQ1154">
        <v>2.4700000000000002</v>
      </c>
      <c r="AR1154">
        <v>67</v>
      </c>
      <c r="AS1154">
        <v>73</v>
      </c>
      <c r="AT1154">
        <v>60</v>
      </c>
      <c r="AU1154">
        <v>30</v>
      </c>
      <c r="AV1154">
        <v>4</v>
      </c>
      <c r="AW1154">
        <v>47</v>
      </c>
      <c r="AX1154">
        <v>60</v>
      </c>
      <c r="AY1154">
        <v>47</v>
      </c>
      <c r="AZ1154">
        <v>70</v>
      </c>
      <c r="BA1154">
        <v>8.27</v>
      </c>
      <c r="BB1154">
        <v>5.67</v>
      </c>
      <c r="BC1154">
        <v>2.5</v>
      </c>
      <c r="BD1154">
        <v>3.2</v>
      </c>
      <c r="BE1154">
        <v>2.7</v>
      </c>
      <c r="BF1154">
        <f>(1/BC1154+1/BD1154+1/BE1154-1)/3</f>
        <v>2.7623456790123457E-2</v>
      </c>
      <c r="BG1154">
        <f>1/Table3[[#This Row],[odds_ft_home_team_win]]-Table3[[#This Row],[Margin/3]]</f>
        <v>0.37237654320987656</v>
      </c>
      <c r="BH1154">
        <f>1/Table3[[#This Row],[odds_ft_draw]]-Table3[[#This Row],[Margin/3]]</f>
        <v>0.28487654320987654</v>
      </c>
      <c r="BI1154">
        <f>1/Table3[[#This Row],[odds_ft_away_team_win]]-Table3[[#This Row],[Margin/3]]</f>
        <v>0.34274691358024689</v>
      </c>
      <c r="BJ1154">
        <f>MROUND(Table3[[#This Row],[ProbH]]*100,2)/100</f>
        <v>0.38</v>
      </c>
      <c r="BK1154">
        <v>1.36</v>
      </c>
      <c r="BL1154">
        <v>2.04</v>
      </c>
      <c r="BM1154">
        <v>3.5</v>
      </c>
      <c r="BN1154">
        <v>6.5</v>
      </c>
      <c r="BO1154">
        <v>1.8</v>
      </c>
      <c r="BP1154">
        <v>1.91</v>
      </c>
      <c r="BQ1154" t="s">
        <v>723</v>
      </c>
      <c r="BR1154">
        <f>VLOOKUP(Table3[[#This Row],[Reference]],metron,10,FALSE)</f>
        <v>2.4900895140664963</v>
      </c>
      <c r="BS1154">
        <f>VLOOKUP(Table3[[#This Row],[Reference]],metron,11,FALSE)</f>
        <v>1.330562659846547</v>
      </c>
      <c r="BT1154">
        <f>VLOOKUP(Table3[[#This Row],[Reference]],metron,12,FALSE)</f>
        <v>1.1595268542199491</v>
      </c>
      <c r="BU1154">
        <f>VLOOKUP(Table3[[#This Row],[Reference]],metron,13,FALSE)</f>
        <v>0.59053607588191415</v>
      </c>
      <c r="BV1154">
        <f>VLOOKUP(Table3[[#This Row],[Reference]],metron,14,FALSE)</f>
        <v>0.50069274219332838</v>
      </c>
      <c r="BW1154">
        <f>VLOOKUP(Table3[[#This Row],[Reference]],metron,15,FALSE)</f>
        <v>11.79715236686391</v>
      </c>
      <c r="BX1154">
        <f>VLOOKUP(Table3[[#This Row],[Reference]],metron,16,FALSE)</f>
        <v>10.317122781065089</v>
      </c>
      <c r="BY1154">
        <f>VLOOKUP(Table3[[#This Row],[Reference]],metron,17,FALSE)</f>
        <v>5.0637025966747622</v>
      </c>
      <c r="BZ1154">
        <f>VLOOKUP(Table3[[#This Row],[Reference]],metron,18,FALSE)</f>
        <v>4.4674014571268454</v>
      </c>
      <c r="CA1154">
        <f>VLOOKUP(Table3[[#This Row],[Reference]],metron,19,FALSE)</f>
        <v>6.7334497701891483</v>
      </c>
      <c r="CB1154">
        <f>VLOOKUP(Table3[[#This Row],[Reference]],metron,20,FALSE)</f>
        <v>5.849721323938244</v>
      </c>
      <c r="CC1154">
        <f>VLOOKUP(Table3[[#This Row],[Reference]],metron,21,FALSE)</f>
        <v>12.89644194756554</v>
      </c>
      <c r="CD1154">
        <f>VLOOKUP(Table3[[#This Row],[Reference]],metron,22,FALSE)</f>
        <v>13.3434456928839</v>
      </c>
      <c r="CE1154">
        <f>VLOOKUP(Table3[[#This Row],[Reference]],metron,23,FALSE)</f>
        <v>1.6144382124117971</v>
      </c>
      <c r="CF1154">
        <f>VLOOKUP(Table3[[#This Row],[Reference]],metron,24,FALSE)</f>
        <v>1.9032024606477289</v>
      </c>
      <c r="CG1154">
        <f>VLOOKUP(Table3[[#This Row],[Reference]],metron,25,FALSE)</f>
        <v>9.372172969060974E-2</v>
      </c>
      <c r="CH1154">
        <f>VLOOKUP(Table3[[#This Row],[Reference]],metron,26,FALSE)</f>
        <v>0.11669983716301791</v>
      </c>
    </row>
    <row r="1155" spans="1:86" hidden="1" x14ac:dyDescent="0.45">
      <c r="A1155">
        <v>1649549160</v>
      </c>
      <c r="B1155" t="s">
        <v>1682</v>
      </c>
      <c r="C1155" t="s">
        <v>64</v>
      </c>
      <c r="D1155" t="s">
        <v>65</v>
      </c>
      <c r="E1155" t="s">
        <v>704</v>
      </c>
      <c r="F1155" t="s">
        <v>672</v>
      </c>
      <c r="G1155" t="s">
        <v>743</v>
      </c>
      <c r="H1155">
        <v>13</v>
      </c>
      <c r="I1155">
        <v>1.73</v>
      </c>
      <c r="J1155">
        <v>1.1299999999999999</v>
      </c>
      <c r="K1155">
        <v>1.79</v>
      </c>
      <c r="L1155">
        <v>1.1100000000000001</v>
      </c>
      <c r="M1155">
        <v>1</v>
      </c>
      <c r="N1155">
        <v>0</v>
      </c>
      <c r="O1155">
        <v>1</v>
      </c>
      <c r="P1155">
        <v>0</v>
      </c>
      <c r="Q1155">
        <v>0</v>
      </c>
      <c r="R1155">
        <v>0</v>
      </c>
      <c r="S1155">
        <v>83</v>
      </c>
      <c r="U1155">
        <v>7</v>
      </c>
      <c r="V1155">
        <v>7</v>
      </c>
      <c r="W1155">
        <v>2</v>
      </c>
      <c r="X1155">
        <v>1</v>
      </c>
      <c r="Y1155">
        <v>1</v>
      </c>
      <c r="Z1155">
        <v>0</v>
      </c>
      <c r="AA1155">
        <v>1</v>
      </c>
      <c r="AB1155">
        <v>2</v>
      </c>
      <c r="AC1155">
        <v>1</v>
      </c>
      <c r="AD1155">
        <v>0</v>
      </c>
      <c r="AE1155">
        <v>22</v>
      </c>
      <c r="AF1155">
        <v>14</v>
      </c>
      <c r="AG1155">
        <v>8</v>
      </c>
      <c r="AH1155">
        <v>4</v>
      </c>
      <c r="AI1155">
        <v>14</v>
      </c>
      <c r="AJ1155">
        <v>10</v>
      </c>
      <c r="AK1155">
        <v>8</v>
      </c>
      <c r="AL1155">
        <v>11</v>
      </c>
      <c r="AM1155">
        <v>56</v>
      </c>
      <c r="AN1155">
        <v>44</v>
      </c>
      <c r="AO1155">
        <v>2.3199999999999998</v>
      </c>
      <c r="AP1155">
        <v>1.4</v>
      </c>
      <c r="AQ1155">
        <v>2.27</v>
      </c>
      <c r="AR1155">
        <v>50</v>
      </c>
      <c r="AS1155">
        <v>74</v>
      </c>
      <c r="AT1155">
        <v>47</v>
      </c>
      <c r="AU1155">
        <v>17</v>
      </c>
      <c r="AV1155">
        <v>4</v>
      </c>
      <c r="AW1155">
        <v>20</v>
      </c>
      <c r="AX1155">
        <v>60</v>
      </c>
      <c r="AY1155">
        <v>40</v>
      </c>
      <c r="AZ1155">
        <v>83</v>
      </c>
      <c r="BA1155">
        <v>11.8</v>
      </c>
      <c r="BB1155">
        <v>5.6</v>
      </c>
      <c r="BC1155">
        <v>1.67</v>
      </c>
      <c r="BD1155">
        <v>3.6</v>
      </c>
      <c r="BE1155">
        <v>4.5999999999999996</v>
      </c>
      <c r="BF1155">
        <f>(1/BC1155+1/BD1155+1/BE1155-1)/3</f>
        <v>3.1323825778394911E-2</v>
      </c>
      <c r="BG1155">
        <f>1/Table3[[#This Row],[odds_ft_home_team_win]]-Table3[[#This Row],[Margin/3]]</f>
        <v>0.56747856943118602</v>
      </c>
      <c r="BH1155">
        <f>1/Table3[[#This Row],[odds_ft_draw]]-Table3[[#This Row],[Margin/3]]</f>
        <v>0.24645395199938289</v>
      </c>
      <c r="BI1155">
        <f>1/Table3[[#This Row],[odds_ft_away_team_win]]-Table3[[#This Row],[Margin/3]]</f>
        <v>0.18606747856943121</v>
      </c>
      <c r="BJ1155">
        <f>MROUND(Table3[[#This Row],[ProbH]]*100,2)/100</f>
        <v>0.56000000000000005</v>
      </c>
      <c r="BK1155">
        <v>1.29</v>
      </c>
      <c r="BL1155">
        <v>1.83</v>
      </c>
      <c r="BM1155">
        <v>3</v>
      </c>
      <c r="BN1155">
        <v>5.5</v>
      </c>
      <c r="BO1155">
        <v>1.73</v>
      </c>
      <c r="BP1155">
        <v>2</v>
      </c>
      <c r="BQ1155" t="s">
        <v>1255</v>
      </c>
      <c r="BR1155">
        <f>VLOOKUP(Table3[[#This Row],[Reference]],metron,10,FALSE)</f>
        <v>2.6892488954344627</v>
      </c>
      <c r="BS1155">
        <f>VLOOKUP(Table3[[#This Row],[Reference]],metron,11,FALSE)</f>
        <v>1.7546812539448771</v>
      </c>
      <c r="BT1155">
        <f>VLOOKUP(Table3[[#This Row],[Reference]],metron,12,FALSE)</f>
        <v>0.93456764148958549</v>
      </c>
      <c r="BU1155">
        <f>VLOOKUP(Table3[[#This Row],[Reference]],metron,13,FALSE)</f>
        <v>0.77824531874605507</v>
      </c>
      <c r="BV1155">
        <f>VLOOKUP(Table3[[#This Row],[Reference]],metron,14,FALSE)</f>
        <v>0.41237113402061848</v>
      </c>
      <c r="BW1155">
        <f>VLOOKUP(Table3[[#This Row],[Reference]],metron,15,FALSE)</f>
        <v>13.77153558052435</v>
      </c>
      <c r="BX1155">
        <f>VLOOKUP(Table3[[#This Row],[Reference]],metron,16,FALSE)</f>
        <v>9.0445692883895124</v>
      </c>
      <c r="BY1155">
        <f>VLOOKUP(Table3[[#This Row],[Reference]],metron,17,FALSE)</f>
        <v>6.0821292775665396</v>
      </c>
      <c r="BZ1155">
        <f>VLOOKUP(Table3[[#This Row],[Reference]],metron,18,FALSE)</f>
        <v>3.8201520912547529</v>
      </c>
      <c r="CA1155">
        <f>VLOOKUP(Table3[[#This Row],[Reference]],metron,19,FALSE)</f>
        <v>7.6894063029578108</v>
      </c>
      <c r="CB1155">
        <f>VLOOKUP(Table3[[#This Row],[Reference]],metron,20,FALSE)</f>
        <v>5.224417197134759</v>
      </c>
      <c r="CC1155">
        <f>VLOOKUP(Table3[[#This Row],[Reference]],metron,21,FALSE)</f>
        <v>12.297605473204101</v>
      </c>
      <c r="CD1155">
        <f>VLOOKUP(Table3[[#This Row],[Reference]],metron,22,FALSE)</f>
        <v>13.310908399847969</v>
      </c>
      <c r="CE1155">
        <f>VLOOKUP(Table3[[#This Row],[Reference]],metron,23,FALSE)</f>
        <v>1.3713126843657819</v>
      </c>
      <c r="CF1155">
        <f>VLOOKUP(Table3[[#This Row],[Reference]],metron,24,FALSE)</f>
        <v>1.9516961651917399</v>
      </c>
      <c r="CG1155">
        <f>VLOOKUP(Table3[[#This Row],[Reference]],metron,25,FALSE)</f>
        <v>6.6002949852507375E-2</v>
      </c>
      <c r="CH1155">
        <f>VLOOKUP(Table3[[#This Row],[Reference]],metron,26,FALSE)</f>
        <v>0.1297935103244838</v>
      </c>
    </row>
    <row r="1156" spans="1:86" hidden="1" x14ac:dyDescent="0.45">
      <c r="A1156">
        <v>1649556000</v>
      </c>
      <c r="B1156" t="s">
        <v>1683</v>
      </c>
      <c r="C1156" t="s">
        <v>64</v>
      </c>
      <c r="D1156" t="s">
        <v>65</v>
      </c>
      <c r="E1156" t="s">
        <v>694</v>
      </c>
      <c r="F1156" t="s">
        <v>689</v>
      </c>
      <c r="G1156" t="s">
        <v>678</v>
      </c>
      <c r="H1156">
        <v>13</v>
      </c>
      <c r="I1156">
        <v>1.8</v>
      </c>
      <c r="J1156">
        <v>0.64</v>
      </c>
      <c r="K1156">
        <v>1.9</v>
      </c>
      <c r="L1156">
        <v>0.71</v>
      </c>
      <c r="M1156">
        <v>3</v>
      </c>
      <c r="N1156">
        <v>0</v>
      </c>
      <c r="O1156">
        <v>3</v>
      </c>
      <c r="P1156">
        <v>2</v>
      </c>
      <c r="Q1156">
        <v>2</v>
      </c>
      <c r="R1156">
        <v>0</v>
      </c>
      <c r="S1156" t="s">
        <v>1684</v>
      </c>
      <c r="U1156">
        <v>6</v>
      </c>
      <c r="V1156">
        <v>2</v>
      </c>
      <c r="W1156">
        <v>1</v>
      </c>
      <c r="X1156">
        <v>0</v>
      </c>
      <c r="Y1156">
        <v>3</v>
      </c>
      <c r="Z1156">
        <v>0</v>
      </c>
      <c r="AA1156">
        <v>0</v>
      </c>
      <c r="AB1156">
        <v>1</v>
      </c>
      <c r="AC1156">
        <v>1</v>
      </c>
      <c r="AD1156">
        <v>2</v>
      </c>
      <c r="AE1156">
        <v>18</v>
      </c>
      <c r="AF1156">
        <v>5</v>
      </c>
      <c r="AG1156">
        <v>4</v>
      </c>
      <c r="AH1156">
        <v>2</v>
      </c>
      <c r="AI1156">
        <v>14</v>
      </c>
      <c r="AJ1156">
        <v>3</v>
      </c>
      <c r="AK1156">
        <v>6</v>
      </c>
      <c r="AL1156">
        <v>12</v>
      </c>
      <c r="AM1156">
        <v>58</v>
      </c>
      <c r="AN1156">
        <v>42</v>
      </c>
      <c r="AO1156">
        <v>1.83</v>
      </c>
      <c r="AP1156">
        <v>0.6</v>
      </c>
      <c r="AQ1156">
        <v>2.17</v>
      </c>
      <c r="AR1156">
        <v>35</v>
      </c>
      <c r="AS1156">
        <v>69</v>
      </c>
      <c r="AT1156">
        <v>35</v>
      </c>
      <c r="AU1156">
        <v>17</v>
      </c>
      <c r="AV1156">
        <v>4</v>
      </c>
      <c r="AW1156">
        <v>17</v>
      </c>
      <c r="AX1156">
        <v>48</v>
      </c>
      <c r="AY1156">
        <v>45</v>
      </c>
      <c r="AZ1156">
        <v>87</v>
      </c>
      <c r="BA1156">
        <v>8.41</v>
      </c>
      <c r="BB1156">
        <v>4.2300000000000004</v>
      </c>
      <c r="BC1156">
        <v>1.61</v>
      </c>
      <c r="BD1156">
        <v>3.6</v>
      </c>
      <c r="BE1156">
        <v>5.4</v>
      </c>
      <c r="BF1156">
        <f>(1/BC1156+1/BD1156+1/BE1156-1)/3</f>
        <v>2.8026991795107703E-2</v>
      </c>
      <c r="BG1156">
        <f>1/Table3[[#This Row],[odds_ft_home_team_win]]-Table3[[#This Row],[Margin/3]]</f>
        <v>0.5930910206272525</v>
      </c>
      <c r="BH1156">
        <f>1/Table3[[#This Row],[odds_ft_draw]]-Table3[[#This Row],[Margin/3]]</f>
        <v>0.24975078598267009</v>
      </c>
      <c r="BI1156">
        <f>1/Table3[[#This Row],[odds_ft_away_team_win]]-Table3[[#This Row],[Margin/3]]</f>
        <v>0.15715819339007747</v>
      </c>
      <c r="BJ1156">
        <f>MROUND(Table3[[#This Row],[ProbH]]*100,2)/100</f>
        <v>0.6</v>
      </c>
      <c r="BK1156">
        <v>1.3</v>
      </c>
      <c r="BL1156">
        <v>1.83</v>
      </c>
      <c r="BM1156">
        <v>1.91</v>
      </c>
      <c r="BN1156">
        <v>5</v>
      </c>
      <c r="BO1156">
        <v>1.91</v>
      </c>
      <c r="BP1156">
        <v>1.8</v>
      </c>
      <c r="BQ1156" t="s">
        <v>770</v>
      </c>
      <c r="BR1156">
        <f>VLOOKUP(Table3[[#This Row],[Reference]],metron,10,FALSE)</f>
        <v>2.7310090702947849</v>
      </c>
      <c r="BS1156">
        <f>VLOOKUP(Table3[[#This Row],[Reference]],metron,11,FALSE)</f>
        <v>1.841836734693878</v>
      </c>
      <c r="BT1156">
        <f>VLOOKUP(Table3[[#This Row],[Reference]],metron,12,FALSE)</f>
        <v>0.88917233560090703</v>
      </c>
      <c r="BU1156">
        <f>VLOOKUP(Table3[[#This Row],[Reference]],metron,13,FALSE)</f>
        <v>0.804822695035461</v>
      </c>
      <c r="BV1156">
        <f>VLOOKUP(Table3[[#This Row],[Reference]],metron,14,FALSE)</f>
        <v>0.38099290780141842</v>
      </c>
      <c r="BW1156">
        <f>VLOOKUP(Table3[[#This Row],[Reference]],metron,15,FALSE)</f>
        <v>14.25174825174825</v>
      </c>
      <c r="BX1156">
        <f>VLOOKUP(Table3[[#This Row],[Reference]],metron,16,FALSE)</f>
        <v>8.8316683316683324</v>
      </c>
      <c r="BY1156">
        <f>VLOOKUP(Table3[[#This Row],[Reference]],metron,17,FALSE)</f>
        <v>6.2901265822784813</v>
      </c>
      <c r="BZ1156">
        <f>VLOOKUP(Table3[[#This Row],[Reference]],metron,18,FALSE)</f>
        <v>3.6162025316455702</v>
      </c>
      <c r="CA1156">
        <f>VLOOKUP(Table3[[#This Row],[Reference]],metron,19,FALSE)</f>
        <v>7.9616216694697686</v>
      </c>
      <c r="CB1156">
        <f>VLOOKUP(Table3[[#This Row],[Reference]],metron,20,FALSE)</f>
        <v>5.2154658000227627</v>
      </c>
      <c r="CC1156">
        <f>VLOOKUP(Table3[[#This Row],[Reference]],metron,21,FALSE)</f>
        <v>12.444895886236671</v>
      </c>
      <c r="CD1156">
        <f>VLOOKUP(Table3[[#This Row],[Reference]],metron,22,FALSE)</f>
        <v>13.620619603859829</v>
      </c>
      <c r="CE1156">
        <f>VLOOKUP(Table3[[#This Row],[Reference]],metron,23,FALSE)</f>
        <v>1.406084017382907</v>
      </c>
      <c r="CF1156">
        <f>VLOOKUP(Table3[[#This Row],[Reference]],metron,24,FALSE)</f>
        <v>2.070980202800579</v>
      </c>
      <c r="CG1156">
        <f>VLOOKUP(Table3[[#This Row],[Reference]],metron,25,FALSE)</f>
        <v>6.1323032351521013E-2</v>
      </c>
      <c r="CH1156">
        <f>VLOOKUP(Table3[[#This Row],[Reference]],metron,26,FALSE)</f>
        <v>0.1313375181071946</v>
      </c>
    </row>
    <row r="1157" spans="1:86" hidden="1" x14ac:dyDescent="0.45">
      <c r="A1157">
        <v>1649635200</v>
      </c>
      <c r="B1157" t="s">
        <v>1685</v>
      </c>
      <c r="C1157" t="s">
        <v>64</v>
      </c>
      <c r="D1157" t="s">
        <v>65</v>
      </c>
      <c r="E1157" t="s">
        <v>683</v>
      </c>
      <c r="F1157" t="s">
        <v>661</v>
      </c>
      <c r="G1157" t="s">
        <v>720</v>
      </c>
      <c r="H1157">
        <v>13</v>
      </c>
      <c r="I1157">
        <v>1.29</v>
      </c>
      <c r="J1157">
        <v>1.5</v>
      </c>
      <c r="K1157">
        <v>1.24</v>
      </c>
      <c r="L1157">
        <v>1.48</v>
      </c>
      <c r="M1157">
        <v>0</v>
      </c>
      <c r="N1157">
        <v>1</v>
      </c>
      <c r="O1157">
        <v>1</v>
      </c>
      <c r="P1157">
        <v>0</v>
      </c>
      <c r="Q1157">
        <v>0</v>
      </c>
      <c r="R1157">
        <v>0</v>
      </c>
      <c r="T1157">
        <v>75</v>
      </c>
      <c r="U1157">
        <v>6</v>
      </c>
      <c r="V1157">
        <v>3</v>
      </c>
      <c r="W1157">
        <v>2</v>
      </c>
      <c r="X1157">
        <v>0</v>
      </c>
      <c r="Y1157">
        <v>1</v>
      </c>
      <c r="Z1157">
        <v>2</v>
      </c>
      <c r="AA1157">
        <v>1</v>
      </c>
      <c r="AB1157">
        <v>1</v>
      </c>
      <c r="AC1157">
        <v>1</v>
      </c>
      <c r="AD1157">
        <v>2</v>
      </c>
      <c r="AE1157">
        <v>10</v>
      </c>
      <c r="AF1157">
        <v>9</v>
      </c>
      <c r="AG1157">
        <v>3</v>
      </c>
      <c r="AH1157">
        <v>3</v>
      </c>
      <c r="AI1157">
        <v>7</v>
      </c>
      <c r="AJ1157">
        <v>6</v>
      </c>
      <c r="AK1157">
        <v>15</v>
      </c>
      <c r="AL1157">
        <v>8</v>
      </c>
      <c r="AM1157">
        <v>58</v>
      </c>
      <c r="AN1157">
        <v>42</v>
      </c>
      <c r="AO1157">
        <v>1.5</v>
      </c>
      <c r="AP1157">
        <v>1.1599999999999999</v>
      </c>
      <c r="AQ1157">
        <v>2.48</v>
      </c>
      <c r="AR1157">
        <v>53</v>
      </c>
      <c r="AS1157">
        <v>79</v>
      </c>
      <c r="AT1157">
        <v>49</v>
      </c>
      <c r="AU1157">
        <v>17</v>
      </c>
      <c r="AV1157">
        <v>7</v>
      </c>
      <c r="AW1157">
        <v>37</v>
      </c>
      <c r="AX1157">
        <v>73</v>
      </c>
      <c r="AY1157">
        <v>39</v>
      </c>
      <c r="AZ1157">
        <v>79</v>
      </c>
      <c r="BA1157">
        <v>8.42</v>
      </c>
      <c r="BB1157">
        <v>4.96</v>
      </c>
      <c r="BC1157">
        <v>3.7</v>
      </c>
      <c r="BD1157">
        <v>3.4</v>
      </c>
      <c r="BE1157">
        <v>1.94</v>
      </c>
      <c r="BF1157">
        <f>(1/BC1157+1/BD1157+1/BE1157-1)/3</f>
        <v>2.6617278284955709E-2</v>
      </c>
      <c r="BG1157">
        <f>1/Table3[[#This Row],[odds_ft_home_team_win]]-Table3[[#This Row],[Margin/3]]</f>
        <v>0.24365299198531451</v>
      </c>
      <c r="BH1157">
        <f>1/Table3[[#This Row],[odds_ft_draw]]-Table3[[#This Row],[Margin/3]]</f>
        <v>0.26750036877386785</v>
      </c>
      <c r="BI1157">
        <f>1/Table3[[#This Row],[odds_ft_away_team_win]]-Table3[[#This Row],[Margin/3]]</f>
        <v>0.48884663924081756</v>
      </c>
      <c r="BJ1157">
        <f>MROUND(Table3[[#This Row],[ProbH]]*100,2)/100</f>
        <v>0.24</v>
      </c>
      <c r="BK1157">
        <v>1.33</v>
      </c>
      <c r="BL1157">
        <v>1.97</v>
      </c>
      <c r="BM1157">
        <v>3.75</v>
      </c>
      <c r="BN1157">
        <v>6.5</v>
      </c>
      <c r="BO1157">
        <v>1.91</v>
      </c>
      <c r="BP1157">
        <v>1.91</v>
      </c>
      <c r="BQ1157" t="s">
        <v>726</v>
      </c>
      <c r="BR1157">
        <f>VLOOKUP(Table3[[#This Row],[Reference]],metron,10,FALSE)</f>
        <v>2.6014437689969609</v>
      </c>
      <c r="BS1157">
        <f>VLOOKUP(Table3[[#This Row],[Reference]],metron,11,FALSE)</f>
        <v>1.067249240121581</v>
      </c>
      <c r="BT1157">
        <f>VLOOKUP(Table3[[#This Row],[Reference]],metron,12,FALSE)</f>
        <v>1.53419452887538</v>
      </c>
      <c r="BU1157">
        <f>VLOOKUP(Table3[[#This Row],[Reference]],metron,13,FALSE)</f>
        <v>0.45589353612167299</v>
      </c>
      <c r="BV1157">
        <f>VLOOKUP(Table3[[#This Row],[Reference]],metron,14,FALSE)</f>
        <v>0.65133079847908748</v>
      </c>
      <c r="BW1157">
        <f>VLOOKUP(Table3[[#This Row],[Reference]],metron,15,FALSE)</f>
        <v>10.75886524822695</v>
      </c>
      <c r="BX1157">
        <f>VLOOKUP(Table3[[#This Row],[Reference]],metron,16,FALSE)</f>
        <v>12.46679561573179</v>
      </c>
      <c r="BY1157">
        <f>VLOOKUP(Table3[[#This Row],[Reference]],metron,17,FALSE)</f>
        <v>4.1157347204161248</v>
      </c>
      <c r="BZ1157">
        <f>VLOOKUP(Table3[[#This Row],[Reference]],metron,18,FALSE)</f>
        <v>5.1072821846553964</v>
      </c>
      <c r="CA1157">
        <f>VLOOKUP(Table3[[#This Row],[Reference]],metron,19,FALSE)</f>
        <v>6.6431305278108255</v>
      </c>
      <c r="CB1157">
        <f>VLOOKUP(Table3[[#This Row],[Reference]],metron,20,FALSE)</f>
        <v>7.3595134310763939</v>
      </c>
      <c r="CC1157">
        <f>VLOOKUP(Table3[[#This Row],[Reference]],metron,21,FALSE)</f>
        <v>13.11140235910878</v>
      </c>
      <c r="CD1157">
        <f>VLOOKUP(Table3[[#This Row],[Reference]],metron,22,FALSE)</f>
        <v>12.93184796854522</v>
      </c>
      <c r="CE1157">
        <f>VLOOKUP(Table3[[#This Row],[Reference]],metron,23,FALSE)</f>
        <v>1.8341677096370459</v>
      </c>
      <c r="CF1157">
        <f>VLOOKUP(Table3[[#This Row],[Reference]],metron,24,FALSE)</f>
        <v>1.7903629536921151</v>
      </c>
      <c r="CG1157">
        <f>VLOOKUP(Table3[[#This Row],[Reference]],metron,25,FALSE)</f>
        <v>0.1095118898623279</v>
      </c>
      <c r="CH1157">
        <f>VLOOKUP(Table3[[#This Row],[Reference]],metron,26,FALSE)</f>
        <v>9.3241551939924908E-2</v>
      </c>
    </row>
    <row r="1158" spans="1:86" hidden="1" x14ac:dyDescent="0.45">
      <c r="A1158">
        <v>1649728800</v>
      </c>
      <c r="B1158" t="s">
        <v>1686</v>
      </c>
      <c r="C1158" t="s">
        <v>64</v>
      </c>
      <c r="D1158" t="s">
        <v>65</v>
      </c>
      <c r="E1158" t="s">
        <v>693</v>
      </c>
      <c r="F1158" t="s">
        <v>676</v>
      </c>
      <c r="G1158" t="s">
        <v>65</v>
      </c>
      <c r="H1158">
        <v>13</v>
      </c>
      <c r="I1158">
        <v>1.71</v>
      </c>
      <c r="J1158">
        <v>0.56999999999999995</v>
      </c>
      <c r="K1158">
        <v>1.89</v>
      </c>
      <c r="L1158">
        <v>0.53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U1158">
        <v>12</v>
      </c>
      <c r="V1158">
        <v>2</v>
      </c>
      <c r="W1158">
        <v>3</v>
      </c>
      <c r="X1158">
        <v>0</v>
      </c>
      <c r="Y1158">
        <v>4</v>
      </c>
      <c r="Z1158">
        <v>0</v>
      </c>
      <c r="AA1158">
        <v>1</v>
      </c>
      <c r="AB1158">
        <v>2</v>
      </c>
      <c r="AC1158">
        <v>1</v>
      </c>
      <c r="AD1158">
        <v>3</v>
      </c>
      <c r="AE1158">
        <v>13</v>
      </c>
      <c r="AF1158">
        <v>0</v>
      </c>
      <c r="AG1158">
        <v>6</v>
      </c>
      <c r="AH1158">
        <v>0</v>
      </c>
      <c r="AI1158">
        <v>7</v>
      </c>
      <c r="AJ1158">
        <v>0</v>
      </c>
      <c r="AK1158">
        <v>9</v>
      </c>
      <c r="AL1158">
        <v>11</v>
      </c>
      <c r="AM1158">
        <v>66</v>
      </c>
      <c r="AN1158">
        <v>34</v>
      </c>
      <c r="AO1158">
        <v>1.79</v>
      </c>
      <c r="AP1158">
        <v>0.23</v>
      </c>
      <c r="AQ1158">
        <v>2.58</v>
      </c>
      <c r="AR1158">
        <v>57</v>
      </c>
      <c r="AS1158">
        <v>86</v>
      </c>
      <c r="AT1158">
        <v>47</v>
      </c>
      <c r="AU1158">
        <v>25</v>
      </c>
      <c r="AV1158">
        <v>4</v>
      </c>
      <c r="AW1158">
        <v>29</v>
      </c>
      <c r="AX1158">
        <v>75</v>
      </c>
      <c r="AY1158">
        <v>36</v>
      </c>
      <c r="AZ1158">
        <v>79</v>
      </c>
      <c r="BA1158">
        <v>8.7100000000000009</v>
      </c>
      <c r="BB1158">
        <v>4.43</v>
      </c>
      <c r="BC1158">
        <v>1.74</v>
      </c>
      <c r="BD1158">
        <v>3.5</v>
      </c>
      <c r="BE1158">
        <v>3.85</v>
      </c>
      <c r="BF1158">
        <f>(1/BC1158+1/BD1158+1/BE1158-1)/3</f>
        <v>4.0055729710902099E-2</v>
      </c>
      <c r="BG1158">
        <f>1/Table3[[#This Row],[odds_ft_home_team_win]]-Table3[[#This Row],[Margin/3]]</f>
        <v>0.53465691396725878</v>
      </c>
      <c r="BH1158">
        <f>1/Table3[[#This Row],[odds_ft_draw]]-Table3[[#This Row],[Margin/3]]</f>
        <v>0.2456585560033836</v>
      </c>
      <c r="BI1158">
        <f>1/Table3[[#This Row],[odds_ft_away_team_win]]-Table3[[#This Row],[Margin/3]]</f>
        <v>0.21968453002935762</v>
      </c>
      <c r="BJ1158">
        <f>MROUND(Table3[[#This Row],[ProbH]]*100,2)/100</f>
        <v>0.54</v>
      </c>
      <c r="BK1158">
        <v>1.29</v>
      </c>
      <c r="BL1158">
        <v>1.73</v>
      </c>
      <c r="BM1158">
        <v>3</v>
      </c>
      <c r="BN1158">
        <v>5.5</v>
      </c>
      <c r="BO1158">
        <v>1.73</v>
      </c>
      <c r="BP1158">
        <v>2</v>
      </c>
      <c r="BQ1158" t="s">
        <v>698</v>
      </c>
      <c r="BR1158">
        <f>VLOOKUP(Table3[[#This Row],[Reference]],metron,10,FALSE)</f>
        <v>2.6359702267612941</v>
      </c>
      <c r="BS1158">
        <f>VLOOKUP(Table3[[#This Row],[Reference]],metron,11,FALSE)</f>
        <v>1.684957590444867</v>
      </c>
      <c r="BT1158">
        <f>VLOOKUP(Table3[[#This Row],[Reference]],metron,12,FALSE)</f>
        <v>0.95101263631642718</v>
      </c>
      <c r="BU1158">
        <f>VLOOKUP(Table3[[#This Row],[Reference]],metron,13,FALSE)</f>
        <v>0.72650164445213783</v>
      </c>
      <c r="BV1158">
        <f>VLOOKUP(Table3[[#This Row],[Reference]],metron,14,FALSE)</f>
        <v>0.42097974727367138</v>
      </c>
      <c r="BW1158">
        <f>VLOOKUP(Table3[[#This Row],[Reference]],metron,15,FALSE)</f>
        <v>13.338806970509379</v>
      </c>
      <c r="BX1158">
        <f>VLOOKUP(Table3[[#This Row],[Reference]],metron,16,FALSE)</f>
        <v>9.2530160857908843</v>
      </c>
      <c r="BY1158">
        <f>VLOOKUP(Table3[[#This Row],[Reference]],metron,17,FALSE)</f>
        <v>5.9915081521739131</v>
      </c>
      <c r="BZ1158">
        <f>VLOOKUP(Table3[[#This Row],[Reference]],metron,18,FALSE)</f>
        <v>3.9772418478260869</v>
      </c>
      <c r="CA1158">
        <f>VLOOKUP(Table3[[#This Row],[Reference]],metron,19,FALSE)</f>
        <v>7.3472988183354664</v>
      </c>
      <c r="CB1158">
        <f>VLOOKUP(Table3[[#This Row],[Reference]],metron,20,FALSE)</f>
        <v>5.2757742379647974</v>
      </c>
      <c r="CC1158">
        <f>VLOOKUP(Table3[[#This Row],[Reference]],metron,21,FALSE)</f>
        <v>12.59428182437032</v>
      </c>
      <c r="CD1158">
        <f>VLOOKUP(Table3[[#This Row],[Reference]],metron,22,FALSE)</f>
        <v>13.577944179714089</v>
      </c>
      <c r="CE1158">
        <f>VLOOKUP(Table3[[#This Row],[Reference]],metron,23,FALSE)</f>
        <v>1.4276913099870301</v>
      </c>
      <c r="CF1158">
        <f>VLOOKUP(Table3[[#This Row],[Reference]],metron,24,FALSE)</f>
        <v>1.940985732814527</v>
      </c>
      <c r="CG1158">
        <f>VLOOKUP(Table3[[#This Row],[Reference]],metron,25,FALSE)</f>
        <v>8.0739299610894946E-2</v>
      </c>
      <c r="CH1158">
        <f>VLOOKUP(Table3[[#This Row],[Reference]],metron,26,FALSE)</f>
        <v>0.12743190661478601</v>
      </c>
    </row>
    <row r="1159" spans="1:86" hidden="1" x14ac:dyDescent="0.45">
      <c r="A1159">
        <v>1649898300</v>
      </c>
      <c r="B1159" t="s">
        <v>1687</v>
      </c>
      <c r="C1159" t="s">
        <v>64</v>
      </c>
      <c r="D1159" t="s">
        <v>65</v>
      </c>
      <c r="E1159" t="s">
        <v>666</v>
      </c>
      <c r="F1159" t="s">
        <v>704</v>
      </c>
      <c r="G1159" t="s">
        <v>720</v>
      </c>
      <c r="H1159">
        <v>12</v>
      </c>
      <c r="I1159">
        <v>1.36</v>
      </c>
      <c r="J1159">
        <v>1.06</v>
      </c>
      <c r="K1159">
        <v>1.47</v>
      </c>
      <c r="L1159">
        <v>1.05</v>
      </c>
      <c r="M1159">
        <v>1</v>
      </c>
      <c r="N1159">
        <v>3</v>
      </c>
      <c r="O1159">
        <v>4</v>
      </c>
      <c r="P1159">
        <v>2</v>
      </c>
      <c r="Q1159">
        <v>1</v>
      </c>
      <c r="R1159">
        <v>1</v>
      </c>
      <c r="S1159">
        <v>39</v>
      </c>
      <c r="T1159" t="s">
        <v>1688</v>
      </c>
      <c r="U1159">
        <v>3</v>
      </c>
      <c r="V1159">
        <v>6</v>
      </c>
      <c r="W1159">
        <v>1</v>
      </c>
      <c r="X1159">
        <v>0</v>
      </c>
      <c r="Y1159">
        <v>1</v>
      </c>
      <c r="Z1159">
        <v>0</v>
      </c>
      <c r="AA1159">
        <v>0</v>
      </c>
      <c r="AB1159">
        <v>1</v>
      </c>
      <c r="AC1159">
        <v>1</v>
      </c>
      <c r="AD1159">
        <v>0</v>
      </c>
      <c r="AE1159">
        <v>9</v>
      </c>
      <c r="AF1159">
        <v>11</v>
      </c>
      <c r="AG1159">
        <v>3</v>
      </c>
      <c r="AH1159">
        <v>5</v>
      </c>
      <c r="AI1159">
        <v>6</v>
      </c>
      <c r="AJ1159">
        <v>6</v>
      </c>
      <c r="AK1159">
        <v>8</v>
      </c>
      <c r="AL1159">
        <v>16</v>
      </c>
      <c r="AM1159">
        <v>60</v>
      </c>
      <c r="AN1159">
        <v>40</v>
      </c>
      <c r="AO1159">
        <v>1.27</v>
      </c>
      <c r="AP1159">
        <v>1.53</v>
      </c>
      <c r="AQ1159">
        <v>2.44</v>
      </c>
      <c r="AR1159">
        <v>57</v>
      </c>
      <c r="AS1159">
        <v>73</v>
      </c>
      <c r="AT1159">
        <v>47</v>
      </c>
      <c r="AU1159">
        <v>26</v>
      </c>
      <c r="AV1159">
        <v>7</v>
      </c>
      <c r="AW1159">
        <v>37</v>
      </c>
      <c r="AX1159">
        <v>74</v>
      </c>
      <c r="AY1159">
        <v>37</v>
      </c>
      <c r="AZ1159">
        <v>70</v>
      </c>
      <c r="BA1159">
        <v>10.130000000000001</v>
      </c>
      <c r="BB1159">
        <v>5.52</v>
      </c>
      <c r="BC1159">
        <v>3</v>
      </c>
      <c r="BD1159">
        <v>3.25</v>
      </c>
      <c r="BE1159">
        <v>2.2999999999999998</v>
      </c>
      <c r="BF1159">
        <f>(1/BC1159+1/BD1159+1/BE1159-1)/3</f>
        <v>2.5269416573764431E-2</v>
      </c>
      <c r="BG1159">
        <f>1/Table3[[#This Row],[odds_ft_home_team_win]]-Table3[[#This Row],[Margin/3]]</f>
        <v>0.3080639167595689</v>
      </c>
      <c r="BH1159">
        <f>1/Table3[[#This Row],[odds_ft_draw]]-Table3[[#This Row],[Margin/3]]</f>
        <v>0.2824228911185433</v>
      </c>
      <c r="BI1159">
        <f>1/Table3[[#This Row],[odds_ft_away_team_win]]-Table3[[#This Row],[Margin/3]]</f>
        <v>0.4095131921218878</v>
      </c>
      <c r="BJ1159">
        <f>MROUND(Table3[[#This Row],[ProbH]]*100,2)/100</f>
        <v>0.3</v>
      </c>
      <c r="BK1159">
        <v>1.41</v>
      </c>
      <c r="BL1159">
        <v>2.25</v>
      </c>
      <c r="BM1159">
        <v>4</v>
      </c>
      <c r="BN1159">
        <v>8.25</v>
      </c>
      <c r="BO1159">
        <v>1.95</v>
      </c>
      <c r="BP1159">
        <v>1.77</v>
      </c>
      <c r="BQ1159" t="s">
        <v>669</v>
      </c>
      <c r="BR1159">
        <f>VLOOKUP(Table3[[#This Row],[Reference]],metron,10,FALSE)</f>
        <v>2.5726407816919519</v>
      </c>
      <c r="BS1159">
        <f>VLOOKUP(Table3[[#This Row],[Reference]],metron,11,FALSE)</f>
        <v>1.1805091283106199</v>
      </c>
      <c r="BT1159">
        <f>VLOOKUP(Table3[[#This Row],[Reference]],metron,12,FALSE)</f>
        <v>1.3921316533813319</v>
      </c>
      <c r="BU1159">
        <f>VLOOKUP(Table3[[#This Row],[Reference]],metron,13,FALSE)</f>
        <v>0.5209673269873939</v>
      </c>
      <c r="BV1159">
        <f>VLOOKUP(Table3[[#This Row],[Reference]],metron,14,FALSE)</f>
        <v>0.61847182917417032</v>
      </c>
      <c r="BW1159">
        <f>VLOOKUP(Table3[[#This Row],[Reference]],metron,15,FALSE)</f>
        <v>11.149200710479571</v>
      </c>
      <c r="BX1159">
        <f>VLOOKUP(Table3[[#This Row],[Reference]],metron,16,FALSE)</f>
        <v>11.444049733570161</v>
      </c>
      <c r="BY1159">
        <f>VLOOKUP(Table3[[#This Row],[Reference]],metron,17,FALSE)</f>
        <v>4.5257270693512304</v>
      </c>
      <c r="BZ1159">
        <f>VLOOKUP(Table3[[#This Row],[Reference]],metron,18,FALSE)</f>
        <v>4.8465324384787474</v>
      </c>
      <c r="CA1159">
        <f>VLOOKUP(Table3[[#This Row],[Reference]],metron,19,FALSE)</f>
        <v>6.6234736411283404</v>
      </c>
      <c r="CB1159">
        <f>VLOOKUP(Table3[[#This Row],[Reference]],metron,20,FALSE)</f>
        <v>6.5975172950914134</v>
      </c>
      <c r="CC1159">
        <f>VLOOKUP(Table3[[#This Row],[Reference]],metron,21,FALSE)</f>
        <v>12.90081154192967</v>
      </c>
      <c r="CD1159">
        <f>VLOOKUP(Table3[[#This Row],[Reference]],metron,22,FALSE)</f>
        <v>13.00360685302074</v>
      </c>
      <c r="CE1159">
        <f>VLOOKUP(Table3[[#This Row],[Reference]],metron,23,FALSE)</f>
        <v>1.7502145922746779</v>
      </c>
      <c r="CF1159">
        <f>VLOOKUP(Table3[[#This Row],[Reference]],metron,24,FALSE)</f>
        <v>1.831402831402831</v>
      </c>
      <c r="CG1159">
        <f>VLOOKUP(Table3[[#This Row],[Reference]],metron,25,FALSE)</f>
        <v>9.6525096525096526E-2</v>
      </c>
      <c r="CH1159">
        <f>VLOOKUP(Table3[[#This Row],[Reference]],metron,26,FALSE)</f>
        <v>0.1244101244101244</v>
      </c>
    </row>
    <row r="1160" spans="1:86" hidden="1" x14ac:dyDescent="0.45">
      <c r="A1160">
        <v>1649988000</v>
      </c>
      <c r="B1160" t="s">
        <v>1689</v>
      </c>
      <c r="C1160" t="s">
        <v>64</v>
      </c>
      <c r="D1160" t="s">
        <v>65</v>
      </c>
      <c r="E1160" t="s">
        <v>677</v>
      </c>
      <c r="F1160" t="s">
        <v>699</v>
      </c>
      <c r="G1160" t="s">
        <v>65</v>
      </c>
      <c r="H1160">
        <v>14</v>
      </c>
      <c r="I1160">
        <v>1.61</v>
      </c>
      <c r="J1160">
        <v>0.4</v>
      </c>
      <c r="K1160">
        <v>1.55</v>
      </c>
      <c r="L1160">
        <v>0.72</v>
      </c>
      <c r="M1160">
        <v>1</v>
      </c>
      <c r="N1160">
        <v>2</v>
      </c>
      <c r="O1160">
        <v>3</v>
      </c>
      <c r="P1160">
        <v>2</v>
      </c>
      <c r="Q1160">
        <v>0</v>
      </c>
      <c r="R1160">
        <v>2</v>
      </c>
      <c r="S1160">
        <v>51</v>
      </c>
      <c r="T1160" t="s">
        <v>1690</v>
      </c>
      <c r="U1160">
        <v>7</v>
      </c>
      <c r="V1160">
        <v>6</v>
      </c>
      <c r="W1160">
        <v>4</v>
      </c>
      <c r="X1160">
        <v>1</v>
      </c>
      <c r="Y1160">
        <v>3</v>
      </c>
      <c r="Z1160">
        <v>0</v>
      </c>
      <c r="AA1160">
        <v>2</v>
      </c>
      <c r="AB1160">
        <v>3</v>
      </c>
      <c r="AC1160">
        <v>1</v>
      </c>
      <c r="AD1160">
        <v>2</v>
      </c>
      <c r="AE1160">
        <v>12</v>
      </c>
      <c r="AF1160">
        <v>8</v>
      </c>
      <c r="AG1160">
        <v>3</v>
      </c>
      <c r="AH1160">
        <v>2</v>
      </c>
      <c r="AI1160">
        <v>9</v>
      </c>
      <c r="AJ1160">
        <v>6</v>
      </c>
      <c r="AK1160">
        <v>14</v>
      </c>
      <c r="AL1160">
        <v>17</v>
      </c>
      <c r="AM1160">
        <v>55</v>
      </c>
      <c r="AN1160">
        <v>45</v>
      </c>
      <c r="AO1160">
        <v>1.4</v>
      </c>
      <c r="AP1160">
        <v>0.84</v>
      </c>
      <c r="AQ1160">
        <v>2.0499999999999998</v>
      </c>
      <c r="AR1160">
        <v>34</v>
      </c>
      <c r="AS1160">
        <v>65</v>
      </c>
      <c r="AT1160">
        <v>32</v>
      </c>
      <c r="AU1160">
        <v>10</v>
      </c>
      <c r="AV1160">
        <v>4</v>
      </c>
      <c r="AW1160">
        <v>20</v>
      </c>
      <c r="AX1160">
        <v>53</v>
      </c>
      <c r="AY1160">
        <v>34</v>
      </c>
      <c r="AZ1160">
        <v>76</v>
      </c>
      <c r="BA1160">
        <v>6.62</v>
      </c>
      <c r="BB1160">
        <v>5.2</v>
      </c>
      <c r="BC1160">
        <v>1.47</v>
      </c>
      <c r="BD1160">
        <v>4</v>
      </c>
      <c r="BE1160">
        <v>7</v>
      </c>
      <c r="BF1160">
        <f>(1/BC1160+1/BD1160+1/BE1160-1)/3</f>
        <v>2.4376417233560099E-2</v>
      </c>
      <c r="BG1160">
        <f>1/Table3[[#This Row],[odds_ft_home_team_win]]-Table3[[#This Row],[Margin/3]]</f>
        <v>0.65589569160997729</v>
      </c>
      <c r="BH1160">
        <f>1/Table3[[#This Row],[odds_ft_draw]]-Table3[[#This Row],[Margin/3]]</f>
        <v>0.2256235827664399</v>
      </c>
      <c r="BI1160">
        <f>1/Table3[[#This Row],[odds_ft_away_team_win]]-Table3[[#This Row],[Margin/3]]</f>
        <v>0.11848072562358275</v>
      </c>
      <c r="BJ1160">
        <f>MROUND(Table3[[#This Row],[ProbH]]*100,2)/100</f>
        <v>0.66</v>
      </c>
      <c r="BK1160">
        <v>0</v>
      </c>
      <c r="BL1160">
        <v>2.02</v>
      </c>
      <c r="BM1160">
        <v>0</v>
      </c>
      <c r="BN1160">
        <v>0</v>
      </c>
      <c r="BO1160">
        <v>0</v>
      </c>
      <c r="BP1160">
        <v>0</v>
      </c>
      <c r="BQ1160" t="s">
        <v>733</v>
      </c>
      <c r="BR1160">
        <f>VLOOKUP(Table3[[#This Row],[Reference]],metron,10,FALSE)</f>
        <v>2.9251336898395728</v>
      </c>
      <c r="BS1160">
        <f>VLOOKUP(Table3[[#This Row],[Reference]],metron,11,FALSE)</f>
        <v>2.089675030851502</v>
      </c>
      <c r="BT1160">
        <f>VLOOKUP(Table3[[#This Row],[Reference]],metron,12,FALSE)</f>
        <v>0.8354586589880707</v>
      </c>
      <c r="BU1160">
        <f>VLOOKUP(Table3[[#This Row],[Reference]],metron,13,FALSE)</f>
        <v>0.92472233648704238</v>
      </c>
      <c r="BV1160">
        <f>VLOOKUP(Table3[[#This Row],[Reference]],metron,14,FALSE)</f>
        <v>0.35252982311805842</v>
      </c>
      <c r="BW1160">
        <f>VLOOKUP(Table3[[#This Row],[Reference]],metron,15,FALSE)</f>
        <v>15.366666666666671</v>
      </c>
      <c r="BX1160">
        <f>VLOOKUP(Table3[[#This Row],[Reference]],metron,16,FALSE)</f>
        <v>8.5234848484848484</v>
      </c>
      <c r="BY1160">
        <f>VLOOKUP(Table3[[#This Row],[Reference]],metron,17,FALSE)</f>
        <v>6.6873065015479876</v>
      </c>
      <c r="BZ1160">
        <f>VLOOKUP(Table3[[#This Row],[Reference]],metron,18,FALSE)</f>
        <v>3.3490712074303399</v>
      </c>
      <c r="CA1160">
        <f>VLOOKUP(Table3[[#This Row],[Reference]],metron,19,FALSE)</f>
        <v>8.679360165118684</v>
      </c>
      <c r="CB1160">
        <f>VLOOKUP(Table3[[#This Row],[Reference]],metron,20,FALSE)</f>
        <v>5.1744136410545085</v>
      </c>
      <c r="CC1160">
        <f>VLOOKUP(Table3[[#This Row],[Reference]],metron,21,FALSE)</f>
        <v>12.62384615384615</v>
      </c>
      <c r="CD1160">
        <f>VLOOKUP(Table3[[#This Row],[Reference]],metron,22,FALSE)</f>
        <v>13.844615384615381</v>
      </c>
      <c r="CE1160">
        <f>VLOOKUP(Table3[[#This Row],[Reference]],metron,23,FALSE)</f>
        <v>1.369710467706013</v>
      </c>
      <c r="CF1160">
        <f>VLOOKUP(Table3[[#This Row],[Reference]],metron,24,FALSE)</f>
        <v>2.0920564216778019</v>
      </c>
      <c r="CG1160">
        <f>VLOOKUP(Table3[[#This Row],[Reference]],metron,25,FALSE)</f>
        <v>7.126948775055679E-2</v>
      </c>
      <c r="CH1160">
        <f>VLOOKUP(Table3[[#This Row],[Reference]],metron,26,FALSE)</f>
        <v>0.13214550853749071</v>
      </c>
    </row>
    <row r="1161" spans="1:86" hidden="1" x14ac:dyDescent="0.45">
      <c r="A1161">
        <v>1650067200</v>
      </c>
      <c r="B1161" t="s">
        <v>1691</v>
      </c>
      <c r="C1161" t="s">
        <v>64</v>
      </c>
      <c r="D1161" t="s">
        <v>65</v>
      </c>
      <c r="E1161" t="s">
        <v>660</v>
      </c>
      <c r="F1161" t="s">
        <v>688</v>
      </c>
      <c r="G1161" t="s">
        <v>684</v>
      </c>
      <c r="H1161">
        <v>14</v>
      </c>
      <c r="I1161">
        <v>1.07</v>
      </c>
      <c r="J1161">
        <v>1.31</v>
      </c>
      <c r="K1161">
        <v>1.24</v>
      </c>
      <c r="L1161">
        <v>1.25</v>
      </c>
      <c r="M1161">
        <v>4</v>
      </c>
      <c r="N1161">
        <v>2</v>
      </c>
      <c r="O1161">
        <v>6</v>
      </c>
      <c r="P1161">
        <v>4</v>
      </c>
      <c r="Q1161">
        <v>3</v>
      </c>
      <c r="R1161">
        <v>1</v>
      </c>
      <c r="S1161" t="s">
        <v>1692</v>
      </c>
      <c r="T1161" t="s">
        <v>1693</v>
      </c>
      <c r="U1161">
        <v>2</v>
      </c>
      <c r="V1161">
        <v>6</v>
      </c>
      <c r="W1161">
        <v>2</v>
      </c>
      <c r="X1161">
        <v>1</v>
      </c>
      <c r="Y1161">
        <v>1</v>
      </c>
      <c r="Z1161">
        <v>0</v>
      </c>
      <c r="AA1161">
        <v>1</v>
      </c>
      <c r="AB1161">
        <v>2</v>
      </c>
      <c r="AC1161">
        <v>0</v>
      </c>
      <c r="AD1161">
        <v>1</v>
      </c>
      <c r="AE1161">
        <v>13</v>
      </c>
      <c r="AF1161">
        <v>16</v>
      </c>
      <c r="AG1161">
        <v>6</v>
      </c>
      <c r="AH1161">
        <v>7</v>
      </c>
      <c r="AI1161">
        <v>7</v>
      </c>
      <c r="AJ1161">
        <v>9</v>
      </c>
      <c r="AK1161">
        <v>16</v>
      </c>
      <c r="AL1161">
        <v>9</v>
      </c>
      <c r="AM1161">
        <v>43</v>
      </c>
      <c r="AN1161">
        <v>57</v>
      </c>
      <c r="AO1161">
        <v>1.41</v>
      </c>
      <c r="AP1161">
        <v>1.75</v>
      </c>
      <c r="AQ1161">
        <v>2.2999999999999998</v>
      </c>
      <c r="AR1161">
        <v>39</v>
      </c>
      <c r="AS1161">
        <v>63</v>
      </c>
      <c r="AT1161">
        <v>54</v>
      </c>
      <c r="AU1161">
        <v>20</v>
      </c>
      <c r="AV1161">
        <v>3</v>
      </c>
      <c r="AW1161">
        <v>28</v>
      </c>
      <c r="AX1161">
        <v>61</v>
      </c>
      <c r="AY1161">
        <v>40</v>
      </c>
      <c r="AZ1161">
        <v>74</v>
      </c>
      <c r="BA1161">
        <v>8.27</v>
      </c>
      <c r="BB1161">
        <v>4.13</v>
      </c>
      <c r="BC1161">
        <v>2.15</v>
      </c>
      <c r="BD1161">
        <v>3</v>
      </c>
      <c r="BE1161">
        <v>3.5</v>
      </c>
      <c r="BF1161">
        <f>(1/BC1161+1/BD1161+1/BE1161-1)/3</f>
        <v>2.8054632705795484E-2</v>
      </c>
      <c r="BG1161">
        <f>1/Table3[[#This Row],[odds_ft_home_team_win]]-Table3[[#This Row],[Margin/3]]</f>
        <v>0.43706164636397193</v>
      </c>
      <c r="BH1161">
        <f>1/Table3[[#This Row],[odds_ft_draw]]-Table3[[#This Row],[Margin/3]]</f>
        <v>0.30527870062753781</v>
      </c>
      <c r="BI1161">
        <f>1/Table3[[#This Row],[odds_ft_away_team_win]]-Table3[[#This Row],[Margin/3]]</f>
        <v>0.2576596530084902</v>
      </c>
      <c r="BJ1161">
        <f>MROUND(Table3[[#This Row],[ProbH]]*100,2)/100</f>
        <v>0.44</v>
      </c>
      <c r="BK1161">
        <v>1.36</v>
      </c>
      <c r="BL1161">
        <v>2.2999999999999998</v>
      </c>
      <c r="BM1161">
        <v>3.5</v>
      </c>
      <c r="BN1161">
        <v>6.5</v>
      </c>
      <c r="BO1161">
        <v>1.85</v>
      </c>
      <c r="BP1161">
        <v>1.85</v>
      </c>
      <c r="BQ1161" t="s">
        <v>664</v>
      </c>
      <c r="BR1161">
        <f>VLOOKUP(Table3[[#This Row],[Reference]],metron,10,FALSE)</f>
        <v>2.4807646356033461</v>
      </c>
      <c r="BS1161">
        <f>VLOOKUP(Table3[[#This Row],[Reference]],metron,11,FALSE)</f>
        <v>1.4140979689366791</v>
      </c>
      <c r="BT1161">
        <f>VLOOKUP(Table3[[#This Row],[Reference]],metron,12,FALSE)</f>
        <v>1.0666666666666671</v>
      </c>
      <c r="BU1161">
        <f>VLOOKUP(Table3[[#This Row],[Reference]],metron,13,FALSE)</f>
        <v>0.62712066905615294</v>
      </c>
      <c r="BV1161">
        <f>VLOOKUP(Table3[[#This Row],[Reference]],metron,14,FALSE)</f>
        <v>0.46009557945041818</v>
      </c>
      <c r="BW1161">
        <f>VLOOKUP(Table3[[#This Row],[Reference]],metron,15,FALSE)</f>
        <v>12.56969280146722</v>
      </c>
      <c r="BX1161">
        <f>VLOOKUP(Table3[[#This Row],[Reference]],metron,16,FALSE)</f>
        <v>9.8695552498853729</v>
      </c>
      <c r="BY1161">
        <f>VLOOKUP(Table3[[#This Row],[Reference]],metron,17,FALSE)</f>
        <v>5.2754256787850897</v>
      </c>
      <c r="BZ1161">
        <f>VLOOKUP(Table3[[#This Row],[Reference]],metron,18,FALSE)</f>
        <v>4.1279337321675103</v>
      </c>
      <c r="CA1161">
        <f>VLOOKUP(Table3[[#This Row],[Reference]],metron,19,FALSE)</f>
        <v>7.2942671226821298</v>
      </c>
      <c r="CB1161">
        <f>VLOOKUP(Table3[[#This Row],[Reference]],metron,20,FALSE)</f>
        <v>5.7416215177178627</v>
      </c>
      <c r="CC1161">
        <f>VLOOKUP(Table3[[#This Row],[Reference]],metron,21,FALSE)</f>
        <v>12.897246007868549</v>
      </c>
      <c r="CD1161">
        <f>VLOOKUP(Table3[[#This Row],[Reference]],metron,22,FALSE)</f>
        <v>13.507058551261281</v>
      </c>
      <c r="CE1161">
        <f>VLOOKUP(Table3[[#This Row],[Reference]],metron,23,FALSE)</f>
        <v>1.576522702104098</v>
      </c>
      <c r="CF1161">
        <f>VLOOKUP(Table3[[#This Row],[Reference]],metron,24,FALSE)</f>
        <v>1.917165005537099</v>
      </c>
      <c r="CG1161">
        <f>VLOOKUP(Table3[[#This Row],[Reference]],metron,25,FALSE)</f>
        <v>8.4385382059800659E-2</v>
      </c>
      <c r="CH1161">
        <f>VLOOKUP(Table3[[#This Row],[Reference]],metron,26,FALSE)</f>
        <v>0.1233665559246955</v>
      </c>
    </row>
    <row r="1162" spans="1:86" hidden="1" x14ac:dyDescent="0.45">
      <c r="A1162">
        <v>1650074400</v>
      </c>
      <c r="B1162" t="s">
        <v>1694</v>
      </c>
      <c r="C1162" t="s">
        <v>64</v>
      </c>
      <c r="D1162" t="s">
        <v>65</v>
      </c>
      <c r="E1162" t="s">
        <v>689</v>
      </c>
      <c r="F1162" t="s">
        <v>693</v>
      </c>
      <c r="G1162" t="s">
        <v>710</v>
      </c>
      <c r="H1162">
        <v>14</v>
      </c>
      <c r="I1162">
        <v>1</v>
      </c>
      <c r="J1162">
        <v>1.47</v>
      </c>
      <c r="K1162">
        <v>0.88</v>
      </c>
      <c r="L1162">
        <v>1.42</v>
      </c>
      <c r="M1162">
        <v>1</v>
      </c>
      <c r="N1162">
        <v>2</v>
      </c>
      <c r="O1162">
        <v>3</v>
      </c>
      <c r="P1162">
        <v>2</v>
      </c>
      <c r="Q1162">
        <v>1</v>
      </c>
      <c r="R1162">
        <v>1</v>
      </c>
      <c r="S1162">
        <v>44</v>
      </c>
      <c r="T1162" t="s">
        <v>1695</v>
      </c>
      <c r="U1162">
        <v>3</v>
      </c>
      <c r="V1162">
        <v>5</v>
      </c>
      <c r="W1162">
        <v>1</v>
      </c>
      <c r="X1162">
        <v>0</v>
      </c>
      <c r="Y1162">
        <v>3</v>
      </c>
      <c r="Z1162">
        <v>0</v>
      </c>
      <c r="AA1162">
        <v>0</v>
      </c>
      <c r="AB1162">
        <v>1</v>
      </c>
      <c r="AC1162">
        <v>0</v>
      </c>
      <c r="AD1162">
        <v>3</v>
      </c>
      <c r="AE1162">
        <v>15</v>
      </c>
      <c r="AF1162">
        <v>7</v>
      </c>
      <c r="AG1162">
        <v>5</v>
      </c>
      <c r="AH1162">
        <v>4</v>
      </c>
      <c r="AI1162">
        <v>10</v>
      </c>
      <c r="AJ1162">
        <v>3</v>
      </c>
      <c r="AK1162">
        <v>16</v>
      </c>
      <c r="AL1162">
        <v>19</v>
      </c>
      <c r="AM1162">
        <v>48</v>
      </c>
      <c r="AN1162">
        <v>52</v>
      </c>
      <c r="AO1162">
        <v>1.54</v>
      </c>
      <c r="AP1162">
        <v>0.98</v>
      </c>
      <c r="AQ1162">
        <v>2.67</v>
      </c>
      <c r="AR1162">
        <v>60</v>
      </c>
      <c r="AS1162">
        <v>77</v>
      </c>
      <c r="AT1162">
        <v>60</v>
      </c>
      <c r="AU1162">
        <v>30</v>
      </c>
      <c r="AV1162">
        <v>7</v>
      </c>
      <c r="AW1162">
        <v>47</v>
      </c>
      <c r="AX1162">
        <v>74</v>
      </c>
      <c r="AY1162">
        <v>44</v>
      </c>
      <c r="AZ1162">
        <v>84</v>
      </c>
      <c r="BA1162">
        <v>8.6</v>
      </c>
      <c r="BB1162">
        <v>4.66</v>
      </c>
      <c r="BC1162">
        <v>4.4000000000000004</v>
      </c>
      <c r="BD1162">
        <v>3.25</v>
      </c>
      <c r="BE1162">
        <v>1.8</v>
      </c>
      <c r="BF1162">
        <f>(1/BC1162+1/BD1162+1/BE1162-1)/3</f>
        <v>3.0173530173530194E-2</v>
      </c>
      <c r="BG1162">
        <f>1/Table3[[#This Row],[odds_ft_home_team_win]]-Table3[[#This Row],[Margin/3]]</f>
        <v>0.19709919709919707</v>
      </c>
      <c r="BH1162">
        <f>1/Table3[[#This Row],[odds_ft_draw]]-Table3[[#This Row],[Margin/3]]</f>
        <v>0.27751877751877752</v>
      </c>
      <c r="BI1162">
        <f>1/Table3[[#This Row],[odds_ft_away_team_win]]-Table3[[#This Row],[Margin/3]]</f>
        <v>0.52538202538202539</v>
      </c>
      <c r="BJ1162">
        <f>MROUND(Table3[[#This Row],[ProbH]]*100,2)/100</f>
        <v>0.2</v>
      </c>
      <c r="BK1162">
        <v>1.36</v>
      </c>
      <c r="BL1162">
        <v>2.15</v>
      </c>
      <c r="BM1162">
        <v>3.5</v>
      </c>
      <c r="BN1162">
        <v>6.5</v>
      </c>
      <c r="BO1162">
        <v>1.91</v>
      </c>
      <c r="BP1162">
        <v>1.8</v>
      </c>
      <c r="BQ1162" t="s">
        <v>713</v>
      </c>
      <c r="BR1162">
        <f>VLOOKUP(Table3[[#This Row],[Reference]],metron,10,FALSE)</f>
        <v>2.7065095398428731</v>
      </c>
      <c r="BS1162">
        <f>VLOOKUP(Table3[[#This Row],[Reference]],metron,11,FALSE)</f>
        <v>1.0101010101010099</v>
      </c>
      <c r="BT1162">
        <f>VLOOKUP(Table3[[#This Row],[Reference]],metron,12,FALSE)</f>
        <v>1.696408529741863</v>
      </c>
      <c r="BU1162">
        <f>VLOOKUP(Table3[[#This Row],[Reference]],metron,13,FALSE)</f>
        <v>0.44044943820224719</v>
      </c>
      <c r="BV1162">
        <f>VLOOKUP(Table3[[#This Row],[Reference]],metron,14,FALSE)</f>
        <v>0.74606741573033708</v>
      </c>
      <c r="BW1162">
        <f>VLOOKUP(Table3[[#This Row],[Reference]],metron,15,FALSE)</f>
        <v>10.265072765072761</v>
      </c>
      <c r="BX1162">
        <f>VLOOKUP(Table3[[#This Row],[Reference]],metron,16,FALSE)</f>
        <v>13.023908523908521</v>
      </c>
      <c r="BY1162">
        <f>VLOOKUP(Table3[[#This Row],[Reference]],metron,17,FALSE)</f>
        <v>4.0483193277310923</v>
      </c>
      <c r="BZ1162">
        <f>VLOOKUP(Table3[[#This Row],[Reference]],metron,18,FALSE)</f>
        <v>5.60609243697479</v>
      </c>
      <c r="CA1162">
        <f>VLOOKUP(Table3[[#This Row],[Reference]],metron,19,FALSE)</f>
        <v>6.2167534373416684</v>
      </c>
      <c r="CB1162">
        <f>VLOOKUP(Table3[[#This Row],[Reference]],metron,20,FALSE)</f>
        <v>7.4178160869337306</v>
      </c>
      <c r="CC1162">
        <f>VLOOKUP(Table3[[#This Row],[Reference]],metron,21,FALSE)</f>
        <v>13.223628691983119</v>
      </c>
      <c r="CD1162">
        <f>VLOOKUP(Table3[[#This Row],[Reference]],metron,22,FALSE)</f>
        <v>12.78586497890295</v>
      </c>
      <c r="CE1162">
        <f>VLOOKUP(Table3[[#This Row],[Reference]],metron,23,FALSE)</f>
        <v>1.8442211055276381</v>
      </c>
      <c r="CF1162">
        <f>VLOOKUP(Table3[[#This Row],[Reference]],metron,24,FALSE)</f>
        <v>1.7989949748743721</v>
      </c>
      <c r="CG1162">
        <f>VLOOKUP(Table3[[#This Row],[Reference]],metron,25,FALSE)</f>
        <v>0.12060301507537689</v>
      </c>
      <c r="CH1162">
        <f>VLOOKUP(Table3[[#This Row],[Reference]],metron,26,FALSE)</f>
        <v>0.11658291457286429</v>
      </c>
    </row>
    <row r="1163" spans="1:86" hidden="1" x14ac:dyDescent="0.45">
      <c r="A1163">
        <v>1650074760</v>
      </c>
      <c r="B1163" t="s">
        <v>1696</v>
      </c>
      <c r="C1163" t="s">
        <v>64</v>
      </c>
      <c r="D1163" t="s">
        <v>65</v>
      </c>
      <c r="E1163" t="s">
        <v>676</v>
      </c>
      <c r="F1163" t="s">
        <v>694</v>
      </c>
      <c r="G1163" t="s">
        <v>760</v>
      </c>
      <c r="H1163">
        <v>14</v>
      </c>
      <c r="I1163">
        <v>1.47</v>
      </c>
      <c r="J1163">
        <v>1.38</v>
      </c>
      <c r="K1163">
        <v>1.35</v>
      </c>
      <c r="L1163">
        <v>1.53</v>
      </c>
      <c r="M1163">
        <v>1</v>
      </c>
      <c r="N1163">
        <v>3</v>
      </c>
      <c r="O1163">
        <v>4</v>
      </c>
      <c r="P1163">
        <v>3</v>
      </c>
      <c r="Q1163">
        <v>1</v>
      </c>
      <c r="R1163">
        <v>2</v>
      </c>
      <c r="S1163">
        <v>31</v>
      </c>
      <c r="T1163" t="s">
        <v>1697</v>
      </c>
      <c r="U1163">
        <v>6</v>
      </c>
      <c r="V1163">
        <v>7</v>
      </c>
      <c r="W1163">
        <v>3</v>
      </c>
      <c r="X1163">
        <v>0</v>
      </c>
      <c r="Y1163">
        <v>2</v>
      </c>
      <c r="Z1163">
        <v>0</v>
      </c>
      <c r="AA1163">
        <v>0</v>
      </c>
      <c r="AB1163">
        <v>3</v>
      </c>
      <c r="AC1163">
        <v>2</v>
      </c>
      <c r="AD1163">
        <v>0</v>
      </c>
      <c r="AE1163">
        <v>11</v>
      </c>
      <c r="AF1163">
        <v>19</v>
      </c>
      <c r="AG1163">
        <v>4</v>
      </c>
      <c r="AH1163">
        <v>9</v>
      </c>
      <c r="AI1163">
        <v>7</v>
      </c>
      <c r="AJ1163">
        <v>10</v>
      </c>
      <c r="AK1163">
        <v>16</v>
      </c>
      <c r="AL1163">
        <v>15</v>
      </c>
      <c r="AM1163">
        <v>50</v>
      </c>
      <c r="AN1163">
        <v>50</v>
      </c>
      <c r="AO1163">
        <v>1.22</v>
      </c>
      <c r="AP1163">
        <v>2.2000000000000002</v>
      </c>
      <c r="AQ1163">
        <v>1.94</v>
      </c>
      <c r="AR1163">
        <v>55</v>
      </c>
      <c r="AS1163">
        <v>62</v>
      </c>
      <c r="AT1163">
        <v>33</v>
      </c>
      <c r="AU1163">
        <v>13</v>
      </c>
      <c r="AV1163">
        <v>7</v>
      </c>
      <c r="AW1163">
        <v>35</v>
      </c>
      <c r="AX1163">
        <v>58</v>
      </c>
      <c r="AY1163">
        <v>20</v>
      </c>
      <c r="AZ1163">
        <v>65</v>
      </c>
      <c r="BA1163">
        <v>9.1300000000000008</v>
      </c>
      <c r="BB1163">
        <v>4.6399999999999997</v>
      </c>
      <c r="BC1163">
        <v>2.95</v>
      </c>
      <c r="BD1163">
        <v>2.95</v>
      </c>
      <c r="BE1163">
        <v>2.4</v>
      </c>
      <c r="BF1163">
        <f>(1/BC1163+1/BD1163+1/BE1163-1)/3</f>
        <v>3.1544256120527324E-2</v>
      </c>
      <c r="BG1163">
        <f>1/Table3[[#This Row],[odds_ft_home_team_win]]-Table3[[#This Row],[Margin/3]]</f>
        <v>0.30743879472693031</v>
      </c>
      <c r="BH1163">
        <f>1/Table3[[#This Row],[odds_ft_draw]]-Table3[[#This Row],[Margin/3]]</f>
        <v>0.30743879472693031</v>
      </c>
      <c r="BI1163">
        <f>1/Table3[[#This Row],[odds_ft_away_team_win]]-Table3[[#This Row],[Margin/3]]</f>
        <v>0.38512241054613938</v>
      </c>
      <c r="BJ1163">
        <f>MROUND(Table3[[#This Row],[ProbH]]*100,2)/100</f>
        <v>0.3</v>
      </c>
      <c r="BK1163">
        <v>1.4</v>
      </c>
      <c r="BL1163">
        <v>2.25</v>
      </c>
      <c r="BM1163">
        <v>4</v>
      </c>
      <c r="BN1163">
        <v>7.5</v>
      </c>
      <c r="BO1163">
        <v>1.91</v>
      </c>
      <c r="BP1163">
        <v>1.8</v>
      </c>
      <c r="BQ1163" t="s">
        <v>680</v>
      </c>
      <c r="BR1163">
        <f>VLOOKUP(Table3[[#This Row],[Reference]],metron,10,FALSE)</f>
        <v>2.5726407816919519</v>
      </c>
      <c r="BS1163">
        <f>VLOOKUP(Table3[[#This Row],[Reference]],metron,11,FALSE)</f>
        <v>1.1805091283106199</v>
      </c>
      <c r="BT1163">
        <f>VLOOKUP(Table3[[#This Row],[Reference]],metron,12,FALSE)</f>
        <v>1.3921316533813319</v>
      </c>
      <c r="BU1163">
        <f>VLOOKUP(Table3[[#This Row],[Reference]],metron,13,FALSE)</f>
        <v>0.5209673269873939</v>
      </c>
      <c r="BV1163">
        <f>VLOOKUP(Table3[[#This Row],[Reference]],metron,14,FALSE)</f>
        <v>0.61847182917417032</v>
      </c>
      <c r="BW1163">
        <f>VLOOKUP(Table3[[#This Row],[Reference]],metron,15,FALSE)</f>
        <v>11.149200710479571</v>
      </c>
      <c r="BX1163">
        <f>VLOOKUP(Table3[[#This Row],[Reference]],metron,16,FALSE)</f>
        <v>11.444049733570161</v>
      </c>
      <c r="BY1163">
        <f>VLOOKUP(Table3[[#This Row],[Reference]],metron,17,FALSE)</f>
        <v>4.5257270693512304</v>
      </c>
      <c r="BZ1163">
        <f>VLOOKUP(Table3[[#This Row],[Reference]],metron,18,FALSE)</f>
        <v>4.8465324384787474</v>
      </c>
      <c r="CA1163">
        <f>VLOOKUP(Table3[[#This Row],[Reference]],metron,19,FALSE)</f>
        <v>6.6234736411283404</v>
      </c>
      <c r="CB1163">
        <f>VLOOKUP(Table3[[#This Row],[Reference]],metron,20,FALSE)</f>
        <v>6.5975172950914134</v>
      </c>
      <c r="CC1163">
        <f>VLOOKUP(Table3[[#This Row],[Reference]],metron,21,FALSE)</f>
        <v>12.90081154192967</v>
      </c>
      <c r="CD1163">
        <f>VLOOKUP(Table3[[#This Row],[Reference]],metron,22,FALSE)</f>
        <v>13.00360685302074</v>
      </c>
      <c r="CE1163">
        <f>VLOOKUP(Table3[[#This Row],[Reference]],metron,23,FALSE)</f>
        <v>1.7502145922746779</v>
      </c>
      <c r="CF1163">
        <f>VLOOKUP(Table3[[#This Row],[Reference]],metron,24,FALSE)</f>
        <v>1.831402831402831</v>
      </c>
      <c r="CG1163">
        <f>VLOOKUP(Table3[[#This Row],[Reference]],metron,25,FALSE)</f>
        <v>9.6525096525096526E-2</v>
      </c>
      <c r="CH1163">
        <f>VLOOKUP(Table3[[#This Row],[Reference]],metron,26,FALSE)</f>
        <v>0.1244101244101244</v>
      </c>
    </row>
    <row r="1164" spans="1:86" hidden="1" x14ac:dyDescent="0.45">
      <c r="A1164">
        <v>1650146400</v>
      </c>
      <c r="B1164" t="s">
        <v>1698</v>
      </c>
      <c r="C1164" t="s">
        <v>64</v>
      </c>
      <c r="D1164" t="s">
        <v>65</v>
      </c>
      <c r="E1164" t="s">
        <v>667</v>
      </c>
      <c r="F1164" t="s">
        <v>700</v>
      </c>
      <c r="G1164" t="s">
        <v>662</v>
      </c>
      <c r="H1164">
        <v>14</v>
      </c>
      <c r="I1164">
        <v>1.67</v>
      </c>
      <c r="J1164">
        <v>1.6</v>
      </c>
      <c r="K1164">
        <v>1.55</v>
      </c>
      <c r="L1164">
        <v>1.42</v>
      </c>
      <c r="M1164">
        <v>0</v>
      </c>
      <c r="N1164">
        <v>1</v>
      </c>
      <c r="O1164">
        <v>1</v>
      </c>
      <c r="P1164">
        <v>1</v>
      </c>
      <c r="Q1164">
        <v>0</v>
      </c>
      <c r="R1164">
        <v>1</v>
      </c>
      <c r="T1164">
        <v>43</v>
      </c>
      <c r="U1164">
        <v>3</v>
      </c>
      <c r="V1164">
        <v>4</v>
      </c>
      <c r="W1164">
        <v>4</v>
      </c>
      <c r="X1164">
        <v>2</v>
      </c>
      <c r="Y1164">
        <v>9</v>
      </c>
      <c r="Z1164">
        <v>2</v>
      </c>
      <c r="AA1164">
        <v>3</v>
      </c>
      <c r="AB1164">
        <v>3</v>
      </c>
      <c r="AC1164">
        <v>2</v>
      </c>
      <c r="AD1164">
        <v>9</v>
      </c>
      <c r="AE1164">
        <v>16</v>
      </c>
      <c r="AF1164">
        <v>25</v>
      </c>
      <c r="AG1164">
        <v>0</v>
      </c>
      <c r="AH1164">
        <v>9</v>
      </c>
      <c r="AI1164">
        <v>16</v>
      </c>
      <c r="AJ1164">
        <v>16</v>
      </c>
      <c r="AK1164">
        <v>12</v>
      </c>
      <c r="AL1164">
        <v>22</v>
      </c>
      <c r="AM1164">
        <v>39</v>
      </c>
      <c r="AN1164">
        <v>61</v>
      </c>
      <c r="AO1164">
        <v>1.28</v>
      </c>
      <c r="AP1164">
        <v>2.58</v>
      </c>
      <c r="AQ1164">
        <v>2.31</v>
      </c>
      <c r="AR1164">
        <v>52</v>
      </c>
      <c r="AS1164">
        <v>83</v>
      </c>
      <c r="AT1164">
        <v>39</v>
      </c>
      <c r="AU1164">
        <v>10</v>
      </c>
      <c r="AV1164">
        <v>7</v>
      </c>
      <c r="AW1164">
        <v>31</v>
      </c>
      <c r="AX1164">
        <v>75</v>
      </c>
      <c r="AY1164">
        <v>37</v>
      </c>
      <c r="AZ1164">
        <v>76</v>
      </c>
      <c r="BA1164">
        <v>9.44</v>
      </c>
      <c r="BB1164">
        <v>5.39</v>
      </c>
      <c r="BC1164">
        <v>2.08</v>
      </c>
      <c r="BD1164">
        <v>3.35</v>
      </c>
      <c r="BE1164">
        <v>3.35</v>
      </c>
      <c r="BF1164">
        <f>(1/BC1164+1/BD1164+1/BE1164-1)/3</f>
        <v>2.5928052047455036E-2</v>
      </c>
      <c r="BG1164">
        <f>1/Table3[[#This Row],[odds_ft_home_team_win]]-Table3[[#This Row],[Margin/3]]</f>
        <v>0.45484117872177571</v>
      </c>
      <c r="BH1164">
        <f>1/Table3[[#This Row],[odds_ft_draw]]-Table3[[#This Row],[Margin/3]]</f>
        <v>0.27257941063911212</v>
      </c>
      <c r="BI1164">
        <f>1/Table3[[#This Row],[odds_ft_away_team_win]]-Table3[[#This Row],[Margin/3]]</f>
        <v>0.27257941063911212</v>
      </c>
      <c r="BJ1164">
        <f>MROUND(Table3[[#This Row],[ProbH]]*100,2)/100</f>
        <v>0.46</v>
      </c>
      <c r="BK1164">
        <v>1.31</v>
      </c>
      <c r="BL1164">
        <v>2.0499999999999998</v>
      </c>
      <c r="BM1164">
        <v>3.37</v>
      </c>
      <c r="BN1164">
        <v>6.5</v>
      </c>
      <c r="BO1164">
        <v>1.87</v>
      </c>
      <c r="BP1164">
        <v>1.89</v>
      </c>
      <c r="BQ1164" t="s">
        <v>736</v>
      </c>
      <c r="BR1164">
        <f>VLOOKUP(Table3[[#This Row],[Reference]],metron,10,FALSE)</f>
        <v>2.5405629139072849</v>
      </c>
      <c r="BS1164">
        <f>VLOOKUP(Table3[[#This Row],[Reference]],metron,11,FALSE)</f>
        <v>1.4888836329233679</v>
      </c>
      <c r="BT1164">
        <f>VLOOKUP(Table3[[#This Row],[Reference]],metron,12,FALSE)</f>
        <v>1.0516792809839171</v>
      </c>
      <c r="BU1164">
        <f>VLOOKUP(Table3[[#This Row],[Reference]],metron,13,FALSE)</f>
        <v>0.64581362346263005</v>
      </c>
      <c r="BV1164">
        <f>VLOOKUP(Table3[[#This Row],[Reference]],metron,14,FALSE)</f>
        <v>0.45364238410596031</v>
      </c>
      <c r="BW1164">
        <f>VLOOKUP(Table3[[#This Row],[Reference]],metron,15,FALSE)</f>
        <v>12.686892177589851</v>
      </c>
      <c r="BX1164">
        <f>VLOOKUP(Table3[[#This Row],[Reference]],metron,16,FALSE)</f>
        <v>9.8059196617336148</v>
      </c>
      <c r="BY1164">
        <f>VLOOKUP(Table3[[#This Row],[Reference]],metron,17,FALSE)</f>
        <v>5.3198121263877027</v>
      </c>
      <c r="BZ1164">
        <f>VLOOKUP(Table3[[#This Row],[Reference]],metron,18,FALSE)</f>
        <v>4.0954312553373189</v>
      </c>
      <c r="CA1164">
        <f>VLOOKUP(Table3[[#This Row],[Reference]],metron,19,FALSE)</f>
        <v>7.3670800512021479</v>
      </c>
      <c r="CB1164">
        <f>VLOOKUP(Table3[[#This Row],[Reference]],metron,20,FALSE)</f>
        <v>5.710488406396296</v>
      </c>
      <c r="CC1164">
        <f>VLOOKUP(Table3[[#This Row],[Reference]],metron,21,FALSE)</f>
        <v>13.0488908033599</v>
      </c>
      <c r="CD1164">
        <f>VLOOKUP(Table3[[#This Row],[Reference]],metron,22,FALSE)</f>
        <v>13.714839543398661</v>
      </c>
      <c r="CE1164">
        <f>VLOOKUP(Table3[[#This Row],[Reference]],metron,23,FALSE)</f>
        <v>1.567523459812322</v>
      </c>
      <c r="CF1164">
        <f>VLOOKUP(Table3[[#This Row],[Reference]],metron,24,FALSE)</f>
        <v>1.951040391676867</v>
      </c>
      <c r="CG1164">
        <f>VLOOKUP(Table3[[#This Row],[Reference]],metron,25,FALSE)</f>
        <v>8.3027335781313744E-2</v>
      </c>
      <c r="CH1164">
        <f>VLOOKUP(Table3[[#This Row],[Reference]],metron,26,FALSE)</f>
        <v>0.13117095063239501</v>
      </c>
    </row>
    <row r="1165" spans="1:86" hidden="1" x14ac:dyDescent="0.45">
      <c r="A1165">
        <v>1650153600</v>
      </c>
      <c r="B1165" t="s">
        <v>1699</v>
      </c>
      <c r="C1165" t="s">
        <v>64</v>
      </c>
      <c r="D1165" t="s">
        <v>65</v>
      </c>
      <c r="E1165" t="s">
        <v>672</v>
      </c>
      <c r="F1165" t="s">
        <v>683</v>
      </c>
      <c r="G1165" t="s">
        <v>678</v>
      </c>
      <c r="H1165">
        <v>14</v>
      </c>
      <c r="I1165">
        <v>1.65</v>
      </c>
      <c r="J1165">
        <v>0.6</v>
      </c>
      <c r="K1165">
        <v>1.58</v>
      </c>
      <c r="L1165">
        <v>0.65</v>
      </c>
      <c r="M1165">
        <v>1</v>
      </c>
      <c r="N1165">
        <v>1</v>
      </c>
      <c r="O1165">
        <v>2</v>
      </c>
      <c r="P1165">
        <v>0</v>
      </c>
      <c r="Q1165">
        <v>0</v>
      </c>
      <c r="R1165">
        <v>0</v>
      </c>
      <c r="S1165" t="s">
        <v>68</v>
      </c>
      <c r="T1165">
        <v>68</v>
      </c>
      <c r="U1165">
        <v>5</v>
      </c>
      <c r="V1165">
        <v>7</v>
      </c>
      <c r="W1165">
        <v>2</v>
      </c>
      <c r="X1165">
        <v>0</v>
      </c>
      <c r="Y1165">
        <v>4</v>
      </c>
      <c r="Z1165">
        <v>0</v>
      </c>
      <c r="AA1165">
        <v>1</v>
      </c>
      <c r="AB1165">
        <v>1</v>
      </c>
      <c r="AC1165">
        <v>3</v>
      </c>
      <c r="AD1165">
        <v>1</v>
      </c>
      <c r="AE1165">
        <v>21</v>
      </c>
      <c r="AF1165">
        <v>12</v>
      </c>
      <c r="AG1165">
        <v>9</v>
      </c>
      <c r="AH1165">
        <v>5</v>
      </c>
      <c r="AI1165">
        <v>12</v>
      </c>
      <c r="AJ1165">
        <v>7</v>
      </c>
      <c r="AK1165">
        <v>12</v>
      </c>
      <c r="AL1165">
        <v>12</v>
      </c>
      <c r="AM1165">
        <v>52</v>
      </c>
      <c r="AN1165">
        <v>48</v>
      </c>
      <c r="AO1165">
        <v>2.3199999999999998</v>
      </c>
      <c r="AP1165">
        <v>1.45</v>
      </c>
      <c r="AQ1165">
        <v>2.2200000000000002</v>
      </c>
      <c r="AR1165">
        <v>56</v>
      </c>
      <c r="AS1165">
        <v>75</v>
      </c>
      <c r="AT1165">
        <v>34</v>
      </c>
      <c r="AU1165">
        <v>21</v>
      </c>
      <c r="AV1165">
        <v>9</v>
      </c>
      <c r="AW1165">
        <v>19</v>
      </c>
      <c r="AX1165">
        <v>57</v>
      </c>
      <c r="AY1165">
        <v>46</v>
      </c>
      <c r="AZ1165">
        <v>75</v>
      </c>
      <c r="BA1165">
        <v>11.22</v>
      </c>
      <c r="BB1165">
        <v>4.84</v>
      </c>
      <c r="BC1165">
        <v>1.75</v>
      </c>
      <c r="BD1165">
        <v>3.55</v>
      </c>
      <c r="BE1165">
        <v>4.3499999999999996</v>
      </c>
      <c r="BF1165">
        <f>(1/BC1165+1/BD1165+1/BE1165-1)/3</f>
        <v>2.7667923248302067E-2</v>
      </c>
      <c r="BG1165">
        <f>1/Table3[[#This Row],[odds_ft_home_team_win]]-Table3[[#This Row],[Margin/3]]</f>
        <v>0.54376064818026937</v>
      </c>
      <c r="BH1165">
        <f>1/Table3[[#This Row],[odds_ft_draw]]-Table3[[#This Row],[Margin/3]]</f>
        <v>0.25402221759676835</v>
      </c>
      <c r="BI1165">
        <f>1/Table3[[#This Row],[odds_ft_away_team_win]]-Table3[[#This Row],[Margin/3]]</f>
        <v>0.20221713422296234</v>
      </c>
      <c r="BJ1165">
        <f>MROUND(Table3[[#This Row],[ProbH]]*100,2)/100</f>
        <v>0.54</v>
      </c>
      <c r="BK1165">
        <v>1.36</v>
      </c>
      <c r="BL1165">
        <v>2.04</v>
      </c>
      <c r="BM1165">
        <v>3.5</v>
      </c>
      <c r="BN1165">
        <v>7</v>
      </c>
      <c r="BO1165">
        <v>2</v>
      </c>
      <c r="BP1165">
        <v>1.73</v>
      </c>
      <c r="BQ1165" t="s">
        <v>729</v>
      </c>
      <c r="BR1165">
        <f>VLOOKUP(Table3[[#This Row],[Reference]],metron,10,FALSE)</f>
        <v>2.6359702267612941</v>
      </c>
      <c r="BS1165">
        <f>VLOOKUP(Table3[[#This Row],[Reference]],metron,11,FALSE)</f>
        <v>1.684957590444867</v>
      </c>
      <c r="BT1165">
        <f>VLOOKUP(Table3[[#This Row],[Reference]],metron,12,FALSE)</f>
        <v>0.95101263631642718</v>
      </c>
      <c r="BU1165">
        <f>VLOOKUP(Table3[[#This Row],[Reference]],metron,13,FALSE)</f>
        <v>0.72650164445213783</v>
      </c>
      <c r="BV1165">
        <f>VLOOKUP(Table3[[#This Row],[Reference]],metron,14,FALSE)</f>
        <v>0.42097974727367138</v>
      </c>
      <c r="BW1165">
        <f>VLOOKUP(Table3[[#This Row],[Reference]],metron,15,FALSE)</f>
        <v>13.338806970509379</v>
      </c>
      <c r="BX1165">
        <f>VLOOKUP(Table3[[#This Row],[Reference]],metron,16,FALSE)</f>
        <v>9.2530160857908843</v>
      </c>
      <c r="BY1165">
        <f>VLOOKUP(Table3[[#This Row],[Reference]],metron,17,FALSE)</f>
        <v>5.9915081521739131</v>
      </c>
      <c r="BZ1165">
        <f>VLOOKUP(Table3[[#This Row],[Reference]],metron,18,FALSE)</f>
        <v>3.9772418478260869</v>
      </c>
      <c r="CA1165">
        <f>VLOOKUP(Table3[[#This Row],[Reference]],metron,19,FALSE)</f>
        <v>7.3472988183354664</v>
      </c>
      <c r="CB1165">
        <f>VLOOKUP(Table3[[#This Row],[Reference]],metron,20,FALSE)</f>
        <v>5.2757742379647974</v>
      </c>
      <c r="CC1165">
        <f>VLOOKUP(Table3[[#This Row],[Reference]],metron,21,FALSE)</f>
        <v>12.59428182437032</v>
      </c>
      <c r="CD1165">
        <f>VLOOKUP(Table3[[#This Row],[Reference]],metron,22,FALSE)</f>
        <v>13.577944179714089</v>
      </c>
      <c r="CE1165">
        <f>VLOOKUP(Table3[[#This Row],[Reference]],metron,23,FALSE)</f>
        <v>1.4276913099870301</v>
      </c>
      <c r="CF1165">
        <f>VLOOKUP(Table3[[#This Row],[Reference]],metron,24,FALSE)</f>
        <v>1.940985732814527</v>
      </c>
      <c r="CG1165">
        <f>VLOOKUP(Table3[[#This Row],[Reference]],metron,25,FALSE)</f>
        <v>8.0739299610894946E-2</v>
      </c>
      <c r="CH1165">
        <f>VLOOKUP(Table3[[#This Row],[Reference]],metron,26,FALSE)</f>
        <v>0.12743190661478601</v>
      </c>
    </row>
    <row r="1166" spans="1:86" hidden="1" x14ac:dyDescent="0.45">
      <c r="A1166">
        <v>1650153600</v>
      </c>
      <c r="B1166" t="s">
        <v>1699</v>
      </c>
      <c r="C1166" t="s">
        <v>64</v>
      </c>
      <c r="D1166" t="s">
        <v>65</v>
      </c>
      <c r="E1166" t="s">
        <v>661</v>
      </c>
      <c r="F1166" t="s">
        <v>705</v>
      </c>
      <c r="G1166" t="s">
        <v>743</v>
      </c>
      <c r="H1166">
        <v>14</v>
      </c>
      <c r="I1166">
        <v>2.12</v>
      </c>
      <c r="J1166">
        <v>1.4</v>
      </c>
      <c r="K1166">
        <v>2</v>
      </c>
      <c r="L1166">
        <v>1.29</v>
      </c>
      <c r="M1166">
        <v>3</v>
      </c>
      <c r="N1166">
        <v>0</v>
      </c>
      <c r="O1166">
        <v>3</v>
      </c>
      <c r="P1166">
        <v>0</v>
      </c>
      <c r="Q1166">
        <v>0</v>
      </c>
      <c r="R1166">
        <v>0</v>
      </c>
      <c r="S1166" t="s">
        <v>1700</v>
      </c>
      <c r="U1166">
        <v>5</v>
      </c>
      <c r="V1166">
        <v>5</v>
      </c>
      <c r="W1166">
        <v>1</v>
      </c>
      <c r="X1166">
        <v>0</v>
      </c>
      <c r="Y1166">
        <v>1</v>
      </c>
      <c r="Z1166">
        <v>0</v>
      </c>
      <c r="AA1166">
        <v>0</v>
      </c>
      <c r="AB1166">
        <v>1</v>
      </c>
      <c r="AC1166">
        <v>0</v>
      </c>
      <c r="AD1166">
        <v>1</v>
      </c>
      <c r="AE1166">
        <v>29</v>
      </c>
      <c r="AF1166">
        <v>8</v>
      </c>
      <c r="AG1166">
        <v>9</v>
      </c>
      <c r="AH1166">
        <v>3</v>
      </c>
      <c r="AI1166">
        <v>20</v>
      </c>
      <c r="AJ1166">
        <v>5</v>
      </c>
      <c r="AK1166">
        <v>13</v>
      </c>
      <c r="AL1166">
        <v>11</v>
      </c>
      <c r="AM1166">
        <v>57</v>
      </c>
      <c r="AN1166">
        <v>43</v>
      </c>
      <c r="AO1166">
        <v>3.02</v>
      </c>
      <c r="AP1166">
        <v>0.87</v>
      </c>
      <c r="AQ1166">
        <v>2.5299999999999998</v>
      </c>
      <c r="AR1166">
        <v>40</v>
      </c>
      <c r="AS1166">
        <v>78</v>
      </c>
      <c r="AT1166">
        <v>50</v>
      </c>
      <c r="AU1166">
        <v>23</v>
      </c>
      <c r="AV1166">
        <v>7</v>
      </c>
      <c r="AW1166">
        <v>28</v>
      </c>
      <c r="AX1166">
        <v>73</v>
      </c>
      <c r="AY1166">
        <v>37</v>
      </c>
      <c r="AZ1166">
        <v>78</v>
      </c>
      <c r="BA1166">
        <v>10.16</v>
      </c>
      <c r="BB1166">
        <v>4.76</v>
      </c>
      <c r="BC1166">
        <v>1.41</v>
      </c>
      <c r="BD1166">
        <v>4.7</v>
      </c>
      <c r="BE1166">
        <v>6.4</v>
      </c>
      <c r="BF1166">
        <f>(1/BC1166+1/BD1166+1/BE1166-1)/3</f>
        <v>2.6078605200945626E-2</v>
      </c>
      <c r="BG1166">
        <f>1/Table3[[#This Row],[odds_ft_home_team_win]]-Table3[[#This Row],[Margin/3]]</f>
        <v>0.68314125295508277</v>
      </c>
      <c r="BH1166">
        <f>1/Table3[[#This Row],[odds_ft_draw]]-Table3[[#This Row],[Margin/3]]</f>
        <v>0.18668735224586289</v>
      </c>
      <c r="BI1166">
        <f>1/Table3[[#This Row],[odds_ft_away_team_win]]-Table3[[#This Row],[Margin/3]]</f>
        <v>0.13017139479905437</v>
      </c>
      <c r="BJ1166">
        <f>MROUND(Table3[[#This Row],[ProbH]]*100,2)/100</f>
        <v>0.68</v>
      </c>
      <c r="BK1166">
        <v>1.25</v>
      </c>
      <c r="BL1166">
        <v>1.71</v>
      </c>
      <c r="BM1166">
        <v>2.75</v>
      </c>
      <c r="BN1166">
        <v>5</v>
      </c>
      <c r="BO1166">
        <v>1.91</v>
      </c>
      <c r="BP1166">
        <v>1.8</v>
      </c>
      <c r="BQ1166" t="s">
        <v>715</v>
      </c>
      <c r="BR1166">
        <f>VLOOKUP(Table3[[#This Row],[Reference]],metron,10,FALSE)</f>
        <v>2.9107565011820329</v>
      </c>
      <c r="BS1166">
        <f>VLOOKUP(Table3[[#This Row],[Reference]],metron,11,FALSE)</f>
        <v>2.1359338061465718</v>
      </c>
      <c r="BT1166">
        <f>VLOOKUP(Table3[[#This Row],[Reference]],metron,12,FALSE)</f>
        <v>0.77482269503546097</v>
      </c>
      <c r="BU1166">
        <f>VLOOKUP(Table3[[#This Row],[Reference]],metron,13,FALSE)</f>
        <v>0.93380614657210403</v>
      </c>
      <c r="BV1166">
        <f>VLOOKUP(Table3[[#This Row],[Reference]],metron,14,FALSE)</f>
        <v>0.33747044917257679</v>
      </c>
      <c r="BW1166">
        <f>VLOOKUP(Table3[[#This Row],[Reference]],metron,15,FALSE)</f>
        <v>15.783723522853959</v>
      </c>
      <c r="BX1166">
        <f>VLOOKUP(Table3[[#This Row],[Reference]],metron,16,FALSE)</f>
        <v>8.5830546265328866</v>
      </c>
      <c r="BY1166">
        <f>VLOOKUP(Table3[[#This Row],[Reference]],metron,17,FALSE)</f>
        <v>6.7338618346545864</v>
      </c>
      <c r="BZ1166">
        <f>VLOOKUP(Table3[[#This Row],[Reference]],metron,18,FALSE)</f>
        <v>3.2842582106455271</v>
      </c>
      <c r="CA1166">
        <f>VLOOKUP(Table3[[#This Row],[Reference]],metron,19,FALSE)</f>
        <v>9.049861688199373</v>
      </c>
      <c r="CB1166">
        <f>VLOOKUP(Table3[[#This Row],[Reference]],metron,20,FALSE)</f>
        <v>5.2987964158873595</v>
      </c>
      <c r="CC1166">
        <f>VLOOKUP(Table3[[#This Row],[Reference]],metron,21,FALSE)</f>
        <v>12.362500000000001</v>
      </c>
      <c r="CD1166">
        <f>VLOOKUP(Table3[[#This Row],[Reference]],metron,22,FALSE)</f>
        <v>13.904545454545451</v>
      </c>
      <c r="CE1166">
        <f>VLOOKUP(Table3[[#This Row],[Reference]],metron,23,FALSE)</f>
        <v>1.353005464480874</v>
      </c>
      <c r="CF1166">
        <f>VLOOKUP(Table3[[#This Row],[Reference]],metron,24,FALSE)</f>
        <v>2.0185792349726781</v>
      </c>
      <c r="CG1166">
        <f>VLOOKUP(Table3[[#This Row],[Reference]],metron,25,FALSE)</f>
        <v>6.6666666666666666E-2</v>
      </c>
      <c r="CH1166">
        <f>VLOOKUP(Table3[[#This Row],[Reference]],metron,26,FALSE)</f>
        <v>0.1213114754098361</v>
      </c>
    </row>
    <row r="1167" spans="1:86" hidden="1" x14ac:dyDescent="0.45">
      <c r="A1167">
        <v>1650160800</v>
      </c>
      <c r="B1167" t="s">
        <v>1701</v>
      </c>
      <c r="C1167" t="s">
        <v>64</v>
      </c>
      <c r="D1167" t="s">
        <v>65</v>
      </c>
      <c r="E1167" t="s">
        <v>671</v>
      </c>
      <c r="F1167" t="s">
        <v>666</v>
      </c>
      <c r="G1167" t="s">
        <v>731</v>
      </c>
      <c r="H1167">
        <v>14</v>
      </c>
      <c r="I1167">
        <v>1.5</v>
      </c>
      <c r="J1167">
        <v>1.1299999999999999</v>
      </c>
      <c r="K1167">
        <v>1.25</v>
      </c>
      <c r="L1167">
        <v>1.32</v>
      </c>
      <c r="M1167">
        <v>0</v>
      </c>
      <c r="N1167">
        <v>1</v>
      </c>
      <c r="O1167">
        <v>1</v>
      </c>
      <c r="P1167">
        <v>0</v>
      </c>
      <c r="Q1167">
        <v>0</v>
      </c>
      <c r="R1167">
        <v>0</v>
      </c>
      <c r="T1167">
        <v>58</v>
      </c>
      <c r="U1167">
        <v>7</v>
      </c>
      <c r="V1167">
        <v>5</v>
      </c>
      <c r="W1167">
        <v>3</v>
      </c>
      <c r="X1167">
        <v>0</v>
      </c>
      <c r="Y1167">
        <v>1</v>
      </c>
      <c r="Z1167">
        <v>1</v>
      </c>
      <c r="AA1167">
        <v>0</v>
      </c>
      <c r="AB1167">
        <v>3</v>
      </c>
      <c r="AC1167">
        <v>0</v>
      </c>
      <c r="AD1167">
        <v>2</v>
      </c>
      <c r="AE1167">
        <v>13</v>
      </c>
      <c r="AF1167">
        <v>14</v>
      </c>
      <c r="AG1167">
        <v>2</v>
      </c>
      <c r="AH1167">
        <v>7</v>
      </c>
      <c r="AI1167">
        <v>11</v>
      </c>
      <c r="AJ1167">
        <v>7</v>
      </c>
      <c r="AK1167">
        <v>12</v>
      </c>
      <c r="AL1167">
        <v>16</v>
      </c>
      <c r="AM1167">
        <v>58</v>
      </c>
      <c r="AN1167">
        <v>42</v>
      </c>
      <c r="AO1167">
        <v>1.3</v>
      </c>
      <c r="AP1167">
        <v>1.58</v>
      </c>
      <c r="AQ1167">
        <v>2.16</v>
      </c>
      <c r="AR1167">
        <v>53</v>
      </c>
      <c r="AS1167">
        <v>69</v>
      </c>
      <c r="AT1167">
        <v>41</v>
      </c>
      <c r="AU1167">
        <v>19</v>
      </c>
      <c r="AV1167">
        <v>3</v>
      </c>
      <c r="AW1167">
        <v>28</v>
      </c>
      <c r="AX1167">
        <v>66</v>
      </c>
      <c r="AY1167">
        <v>41</v>
      </c>
      <c r="AZ1167">
        <v>72</v>
      </c>
      <c r="BA1167">
        <v>9.1300000000000008</v>
      </c>
      <c r="BB1167">
        <v>4.87</v>
      </c>
      <c r="BC1167">
        <v>2.25</v>
      </c>
      <c r="BD1167">
        <v>3.15</v>
      </c>
      <c r="BE1167">
        <v>3.15</v>
      </c>
      <c r="BF1167">
        <f>(1/BC1167+1/BD1167+1/BE1167-1)/3</f>
        <v>2.6455026455026436E-2</v>
      </c>
      <c r="BG1167">
        <f>1/Table3[[#This Row],[odds_ft_home_team_win]]-Table3[[#This Row],[Margin/3]]</f>
        <v>0.41798941798941797</v>
      </c>
      <c r="BH1167">
        <f>1/Table3[[#This Row],[odds_ft_draw]]-Table3[[#This Row],[Margin/3]]</f>
        <v>0.29100529100529099</v>
      </c>
      <c r="BI1167">
        <f>1/Table3[[#This Row],[odds_ft_away_team_win]]-Table3[[#This Row],[Margin/3]]</f>
        <v>0.29100529100529099</v>
      </c>
      <c r="BJ1167">
        <f>MROUND(Table3[[#This Row],[ProbH]]*100,2)/100</f>
        <v>0.42</v>
      </c>
      <c r="BK1167">
        <v>1.4</v>
      </c>
      <c r="BL1167">
        <v>2.48</v>
      </c>
      <c r="BM1167">
        <v>3.75</v>
      </c>
      <c r="BN1167">
        <v>7.5</v>
      </c>
      <c r="BO1167">
        <v>1.91</v>
      </c>
      <c r="BP1167">
        <v>1.8</v>
      </c>
      <c r="BQ1167" t="s">
        <v>770</v>
      </c>
      <c r="BR1167">
        <f>VLOOKUP(Table3[[#This Row],[Reference]],metron,10,FALSE)</f>
        <v>2.4884649511978703</v>
      </c>
      <c r="BS1167">
        <f>VLOOKUP(Table3[[#This Row],[Reference]],metron,11,FALSE)</f>
        <v>1.396960958296362</v>
      </c>
      <c r="BT1167">
        <f>VLOOKUP(Table3[[#This Row],[Reference]],metron,12,FALSE)</f>
        <v>1.091503992901508</v>
      </c>
      <c r="BU1167">
        <f>VLOOKUP(Table3[[#This Row],[Reference]],metron,13,FALSE)</f>
        <v>0.60765391014975045</v>
      </c>
      <c r="BV1167">
        <f>VLOOKUP(Table3[[#This Row],[Reference]],metron,14,FALSE)</f>
        <v>0.47276760953965608</v>
      </c>
      <c r="BW1167">
        <f>VLOOKUP(Table3[[#This Row],[Reference]],metron,15,FALSE)</f>
        <v>12.29504785684561</v>
      </c>
      <c r="BX1167">
        <f>VLOOKUP(Table3[[#This Row],[Reference]],metron,16,FALSE)</f>
        <v>10.047232625884311</v>
      </c>
      <c r="BY1167">
        <f>VLOOKUP(Table3[[#This Row],[Reference]],metron,17,FALSE)</f>
        <v>5.2917192097519967</v>
      </c>
      <c r="BZ1167">
        <f>VLOOKUP(Table3[[#This Row],[Reference]],metron,18,FALSE)</f>
        <v>4.2580916351408158</v>
      </c>
      <c r="CA1167">
        <f>VLOOKUP(Table3[[#This Row],[Reference]],metron,19,FALSE)</f>
        <v>7.0033286470936131</v>
      </c>
      <c r="CB1167">
        <f>VLOOKUP(Table3[[#This Row],[Reference]],metron,20,FALSE)</f>
        <v>5.789140990743495</v>
      </c>
      <c r="CC1167">
        <f>VLOOKUP(Table3[[#This Row],[Reference]],metron,21,FALSE)</f>
        <v>12.77041895895049</v>
      </c>
      <c r="CD1167">
        <f>VLOOKUP(Table3[[#This Row],[Reference]],metron,22,FALSE)</f>
        <v>13.411129919593741</v>
      </c>
      <c r="CE1167">
        <f>VLOOKUP(Table3[[#This Row],[Reference]],metron,23,FALSE)</f>
        <v>1.556141062018646</v>
      </c>
      <c r="CF1167">
        <f>VLOOKUP(Table3[[#This Row],[Reference]],metron,24,FALSE)</f>
        <v>1.9114308877178761</v>
      </c>
      <c r="CG1167">
        <f>VLOOKUP(Table3[[#This Row],[Reference]],metron,25,FALSE)</f>
        <v>8.4920956627482766E-2</v>
      </c>
      <c r="CH1167">
        <f>VLOOKUP(Table3[[#This Row],[Reference]],metron,26,FALSE)</f>
        <v>0.1323469801378192</v>
      </c>
    </row>
    <row r="1168" spans="1:86" hidden="1" x14ac:dyDescent="0.45">
      <c r="A1168">
        <v>1650214800</v>
      </c>
      <c r="B1168" t="s">
        <v>1702</v>
      </c>
      <c r="C1168" t="s">
        <v>64</v>
      </c>
      <c r="D1168" t="s">
        <v>65</v>
      </c>
      <c r="E1168" t="s">
        <v>682</v>
      </c>
      <c r="F1168" t="s">
        <v>704</v>
      </c>
      <c r="G1168" t="s">
        <v>725</v>
      </c>
      <c r="H1168">
        <v>14</v>
      </c>
      <c r="I1168">
        <v>1.41</v>
      </c>
      <c r="J1168">
        <v>1.18</v>
      </c>
      <c r="K1168">
        <v>1.58</v>
      </c>
      <c r="L1168">
        <v>1.05</v>
      </c>
      <c r="M1168">
        <v>2</v>
      </c>
      <c r="N1168">
        <v>0</v>
      </c>
      <c r="O1168">
        <v>2</v>
      </c>
      <c r="P1168">
        <v>0</v>
      </c>
      <c r="Q1168">
        <v>0</v>
      </c>
      <c r="R1168">
        <v>0</v>
      </c>
      <c r="S1168" t="s">
        <v>1326</v>
      </c>
      <c r="U1168">
        <v>5</v>
      </c>
      <c r="V1168">
        <v>6</v>
      </c>
      <c r="W1168">
        <v>3</v>
      </c>
      <c r="X1168">
        <v>1</v>
      </c>
      <c r="Y1168">
        <v>1</v>
      </c>
      <c r="Z1168">
        <v>0</v>
      </c>
      <c r="AA1168">
        <v>2</v>
      </c>
      <c r="AB1168">
        <v>2</v>
      </c>
      <c r="AC1168">
        <v>0</v>
      </c>
      <c r="AD1168">
        <v>1</v>
      </c>
      <c r="AE1168">
        <v>16</v>
      </c>
      <c r="AF1168">
        <v>18</v>
      </c>
      <c r="AG1168">
        <v>6</v>
      </c>
      <c r="AH1168">
        <v>5</v>
      </c>
      <c r="AI1168">
        <v>10</v>
      </c>
      <c r="AJ1168">
        <v>13</v>
      </c>
      <c r="AK1168">
        <v>10</v>
      </c>
      <c r="AL1168">
        <v>8</v>
      </c>
      <c r="AM1168">
        <v>42</v>
      </c>
      <c r="AN1168">
        <v>58</v>
      </c>
      <c r="AO1168">
        <v>1.69</v>
      </c>
      <c r="AP1168">
        <v>1.79</v>
      </c>
      <c r="AQ1168">
        <v>2.41</v>
      </c>
      <c r="AR1168">
        <v>53</v>
      </c>
      <c r="AS1168">
        <v>68</v>
      </c>
      <c r="AT1168">
        <v>47</v>
      </c>
      <c r="AU1168">
        <v>32</v>
      </c>
      <c r="AV1168">
        <v>9</v>
      </c>
      <c r="AW1168">
        <v>33</v>
      </c>
      <c r="AX1168">
        <v>62</v>
      </c>
      <c r="AY1168">
        <v>41</v>
      </c>
      <c r="AZ1168">
        <v>65</v>
      </c>
      <c r="BA1168">
        <v>10.36</v>
      </c>
      <c r="BB1168">
        <v>4.76</v>
      </c>
      <c r="BC1168">
        <v>2.9</v>
      </c>
      <c r="BD1168">
        <v>3.25</v>
      </c>
      <c r="BE1168">
        <v>2.4</v>
      </c>
      <c r="BF1168">
        <f>(1/BC1168+1/BD1168+1/BE1168-1)/3</f>
        <v>2.306218685529034E-2</v>
      </c>
      <c r="BG1168">
        <f>1/Table3[[#This Row],[odds_ft_home_team_win]]-Table3[[#This Row],[Margin/3]]</f>
        <v>0.32176539935160625</v>
      </c>
      <c r="BH1168">
        <f>1/Table3[[#This Row],[odds_ft_draw]]-Table3[[#This Row],[Margin/3]]</f>
        <v>0.28463012083701739</v>
      </c>
      <c r="BI1168">
        <f>1/Table3[[#This Row],[odds_ft_away_team_win]]-Table3[[#This Row],[Margin/3]]</f>
        <v>0.39360447981137636</v>
      </c>
      <c r="BJ1168">
        <f>MROUND(Table3[[#This Row],[ProbH]]*100,2)/100</f>
        <v>0.32</v>
      </c>
      <c r="BK1168">
        <v>1.34</v>
      </c>
      <c r="BL1168">
        <v>2.1</v>
      </c>
      <c r="BM1168">
        <v>3.58</v>
      </c>
      <c r="BN1168">
        <v>6.95</v>
      </c>
      <c r="BO1168">
        <v>1.79</v>
      </c>
      <c r="BP1168">
        <v>1.92</v>
      </c>
      <c r="BQ1168" t="s">
        <v>675</v>
      </c>
      <c r="BR1168">
        <f>VLOOKUP(Table3[[#This Row],[Reference]],metron,10,FALSE)</f>
        <v>2.5313454284174597</v>
      </c>
      <c r="BS1168">
        <f>VLOOKUP(Table3[[#This Row],[Reference]],metron,11,FALSE)</f>
        <v>1.210167055864918</v>
      </c>
      <c r="BT1168">
        <f>VLOOKUP(Table3[[#This Row],[Reference]],metron,12,FALSE)</f>
        <v>1.3211783725525419</v>
      </c>
      <c r="BU1168">
        <f>VLOOKUP(Table3[[#This Row],[Reference]],metron,13,FALSE)</f>
        <v>0.53135669362084459</v>
      </c>
      <c r="BV1168">
        <f>VLOOKUP(Table3[[#This Row],[Reference]],metron,14,FALSE)</f>
        <v>0.55633423180592989</v>
      </c>
      <c r="BW1168">
        <f>VLOOKUP(Table3[[#This Row],[Reference]],metron,15,FALSE)</f>
        <v>11.21109010712035</v>
      </c>
      <c r="BX1168">
        <f>VLOOKUP(Table3[[#This Row],[Reference]],metron,16,FALSE)</f>
        <v>11.01700787401575</v>
      </c>
      <c r="BY1168">
        <f>VLOOKUP(Table3[[#This Row],[Reference]],metron,17,FALSE)</f>
        <v>4.6792332268370611</v>
      </c>
      <c r="BZ1168">
        <f>VLOOKUP(Table3[[#This Row],[Reference]],metron,18,FALSE)</f>
        <v>4.7080804854679013</v>
      </c>
      <c r="CA1168">
        <f>VLOOKUP(Table3[[#This Row],[Reference]],metron,19,FALSE)</f>
        <v>6.5318568802832893</v>
      </c>
      <c r="CB1168">
        <f>VLOOKUP(Table3[[#This Row],[Reference]],metron,20,FALSE)</f>
        <v>6.3089273885478487</v>
      </c>
      <c r="CC1168">
        <f>VLOOKUP(Table3[[#This Row],[Reference]],metron,21,FALSE)</f>
        <v>12.72547770700637</v>
      </c>
      <c r="CD1168">
        <f>VLOOKUP(Table3[[#This Row],[Reference]],metron,22,FALSE)</f>
        <v>13.06847133757962</v>
      </c>
      <c r="CE1168">
        <f>VLOOKUP(Table3[[#This Row],[Reference]],metron,23,FALSE)</f>
        <v>1.6902356902356901</v>
      </c>
      <c r="CF1168">
        <f>VLOOKUP(Table3[[#This Row],[Reference]],metron,24,FALSE)</f>
        <v>1.8050198959289869</v>
      </c>
      <c r="CG1168">
        <f>VLOOKUP(Table3[[#This Row],[Reference]],metron,25,FALSE)</f>
        <v>0.105907560453015</v>
      </c>
      <c r="CH1168">
        <f>VLOOKUP(Table3[[#This Row],[Reference]],metron,26,FALSE)</f>
        <v>0.1141720232629324</v>
      </c>
    </row>
    <row r="1169" spans="1:86" hidden="1" x14ac:dyDescent="0.45">
      <c r="A1169">
        <v>1650412800</v>
      </c>
      <c r="B1169" t="s">
        <v>1703</v>
      </c>
      <c r="C1169" t="s">
        <v>64</v>
      </c>
      <c r="D1169" t="s">
        <v>65</v>
      </c>
      <c r="E1169" t="s">
        <v>693</v>
      </c>
      <c r="F1169" t="s">
        <v>700</v>
      </c>
      <c r="G1169" t="s">
        <v>684</v>
      </c>
      <c r="H1169">
        <v>15</v>
      </c>
      <c r="I1169">
        <v>1.67</v>
      </c>
      <c r="J1169">
        <v>1.69</v>
      </c>
      <c r="K1169">
        <v>1.89</v>
      </c>
      <c r="L1169">
        <v>1.42</v>
      </c>
      <c r="M1169">
        <v>1</v>
      </c>
      <c r="N1169">
        <v>0</v>
      </c>
      <c r="O1169">
        <v>1</v>
      </c>
      <c r="P1169">
        <v>1</v>
      </c>
      <c r="Q1169">
        <v>1</v>
      </c>
      <c r="R1169">
        <v>0</v>
      </c>
      <c r="S1169">
        <v>11</v>
      </c>
      <c r="U1169">
        <v>8</v>
      </c>
      <c r="V1169">
        <v>4</v>
      </c>
      <c r="W1169">
        <v>1</v>
      </c>
      <c r="X1169">
        <v>1</v>
      </c>
      <c r="Y1169">
        <v>2</v>
      </c>
      <c r="Z1169">
        <v>0</v>
      </c>
      <c r="AA1169">
        <v>0</v>
      </c>
      <c r="AB1169">
        <v>2</v>
      </c>
      <c r="AC1169">
        <v>0</v>
      </c>
      <c r="AD1169">
        <v>2</v>
      </c>
      <c r="AE1169">
        <v>19</v>
      </c>
      <c r="AF1169">
        <v>13</v>
      </c>
      <c r="AG1169">
        <v>5</v>
      </c>
      <c r="AH1169">
        <v>3</v>
      </c>
      <c r="AI1169">
        <v>14</v>
      </c>
      <c r="AJ1169">
        <v>10</v>
      </c>
      <c r="AK1169">
        <v>10</v>
      </c>
      <c r="AL1169">
        <v>15</v>
      </c>
      <c r="AM1169">
        <v>38</v>
      </c>
      <c r="AN1169">
        <v>62</v>
      </c>
      <c r="AO1169">
        <v>1.84</v>
      </c>
      <c r="AP1169">
        <v>1.36</v>
      </c>
      <c r="AQ1169">
        <v>2.19</v>
      </c>
      <c r="AR1169">
        <v>52</v>
      </c>
      <c r="AS1169">
        <v>74</v>
      </c>
      <c r="AT1169">
        <v>33</v>
      </c>
      <c r="AU1169">
        <v>17</v>
      </c>
      <c r="AV1169">
        <v>3</v>
      </c>
      <c r="AW1169">
        <v>32</v>
      </c>
      <c r="AX1169">
        <v>68</v>
      </c>
      <c r="AY1169">
        <v>29</v>
      </c>
      <c r="AZ1169">
        <v>65</v>
      </c>
      <c r="BA1169">
        <v>9.92</v>
      </c>
      <c r="BB1169">
        <v>5.5</v>
      </c>
      <c r="BC1169">
        <v>1.72</v>
      </c>
      <c r="BD1169">
        <v>3.75</v>
      </c>
      <c r="BE1169">
        <v>4.3099999999999996</v>
      </c>
      <c r="BF1169">
        <f>(1/BC1169+1/BD1169+1/BE1169-1)/3</f>
        <v>2.6693525662931632E-2</v>
      </c>
      <c r="BG1169">
        <f>1/Table3[[#This Row],[odds_ft_home_team_win]]-Table3[[#This Row],[Margin/3]]</f>
        <v>0.55470182317427774</v>
      </c>
      <c r="BH1169">
        <f>1/Table3[[#This Row],[odds_ft_draw]]-Table3[[#This Row],[Margin/3]]</f>
        <v>0.23997314100373504</v>
      </c>
      <c r="BI1169">
        <f>1/Table3[[#This Row],[odds_ft_away_team_win]]-Table3[[#This Row],[Margin/3]]</f>
        <v>0.20532503582198719</v>
      </c>
      <c r="BJ1169">
        <f>MROUND(Table3[[#This Row],[ProbH]]*100,2)/100</f>
        <v>0.56000000000000005</v>
      </c>
      <c r="BK1169">
        <v>1.2</v>
      </c>
      <c r="BL1169">
        <v>1.68</v>
      </c>
      <c r="BM1169">
        <v>2.56</v>
      </c>
      <c r="BN1169">
        <v>4.57</v>
      </c>
      <c r="BO1169">
        <v>1.6</v>
      </c>
      <c r="BP1169">
        <v>2.2000000000000002</v>
      </c>
      <c r="BQ1169" t="s">
        <v>698</v>
      </c>
      <c r="BR1169">
        <f>VLOOKUP(Table3[[#This Row],[Reference]],metron,10,FALSE)</f>
        <v>2.6892488954344627</v>
      </c>
      <c r="BS1169">
        <f>VLOOKUP(Table3[[#This Row],[Reference]],metron,11,FALSE)</f>
        <v>1.7546812539448771</v>
      </c>
      <c r="BT1169">
        <f>VLOOKUP(Table3[[#This Row],[Reference]],metron,12,FALSE)</f>
        <v>0.93456764148958549</v>
      </c>
      <c r="BU1169">
        <f>VLOOKUP(Table3[[#This Row],[Reference]],metron,13,FALSE)</f>
        <v>0.77824531874605507</v>
      </c>
      <c r="BV1169">
        <f>VLOOKUP(Table3[[#This Row],[Reference]],metron,14,FALSE)</f>
        <v>0.41237113402061848</v>
      </c>
      <c r="BW1169">
        <f>VLOOKUP(Table3[[#This Row],[Reference]],metron,15,FALSE)</f>
        <v>13.77153558052435</v>
      </c>
      <c r="BX1169">
        <f>VLOOKUP(Table3[[#This Row],[Reference]],metron,16,FALSE)</f>
        <v>9.0445692883895124</v>
      </c>
      <c r="BY1169">
        <f>VLOOKUP(Table3[[#This Row],[Reference]],metron,17,FALSE)</f>
        <v>6.0821292775665396</v>
      </c>
      <c r="BZ1169">
        <f>VLOOKUP(Table3[[#This Row],[Reference]],metron,18,FALSE)</f>
        <v>3.8201520912547529</v>
      </c>
      <c r="CA1169">
        <f>VLOOKUP(Table3[[#This Row],[Reference]],metron,19,FALSE)</f>
        <v>7.6894063029578108</v>
      </c>
      <c r="CB1169">
        <f>VLOOKUP(Table3[[#This Row],[Reference]],metron,20,FALSE)</f>
        <v>5.224417197134759</v>
      </c>
      <c r="CC1169">
        <f>VLOOKUP(Table3[[#This Row],[Reference]],metron,21,FALSE)</f>
        <v>12.297605473204101</v>
      </c>
      <c r="CD1169">
        <f>VLOOKUP(Table3[[#This Row],[Reference]],metron,22,FALSE)</f>
        <v>13.310908399847969</v>
      </c>
      <c r="CE1169">
        <f>VLOOKUP(Table3[[#This Row],[Reference]],metron,23,FALSE)</f>
        <v>1.3713126843657819</v>
      </c>
      <c r="CF1169">
        <f>VLOOKUP(Table3[[#This Row],[Reference]],metron,24,FALSE)</f>
        <v>1.9516961651917399</v>
      </c>
      <c r="CG1169">
        <f>VLOOKUP(Table3[[#This Row],[Reference]],metron,25,FALSE)</f>
        <v>6.6002949852507375E-2</v>
      </c>
      <c r="CH1169">
        <f>VLOOKUP(Table3[[#This Row],[Reference]],metron,26,FALSE)</f>
        <v>0.1297935103244838</v>
      </c>
    </row>
    <row r="1170" spans="1:86" hidden="1" x14ac:dyDescent="0.45">
      <c r="A1170">
        <v>1650412800</v>
      </c>
      <c r="B1170" t="s">
        <v>1703</v>
      </c>
      <c r="C1170" t="s">
        <v>64</v>
      </c>
      <c r="D1170" t="s">
        <v>65</v>
      </c>
      <c r="E1170" t="s">
        <v>660</v>
      </c>
      <c r="F1170" t="s">
        <v>661</v>
      </c>
      <c r="G1170" t="s">
        <v>1670</v>
      </c>
      <c r="H1170">
        <v>15</v>
      </c>
      <c r="I1170">
        <v>1.2</v>
      </c>
      <c r="J1170">
        <v>1.59</v>
      </c>
      <c r="K1170">
        <v>1.24</v>
      </c>
      <c r="L1170">
        <v>1.48</v>
      </c>
      <c r="M1170">
        <v>2</v>
      </c>
      <c r="N1170">
        <v>0</v>
      </c>
      <c r="O1170">
        <v>2</v>
      </c>
      <c r="P1170">
        <v>2</v>
      </c>
      <c r="Q1170">
        <v>2</v>
      </c>
      <c r="R1170">
        <v>0</v>
      </c>
      <c r="S1170" t="s">
        <v>1704</v>
      </c>
      <c r="U1170">
        <v>6</v>
      </c>
      <c r="V1170">
        <v>4</v>
      </c>
      <c r="W1170">
        <v>5</v>
      </c>
      <c r="X1170">
        <v>0</v>
      </c>
      <c r="Y1170">
        <v>0</v>
      </c>
      <c r="Z1170">
        <v>0</v>
      </c>
      <c r="AA1170">
        <v>1</v>
      </c>
      <c r="AB1170">
        <v>4</v>
      </c>
      <c r="AC1170">
        <v>0</v>
      </c>
      <c r="AD1170">
        <v>0</v>
      </c>
      <c r="AE1170">
        <v>8</v>
      </c>
      <c r="AF1170">
        <v>16</v>
      </c>
      <c r="AG1170">
        <v>6</v>
      </c>
      <c r="AH1170">
        <v>3</v>
      </c>
      <c r="AI1170">
        <v>2</v>
      </c>
      <c r="AJ1170">
        <v>13</v>
      </c>
      <c r="AK1170">
        <v>26</v>
      </c>
      <c r="AL1170">
        <v>7</v>
      </c>
      <c r="AM1170">
        <v>39</v>
      </c>
      <c r="AN1170">
        <v>61</v>
      </c>
      <c r="AO1170">
        <v>1.0900000000000001</v>
      </c>
      <c r="AP1170">
        <v>1.63</v>
      </c>
      <c r="AQ1170">
        <v>2.65</v>
      </c>
      <c r="AR1170">
        <v>46</v>
      </c>
      <c r="AS1170">
        <v>74</v>
      </c>
      <c r="AT1170">
        <v>63</v>
      </c>
      <c r="AU1170">
        <v>19</v>
      </c>
      <c r="AV1170">
        <v>7</v>
      </c>
      <c r="AW1170">
        <v>41</v>
      </c>
      <c r="AX1170">
        <v>72</v>
      </c>
      <c r="AY1170">
        <v>43</v>
      </c>
      <c r="AZ1170">
        <v>87</v>
      </c>
      <c r="BA1170">
        <v>8.99</v>
      </c>
      <c r="BB1170">
        <v>4.08</v>
      </c>
      <c r="BC1170">
        <v>3.61</v>
      </c>
      <c r="BD1170">
        <v>3.3</v>
      </c>
      <c r="BE1170">
        <v>2</v>
      </c>
      <c r="BF1170">
        <f>(1/BC1170+1/BD1170+1/BE1170-1)/3</f>
        <v>2.667953775987016E-2</v>
      </c>
      <c r="BG1170">
        <f>1/Table3[[#This Row],[odds_ft_home_team_win]]-Table3[[#This Row],[Margin/3]]</f>
        <v>0.25032877248943736</v>
      </c>
      <c r="BH1170">
        <f>1/Table3[[#This Row],[odds_ft_draw]]-Table3[[#This Row],[Margin/3]]</f>
        <v>0.2763507652704329</v>
      </c>
      <c r="BI1170">
        <f>1/Table3[[#This Row],[odds_ft_away_team_win]]-Table3[[#This Row],[Margin/3]]</f>
        <v>0.47332046224012986</v>
      </c>
      <c r="BJ1170">
        <f>MROUND(Table3[[#This Row],[ProbH]]*100,2)/100</f>
        <v>0.26</v>
      </c>
      <c r="BK1170">
        <v>1.34</v>
      </c>
      <c r="BL1170">
        <v>2</v>
      </c>
      <c r="BM1170">
        <v>3.58</v>
      </c>
      <c r="BN1170">
        <v>7</v>
      </c>
      <c r="BO1170">
        <v>1.82</v>
      </c>
      <c r="BP1170">
        <v>1.89</v>
      </c>
      <c r="BQ1170" t="s">
        <v>664</v>
      </c>
      <c r="BR1170">
        <f>VLOOKUP(Table3[[#This Row],[Reference]],metron,10,FALSE)</f>
        <v>2.569449507838133</v>
      </c>
      <c r="BS1170">
        <f>VLOOKUP(Table3[[#This Row],[Reference]],metron,11,FALSE)</f>
        <v>1.0936930368209989</v>
      </c>
      <c r="BT1170">
        <f>VLOOKUP(Table3[[#This Row],[Reference]],metron,12,FALSE)</f>
        <v>1.475756471017134</v>
      </c>
      <c r="BU1170">
        <f>VLOOKUP(Table3[[#This Row],[Reference]],metron,13,FALSE)</f>
        <v>0.50018228217280347</v>
      </c>
      <c r="BV1170">
        <f>VLOOKUP(Table3[[#This Row],[Reference]],metron,14,FALSE)</f>
        <v>0.65220561429092239</v>
      </c>
      <c r="BW1170">
        <f>VLOOKUP(Table3[[#This Row],[Reference]],metron,15,FALSE)</f>
        <v>10.905576679340941</v>
      </c>
      <c r="BX1170">
        <f>VLOOKUP(Table3[[#This Row],[Reference]],metron,16,FALSE)</f>
        <v>12.06463878326996</v>
      </c>
      <c r="BY1170">
        <f>VLOOKUP(Table3[[#This Row],[Reference]],metron,17,FALSE)</f>
        <v>4.2920127795527154</v>
      </c>
      <c r="BZ1170">
        <f>VLOOKUP(Table3[[#This Row],[Reference]],metron,18,FALSE)</f>
        <v>5.0095846645367406</v>
      </c>
      <c r="CA1170">
        <f>VLOOKUP(Table3[[#This Row],[Reference]],metron,19,FALSE)</f>
        <v>6.6135638997882253</v>
      </c>
      <c r="CB1170">
        <f>VLOOKUP(Table3[[#This Row],[Reference]],metron,20,FALSE)</f>
        <v>7.055054118733219</v>
      </c>
      <c r="CC1170">
        <f>VLOOKUP(Table3[[#This Row],[Reference]],metron,21,FALSE)</f>
        <v>12.94865211810013</v>
      </c>
      <c r="CD1170">
        <f>VLOOKUP(Table3[[#This Row],[Reference]],metron,22,FALSE)</f>
        <v>13.189345314505781</v>
      </c>
      <c r="CE1170">
        <f>VLOOKUP(Table3[[#This Row],[Reference]],metron,23,FALSE)</f>
        <v>1.771446078431373</v>
      </c>
      <c r="CF1170">
        <f>VLOOKUP(Table3[[#This Row],[Reference]],metron,24,FALSE)</f>
        <v>1.809436274509804</v>
      </c>
      <c r="CG1170">
        <f>VLOOKUP(Table3[[#This Row],[Reference]],metron,25,FALSE)</f>
        <v>0.1060049019607843</v>
      </c>
      <c r="CH1170">
        <f>VLOOKUP(Table3[[#This Row],[Reference]],metron,26,FALSE)</f>
        <v>9.6813725490196081E-2</v>
      </c>
    </row>
    <row r="1171" spans="1:86" hidden="1" x14ac:dyDescent="0.45">
      <c r="A1171">
        <v>1650420000</v>
      </c>
      <c r="B1171" t="s">
        <v>1705</v>
      </c>
      <c r="C1171" t="s">
        <v>64</v>
      </c>
      <c r="D1171" t="s">
        <v>65</v>
      </c>
      <c r="E1171" t="s">
        <v>699</v>
      </c>
      <c r="F1171" t="s">
        <v>672</v>
      </c>
      <c r="G1171" t="s">
        <v>673</v>
      </c>
      <c r="H1171">
        <v>15</v>
      </c>
      <c r="I1171">
        <v>1.53</v>
      </c>
      <c r="J1171">
        <v>1.06</v>
      </c>
      <c r="K1171">
        <v>1.71</v>
      </c>
      <c r="L1171">
        <v>1.1100000000000001</v>
      </c>
      <c r="M1171">
        <v>1</v>
      </c>
      <c r="N1171">
        <v>0</v>
      </c>
      <c r="O1171">
        <v>1</v>
      </c>
      <c r="P1171">
        <v>1</v>
      </c>
      <c r="Q1171">
        <v>1</v>
      </c>
      <c r="R1171">
        <v>0</v>
      </c>
      <c r="S1171">
        <v>38</v>
      </c>
      <c r="U1171">
        <v>6</v>
      </c>
      <c r="V1171">
        <v>5</v>
      </c>
      <c r="W1171">
        <v>3</v>
      </c>
      <c r="X1171">
        <v>0</v>
      </c>
      <c r="Y1171">
        <v>3</v>
      </c>
      <c r="Z1171">
        <v>1</v>
      </c>
      <c r="AA1171">
        <v>0</v>
      </c>
      <c r="AB1171">
        <v>3</v>
      </c>
      <c r="AC1171">
        <v>0</v>
      </c>
      <c r="AD1171">
        <v>4</v>
      </c>
      <c r="AE1171">
        <v>9</v>
      </c>
      <c r="AF1171">
        <v>18</v>
      </c>
      <c r="AG1171">
        <v>5</v>
      </c>
      <c r="AH1171">
        <v>7</v>
      </c>
      <c r="AI1171">
        <v>4</v>
      </c>
      <c r="AJ1171">
        <v>11</v>
      </c>
      <c r="AK1171">
        <v>15</v>
      </c>
      <c r="AL1171">
        <v>13</v>
      </c>
      <c r="AM1171">
        <v>54</v>
      </c>
      <c r="AN1171">
        <v>46</v>
      </c>
      <c r="AO1171">
        <v>1.3</v>
      </c>
      <c r="AP1171">
        <v>1.98</v>
      </c>
      <c r="AQ1171">
        <v>2.52</v>
      </c>
      <c r="AR1171">
        <v>65</v>
      </c>
      <c r="AS1171">
        <v>78</v>
      </c>
      <c r="AT1171">
        <v>58</v>
      </c>
      <c r="AU1171">
        <v>20</v>
      </c>
      <c r="AV1171">
        <v>3</v>
      </c>
      <c r="AW1171">
        <v>33</v>
      </c>
      <c r="AX1171">
        <v>68</v>
      </c>
      <c r="AY1171">
        <v>45</v>
      </c>
      <c r="AZ1171">
        <v>87</v>
      </c>
      <c r="BA1171">
        <v>8.9700000000000006</v>
      </c>
      <c r="BB1171">
        <v>5.88</v>
      </c>
      <c r="BC1171">
        <v>3.1</v>
      </c>
      <c r="BD1171">
        <v>3.2</v>
      </c>
      <c r="BE1171">
        <v>2.25</v>
      </c>
      <c r="BF1171">
        <f>(1/BC1171+1/BD1171+1/BE1171-1)/3</f>
        <v>2.650836320191156E-2</v>
      </c>
      <c r="BG1171">
        <f>1/Table3[[#This Row],[odds_ft_home_team_win]]-Table3[[#This Row],[Margin/3]]</f>
        <v>0.29607228195937874</v>
      </c>
      <c r="BH1171">
        <f>1/Table3[[#This Row],[odds_ft_draw]]-Table3[[#This Row],[Margin/3]]</f>
        <v>0.28599163679808842</v>
      </c>
      <c r="BI1171">
        <f>1/Table3[[#This Row],[odds_ft_away_team_win]]-Table3[[#This Row],[Margin/3]]</f>
        <v>0.41793608124253284</v>
      </c>
      <c r="BJ1171">
        <f>MROUND(Table3[[#This Row],[ProbH]]*100,2)/100</f>
        <v>0.3</v>
      </c>
      <c r="BK1171">
        <v>0</v>
      </c>
      <c r="BL1171">
        <v>1.9</v>
      </c>
      <c r="BM1171">
        <v>0</v>
      </c>
      <c r="BN1171">
        <v>0</v>
      </c>
      <c r="BO1171">
        <v>0</v>
      </c>
      <c r="BP1171">
        <v>0</v>
      </c>
      <c r="BQ1171" t="s">
        <v>702</v>
      </c>
      <c r="BR1171">
        <f>VLOOKUP(Table3[[#This Row],[Reference]],metron,10,FALSE)</f>
        <v>2.5726407816919519</v>
      </c>
      <c r="BS1171">
        <f>VLOOKUP(Table3[[#This Row],[Reference]],metron,11,FALSE)</f>
        <v>1.1805091283106199</v>
      </c>
      <c r="BT1171">
        <f>VLOOKUP(Table3[[#This Row],[Reference]],metron,12,FALSE)</f>
        <v>1.3921316533813319</v>
      </c>
      <c r="BU1171">
        <f>VLOOKUP(Table3[[#This Row],[Reference]],metron,13,FALSE)</f>
        <v>0.5209673269873939</v>
      </c>
      <c r="BV1171">
        <f>VLOOKUP(Table3[[#This Row],[Reference]],metron,14,FALSE)</f>
        <v>0.61847182917417032</v>
      </c>
      <c r="BW1171">
        <f>VLOOKUP(Table3[[#This Row],[Reference]],metron,15,FALSE)</f>
        <v>11.149200710479571</v>
      </c>
      <c r="BX1171">
        <f>VLOOKUP(Table3[[#This Row],[Reference]],metron,16,FALSE)</f>
        <v>11.444049733570161</v>
      </c>
      <c r="BY1171">
        <f>VLOOKUP(Table3[[#This Row],[Reference]],metron,17,FALSE)</f>
        <v>4.5257270693512304</v>
      </c>
      <c r="BZ1171">
        <f>VLOOKUP(Table3[[#This Row],[Reference]],metron,18,FALSE)</f>
        <v>4.8465324384787474</v>
      </c>
      <c r="CA1171">
        <f>VLOOKUP(Table3[[#This Row],[Reference]],metron,19,FALSE)</f>
        <v>6.6234736411283404</v>
      </c>
      <c r="CB1171">
        <f>VLOOKUP(Table3[[#This Row],[Reference]],metron,20,FALSE)</f>
        <v>6.5975172950914134</v>
      </c>
      <c r="CC1171">
        <f>VLOOKUP(Table3[[#This Row],[Reference]],metron,21,FALSE)</f>
        <v>12.90081154192967</v>
      </c>
      <c r="CD1171">
        <f>VLOOKUP(Table3[[#This Row],[Reference]],metron,22,FALSE)</f>
        <v>13.00360685302074</v>
      </c>
      <c r="CE1171">
        <f>VLOOKUP(Table3[[#This Row],[Reference]],metron,23,FALSE)</f>
        <v>1.7502145922746779</v>
      </c>
      <c r="CF1171">
        <f>VLOOKUP(Table3[[#This Row],[Reference]],metron,24,FALSE)</f>
        <v>1.831402831402831</v>
      </c>
      <c r="CG1171">
        <f>VLOOKUP(Table3[[#This Row],[Reference]],metron,25,FALSE)</f>
        <v>9.6525096525096526E-2</v>
      </c>
      <c r="CH1171">
        <f>VLOOKUP(Table3[[#This Row],[Reference]],metron,26,FALSE)</f>
        <v>0.1244101244101244</v>
      </c>
    </row>
    <row r="1172" spans="1:86" hidden="1" x14ac:dyDescent="0.45">
      <c r="A1172">
        <v>1650420000</v>
      </c>
      <c r="B1172" t="s">
        <v>1705</v>
      </c>
      <c r="C1172" t="s">
        <v>64</v>
      </c>
      <c r="D1172" t="s">
        <v>65</v>
      </c>
      <c r="E1172" t="s">
        <v>705</v>
      </c>
      <c r="F1172" t="s">
        <v>689</v>
      </c>
      <c r="G1172" t="s">
        <v>983</v>
      </c>
      <c r="H1172">
        <v>15</v>
      </c>
      <c r="I1172">
        <v>1.31</v>
      </c>
      <c r="J1172">
        <v>0.6</v>
      </c>
      <c r="K1172">
        <v>1.17</v>
      </c>
      <c r="L1172">
        <v>0.71</v>
      </c>
      <c r="M1172">
        <v>0</v>
      </c>
      <c r="N1172">
        <v>1</v>
      </c>
      <c r="O1172">
        <v>1</v>
      </c>
      <c r="P1172">
        <v>0</v>
      </c>
      <c r="Q1172">
        <v>0</v>
      </c>
      <c r="R1172">
        <v>0</v>
      </c>
      <c r="T1172" t="s">
        <v>68</v>
      </c>
      <c r="U1172">
        <v>5</v>
      </c>
      <c r="V1172">
        <v>4</v>
      </c>
      <c r="W1172">
        <v>3</v>
      </c>
      <c r="X1172">
        <v>0</v>
      </c>
      <c r="Y1172">
        <v>1</v>
      </c>
      <c r="Z1172">
        <v>0</v>
      </c>
      <c r="AA1172">
        <v>1</v>
      </c>
      <c r="AB1172">
        <v>2</v>
      </c>
      <c r="AC1172">
        <v>0</v>
      </c>
      <c r="AD1172">
        <v>1</v>
      </c>
      <c r="AE1172">
        <v>16</v>
      </c>
      <c r="AF1172">
        <v>11</v>
      </c>
      <c r="AG1172">
        <v>4</v>
      </c>
      <c r="AH1172">
        <v>3</v>
      </c>
      <c r="AI1172">
        <v>12</v>
      </c>
      <c r="AJ1172">
        <v>8</v>
      </c>
      <c r="AK1172">
        <v>14</v>
      </c>
      <c r="AL1172">
        <v>8</v>
      </c>
      <c r="AM1172">
        <v>59</v>
      </c>
      <c r="AN1172">
        <v>41</v>
      </c>
      <c r="AO1172">
        <v>1.59</v>
      </c>
      <c r="AP1172">
        <v>1.19</v>
      </c>
      <c r="AQ1172">
        <v>2.57</v>
      </c>
      <c r="AR1172">
        <v>58</v>
      </c>
      <c r="AS1172">
        <v>77</v>
      </c>
      <c r="AT1172">
        <v>54</v>
      </c>
      <c r="AU1172">
        <v>26</v>
      </c>
      <c r="AV1172">
        <v>3</v>
      </c>
      <c r="AW1172">
        <v>42</v>
      </c>
      <c r="AX1172">
        <v>58</v>
      </c>
      <c r="AY1172">
        <v>49</v>
      </c>
      <c r="AZ1172">
        <v>84</v>
      </c>
      <c r="BA1172">
        <v>7.57</v>
      </c>
      <c r="BB1172">
        <v>5.47</v>
      </c>
      <c r="BC1172">
        <v>1.9</v>
      </c>
      <c r="BD1172">
        <v>3.4</v>
      </c>
      <c r="BE1172">
        <v>3.85</v>
      </c>
      <c r="BF1172">
        <f>(1/BC1172+1/BD1172+1/BE1172-1)/3</f>
        <v>2.6724565424255758E-2</v>
      </c>
      <c r="BG1172">
        <f>1/Table3[[#This Row],[odds_ft_home_team_win]]-Table3[[#This Row],[Margin/3]]</f>
        <v>0.49959122404942841</v>
      </c>
      <c r="BH1172">
        <f>1/Table3[[#This Row],[odds_ft_draw]]-Table3[[#This Row],[Margin/3]]</f>
        <v>0.26739308163456776</v>
      </c>
      <c r="BI1172">
        <f>1/Table3[[#This Row],[odds_ft_away_team_win]]-Table3[[#This Row],[Margin/3]]</f>
        <v>0.23301569431600397</v>
      </c>
      <c r="BJ1172">
        <f>MROUND(Table3[[#This Row],[ProbH]]*100,2)/100</f>
        <v>0.5</v>
      </c>
      <c r="BK1172">
        <v>1.25</v>
      </c>
      <c r="BL1172">
        <v>1.9</v>
      </c>
      <c r="BM1172">
        <v>2.96</v>
      </c>
      <c r="BN1172">
        <v>5.5</v>
      </c>
      <c r="BO1172">
        <v>1.72</v>
      </c>
      <c r="BP1172">
        <v>2.0099999999999998</v>
      </c>
      <c r="BQ1172" t="s">
        <v>723</v>
      </c>
      <c r="BR1172">
        <f>VLOOKUP(Table3[[#This Row],[Reference]],metron,10,FALSE)</f>
        <v>2.5202079886551649</v>
      </c>
      <c r="BS1172">
        <f>VLOOKUP(Table3[[#This Row],[Reference]],metron,11,FALSE)</f>
        <v>1.5342708579532029</v>
      </c>
      <c r="BT1172">
        <f>VLOOKUP(Table3[[#This Row],[Reference]],metron,12,FALSE)</f>
        <v>0.98593713070196176</v>
      </c>
      <c r="BU1172">
        <f>VLOOKUP(Table3[[#This Row],[Reference]],metron,13,FALSE)</f>
        <v>0.67513590167809023</v>
      </c>
      <c r="BV1172">
        <f>VLOOKUP(Table3[[#This Row],[Reference]],metron,14,FALSE)</f>
        <v>0.4286727337194185</v>
      </c>
      <c r="BW1172">
        <f>VLOOKUP(Table3[[#This Row],[Reference]],metron,15,FALSE)</f>
        <v>12.98669114272602</v>
      </c>
      <c r="BX1172">
        <f>VLOOKUP(Table3[[#This Row],[Reference]],metron,16,FALSE)</f>
        <v>9.4167049105094076</v>
      </c>
      <c r="BY1172">
        <f>VLOOKUP(Table3[[#This Row],[Reference]],metron,17,FALSE)</f>
        <v>5.6645716945996272</v>
      </c>
      <c r="BZ1172">
        <f>VLOOKUP(Table3[[#This Row],[Reference]],metron,18,FALSE)</f>
        <v>4.0242085661080074</v>
      </c>
      <c r="CA1172">
        <f>VLOOKUP(Table3[[#This Row],[Reference]],metron,19,FALSE)</f>
        <v>7.3221194481263927</v>
      </c>
      <c r="CB1172">
        <f>VLOOKUP(Table3[[#This Row],[Reference]],metron,20,FALSE)</f>
        <v>5.3924963444014002</v>
      </c>
      <c r="CC1172">
        <f>VLOOKUP(Table3[[#This Row],[Reference]],metron,21,FALSE)</f>
        <v>12.508162313432839</v>
      </c>
      <c r="CD1172">
        <f>VLOOKUP(Table3[[#This Row],[Reference]],metron,22,FALSE)</f>
        <v>13.36963619402985</v>
      </c>
      <c r="CE1172">
        <f>VLOOKUP(Table3[[#This Row],[Reference]],metron,23,FALSE)</f>
        <v>1.4438014689517029</v>
      </c>
      <c r="CF1172">
        <f>VLOOKUP(Table3[[#This Row],[Reference]],metron,24,FALSE)</f>
        <v>1.9410193634542621</v>
      </c>
      <c r="CG1172">
        <f>VLOOKUP(Table3[[#This Row],[Reference]],metron,25,FALSE)</f>
        <v>8.4130870242599604E-2</v>
      </c>
      <c r="CH1172">
        <f>VLOOKUP(Table3[[#This Row],[Reference]],metron,26,FALSE)</f>
        <v>0.1275317160026708</v>
      </c>
    </row>
    <row r="1173" spans="1:86" hidden="1" x14ac:dyDescent="0.45">
      <c r="A1173">
        <v>1650420000</v>
      </c>
      <c r="B1173" t="s">
        <v>1705</v>
      </c>
      <c r="C1173" t="s">
        <v>64</v>
      </c>
      <c r="D1173" t="s">
        <v>65</v>
      </c>
      <c r="E1173" t="s">
        <v>666</v>
      </c>
      <c r="F1173" t="s">
        <v>676</v>
      </c>
      <c r="G1173" t="s">
        <v>717</v>
      </c>
      <c r="H1173">
        <v>15</v>
      </c>
      <c r="I1173">
        <v>1.27</v>
      </c>
      <c r="J1173">
        <v>0.6</v>
      </c>
      <c r="K1173">
        <v>1.47</v>
      </c>
      <c r="L1173">
        <v>0.53</v>
      </c>
      <c r="M1173">
        <v>2</v>
      </c>
      <c r="N1173">
        <v>1</v>
      </c>
      <c r="O1173">
        <v>3</v>
      </c>
      <c r="P1173">
        <v>2</v>
      </c>
      <c r="Q1173">
        <v>1</v>
      </c>
      <c r="R1173">
        <v>1</v>
      </c>
      <c r="S1173" t="s">
        <v>1706</v>
      </c>
      <c r="T1173">
        <v>12</v>
      </c>
      <c r="U1173">
        <v>5</v>
      </c>
      <c r="V1173">
        <v>4</v>
      </c>
      <c r="W1173">
        <v>2</v>
      </c>
      <c r="X1173">
        <v>0</v>
      </c>
      <c r="Y1173">
        <v>5</v>
      </c>
      <c r="Z1173">
        <v>0</v>
      </c>
      <c r="AA1173">
        <v>2</v>
      </c>
      <c r="AB1173">
        <v>0</v>
      </c>
      <c r="AC1173">
        <v>2</v>
      </c>
      <c r="AD1173">
        <v>3</v>
      </c>
      <c r="AE1173">
        <v>14</v>
      </c>
      <c r="AF1173">
        <v>17</v>
      </c>
      <c r="AG1173">
        <v>6</v>
      </c>
      <c r="AH1173">
        <v>2</v>
      </c>
      <c r="AI1173">
        <v>8</v>
      </c>
      <c r="AJ1173">
        <v>15</v>
      </c>
      <c r="AK1173">
        <v>10</v>
      </c>
      <c r="AL1173">
        <v>17</v>
      </c>
      <c r="AM1173">
        <v>44</v>
      </c>
      <c r="AN1173">
        <v>56</v>
      </c>
      <c r="AO1173">
        <v>1.64</v>
      </c>
      <c r="AP1173">
        <v>1.47</v>
      </c>
      <c r="AQ1173">
        <v>2.6</v>
      </c>
      <c r="AR1173">
        <v>50</v>
      </c>
      <c r="AS1173">
        <v>83</v>
      </c>
      <c r="AT1173">
        <v>50</v>
      </c>
      <c r="AU1173">
        <v>27</v>
      </c>
      <c r="AV1173">
        <v>7</v>
      </c>
      <c r="AW1173">
        <v>30</v>
      </c>
      <c r="AX1173">
        <v>77</v>
      </c>
      <c r="AY1173">
        <v>47</v>
      </c>
      <c r="AZ1173">
        <v>80</v>
      </c>
      <c r="BA1173">
        <v>8.33</v>
      </c>
      <c r="BB1173">
        <v>5.13</v>
      </c>
      <c r="BC1173">
        <v>1.88</v>
      </c>
      <c r="BD1173">
        <v>3.3</v>
      </c>
      <c r="BE1173">
        <v>4.08</v>
      </c>
      <c r="BF1173">
        <f>(1/BC1173+1/BD1173+1/BE1173-1)/3</f>
        <v>2.6681078621003513E-2</v>
      </c>
      <c r="BG1173">
        <f>1/Table3[[#This Row],[odds_ft_home_team_win]]-Table3[[#This Row],[Margin/3]]</f>
        <v>0.50523381499601772</v>
      </c>
      <c r="BH1173">
        <f>1/Table3[[#This Row],[odds_ft_draw]]-Table3[[#This Row],[Margin/3]]</f>
        <v>0.27634922440929954</v>
      </c>
      <c r="BI1173">
        <f>1/Table3[[#This Row],[odds_ft_away_team_win]]-Table3[[#This Row],[Margin/3]]</f>
        <v>0.21841696059468274</v>
      </c>
      <c r="BJ1173">
        <f>MROUND(Table3[[#This Row],[ProbH]]*100,2)/100</f>
        <v>0.5</v>
      </c>
      <c r="BK1173">
        <v>1.34</v>
      </c>
      <c r="BL1173">
        <v>2.11</v>
      </c>
      <c r="BM1173">
        <v>3.57</v>
      </c>
      <c r="BN1173">
        <v>6.95</v>
      </c>
      <c r="BO1173">
        <v>1.8</v>
      </c>
      <c r="BP1173">
        <v>1.9</v>
      </c>
      <c r="BQ1173" t="s">
        <v>669</v>
      </c>
      <c r="BR1173">
        <f>VLOOKUP(Table3[[#This Row],[Reference]],metron,10,FALSE)</f>
        <v>2.5202079886551649</v>
      </c>
      <c r="BS1173">
        <f>VLOOKUP(Table3[[#This Row],[Reference]],metron,11,FALSE)</f>
        <v>1.5342708579532029</v>
      </c>
      <c r="BT1173">
        <f>VLOOKUP(Table3[[#This Row],[Reference]],metron,12,FALSE)</f>
        <v>0.98593713070196176</v>
      </c>
      <c r="BU1173">
        <f>VLOOKUP(Table3[[#This Row],[Reference]],metron,13,FALSE)</f>
        <v>0.67513590167809023</v>
      </c>
      <c r="BV1173">
        <f>VLOOKUP(Table3[[#This Row],[Reference]],metron,14,FALSE)</f>
        <v>0.4286727337194185</v>
      </c>
      <c r="BW1173">
        <f>VLOOKUP(Table3[[#This Row],[Reference]],metron,15,FALSE)</f>
        <v>12.98669114272602</v>
      </c>
      <c r="BX1173">
        <f>VLOOKUP(Table3[[#This Row],[Reference]],metron,16,FALSE)</f>
        <v>9.4167049105094076</v>
      </c>
      <c r="BY1173">
        <f>VLOOKUP(Table3[[#This Row],[Reference]],metron,17,FALSE)</f>
        <v>5.6645716945996272</v>
      </c>
      <c r="BZ1173">
        <f>VLOOKUP(Table3[[#This Row],[Reference]],metron,18,FALSE)</f>
        <v>4.0242085661080074</v>
      </c>
      <c r="CA1173">
        <f>VLOOKUP(Table3[[#This Row],[Reference]],metron,19,FALSE)</f>
        <v>7.3221194481263927</v>
      </c>
      <c r="CB1173">
        <f>VLOOKUP(Table3[[#This Row],[Reference]],metron,20,FALSE)</f>
        <v>5.3924963444014002</v>
      </c>
      <c r="CC1173">
        <f>VLOOKUP(Table3[[#This Row],[Reference]],metron,21,FALSE)</f>
        <v>12.508162313432839</v>
      </c>
      <c r="CD1173">
        <f>VLOOKUP(Table3[[#This Row],[Reference]],metron,22,FALSE)</f>
        <v>13.36963619402985</v>
      </c>
      <c r="CE1173">
        <f>VLOOKUP(Table3[[#This Row],[Reference]],metron,23,FALSE)</f>
        <v>1.4438014689517029</v>
      </c>
      <c r="CF1173">
        <f>VLOOKUP(Table3[[#This Row],[Reference]],metron,24,FALSE)</f>
        <v>1.9410193634542621</v>
      </c>
      <c r="CG1173">
        <f>VLOOKUP(Table3[[#This Row],[Reference]],metron,25,FALSE)</f>
        <v>8.4130870242599604E-2</v>
      </c>
      <c r="CH1173">
        <f>VLOOKUP(Table3[[#This Row],[Reference]],metron,26,FALSE)</f>
        <v>0.1275317160026708</v>
      </c>
    </row>
    <row r="1174" spans="1:86" hidden="1" x14ac:dyDescent="0.45">
      <c r="A1174">
        <v>1650499200</v>
      </c>
      <c r="B1174" t="s">
        <v>1707</v>
      </c>
      <c r="C1174" t="s">
        <v>64</v>
      </c>
      <c r="D1174" t="s">
        <v>65</v>
      </c>
      <c r="E1174" t="s">
        <v>688</v>
      </c>
      <c r="F1174" t="s">
        <v>682</v>
      </c>
      <c r="G1174" t="s">
        <v>743</v>
      </c>
      <c r="H1174">
        <v>15</v>
      </c>
      <c r="I1174">
        <v>1.07</v>
      </c>
      <c r="J1174">
        <v>1.28</v>
      </c>
      <c r="K1174">
        <v>1.1100000000000001</v>
      </c>
      <c r="L1174">
        <v>1.1000000000000001</v>
      </c>
      <c r="M1174">
        <v>2</v>
      </c>
      <c r="N1174">
        <v>0</v>
      </c>
      <c r="O1174">
        <v>2</v>
      </c>
      <c r="P1174">
        <v>1</v>
      </c>
      <c r="Q1174">
        <v>1</v>
      </c>
      <c r="R1174">
        <v>0</v>
      </c>
      <c r="S1174" t="s">
        <v>1708</v>
      </c>
      <c r="U1174">
        <v>2</v>
      </c>
      <c r="V1174">
        <v>7</v>
      </c>
      <c r="W1174">
        <v>3</v>
      </c>
      <c r="X1174">
        <v>0</v>
      </c>
      <c r="Y1174">
        <v>2</v>
      </c>
      <c r="Z1174">
        <v>0</v>
      </c>
      <c r="AA1174">
        <v>2</v>
      </c>
      <c r="AB1174">
        <v>1</v>
      </c>
      <c r="AC1174">
        <v>2</v>
      </c>
      <c r="AD1174">
        <v>0</v>
      </c>
      <c r="AE1174">
        <v>12</v>
      </c>
      <c r="AF1174">
        <v>14</v>
      </c>
      <c r="AG1174">
        <v>5</v>
      </c>
      <c r="AH1174">
        <v>3</v>
      </c>
      <c r="AI1174">
        <v>7</v>
      </c>
      <c r="AJ1174">
        <v>11</v>
      </c>
      <c r="AK1174">
        <v>16</v>
      </c>
      <c r="AL1174">
        <v>9</v>
      </c>
      <c r="AM1174">
        <v>44</v>
      </c>
      <c r="AN1174">
        <v>56</v>
      </c>
      <c r="AO1174">
        <v>1.34</v>
      </c>
      <c r="AP1174">
        <v>1.36</v>
      </c>
      <c r="AQ1174">
        <v>2.4900000000000002</v>
      </c>
      <c r="AR1174">
        <v>48</v>
      </c>
      <c r="AS1174">
        <v>70</v>
      </c>
      <c r="AT1174">
        <v>45</v>
      </c>
      <c r="AU1174">
        <v>24</v>
      </c>
      <c r="AV1174">
        <v>10</v>
      </c>
      <c r="AW1174">
        <v>27</v>
      </c>
      <c r="AX1174">
        <v>70</v>
      </c>
      <c r="AY1174">
        <v>31</v>
      </c>
      <c r="AZ1174">
        <v>88</v>
      </c>
      <c r="BA1174">
        <v>8.56</v>
      </c>
      <c r="BB1174">
        <v>5.34</v>
      </c>
      <c r="BC1174">
        <v>2.08</v>
      </c>
      <c r="BD1174">
        <v>3.5</v>
      </c>
      <c r="BE1174">
        <v>3.3</v>
      </c>
      <c r="BF1174">
        <f>(1/BC1174+1/BD1174+1/BE1174-1)/3</f>
        <v>2.3171273171273137E-2</v>
      </c>
      <c r="BG1174">
        <f>1/Table3[[#This Row],[odds_ft_home_team_win]]-Table3[[#This Row],[Margin/3]]</f>
        <v>0.45759795759795757</v>
      </c>
      <c r="BH1174">
        <f>1/Table3[[#This Row],[odds_ft_draw]]-Table3[[#This Row],[Margin/3]]</f>
        <v>0.26254301254301254</v>
      </c>
      <c r="BI1174">
        <f>1/Table3[[#This Row],[odds_ft_away_team_win]]-Table3[[#This Row],[Margin/3]]</f>
        <v>0.27985902985902988</v>
      </c>
      <c r="BJ1174">
        <f>MROUND(Table3[[#This Row],[ProbH]]*100,2)/100</f>
        <v>0.46</v>
      </c>
      <c r="BK1174">
        <v>1.29</v>
      </c>
      <c r="BL1174">
        <v>1.81</v>
      </c>
      <c r="BM1174">
        <v>3</v>
      </c>
      <c r="BN1174">
        <v>5.5</v>
      </c>
      <c r="BO1174">
        <v>1.7</v>
      </c>
      <c r="BP1174">
        <v>2.0499999999999998</v>
      </c>
      <c r="BQ1174" t="s">
        <v>691</v>
      </c>
      <c r="BR1174">
        <f>VLOOKUP(Table3[[#This Row],[Reference]],metron,10,FALSE)</f>
        <v>2.5405629139072849</v>
      </c>
      <c r="BS1174">
        <f>VLOOKUP(Table3[[#This Row],[Reference]],metron,11,FALSE)</f>
        <v>1.4888836329233679</v>
      </c>
      <c r="BT1174">
        <f>VLOOKUP(Table3[[#This Row],[Reference]],metron,12,FALSE)</f>
        <v>1.0516792809839171</v>
      </c>
      <c r="BU1174">
        <f>VLOOKUP(Table3[[#This Row],[Reference]],metron,13,FALSE)</f>
        <v>0.64581362346263005</v>
      </c>
      <c r="BV1174">
        <f>VLOOKUP(Table3[[#This Row],[Reference]],metron,14,FALSE)</f>
        <v>0.45364238410596031</v>
      </c>
      <c r="BW1174">
        <f>VLOOKUP(Table3[[#This Row],[Reference]],metron,15,FALSE)</f>
        <v>12.686892177589851</v>
      </c>
      <c r="BX1174">
        <f>VLOOKUP(Table3[[#This Row],[Reference]],metron,16,FALSE)</f>
        <v>9.8059196617336148</v>
      </c>
      <c r="BY1174">
        <f>VLOOKUP(Table3[[#This Row],[Reference]],metron,17,FALSE)</f>
        <v>5.3198121263877027</v>
      </c>
      <c r="BZ1174">
        <f>VLOOKUP(Table3[[#This Row],[Reference]],metron,18,FALSE)</f>
        <v>4.0954312553373189</v>
      </c>
      <c r="CA1174">
        <f>VLOOKUP(Table3[[#This Row],[Reference]],metron,19,FALSE)</f>
        <v>7.3670800512021479</v>
      </c>
      <c r="CB1174">
        <f>VLOOKUP(Table3[[#This Row],[Reference]],metron,20,FALSE)</f>
        <v>5.710488406396296</v>
      </c>
      <c r="CC1174">
        <f>VLOOKUP(Table3[[#This Row],[Reference]],metron,21,FALSE)</f>
        <v>13.0488908033599</v>
      </c>
      <c r="CD1174">
        <f>VLOOKUP(Table3[[#This Row],[Reference]],metron,22,FALSE)</f>
        <v>13.714839543398661</v>
      </c>
      <c r="CE1174">
        <f>VLOOKUP(Table3[[#This Row],[Reference]],metron,23,FALSE)</f>
        <v>1.567523459812322</v>
      </c>
      <c r="CF1174">
        <f>VLOOKUP(Table3[[#This Row],[Reference]],metron,24,FALSE)</f>
        <v>1.951040391676867</v>
      </c>
      <c r="CG1174">
        <f>VLOOKUP(Table3[[#This Row],[Reference]],metron,25,FALSE)</f>
        <v>8.3027335781313744E-2</v>
      </c>
      <c r="CH1174">
        <f>VLOOKUP(Table3[[#This Row],[Reference]],metron,26,FALSE)</f>
        <v>0.13117095063239501</v>
      </c>
    </row>
    <row r="1175" spans="1:86" hidden="1" x14ac:dyDescent="0.45">
      <c r="A1175">
        <v>1650506400</v>
      </c>
      <c r="B1175" t="s">
        <v>1709</v>
      </c>
      <c r="C1175" t="s">
        <v>64</v>
      </c>
      <c r="D1175" t="s">
        <v>65</v>
      </c>
      <c r="E1175" t="s">
        <v>694</v>
      </c>
      <c r="F1175" t="s">
        <v>667</v>
      </c>
      <c r="G1175" t="s">
        <v>720</v>
      </c>
      <c r="H1175">
        <v>15</v>
      </c>
      <c r="I1175">
        <v>1.88</v>
      </c>
      <c r="J1175">
        <v>1.5</v>
      </c>
      <c r="K1175">
        <v>1.9</v>
      </c>
      <c r="L1175">
        <v>1.4</v>
      </c>
      <c r="M1175">
        <v>2</v>
      </c>
      <c r="N1175">
        <v>0</v>
      </c>
      <c r="O1175">
        <v>2</v>
      </c>
      <c r="P1175">
        <v>1</v>
      </c>
      <c r="Q1175">
        <v>1</v>
      </c>
      <c r="R1175">
        <v>0</v>
      </c>
      <c r="S1175" t="s">
        <v>1710</v>
      </c>
      <c r="U1175">
        <v>8</v>
      </c>
      <c r="V1175">
        <v>1</v>
      </c>
      <c r="W1175">
        <v>3</v>
      </c>
      <c r="X1175">
        <v>0</v>
      </c>
      <c r="Y1175">
        <v>3</v>
      </c>
      <c r="Z1175">
        <v>3</v>
      </c>
      <c r="AA1175">
        <v>2</v>
      </c>
      <c r="AB1175">
        <v>1</v>
      </c>
      <c r="AC1175">
        <v>4</v>
      </c>
      <c r="AD1175">
        <v>2</v>
      </c>
      <c r="AE1175">
        <v>20</v>
      </c>
      <c r="AF1175">
        <v>8</v>
      </c>
      <c r="AG1175">
        <v>8</v>
      </c>
      <c r="AH1175">
        <v>3</v>
      </c>
      <c r="AI1175">
        <v>12</v>
      </c>
      <c r="AJ1175">
        <v>5</v>
      </c>
      <c r="AK1175">
        <v>12</v>
      </c>
      <c r="AL1175">
        <v>13</v>
      </c>
      <c r="AM1175">
        <v>62</v>
      </c>
      <c r="AN1175">
        <v>38</v>
      </c>
      <c r="AO1175">
        <v>2.39</v>
      </c>
      <c r="AP1175">
        <v>0.83</v>
      </c>
      <c r="AQ1175">
        <v>2.19</v>
      </c>
      <c r="AR1175">
        <v>36</v>
      </c>
      <c r="AS1175">
        <v>69</v>
      </c>
      <c r="AT1175">
        <v>42</v>
      </c>
      <c r="AU1175">
        <v>15</v>
      </c>
      <c r="AV1175">
        <v>3</v>
      </c>
      <c r="AW1175">
        <v>24</v>
      </c>
      <c r="AX1175">
        <v>65</v>
      </c>
      <c r="AY1175">
        <v>28</v>
      </c>
      <c r="AZ1175">
        <v>74</v>
      </c>
      <c r="BA1175">
        <v>9.5299999999999994</v>
      </c>
      <c r="BB1175">
        <v>4.47</v>
      </c>
      <c r="BC1175">
        <v>2.0299999999999998</v>
      </c>
      <c r="BD1175">
        <v>3.35</v>
      </c>
      <c r="BE1175">
        <v>3.6</v>
      </c>
      <c r="BF1175">
        <f>(1/BC1175+1/BD1175+1/BE1175-1)/3</f>
        <v>2.2965359300922916E-2</v>
      </c>
      <c r="BG1175">
        <f>1/Table3[[#This Row],[odds_ft_home_team_win]]-Table3[[#This Row],[Margin/3]]</f>
        <v>0.46964547813750079</v>
      </c>
      <c r="BH1175">
        <f>1/Table3[[#This Row],[odds_ft_draw]]-Table3[[#This Row],[Margin/3]]</f>
        <v>0.27554210338564422</v>
      </c>
      <c r="BI1175">
        <f>1/Table3[[#This Row],[odds_ft_away_team_win]]-Table3[[#This Row],[Margin/3]]</f>
        <v>0.25481241847685487</v>
      </c>
      <c r="BJ1175">
        <f>MROUND(Table3[[#This Row],[ProbH]]*100,2)/100</f>
        <v>0.46</v>
      </c>
      <c r="BK1175">
        <v>1.36</v>
      </c>
      <c r="BL1175">
        <v>1.94</v>
      </c>
      <c r="BM1175">
        <v>3.5</v>
      </c>
      <c r="BN1175">
        <v>6.5</v>
      </c>
      <c r="BO1175">
        <v>1.85</v>
      </c>
      <c r="BP1175">
        <v>1.85</v>
      </c>
      <c r="BQ1175" t="s">
        <v>770</v>
      </c>
      <c r="BR1175">
        <f>VLOOKUP(Table3[[#This Row],[Reference]],metron,10,FALSE)</f>
        <v>2.5405629139072849</v>
      </c>
      <c r="BS1175">
        <f>VLOOKUP(Table3[[#This Row],[Reference]],metron,11,FALSE)</f>
        <v>1.4888836329233679</v>
      </c>
      <c r="BT1175">
        <f>VLOOKUP(Table3[[#This Row],[Reference]],metron,12,FALSE)</f>
        <v>1.0516792809839171</v>
      </c>
      <c r="BU1175">
        <f>VLOOKUP(Table3[[#This Row],[Reference]],metron,13,FALSE)</f>
        <v>0.64581362346263005</v>
      </c>
      <c r="BV1175">
        <f>VLOOKUP(Table3[[#This Row],[Reference]],metron,14,FALSE)</f>
        <v>0.45364238410596031</v>
      </c>
      <c r="BW1175">
        <f>VLOOKUP(Table3[[#This Row],[Reference]],metron,15,FALSE)</f>
        <v>12.686892177589851</v>
      </c>
      <c r="BX1175">
        <f>VLOOKUP(Table3[[#This Row],[Reference]],metron,16,FALSE)</f>
        <v>9.8059196617336148</v>
      </c>
      <c r="BY1175">
        <f>VLOOKUP(Table3[[#This Row],[Reference]],metron,17,FALSE)</f>
        <v>5.3198121263877027</v>
      </c>
      <c r="BZ1175">
        <f>VLOOKUP(Table3[[#This Row],[Reference]],metron,18,FALSE)</f>
        <v>4.0954312553373189</v>
      </c>
      <c r="CA1175">
        <f>VLOOKUP(Table3[[#This Row],[Reference]],metron,19,FALSE)</f>
        <v>7.3670800512021479</v>
      </c>
      <c r="CB1175">
        <f>VLOOKUP(Table3[[#This Row],[Reference]],metron,20,FALSE)</f>
        <v>5.710488406396296</v>
      </c>
      <c r="CC1175">
        <f>VLOOKUP(Table3[[#This Row],[Reference]],metron,21,FALSE)</f>
        <v>13.0488908033599</v>
      </c>
      <c r="CD1175">
        <f>VLOOKUP(Table3[[#This Row],[Reference]],metron,22,FALSE)</f>
        <v>13.714839543398661</v>
      </c>
      <c r="CE1175">
        <f>VLOOKUP(Table3[[#This Row],[Reference]],metron,23,FALSE)</f>
        <v>1.567523459812322</v>
      </c>
      <c r="CF1175">
        <f>VLOOKUP(Table3[[#This Row],[Reference]],metron,24,FALSE)</f>
        <v>1.951040391676867</v>
      </c>
      <c r="CG1175">
        <f>VLOOKUP(Table3[[#This Row],[Reference]],metron,25,FALSE)</f>
        <v>8.3027335781313744E-2</v>
      </c>
      <c r="CH1175">
        <f>VLOOKUP(Table3[[#This Row],[Reference]],metron,26,FALSE)</f>
        <v>0.13117095063239501</v>
      </c>
    </row>
    <row r="1176" spans="1:86" x14ac:dyDescent="0.45">
      <c r="A1176">
        <v>1650506760</v>
      </c>
      <c r="B1176" t="s">
        <v>1711</v>
      </c>
      <c r="C1176" t="s">
        <v>64</v>
      </c>
      <c r="D1176" t="s">
        <v>65</v>
      </c>
      <c r="E1176" t="s">
        <v>704</v>
      </c>
      <c r="F1176" t="s">
        <v>677</v>
      </c>
      <c r="G1176" t="s">
        <v>678</v>
      </c>
      <c r="H1176">
        <v>15</v>
      </c>
      <c r="I1176">
        <v>1.81</v>
      </c>
      <c r="J1176">
        <v>1.67</v>
      </c>
      <c r="K1176">
        <v>1.79</v>
      </c>
      <c r="L1176">
        <v>1.68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U1176">
        <v>3</v>
      </c>
      <c r="V1176">
        <v>3</v>
      </c>
      <c r="W1176">
        <v>0</v>
      </c>
      <c r="X1176">
        <v>1</v>
      </c>
      <c r="Y1176">
        <v>3</v>
      </c>
      <c r="Z1176">
        <v>0</v>
      </c>
      <c r="AA1176">
        <v>0</v>
      </c>
      <c r="AB1176">
        <v>1</v>
      </c>
      <c r="AC1176">
        <v>1</v>
      </c>
      <c r="AD1176">
        <v>2</v>
      </c>
      <c r="AE1176">
        <v>13</v>
      </c>
      <c r="AF1176">
        <v>10</v>
      </c>
      <c r="AG1176">
        <v>2</v>
      </c>
      <c r="AH1176">
        <v>3</v>
      </c>
      <c r="AI1176">
        <v>11</v>
      </c>
      <c r="AJ1176">
        <v>7</v>
      </c>
      <c r="AK1176">
        <v>9</v>
      </c>
      <c r="AL1176">
        <v>13</v>
      </c>
      <c r="AM1176">
        <v>46</v>
      </c>
      <c r="AN1176">
        <v>54</v>
      </c>
      <c r="AO1176">
        <v>1.26</v>
      </c>
      <c r="AP1176">
        <v>1.2</v>
      </c>
      <c r="AQ1176">
        <v>1.97</v>
      </c>
      <c r="AR1176">
        <v>35</v>
      </c>
      <c r="AS1176">
        <v>60</v>
      </c>
      <c r="AT1176">
        <v>27</v>
      </c>
      <c r="AU1176">
        <v>12</v>
      </c>
      <c r="AV1176">
        <v>6</v>
      </c>
      <c r="AW1176">
        <v>18</v>
      </c>
      <c r="AX1176">
        <v>67</v>
      </c>
      <c r="AY1176">
        <v>27</v>
      </c>
      <c r="AZ1176">
        <v>63</v>
      </c>
      <c r="BA1176">
        <v>10.67</v>
      </c>
      <c r="BB1176">
        <v>4.8600000000000003</v>
      </c>
      <c r="BC1176">
        <v>1.98</v>
      </c>
      <c r="BD1176">
        <v>3.45</v>
      </c>
      <c r="BE1176">
        <v>3.65</v>
      </c>
      <c r="BF1176">
        <f>(1/BC1176+1/BD1176+1/BE1176-1)/3</f>
        <v>2.2959393417999758E-2</v>
      </c>
      <c r="BG1176">
        <f>1/Table3[[#This Row],[odds_ft_home_team_win]]-Table3[[#This Row],[Margin/3]]</f>
        <v>0.48209111163250534</v>
      </c>
      <c r="BH1176">
        <f>1/Table3[[#This Row],[odds_ft_draw]]-Table3[[#This Row],[Margin/3]]</f>
        <v>0.26689567904576839</v>
      </c>
      <c r="BI1176">
        <f>1/Table3[[#This Row],[odds_ft_away_team_win]]-Table3[[#This Row],[Margin/3]]</f>
        <v>0.25101320932172627</v>
      </c>
      <c r="BJ1176">
        <f>MROUND(Table3[[#This Row],[ProbH]]*100,2)/100</f>
        <v>0.48</v>
      </c>
      <c r="BK1176">
        <v>1.36</v>
      </c>
      <c r="BL1176">
        <v>2.25</v>
      </c>
      <c r="BM1176">
        <v>3.5</v>
      </c>
      <c r="BN1176">
        <v>7</v>
      </c>
      <c r="BO1176">
        <v>1.85</v>
      </c>
      <c r="BP1176">
        <v>1.85</v>
      </c>
      <c r="BQ1176" t="s">
        <v>1255</v>
      </c>
      <c r="BR1176">
        <f>VLOOKUP(Table3[[#This Row],[Reference]],metron,10,FALSE)</f>
        <v>2.5271929824561399</v>
      </c>
      <c r="BS1176">
        <f>VLOOKUP(Table3[[#This Row],[Reference]],metron,11,FALSE)</f>
        <v>1.510877192982456</v>
      </c>
      <c r="BT1176">
        <f>VLOOKUP(Table3[[#This Row],[Reference]],metron,12,FALSE)</f>
        <v>1.0163157894736841</v>
      </c>
      <c r="BU1176">
        <f>VLOOKUP(Table3[[#This Row],[Reference]],metron,13,FALSE)</f>
        <v>0.67350877192982461</v>
      </c>
      <c r="BV1176">
        <f>VLOOKUP(Table3[[#This Row],[Reference]],metron,14,FALSE)</f>
        <v>0.4442105263157895</v>
      </c>
      <c r="BW1176">
        <f>VLOOKUP(Table3[[#This Row],[Reference]],metron,15,FALSE)</f>
        <v>12.80980392156863</v>
      </c>
      <c r="BX1176">
        <f>VLOOKUP(Table3[[#This Row],[Reference]],metron,16,FALSE)</f>
        <v>9.6872549019607845</v>
      </c>
      <c r="BY1176">
        <f>VLOOKUP(Table3[[#This Row],[Reference]],metron,17,FALSE)</f>
        <v>5.6491169610129957</v>
      </c>
      <c r="BZ1176">
        <f>VLOOKUP(Table3[[#This Row],[Reference]],metron,18,FALSE)</f>
        <v>4.1379540153282237</v>
      </c>
      <c r="CA1176">
        <f>VLOOKUP(Table3[[#This Row],[Reference]],metron,19,FALSE)</f>
        <v>7.1606869605556343</v>
      </c>
      <c r="CB1176">
        <f>VLOOKUP(Table3[[#This Row],[Reference]],metron,20,FALSE)</f>
        <v>5.5493008866325608</v>
      </c>
      <c r="CC1176">
        <f>VLOOKUP(Table3[[#This Row],[Reference]],metron,21,FALSE)</f>
        <v>12.9029029029029</v>
      </c>
      <c r="CD1176">
        <f>VLOOKUP(Table3[[#This Row],[Reference]],metron,22,FALSE)</f>
        <v>13.75508842175509</v>
      </c>
      <c r="CE1176">
        <f>VLOOKUP(Table3[[#This Row],[Reference]],metron,23,FALSE)</f>
        <v>1.5287356321839081</v>
      </c>
      <c r="CF1176">
        <f>VLOOKUP(Table3[[#This Row],[Reference]],metron,24,FALSE)</f>
        <v>1.9664750957854411</v>
      </c>
      <c r="CG1176">
        <f>VLOOKUP(Table3[[#This Row],[Reference]],metron,25,FALSE)</f>
        <v>8.8441890166028103E-2</v>
      </c>
      <c r="CH1176">
        <f>VLOOKUP(Table3[[#This Row],[Reference]],metron,26,FALSE)</f>
        <v>0.13409961685823751</v>
      </c>
    </row>
    <row r="1177" spans="1:86" hidden="1" x14ac:dyDescent="0.45">
      <c r="A1177">
        <v>1650592800</v>
      </c>
      <c r="B1177" t="s">
        <v>1712</v>
      </c>
      <c r="C1177" t="s">
        <v>64</v>
      </c>
      <c r="D1177" t="s">
        <v>65</v>
      </c>
      <c r="E1177" t="s">
        <v>683</v>
      </c>
      <c r="F1177" t="s">
        <v>671</v>
      </c>
      <c r="G1177" t="s">
        <v>735</v>
      </c>
      <c r="H1177">
        <v>15</v>
      </c>
      <c r="I1177">
        <v>1.2</v>
      </c>
      <c r="J1177">
        <v>1.33</v>
      </c>
      <c r="K1177">
        <v>1.24</v>
      </c>
      <c r="L1177">
        <v>1.5</v>
      </c>
      <c r="M1177">
        <v>0</v>
      </c>
      <c r="N1177">
        <v>1</v>
      </c>
      <c r="O1177">
        <v>1</v>
      </c>
      <c r="P1177">
        <v>0</v>
      </c>
      <c r="Q1177">
        <v>0</v>
      </c>
      <c r="R1177">
        <v>0</v>
      </c>
      <c r="T1177">
        <v>74</v>
      </c>
      <c r="U1177">
        <v>4</v>
      </c>
      <c r="V1177">
        <v>6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19</v>
      </c>
      <c r="AF1177">
        <v>12</v>
      </c>
      <c r="AG1177">
        <v>4</v>
      </c>
      <c r="AH1177">
        <v>5</v>
      </c>
      <c r="AI1177">
        <v>15</v>
      </c>
      <c r="AJ1177">
        <v>7</v>
      </c>
      <c r="AK1177">
        <v>7</v>
      </c>
      <c r="AL1177">
        <v>11</v>
      </c>
      <c r="AM1177">
        <v>59</v>
      </c>
      <c r="AN1177">
        <v>41</v>
      </c>
      <c r="AO1177">
        <v>1.95</v>
      </c>
      <c r="AP1177">
        <v>1.33</v>
      </c>
      <c r="AQ1177">
        <v>2.2400000000000002</v>
      </c>
      <c r="AR1177">
        <v>50</v>
      </c>
      <c r="AS1177">
        <v>64</v>
      </c>
      <c r="AT1177">
        <v>34</v>
      </c>
      <c r="AU1177">
        <v>20</v>
      </c>
      <c r="AV1177">
        <v>10</v>
      </c>
      <c r="AW1177">
        <v>34</v>
      </c>
      <c r="AX1177">
        <v>74</v>
      </c>
      <c r="AY1177">
        <v>24</v>
      </c>
      <c r="AZ1177">
        <v>60</v>
      </c>
      <c r="BA1177">
        <v>7.73</v>
      </c>
      <c r="BB1177">
        <v>6</v>
      </c>
      <c r="BC1177">
        <v>2.64</v>
      </c>
      <c r="BD1177">
        <v>3.19</v>
      </c>
      <c r="BE1177">
        <v>2.73</v>
      </c>
      <c r="BF1177">
        <f>(1/BC1177+1/BD1177+1/BE1177-1)/3</f>
        <v>1.9522622970898833E-2</v>
      </c>
      <c r="BG1177">
        <f>1/Table3[[#This Row],[odds_ft_home_team_win]]-Table3[[#This Row],[Margin/3]]</f>
        <v>0.35926525581697993</v>
      </c>
      <c r="BH1177">
        <f>1/Table3[[#This Row],[odds_ft_draw]]-Table3[[#This Row],[Margin/3]]</f>
        <v>0.29395700085355259</v>
      </c>
      <c r="BI1177">
        <f>1/Table3[[#This Row],[odds_ft_away_team_win]]-Table3[[#This Row],[Margin/3]]</f>
        <v>0.34677774332946742</v>
      </c>
      <c r="BJ1177">
        <f>MROUND(Table3[[#This Row],[ProbH]]*100,2)/100</f>
        <v>0.36</v>
      </c>
      <c r="BK1177">
        <v>1.44</v>
      </c>
      <c r="BL1177">
        <v>2.08</v>
      </c>
      <c r="BM1177">
        <v>4</v>
      </c>
      <c r="BN1177">
        <v>8</v>
      </c>
      <c r="BO1177">
        <v>1.95</v>
      </c>
      <c r="BP1177">
        <v>1.8</v>
      </c>
      <c r="BQ1177" t="s">
        <v>726</v>
      </c>
      <c r="BR1177">
        <f>VLOOKUP(Table3[[#This Row],[Reference]],metron,10,FALSE)</f>
        <v>2.5110350525197691</v>
      </c>
      <c r="BS1177">
        <f>VLOOKUP(Table3[[#This Row],[Reference]],metron,11,FALSE)</f>
        <v>1.269326094653606</v>
      </c>
      <c r="BT1177">
        <f>VLOOKUP(Table3[[#This Row],[Reference]],metron,12,FALSE)</f>
        <v>1.2417089578661631</v>
      </c>
      <c r="BU1177">
        <f>VLOOKUP(Table3[[#This Row],[Reference]],metron,13,FALSE)</f>
        <v>0.56586402266288949</v>
      </c>
      <c r="BV1177">
        <f>VLOOKUP(Table3[[#This Row],[Reference]],metron,14,FALSE)</f>
        <v>0.55158168083097259</v>
      </c>
      <c r="BW1177">
        <f>VLOOKUP(Table3[[#This Row],[Reference]],metron,15,FALSE)</f>
        <v>11.49400826446281</v>
      </c>
      <c r="BX1177">
        <f>VLOOKUP(Table3[[#This Row],[Reference]],metron,16,FALSE)</f>
        <v>10.507231404958681</v>
      </c>
      <c r="BY1177">
        <f>VLOOKUP(Table3[[#This Row],[Reference]],metron,17,FALSE)</f>
        <v>4.9238790406673623</v>
      </c>
      <c r="BZ1177">
        <f>VLOOKUP(Table3[[#This Row],[Reference]],metron,18,FALSE)</f>
        <v>4.6296141814389991</v>
      </c>
      <c r="CA1177">
        <f>VLOOKUP(Table3[[#This Row],[Reference]],metron,19,FALSE)</f>
        <v>6.5701292237954476</v>
      </c>
      <c r="CB1177">
        <f>VLOOKUP(Table3[[#This Row],[Reference]],metron,20,FALSE)</f>
        <v>5.8776172235196817</v>
      </c>
      <c r="CC1177">
        <f>VLOOKUP(Table3[[#This Row],[Reference]],metron,21,FALSE)</f>
        <v>12.798739495798319</v>
      </c>
      <c r="CD1177">
        <f>VLOOKUP(Table3[[#This Row],[Reference]],metron,22,FALSE)</f>
        <v>12.98844537815126</v>
      </c>
      <c r="CE1177">
        <f>VLOOKUP(Table3[[#This Row],[Reference]],metron,23,FALSE)</f>
        <v>1.604928297313674</v>
      </c>
      <c r="CF1177">
        <f>VLOOKUP(Table3[[#This Row],[Reference]],metron,24,FALSE)</f>
        <v>1.791961219955565</v>
      </c>
      <c r="CG1177">
        <f>VLOOKUP(Table3[[#This Row],[Reference]],metron,25,FALSE)</f>
        <v>8.887093516461321E-2</v>
      </c>
      <c r="CH1177">
        <f>VLOOKUP(Table3[[#This Row],[Reference]],metron,26,FALSE)</f>
        <v>0.11694607150070691</v>
      </c>
    </row>
    <row r="1178" spans="1:86" hidden="1" x14ac:dyDescent="0.45">
      <c r="A1178">
        <v>1650672000</v>
      </c>
      <c r="B1178" t="s">
        <v>1713</v>
      </c>
      <c r="C1178" t="s">
        <v>64</v>
      </c>
      <c r="D1178" t="s">
        <v>65</v>
      </c>
      <c r="E1178" t="s">
        <v>700</v>
      </c>
      <c r="F1178" t="s">
        <v>660</v>
      </c>
      <c r="G1178" t="s">
        <v>65</v>
      </c>
      <c r="H1178">
        <v>16</v>
      </c>
      <c r="I1178">
        <v>1.5</v>
      </c>
      <c r="J1178">
        <v>1.19</v>
      </c>
      <c r="K1178">
        <v>1.38</v>
      </c>
      <c r="L1178">
        <v>1.28</v>
      </c>
      <c r="M1178">
        <v>0</v>
      </c>
      <c r="N1178">
        <v>1</v>
      </c>
      <c r="O1178">
        <v>1</v>
      </c>
      <c r="P1178">
        <v>0</v>
      </c>
      <c r="Q1178">
        <v>0</v>
      </c>
      <c r="R1178">
        <v>0</v>
      </c>
      <c r="T1178">
        <v>54</v>
      </c>
      <c r="U1178">
        <v>6</v>
      </c>
      <c r="V1178">
        <v>1</v>
      </c>
      <c r="W1178">
        <v>4</v>
      </c>
      <c r="X1178">
        <v>0</v>
      </c>
      <c r="Y1178">
        <v>4</v>
      </c>
      <c r="Z1178">
        <v>0</v>
      </c>
      <c r="AA1178">
        <v>1</v>
      </c>
      <c r="AB1178">
        <v>3</v>
      </c>
      <c r="AC1178">
        <v>0</v>
      </c>
      <c r="AD1178">
        <v>4</v>
      </c>
      <c r="AE1178">
        <v>20</v>
      </c>
      <c r="AF1178">
        <v>11</v>
      </c>
      <c r="AG1178">
        <v>0</v>
      </c>
      <c r="AH1178">
        <v>2</v>
      </c>
      <c r="AI1178">
        <v>20</v>
      </c>
      <c r="AJ1178">
        <v>9</v>
      </c>
      <c r="AK1178">
        <v>10</v>
      </c>
      <c r="AL1178">
        <v>13</v>
      </c>
      <c r="AM1178">
        <v>61</v>
      </c>
      <c r="AN1178">
        <v>39</v>
      </c>
      <c r="AO1178">
        <v>1.62</v>
      </c>
      <c r="AP1178">
        <v>1</v>
      </c>
      <c r="AQ1178">
        <v>2.41</v>
      </c>
      <c r="AR1178">
        <v>62</v>
      </c>
      <c r="AS1178">
        <v>77</v>
      </c>
      <c r="AT1178">
        <v>48</v>
      </c>
      <c r="AU1178">
        <v>21</v>
      </c>
      <c r="AV1178">
        <v>3</v>
      </c>
      <c r="AW1178">
        <v>26</v>
      </c>
      <c r="AX1178">
        <v>63</v>
      </c>
      <c r="AY1178">
        <v>54</v>
      </c>
      <c r="AZ1178">
        <v>82</v>
      </c>
      <c r="BA1178">
        <v>9.8699999999999992</v>
      </c>
      <c r="BB1178">
        <v>5.6</v>
      </c>
      <c r="BC1178">
        <v>1.87</v>
      </c>
      <c r="BD1178">
        <v>3.25</v>
      </c>
      <c r="BE1178">
        <v>4.0999999999999996</v>
      </c>
      <c r="BF1178">
        <f>(1/BC1178+1/BD1178+1/BE1178-1)/3</f>
        <v>2.8784701668489305E-2</v>
      </c>
      <c r="BG1178">
        <f>1/Table3[[#This Row],[odds_ft_home_team_win]]-Table3[[#This Row],[Margin/3]]</f>
        <v>0.50597465662028063</v>
      </c>
      <c r="BH1178">
        <f>1/Table3[[#This Row],[odds_ft_draw]]-Table3[[#This Row],[Margin/3]]</f>
        <v>0.27890760602381842</v>
      </c>
      <c r="BI1178">
        <f>1/Table3[[#This Row],[odds_ft_away_team_win]]-Table3[[#This Row],[Margin/3]]</f>
        <v>0.21511773735590095</v>
      </c>
      <c r="BJ1178">
        <f>MROUND(Table3[[#This Row],[ProbH]]*100,2)/100</f>
        <v>0.5</v>
      </c>
      <c r="BK1178">
        <v>1.33</v>
      </c>
      <c r="BL1178">
        <v>1.93</v>
      </c>
      <c r="BM1178">
        <v>3.4</v>
      </c>
      <c r="BN1178">
        <v>6</v>
      </c>
      <c r="BO1178">
        <v>1.81</v>
      </c>
      <c r="BP1178">
        <v>1.95</v>
      </c>
      <c r="BQ1178" t="s">
        <v>711</v>
      </c>
      <c r="BR1178">
        <f>VLOOKUP(Table3[[#This Row],[Reference]],metron,10,FALSE)</f>
        <v>2.5202079886551649</v>
      </c>
      <c r="BS1178">
        <f>VLOOKUP(Table3[[#This Row],[Reference]],metron,11,FALSE)</f>
        <v>1.5342708579532029</v>
      </c>
      <c r="BT1178">
        <f>VLOOKUP(Table3[[#This Row],[Reference]],metron,12,FALSE)</f>
        <v>0.98593713070196176</v>
      </c>
      <c r="BU1178">
        <f>VLOOKUP(Table3[[#This Row],[Reference]],metron,13,FALSE)</f>
        <v>0.67513590167809023</v>
      </c>
      <c r="BV1178">
        <f>VLOOKUP(Table3[[#This Row],[Reference]],metron,14,FALSE)</f>
        <v>0.4286727337194185</v>
      </c>
      <c r="BW1178">
        <f>VLOOKUP(Table3[[#This Row],[Reference]],metron,15,FALSE)</f>
        <v>12.98669114272602</v>
      </c>
      <c r="BX1178">
        <f>VLOOKUP(Table3[[#This Row],[Reference]],metron,16,FALSE)</f>
        <v>9.4167049105094076</v>
      </c>
      <c r="BY1178">
        <f>VLOOKUP(Table3[[#This Row],[Reference]],metron,17,FALSE)</f>
        <v>5.6645716945996272</v>
      </c>
      <c r="BZ1178">
        <f>VLOOKUP(Table3[[#This Row],[Reference]],metron,18,FALSE)</f>
        <v>4.0242085661080074</v>
      </c>
      <c r="CA1178">
        <f>VLOOKUP(Table3[[#This Row],[Reference]],metron,19,FALSE)</f>
        <v>7.3221194481263927</v>
      </c>
      <c r="CB1178">
        <f>VLOOKUP(Table3[[#This Row],[Reference]],metron,20,FALSE)</f>
        <v>5.3924963444014002</v>
      </c>
      <c r="CC1178">
        <f>VLOOKUP(Table3[[#This Row],[Reference]],metron,21,FALSE)</f>
        <v>12.508162313432839</v>
      </c>
      <c r="CD1178">
        <f>VLOOKUP(Table3[[#This Row],[Reference]],metron,22,FALSE)</f>
        <v>13.36963619402985</v>
      </c>
      <c r="CE1178">
        <f>VLOOKUP(Table3[[#This Row],[Reference]],metron,23,FALSE)</f>
        <v>1.4438014689517029</v>
      </c>
      <c r="CF1178">
        <f>VLOOKUP(Table3[[#This Row],[Reference]],metron,24,FALSE)</f>
        <v>1.9410193634542621</v>
      </c>
      <c r="CG1178">
        <f>VLOOKUP(Table3[[#This Row],[Reference]],metron,25,FALSE)</f>
        <v>8.4130870242599604E-2</v>
      </c>
      <c r="CH1178">
        <f>VLOOKUP(Table3[[#This Row],[Reference]],metron,26,FALSE)</f>
        <v>0.1275317160026708</v>
      </c>
    </row>
    <row r="1179" spans="1:86" hidden="1" x14ac:dyDescent="0.45">
      <c r="A1179">
        <v>1650679200</v>
      </c>
      <c r="B1179" t="s">
        <v>1714</v>
      </c>
      <c r="C1179" t="s">
        <v>64</v>
      </c>
      <c r="D1179" t="s">
        <v>65</v>
      </c>
      <c r="E1179" t="s">
        <v>689</v>
      </c>
      <c r="F1179" t="s">
        <v>699</v>
      </c>
      <c r="G1179" t="s">
        <v>684</v>
      </c>
      <c r="H1179">
        <v>16</v>
      </c>
      <c r="I1179">
        <v>0.94</v>
      </c>
      <c r="J1179">
        <v>0.56000000000000005</v>
      </c>
      <c r="K1179">
        <v>0.88</v>
      </c>
      <c r="L1179">
        <v>0.72</v>
      </c>
      <c r="M1179">
        <v>0</v>
      </c>
      <c r="N1179">
        <v>2</v>
      </c>
      <c r="O1179">
        <v>2</v>
      </c>
      <c r="P1179">
        <v>1</v>
      </c>
      <c r="Q1179">
        <v>0</v>
      </c>
      <c r="R1179">
        <v>1</v>
      </c>
      <c r="T1179" t="s">
        <v>1715</v>
      </c>
      <c r="U1179">
        <v>3</v>
      </c>
      <c r="V1179">
        <v>1</v>
      </c>
      <c r="W1179">
        <v>1</v>
      </c>
      <c r="X1179">
        <v>0</v>
      </c>
      <c r="Y1179">
        <v>3</v>
      </c>
      <c r="Z1179">
        <v>0</v>
      </c>
      <c r="AA1179">
        <v>1</v>
      </c>
      <c r="AB1179">
        <v>0</v>
      </c>
      <c r="AC1179">
        <v>1</v>
      </c>
      <c r="AD1179">
        <v>2</v>
      </c>
      <c r="AE1179">
        <v>4</v>
      </c>
      <c r="AF1179">
        <v>3</v>
      </c>
      <c r="AG1179">
        <v>0</v>
      </c>
      <c r="AH1179">
        <v>2</v>
      </c>
      <c r="AI1179">
        <v>4</v>
      </c>
      <c r="AJ1179">
        <v>1</v>
      </c>
      <c r="AK1179">
        <v>10</v>
      </c>
      <c r="AL1179">
        <v>11</v>
      </c>
      <c r="AM1179">
        <v>61</v>
      </c>
      <c r="AN1179">
        <v>39</v>
      </c>
      <c r="AO1179">
        <v>0.5</v>
      </c>
      <c r="AP1179">
        <v>0.54</v>
      </c>
      <c r="AQ1179">
        <v>2.54</v>
      </c>
      <c r="AR1179">
        <v>54</v>
      </c>
      <c r="AS1179">
        <v>75</v>
      </c>
      <c r="AT1179">
        <v>53</v>
      </c>
      <c r="AU1179">
        <v>22</v>
      </c>
      <c r="AV1179">
        <v>6</v>
      </c>
      <c r="AW1179">
        <v>44</v>
      </c>
      <c r="AX1179">
        <v>69</v>
      </c>
      <c r="AY1179">
        <v>38</v>
      </c>
      <c r="AZ1179">
        <v>72</v>
      </c>
      <c r="BA1179">
        <v>5.76</v>
      </c>
      <c r="BB1179">
        <v>5.13</v>
      </c>
      <c r="BC1179">
        <v>2.3199999999999998</v>
      </c>
      <c r="BD1179">
        <v>2.88</v>
      </c>
      <c r="BE1179">
        <v>3.25</v>
      </c>
      <c r="BF1179">
        <f>(1/BC1179+1/BD1179+1/BE1179-1)/3</f>
        <v>2.8649670891050194E-2</v>
      </c>
      <c r="BG1179">
        <f>1/Table3[[#This Row],[odds_ft_home_team_win]]-Table3[[#This Row],[Margin/3]]</f>
        <v>0.40238481186757052</v>
      </c>
      <c r="BH1179">
        <f>1/Table3[[#This Row],[odds_ft_draw]]-Table3[[#This Row],[Margin/3]]</f>
        <v>0.31857255133117202</v>
      </c>
      <c r="BI1179">
        <f>1/Table3[[#This Row],[odds_ft_away_team_win]]-Table3[[#This Row],[Margin/3]]</f>
        <v>0.27904263680125752</v>
      </c>
      <c r="BJ1179">
        <f>MROUND(Table3[[#This Row],[ProbH]]*100,2)/100</f>
        <v>0.4</v>
      </c>
      <c r="BK1179">
        <v>0</v>
      </c>
      <c r="BL1179">
        <v>2.5499999999999998</v>
      </c>
      <c r="BM1179">
        <v>0</v>
      </c>
      <c r="BN1179">
        <v>0</v>
      </c>
      <c r="BO1179">
        <v>0</v>
      </c>
      <c r="BP1179">
        <v>0</v>
      </c>
      <c r="BQ1179" t="s">
        <v>713</v>
      </c>
      <c r="BR1179">
        <f>VLOOKUP(Table3[[#This Row],[Reference]],metron,10,FALSE)</f>
        <v>2.4956155335383219</v>
      </c>
      <c r="BS1179">
        <f>VLOOKUP(Table3[[#This Row],[Reference]],metron,11,FALSE)</f>
        <v>1.344038264434575</v>
      </c>
      <c r="BT1179">
        <f>VLOOKUP(Table3[[#This Row],[Reference]],metron,12,FALSE)</f>
        <v>1.1515772691037469</v>
      </c>
      <c r="BU1179">
        <f>VLOOKUP(Table3[[#This Row],[Reference]],metron,13,FALSE)</f>
        <v>0.59936225942375587</v>
      </c>
      <c r="BV1179">
        <f>VLOOKUP(Table3[[#This Row],[Reference]],metron,14,FALSE)</f>
        <v>0.50723152260562576</v>
      </c>
      <c r="BW1179">
        <f>VLOOKUP(Table3[[#This Row],[Reference]],metron,15,FALSE)</f>
        <v>11.99278846153846</v>
      </c>
      <c r="BX1179">
        <f>VLOOKUP(Table3[[#This Row],[Reference]],metron,16,FALSE)</f>
        <v>10.0277534965035</v>
      </c>
      <c r="BY1179">
        <f>VLOOKUP(Table3[[#This Row],[Reference]],metron,17,FALSE)</f>
        <v>5.2857459543338514</v>
      </c>
      <c r="BZ1179">
        <f>VLOOKUP(Table3[[#This Row],[Reference]],metron,18,FALSE)</f>
        <v>4.4067834183107957</v>
      </c>
      <c r="CA1179">
        <f>VLOOKUP(Table3[[#This Row],[Reference]],metron,19,FALSE)</f>
        <v>6.7070425072046085</v>
      </c>
      <c r="CB1179">
        <f>VLOOKUP(Table3[[#This Row],[Reference]],metron,20,FALSE)</f>
        <v>5.6209700781927046</v>
      </c>
      <c r="CC1179">
        <f>VLOOKUP(Table3[[#This Row],[Reference]],metron,21,FALSE)</f>
        <v>13.04463690872752</v>
      </c>
      <c r="CD1179">
        <f>VLOOKUP(Table3[[#This Row],[Reference]],metron,22,FALSE)</f>
        <v>13.49811236953142</v>
      </c>
      <c r="CE1179">
        <f>VLOOKUP(Table3[[#This Row],[Reference]],metron,23,FALSE)</f>
        <v>1.5836526181353769</v>
      </c>
      <c r="CF1179">
        <f>VLOOKUP(Table3[[#This Row],[Reference]],metron,24,FALSE)</f>
        <v>1.8744146445295871</v>
      </c>
      <c r="CG1179">
        <f>VLOOKUP(Table3[[#This Row],[Reference]],metron,25,FALSE)</f>
        <v>8.5994040017028525E-2</v>
      </c>
      <c r="CH1179">
        <f>VLOOKUP(Table3[[#This Row],[Reference]],metron,26,FALSE)</f>
        <v>0.13452532992762881</v>
      </c>
    </row>
    <row r="1180" spans="1:86" hidden="1" x14ac:dyDescent="0.45">
      <c r="A1180">
        <v>1650751200</v>
      </c>
      <c r="B1180" t="s">
        <v>1716</v>
      </c>
      <c r="C1180" t="s">
        <v>64</v>
      </c>
      <c r="D1180" t="s">
        <v>65</v>
      </c>
      <c r="E1180" t="s">
        <v>693</v>
      </c>
      <c r="F1180" t="s">
        <v>704</v>
      </c>
      <c r="G1180" t="s">
        <v>760</v>
      </c>
      <c r="H1180">
        <v>16</v>
      </c>
      <c r="I1180">
        <v>1.75</v>
      </c>
      <c r="J1180">
        <v>1.1100000000000001</v>
      </c>
      <c r="K1180">
        <v>1.89</v>
      </c>
      <c r="L1180">
        <v>1.05</v>
      </c>
      <c r="M1180">
        <v>3</v>
      </c>
      <c r="N1180">
        <v>0</v>
      </c>
      <c r="O1180">
        <v>3</v>
      </c>
      <c r="P1180">
        <v>1</v>
      </c>
      <c r="Q1180">
        <v>1</v>
      </c>
      <c r="R1180">
        <v>0</v>
      </c>
      <c r="S1180" t="s">
        <v>1717</v>
      </c>
      <c r="U1180">
        <v>3</v>
      </c>
      <c r="V1180">
        <v>3</v>
      </c>
      <c r="W1180">
        <v>2</v>
      </c>
      <c r="X1180">
        <v>0</v>
      </c>
      <c r="Y1180">
        <v>2</v>
      </c>
      <c r="Z1180">
        <v>0</v>
      </c>
      <c r="AA1180">
        <v>1</v>
      </c>
      <c r="AB1180">
        <v>1</v>
      </c>
      <c r="AC1180">
        <v>0</v>
      </c>
      <c r="AD1180">
        <v>2</v>
      </c>
      <c r="AE1180">
        <v>15</v>
      </c>
      <c r="AF1180">
        <v>14</v>
      </c>
      <c r="AG1180">
        <v>6</v>
      </c>
      <c r="AH1180">
        <v>0</v>
      </c>
      <c r="AI1180">
        <v>9</v>
      </c>
      <c r="AJ1180">
        <v>14</v>
      </c>
      <c r="AK1180">
        <v>12</v>
      </c>
      <c r="AL1180">
        <v>8</v>
      </c>
      <c r="AM1180">
        <v>46</v>
      </c>
      <c r="AN1180">
        <v>54</v>
      </c>
      <c r="AO1180">
        <v>1.74</v>
      </c>
      <c r="AP1180">
        <v>1.19</v>
      </c>
      <c r="AQ1180">
        <v>2.2799999999999998</v>
      </c>
      <c r="AR1180">
        <v>59</v>
      </c>
      <c r="AS1180">
        <v>71</v>
      </c>
      <c r="AT1180">
        <v>41</v>
      </c>
      <c r="AU1180">
        <v>26</v>
      </c>
      <c r="AV1180">
        <v>3</v>
      </c>
      <c r="AW1180">
        <v>35</v>
      </c>
      <c r="AX1180">
        <v>68</v>
      </c>
      <c r="AY1180">
        <v>29</v>
      </c>
      <c r="AZ1180">
        <v>64</v>
      </c>
      <c r="BA1180">
        <v>10.98</v>
      </c>
      <c r="BB1180">
        <v>4.7300000000000004</v>
      </c>
      <c r="BC1180">
        <v>2.06</v>
      </c>
      <c r="BD1180">
        <v>3.35</v>
      </c>
      <c r="BE1180">
        <v>3.4</v>
      </c>
      <c r="BF1180">
        <f>(1/BC1180+1/BD1180+1/BE1180-1)/3</f>
        <v>2.6020667649758078E-2</v>
      </c>
      <c r="BG1180">
        <f>1/Table3[[#This Row],[odds_ft_home_team_win]]-Table3[[#This Row],[Margin/3]]</f>
        <v>0.45941622555412542</v>
      </c>
      <c r="BH1180">
        <f>1/Table3[[#This Row],[odds_ft_draw]]-Table3[[#This Row],[Margin/3]]</f>
        <v>0.27248679503680906</v>
      </c>
      <c r="BI1180">
        <f>1/Table3[[#This Row],[odds_ft_away_team_win]]-Table3[[#This Row],[Margin/3]]</f>
        <v>0.26809697940906546</v>
      </c>
      <c r="BJ1180">
        <f>MROUND(Table3[[#This Row],[ProbH]]*100,2)/100</f>
        <v>0.46</v>
      </c>
      <c r="BK1180">
        <v>1.31</v>
      </c>
      <c r="BL1180">
        <v>2.0299999999999998</v>
      </c>
      <c r="BM1180">
        <v>3.4</v>
      </c>
      <c r="BN1180">
        <v>6.3</v>
      </c>
      <c r="BO1180">
        <v>1.81</v>
      </c>
      <c r="BP1180">
        <v>2</v>
      </c>
      <c r="BQ1180" t="s">
        <v>698</v>
      </c>
      <c r="BR1180">
        <f>VLOOKUP(Table3[[#This Row],[Reference]],metron,10,FALSE)</f>
        <v>2.5405629139072849</v>
      </c>
      <c r="BS1180">
        <f>VLOOKUP(Table3[[#This Row],[Reference]],metron,11,FALSE)</f>
        <v>1.4888836329233679</v>
      </c>
      <c r="BT1180">
        <f>VLOOKUP(Table3[[#This Row],[Reference]],metron,12,FALSE)</f>
        <v>1.0516792809839171</v>
      </c>
      <c r="BU1180">
        <f>VLOOKUP(Table3[[#This Row],[Reference]],metron,13,FALSE)</f>
        <v>0.64581362346263005</v>
      </c>
      <c r="BV1180">
        <f>VLOOKUP(Table3[[#This Row],[Reference]],metron,14,FALSE)</f>
        <v>0.45364238410596031</v>
      </c>
      <c r="BW1180">
        <f>VLOOKUP(Table3[[#This Row],[Reference]],metron,15,FALSE)</f>
        <v>12.686892177589851</v>
      </c>
      <c r="BX1180">
        <f>VLOOKUP(Table3[[#This Row],[Reference]],metron,16,FALSE)</f>
        <v>9.8059196617336148</v>
      </c>
      <c r="BY1180">
        <f>VLOOKUP(Table3[[#This Row],[Reference]],metron,17,FALSE)</f>
        <v>5.3198121263877027</v>
      </c>
      <c r="BZ1180">
        <f>VLOOKUP(Table3[[#This Row],[Reference]],metron,18,FALSE)</f>
        <v>4.0954312553373189</v>
      </c>
      <c r="CA1180">
        <f>VLOOKUP(Table3[[#This Row],[Reference]],metron,19,FALSE)</f>
        <v>7.3670800512021479</v>
      </c>
      <c r="CB1180">
        <f>VLOOKUP(Table3[[#This Row],[Reference]],metron,20,FALSE)</f>
        <v>5.710488406396296</v>
      </c>
      <c r="CC1180">
        <f>VLOOKUP(Table3[[#This Row],[Reference]],metron,21,FALSE)</f>
        <v>13.0488908033599</v>
      </c>
      <c r="CD1180">
        <f>VLOOKUP(Table3[[#This Row],[Reference]],metron,22,FALSE)</f>
        <v>13.714839543398661</v>
      </c>
      <c r="CE1180">
        <f>VLOOKUP(Table3[[#This Row],[Reference]],metron,23,FALSE)</f>
        <v>1.567523459812322</v>
      </c>
      <c r="CF1180">
        <f>VLOOKUP(Table3[[#This Row],[Reference]],metron,24,FALSE)</f>
        <v>1.951040391676867</v>
      </c>
      <c r="CG1180">
        <f>VLOOKUP(Table3[[#This Row],[Reference]],metron,25,FALSE)</f>
        <v>8.3027335781313744E-2</v>
      </c>
      <c r="CH1180">
        <f>VLOOKUP(Table3[[#This Row],[Reference]],metron,26,FALSE)</f>
        <v>0.13117095063239501</v>
      </c>
    </row>
    <row r="1181" spans="1:86" hidden="1" x14ac:dyDescent="0.45">
      <c r="A1181">
        <v>1650758400</v>
      </c>
      <c r="B1181" t="s">
        <v>1718</v>
      </c>
      <c r="C1181" t="s">
        <v>64</v>
      </c>
      <c r="D1181" t="s">
        <v>65</v>
      </c>
      <c r="E1181" t="s">
        <v>661</v>
      </c>
      <c r="F1181" t="s">
        <v>694</v>
      </c>
      <c r="G1181" t="s">
        <v>673</v>
      </c>
      <c r="H1181">
        <v>16</v>
      </c>
      <c r="I1181">
        <v>2.17</v>
      </c>
      <c r="J1181">
        <v>1.47</v>
      </c>
      <c r="K1181">
        <v>2</v>
      </c>
      <c r="L1181">
        <v>1.53</v>
      </c>
      <c r="M1181">
        <v>0</v>
      </c>
      <c r="N1181">
        <v>2</v>
      </c>
      <c r="O1181">
        <v>2</v>
      </c>
      <c r="P1181">
        <v>1</v>
      </c>
      <c r="Q1181">
        <v>0</v>
      </c>
      <c r="R1181">
        <v>1</v>
      </c>
      <c r="T1181" t="s">
        <v>104</v>
      </c>
      <c r="U1181">
        <v>8</v>
      </c>
      <c r="V1181">
        <v>8</v>
      </c>
      <c r="W1181">
        <v>4</v>
      </c>
      <c r="X1181">
        <v>1</v>
      </c>
      <c r="Y1181">
        <v>3</v>
      </c>
      <c r="Z1181">
        <v>0</v>
      </c>
      <c r="AA1181">
        <v>1</v>
      </c>
      <c r="AB1181">
        <v>4</v>
      </c>
      <c r="AC1181">
        <v>0</v>
      </c>
      <c r="AD1181">
        <v>3</v>
      </c>
      <c r="AE1181">
        <v>6</v>
      </c>
      <c r="AF1181">
        <v>16</v>
      </c>
      <c r="AG1181">
        <v>3</v>
      </c>
      <c r="AH1181">
        <v>9</v>
      </c>
      <c r="AI1181">
        <v>3</v>
      </c>
      <c r="AJ1181">
        <v>7</v>
      </c>
      <c r="AK1181">
        <v>14</v>
      </c>
      <c r="AL1181">
        <v>8</v>
      </c>
      <c r="AM1181">
        <v>63</v>
      </c>
      <c r="AN1181">
        <v>37</v>
      </c>
      <c r="AO1181">
        <v>0.93</v>
      </c>
      <c r="AP1181">
        <v>1.92</v>
      </c>
      <c r="AQ1181">
        <v>2.31</v>
      </c>
      <c r="AR1181">
        <v>52</v>
      </c>
      <c r="AS1181">
        <v>71</v>
      </c>
      <c r="AT1181">
        <v>49</v>
      </c>
      <c r="AU1181">
        <v>18</v>
      </c>
      <c r="AV1181">
        <v>6</v>
      </c>
      <c r="AW1181">
        <v>41</v>
      </c>
      <c r="AX1181">
        <v>58</v>
      </c>
      <c r="AY1181">
        <v>28</v>
      </c>
      <c r="AZ1181">
        <v>71</v>
      </c>
      <c r="BA1181">
        <v>10.91</v>
      </c>
      <c r="BB1181">
        <v>4.63</v>
      </c>
      <c r="BC1181">
        <v>2.21</v>
      </c>
      <c r="BD1181">
        <v>3.35</v>
      </c>
      <c r="BE1181">
        <v>3.05</v>
      </c>
      <c r="BF1181">
        <f>(1/BC1181+1/BD1181+1/BE1181-1)/3</f>
        <v>2.6288334309463018E-2</v>
      </c>
      <c r="BG1181">
        <f>1/Table3[[#This Row],[odds_ft_home_team_win]]-Table3[[#This Row],[Margin/3]]</f>
        <v>0.4262003534733424</v>
      </c>
      <c r="BH1181">
        <f>1/Table3[[#This Row],[odds_ft_draw]]-Table3[[#This Row],[Margin/3]]</f>
        <v>0.2722191283771041</v>
      </c>
      <c r="BI1181">
        <f>1/Table3[[#This Row],[odds_ft_away_team_win]]-Table3[[#This Row],[Margin/3]]</f>
        <v>0.30158051814955339</v>
      </c>
      <c r="BJ1181">
        <f>MROUND(Table3[[#This Row],[ProbH]]*100,2)/100</f>
        <v>0.42</v>
      </c>
      <c r="BK1181">
        <v>1.33</v>
      </c>
      <c r="BL1181">
        <v>2</v>
      </c>
      <c r="BM1181">
        <v>3.55</v>
      </c>
      <c r="BN1181">
        <v>6.8</v>
      </c>
      <c r="BO1181">
        <v>1.86</v>
      </c>
      <c r="BP1181">
        <v>1.85</v>
      </c>
      <c r="BQ1181" t="s">
        <v>715</v>
      </c>
      <c r="BR1181">
        <f>VLOOKUP(Table3[[#This Row],[Reference]],metron,10,FALSE)</f>
        <v>2.4884649511978703</v>
      </c>
      <c r="BS1181">
        <f>VLOOKUP(Table3[[#This Row],[Reference]],metron,11,FALSE)</f>
        <v>1.396960958296362</v>
      </c>
      <c r="BT1181">
        <f>VLOOKUP(Table3[[#This Row],[Reference]],metron,12,FALSE)</f>
        <v>1.091503992901508</v>
      </c>
      <c r="BU1181">
        <f>VLOOKUP(Table3[[#This Row],[Reference]],metron,13,FALSE)</f>
        <v>0.60765391014975045</v>
      </c>
      <c r="BV1181">
        <f>VLOOKUP(Table3[[#This Row],[Reference]],metron,14,FALSE)</f>
        <v>0.47276760953965608</v>
      </c>
      <c r="BW1181">
        <f>VLOOKUP(Table3[[#This Row],[Reference]],metron,15,FALSE)</f>
        <v>12.29504785684561</v>
      </c>
      <c r="BX1181">
        <f>VLOOKUP(Table3[[#This Row],[Reference]],metron,16,FALSE)</f>
        <v>10.047232625884311</v>
      </c>
      <c r="BY1181">
        <f>VLOOKUP(Table3[[#This Row],[Reference]],metron,17,FALSE)</f>
        <v>5.2917192097519967</v>
      </c>
      <c r="BZ1181">
        <f>VLOOKUP(Table3[[#This Row],[Reference]],metron,18,FALSE)</f>
        <v>4.2580916351408158</v>
      </c>
      <c r="CA1181">
        <f>VLOOKUP(Table3[[#This Row],[Reference]],metron,19,FALSE)</f>
        <v>7.0033286470936131</v>
      </c>
      <c r="CB1181">
        <f>VLOOKUP(Table3[[#This Row],[Reference]],metron,20,FALSE)</f>
        <v>5.789140990743495</v>
      </c>
      <c r="CC1181">
        <f>VLOOKUP(Table3[[#This Row],[Reference]],metron,21,FALSE)</f>
        <v>12.77041895895049</v>
      </c>
      <c r="CD1181">
        <f>VLOOKUP(Table3[[#This Row],[Reference]],metron,22,FALSE)</f>
        <v>13.411129919593741</v>
      </c>
      <c r="CE1181">
        <f>VLOOKUP(Table3[[#This Row],[Reference]],metron,23,FALSE)</f>
        <v>1.556141062018646</v>
      </c>
      <c r="CF1181">
        <f>VLOOKUP(Table3[[#This Row],[Reference]],metron,24,FALSE)</f>
        <v>1.9114308877178761</v>
      </c>
      <c r="CG1181">
        <f>VLOOKUP(Table3[[#This Row],[Reference]],metron,25,FALSE)</f>
        <v>8.4920956627482766E-2</v>
      </c>
      <c r="CH1181">
        <f>VLOOKUP(Table3[[#This Row],[Reference]],metron,26,FALSE)</f>
        <v>0.1323469801378192</v>
      </c>
    </row>
    <row r="1182" spans="1:86" hidden="1" x14ac:dyDescent="0.45">
      <c r="A1182">
        <v>1650765600</v>
      </c>
      <c r="B1182" t="s">
        <v>1719</v>
      </c>
      <c r="C1182" t="s">
        <v>64</v>
      </c>
      <c r="D1182" t="s">
        <v>65</v>
      </c>
      <c r="E1182" t="s">
        <v>666</v>
      </c>
      <c r="F1182" t="s">
        <v>682</v>
      </c>
      <c r="G1182" t="s">
        <v>710</v>
      </c>
      <c r="H1182">
        <v>16</v>
      </c>
      <c r="I1182">
        <v>1.38</v>
      </c>
      <c r="J1182">
        <v>1.21</v>
      </c>
      <c r="K1182">
        <v>1.47</v>
      </c>
      <c r="L1182">
        <v>1.1000000000000001</v>
      </c>
      <c r="M1182">
        <v>3</v>
      </c>
      <c r="N1182">
        <v>1</v>
      </c>
      <c r="O1182">
        <v>4</v>
      </c>
      <c r="P1182">
        <v>2</v>
      </c>
      <c r="Q1182">
        <v>2</v>
      </c>
      <c r="R1182">
        <v>0</v>
      </c>
      <c r="S1182" t="s">
        <v>1720</v>
      </c>
      <c r="T1182">
        <v>58</v>
      </c>
      <c r="U1182">
        <v>2</v>
      </c>
      <c r="V1182">
        <v>6</v>
      </c>
      <c r="W1182">
        <v>0</v>
      </c>
      <c r="X1182">
        <v>0</v>
      </c>
      <c r="Y1182">
        <v>2</v>
      </c>
      <c r="Z1182">
        <v>0</v>
      </c>
      <c r="AA1182">
        <v>0</v>
      </c>
      <c r="AB1182">
        <v>0</v>
      </c>
      <c r="AC1182">
        <v>0</v>
      </c>
      <c r="AD1182">
        <v>2</v>
      </c>
      <c r="AE1182">
        <v>10</v>
      </c>
      <c r="AF1182">
        <v>15</v>
      </c>
      <c r="AG1182">
        <v>6</v>
      </c>
      <c r="AH1182">
        <v>7</v>
      </c>
      <c r="AI1182">
        <v>4</v>
      </c>
      <c r="AJ1182">
        <v>8</v>
      </c>
      <c r="AK1182">
        <v>8</v>
      </c>
      <c r="AL1182">
        <v>15</v>
      </c>
      <c r="AM1182">
        <v>53</v>
      </c>
      <c r="AN1182">
        <v>47</v>
      </c>
      <c r="AO1182">
        <v>1.39</v>
      </c>
      <c r="AP1182">
        <v>1.65</v>
      </c>
      <c r="AQ1182">
        <v>2.52</v>
      </c>
      <c r="AR1182">
        <v>55</v>
      </c>
      <c r="AS1182">
        <v>75</v>
      </c>
      <c r="AT1182">
        <v>55</v>
      </c>
      <c r="AU1182">
        <v>26</v>
      </c>
      <c r="AV1182">
        <v>6</v>
      </c>
      <c r="AW1182">
        <v>38</v>
      </c>
      <c r="AX1182">
        <v>78</v>
      </c>
      <c r="AY1182">
        <v>35</v>
      </c>
      <c r="AZ1182">
        <v>82</v>
      </c>
      <c r="BA1182">
        <v>8.99</v>
      </c>
      <c r="BB1182">
        <v>5.39</v>
      </c>
      <c r="BC1182">
        <v>2.2400000000000002</v>
      </c>
      <c r="BD1182">
        <v>3.28</v>
      </c>
      <c r="BE1182">
        <v>3.13</v>
      </c>
      <c r="BF1182">
        <f>(1/BC1182+1/BD1182+1/BE1182-1)/3</f>
        <v>2.3598479366810993E-2</v>
      </c>
      <c r="BG1182">
        <f>1/Table3[[#This Row],[odds_ft_home_team_win]]-Table3[[#This Row],[Margin/3]]</f>
        <v>0.42283009206176042</v>
      </c>
      <c r="BH1182">
        <f>1/Table3[[#This Row],[odds_ft_draw]]-Table3[[#This Row],[Margin/3]]</f>
        <v>0.28127956941367682</v>
      </c>
      <c r="BI1182">
        <f>1/Table3[[#This Row],[odds_ft_away_team_win]]-Table3[[#This Row],[Margin/3]]</f>
        <v>0.29589033852456281</v>
      </c>
      <c r="BJ1182">
        <f>MROUND(Table3[[#This Row],[ProbH]]*100,2)/100</f>
        <v>0.42</v>
      </c>
      <c r="BK1182">
        <v>1.33</v>
      </c>
      <c r="BL1182">
        <v>2.02</v>
      </c>
      <c r="BM1182">
        <v>3.5</v>
      </c>
      <c r="BN1182">
        <v>6.75</v>
      </c>
      <c r="BO1182">
        <v>1.78</v>
      </c>
      <c r="BP1182">
        <v>1.93</v>
      </c>
      <c r="BQ1182" t="s">
        <v>669</v>
      </c>
      <c r="BR1182">
        <f>VLOOKUP(Table3[[#This Row],[Reference]],metron,10,FALSE)</f>
        <v>2.4884649511978703</v>
      </c>
      <c r="BS1182">
        <f>VLOOKUP(Table3[[#This Row],[Reference]],metron,11,FALSE)</f>
        <v>1.396960958296362</v>
      </c>
      <c r="BT1182">
        <f>VLOOKUP(Table3[[#This Row],[Reference]],metron,12,FALSE)</f>
        <v>1.091503992901508</v>
      </c>
      <c r="BU1182">
        <f>VLOOKUP(Table3[[#This Row],[Reference]],metron,13,FALSE)</f>
        <v>0.60765391014975045</v>
      </c>
      <c r="BV1182">
        <f>VLOOKUP(Table3[[#This Row],[Reference]],metron,14,FALSE)</f>
        <v>0.47276760953965608</v>
      </c>
      <c r="BW1182">
        <f>VLOOKUP(Table3[[#This Row],[Reference]],metron,15,FALSE)</f>
        <v>12.29504785684561</v>
      </c>
      <c r="BX1182">
        <f>VLOOKUP(Table3[[#This Row],[Reference]],metron,16,FALSE)</f>
        <v>10.047232625884311</v>
      </c>
      <c r="BY1182">
        <f>VLOOKUP(Table3[[#This Row],[Reference]],metron,17,FALSE)</f>
        <v>5.2917192097519967</v>
      </c>
      <c r="BZ1182">
        <f>VLOOKUP(Table3[[#This Row],[Reference]],metron,18,FALSE)</f>
        <v>4.2580916351408158</v>
      </c>
      <c r="CA1182">
        <f>VLOOKUP(Table3[[#This Row],[Reference]],metron,19,FALSE)</f>
        <v>7.0033286470936131</v>
      </c>
      <c r="CB1182">
        <f>VLOOKUP(Table3[[#This Row],[Reference]],metron,20,FALSE)</f>
        <v>5.789140990743495</v>
      </c>
      <c r="CC1182">
        <f>VLOOKUP(Table3[[#This Row],[Reference]],metron,21,FALSE)</f>
        <v>12.77041895895049</v>
      </c>
      <c r="CD1182">
        <f>VLOOKUP(Table3[[#This Row],[Reference]],metron,22,FALSE)</f>
        <v>13.411129919593741</v>
      </c>
      <c r="CE1182">
        <f>VLOOKUP(Table3[[#This Row],[Reference]],metron,23,FALSE)</f>
        <v>1.556141062018646</v>
      </c>
      <c r="CF1182">
        <f>VLOOKUP(Table3[[#This Row],[Reference]],metron,24,FALSE)</f>
        <v>1.9114308877178761</v>
      </c>
      <c r="CG1182">
        <f>VLOOKUP(Table3[[#This Row],[Reference]],metron,25,FALSE)</f>
        <v>8.4920956627482766E-2</v>
      </c>
      <c r="CH1182">
        <f>VLOOKUP(Table3[[#This Row],[Reference]],metron,26,FALSE)</f>
        <v>0.1323469801378192</v>
      </c>
    </row>
    <row r="1183" spans="1:86" x14ac:dyDescent="0.45">
      <c r="A1183">
        <v>1650819600</v>
      </c>
      <c r="B1183" t="s">
        <v>1721</v>
      </c>
      <c r="C1183" t="s">
        <v>64</v>
      </c>
      <c r="D1183" t="s">
        <v>65</v>
      </c>
      <c r="E1183" t="s">
        <v>705</v>
      </c>
      <c r="F1183" t="s">
        <v>677</v>
      </c>
      <c r="G1183" t="s">
        <v>735</v>
      </c>
      <c r="H1183">
        <v>16</v>
      </c>
      <c r="I1183">
        <v>1.24</v>
      </c>
      <c r="J1183">
        <v>1.63</v>
      </c>
      <c r="K1183">
        <v>1.17</v>
      </c>
      <c r="L1183">
        <v>1.68</v>
      </c>
      <c r="M1183">
        <v>2</v>
      </c>
      <c r="N1183">
        <v>4</v>
      </c>
      <c r="O1183">
        <v>6</v>
      </c>
      <c r="P1183">
        <v>3</v>
      </c>
      <c r="Q1183">
        <v>1</v>
      </c>
      <c r="R1183">
        <v>2</v>
      </c>
      <c r="S1183" t="s">
        <v>1722</v>
      </c>
      <c r="T1183" t="s">
        <v>1723</v>
      </c>
      <c r="U1183">
        <v>7</v>
      </c>
      <c r="V1183">
        <v>5</v>
      </c>
      <c r="W1183">
        <v>2</v>
      </c>
      <c r="X1183">
        <v>1</v>
      </c>
      <c r="Y1183">
        <v>5</v>
      </c>
      <c r="Z1183">
        <v>0</v>
      </c>
      <c r="AA1183">
        <v>2</v>
      </c>
      <c r="AB1183">
        <v>1</v>
      </c>
      <c r="AC1183">
        <v>1</v>
      </c>
      <c r="AD1183">
        <v>4</v>
      </c>
      <c r="AE1183">
        <v>19</v>
      </c>
      <c r="AF1183">
        <v>16</v>
      </c>
      <c r="AG1183">
        <v>8</v>
      </c>
      <c r="AH1183">
        <v>8</v>
      </c>
      <c r="AI1183">
        <v>11</v>
      </c>
      <c r="AJ1183">
        <v>8</v>
      </c>
      <c r="AK1183">
        <v>9</v>
      </c>
      <c r="AL1183">
        <v>15</v>
      </c>
      <c r="AM1183">
        <v>48</v>
      </c>
      <c r="AN1183">
        <v>52</v>
      </c>
      <c r="AO1183">
        <v>1.94</v>
      </c>
      <c r="AP1183">
        <v>1.84</v>
      </c>
      <c r="AQ1183">
        <v>2.4500000000000002</v>
      </c>
      <c r="AR1183">
        <v>60</v>
      </c>
      <c r="AS1183">
        <v>71</v>
      </c>
      <c r="AT1183">
        <v>46</v>
      </c>
      <c r="AU1183">
        <v>23</v>
      </c>
      <c r="AV1183">
        <v>9</v>
      </c>
      <c r="AW1183">
        <v>40</v>
      </c>
      <c r="AX1183">
        <v>73</v>
      </c>
      <c r="AY1183">
        <v>37</v>
      </c>
      <c r="AZ1183">
        <v>62</v>
      </c>
      <c r="BA1183">
        <v>9.58</v>
      </c>
      <c r="BB1183">
        <v>5.21</v>
      </c>
      <c r="BC1183">
        <v>3.09</v>
      </c>
      <c r="BD1183">
        <v>3.26</v>
      </c>
      <c r="BE1183">
        <v>2.4</v>
      </c>
      <c r="BF1183">
        <f>(1/BC1183+1/BD1183+1/BE1183-1)/3</f>
        <v>1.5679909464530351E-2</v>
      </c>
      <c r="BG1183">
        <f>1/Table3[[#This Row],[odds_ft_home_team_win]]-Table3[[#This Row],[Margin/3]]</f>
        <v>0.30794468600472535</v>
      </c>
      <c r="BH1183">
        <f>1/Table3[[#This Row],[odds_ft_draw]]-Table3[[#This Row],[Margin/3]]</f>
        <v>0.29106855679313837</v>
      </c>
      <c r="BI1183">
        <f>1/Table3[[#This Row],[odds_ft_away_team_win]]-Table3[[#This Row],[Margin/3]]</f>
        <v>0.40098675720213633</v>
      </c>
      <c r="BJ1183">
        <f>MROUND(Table3[[#This Row],[ProbH]]*100,2)/100</f>
        <v>0.3</v>
      </c>
      <c r="BK1183">
        <v>1.4</v>
      </c>
      <c r="BL1183">
        <v>2.2200000000000002</v>
      </c>
      <c r="BM1183">
        <v>4.05</v>
      </c>
      <c r="BN1183">
        <v>8</v>
      </c>
      <c r="BO1183">
        <v>1.9</v>
      </c>
      <c r="BP1183">
        <v>1.81</v>
      </c>
      <c r="BQ1183" t="s">
        <v>723</v>
      </c>
      <c r="BR1183">
        <f>VLOOKUP(Table3[[#This Row],[Reference]],metron,10,FALSE)</f>
        <v>2.5726407816919519</v>
      </c>
      <c r="BS1183">
        <f>VLOOKUP(Table3[[#This Row],[Reference]],metron,11,FALSE)</f>
        <v>1.1805091283106199</v>
      </c>
      <c r="BT1183">
        <f>VLOOKUP(Table3[[#This Row],[Reference]],metron,12,FALSE)</f>
        <v>1.3921316533813319</v>
      </c>
      <c r="BU1183">
        <f>VLOOKUP(Table3[[#This Row],[Reference]],metron,13,FALSE)</f>
        <v>0.5209673269873939</v>
      </c>
      <c r="BV1183">
        <f>VLOOKUP(Table3[[#This Row],[Reference]],metron,14,FALSE)</f>
        <v>0.61847182917417032</v>
      </c>
      <c r="BW1183">
        <f>VLOOKUP(Table3[[#This Row],[Reference]],metron,15,FALSE)</f>
        <v>11.149200710479571</v>
      </c>
      <c r="BX1183">
        <f>VLOOKUP(Table3[[#This Row],[Reference]],metron,16,FALSE)</f>
        <v>11.444049733570161</v>
      </c>
      <c r="BY1183">
        <f>VLOOKUP(Table3[[#This Row],[Reference]],metron,17,FALSE)</f>
        <v>4.5257270693512304</v>
      </c>
      <c r="BZ1183">
        <f>VLOOKUP(Table3[[#This Row],[Reference]],metron,18,FALSE)</f>
        <v>4.8465324384787474</v>
      </c>
      <c r="CA1183">
        <f>VLOOKUP(Table3[[#This Row],[Reference]],metron,19,FALSE)</f>
        <v>6.6234736411283404</v>
      </c>
      <c r="CB1183">
        <f>VLOOKUP(Table3[[#This Row],[Reference]],metron,20,FALSE)</f>
        <v>6.5975172950914134</v>
      </c>
      <c r="CC1183">
        <f>VLOOKUP(Table3[[#This Row],[Reference]],metron,21,FALSE)</f>
        <v>12.90081154192967</v>
      </c>
      <c r="CD1183">
        <f>VLOOKUP(Table3[[#This Row],[Reference]],metron,22,FALSE)</f>
        <v>13.00360685302074</v>
      </c>
      <c r="CE1183">
        <f>VLOOKUP(Table3[[#This Row],[Reference]],metron,23,FALSE)</f>
        <v>1.7502145922746779</v>
      </c>
      <c r="CF1183">
        <f>VLOOKUP(Table3[[#This Row],[Reference]],metron,24,FALSE)</f>
        <v>1.831402831402831</v>
      </c>
      <c r="CG1183">
        <f>VLOOKUP(Table3[[#This Row],[Reference]],metron,25,FALSE)</f>
        <v>9.6525096525096526E-2</v>
      </c>
      <c r="CH1183">
        <f>VLOOKUP(Table3[[#This Row],[Reference]],metron,26,FALSE)</f>
        <v>0.1244101244101244</v>
      </c>
    </row>
    <row r="1184" spans="1:86" hidden="1" x14ac:dyDescent="0.45">
      <c r="A1184">
        <v>1650837600</v>
      </c>
      <c r="B1184" t="s">
        <v>1724</v>
      </c>
      <c r="C1184" t="s">
        <v>64</v>
      </c>
      <c r="D1184" t="s">
        <v>65</v>
      </c>
      <c r="E1184" t="s">
        <v>671</v>
      </c>
      <c r="F1184" t="s">
        <v>688</v>
      </c>
      <c r="G1184" t="s">
        <v>1670</v>
      </c>
      <c r="H1184">
        <v>16</v>
      </c>
      <c r="I1184">
        <v>1.41</v>
      </c>
      <c r="J1184">
        <v>1.24</v>
      </c>
      <c r="K1184">
        <v>1.25</v>
      </c>
      <c r="L1184">
        <v>1.25</v>
      </c>
      <c r="M1184">
        <v>0</v>
      </c>
      <c r="N1184">
        <v>1</v>
      </c>
      <c r="O1184">
        <v>1</v>
      </c>
      <c r="P1184">
        <v>1</v>
      </c>
      <c r="Q1184">
        <v>0</v>
      </c>
      <c r="R1184">
        <v>1</v>
      </c>
      <c r="T1184" t="s">
        <v>84</v>
      </c>
      <c r="U1184">
        <v>8</v>
      </c>
      <c r="V1184">
        <v>3</v>
      </c>
      <c r="W1184">
        <v>3</v>
      </c>
      <c r="X1184">
        <v>0</v>
      </c>
      <c r="Y1184">
        <v>4</v>
      </c>
      <c r="Z1184">
        <v>0</v>
      </c>
      <c r="AA1184">
        <v>1</v>
      </c>
      <c r="AB1184">
        <v>2</v>
      </c>
      <c r="AC1184">
        <v>1</v>
      </c>
      <c r="AD1184">
        <v>3</v>
      </c>
      <c r="AE1184">
        <v>15</v>
      </c>
      <c r="AF1184">
        <v>8</v>
      </c>
      <c r="AG1184">
        <v>3</v>
      </c>
      <c r="AH1184">
        <v>4</v>
      </c>
      <c r="AI1184">
        <v>12</v>
      </c>
      <c r="AJ1184">
        <v>4</v>
      </c>
      <c r="AK1184">
        <v>10</v>
      </c>
      <c r="AL1184">
        <v>11</v>
      </c>
      <c r="AM1184">
        <v>58</v>
      </c>
      <c r="AN1184">
        <v>42</v>
      </c>
      <c r="AO1184">
        <v>1.74</v>
      </c>
      <c r="AP1184">
        <v>0.94</v>
      </c>
      <c r="AQ1184">
        <v>2.4700000000000002</v>
      </c>
      <c r="AR1184">
        <v>56</v>
      </c>
      <c r="AS1184">
        <v>74</v>
      </c>
      <c r="AT1184">
        <v>47</v>
      </c>
      <c r="AU1184">
        <v>24</v>
      </c>
      <c r="AV1184">
        <v>9</v>
      </c>
      <c r="AW1184">
        <v>27</v>
      </c>
      <c r="AX1184">
        <v>71</v>
      </c>
      <c r="AY1184">
        <v>41</v>
      </c>
      <c r="AZ1184">
        <v>74</v>
      </c>
      <c r="BA1184">
        <v>8.64</v>
      </c>
      <c r="BB1184">
        <v>4.59</v>
      </c>
      <c r="BC1184">
        <v>1.9</v>
      </c>
      <c r="BD1184">
        <v>3.36</v>
      </c>
      <c r="BE1184">
        <v>4.24</v>
      </c>
      <c r="BF1184">
        <f>(1/BC1184+1/BD1184+1/BE1184-1)/3</f>
        <v>1.9927964565501794E-2</v>
      </c>
      <c r="BG1184">
        <f>1/Table3[[#This Row],[odds_ft_home_team_win]]-Table3[[#This Row],[Margin/3]]</f>
        <v>0.50638782490818235</v>
      </c>
      <c r="BH1184">
        <f>1/Table3[[#This Row],[odds_ft_draw]]-Table3[[#This Row],[Margin/3]]</f>
        <v>0.27769108305354584</v>
      </c>
      <c r="BI1184">
        <f>1/Table3[[#This Row],[odds_ft_away_team_win]]-Table3[[#This Row],[Margin/3]]</f>
        <v>0.21592109203827176</v>
      </c>
      <c r="BJ1184">
        <f>MROUND(Table3[[#This Row],[ProbH]]*100,2)/100</f>
        <v>0.5</v>
      </c>
      <c r="BK1184">
        <v>1.4</v>
      </c>
      <c r="BL1184">
        <v>2.19</v>
      </c>
      <c r="BM1184">
        <v>3.75</v>
      </c>
      <c r="BN1184">
        <v>7.5</v>
      </c>
      <c r="BO1184">
        <v>2</v>
      </c>
      <c r="BP1184">
        <v>1.73</v>
      </c>
      <c r="BQ1184" t="s">
        <v>770</v>
      </c>
      <c r="BR1184">
        <f>VLOOKUP(Table3[[#This Row],[Reference]],metron,10,FALSE)</f>
        <v>2.5202079886551649</v>
      </c>
      <c r="BS1184">
        <f>VLOOKUP(Table3[[#This Row],[Reference]],metron,11,FALSE)</f>
        <v>1.5342708579532029</v>
      </c>
      <c r="BT1184">
        <f>VLOOKUP(Table3[[#This Row],[Reference]],metron,12,FALSE)</f>
        <v>0.98593713070196176</v>
      </c>
      <c r="BU1184">
        <f>VLOOKUP(Table3[[#This Row],[Reference]],metron,13,FALSE)</f>
        <v>0.67513590167809023</v>
      </c>
      <c r="BV1184">
        <f>VLOOKUP(Table3[[#This Row],[Reference]],metron,14,FALSE)</f>
        <v>0.4286727337194185</v>
      </c>
      <c r="BW1184">
        <f>VLOOKUP(Table3[[#This Row],[Reference]],metron,15,FALSE)</f>
        <v>12.98669114272602</v>
      </c>
      <c r="BX1184">
        <f>VLOOKUP(Table3[[#This Row],[Reference]],metron,16,FALSE)</f>
        <v>9.4167049105094076</v>
      </c>
      <c r="BY1184">
        <f>VLOOKUP(Table3[[#This Row],[Reference]],metron,17,FALSE)</f>
        <v>5.6645716945996272</v>
      </c>
      <c r="BZ1184">
        <f>VLOOKUP(Table3[[#This Row],[Reference]],metron,18,FALSE)</f>
        <v>4.0242085661080074</v>
      </c>
      <c r="CA1184">
        <f>VLOOKUP(Table3[[#This Row],[Reference]],metron,19,FALSE)</f>
        <v>7.3221194481263927</v>
      </c>
      <c r="CB1184">
        <f>VLOOKUP(Table3[[#This Row],[Reference]],metron,20,FALSE)</f>
        <v>5.3924963444014002</v>
      </c>
      <c r="CC1184">
        <f>VLOOKUP(Table3[[#This Row],[Reference]],metron,21,FALSE)</f>
        <v>12.508162313432839</v>
      </c>
      <c r="CD1184">
        <f>VLOOKUP(Table3[[#This Row],[Reference]],metron,22,FALSE)</f>
        <v>13.36963619402985</v>
      </c>
      <c r="CE1184">
        <f>VLOOKUP(Table3[[#This Row],[Reference]],metron,23,FALSE)</f>
        <v>1.4438014689517029</v>
      </c>
      <c r="CF1184">
        <f>VLOOKUP(Table3[[#This Row],[Reference]],metron,24,FALSE)</f>
        <v>1.9410193634542621</v>
      </c>
      <c r="CG1184">
        <f>VLOOKUP(Table3[[#This Row],[Reference]],metron,25,FALSE)</f>
        <v>8.4130870242599604E-2</v>
      </c>
      <c r="CH1184">
        <f>VLOOKUP(Table3[[#This Row],[Reference]],metron,26,FALSE)</f>
        <v>0.1275317160026708</v>
      </c>
    </row>
    <row r="1185" spans="1:86" hidden="1" x14ac:dyDescent="0.45">
      <c r="A1185">
        <v>1650844800</v>
      </c>
      <c r="B1185" t="s">
        <v>1725</v>
      </c>
      <c r="C1185" t="s">
        <v>64</v>
      </c>
      <c r="D1185" t="s">
        <v>65</v>
      </c>
      <c r="E1185" t="s">
        <v>672</v>
      </c>
      <c r="F1185" t="s">
        <v>667</v>
      </c>
      <c r="G1185" t="s">
        <v>717</v>
      </c>
      <c r="H1185">
        <v>16</v>
      </c>
      <c r="I1185">
        <v>1.61</v>
      </c>
      <c r="J1185">
        <v>1.42</v>
      </c>
      <c r="K1185">
        <v>1.58</v>
      </c>
      <c r="L1185">
        <v>1.4</v>
      </c>
      <c r="M1185">
        <v>1</v>
      </c>
      <c r="N1185">
        <v>1</v>
      </c>
      <c r="O1185">
        <v>2</v>
      </c>
      <c r="P1185">
        <v>0</v>
      </c>
      <c r="Q1185">
        <v>0</v>
      </c>
      <c r="R1185">
        <v>0</v>
      </c>
      <c r="S1185">
        <v>57</v>
      </c>
      <c r="T1185">
        <v>51</v>
      </c>
      <c r="U1185">
        <v>7</v>
      </c>
      <c r="V1185">
        <v>2</v>
      </c>
      <c r="W1185">
        <v>1</v>
      </c>
      <c r="X1185">
        <v>0</v>
      </c>
      <c r="Y1185">
        <v>2</v>
      </c>
      <c r="Z1185">
        <v>0</v>
      </c>
      <c r="AA1185">
        <v>1</v>
      </c>
      <c r="AB1185">
        <v>0</v>
      </c>
      <c r="AC1185">
        <v>1</v>
      </c>
      <c r="AD1185">
        <v>1</v>
      </c>
      <c r="AE1185">
        <v>8</v>
      </c>
      <c r="AF1185">
        <v>5</v>
      </c>
      <c r="AG1185">
        <v>7</v>
      </c>
      <c r="AH1185">
        <v>3</v>
      </c>
      <c r="AI1185">
        <v>1</v>
      </c>
      <c r="AJ1185">
        <v>2</v>
      </c>
      <c r="AK1185">
        <v>17</v>
      </c>
      <c r="AL1185">
        <v>12</v>
      </c>
      <c r="AM1185">
        <v>43</v>
      </c>
      <c r="AN1185">
        <v>57</v>
      </c>
      <c r="AO1185">
        <v>1.43</v>
      </c>
      <c r="AP1185">
        <v>0.71</v>
      </c>
      <c r="AQ1185">
        <v>2.34</v>
      </c>
      <c r="AR1185">
        <v>50</v>
      </c>
      <c r="AS1185">
        <v>71</v>
      </c>
      <c r="AT1185">
        <v>41</v>
      </c>
      <c r="AU1185">
        <v>22</v>
      </c>
      <c r="AV1185">
        <v>9</v>
      </c>
      <c r="AW1185">
        <v>22</v>
      </c>
      <c r="AX1185">
        <v>59</v>
      </c>
      <c r="AY1185">
        <v>42</v>
      </c>
      <c r="AZ1185">
        <v>76</v>
      </c>
      <c r="BA1185">
        <v>10.33</v>
      </c>
      <c r="BB1185">
        <v>4.67</v>
      </c>
      <c r="BC1185">
        <v>2.12</v>
      </c>
      <c r="BD1185">
        <v>3.46</v>
      </c>
      <c r="BE1185">
        <v>3.36</v>
      </c>
      <c r="BF1185">
        <f>(1/BC1185+1/BD1185+1/BE1185-1)/3</f>
        <v>1.9444833955685709E-2</v>
      </c>
      <c r="BG1185">
        <f>1/Table3[[#This Row],[odds_ft_home_team_win]]-Table3[[#This Row],[Margin/3]]</f>
        <v>0.45225327925186143</v>
      </c>
      <c r="BH1185">
        <f>1/Table3[[#This Row],[odds_ft_draw]]-Table3[[#This Row],[Margin/3]]</f>
        <v>0.26957250708477676</v>
      </c>
      <c r="BI1185">
        <f>1/Table3[[#This Row],[odds_ft_away_team_win]]-Table3[[#This Row],[Margin/3]]</f>
        <v>0.27817421366336192</v>
      </c>
      <c r="BJ1185">
        <f>MROUND(Table3[[#This Row],[ProbH]]*100,2)/100</f>
        <v>0.46</v>
      </c>
      <c r="BK1185">
        <v>1.33</v>
      </c>
      <c r="BL1185">
        <v>1.95</v>
      </c>
      <c r="BM1185">
        <v>3.25</v>
      </c>
      <c r="BN1185">
        <v>6</v>
      </c>
      <c r="BO1185">
        <v>1.73</v>
      </c>
      <c r="BP1185">
        <v>2</v>
      </c>
      <c r="BQ1185" t="s">
        <v>729</v>
      </c>
      <c r="BR1185">
        <f>VLOOKUP(Table3[[#This Row],[Reference]],metron,10,FALSE)</f>
        <v>2.5405629139072849</v>
      </c>
      <c r="BS1185">
        <f>VLOOKUP(Table3[[#This Row],[Reference]],metron,11,FALSE)</f>
        <v>1.4888836329233679</v>
      </c>
      <c r="BT1185">
        <f>VLOOKUP(Table3[[#This Row],[Reference]],metron,12,FALSE)</f>
        <v>1.0516792809839171</v>
      </c>
      <c r="BU1185">
        <f>VLOOKUP(Table3[[#This Row],[Reference]],metron,13,FALSE)</f>
        <v>0.64581362346263005</v>
      </c>
      <c r="BV1185">
        <f>VLOOKUP(Table3[[#This Row],[Reference]],metron,14,FALSE)</f>
        <v>0.45364238410596031</v>
      </c>
      <c r="BW1185">
        <f>VLOOKUP(Table3[[#This Row],[Reference]],metron,15,FALSE)</f>
        <v>12.686892177589851</v>
      </c>
      <c r="BX1185">
        <f>VLOOKUP(Table3[[#This Row],[Reference]],metron,16,FALSE)</f>
        <v>9.8059196617336148</v>
      </c>
      <c r="BY1185">
        <f>VLOOKUP(Table3[[#This Row],[Reference]],metron,17,FALSE)</f>
        <v>5.3198121263877027</v>
      </c>
      <c r="BZ1185">
        <f>VLOOKUP(Table3[[#This Row],[Reference]],metron,18,FALSE)</f>
        <v>4.0954312553373189</v>
      </c>
      <c r="CA1185">
        <f>VLOOKUP(Table3[[#This Row],[Reference]],metron,19,FALSE)</f>
        <v>7.3670800512021479</v>
      </c>
      <c r="CB1185">
        <f>VLOOKUP(Table3[[#This Row],[Reference]],metron,20,FALSE)</f>
        <v>5.710488406396296</v>
      </c>
      <c r="CC1185">
        <f>VLOOKUP(Table3[[#This Row],[Reference]],metron,21,FALSE)</f>
        <v>13.0488908033599</v>
      </c>
      <c r="CD1185">
        <f>VLOOKUP(Table3[[#This Row],[Reference]],metron,22,FALSE)</f>
        <v>13.714839543398661</v>
      </c>
      <c r="CE1185">
        <f>VLOOKUP(Table3[[#This Row],[Reference]],metron,23,FALSE)</f>
        <v>1.567523459812322</v>
      </c>
      <c r="CF1185">
        <f>VLOOKUP(Table3[[#This Row],[Reference]],metron,24,FALSE)</f>
        <v>1.951040391676867</v>
      </c>
      <c r="CG1185">
        <f>VLOOKUP(Table3[[#This Row],[Reference]],metron,25,FALSE)</f>
        <v>8.3027335781313744E-2</v>
      </c>
      <c r="CH1185">
        <f>VLOOKUP(Table3[[#This Row],[Reference]],metron,26,FALSE)</f>
        <v>0.13117095063239501</v>
      </c>
    </row>
    <row r="1186" spans="1:86" hidden="1" x14ac:dyDescent="0.45">
      <c r="A1186">
        <v>1650852360</v>
      </c>
      <c r="B1186" t="s">
        <v>1726</v>
      </c>
      <c r="C1186" t="s">
        <v>64</v>
      </c>
      <c r="D1186" t="s">
        <v>65</v>
      </c>
      <c r="E1186" t="s">
        <v>676</v>
      </c>
      <c r="F1186" t="s">
        <v>683</v>
      </c>
      <c r="G1186" t="s">
        <v>743</v>
      </c>
      <c r="H1186">
        <v>16</v>
      </c>
      <c r="I1186">
        <v>1.38</v>
      </c>
      <c r="J1186">
        <v>0.63</v>
      </c>
      <c r="K1186">
        <v>1.35</v>
      </c>
      <c r="L1186">
        <v>0.65</v>
      </c>
      <c r="M1186">
        <v>2</v>
      </c>
      <c r="N1186">
        <v>2</v>
      </c>
      <c r="O1186">
        <v>4</v>
      </c>
      <c r="P1186">
        <v>2</v>
      </c>
      <c r="Q1186">
        <v>2</v>
      </c>
      <c r="R1186">
        <v>0</v>
      </c>
      <c r="S1186" t="s">
        <v>1727</v>
      </c>
      <c r="T1186" t="s">
        <v>1728</v>
      </c>
      <c r="U1186">
        <v>8</v>
      </c>
      <c r="V1186">
        <v>10</v>
      </c>
      <c r="W1186">
        <v>5</v>
      </c>
      <c r="X1186">
        <v>0</v>
      </c>
      <c r="Y1186">
        <v>3</v>
      </c>
      <c r="Z1186">
        <v>0</v>
      </c>
      <c r="AA1186">
        <v>3</v>
      </c>
      <c r="AB1186">
        <v>2</v>
      </c>
      <c r="AC1186">
        <v>2</v>
      </c>
      <c r="AD1186">
        <v>1</v>
      </c>
      <c r="AE1186">
        <v>9</v>
      </c>
      <c r="AF1186">
        <v>7</v>
      </c>
      <c r="AG1186">
        <v>6</v>
      </c>
      <c r="AH1186">
        <v>3</v>
      </c>
      <c r="AI1186">
        <v>3</v>
      </c>
      <c r="AJ1186">
        <v>4</v>
      </c>
      <c r="AK1186">
        <v>14</v>
      </c>
      <c r="AL1186">
        <v>14</v>
      </c>
      <c r="AM1186">
        <v>46</v>
      </c>
      <c r="AN1186">
        <v>54</v>
      </c>
      <c r="AO1186">
        <v>1.4</v>
      </c>
      <c r="AP1186">
        <v>1.03</v>
      </c>
      <c r="AQ1186">
        <v>1.94</v>
      </c>
      <c r="AR1186">
        <v>53</v>
      </c>
      <c r="AS1186">
        <v>69</v>
      </c>
      <c r="AT1186">
        <v>25</v>
      </c>
      <c r="AU1186">
        <v>13</v>
      </c>
      <c r="AV1186">
        <v>3</v>
      </c>
      <c r="AW1186">
        <v>19</v>
      </c>
      <c r="AX1186">
        <v>60</v>
      </c>
      <c r="AY1186">
        <v>31</v>
      </c>
      <c r="AZ1186">
        <v>72</v>
      </c>
      <c r="BA1186">
        <v>10.130000000000001</v>
      </c>
      <c r="BB1186">
        <v>5.44</v>
      </c>
      <c r="BC1186">
        <v>2.1</v>
      </c>
      <c r="BD1186">
        <v>3.3</v>
      </c>
      <c r="BE1186">
        <v>3.58</v>
      </c>
      <c r="BF1186">
        <f>(1/BC1186+1/BD1186+1/BE1186-1)/3</f>
        <v>1.9516796053108926E-2</v>
      </c>
      <c r="BG1186">
        <f>1/Table3[[#This Row],[odds_ft_home_team_win]]-Table3[[#This Row],[Margin/3]]</f>
        <v>0.45667368013736725</v>
      </c>
      <c r="BH1186">
        <f>1/Table3[[#This Row],[odds_ft_draw]]-Table3[[#This Row],[Margin/3]]</f>
        <v>0.28351350697719413</v>
      </c>
      <c r="BI1186">
        <f>1/Table3[[#This Row],[odds_ft_away_team_win]]-Table3[[#This Row],[Margin/3]]</f>
        <v>0.25981281288543856</v>
      </c>
      <c r="BJ1186">
        <f>MROUND(Table3[[#This Row],[ProbH]]*100,2)/100</f>
        <v>0.46</v>
      </c>
      <c r="BK1186">
        <v>1.39</v>
      </c>
      <c r="BL1186">
        <v>2.1</v>
      </c>
      <c r="BM1186">
        <v>3.98</v>
      </c>
      <c r="BN1186">
        <v>7.7</v>
      </c>
      <c r="BO1186">
        <v>1.91</v>
      </c>
      <c r="BP1186">
        <v>1.8</v>
      </c>
      <c r="BQ1186" t="s">
        <v>680</v>
      </c>
      <c r="BR1186">
        <f>VLOOKUP(Table3[[#This Row],[Reference]],metron,10,FALSE)</f>
        <v>2.5405629139072849</v>
      </c>
      <c r="BS1186">
        <f>VLOOKUP(Table3[[#This Row],[Reference]],metron,11,FALSE)</f>
        <v>1.4888836329233679</v>
      </c>
      <c r="BT1186">
        <f>VLOOKUP(Table3[[#This Row],[Reference]],metron,12,FALSE)</f>
        <v>1.0516792809839171</v>
      </c>
      <c r="BU1186">
        <f>VLOOKUP(Table3[[#This Row],[Reference]],metron,13,FALSE)</f>
        <v>0.64581362346263005</v>
      </c>
      <c r="BV1186">
        <f>VLOOKUP(Table3[[#This Row],[Reference]],metron,14,FALSE)</f>
        <v>0.45364238410596031</v>
      </c>
      <c r="BW1186">
        <f>VLOOKUP(Table3[[#This Row],[Reference]],metron,15,FALSE)</f>
        <v>12.686892177589851</v>
      </c>
      <c r="BX1186">
        <f>VLOOKUP(Table3[[#This Row],[Reference]],metron,16,FALSE)</f>
        <v>9.8059196617336148</v>
      </c>
      <c r="BY1186">
        <f>VLOOKUP(Table3[[#This Row],[Reference]],metron,17,FALSE)</f>
        <v>5.3198121263877027</v>
      </c>
      <c r="BZ1186">
        <f>VLOOKUP(Table3[[#This Row],[Reference]],metron,18,FALSE)</f>
        <v>4.0954312553373189</v>
      </c>
      <c r="CA1186">
        <f>VLOOKUP(Table3[[#This Row],[Reference]],metron,19,FALSE)</f>
        <v>7.3670800512021479</v>
      </c>
      <c r="CB1186">
        <f>VLOOKUP(Table3[[#This Row],[Reference]],metron,20,FALSE)</f>
        <v>5.710488406396296</v>
      </c>
      <c r="CC1186">
        <f>VLOOKUP(Table3[[#This Row],[Reference]],metron,21,FALSE)</f>
        <v>13.0488908033599</v>
      </c>
      <c r="CD1186">
        <f>VLOOKUP(Table3[[#This Row],[Reference]],metron,22,FALSE)</f>
        <v>13.714839543398661</v>
      </c>
      <c r="CE1186">
        <f>VLOOKUP(Table3[[#This Row],[Reference]],metron,23,FALSE)</f>
        <v>1.567523459812322</v>
      </c>
      <c r="CF1186">
        <f>VLOOKUP(Table3[[#This Row],[Reference]],metron,24,FALSE)</f>
        <v>1.951040391676867</v>
      </c>
      <c r="CG1186">
        <f>VLOOKUP(Table3[[#This Row],[Reference]],metron,25,FALSE)</f>
        <v>8.3027335781313744E-2</v>
      </c>
      <c r="CH1186">
        <f>VLOOKUP(Table3[[#This Row],[Reference]],metron,26,FALSE)</f>
        <v>0.13117095063239501</v>
      </c>
    </row>
    <row r="1187" spans="1:86" hidden="1" x14ac:dyDescent="0.45">
      <c r="A1187">
        <v>1651276800</v>
      </c>
      <c r="B1187" t="s">
        <v>1729</v>
      </c>
      <c r="C1187" t="s">
        <v>64</v>
      </c>
      <c r="D1187" t="s">
        <v>65</v>
      </c>
      <c r="E1187" t="s">
        <v>660</v>
      </c>
      <c r="F1187" t="s">
        <v>666</v>
      </c>
      <c r="G1187" t="s">
        <v>678</v>
      </c>
      <c r="H1187">
        <v>17</v>
      </c>
      <c r="I1187">
        <v>1.31</v>
      </c>
      <c r="J1187">
        <v>1.24</v>
      </c>
      <c r="K1187">
        <v>1.24</v>
      </c>
      <c r="L1187">
        <v>1.32</v>
      </c>
      <c r="M1187">
        <v>0</v>
      </c>
      <c r="N1187">
        <v>1</v>
      </c>
      <c r="O1187">
        <v>1</v>
      </c>
      <c r="P1187">
        <v>0</v>
      </c>
      <c r="Q1187">
        <v>0</v>
      </c>
      <c r="R1187">
        <v>0</v>
      </c>
      <c r="T1187">
        <v>89</v>
      </c>
      <c r="U1187">
        <v>6</v>
      </c>
      <c r="V1187">
        <v>4</v>
      </c>
      <c r="W1187">
        <v>3</v>
      </c>
      <c r="X1187">
        <v>0</v>
      </c>
      <c r="Y1187">
        <v>1</v>
      </c>
      <c r="Z1187">
        <v>0</v>
      </c>
      <c r="AA1187">
        <v>1</v>
      </c>
      <c r="AB1187">
        <v>2</v>
      </c>
      <c r="AC1187">
        <v>1</v>
      </c>
      <c r="AD1187">
        <v>0</v>
      </c>
      <c r="AE1187">
        <v>12</v>
      </c>
      <c r="AF1187">
        <v>11</v>
      </c>
      <c r="AG1187">
        <v>5</v>
      </c>
      <c r="AH1187">
        <v>5</v>
      </c>
      <c r="AI1187">
        <v>7</v>
      </c>
      <c r="AJ1187">
        <v>6</v>
      </c>
      <c r="AK1187">
        <v>22</v>
      </c>
      <c r="AL1187">
        <v>4</v>
      </c>
      <c r="AM1187">
        <v>50</v>
      </c>
      <c r="AN1187">
        <v>50</v>
      </c>
      <c r="AO1187">
        <v>1.43</v>
      </c>
      <c r="AP1187">
        <v>1.21</v>
      </c>
      <c r="AQ1187">
        <v>2.13</v>
      </c>
      <c r="AR1187">
        <v>36</v>
      </c>
      <c r="AS1187">
        <v>58</v>
      </c>
      <c r="AT1187">
        <v>46</v>
      </c>
      <c r="AU1187">
        <v>19</v>
      </c>
      <c r="AV1187">
        <v>3</v>
      </c>
      <c r="AW1187">
        <v>34</v>
      </c>
      <c r="AX1187">
        <v>55</v>
      </c>
      <c r="AY1187">
        <v>39</v>
      </c>
      <c r="AZ1187">
        <v>73</v>
      </c>
      <c r="BA1187">
        <v>8.94</v>
      </c>
      <c r="BB1187">
        <v>4.76</v>
      </c>
      <c r="BC1187">
        <v>2.33</v>
      </c>
      <c r="BD1187">
        <v>3.4</v>
      </c>
      <c r="BE1187">
        <v>3.05</v>
      </c>
      <c r="BF1187">
        <f>(1/BC1187+1/BD1187+1/BE1187-1)/3</f>
        <v>1.7057016291354365E-2</v>
      </c>
      <c r="BG1187">
        <f>1/Table3[[#This Row],[odds_ft_home_team_win]]-Table3[[#This Row],[Margin/3]]</f>
        <v>0.41212753306486882</v>
      </c>
      <c r="BH1187">
        <f>1/Table3[[#This Row],[odds_ft_draw]]-Table3[[#This Row],[Margin/3]]</f>
        <v>0.27706063076746917</v>
      </c>
      <c r="BI1187">
        <f>1/Table3[[#This Row],[odds_ft_away_team_win]]-Table3[[#This Row],[Margin/3]]</f>
        <v>0.31081183616766206</v>
      </c>
      <c r="BJ1187">
        <f>MROUND(Table3[[#This Row],[ProbH]]*100,2)/100</f>
        <v>0.42</v>
      </c>
      <c r="BK1187">
        <v>1.5</v>
      </c>
      <c r="BL1187">
        <v>2.08</v>
      </c>
      <c r="BM1187">
        <v>3.8</v>
      </c>
      <c r="BN1187">
        <v>7.4</v>
      </c>
      <c r="BO1187">
        <v>1.85</v>
      </c>
      <c r="BP1187">
        <v>1.85</v>
      </c>
      <c r="BQ1187" t="s">
        <v>664</v>
      </c>
      <c r="BR1187">
        <f>VLOOKUP(Table3[[#This Row],[Reference]],metron,10,FALSE)</f>
        <v>2.4884649511978703</v>
      </c>
      <c r="BS1187">
        <f>VLOOKUP(Table3[[#This Row],[Reference]],metron,11,FALSE)</f>
        <v>1.396960958296362</v>
      </c>
      <c r="BT1187">
        <f>VLOOKUP(Table3[[#This Row],[Reference]],metron,12,FALSE)</f>
        <v>1.091503992901508</v>
      </c>
      <c r="BU1187">
        <f>VLOOKUP(Table3[[#This Row],[Reference]],metron,13,FALSE)</f>
        <v>0.60765391014975045</v>
      </c>
      <c r="BV1187">
        <f>VLOOKUP(Table3[[#This Row],[Reference]],metron,14,FALSE)</f>
        <v>0.47276760953965608</v>
      </c>
      <c r="BW1187">
        <f>VLOOKUP(Table3[[#This Row],[Reference]],metron,15,FALSE)</f>
        <v>12.29504785684561</v>
      </c>
      <c r="BX1187">
        <f>VLOOKUP(Table3[[#This Row],[Reference]],metron,16,FALSE)</f>
        <v>10.047232625884311</v>
      </c>
      <c r="BY1187">
        <f>VLOOKUP(Table3[[#This Row],[Reference]],metron,17,FALSE)</f>
        <v>5.2917192097519967</v>
      </c>
      <c r="BZ1187">
        <f>VLOOKUP(Table3[[#This Row],[Reference]],metron,18,FALSE)</f>
        <v>4.2580916351408158</v>
      </c>
      <c r="CA1187">
        <f>VLOOKUP(Table3[[#This Row],[Reference]],metron,19,FALSE)</f>
        <v>7.0033286470936131</v>
      </c>
      <c r="CB1187">
        <f>VLOOKUP(Table3[[#This Row],[Reference]],metron,20,FALSE)</f>
        <v>5.789140990743495</v>
      </c>
      <c r="CC1187">
        <f>VLOOKUP(Table3[[#This Row],[Reference]],metron,21,FALSE)</f>
        <v>12.77041895895049</v>
      </c>
      <c r="CD1187">
        <f>VLOOKUP(Table3[[#This Row],[Reference]],metron,22,FALSE)</f>
        <v>13.411129919593741</v>
      </c>
      <c r="CE1187">
        <f>VLOOKUP(Table3[[#This Row],[Reference]],metron,23,FALSE)</f>
        <v>1.556141062018646</v>
      </c>
      <c r="CF1187">
        <f>VLOOKUP(Table3[[#This Row],[Reference]],metron,24,FALSE)</f>
        <v>1.9114308877178761</v>
      </c>
      <c r="CG1187">
        <f>VLOOKUP(Table3[[#This Row],[Reference]],metron,25,FALSE)</f>
        <v>8.4920956627482766E-2</v>
      </c>
      <c r="CH1187">
        <f>VLOOKUP(Table3[[#This Row],[Reference]],metron,26,FALSE)</f>
        <v>0.1323469801378192</v>
      </c>
    </row>
    <row r="1188" spans="1:86" hidden="1" x14ac:dyDescent="0.45">
      <c r="A1188">
        <v>1651284300</v>
      </c>
      <c r="B1188" t="s">
        <v>1730</v>
      </c>
      <c r="C1188" t="s">
        <v>64</v>
      </c>
      <c r="D1188" t="s">
        <v>65</v>
      </c>
      <c r="E1188" t="s">
        <v>699</v>
      </c>
      <c r="F1188" t="s">
        <v>700</v>
      </c>
      <c r="G1188" t="s">
        <v>731</v>
      </c>
      <c r="H1188">
        <v>17</v>
      </c>
      <c r="I1188">
        <v>1.63</v>
      </c>
      <c r="J1188">
        <v>1.59</v>
      </c>
      <c r="K1188">
        <v>1.71</v>
      </c>
      <c r="L1188">
        <v>1.42</v>
      </c>
      <c r="M1188">
        <v>2</v>
      </c>
      <c r="N1188">
        <v>1</v>
      </c>
      <c r="O1188">
        <v>3</v>
      </c>
      <c r="P1188">
        <v>0</v>
      </c>
      <c r="Q1188">
        <v>0</v>
      </c>
      <c r="R1188">
        <v>0</v>
      </c>
      <c r="S1188" t="s">
        <v>1731</v>
      </c>
      <c r="T1188" t="s">
        <v>89</v>
      </c>
      <c r="U1188">
        <v>7</v>
      </c>
      <c r="V1188">
        <v>4</v>
      </c>
      <c r="W1188">
        <v>3</v>
      </c>
      <c r="X1188">
        <v>0</v>
      </c>
      <c r="Y1188">
        <v>5</v>
      </c>
      <c r="Z1188">
        <v>0</v>
      </c>
      <c r="AA1188">
        <v>0</v>
      </c>
      <c r="AB1188">
        <v>3</v>
      </c>
      <c r="AC1188">
        <v>3</v>
      </c>
      <c r="AD1188">
        <v>2</v>
      </c>
      <c r="AE1188">
        <v>15</v>
      </c>
      <c r="AF1188">
        <v>9</v>
      </c>
      <c r="AG1188">
        <v>8</v>
      </c>
      <c r="AH1188">
        <v>2</v>
      </c>
      <c r="AI1188">
        <v>7</v>
      </c>
      <c r="AJ1188">
        <v>7</v>
      </c>
      <c r="AK1188">
        <v>15</v>
      </c>
      <c r="AL1188">
        <v>18</v>
      </c>
      <c r="AM1188">
        <v>55</v>
      </c>
      <c r="AN1188">
        <v>45</v>
      </c>
      <c r="AO1188">
        <v>1.78</v>
      </c>
      <c r="AP1188">
        <v>0.96</v>
      </c>
      <c r="AQ1188">
        <v>2.31</v>
      </c>
      <c r="AR1188">
        <v>52</v>
      </c>
      <c r="AS1188">
        <v>76</v>
      </c>
      <c r="AT1188">
        <v>40</v>
      </c>
      <c r="AU1188">
        <v>16</v>
      </c>
      <c r="AV1188">
        <v>3</v>
      </c>
      <c r="AW1188">
        <v>34</v>
      </c>
      <c r="AX1188">
        <v>76</v>
      </c>
      <c r="AY1188">
        <v>37</v>
      </c>
      <c r="AZ1188">
        <v>70</v>
      </c>
      <c r="BA1188">
        <v>6.99</v>
      </c>
      <c r="BB1188">
        <v>6.41</v>
      </c>
      <c r="BC1188">
        <v>2.8</v>
      </c>
      <c r="BD1188">
        <v>3.1</v>
      </c>
      <c r="BE1188">
        <v>2.5499999999999998</v>
      </c>
      <c r="BF1188">
        <f>(1/BC1188+1/BD1188+1/BE1188-1)/3</f>
        <v>2.3960121683081887E-2</v>
      </c>
      <c r="BG1188">
        <f>1/Table3[[#This Row],[odds_ft_home_team_win]]-Table3[[#This Row],[Margin/3]]</f>
        <v>0.33318273545977528</v>
      </c>
      <c r="BH1188">
        <f>1/Table3[[#This Row],[odds_ft_draw]]-Table3[[#This Row],[Margin/3]]</f>
        <v>0.29862052347820844</v>
      </c>
      <c r="BI1188">
        <f>1/Table3[[#This Row],[odds_ft_away_team_win]]-Table3[[#This Row],[Margin/3]]</f>
        <v>0.36819674106201622</v>
      </c>
      <c r="BJ1188">
        <f>MROUND(Table3[[#This Row],[ProbH]]*100,2)/100</f>
        <v>0.34</v>
      </c>
      <c r="BK1188">
        <v>0</v>
      </c>
      <c r="BL1188">
        <v>2.13</v>
      </c>
      <c r="BM1188">
        <v>0</v>
      </c>
      <c r="BN1188">
        <v>0</v>
      </c>
      <c r="BO1188">
        <v>0</v>
      </c>
      <c r="BP1188">
        <v>0</v>
      </c>
      <c r="BQ1188" t="s">
        <v>702</v>
      </c>
      <c r="BR1188">
        <f>VLOOKUP(Table3[[#This Row],[Reference]],metron,10,FALSE)</f>
        <v>2.5229727551184897</v>
      </c>
      <c r="BS1188">
        <f>VLOOKUP(Table3[[#This Row],[Reference]],metron,11,FALSE)</f>
        <v>1.228921489601805</v>
      </c>
      <c r="BT1188">
        <f>VLOOKUP(Table3[[#This Row],[Reference]],metron,12,FALSE)</f>
        <v>1.2940512655166849</v>
      </c>
      <c r="BU1188">
        <f>VLOOKUP(Table3[[#This Row],[Reference]],metron,13,FALSE)</f>
        <v>0.53240890035472432</v>
      </c>
      <c r="BV1188">
        <f>VLOOKUP(Table3[[#This Row],[Reference]],metron,14,FALSE)</f>
        <v>0.56514027732989358</v>
      </c>
      <c r="BW1188">
        <f>VLOOKUP(Table3[[#This Row],[Reference]],metron,15,FALSE)</f>
        <v>11.417888124439131</v>
      </c>
      <c r="BX1188">
        <f>VLOOKUP(Table3[[#This Row],[Reference]],metron,16,FALSE)</f>
        <v>10.76308704756207</v>
      </c>
      <c r="BY1188">
        <f>VLOOKUP(Table3[[#This Row],[Reference]],metron,17,FALSE)</f>
        <v>4.8317672021824798</v>
      </c>
      <c r="BZ1188">
        <f>VLOOKUP(Table3[[#This Row],[Reference]],metron,18,FALSE)</f>
        <v>4.6698999696877843</v>
      </c>
      <c r="CA1188">
        <f>VLOOKUP(Table3[[#This Row],[Reference]],metron,19,FALSE)</f>
        <v>6.5861209222566508</v>
      </c>
      <c r="CB1188">
        <f>VLOOKUP(Table3[[#This Row],[Reference]],metron,20,FALSE)</f>
        <v>6.093187077874286</v>
      </c>
      <c r="CC1188">
        <f>VLOOKUP(Table3[[#This Row],[Reference]],metron,21,FALSE)</f>
        <v>12.685679611650491</v>
      </c>
      <c r="CD1188">
        <f>VLOOKUP(Table3[[#This Row],[Reference]],metron,22,FALSE)</f>
        <v>13.02639563106796</v>
      </c>
      <c r="CE1188">
        <f>VLOOKUP(Table3[[#This Row],[Reference]],metron,23,FALSE)</f>
        <v>1.6481211768132831</v>
      </c>
      <c r="CF1188">
        <f>VLOOKUP(Table3[[#This Row],[Reference]],metron,24,FALSE)</f>
        <v>1.8572676958928049</v>
      </c>
      <c r="CG1188">
        <f>VLOOKUP(Table3[[#This Row],[Reference]],metron,25,FALSE)</f>
        <v>9.641712787649287E-2</v>
      </c>
      <c r="CH1188">
        <f>VLOOKUP(Table3[[#This Row],[Reference]],metron,26,FALSE)</f>
        <v>0.11302068161957469</v>
      </c>
    </row>
    <row r="1189" spans="1:86" hidden="1" x14ac:dyDescent="0.45">
      <c r="A1189">
        <v>1651356000</v>
      </c>
      <c r="B1189" t="s">
        <v>1732</v>
      </c>
      <c r="C1189" t="s">
        <v>64</v>
      </c>
      <c r="D1189" t="s">
        <v>65</v>
      </c>
      <c r="E1189" t="s">
        <v>683</v>
      </c>
      <c r="F1189" t="s">
        <v>689</v>
      </c>
      <c r="G1189" t="s">
        <v>717</v>
      </c>
      <c r="H1189">
        <v>17</v>
      </c>
      <c r="I1189">
        <v>1.1299999999999999</v>
      </c>
      <c r="J1189">
        <v>0.75</v>
      </c>
      <c r="K1189">
        <v>1.24</v>
      </c>
      <c r="L1189">
        <v>0.71</v>
      </c>
      <c r="M1189">
        <v>4</v>
      </c>
      <c r="N1189">
        <v>0</v>
      </c>
      <c r="O1189">
        <v>4</v>
      </c>
      <c r="P1189">
        <v>2</v>
      </c>
      <c r="Q1189">
        <v>2</v>
      </c>
      <c r="R1189">
        <v>0</v>
      </c>
      <c r="S1189" t="s">
        <v>1733</v>
      </c>
      <c r="U1189">
        <v>7</v>
      </c>
      <c r="V1189">
        <v>1</v>
      </c>
      <c r="W1189">
        <v>1</v>
      </c>
      <c r="X1189">
        <v>0</v>
      </c>
      <c r="Y1189">
        <v>3</v>
      </c>
      <c r="Z1189">
        <v>2</v>
      </c>
      <c r="AA1189">
        <v>1</v>
      </c>
      <c r="AB1189">
        <v>0</v>
      </c>
      <c r="AC1189">
        <v>3</v>
      </c>
      <c r="AD1189">
        <v>2</v>
      </c>
      <c r="AE1189">
        <v>13</v>
      </c>
      <c r="AF1189">
        <v>7</v>
      </c>
      <c r="AG1189">
        <v>9</v>
      </c>
      <c r="AH1189">
        <v>3</v>
      </c>
      <c r="AI1189">
        <v>4</v>
      </c>
      <c r="AJ1189">
        <v>4</v>
      </c>
      <c r="AK1189">
        <v>14</v>
      </c>
      <c r="AL1189">
        <v>10</v>
      </c>
      <c r="AM1189">
        <v>63</v>
      </c>
      <c r="AN1189">
        <v>37</v>
      </c>
      <c r="AO1189">
        <v>1.72</v>
      </c>
      <c r="AP1189">
        <v>0.78</v>
      </c>
      <c r="AQ1189">
        <v>1.97</v>
      </c>
      <c r="AR1189">
        <v>28</v>
      </c>
      <c r="AS1189">
        <v>56</v>
      </c>
      <c r="AT1189">
        <v>28</v>
      </c>
      <c r="AU1189">
        <v>13</v>
      </c>
      <c r="AV1189">
        <v>3</v>
      </c>
      <c r="AW1189">
        <v>22</v>
      </c>
      <c r="AX1189">
        <v>51</v>
      </c>
      <c r="AY1189">
        <v>32</v>
      </c>
      <c r="AZ1189">
        <v>82</v>
      </c>
      <c r="BA1189">
        <v>7.51</v>
      </c>
      <c r="BB1189">
        <v>4.88</v>
      </c>
      <c r="BC1189">
        <v>1.76</v>
      </c>
      <c r="BD1189">
        <v>3.42</v>
      </c>
      <c r="BE1189">
        <v>4.97</v>
      </c>
      <c r="BF1189">
        <f>(1/BC1189+1/BD1189+1/BE1189-1)/3</f>
        <v>2.0595574153765412E-2</v>
      </c>
      <c r="BG1189">
        <f>1/Table3[[#This Row],[odds_ft_home_team_win]]-Table3[[#This Row],[Margin/3]]</f>
        <v>0.54758624402805278</v>
      </c>
      <c r="BH1189">
        <f>1/Table3[[#This Row],[odds_ft_draw]]-Table3[[#This Row],[Margin/3]]</f>
        <v>0.27180208666494804</v>
      </c>
      <c r="BI1189">
        <f>1/Table3[[#This Row],[odds_ft_away_team_win]]-Table3[[#This Row],[Margin/3]]</f>
        <v>0.18061166930699918</v>
      </c>
      <c r="BJ1189">
        <f>MROUND(Table3[[#This Row],[ProbH]]*100,2)/100</f>
        <v>0.54</v>
      </c>
      <c r="BK1189">
        <v>1.47</v>
      </c>
      <c r="BL1189">
        <v>2.48</v>
      </c>
      <c r="BM1189">
        <v>4.75</v>
      </c>
      <c r="BN1189">
        <v>9.3000000000000007</v>
      </c>
      <c r="BO1189">
        <v>2.2999999999999998</v>
      </c>
      <c r="BP1189">
        <v>1.62</v>
      </c>
      <c r="BQ1189" t="s">
        <v>726</v>
      </c>
      <c r="BR1189">
        <f>VLOOKUP(Table3[[#This Row],[Reference]],metron,10,FALSE)</f>
        <v>2.6359702267612941</v>
      </c>
      <c r="BS1189">
        <f>VLOOKUP(Table3[[#This Row],[Reference]],metron,11,FALSE)</f>
        <v>1.684957590444867</v>
      </c>
      <c r="BT1189">
        <f>VLOOKUP(Table3[[#This Row],[Reference]],metron,12,FALSE)</f>
        <v>0.95101263631642718</v>
      </c>
      <c r="BU1189">
        <f>VLOOKUP(Table3[[#This Row],[Reference]],metron,13,FALSE)</f>
        <v>0.72650164445213783</v>
      </c>
      <c r="BV1189">
        <f>VLOOKUP(Table3[[#This Row],[Reference]],metron,14,FALSE)</f>
        <v>0.42097974727367138</v>
      </c>
      <c r="BW1189">
        <f>VLOOKUP(Table3[[#This Row],[Reference]],metron,15,FALSE)</f>
        <v>13.338806970509379</v>
      </c>
      <c r="BX1189">
        <f>VLOOKUP(Table3[[#This Row],[Reference]],metron,16,FALSE)</f>
        <v>9.2530160857908843</v>
      </c>
      <c r="BY1189">
        <f>VLOOKUP(Table3[[#This Row],[Reference]],metron,17,FALSE)</f>
        <v>5.9915081521739131</v>
      </c>
      <c r="BZ1189">
        <f>VLOOKUP(Table3[[#This Row],[Reference]],metron,18,FALSE)</f>
        <v>3.9772418478260869</v>
      </c>
      <c r="CA1189">
        <f>VLOOKUP(Table3[[#This Row],[Reference]],metron,19,FALSE)</f>
        <v>7.3472988183354664</v>
      </c>
      <c r="CB1189">
        <f>VLOOKUP(Table3[[#This Row],[Reference]],metron,20,FALSE)</f>
        <v>5.2757742379647974</v>
      </c>
      <c r="CC1189">
        <f>VLOOKUP(Table3[[#This Row],[Reference]],metron,21,FALSE)</f>
        <v>12.59428182437032</v>
      </c>
      <c r="CD1189">
        <f>VLOOKUP(Table3[[#This Row],[Reference]],metron,22,FALSE)</f>
        <v>13.577944179714089</v>
      </c>
      <c r="CE1189">
        <f>VLOOKUP(Table3[[#This Row],[Reference]],metron,23,FALSE)</f>
        <v>1.4276913099870301</v>
      </c>
      <c r="CF1189">
        <f>VLOOKUP(Table3[[#This Row],[Reference]],metron,24,FALSE)</f>
        <v>1.940985732814527</v>
      </c>
      <c r="CG1189">
        <f>VLOOKUP(Table3[[#This Row],[Reference]],metron,25,FALSE)</f>
        <v>8.0739299610894946E-2</v>
      </c>
      <c r="CH1189">
        <f>VLOOKUP(Table3[[#This Row],[Reference]],metron,26,FALSE)</f>
        <v>0.12743190661478601</v>
      </c>
    </row>
    <row r="1190" spans="1:86" hidden="1" x14ac:dyDescent="0.45">
      <c r="A1190">
        <v>1651363200</v>
      </c>
      <c r="B1190" t="s">
        <v>1734</v>
      </c>
      <c r="C1190" t="s">
        <v>64</v>
      </c>
      <c r="D1190" t="s">
        <v>65</v>
      </c>
      <c r="E1190" t="s">
        <v>677</v>
      </c>
      <c r="F1190" t="s">
        <v>661</v>
      </c>
      <c r="G1190" t="s">
        <v>684</v>
      </c>
      <c r="H1190">
        <v>17</v>
      </c>
      <c r="I1190">
        <v>1.53</v>
      </c>
      <c r="J1190">
        <v>1.5</v>
      </c>
      <c r="K1190">
        <v>1.55</v>
      </c>
      <c r="L1190">
        <v>1.48</v>
      </c>
      <c r="M1190">
        <v>1</v>
      </c>
      <c r="N1190">
        <v>1</v>
      </c>
      <c r="O1190">
        <v>2</v>
      </c>
      <c r="P1190">
        <v>0</v>
      </c>
      <c r="Q1190">
        <v>0</v>
      </c>
      <c r="R1190">
        <v>0</v>
      </c>
      <c r="S1190">
        <v>54</v>
      </c>
      <c r="T1190" t="s">
        <v>72</v>
      </c>
      <c r="U1190">
        <v>3</v>
      </c>
      <c r="V1190">
        <v>2</v>
      </c>
      <c r="W1190">
        <v>3</v>
      </c>
      <c r="X1190">
        <v>0</v>
      </c>
      <c r="Y1190">
        <v>2</v>
      </c>
      <c r="Z1190">
        <v>0</v>
      </c>
      <c r="AA1190">
        <v>1</v>
      </c>
      <c r="AB1190">
        <v>2</v>
      </c>
      <c r="AC1190">
        <v>1</v>
      </c>
      <c r="AD1190">
        <v>1</v>
      </c>
      <c r="AE1190">
        <v>12</v>
      </c>
      <c r="AF1190">
        <v>13</v>
      </c>
      <c r="AG1190">
        <v>2</v>
      </c>
      <c r="AH1190">
        <v>3</v>
      </c>
      <c r="AI1190">
        <v>10</v>
      </c>
      <c r="AJ1190">
        <v>10</v>
      </c>
      <c r="AK1190">
        <v>15</v>
      </c>
      <c r="AL1190">
        <v>8</v>
      </c>
      <c r="AM1190">
        <v>46</v>
      </c>
      <c r="AN1190">
        <v>54</v>
      </c>
      <c r="AO1190">
        <v>1.1200000000000001</v>
      </c>
      <c r="AP1190">
        <v>1.37</v>
      </c>
      <c r="AQ1190">
        <v>2.15</v>
      </c>
      <c r="AR1190">
        <v>47</v>
      </c>
      <c r="AS1190">
        <v>71</v>
      </c>
      <c r="AT1190">
        <v>41</v>
      </c>
      <c r="AU1190">
        <v>9</v>
      </c>
      <c r="AV1190">
        <v>3</v>
      </c>
      <c r="AW1190">
        <v>28</v>
      </c>
      <c r="AX1190">
        <v>57</v>
      </c>
      <c r="AY1190">
        <v>38</v>
      </c>
      <c r="AZ1190">
        <v>84</v>
      </c>
      <c r="BA1190">
        <v>8.43</v>
      </c>
      <c r="BB1190">
        <v>4.75</v>
      </c>
      <c r="BC1190">
        <v>2.6</v>
      </c>
      <c r="BD1190">
        <v>2.95</v>
      </c>
      <c r="BE1190">
        <v>2.8</v>
      </c>
      <c r="BF1190">
        <f>(1/BC1190+1/BD1190+1/BE1190-1)/3</f>
        <v>2.6913764201899799E-2</v>
      </c>
      <c r="BG1190">
        <f>1/Table3[[#This Row],[odds_ft_home_team_win]]-Table3[[#This Row],[Margin/3]]</f>
        <v>0.3577016204134848</v>
      </c>
      <c r="BH1190">
        <f>1/Table3[[#This Row],[odds_ft_draw]]-Table3[[#This Row],[Margin/3]]</f>
        <v>0.31206928664555783</v>
      </c>
      <c r="BI1190">
        <f>1/Table3[[#This Row],[odds_ft_away_team_win]]-Table3[[#This Row],[Margin/3]]</f>
        <v>0.33022909294095737</v>
      </c>
      <c r="BJ1190">
        <f>MROUND(Table3[[#This Row],[ProbH]]*100,2)/100</f>
        <v>0.36</v>
      </c>
      <c r="BK1190">
        <v>1.39</v>
      </c>
      <c r="BL1190">
        <v>2.2000000000000002</v>
      </c>
      <c r="BM1190">
        <v>4</v>
      </c>
      <c r="BN1190">
        <v>7.95</v>
      </c>
      <c r="BO1190">
        <v>1.88</v>
      </c>
      <c r="BP1190">
        <v>1.82</v>
      </c>
      <c r="BQ1190" t="s">
        <v>733</v>
      </c>
      <c r="BR1190">
        <f>VLOOKUP(Table3[[#This Row],[Reference]],metron,10,FALSE)</f>
        <v>2.5110350525197691</v>
      </c>
      <c r="BS1190">
        <f>VLOOKUP(Table3[[#This Row],[Reference]],metron,11,FALSE)</f>
        <v>1.269326094653606</v>
      </c>
      <c r="BT1190">
        <f>VLOOKUP(Table3[[#This Row],[Reference]],metron,12,FALSE)</f>
        <v>1.2417089578661631</v>
      </c>
      <c r="BU1190">
        <f>VLOOKUP(Table3[[#This Row],[Reference]],metron,13,FALSE)</f>
        <v>0.56586402266288949</v>
      </c>
      <c r="BV1190">
        <f>VLOOKUP(Table3[[#This Row],[Reference]],metron,14,FALSE)</f>
        <v>0.55158168083097259</v>
      </c>
      <c r="BW1190">
        <f>VLOOKUP(Table3[[#This Row],[Reference]],metron,15,FALSE)</f>
        <v>11.49400826446281</v>
      </c>
      <c r="BX1190">
        <f>VLOOKUP(Table3[[#This Row],[Reference]],metron,16,FALSE)</f>
        <v>10.507231404958681</v>
      </c>
      <c r="BY1190">
        <f>VLOOKUP(Table3[[#This Row],[Reference]],metron,17,FALSE)</f>
        <v>4.9238790406673623</v>
      </c>
      <c r="BZ1190">
        <f>VLOOKUP(Table3[[#This Row],[Reference]],metron,18,FALSE)</f>
        <v>4.6296141814389991</v>
      </c>
      <c r="CA1190">
        <f>VLOOKUP(Table3[[#This Row],[Reference]],metron,19,FALSE)</f>
        <v>6.5701292237954476</v>
      </c>
      <c r="CB1190">
        <f>VLOOKUP(Table3[[#This Row],[Reference]],metron,20,FALSE)</f>
        <v>5.8776172235196817</v>
      </c>
      <c r="CC1190">
        <f>VLOOKUP(Table3[[#This Row],[Reference]],metron,21,FALSE)</f>
        <v>12.798739495798319</v>
      </c>
      <c r="CD1190">
        <f>VLOOKUP(Table3[[#This Row],[Reference]],metron,22,FALSE)</f>
        <v>12.98844537815126</v>
      </c>
      <c r="CE1190">
        <f>VLOOKUP(Table3[[#This Row],[Reference]],metron,23,FALSE)</f>
        <v>1.604928297313674</v>
      </c>
      <c r="CF1190">
        <f>VLOOKUP(Table3[[#This Row],[Reference]],metron,24,FALSE)</f>
        <v>1.791961219955565</v>
      </c>
      <c r="CG1190">
        <f>VLOOKUP(Table3[[#This Row],[Reference]],metron,25,FALSE)</f>
        <v>8.887093516461321E-2</v>
      </c>
      <c r="CH1190">
        <f>VLOOKUP(Table3[[#This Row],[Reference]],metron,26,FALSE)</f>
        <v>0.11694607150070691</v>
      </c>
    </row>
    <row r="1191" spans="1:86" hidden="1" x14ac:dyDescent="0.45">
      <c r="A1191">
        <v>1651363560</v>
      </c>
      <c r="B1191" t="s">
        <v>1735</v>
      </c>
      <c r="C1191" t="s">
        <v>64</v>
      </c>
      <c r="D1191" t="s">
        <v>65</v>
      </c>
      <c r="E1191" t="s">
        <v>704</v>
      </c>
      <c r="F1191" t="s">
        <v>676</v>
      </c>
      <c r="G1191" t="s">
        <v>65</v>
      </c>
      <c r="H1191">
        <v>17</v>
      </c>
      <c r="I1191">
        <v>1.76</v>
      </c>
      <c r="J1191">
        <v>0.56000000000000005</v>
      </c>
      <c r="K1191">
        <v>1.79</v>
      </c>
      <c r="L1191">
        <v>0.53</v>
      </c>
      <c r="M1191">
        <v>2</v>
      </c>
      <c r="N1191">
        <v>0</v>
      </c>
      <c r="O1191">
        <v>2</v>
      </c>
      <c r="P1191">
        <v>1</v>
      </c>
      <c r="Q1191">
        <v>1</v>
      </c>
      <c r="R1191">
        <v>0</v>
      </c>
      <c r="S1191" t="s">
        <v>1736</v>
      </c>
      <c r="U1191">
        <v>7</v>
      </c>
      <c r="V1191">
        <v>2</v>
      </c>
      <c r="W1191">
        <v>0</v>
      </c>
      <c r="X1191">
        <v>0</v>
      </c>
      <c r="Y1191">
        <v>2</v>
      </c>
      <c r="Z1191">
        <v>0</v>
      </c>
      <c r="AA1191">
        <v>0</v>
      </c>
      <c r="AB1191">
        <v>0</v>
      </c>
      <c r="AC1191">
        <v>1</v>
      </c>
      <c r="AD1191">
        <v>1</v>
      </c>
      <c r="AE1191">
        <v>30</v>
      </c>
      <c r="AF1191">
        <v>7</v>
      </c>
      <c r="AG1191">
        <v>14</v>
      </c>
      <c r="AH1191">
        <v>5</v>
      </c>
      <c r="AI1191">
        <v>16</v>
      </c>
      <c r="AJ1191">
        <v>2</v>
      </c>
      <c r="AK1191">
        <v>7</v>
      </c>
      <c r="AL1191">
        <v>7</v>
      </c>
      <c r="AM1191">
        <v>56</v>
      </c>
      <c r="AN1191">
        <v>44</v>
      </c>
      <c r="AO1191">
        <v>3.35</v>
      </c>
      <c r="AP1191">
        <v>0.96</v>
      </c>
      <c r="AQ1191">
        <v>2.23</v>
      </c>
      <c r="AR1191">
        <v>40</v>
      </c>
      <c r="AS1191">
        <v>77</v>
      </c>
      <c r="AT1191">
        <v>40</v>
      </c>
      <c r="AU1191">
        <v>19</v>
      </c>
      <c r="AV1191">
        <v>3</v>
      </c>
      <c r="AW1191">
        <v>19</v>
      </c>
      <c r="AX1191">
        <v>64</v>
      </c>
      <c r="AY1191">
        <v>34</v>
      </c>
      <c r="AZ1191">
        <v>80</v>
      </c>
      <c r="BA1191">
        <v>8.7899999999999991</v>
      </c>
      <c r="BB1191">
        <v>5.4</v>
      </c>
      <c r="BC1191">
        <v>1.5</v>
      </c>
      <c r="BD1191">
        <v>4.0999999999999996</v>
      </c>
      <c r="BE1191">
        <v>6.25</v>
      </c>
      <c r="BF1191">
        <f>(1/BC1191+1/BD1191+1/BE1191-1)/3</f>
        <v>2.3523035230352301E-2</v>
      </c>
      <c r="BG1191">
        <f>1/Table3[[#This Row],[odds_ft_home_team_win]]-Table3[[#This Row],[Margin/3]]</f>
        <v>0.64314363143631437</v>
      </c>
      <c r="BH1191">
        <f>1/Table3[[#This Row],[odds_ft_draw]]-Table3[[#This Row],[Margin/3]]</f>
        <v>0.22037940379403798</v>
      </c>
      <c r="BI1191">
        <f>1/Table3[[#This Row],[odds_ft_away_team_win]]-Table3[[#This Row],[Margin/3]]</f>
        <v>0.13647696476964771</v>
      </c>
      <c r="BJ1191">
        <f>MROUND(Table3[[#This Row],[ProbH]]*100,2)/100</f>
        <v>0.64</v>
      </c>
      <c r="BK1191">
        <v>1.27</v>
      </c>
      <c r="BL1191">
        <v>1.83</v>
      </c>
      <c r="BM1191">
        <v>3.03</v>
      </c>
      <c r="BN1191">
        <v>5.65</v>
      </c>
      <c r="BO1191">
        <v>1.9</v>
      </c>
      <c r="BP1191">
        <v>1.8</v>
      </c>
      <c r="BQ1191" t="s">
        <v>1255</v>
      </c>
      <c r="BR1191">
        <f>VLOOKUP(Table3[[#This Row],[Reference]],metron,10,FALSE)</f>
        <v>2.8343749999999996</v>
      </c>
      <c r="BS1191">
        <f>VLOOKUP(Table3[[#This Row],[Reference]],metron,11,FALSE)</f>
        <v>1.980803571428571</v>
      </c>
      <c r="BT1191">
        <f>VLOOKUP(Table3[[#This Row],[Reference]],metron,12,FALSE)</f>
        <v>0.85357142857142854</v>
      </c>
      <c r="BU1191">
        <f>VLOOKUP(Table3[[#This Row],[Reference]],metron,13,FALSE)</f>
        <v>0.8683035714285714</v>
      </c>
      <c r="BV1191">
        <f>VLOOKUP(Table3[[#This Row],[Reference]],metron,14,FALSE)</f>
        <v>0.36607142857142849</v>
      </c>
      <c r="BW1191">
        <f>VLOOKUP(Table3[[#This Row],[Reference]],metron,15,FALSE)</f>
        <v>15.03980099502488</v>
      </c>
      <c r="BX1191">
        <f>VLOOKUP(Table3[[#This Row],[Reference]],metron,16,FALSE)</f>
        <v>8.6326699834162515</v>
      </c>
      <c r="BY1191">
        <f>VLOOKUP(Table3[[#This Row],[Reference]],metron,17,FALSE)</f>
        <v>6.5189234650967203</v>
      </c>
      <c r="BZ1191">
        <f>VLOOKUP(Table3[[#This Row],[Reference]],metron,18,FALSE)</f>
        <v>3.4507989907485279</v>
      </c>
      <c r="CA1191">
        <f>VLOOKUP(Table3[[#This Row],[Reference]],metron,19,FALSE)</f>
        <v>8.5208775299281605</v>
      </c>
      <c r="CB1191">
        <f>VLOOKUP(Table3[[#This Row],[Reference]],metron,20,FALSE)</f>
        <v>5.181870992667724</v>
      </c>
      <c r="CC1191">
        <f>VLOOKUP(Table3[[#This Row],[Reference]],metron,21,FALSE)</f>
        <v>12.48566610455312</v>
      </c>
      <c r="CD1191">
        <f>VLOOKUP(Table3[[#This Row],[Reference]],metron,22,FALSE)</f>
        <v>13.573355817875211</v>
      </c>
      <c r="CE1191">
        <f>VLOOKUP(Table3[[#This Row],[Reference]],metron,23,FALSE)</f>
        <v>1.395273023634882</v>
      </c>
      <c r="CF1191">
        <f>VLOOKUP(Table3[[#This Row],[Reference]],metron,24,FALSE)</f>
        <v>2.0586797066014668</v>
      </c>
      <c r="CG1191">
        <f>VLOOKUP(Table3[[#This Row],[Reference]],metron,25,FALSE)</f>
        <v>6.8459657701711488E-2</v>
      </c>
      <c r="CH1191">
        <f>VLOOKUP(Table3[[#This Row],[Reference]],metron,26,FALSE)</f>
        <v>0.12713936430317849</v>
      </c>
    </row>
    <row r="1192" spans="1:86" hidden="1" x14ac:dyDescent="0.45">
      <c r="A1192">
        <v>1651370400</v>
      </c>
      <c r="B1192" t="s">
        <v>1737</v>
      </c>
      <c r="C1192" t="s">
        <v>64</v>
      </c>
      <c r="D1192" t="s">
        <v>65</v>
      </c>
      <c r="E1192" t="s">
        <v>694</v>
      </c>
      <c r="F1192" t="s">
        <v>671</v>
      </c>
      <c r="G1192" t="s">
        <v>743</v>
      </c>
      <c r="H1192">
        <v>17</v>
      </c>
      <c r="I1192">
        <v>1.94</v>
      </c>
      <c r="J1192">
        <v>1.44</v>
      </c>
      <c r="K1192">
        <v>1.9</v>
      </c>
      <c r="L1192">
        <v>1.5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U1192">
        <v>5</v>
      </c>
      <c r="V1192">
        <v>2</v>
      </c>
      <c r="W1192">
        <v>4</v>
      </c>
      <c r="X1192">
        <v>0</v>
      </c>
      <c r="Y1192">
        <v>2</v>
      </c>
      <c r="Z1192">
        <v>0</v>
      </c>
      <c r="AA1192">
        <v>3</v>
      </c>
      <c r="AB1192">
        <v>1</v>
      </c>
      <c r="AC1192">
        <v>2</v>
      </c>
      <c r="AD1192">
        <v>0</v>
      </c>
      <c r="AE1192">
        <v>16</v>
      </c>
      <c r="AF1192">
        <v>8</v>
      </c>
      <c r="AG1192">
        <v>5</v>
      </c>
      <c r="AH1192">
        <v>3</v>
      </c>
      <c r="AI1192">
        <v>11</v>
      </c>
      <c r="AJ1192">
        <v>5</v>
      </c>
      <c r="AK1192">
        <v>10</v>
      </c>
      <c r="AL1192">
        <v>11</v>
      </c>
      <c r="AM1192">
        <v>64</v>
      </c>
      <c r="AN1192">
        <v>36</v>
      </c>
      <c r="AO1192">
        <v>1.81</v>
      </c>
      <c r="AP1192">
        <v>0.92</v>
      </c>
      <c r="AQ1192">
        <v>2.37</v>
      </c>
      <c r="AR1192">
        <v>49</v>
      </c>
      <c r="AS1192">
        <v>73</v>
      </c>
      <c r="AT1192">
        <v>40</v>
      </c>
      <c r="AU1192">
        <v>22</v>
      </c>
      <c r="AV1192">
        <v>10</v>
      </c>
      <c r="AW1192">
        <v>31</v>
      </c>
      <c r="AX1192">
        <v>70</v>
      </c>
      <c r="AY1192">
        <v>30</v>
      </c>
      <c r="AZ1192">
        <v>69</v>
      </c>
      <c r="BA1192">
        <v>8.9700000000000006</v>
      </c>
      <c r="BB1192">
        <v>4.95</v>
      </c>
      <c r="BC1192">
        <v>1.65</v>
      </c>
      <c r="BD1192">
        <v>3.6</v>
      </c>
      <c r="BE1192">
        <v>5.25</v>
      </c>
      <c r="BF1192">
        <f>(1/BC1192+1/BD1192+1/BE1192-1)/3</f>
        <v>2.4771524771524778E-2</v>
      </c>
      <c r="BG1192">
        <f>1/Table3[[#This Row],[odds_ft_home_team_win]]-Table3[[#This Row],[Margin/3]]</f>
        <v>0.5812890812890813</v>
      </c>
      <c r="BH1192">
        <f>1/Table3[[#This Row],[odds_ft_draw]]-Table3[[#This Row],[Margin/3]]</f>
        <v>0.25300625300625301</v>
      </c>
      <c r="BI1192">
        <f>1/Table3[[#This Row],[odds_ft_away_team_win]]-Table3[[#This Row],[Margin/3]]</f>
        <v>0.16570466570466569</v>
      </c>
      <c r="BJ1192">
        <f>MROUND(Table3[[#This Row],[ProbH]]*100,2)/100</f>
        <v>0.57999999999999996</v>
      </c>
      <c r="BK1192">
        <v>1.35</v>
      </c>
      <c r="BL1192">
        <v>2.09</v>
      </c>
      <c r="BM1192">
        <v>3.67</v>
      </c>
      <c r="BN1192">
        <v>7.1</v>
      </c>
      <c r="BO1192">
        <v>2</v>
      </c>
      <c r="BP1192">
        <v>1.77</v>
      </c>
      <c r="BQ1192" t="s">
        <v>770</v>
      </c>
      <c r="BR1192">
        <f>VLOOKUP(Table3[[#This Row],[Reference]],metron,10,FALSE)</f>
        <v>2.6362999299229148</v>
      </c>
      <c r="BS1192">
        <f>VLOOKUP(Table3[[#This Row],[Reference]],metron,11,FALSE)</f>
        <v>1.7619715019855171</v>
      </c>
      <c r="BT1192">
        <f>VLOOKUP(Table3[[#This Row],[Reference]],metron,12,FALSE)</f>
        <v>0.87432842793739785</v>
      </c>
      <c r="BU1192">
        <f>VLOOKUP(Table3[[#This Row],[Reference]],metron,13,FALSE)</f>
        <v>0.78411214953271025</v>
      </c>
      <c r="BV1192">
        <f>VLOOKUP(Table3[[#This Row],[Reference]],metron,14,FALSE)</f>
        <v>0.38060747663551397</v>
      </c>
      <c r="BW1192">
        <f>VLOOKUP(Table3[[#This Row],[Reference]],metron,15,FALSE)</f>
        <v>14.215499378367181</v>
      </c>
      <c r="BX1192">
        <f>VLOOKUP(Table3[[#This Row],[Reference]],metron,16,FALSE)</f>
        <v>8.9523612261806136</v>
      </c>
      <c r="BY1192">
        <f>VLOOKUP(Table3[[#This Row],[Reference]],metron,17,FALSE)</f>
        <v>6.3083121289228163</v>
      </c>
      <c r="BZ1192">
        <f>VLOOKUP(Table3[[#This Row],[Reference]],metron,18,FALSE)</f>
        <v>3.7757524374735061</v>
      </c>
      <c r="CA1192">
        <f>VLOOKUP(Table3[[#This Row],[Reference]],metron,19,FALSE)</f>
        <v>7.9071872494443642</v>
      </c>
      <c r="CB1192">
        <f>VLOOKUP(Table3[[#This Row],[Reference]],metron,20,FALSE)</f>
        <v>5.1766087887071075</v>
      </c>
      <c r="CC1192">
        <f>VLOOKUP(Table3[[#This Row],[Reference]],metron,21,FALSE)</f>
        <v>12.634239592183521</v>
      </c>
      <c r="CD1192">
        <f>VLOOKUP(Table3[[#This Row],[Reference]],metron,22,FALSE)</f>
        <v>13.597706032285471</v>
      </c>
      <c r="CE1192">
        <f>VLOOKUP(Table3[[#This Row],[Reference]],metron,23,FALSE)</f>
        <v>1.365400161681487</v>
      </c>
      <c r="CF1192">
        <f>VLOOKUP(Table3[[#This Row],[Reference]],metron,24,FALSE)</f>
        <v>1.963621665319321</v>
      </c>
      <c r="CG1192">
        <f>VLOOKUP(Table3[[#This Row],[Reference]],metron,25,FALSE)</f>
        <v>7.1544058205335492E-2</v>
      </c>
      <c r="CH1192">
        <f>VLOOKUP(Table3[[#This Row],[Reference]],metron,26,FALSE)</f>
        <v>0.1216653193209378</v>
      </c>
    </row>
    <row r="1193" spans="1:86" hidden="1" x14ac:dyDescent="0.45">
      <c r="A1193">
        <v>1651424400</v>
      </c>
      <c r="B1193" t="s">
        <v>1738</v>
      </c>
      <c r="C1193" t="s">
        <v>64</v>
      </c>
      <c r="D1193" t="s">
        <v>65</v>
      </c>
      <c r="E1193" t="s">
        <v>682</v>
      </c>
      <c r="F1193" t="s">
        <v>693</v>
      </c>
      <c r="G1193" t="s">
        <v>673</v>
      </c>
      <c r="H1193">
        <v>17</v>
      </c>
      <c r="I1193">
        <v>1.5</v>
      </c>
      <c r="J1193">
        <v>1.56</v>
      </c>
      <c r="K1193">
        <v>1.58</v>
      </c>
      <c r="L1193">
        <v>1.42</v>
      </c>
      <c r="M1193">
        <v>2</v>
      </c>
      <c r="N1193">
        <v>0</v>
      </c>
      <c r="O1193">
        <v>2</v>
      </c>
      <c r="P1193">
        <v>0</v>
      </c>
      <c r="Q1193">
        <v>0</v>
      </c>
      <c r="R1193">
        <v>0</v>
      </c>
      <c r="S1193" t="s">
        <v>1739</v>
      </c>
      <c r="U1193">
        <v>6</v>
      </c>
      <c r="V1193">
        <v>6</v>
      </c>
      <c r="W1193">
        <v>3</v>
      </c>
      <c r="X1193">
        <v>0</v>
      </c>
      <c r="Y1193">
        <v>2</v>
      </c>
      <c r="Z1193">
        <v>0</v>
      </c>
      <c r="AA1193">
        <v>2</v>
      </c>
      <c r="AB1193">
        <v>1</v>
      </c>
      <c r="AC1193">
        <v>0</v>
      </c>
      <c r="AD1193">
        <v>2</v>
      </c>
      <c r="AE1193">
        <v>14</v>
      </c>
      <c r="AF1193">
        <v>12</v>
      </c>
      <c r="AG1193">
        <v>7</v>
      </c>
      <c r="AH1193">
        <v>3</v>
      </c>
      <c r="AI1193">
        <v>7</v>
      </c>
      <c r="AJ1193">
        <v>9</v>
      </c>
      <c r="AK1193">
        <v>9</v>
      </c>
      <c r="AL1193">
        <v>11</v>
      </c>
      <c r="AM1193">
        <v>44</v>
      </c>
      <c r="AN1193">
        <v>56</v>
      </c>
      <c r="AO1193">
        <v>1.55</v>
      </c>
      <c r="AP1193">
        <v>1.32</v>
      </c>
      <c r="AQ1193">
        <v>2.61</v>
      </c>
      <c r="AR1193">
        <v>51</v>
      </c>
      <c r="AS1193">
        <v>75</v>
      </c>
      <c r="AT1193">
        <v>57</v>
      </c>
      <c r="AU1193">
        <v>30</v>
      </c>
      <c r="AV1193">
        <v>9</v>
      </c>
      <c r="AW1193">
        <v>36</v>
      </c>
      <c r="AX1193">
        <v>66</v>
      </c>
      <c r="AY1193">
        <v>47</v>
      </c>
      <c r="AZ1193">
        <v>81</v>
      </c>
      <c r="BA1193">
        <v>10.66</v>
      </c>
      <c r="BB1193">
        <v>4.55</v>
      </c>
      <c r="BC1193">
        <v>2.6</v>
      </c>
      <c r="BD1193">
        <v>3.25</v>
      </c>
      <c r="BE1193">
        <v>2.57</v>
      </c>
      <c r="BF1193">
        <f>(1/BC1193+1/BD1193+1/BE1193-1)/3</f>
        <v>2.7137583557816997E-2</v>
      </c>
      <c r="BG1193">
        <f>1/Table3[[#This Row],[odds_ft_home_team_win]]-Table3[[#This Row],[Margin/3]]</f>
        <v>0.3574778010575676</v>
      </c>
      <c r="BH1193">
        <f>1/Table3[[#This Row],[odds_ft_draw]]-Table3[[#This Row],[Margin/3]]</f>
        <v>0.28055472413449073</v>
      </c>
      <c r="BI1193">
        <f>1/Table3[[#This Row],[odds_ft_away_team_win]]-Table3[[#This Row],[Margin/3]]</f>
        <v>0.36196747480794178</v>
      </c>
      <c r="BJ1193">
        <f>MROUND(Table3[[#This Row],[ProbH]]*100,2)/100</f>
        <v>0.36</v>
      </c>
      <c r="BK1193">
        <v>1.3</v>
      </c>
      <c r="BL1193">
        <v>1.98</v>
      </c>
      <c r="BM1193">
        <v>3.27</v>
      </c>
      <c r="BN1193">
        <v>6.25</v>
      </c>
      <c r="BO1193">
        <v>1.7</v>
      </c>
      <c r="BP1193">
        <v>2.0299999999999998</v>
      </c>
      <c r="BQ1193" t="s">
        <v>675</v>
      </c>
      <c r="BR1193">
        <f>VLOOKUP(Table3[[#This Row],[Reference]],metron,10,FALSE)</f>
        <v>2.5110350525197691</v>
      </c>
      <c r="BS1193">
        <f>VLOOKUP(Table3[[#This Row],[Reference]],metron,11,FALSE)</f>
        <v>1.269326094653606</v>
      </c>
      <c r="BT1193">
        <f>VLOOKUP(Table3[[#This Row],[Reference]],metron,12,FALSE)</f>
        <v>1.2417089578661631</v>
      </c>
      <c r="BU1193">
        <f>VLOOKUP(Table3[[#This Row],[Reference]],metron,13,FALSE)</f>
        <v>0.56586402266288949</v>
      </c>
      <c r="BV1193">
        <f>VLOOKUP(Table3[[#This Row],[Reference]],metron,14,FALSE)</f>
        <v>0.55158168083097259</v>
      </c>
      <c r="BW1193">
        <f>VLOOKUP(Table3[[#This Row],[Reference]],metron,15,FALSE)</f>
        <v>11.49400826446281</v>
      </c>
      <c r="BX1193">
        <f>VLOOKUP(Table3[[#This Row],[Reference]],metron,16,FALSE)</f>
        <v>10.507231404958681</v>
      </c>
      <c r="BY1193">
        <f>VLOOKUP(Table3[[#This Row],[Reference]],metron,17,FALSE)</f>
        <v>4.9238790406673623</v>
      </c>
      <c r="BZ1193">
        <f>VLOOKUP(Table3[[#This Row],[Reference]],metron,18,FALSE)</f>
        <v>4.6296141814389991</v>
      </c>
      <c r="CA1193">
        <f>VLOOKUP(Table3[[#This Row],[Reference]],metron,19,FALSE)</f>
        <v>6.5701292237954476</v>
      </c>
      <c r="CB1193">
        <f>VLOOKUP(Table3[[#This Row],[Reference]],metron,20,FALSE)</f>
        <v>5.8776172235196817</v>
      </c>
      <c r="CC1193">
        <f>VLOOKUP(Table3[[#This Row],[Reference]],metron,21,FALSE)</f>
        <v>12.798739495798319</v>
      </c>
      <c r="CD1193">
        <f>VLOOKUP(Table3[[#This Row],[Reference]],metron,22,FALSE)</f>
        <v>12.98844537815126</v>
      </c>
      <c r="CE1193">
        <f>VLOOKUP(Table3[[#This Row],[Reference]],metron,23,FALSE)</f>
        <v>1.604928297313674</v>
      </c>
      <c r="CF1193">
        <f>VLOOKUP(Table3[[#This Row],[Reference]],metron,24,FALSE)</f>
        <v>1.791961219955565</v>
      </c>
      <c r="CG1193">
        <f>VLOOKUP(Table3[[#This Row],[Reference]],metron,25,FALSE)</f>
        <v>8.887093516461321E-2</v>
      </c>
      <c r="CH1193">
        <f>VLOOKUP(Table3[[#This Row],[Reference]],metron,26,FALSE)</f>
        <v>0.11694607150070691</v>
      </c>
    </row>
    <row r="1194" spans="1:86" hidden="1" x14ac:dyDescent="0.45">
      <c r="A1194">
        <v>1651438800</v>
      </c>
      <c r="B1194" t="s">
        <v>1740</v>
      </c>
      <c r="C1194" t="s">
        <v>64</v>
      </c>
      <c r="D1194" t="s">
        <v>65</v>
      </c>
      <c r="E1194" t="s">
        <v>688</v>
      </c>
      <c r="F1194" t="s">
        <v>672</v>
      </c>
      <c r="G1194" t="s">
        <v>65</v>
      </c>
      <c r="H1194">
        <v>17</v>
      </c>
      <c r="I1194">
        <v>1.19</v>
      </c>
      <c r="J1194">
        <v>1</v>
      </c>
      <c r="K1194">
        <v>1.1100000000000001</v>
      </c>
      <c r="L1194">
        <v>1.1100000000000001</v>
      </c>
      <c r="M1194">
        <v>1</v>
      </c>
      <c r="N1194">
        <v>3</v>
      </c>
      <c r="O1194">
        <v>4</v>
      </c>
      <c r="P1194">
        <v>0</v>
      </c>
      <c r="Q1194">
        <v>0</v>
      </c>
      <c r="R1194">
        <v>0</v>
      </c>
      <c r="S1194">
        <v>48</v>
      </c>
      <c r="T1194" t="s">
        <v>1741</v>
      </c>
      <c r="U1194">
        <v>1</v>
      </c>
      <c r="V1194">
        <v>3</v>
      </c>
      <c r="W1194">
        <v>1</v>
      </c>
      <c r="X1194">
        <v>0</v>
      </c>
      <c r="Y1194">
        <v>1</v>
      </c>
      <c r="Z1194">
        <v>0</v>
      </c>
      <c r="AA1194">
        <v>1</v>
      </c>
      <c r="AB1194">
        <v>0</v>
      </c>
      <c r="AC1194">
        <v>0</v>
      </c>
      <c r="AD1194">
        <v>1</v>
      </c>
      <c r="AE1194">
        <v>21</v>
      </c>
      <c r="AF1194">
        <v>14</v>
      </c>
      <c r="AG1194">
        <v>10</v>
      </c>
      <c r="AH1194">
        <v>9</v>
      </c>
      <c r="AI1194">
        <v>11</v>
      </c>
      <c r="AJ1194">
        <v>5</v>
      </c>
      <c r="AK1194">
        <v>13</v>
      </c>
      <c r="AL1194">
        <v>10</v>
      </c>
      <c r="AM1194">
        <v>63</v>
      </c>
      <c r="AN1194">
        <v>37</v>
      </c>
      <c r="AO1194">
        <v>2.34</v>
      </c>
      <c r="AP1194">
        <v>1.89</v>
      </c>
      <c r="AQ1194">
        <v>2.4300000000000002</v>
      </c>
      <c r="AR1194">
        <v>49</v>
      </c>
      <c r="AS1194">
        <v>70</v>
      </c>
      <c r="AT1194">
        <v>42</v>
      </c>
      <c r="AU1194">
        <v>19</v>
      </c>
      <c r="AV1194">
        <v>10</v>
      </c>
      <c r="AW1194">
        <v>22</v>
      </c>
      <c r="AX1194">
        <v>64</v>
      </c>
      <c r="AY1194">
        <v>39</v>
      </c>
      <c r="AZ1194">
        <v>88</v>
      </c>
      <c r="BA1194">
        <v>10.85</v>
      </c>
      <c r="BB1194">
        <v>5.44</v>
      </c>
      <c r="BC1194">
        <v>2.5</v>
      </c>
      <c r="BD1194">
        <v>3.1</v>
      </c>
      <c r="BE1194">
        <v>2.85</v>
      </c>
      <c r="BF1194">
        <f>(1/BC1194+1/BD1194+1/BE1194-1)/3</f>
        <v>2.4485946047915503E-2</v>
      </c>
      <c r="BG1194">
        <f>1/Table3[[#This Row],[odds_ft_home_team_win]]-Table3[[#This Row],[Margin/3]]</f>
        <v>0.37551405395208454</v>
      </c>
      <c r="BH1194">
        <f>1/Table3[[#This Row],[odds_ft_draw]]-Table3[[#This Row],[Margin/3]]</f>
        <v>0.29809469911337483</v>
      </c>
      <c r="BI1194">
        <f>1/Table3[[#This Row],[odds_ft_away_team_win]]-Table3[[#This Row],[Margin/3]]</f>
        <v>0.32639124693454064</v>
      </c>
      <c r="BJ1194">
        <f>MROUND(Table3[[#This Row],[ProbH]]*100,2)/100</f>
        <v>0.38</v>
      </c>
      <c r="BK1194">
        <v>1.35</v>
      </c>
      <c r="BL1194">
        <v>2.06</v>
      </c>
      <c r="BM1194">
        <v>3.68</v>
      </c>
      <c r="BN1194">
        <v>7.2</v>
      </c>
      <c r="BO1194">
        <v>1.81</v>
      </c>
      <c r="BP1194">
        <v>1.89</v>
      </c>
      <c r="BQ1194" t="s">
        <v>691</v>
      </c>
      <c r="BR1194">
        <f>VLOOKUP(Table3[[#This Row],[Reference]],metron,10,FALSE)</f>
        <v>2.4900895140664963</v>
      </c>
      <c r="BS1194">
        <f>VLOOKUP(Table3[[#This Row],[Reference]],metron,11,FALSE)</f>
        <v>1.330562659846547</v>
      </c>
      <c r="BT1194">
        <f>VLOOKUP(Table3[[#This Row],[Reference]],metron,12,FALSE)</f>
        <v>1.1595268542199491</v>
      </c>
      <c r="BU1194">
        <f>VLOOKUP(Table3[[#This Row],[Reference]],metron,13,FALSE)</f>
        <v>0.59053607588191415</v>
      </c>
      <c r="BV1194">
        <f>VLOOKUP(Table3[[#This Row],[Reference]],metron,14,FALSE)</f>
        <v>0.50069274219332838</v>
      </c>
      <c r="BW1194">
        <f>VLOOKUP(Table3[[#This Row],[Reference]],metron,15,FALSE)</f>
        <v>11.79715236686391</v>
      </c>
      <c r="BX1194">
        <f>VLOOKUP(Table3[[#This Row],[Reference]],metron,16,FALSE)</f>
        <v>10.317122781065089</v>
      </c>
      <c r="BY1194">
        <f>VLOOKUP(Table3[[#This Row],[Reference]],metron,17,FALSE)</f>
        <v>5.0637025966747622</v>
      </c>
      <c r="BZ1194">
        <f>VLOOKUP(Table3[[#This Row],[Reference]],metron,18,FALSE)</f>
        <v>4.4674014571268454</v>
      </c>
      <c r="CA1194">
        <f>VLOOKUP(Table3[[#This Row],[Reference]],metron,19,FALSE)</f>
        <v>6.7334497701891483</v>
      </c>
      <c r="CB1194">
        <f>VLOOKUP(Table3[[#This Row],[Reference]],metron,20,FALSE)</f>
        <v>5.849721323938244</v>
      </c>
      <c r="CC1194">
        <f>VLOOKUP(Table3[[#This Row],[Reference]],metron,21,FALSE)</f>
        <v>12.89644194756554</v>
      </c>
      <c r="CD1194">
        <f>VLOOKUP(Table3[[#This Row],[Reference]],metron,22,FALSE)</f>
        <v>13.3434456928839</v>
      </c>
      <c r="CE1194">
        <f>VLOOKUP(Table3[[#This Row],[Reference]],metron,23,FALSE)</f>
        <v>1.6144382124117971</v>
      </c>
      <c r="CF1194">
        <f>VLOOKUP(Table3[[#This Row],[Reference]],metron,24,FALSE)</f>
        <v>1.9032024606477289</v>
      </c>
      <c r="CG1194">
        <f>VLOOKUP(Table3[[#This Row],[Reference]],metron,25,FALSE)</f>
        <v>9.372172969060974E-2</v>
      </c>
      <c r="CH1194">
        <f>VLOOKUP(Table3[[#This Row],[Reference]],metron,26,FALSE)</f>
        <v>0.11669983716301791</v>
      </c>
    </row>
    <row r="1195" spans="1:86" hidden="1" x14ac:dyDescent="0.45">
      <c r="A1195">
        <v>1651453560</v>
      </c>
      <c r="B1195" t="s">
        <v>1742</v>
      </c>
      <c r="C1195" t="s">
        <v>64</v>
      </c>
      <c r="D1195" t="s">
        <v>65</v>
      </c>
      <c r="E1195" t="s">
        <v>667</v>
      </c>
      <c r="F1195" t="s">
        <v>705</v>
      </c>
      <c r="G1195" t="s">
        <v>760</v>
      </c>
      <c r="H1195">
        <v>17</v>
      </c>
      <c r="I1195">
        <v>1.58</v>
      </c>
      <c r="J1195">
        <v>1.31</v>
      </c>
      <c r="K1195">
        <v>1.55</v>
      </c>
      <c r="L1195">
        <v>1.29</v>
      </c>
      <c r="M1195">
        <v>4</v>
      </c>
      <c r="N1195">
        <v>4</v>
      </c>
      <c r="O1195">
        <v>8</v>
      </c>
      <c r="P1195">
        <v>6</v>
      </c>
      <c r="Q1195">
        <v>3</v>
      </c>
      <c r="R1195">
        <v>3</v>
      </c>
      <c r="S1195" t="s">
        <v>1743</v>
      </c>
      <c r="T1195" t="s">
        <v>1744</v>
      </c>
      <c r="U1195">
        <v>6</v>
      </c>
      <c r="V1195">
        <v>6</v>
      </c>
      <c r="W1195">
        <v>0</v>
      </c>
      <c r="X1195">
        <v>0</v>
      </c>
      <c r="Y1195">
        <v>2</v>
      </c>
      <c r="Z1195">
        <v>0</v>
      </c>
      <c r="AA1195">
        <v>0</v>
      </c>
      <c r="AB1195">
        <v>0</v>
      </c>
      <c r="AC1195">
        <v>1</v>
      </c>
      <c r="AD1195">
        <v>1</v>
      </c>
      <c r="AE1195">
        <v>25</v>
      </c>
      <c r="AF1195">
        <v>13</v>
      </c>
      <c r="AG1195">
        <v>11</v>
      </c>
      <c r="AH1195">
        <v>6</v>
      </c>
      <c r="AI1195">
        <v>14</v>
      </c>
      <c r="AJ1195">
        <v>7</v>
      </c>
      <c r="AK1195">
        <v>11</v>
      </c>
      <c r="AL1195">
        <v>20</v>
      </c>
      <c r="AM1195">
        <v>63</v>
      </c>
      <c r="AN1195">
        <v>37</v>
      </c>
      <c r="AO1195">
        <v>2.76</v>
      </c>
      <c r="AP1195">
        <v>1.46</v>
      </c>
      <c r="AQ1195">
        <v>2.36</v>
      </c>
      <c r="AR1195">
        <v>42</v>
      </c>
      <c r="AS1195">
        <v>75</v>
      </c>
      <c r="AT1195">
        <v>49</v>
      </c>
      <c r="AU1195">
        <v>15</v>
      </c>
      <c r="AV1195">
        <v>6</v>
      </c>
      <c r="AW1195">
        <v>26</v>
      </c>
      <c r="AX1195">
        <v>83</v>
      </c>
      <c r="AY1195">
        <v>32</v>
      </c>
      <c r="AZ1195">
        <v>75</v>
      </c>
      <c r="BA1195">
        <v>8.5500000000000007</v>
      </c>
      <c r="BB1195">
        <v>5.0599999999999996</v>
      </c>
      <c r="BC1195">
        <v>1.58</v>
      </c>
      <c r="BD1195">
        <v>4.0999999999999996</v>
      </c>
      <c r="BE1195">
        <v>5.2</v>
      </c>
      <c r="BF1195">
        <f>(1/BC1195+1/BD1195+1/BE1195-1)/3</f>
        <v>2.304050791238188E-2</v>
      </c>
      <c r="BG1195">
        <f>1/Table3[[#This Row],[odds_ft_home_team_win]]-Table3[[#This Row],[Margin/3]]</f>
        <v>0.60987088449268134</v>
      </c>
      <c r="BH1195">
        <f>1/Table3[[#This Row],[odds_ft_draw]]-Table3[[#This Row],[Margin/3]]</f>
        <v>0.22086193111200839</v>
      </c>
      <c r="BI1195">
        <f>1/Table3[[#This Row],[odds_ft_away_team_win]]-Table3[[#This Row],[Margin/3]]</f>
        <v>0.16926718439531041</v>
      </c>
      <c r="BJ1195">
        <f>MROUND(Table3[[#This Row],[ProbH]]*100,2)/100</f>
        <v>0.6</v>
      </c>
      <c r="BK1195">
        <v>1.22</v>
      </c>
      <c r="BL1195">
        <v>1.71</v>
      </c>
      <c r="BM1195">
        <v>2.85</v>
      </c>
      <c r="BN1195">
        <v>4.75</v>
      </c>
      <c r="BO1195">
        <v>1.8</v>
      </c>
      <c r="BP1195">
        <v>1.95</v>
      </c>
      <c r="BQ1195" t="s">
        <v>736</v>
      </c>
      <c r="BR1195">
        <f>VLOOKUP(Table3[[#This Row],[Reference]],metron,10,FALSE)</f>
        <v>2.7310090702947849</v>
      </c>
      <c r="BS1195">
        <f>VLOOKUP(Table3[[#This Row],[Reference]],metron,11,FALSE)</f>
        <v>1.841836734693878</v>
      </c>
      <c r="BT1195">
        <f>VLOOKUP(Table3[[#This Row],[Reference]],metron,12,FALSE)</f>
        <v>0.88917233560090703</v>
      </c>
      <c r="BU1195">
        <f>VLOOKUP(Table3[[#This Row],[Reference]],metron,13,FALSE)</f>
        <v>0.804822695035461</v>
      </c>
      <c r="BV1195">
        <f>VLOOKUP(Table3[[#This Row],[Reference]],metron,14,FALSE)</f>
        <v>0.38099290780141842</v>
      </c>
      <c r="BW1195">
        <f>VLOOKUP(Table3[[#This Row],[Reference]],metron,15,FALSE)</f>
        <v>14.25174825174825</v>
      </c>
      <c r="BX1195">
        <f>VLOOKUP(Table3[[#This Row],[Reference]],metron,16,FALSE)</f>
        <v>8.8316683316683324</v>
      </c>
      <c r="BY1195">
        <f>VLOOKUP(Table3[[#This Row],[Reference]],metron,17,FALSE)</f>
        <v>6.2901265822784813</v>
      </c>
      <c r="BZ1195">
        <f>VLOOKUP(Table3[[#This Row],[Reference]],metron,18,FALSE)</f>
        <v>3.6162025316455702</v>
      </c>
      <c r="CA1195">
        <f>VLOOKUP(Table3[[#This Row],[Reference]],metron,19,FALSE)</f>
        <v>7.9616216694697686</v>
      </c>
      <c r="CB1195">
        <f>VLOOKUP(Table3[[#This Row],[Reference]],metron,20,FALSE)</f>
        <v>5.2154658000227627</v>
      </c>
      <c r="CC1195">
        <f>VLOOKUP(Table3[[#This Row],[Reference]],metron,21,FALSE)</f>
        <v>12.444895886236671</v>
      </c>
      <c r="CD1195">
        <f>VLOOKUP(Table3[[#This Row],[Reference]],metron,22,FALSE)</f>
        <v>13.620619603859829</v>
      </c>
      <c r="CE1195">
        <f>VLOOKUP(Table3[[#This Row],[Reference]],metron,23,FALSE)</f>
        <v>1.406084017382907</v>
      </c>
      <c r="CF1195">
        <f>VLOOKUP(Table3[[#This Row],[Reference]],metron,24,FALSE)</f>
        <v>2.070980202800579</v>
      </c>
      <c r="CG1195">
        <f>VLOOKUP(Table3[[#This Row],[Reference]],metron,25,FALSE)</f>
        <v>6.1323032351521013E-2</v>
      </c>
      <c r="CH1195">
        <f>VLOOKUP(Table3[[#This Row],[Reference]],metron,26,FALSE)</f>
        <v>0.1313375181071946</v>
      </c>
    </row>
    <row r="1196" spans="1:86" hidden="1" x14ac:dyDescent="0.45">
      <c r="A1196">
        <v>1651963500</v>
      </c>
      <c r="B1196" t="s">
        <v>1745</v>
      </c>
      <c r="C1196" t="s">
        <v>64</v>
      </c>
      <c r="D1196" t="s">
        <v>65</v>
      </c>
      <c r="E1196" t="s">
        <v>671</v>
      </c>
      <c r="F1196" t="s">
        <v>660</v>
      </c>
      <c r="G1196" t="s">
        <v>735</v>
      </c>
      <c r="H1196" t="s">
        <v>65</v>
      </c>
      <c r="I1196">
        <v>1.37</v>
      </c>
      <c r="J1196">
        <v>1.26</v>
      </c>
      <c r="K1196">
        <v>1.37</v>
      </c>
      <c r="L1196">
        <v>1.26</v>
      </c>
      <c r="M1196">
        <v>1</v>
      </c>
      <c r="N1196">
        <v>1</v>
      </c>
      <c r="O1196">
        <v>2</v>
      </c>
      <c r="P1196">
        <v>0</v>
      </c>
      <c r="Q1196">
        <v>0</v>
      </c>
      <c r="R1196">
        <v>0</v>
      </c>
      <c r="S1196">
        <v>56</v>
      </c>
      <c r="T1196">
        <v>88</v>
      </c>
      <c r="U1196">
        <v>4</v>
      </c>
      <c r="V1196">
        <v>8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8</v>
      </c>
      <c r="AF1196">
        <v>13</v>
      </c>
      <c r="AG1196">
        <v>2</v>
      </c>
      <c r="AH1196">
        <v>10</v>
      </c>
      <c r="AI1196">
        <v>6</v>
      </c>
      <c r="AJ1196">
        <v>3</v>
      </c>
      <c r="AK1196">
        <v>3</v>
      </c>
      <c r="AL1196">
        <v>12</v>
      </c>
      <c r="AM1196">
        <v>50</v>
      </c>
      <c r="AN1196">
        <v>50</v>
      </c>
      <c r="AO1196">
        <v>0.91</v>
      </c>
      <c r="AP1196">
        <v>1.84</v>
      </c>
      <c r="AQ1196">
        <v>2.3199999999999998</v>
      </c>
      <c r="AR1196">
        <v>46</v>
      </c>
      <c r="AS1196">
        <v>66</v>
      </c>
      <c r="AT1196">
        <v>45</v>
      </c>
      <c r="AU1196">
        <v>18</v>
      </c>
      <c r="AV1196">
        <v>8</v>
      </c>
      <c r="AW1196">
        <v>30</v>
      </c>
      <c r="AX1196">
        <v>74</v>
      </c>
      <c r="AY1196">
        <v>35</v>
      </c>
      <c r="AZ1196">
        <v>71</v>
      </c>
      <c r="BA1196">
        <v>9.31</v>
      </c>
      <c r="BB1196">
        <v>5.07</v>
      </c>
      <c r="BC1196">
        <v>1.64</v>
      </c>
      <c r="BD1196">
        <v>3.75</v>
      </c>
      <c r="BE1196">
        <v>5.31</v>
      </c>
      <c r="BF1196">
        <f>(1/BC1196+1/BD1196+1/BE1196-1)/3</f>
        <v>2.1582227121706248E-2</v>
      </c>
      <c r="BG1196">
        <f>1/Table3[[#This Row],[odds_ft_home_team_win]]-Table3[[#This Row],[Margin/3]]</f>
        <v>0.58817387043926939</v>
      </c>
      <c r="BH1196">
        <f>1/Table3[[#This Row],[odds_ft_draw]]-Table3[[#This Row],[Margin/3]]</f>
        <v>0.24508443954496043</v>
      </c>
      <c r="BI1196">
        <f>1/Table3[[#This Row],[odds_ft_away_team_win]]-Table3[[#This Row],[Margin/3]]</f>
        <v>0.16674169001577024</v>
      </c>
      <c r="BJ1196">
        <f>MROUND(Table3[[#This Row],[ProbH]]*100,2)/100</f>
        <v>0.57999999999999996</v>
      </c>
      <c r="BK1196">
        <v>1.5</v>
      </c>
      <c r="BL1196">
        <v>1.97</v>
      </c>
      <c r="BM1196">
        <v>4.75</v>
      </c>
      <c r="BN1196">
        <v>10.5</v>
      </c>
      <c r="BO1196">
        <v>2.1</v>
      </c>
      <c r="BP1196">
        <v>1.68</v>
      </c>
      <c r="BQ1196" t="s">
        <v>770</v>
      </c>
      <c r="BR1196">
        <f>VLOOKUP(Table3[[#This Row],[Reference]],metron,10,FALSE)</f>
        <v>2.6362999299229148</v>
      </c>
      <c r="BS1196">
        <f>VLOOKUP(Table3[[#This Row],[Reference]],metron,11,FALSE)</f>
        <v>1.7619715019855171</v>
      </c>
      <c r="BT1196">
        <f>VLOOKUP(Table3[[#This Row],[Reference]],metron,12,FALSE)</f>
        <v>0.87432842793739785</v>
      </c>
      <c r="BU1196">
        <f>VLOOKUP(Table3[[#This Row],[Reference]],metron,13,FALSE)</f>
        <v>0.78411214953271025</v>
      </c>
      <c r="BV1196">
        <f>VLOOKUP(Table3[[#This Row],[Reference]],metron,14,FALSE)</f>
        <v>0.38060747663551397</v>
      </c>
      <c r="BW1196">
        <f>VLOOKUP(Table3[[#This Row],[Reference]],metron,15,FALSE)</f>
        <v>14.215499378367181</v>
      </c>
      <c r="BX1196">
        <f>VLOOKUP(Table3[[#This Row],[Reference]],metron,16,FALSE)</f>
        <v>8.9523612261806136</v>
      </c>
      <c r="BY1196">
        <f>VLOOKUP(Table3[[#This Row],[Reference]],metron,17,FALSE)</f>
        <v>6.3083121289228163</v>
      </c>
      <c r="BZ1196">
        <f>VLOOKUP(Table3[[#This Row],[Reference]],metron,18,FALSE)</f>
        <v>3.7757524374735061</v>
      </c>
      <c r="CA1196">
        <f>VLOOKUP(Table3[[#This Row],[Reference]],metron,19,FALSE)</f>
        <v>7.9071872494443642</v>
      </c>
      <c r="CB1196">
        <f>VLOOKUP(Table3[[#This Row],[Reference]],metron,20,FALSE)</f>
        <v>5.1766087887071075</v>
      </c>
      <c r="CC1196">
        <f>VLOOKUP(Table3[[#This Row],[Reference]],metron,21,FALSE)</f>
        <v>12.634239592183521</v>
      </c>
      <c r="CD1196">
        <f>VLOOKUP(Table3[[#This Row],[Reference]],metron,22,FALSE)</f>
        <v>13.597706032285471</v>
      </c>
      <c r="CE1196">
        <f>VLOOKUP(Table3[[#This Row],[Reference]],metron,23,FALSE)</f>
        <v>1.365400161681487</v>
      </c>
      <c r="CF1196">
        <f>VLOOKUP(Table3[[#This Row],[Reference]],metron,24,FALSE)</f>
        <v>1.963621665319321</v>
      </c>
      <c r="CG1196">
        <f>VLOOKUP(Table3[[#This Row],[Reference]],metron,25,FALSE)</f>
        <v>7.1544058205335492E-2</v>
      </c>
      <c r="CH1196">
        <f>VLOOKUP(Table3[[#This Row],[Reference]],metron,26,FALSE)</f>
        <v>0.1216653193209378</v>
      </c>
    </row>
    <row r="1197" spans="1:86" hidden="1" x14ac:dyDescent="0.45">
      <c r="A1197">
        <v>1651971960</v>
      </c>
      <c r="B1197" t="s">
        <v>1746</v>
      </c>
      <c r="C1197" t="s">
        <v>64</v>
      </c>
      <c r="D1197" t="s">
        <v>65</v>
      </c>
      <c r="E1197" t="s">
        <v>704</v>
      </c>
      <c r="F1197" t="s">
        <v>688</v>
      </c>
      <c r="G1197" t="s">
        <v>731</v>
      </c>
      <c r="H1197" t="s">
        <v>65</v>
      </c>
      <c r="I1197">
        <v>1.43</v>
      </c>
      <c r="J1197">
        <v>1.23</v>
      </c>
      <c r="K1197">
        <v>1.42</v>
      </c>
      <c r="L1197">
        <v>1.18</v>
      </c>
      <c r="M1197">
        <v>2</v>
      </c>
      <c r="N1197">
        <v>2</v>
      </c>
      <c r="O1197">
        <v>4</v>
      </c>
      <c r="P1197">
        <v>1</v>
      </c>
      <c r="Q1197">
        <v>1</v>
      </c>
      <c r="R1197">
        <v>0</v>
      </c>
      <c r="S1197" t="s">
        <v>1747</v>
      </c>
      <c r="T1197" t="s">
        <v>80</v>
      </c>
      <c r="U1197">
        <v>8</v>
      </c>
      <c r="V1197">
        <v>3</v>
      </c>
      <c r="W1197">
        <v>2</v>
      </c>
      <c r="X1197">
        <v>0</v>
      </c>
      <c r="Y1197">
        <v>2</v>
      </c>
      <c r="Z1197">
        <v>0</v>
      </c>
      <c r="AA1197">
        <v>0</v>
      </c>
      <c r="AB1197">
        <v>2</v>
      </c>
      <c r="AC1197">
        <v>1</v>
      </c>
      <c r="AD1197">
        <v>1</v>
      </c>
      <c r="AE1197">
        <v>20</v>
      </c>
      <c r="AF1197">
        <v>9</v>
      </c>
      <c r="AG1197">
        <v>6</v>
      </c>
      <c r="AH1197">
        <v>3</v>
      </c>
      <c r="AI1197">
        <v>14</v>
      </c>
      <c r="AJ1197">
        <v>6</v>
      </c>
      <c r="AK1197">
        <v>11</v>
      </c>
      <c r="AL1197">
        <v>10</v>
      </c>
      <c r="AM1197">
        <v>59</v>
      </c>
      <c r="AN1197">
        <v>41</v>
      </c>
      <c r="AO1197">
        <v>2.2000000000000002</v>
      </c>
      <c r="AP1197">
        <v>0.89</v>
      </c>
      <c r="AQ1197">
        <v>2.33</v>
      </c>
      <c r="AR1197">
        <v>46</v>
      </c>
      <c r="AS1197">
        <v>70</v>
      </c>
      <c r="AT1197">
        <v>41</v>
      </c>
      <c r="AU1197">
        <v>24</v>
      </c>
      <c r="AV1197">
        <v>7</v>
      </c>
      <c r="AW1197">
        <v>22</v>
      </c>
      <c r="AX1197">
        <v>61</v>
      </c>
      <c r="AY1197">
        <v>38</v>
      </c>
      <c r="AZ1197">
        <v>75</v>
      </c>
      <c r="BA1197">
        <v>9.01</v>
      </c>
      <c r="BB1197">
        <v>5.03</v>
      </c>
      <c r="BC1197">
        <v>1.5</v>
      </c>
      <c r="BD1197">
        <v>4</v>
      </c>
      <c r="BE1197">
        <v>6.5</v>
      </c>
      <c r="BF1197">
        <f>(1/BC1197+1/BD1197+1/BE1197-1)/3</f>
        <v>2.3504273504273494E-2</v>
      </c>
      <c r="BG1197">
        <f>1/Table3[[#This Row],[odds_ft_home_team_win]]-Table3[[#This Row],[Margin/3]]</f>
        <v>0.6431623931623931</v>
      </c>
      <c r="BH1197">
        <f>1/Table3[[#This Row],[odds_ft_draw]]-Table3[[#This Row],[Margin/3]]</f>
        <v>0.2264957264957265</v>
      </c>
      <c r="BI1197">
        <f>1/Table3[[#This Row],[odds_ft_away_team_win]]-Table3[[#This Row],[Margin/3]]</f>
        <v>0.13034188034188035</v>
      </c>
      <c r="BJ1197">
        <f>MROUND(Table3[[#This Row],[ProbH]]*100,2)/100</f>
        <v>0.64</v>
      </c>
      <c r="BK1197">
        <v>1.28</v>
      </c>
      <c r="BL1197">
        <v>1.91</v>
      </c>
      <c r="BM1197">
        <v>3.3</v>
      </c>
      <c r="BN1197">
        <v>6.25</v>
      </c>
      <c r="BO1197">
        <v>1.95</v>
      </c>
      <c r="BP1197">
        <v>1.8</v>
      </c>
      <c r="BQ1197" t="s">
        <v>1255</v>
      </c>
      <c r="BR1197">
        <f>VLOOKUP(Table3[[#This Row],[Reference]],metron,10,FALSE)</f>
        <v>2.8343749999999996</v>
      </c>
      <c r="BS1197">
        <f>VLOOKUP(Table3[[#This Row],[Reference]],metron,11,FALSE)</f>
        <v>1.980803571428571</v>
      </c>
      <c r="BT1197">
        <f>VLOOKUP(Table3[[#This Row],[Reference]],metron,12,FALSE)</f>
        <v>0.85357142857142854</v>
      </c>
      <c r="BU1197">
        <f>VLOOKUP(Table3[[#This Row],[Reference]],metron,13,FALSE)</f>
        <v>0.8683035714285714</v>
      </c>
      <c r="BV1197">
        <f>VLOOKUP(Table3[[#This Row],[Reference]],metron,14,FALSE)</f>
        <v>0.36607142857142849</v>
      </c>
      <c r="BW1197">
        <f>VLOOKUP(Table3[[#This Row],[Reference]],metron,15,FALSE)</f>
        <v>15.03980099502488</v>
      </c>
      <c r="BX1197">
        <f>VLOOKUP(Table3[[#This Row],[Reference]],metron,16,FALSE)</f>
        <v>8.6326699834162515</v>
      </c>
      <c r="BY1197">
        <f>VLOOKUP(Table3[[#This Row],[Reference]],metron,17,FALSE)</f>
        <v>6.5189234650967203</v>
      </c>
      <c r="BZ1197">
        <f>VLOOKUP(Table3[[#This Row],[Reference]],metron,18,FALSE)</f>
        <v>3.4507989907485279</v>
      </c>
      <c r="CA1197">
        <f>VLOOKUP(Table3[[#This Row],[Reference]],metron,19,FALSE)</f>
        <v>8.5208775299281605</v>
      </c>
      <c r="CB1197">
        <f>VLOOKUP(Table3[[#This Row],[Reference]],metron,20,FALSE)</f>
        <v>5.181870992667724</v>
      </c>
      <c r="CC1197">
        <f>VLOOKUP(Table3[[#This Row],[Reference]],metron,21,FALSE)</f>
        <v>12.48566610455312</v>
      </c>
      <c r="CD1197">
        <f>VLOOKUP(Table3[[#This Row],[Reference]],metron,22,FALSE)</f>
        <v>13.573355817875211</v>
      </c>
      <c r="CE1197">
        <f>VLOOKUP(Table3[[#This Row],[Reference]],metron,23,FALSE)</f>
        <v>1.395273023634882</v>
      </c>
      <c r="CF1197">
        <f>VLOOKUP(Table3[[#This Row],[Reference]],metron,24,FALSE)</f>
        <v>2.0586797066014668</v>
      </c>
      <c r="CG1197">
        <f>VLOOKUP(Table3[[#This Row],[Reference]],metron,25,FALSE)</f>
        <v>6.8459657701711488E-2</v>
      </c>
      <c r="CH1197">
        <f>VLOOKUP(Table3[[#This Row],[Reference]],metron,26,FALSE)</f>
        <v>0.12713936430317849</v>
      </c>
    </row>
    <row r="1198" spans="1:86" hidden="1" x14ac:dyDescent="0.45">
      <c r="A1198">
        <v>1652047200</v>
      </c>
      <c r="B1198" t="s">
        <v>1748</v>
      </c>
      <c r="C1198" t="s">
        <v>64</v>
      </c>
      <c r="D1198" t="s">
        <v>65</v>
      </c>
      <c r="E1198" t="s">
        <v>700</v>
      </c>
      <c r="F1198" t="s">
        <v>699</v>
      </c>
      <c r="G1198" t="s">
        <v>678</v>
      </c>
      <c r="H1198" t="s">
        <v>65</v>
      </c>
      <c r="I1198">
        <v>1.46</v>
      </c>
      <c r="J1198">
        <v>1.21</v>
      </c>
      <c r="K1198">
        <v>1.4</v>
      </c>
      <c r="L1198">
        <v>1.2</v>
      </c>
      <c r="M1198">
        <v>2</v>
      </c>
      <c r="N1198">
        <v>2</v>
      </c>
      <c r="O1198">
        <v>4</v>
      </c>
      <c r="P1198">
        <v>3</v>
      </c>
      <c r="Q1198">
        <v>2</v>
      </c>
      <c r="R1198">
        <v>1</v>
      </c>
      <c r="S1198" t="s">
        <v>1749</v>
      </c>
      <c r="T1198" t="s">
        <v>1750</v>
      </c>
      <c r="U1198">
        <v>3</v>
      </c>
      <c r="V1198">
        <v>8</v>
      </c>
      <c r="W1198">
        <v>5</v>
      </c>
      <c r="X1198">
        <v>1</v>
      </c>
      <c r="Y1198">
        <v>1</v>
      </c>
      <c r="Z1198">
        <v>0</v>
      </c>
      <c r="AA1198">
        <v>1</v>
      </c>
      <c r="AB1198">
        <v>5</v>
      </c>
      <c r="AC1198">
        <v>1</v>
      </c>
      <c r="AD1198">
        <v>0</v>
      </c>
      <c r="AE1198">
        <v>13</v>
      </c>
      <c r="AF1198">
        <v>24</v>
      </c>
      <c r="AG1198">
        <v>5</v>
      </c>
      <c r="AH1198">
        <v>7</v>
      </c>
      <c r="AI1198">
        <v>8</v>
      </c>
      <c r="AJ1198">
        <v>17</v>
      </c>
      <c r="AK1198">
        <v>12</v>
      </c>
      <c r="AL1198">
        <v>8</v>
      </c>
      <c r="AM1198">
        <v>47</v>
      </c>
      <c r="AN1198">
        <v>53</v>
      </c>
      <c r="AO1198">
        <v>1.31</v>
      </c>
      <c r="AP1198">
        <v>2.33</v>
      </c>
      <c r="AQ1198">
        <v>2.42</v>
      </c>
      <c r="AR1198">
        <v>54</v>
      </c>
      <c r="AS1198">
        <v>78</v>
      </c>
      <c r="AT1198">
        <v>43</v>
      </c>
      <c r="AU1198">
        <v>19</v>
      </c>
      <c r="AV1198">
        <v>3</v>
      </c>
      <c r="AW1198">
        <v>33</v>
      </c>
      <c r="AX1198">
        <v>67</v>
      </c>
      <c r="AY1198">
        <v>40</v>
      </c>
      <c r="AZ1198">
        <v>76</v>
      </c>
      <c r="BA1198">
        <v>7.44</v>
      </c>
      <c r="BB1198">
        <v>6.08</v>
      </c>
      <c r="BC1198">
        <v>2.06</v>
      </c>
      <c r="BD1198">
        <v>3.35</v>
      </c>
      <c r="BE1198">
        <v>3.35</v>
      </c>
      <c r="BF1198">
        <f>(1/BC1198+1/BD1198+1/BE1198-1)/3</f>
        <v>2.7483939525672591E-2</v>
      </c>
      <c r="BG1198">
        <f>1/Table3[[#This Row],[odds_ft_home_team_win]]-Table3[[#This Row],[Margin/3]]</f>
        <v>0.45795295367821093</v>
      </c>
      <c r="BH1198">
        <f>1/Table3[[#This Row],[odds_ft_draw]]-Table3[[#This Row],[Margin/3]]</f>
        <v>0.27102352316089456</v>
      </c>
      <c r="BI1198">
        <f>1/Table3[[#This Row],[odds_ft_away_team_win]]-Table3[[#This Row],[Margin/3]]</f>
        <v>0.27102352316089456</v>
      </c>
      <c r="BJ1198">
        <f>MROUND(Table3[[#This Row],[ProbH]]*100,2)/100</f>
        <v>0.46</v>
      </c>
      <c r="BK1198">
        <v>0</v>
      </c>
      <c r="BL1198">
        <v>2.0699999999999998</v>
      </c>
      <c r="BM1198">
        <v>0</v>
      </c>
      <c r="BN1198">
        <v>0</v>
      </c>
      <c r="BO1198">
        <v>0</v>
      </c>
      <c r="BP1198">
        <v>0</v>
      </c>
      <c r="BQ1198" t="s">
        <v>711</v>
      </c>
      <c r="BR1198">
        <f>VLOOKUP(Table3[[#This Row],[Reference]],metron,10,FALSE)</f>
        <v>2.5405629139072849</v>
      </c>
      <c r="BS1198">
        <f>VLOOKUP(Table3[[#This Row],[Reference]],metron,11,FALSE)</f>
        <v>1.4888836329233679</v>
      </c>
      <c r="BT1198">
        <f>VLOOKUP(Table3[[#This Row],[Reference]],metron,12,FALSE)</f>
        <v>1.0516792809839171</v>
      </c>
      <c r="BU1198">
        <f>VLOOKUP(Table3[[#This Row],[Reference]],metron,13,FALSE)</f>
        <v>0.64581362346263005</v>
      </c>
      <c r="BV1198">
        <f>VLOOKUP(Table3[[#This Row],[Reference]],metron,14,FALSE)</f>
        <v>0.45364238410596031</v>
      </c>
      <c r="BW1198">
        <f>VLOOKUP(Table3[[#This Row],[Reference]],metron,15,FALSE)</f>
        <v>12.686892177589851</v>
      </c>
      <c r="BX1198">
        <f>VLOOKUP(Table3[[#This Row],[Reference]],metron,16,FALSE)</f>
        <v>9.8059196617336148</v>
      </c>
      <c r="BY1198">
        <f>VLOOKUP(Table3[[#This Row],[Reference]],metron,17,FALSE)</f>
        <v>5.3198121263877027</v>
      </c>
      <c r="BZ1198">
        <f>VLOOKUP(Table3[[#This Row],[Reference]],metron,18,FALSE)</f>
        <v>4.0954312553373189</v>
      </c>
      <c r="CA1198">
        <f>VLOOKUP(Table3[[#This Row],[Reference]],metron,19,FALSE)</f>
        <v>7.3670800512021479</v>
      </c>
      <c r="CB1198">
        <f>VLOOKUP(Table3[[#This Row],[Reference]],metron,20,FALSE)</f>
        <v>5.710488406396296</v>
      </c>
      <c r="CC1198">
        <f>VLOOKUP(Table3[[#This Row],[Reference]],metron,21,FALSE)</f>
        <v>13.0488908033599</v>
      </c>
      <c r="CD1198">
        <f>VLOOKUP(Table3[[#This Row],[Reference]],metron,22,FALSE)</f>
        <v>13.714839543398661</v>
      </c>
      <c r="CE1198">
        <f>VLOOKUP(Table3[[#This Row],[Reference]],metron,23,FALSE)</f>
        <v>1.567523459812322</v>
      </c>
      <c r="CF1198">
        <f>VLOOKUP(Table3[[#This Row],[Reference]],metron,24,FALSE)</f>
        <v>1.951040391676867</v>
      </c>
      <c r="CG1198">
        <f>VLOOKUP(Table3[[#This Row],[Reference]],metron,25,FALSE)</f>
        <v>8.3027335781313744E-2</v>
      </c>
      <c r="CH1198">
        <f>VLOOKUP(Table3[[#This Row],[Reference]],metron,26,FALSE)</f>
        <v>0.13117095063239501</v>
      </c>
    </row>
    <row r="1199" spans="1:86" hidden="1" x14ac:dyDescent="0.45">
      <c r="A1199">
        <v>1652055300</v>
      </c>
      <c r="B1199" t="s">
        <v>1751</v>
      </c>
      <c r="C1199" t="s">
        <v>64</v>
      </c>
      <c r="D1199" t="s">
        <v>65</v>
      </c>
      <c r="E1199" t="s">
        <v>666</v>
      </c>
      <c r="F1199" t="s">
        <v>682</v>
      </c>
      <c r="G1199" t="s">
        <v>743</v>
      </c>
      <c r="H1199" t="s">
        <v>65</v>
      </c>
      <c r="I1199">
        <v>1.4</v>
      </c>
      <c r="J1199">
        <v>1.36</v>
      </c>
      <c r="K1199">
        <v>1.39</v>
      </c>
      <c r="L1199">
        <v>1.33</v>
      </c>
      <c r="M1199">
        <v>4</v>
      </c>
      <c r="N1199">
        <v>1</v>
      </c>
      <c r="O1199">
        <v>5</v>
      </c>
      <c r="P1199">
        <v>2</v>
      </c>
      <c r="Q1199">
        <v>1</v>
      </c>
      <c r="R1199">
        <v>1</v>
      </c>
      <c r="S1199" t="s">
        <v>1752</v>
      </c>
      <c r="T1199">
        <v>19</v>
      </c>
      <c r="U1199">
        <v>2</v>
      </c>
      <c r="V1199">
        <v>5</v>
      </c>
      <c r="W1199">
        <v>3</v>
      </c>
      <c r="X1199">
        <v>0</v>
      </c>
      <c r="Y1199">
        <v>3</v>
      </c>
      <c r="Z1199">
        <v>0</v>
      </c>
      <c r="AA1199">
        <v>1</v>
      </c>
      <c r="AB1199">
        <v>2</v>
      </c>
      <c r="AC1199">
        <v>1</v>
      </c>
      <c r="AD1199">
        <v>2</v>
      </c>
      <c r="AE1199">
        <v>11</v>
      </c>
      <c r="AF1199">
        <v>6</v>
      </c>
      <c r="AG1199">
        <v>9</v>
      </c>
      <c r="AH1199">
        <v>2</v>
      </c>
      <c r="AI1199">
        <v>2</v>
      </c>
      <c r="AJ1199">
        <v>4</v>
      </c>
      <c r="AK1199">
        <v>10</v>
      </c>
      <c r="AL1199">
        <v>15</v>
      </c>
      <c r="AM1199">
        <v>48</v>
      </c>
      <c r="AN1199">
        <v>52</v>
      </c>
      <c r="AO1199">
        <v>1.57</v>
      </c>
      <c r="AP1199">
        <v>0.72</v>
      </c>
      <c r="AQ1199">
        <v>2.29</v>
      </c>
      <c r="AR1199">
        <v>49</v>
      </c>
      <c r="AS1199">
        <v>66</v>
      </c>
      <c r="AT1199">
        <v>48</v>
      </c>
      <c r="AU1199">
        <v>26</v>
      </c>
      <c r="AV1199">
        <v>6</v>
      </c>
      <c r="AW1199">
        <v>31</v>
      </c>
      <c r="AX1199">
        <v>60</v>
      </c>
      <c r="AY1199">
        <v>44</v>
      </c>
      <c r="AZ1199">
        <v>76</v>
      </c>
      <c r="BA1199">
        <v>9.0299999999999994</v>
      </c>
      <c r="BB1199">
        <v>5.08</v>
      </c>
      <c r="BC1199">
        <v>2.0699999999999998</v>
      </c>
      <c r="BD1199">
        <v>3.28</v>
      </c>
      <c r="BE1199">
        <v>3.55</v>
      </c>
      <c r="BF1199">
        <f>(1/BC1199+1/BD1199+1/BE1199-1)/3</f>
        <v>2.3219992355057267E-2</v>
      </c>
      <c r="BG1199">
        <f>1/Table3[[#This Row],[odds_ft_home_team_win]]-Table3[[#This Row],[Margin/3]]</f>
        <v>0.45987179508455628</v>
      </c>
      <c r="BH1199">
        <f>1/Table3[[#This Row],[odds_ft_draw]]-Table3[[#This Row],[Margin/3]]</f>
        <v>0.28165805642543051</v>
      </c>
      <c r="BI1199">
        <f>1/Table3[[#This Row],[odds_ft_away_team_win]]-Table3[[#This Row],[Margin/3]]</f>
        <v>0.25847014849001315</v>
      </c>
      <c r="BJ1199">
        <f>MROUND(Table3[[#This Row],[ProbH]]*100,2)/100</f>
        <v>0.46</v>
      </c>
      <c r="BK1199">
        <v>1.32</v>
      </c>
      <c r="BL1199">
        <v>2</v>
      </c>
      <c r="BM1199">
        <v>3.42</v>
      </c>
      <c r="BN1199">
        <v>6.6</v>
      </c>
      <c r="BO1199">
        <v>1.75</v>
      </c>
      <c r="BP1199">
        <v>2</v>
      </c>
      <c r="BQ1199" t="s">
        <v>669</v>
      </c>
      <c r="BR1199">
        <f>VLOOKUP(Table3[[#This Row],[Reference]],metron,10,FALSE)</f>
        <v>2.5405629139072849</v>
      </c>
      <c r="BS1199">
        <f>VLOOKUP(Table3[[#This Row],[Reference]],metron,11,FALSE)</f>
        <v>1.4888836329233679</v>
      </c>
      <c r="BT1199">
        <f>VLOOKUP(Table3[[#This Row],[Reference]],metron,12,FALSE)</f>
        <v>1.0516792809839171</v>
      </c>
      <c r="BU1199">
        <f>VLOOKUP(Table3[[#This Row],[Reference]],metron,13,FALSE)</f>
        <v>0.64581362346263005</v>
      </c>
      <c r="BV1199">
        <f>VLOOKUP(Table3[[#This Row],[Reference]],metron,14,FALSE)</f>
        <v>0.45364238410596031</v>
      </c>
      <c r="BW1199">
        <f>VLOOKUP(Table3[[#This Row],[Reference]],metron,15,FALSE)</f>
        <v>12.686892177589851</v>
      </c>
      <c r="BX1199">
        <f>VLOOKUP(Table3[[#This Row],[Reference]],metron,16,FALSE)</f>
        <v>9.8059196617336148</v>
      </c>
      <c r="BY1199">
        <f>VLOOKUP(Table3[[#This Row],[Reference]],metron,17,FALSE)</f>
        <v>5.3198121263877027</v>
      </c>
      <c r="BZ1199">
        <f>VLOOKUP(Table3[[#This Row],[Reference]],metron,18,FALSE)</f>
        <v>4.0954312553373189</v>
      </c>
      <c r="CA1199">
        <f>VLOOKUP(Table3[[#This Row],[Reference]],metron,19,FALSE)</f>
        <v>7.3670800512021479</v>
      </c>
      <c r="CB1199">
        <f>VLOOKUP(Table3[[#This Row],[Reference]],metron,20,FALSE)</f>
        <v>5.710488406396296</v>
      </c>
      <c r="CC1199">
        <f>VLOOKUP(Table3[[#This Row],[Reference]],metron,21,FALSE)</f>
        <v>13.0488908033599</v>
      </c>
      <c r="CD1199">
        <f>VLOOKUP(Table3[[#This Row],[Reference]],metron,22,FALSE)</f>
        <v>13.714839543398661</v>
      </c>
      <c r="CE1199">
        <f>VLOOKUP(Table3[[#This Row],[Reference]],metron,23,FALSE)</f>
        <v>1.567523459812322</v>
      </c>
      <c r="CF1199">
        <f>VLOOKUP(Table3[[#This Row],[Reference]],metron,24,FALSE)</f>
        <v>1.951040391676867</v>
      </c>
      <c r="CG1199">
        <f>VLOOKUP(Table3[[#This Row],[Reference]],metron,25,FALSE)</f>
        <v>8.3027335781313744E-2</v>
      </c>
      <c r="CH1199">
        <f>VLOOKUP(Table3[[#This Row],[Reference]],metron,26,FALSE)</f>
        <v>0.13117095063239501</v>
      </c>
    </row>
    <row r="1200" spans="1:86" hidden="1" x14ac:dyDescent="0.45">
      <c r="A1200">
        <v>1652313600</v>
      </c>
      <c r="B1200" t="s">
        <v>1753</v>
      </c>
      <c r="C1200" t="s">
        <v>64</v>
      </c>
      <c r="D1200" t="s">
        <v>65</v>
      </c>
      <c r="E1200" t="s">
        <v>688</v>
      </c>
      <c r="F1200" t="s">
        <v>693</v>
      </c>
      <c r="G1200" t="s">
        <v>684</v>
      </c>
      <c r="H1200" t="s">
        <v>65</v>
      </c>
      <c r="I1200">
        <v>1.22</v>
      </c>
      <c r="J1200">
        <v>1.65</v>
      </c>
      <c r="K1200">
        <v>1.18</v>
      </c>
      <c r="L1200">
        <v>1.65</v>
      </c>
      <c r="M1200">
        <v>2</v>
      </c>
      <c r="N1200">
        <v>2</v>
      </c>
      <c r="O1200">
        <v>4</v>
      </c>
      <c r="P1200">
        <v>2</v>
      </c>
      <c r="Q1200">
        <v>1</v>
      </c>
      <c r="R1200">
        <v>1</v>
      </c>
      <c r="S1200" t="s">
        <v>103</v>
      </c>
      <c r="T1200" t="s">
        <v>1754</v>
      </c>
      <c r="U1200">
        <v>7</v>
      </c>
      <c r="V1200">
        <v>5</v>
      </c>
      <c r="W1200">
        <v>2</v>
      </c>
      <c r="X1200">
        <v>0</v>
      </c>
      <c r="Y1200">
        <v>3</v>
      </c>
      <c r="Z1200">
        <v>0</v>
      </c>
      <c r="AA1200">
        <v>1</v>
      </c>
      <c r="AB1200">
        <v>1</v>
      </c>
      <c r="AC1200">
        <v>2</v>
      </c>
      <c r="AD1200">
        <v>1</v>
      </c>
      <c r="AE1200">
        <v>14</v>
      </c>
      <c r="AF1200">
        <v>8</v>
      </c>
      <c r="AG1200">
        <v>8</v>
      </c>
      <c r="AH1200">
        <v>6</v>
      </c>
      <c r="AI1200">
        <v>6</v>
      </c>
      <c r="AJ1200">
        <v>2</v>
      </c>
      <c r="AK1200">
        <v>10</v>
      </c>
      <c r="AL1200">
        <v>7</v>
      </c>
      <c r="AM1200">
        <v>41</v>
      </c>
      <c r="AN1200">
        <v>59</v>
      </c>
      <c r="AO1200">
        <v>1.92</v>
      </c>
      <c r="AP1200">
        <v>1.38</v>
      </c>
      <c r="AQ1200">
        <v>2.52</v>
      </c>
      <c r="AR1200">
        <v>53</v>
      </c>
      <c r="AS1200">
        <v>73</v>
      </c>
      <c r="AT1200">
        <v>49</v>
      </c>
      <c r="AU1200">
        <v>26</v>
      </c>
      <c r="AV1200">
        <v>7</v>
      </c>
      <c r="AW1200">
        <v>29</v>
      </c>
      <c r="AX1200">
        <v>68</v>
      </c>
      <c r="AY1200">
        <v>40</v>
      </c>
      <c r="AZ1200">
        <v>79</v>
      </c>
      <c r="BA1200">
        <v>9.31</v>
      </c>
      <c r="BB1200">
        <v>4.6500000000000004</v>
      </c>
      <c r="BC1200">
        <v>3</v>
      </c>
      <c r="BD1200">
        <v>3.25</v>
      </c>
      <c r="BE1200">
        <v>2.2999999999999998</v>
      </c>
      <c r="BF1200">
        <f>(1/BC1200+1/BD1200+1/BE1200-1)/3</f>
        <v>2.5269416573764431E-2</v>
      </c>
      <c r="BG1200">
        <f>1/Table3[[#This Row],[odds_ft_home_team_win]]-Table3[[#This Row],[Margin/3]]</f>
        <v>0.3080639167595689</v>
      </c>
      <c r="BH1200">
        <f>1/Table3[[#This Row],[odds_ft_draw]]-Table3[[#This Row],[Margin/3]]</f>
        <v>0.2824228911185433</v>
      </c>
      <c r="BI1200">
        <f>1/Table3[[#This Row],[odds_ft_away_team_win]]-Table3[[#This Row],[Margin/3]]</f>
        <v>0.4095131921218878</v>
      </c>
      <c r="BJ1200">
        <f>MROUND(Table3[[#This Row],[ProbH]]*100,2)/100</f>
        <v>0.3</v>
      </c>
      <c r="BK1200">
        <v>1.32</v>
      </c>
      <c r="BL1200">
        <v>2.2999999999999998</v>
      </c>
      <c r="BM1200">
        <v>3.7</v>
      </c>
      <c r="BN1200">
        <v>7</v>
      </c>
      <c r="BO1200">
        <v>1.74</v>
      </c>
      <c r="BP1200">
        <v>1.95</v>
      </c>
      <c r="BQ1200" t="s">
        <v>691</v>
      </c>
      <c r="BR1200">
        <f>VLOOKUP(Table3[[#This Row],[Reference]],metron,10,FALSE)</f>
        <v>2.5726407816919519</v>
      </c>
      <c r="BS1200">
        <f>VLOOKUP(Table3[[#This Row],[Reference]],metron,11,FALSE)</f>
        <v>1.1805091283106199</v>
      </c>
      <c r="BT1200">
        <f>VLOOKUP(Table3[[#This Row],[Reference]],metron,12,FALSE)</f>
        <v>1.3921316533813319</v>
      </c>
      <c r="BU1200">
        <f>VLOOKUP(Table3[[#This Row],[Reference]],metron,13,FALSE)</f>
        <v>0.5209673269873939</v>
      </c>
      <c r="BV1200">
        <f>VLOOKUP(Table3[[#This Row],[Reference]],metron,14,FALSE)</f>
        <v>0.61847182917417032</v>
      </c>
      <c r="BW1200">
        <f>VLOOKUP(Table3[[#This Row],[Reference]],metron,15,FALSE)</f>
        <v>11.149200710479571</v>
      </c>
      <c r="BX1200">
        <f>VLOOKUP(Table3[[#This Row],[Reference]],metron,16,FALSE)</f>
        <v>11.444049733570161</v>
      </c>
      <c r="BY1200">
        <f>VLOOKUP(Table3[[#This Row],[Reference]],metron,17,FALSE)</f>
        <v>4.5257270693512304</v>
      </c>
      <c r="BZ1200">
        <f>VLOOKUP(Table3[[#This Row],[Reference]],metron,18,FALSE)</f>
        <v>4.8465324384787474</v>
      </c>
      <c r="CA1200">
        <f>VLOOKUP(Table3[[#This Row],[Reference]],metron,19,FALSE)</f>
        <v>6.6234736411283404</v>
      </c>
      <c r="CB1200">
        <f>VLOOKUP(Table3[[#This Row],[Reference]],metron,20,FALSE)</f>
        <v>6.5975172950914134</v>
      </c>
      <c r="CC1200">
        <f>VLOOKUP(Table3[[#This Row],[Reference]],metron,21,FALSE)</f>
        <v>12.90081154192967</v>
      </c>
      <c r="CD1200">
        <f>VLOOKUP(Table3[[#This Row],[Reference]],metron,22,FALSE)</f>
        <v>13.00360685302074</v>
      </c>
      <c r="CE1200">
        <f>VLOOKUP(Table3[[#This Row],[Reference]],metron,23,FALSE)</f>
        <v>1.7502145922746779</v>
      </c>
      <c r="CF1200">
        <f>VLOOKUP(Table3[[#This Row],[Reference]],metron,24,FALSE)</f>
        <v>1.831402831402831</v>
      </c>
      <c r="CG1200">
        <f>VLOOKUP(Table3[[#This Row],[Reference]],metron,25,FALSE)</f>
        <v>9.6525096525096526E-2</v>
      </c>
      <c r="CH1200">
        <f>VLOOKUP(Table3[[#This Row],[Reference]],metron,26,FALSE)</f>
        <v>0.1244101244101244</v>
      </c>
    </row>
    <row r="1201" spans="1:86" hidden="1" x14ac:dyDescent="0.45">
      <c r="A1201">
        <v>1652321100</v>
      </c>
      <c r="B1201" t="s">
        <v>1755</v>
      </c>
      <c r="C1201" t="s">
        <v>64</v>
      </c>
      <c r="D1201" t="s">
        <v>65</v>
      </c>
      <c r="E1201" t="s">
        <v>700</v>
      </c>
      <c r="F1201" t="s">
        <v>694</v>
      </c>
      <c r="G1201" t="s">
        <v>760</v>
      </c>
      <c r="H1201" t="s">
        <v>65</v>
      </c>
      <c r="I1201">
        <v>1.45</v>
      </c>
      <c r="J1201">
        <v>1.72</v>
      </c>
      <c r="K1201">
        <v>1.4</v>
      </c>
      <c r="L1201">
        <v>1.72</v>
      </c>
      <c r="M1201">
        <v>1</v>
      </c>
      <c r="N1201">
        <v>1</v>
      </c>
      <c r="O1201">
        <v>2</v>
      </c>
      <c r="P1201">
        <v>0</v>
      </c>
      <c r="Q1201">
        <v>0</v>
      </c>
      <c r="R1201">
        <v>0</v>
      </c>
      <c r="S1201">
        <v>55</v>
      </c>
      <c r="T1201">
        <v>80</v>
      </c>
      <c r="U1201">
        <v>7</v>
      </c>
      <c r="V1201">
        <v>4</v>
      </c>
      <c r="W1201">
        <v>7</v>
      </c>
      <c r="X1201">
        <v>0</v>
      </c>
      <c r="Y1201">
        <v>2</v>
      </c>
      <c r="Z1201">
        <v>0</v>
      </c>
      <c r="AA1201">
        <v>2</v>
      </c>
      <c r="AB1201">
        <v>5</v>
      </c>
      <c r="AC1201">
        <v>1</v>
      </c>
      <c r="AD1201">
        <v>1</v>
      </c>
      <c r="AE1201">
        <v>7</v>
      </c>
      <c r="AF1201">
        <v>12</v>
      </c>
      <c r="AG1201">
        <v>4</v>
      </c>
      <c r="AH1201">
        <v>4</v>
      </c>
      <c r="AI1201">
        <v>3</v>
      </c>
      <c r="AJ1201">
        <v>8</v>
      </c>
      <c r="AK1201">
        <v>16</v>
      </c>
      <c r="AL1201">
        <v>13</v>
      </c>
      <c r="AM1201">
        <v>51</v>
      </c>
      <c r="AN1201">
        <v>49</v>
      </c>
      <c r="AO1201">
        <v>1.22</v>
      </c>
      <c r="AP1201">
        <v>1.49</v>
      </c>
      <c r="AQ1201">
        <v>2.23</v>
      </c>
      <c r="AR1201">
        <v>50</v>
      </c>
      <c r="AS1201">
        <v>73</v>
      </c>
      <c r="AT1201">
        <v>37</v>
      </c>
      <c r="AU1201">
        <v>19</v>
      </c>
      <c r="AV1201">
        <v>5</v>
      </c>
      <c r="AW1201">
        <v>34</v>
      </c>
      <c r="AX1201">
        <v>61</v>
      </c>
      <c r="AY1201">
        <v>29</v>
      </c>
      <c r="AZ1201">
        <v>73</v>
      </c>
      <c r="BA1201">
        <v>9.57</v>
      </c>
      <c r="BB1201">
        <v>5.4</v>
      </c>
      <c r="BC1201">
        <v>2.73</v>
      </c>
      <c r="BD1201">
        <v>3.17</v>
      </c>
      <c r="BE1201">
        <v>2.58</v>
      </c>
      <c r="BF1201">
        <f>(1/BC1201+1/BD1201+1/BE1201-1)/3</f>
        <v>2.311822625812791E-2</v>
      </c>
      <c r="BG1201">
        <f>1/Table3[[#This Row],[odds_ft_home_team_win]]-Table3[[#This Row],[Margin/3]]</f>
        <v>0.34318214004223835</v>
      </c>
      <c r="BH1201">
        <f>1/Table3[[#This Row],[odds_ft_draw]]-Table3[[#This Row],[Margin/3]]</f>
        <v>0.29233918699108341</v>
      </c>
      <c r="BI1201">
        <f>1/Table3[[#This Row],[odds_ft_away_team_win]]-Table3[[#This Row],[Margin/3]]</f>
        <v>0.36447867296667824</v>
      </c>
      <c r="BJ1201">
        <f>MROUND(Table3[[#This Row],[ProbH]]*100,2)/100</f>
        <v>0.34</v>
      </c>
      <c r="BK1201">
        <v>1.32</v>
      </c>
      <c r="BL1201">
        <v>2.0699999999999998</v>
      </c>
      <c r="BM1201">
        <v>3.75</v>
      </c>
      <c r="BN1201">
        <v>7.25</v>
      </c>
      <c r="BO1201">
        <v>1.76</v>
      </c>
      <c r="BP1201">
        <v>1.95</v>
      </c>
      <c r="BQ1201" t="s">
        <v>711</v>
      </c>
      <c r="BR1201">
        <f>VLOOKUP(Table3[[#This Row],[Reference]],metron,10,FALSE)</f>
        <v>2.5229727551184897</v>
      </c>
      <c r="BS1201">
        <f>VLOOKUP(Table3[[#This Row],[Reference]],metron,11,FALSE)</f>
        <v>1.228921489601805</v>
      </c>
      <c r="BT1201">
        <f>VLOOKUP(Table3[[#This Row],[Reference]],metron,12,FALSE)</f>
        <v>1.2940512655166849</v>
      </c>
      <c r="BU1201">
        <f>VLOOKUP(Table3[[#This Row],[Reference]],metron,13,FALSE)</f>
        <v>0.53240890035472432</v>
      </c>
      <c r="BV1201">
        <f>VLOOKUP(Table3[[#This Row],[Reference]],metron,14,FALSE)</f>
        <v>0.56514027732989358</v>
      </c>
      <c r="BW1201">
        <f>VLOOKUP(Table3[[#This Row],[Reference]],metron,15,FALSE)</f>
        <v>11.417888124439131</v>
      </c>
      <c r="BX1201">
        <f>VLOOKUP(Table3[[#This Row],[Reference]],metron,16,FALSE)</f>
        <v>10.76308704756207</v>
      </c>
      <c r="BY1201">
        <f>VLOOKUP(Table3[[#This Row],[Reference]],metron,17,FALSE)</f>
        <v>4.8317672021824798</v>
      </c>
      <c r="BZ1201">
        <f>VLOOKUP(Table3[[#This Row],[Reference]],metron,18,FALSE)</f>
        <v>4.6698999696877843</v>
      </c>
      <c r="CA1201">
        <f>VLOOKUP(Table3[[#This Row],[Reference]],metron,19,FALSE)</f>
        <v>6.5861209222566508</v>
      </c>
      <c r="CB1201">
        <f>VLOOKUP(Table3[[#This Row],[Reference]],metron,20,FALSE)</f>
        <v>6.093187077874286</v>
      </c>
      <c r="CC1201">
        <f>VLOOKUP(Table3[[#This Row],[Reference]],metron,21,FALSE)</f>
        <v>12.685679611650491</v>
      </c>
      <c r="CD1201">
        <f>VLOOKUP(Table3[[#This Row],[Reference]],metron,22,FALSE)</f>
        <v>13.02639563106796</v>
      </c>
      <c r="CE1201">
        <f>VLOOKUP(Table3[[#This Row],[Reference]],metron,23,FALSE)</f>
        <v>1.6481211768132831</v>
      </c>
      <c r="CF1201">
        <f>VLOOKUP(Table3[[#This Row],[Reference]],metron,24,FALSE)</f>
        <v>1.8572676958928049</v>
      </c>
      <c r="CG1201">
        <f>VLOOKUP(Table3[[#This Row],[Reference]],metron,25,FALSE)</f>
        <v>9.641712787649287E-2</v>
      </c>
      <c r="CH1201">
        <f>VLOOKUP(Table3[[#This Row],[Reference]],metron,26,FALSE)</f>
        <v>0.11302068161957469</v>
      </c>
    </row>
    <row r="1202" spans="1:86" hidden="1" x14ac:dyDescent="0.45">
      <c r="A1202">
        <v>1652400000</v>
      </c>
      <c r="B1202" t="s">
        <v>1756</v>
      </c>
      <c r="C1202" t="s">
        <v>64</v>
      </c>
      <c r="D1202" t="s">
        <v>65</v>
      </c>
      <c r="E1202" t="s">
        <v>671</v>
      </c>
      <c r="F1202" t="s">
        <v>661</v>
      </c>
      <c r="G1202" t="s">
        <v>673</v>
      </c>
      <c r="H1202" t="s">
        <v>65</v>
      </c>
      <c r="I1202">
        <v>1.36</v>
      </c>
      <c r="J1202">
        <v>1.76</v>
      </c>
      <c r="K1202">
        <v>1.37</v>
      </c>
      <c r="L1202">
        <v>1.74</v>
      </c>
      <c r="M1202">
        <v>0</v>
      </c>
      <c r="N1202">
        <v>1</v>
      </c>
      <c r="O1202">
        <v>1</v>
      </c>
      <c r="P1202">
        <v>1</v>
      </c>
      <c r="Q1202">
        <v>0</v>
      </c>
      <c r="R1202">
        <v>1</v>
      </c>
      <c r="T1202">
        <v>44</v>
      </c>
      <c r="U1202">
        <v>1</v>
      </c>
      <c r="V1202">
        <v>3</v>
      </c>
      <c r="W1202">
        <v>5</v>
      </c>
      <c r="X1202">
        <v>0</v>
      </c>
      <c r="Y1202">
        <v>2</v>
      </c>
      <c r="Z1202">
        <v>1</v>
      </c>
      <c r="AA1202">
        <v>1</v>
      </c>
      <c r="AB1202">
        <v>4</v>
      </c>
      <c r="AC1202">
        <v>0</v>
      </c>
      <c r="AD1202">
        <v>3</v>
      </c>
      <c r="AE1202">
        <v>11</v>
      </c>
      <c r="AF1202">
        <v>11</v>
      </c>
      <c r="AG1202">
        <v>3</v>
      </c>
      <c r="AH1202">
        <v>6</v>
      </c>
      <c r="AI1202">
        <v>8</v>
      </c>
      <c r="AJ1202">
        <v>5</v>
      </c>
      <c r="AK1202">
        <v>1</v>
      </c>
      <c r="AL1202">
        <v>0</v>
      </c>
      <c r="AM1202">
        <v>54</v>
      </c>
      <c r="AN1202">
        <v>46</v>
      </c>
      <c r="AO1202">
        <v>1.18</v>
      </c>
      <c r="AP1202">
        <v>1.34</v>
      </c>
      <c r="AQ1202">
        <v>2.46</v>
      </c>
      <c r="AR1202">
        <v>55</v>
      </c>
      <c r="AS1202">
        <v>77</v>
      </c>
      <c r="AT1202">
        <v>46</v>
      </c>
      <c r="AU1202">
        <v>18</v>
      </c>
      <c r="AV1202">
        <v>7</v>
      </c>
      <c r="AW1202">
        <v>33</v>
      </c>
      <c r="AX1202">
        <v>71</v>
      </c>
      <c r="AY1202">
        <v>39</v>
      </c>
      <c r="AZ1202">
        <v>76</v>
      </c>
      <c r="BA1202">
        <v>9.81</v>
      </c>
      <c r="BB1202">
        <v>4.8499999999999996</v>
      </c>
      <c r="BC1202">
        <v>2.67</v>
      </c>
      <c r="BD1202">
        <v>3.3</v>
      </c>
      <c r="BE1202">
        <v>2.69</v>
      </c>
      <c r="BF1202">
        <f>(1/BC1202+1/BD1202+1/BE1202-1)/3</f>
        <v>1.6436450044068796E-2</v>
      </c>
      <c r="BG1202">
        <f>1/Table3[[#This Row],[odds_ft_home_team_win]]-Table3[[#This Row],[Margin/3]]</f>
        <v>0.35809538516192374</v>
      </c>
      <c r="BH1202">
        <f>1/Table3[[#This Row],[odds_ft_draw]]-Table3[[#This Row],[Margin/3]]</f>
        <v>0.28659385298623424</v>
      </c>
      <c r="BI1202">
        <f>1/Table3[[#This Row],[odds_ft_away_team_win]]-Table3[[#This Row],[Margin/3]]</f>
        <v>0.35531076185184202</v>
      </c>
      <c r="BJ1202">
        <f>MROUND(Table3[[#This Row],[ProbH]]*100,2)/100</f>
        <v>0.36</v>
      </c>
      <c r="BK1202">
        <v>1.53</v>
      </c>
      <c r="BL1202">
        <v>2.17</v>
      </c>
      <c r="BM1202">
        <v>4.0999999999999996</v>
      </c>
      <c r="BN1202">
        <v>9</v>
      </c>
      <c r="BO1202">
        <v>1.8</v>
      </c>
      <c r="BP1202">
        <v>1.9</v>
      </c>
      <c r="BQ1202" t="s">
        <v>770</v>
      </c>
      <c r="BR1202">
        <f>VLOOKUP(Table3[[#This Row],[Reference]],metron,10,FALSE)</f>
        <v>2.5110350525197691</v>
      </c>
      <c r="BS1202">
        <f>VLOOKUP(Table3[[#This Row],[Reference]],metron,11,FALSE)</f>
        <v>1.269326094653606</v>
      </c>
      <c r="BT1202">
        <f>VLOOKUP(Table3[[#This Row],[Reference]],metron,12,FALSE)</f>
        <v>1.2417089578661631</v>
      </c>
      <c r="BU1202">
        <f>VLOOKUP(Table3[[#This Row],[Reference]],metron,13,FALSE)</f>
        <v>0.56586402266288949</v>
      </c>
      <c r="BV1202">
        <f>VLOOKUP(Table3[[#This Row],[Reference]],metron,14,FALSE)</f>
        <v>0.55158168083097259</v>
      </c>
      <c r="BW1202">
        <f>VLOOKUP(Table3[[#This Row],[Reference]],metron,15,FALSE)</f>
        <v>11.49400826446281</v>
      </c>
      <c r="BX1202">
        <f>VLOOKUP(Table3[[#This Row],[Reference]],metron,16,FALSE)</f>
        <v>10.507231404958681</v>
      </c>
      <c r="BY1202">
        <f>VLOOKUP(Table3[[#This Row],[Reference]],metron,17,FALSE)</f>
        <v>4.9238790406673623</v>
      </c>
      <c r="BZ1202">
        <f>VLOOKUP(Table3[[#This Row],[Reference]],metron,18,FALSE)</f>
        <v>4.6296141814389991</v>
      </c>
      <c r="CA1202">
        <f>VLOOKUP(Table3[[#This Row],[Reference]],metron,19,FALSE)</f>
        <v>6.5701292237954476</v>
      </c>
      <c r="CB1202">
        <f>VLOOKUP(Table3[[#This Row],[Reference]],metron,20,FALSE)</f>
        <v>5.8776172235196817</v>
      </c>
      <c r="CC1202">
        <f>VLOOKUP(Table3[[#This Row],[Reference]],metron,21,FALSE)</f>
        <v>12.798739495798319</v>
      </c>
      <c r="CD1202">
        <f>VLOOKUP(Table3[[#This Row],[Reference]],metron,22,FALSE)</f>
        <v>12.98844537815126</v>
      </c>
      <c r="CE1202">
        <f>VLOOKUP(Table3[[#This Row],[Reference]],metron,23,FALSE)</f>
        <v>1.604928297313674</v>
      </c>
      <c r="CF1202">
        <f>VLOOKUP(Table3[[#This Row],[Reference]],metron,24,FALSE)</f>
        <v>1.791961219955565</v>
      </c>
      <c r="CG1202">
        <f>VLOOKUP(Table3[[#This Row],[Reference]],metron,25,FALSE)</f>
        <v>8.887093516461321E-2</v>
      </c>
      <c r="CH1202">
        <f>VLOOKUP(Table3[[#This Row],[Reference]],metron,26,FALSE)</f>
        <v>0.11694607150070691</v>
      </c>
    </row>
    <row r="1203" spans="1:86" x14ac:dyDescent="0.45">
      <c r="A1203">
        <v>1652407500</v>
      </c>
      <c r="B1203" t="s">
        <v>1757</v>
      </c>
      <c r="C1203" t="s">
        <v>64</v>
      </c>
      <c r="D1203" t="s">
        <v>65</v>
      </c>
      <c r="E1203" t="s">
        <v>666</v>
      </c>
      <c r="F1203" t="s">
        <v>677</v>
      </c>
      <c r="G1203" t="s">
        <v>731</v>
      </c>
      <c r="H1203" t="s">
        <v>65</v>
      </c>
      <c r="I1203">
        <v>1.44</v>
      </c>
      <c r="J1203">
        <v>1.6</v>
      </c>
      <c r="K1203">
        <v>1.39</v>
      </c>
      <c r="L1203">
        <v>1.61</v>
      </c>
      <c r="M1203">
        <v>1</v>
      </c>
      <c r="N1203">
        <v>2</v>
      </c>
      <c r="O1203">
        <v>3</v>
      </c>
      <c r="P1203">
        <v>2</v>
      </c>
      <c r="Q1203">
        <v>0</v>
      </c>
      <c r="R1203">
        <v>2</v>
      </c>
      <c r="S1203">
        <v>54</v>
      </c>
      <c r="T1203" t="s">
        <v>1758</v>
      </c>
      <c r="U1203">
        <v>5</v>
      </c>
      <c r="V1203">
        <v>3</v>
      </c>
      <c r="W1203">
        <v>1</v>
      </c>
      <c r="X1203">
        <v>0</v>
      </c>
      <c r="Y1203">
        <v>0</v>
      </c>
      <c r="Z1203">
        <v>0</v>
      </c>
      <c r="AA1203">
        <v>0</v>
      </c>
      <c r="AB1203">
        <v>1</v>
      </c>
      <c r="AC1203">
        <v>0</v>
      </c>
      <c r="AD1203">
        <v>0</v>
      </c>
      <c r="AE1203">
        <v>12</v>
      </c>
      <c r="AF1203">
        <v>9</v>
      </c>
      <c r="AG1203">
        <v>6</v>
      </c>
      <c r="AH1203">
        <v>6</v>
      </c>
      <c r="AI1203">
        <v>6</v>
      </c>
      <c r="AJ1203">
        <v>3</v>
      </c>
      <c r="AK1203">
        <v>8</v>
      </c>
      <c r="AL1203">
        <v>16</v>
      </c>
      <c r="AM1203">
        <v>60</v>
      </c>
      <c r="AN1203">
        <v>40</v>
      </c>
      <c r="AO1203">
        <v>1.38</v>
      </c>
      <c r="AP1203">
        <v>1.26</v>
      </c>
      <c r="AQ1203">
        <v>2.0699999999999998</v>
      </c>
      <c r="AR1203">
        <v>46</v>
      </c>
      <c r="AS1203">
        <v>60</v>
      </c>
      <c r="AT1203">
        <v>35</v>
      </c>
      <c r="AU1203">
        <v>17</v>
      </c>
      <c r="AV1203">
        <v>7</v>
      </c>
      <c r="AW1203">
        <v>27</v>
      </c>
      <c r="AX1203">
        <v>58</v>
      </c>
      <c r="AY1203">
        <v>39</v>
      </c>
      <c r="AZ1203">
        <v>70</v>
      </c>
      <c r="BA1203">
        <v>8.9600000000000009</v>
      </c>
      <c r="BB1203">
        <v>5.01</v>
      </c>
      <c r="BC1203">
        <v>2.11</v>
      </c>
      <c r="BD1203">
        <v>3.37</v>
      </c>
      <c r="BE1203">
        <v>2.94</v>
      </c>
      <c r="BF1203">
        <f>(1/BC1203+1/BD1203+1/BE1203-1)/3</f>
        <v>3.6935202918459531E-2</v>
      </c>
      <c r="BG1203">
        <f>1/Table3[[#This Row],[odds_ft_home_team_win]]-Table3[[#This Row],[Margin/3]]</f>
        <v>0.43699844637064</v>
      </c>
      <c r="BH1203">
        <f>1/Table3[[#This Row],[odds_ft_draw]]-Table3[[#This Row],[Margin/3]]</f>
        <v>0.25980070212605083</v>
      </c>
      <c r="BI1203">
        <f>1/Table3[[#This Row],[odds_ft_away_team_win]]-Table3[[#This Row],[Margin/3]]</f>
        <v>0.30320085150330917</v>
      </c>
      <c r="BJ1203">
        <f>MROUND(Table3[[#This Row],[ProbH]]*100,2)/100</f>
        <v>0.44</v>
      </c>
      <c r="BK1203">
        <v>1.53</v>
      </c>
      <c r="BL1203">
        <v>1.88</v>
      </c>
      <c r="BM1203">
        <v>3.25</v>
      </c>
      <c r="BN1203">
        <v>6.25</v>
      </c>
      <c r="BO1203">
        <v>1.8</v>
      </c>
      <c r="BP1203">
        <v>1.95</v>
      </c>
      <c r="BQ1203" t="s">
        <v>669</v>
      </c>
      <c r="BR1203">
        <f>VLOOKUP(Table3[[#This Row],[Reference]],metron,10,FALSE)</f>
        <v>2.4807646356033461</v>
      </c>
      <c r="BS1203">
        <f>VLOOKUP(Table3[[#This Row],[Reference]],metron,11,FALSE)</f>
        <v>1.4140979689366791</v>
      </c>
      <c r="BT1203">
        <f>VLOOKUP(Table3[[#This Row],[Reference]],metron,12,FALSE)</f>
        <v>1.0666666666666671</v>
      </c>
      <c r="BU1203">
        <f>VLOOKUP(Table3[[#This Row],[Reference]],metron,13,FALSE)</f>
        <v>0.62712066905615294</v>
      </c>
      <c r="BV1203">
        <f>VLOOKUP(Table3[[#This Row],[Reference]],metron,14,FALSE)</f>
        <v>0.46009557945041818</v>
      </c>
      <c r="BW1203">
        <f>VLOOKUP(Table3[[#This Row],[Reference]],metron,15,FALSE)</f>
        <v>12.56969280146722</v>
      </c>
      <c r="BX1203">
        <f>VLOOKUP(Table3[[#This Row],[Reference]],metron,16,FALSE)</f>
        <v>9.8695552498853729</v>
      </c>
      <c r="BY1203">
        <f>VLOOKUP(Table3[[#This Row],[Reference]],metron,17,FALSE)</f>
        <v>5.2754256787850897</v>
      </c>
      <c r="BZ1203">
        <f>VLOOKUP(Table3[[#This Row],[Reference]],metron,18,FALSE)</f>
        <v>4.1279337321675103</v>
      </c>
      <c r="CA1203">
        <f>VLOOKUP(Table3[[#This Row],[Reference]],metron,19,FALSE)</f>
        <v>7.2942671226821298</v>
      </c>
      <c r="CB1203">
        <f>VLOOKUP(Table3[[#This Row],[Reference]],metron,20,FALSE)</f>
        <v>5.7416215177178627</v>
      </c>
      <c r="CC1203">
        <f>VLOOKUP(Table3[[#This Row],[Reference]],metron,21,FALSE)</f>
        <v>12.897246007868549</v>
      </c>
      <c r="CD1203">
        <f>VLOOKUP(Table3[[#This Row],[Reference]],metron,22,FALSE)</f>
        <v>13.507058551261281</v>
      </c>
      <c r="CE1203">
        <f>VLOOKUP(Table3[[#This Row],[Reference]],metron,23,FALSE)</f>
        <v>1.576522702104098</v>
      </c>
      <c r="CF1203">
        <f>VLOOKUP(Table3[[#This Row],[Reference]],metron,24,FALSE)</f>
        <v>1.917165005537099</v>
      </c>
      <c r="CG1203">
        <f>VLOOKUP(Table3[[#This Row],[Reference]],metron,25,FALSE)</f>
        <v>8.4385382059800659E-2</v>
      </c>
      <c r="CH1203">
        <f>VLOOKUP(Table3[[#This Row],[Reference]],metron,26,FALSE)</f>
        <v>0.1233665559246955</v>
      </c>
    </row>
    <row r="1204" spans="1:86" hidden="1" x14ac:dyDescent="0.45">
      <c r="A1204">
        <v>1652569200</v>
      </c>
      <c r="B1204" t="s">
        <v>1759</v>
      </c>
      <c r="C1204" t="s">
        <v>64</v>
      </c>
      <c r="D1204" t="s">
        <v>65</v>
      </c>
      <c r="E1204" t="s">
        <v>694</v>
      </c>
      <c r="F1204" t="s">
        <v>700</v>
      </c>
      <c r="G1204" t="s">
        <v>735</v>
      </c>
      <c r="H1204" t="s">
        <v>65</v>
      </c>
      <c r="I1204">
        <v>1.7</v>
      </c>
      <c r="J1204">
        <v>1.44</v>
      </c>
      <c r="K1204">
        <v>1.72</v>
      </c>
      <c r="L1204">
        <v>1.4</v>
      </c>
      <c r="M1204">
        <v>3</v>
      </c>
      <c r="N1204">
        <v>2</v>
      </c>
      <c r="O1204">
        <v>5</v>
      </c>
      <c r="P1204">
        <v>2</v>
      </c>
      <c r="Q1204">
        <v>1</v>
      </c>
      <c r="R1204">
        <v>1</v>
      </c>
      <c r="S1204" t="s">
        <v>1760</v>
      </c>
      <c r="T1204" t="s">
        <v>1761</v>
      </c>
      <c r="U1204">
        <v>8</v>
      </c>
      <c r="V1204">
        <v>7</v>
      </c>
      <c r="W1204">
        <v>1</v>
      </c>
      <c r="X1204">
        <v>0</v>
      </c>
      <c r="Y1204">
        <v>4</v>
      </c>
      <c r="Z1204">
        <v>0</v>
      </c>
      <c r="AA1204">
        <v>1</v>
      </c>
      <c r="AB1204">
        <v>0</v>
      </c>
      <c r="AC1204">
        <v>2</v>
      </c>
      <c r="AD1204">
        <v>2</v>
      </c>
      <c r="AE1204">
        <v>19</v>
      </c>
      <c r="AF1204">
        <v>15</v>
      </c>
      <c r="AG1204">
        <v>7</v>
      </c>
      <c r="AH1204">
        <v>7</v>
      </c>
      <c r="AI1204">
        <v>12</v>
      </c>
      <c r="AJ1204">
        <v>8</v>
      </c>
      <c r="AK1204">
        <v>10</v>
      </c>
      <c r="AL1204">
        <v>16</v>
      </c>
      <c r="AM1204">
        <v>43</v>
      </c>
      <c r="AN1204">
        <v>57</v>
      </c>
      <c r="AO1204">
        <v>1.99</v>
      </c>
      <c r="AP1204">
        <v>1.74</v>
      </c>
      <c r="AQ1204">
        <v>2.2200000000000002</v>
      </c>
      <c r="AR1204">
        <v>51</v>
      </c>
      <c r="AS1204">
        <v>74</v>
      </c>
      <c r="AT1204">
        <v>36</v>
      </c>
      <c r="AU1204">
        <v>19</v>
      </c>
      <c r="AV1204">
        <v>4</v>
      </c>
      <c r="AW1204">
        <v>33</v>
      </c>
      <c r="AX1204">
        <v>59</v>
      </c>
      <c r="AY1204">
        <v>32</v>
      </c>
      <c r="AZ1204">
        <v>74</v>
      </c>
      <c r="BA1204">
        <v>9.61</v>
      </c>
      <c r="BB1204">
        <v>5.5</v>
      </c>
      <c r="BC1204">
        <v>1.55</v>
      </c>
      <c r="BD1204">
        <v>3.7</v>
      </c>
      <c r="BE1204">
        <v>5.25</v>
      </c>
      <c r="BF1204">
        <f>(1/BC1204+1/BD1204+1/BE1204-1)/3</f>
        <v>3.5302583689680457E-2</v>
      </c>
      <c r="BG1204">
        <f>1/Table3[[#This Row],[odds_ft_home_team_win]]-Table3[[#This Row],[Margin/3]]</f>
        <v>0.6098587066329002</v>
      </c>
      <c r="BH1204">
        <f>1/Table3[[#This Row],[odds_ft_draw]]-Table3[[#This Row],[Margin/3]]</f>
        <v>0.23496768658058978</v>
      </c>
      <c r="BI1204">
        <f>1/Table3[[#This Row],[odds_ft_away_team_win]]-Table3[[#This Row],[Margin/3]]</f>
        <v>0.15517360678651002</v>
      </c>
      <c r="BJ1204">
        <f>MROUND(Table3[[#This Row],[ProbH]]*100,2)/100</f>
        <v>0.6</v>
      </c>
      <c r="BK1204">
        <v>1.25</v>
      </c>
      <c r="BL1204">
        <v>1.91</v>
      </c>
      <c r="BM1204">
        <v>3.15</v>
      </c>
      <c r="BN1204">
        <v>6</v>
      </c>
      <c r="BO1204">
        <v>1.83</v>
      </c>
      <c r="BP1204">
        <v>1.76</v>
      </c>
      <c r="BQ1204" t="s">
        <v>770</v>
      </c>
      <c r="BR1204">
        <f>VLOOKUP(Table3[[#This Row],[Reference]],metron,10,FALSE)</f>
        <v>2.7310090702947849</v>
      </c>
      <c r="BS1204">
        <f>VLOOKUP(Table3[[#This Row],[Reference]],metron,11,FALSE)</f>
        <v>1.841836734693878</v>
      </c>
      <c r="BT1204">
        <f>VLOOKUP(Table3[[#This Row],[Reference]],metron,12,FALSE)</f>
        <v>0.88917233560090703</v>
      </c>
      <c r="BU1204">
        <f>VLOOKUP(Table3[[#This Row],[Reference]],metron,13,FALSE)</f>
        <v>0.804822695035461</v>
      </c>
      <c r="BV1204">
        <f>VLOOKUP(Table3[[#This Row],[Reference]],metron,14,FALSE)</f>
        <v>0.38099290780141842</v>
      </c>
      <c r="BW1204">
        <f>VLOOKUP(Table3[[#This Row],[Reference]],metron,15,FALSE)</f>
        <v>14.25174825174825</v>
      </c>
      <c r="BX1204">
        <f>VLOOKUP(Table3[[#This Row],[Reference]],metron,16,FALSE)</f>
        <v>8.8316683316683324</v>
      </c>
      <c r="BY1204">
        <f>VLOOKUP(Table3[[#This Row],[Reference]],metron,17,FALSE)</f>
        <v>6.2901265822784813</v>
      </c>
      <c r="BZ1204">
        <f>VLOOKUP(Table3[[#This Row],[Reference]],metron,18,FALSE)</f>
        <v>3.6162025316455702</v>
      </c>
      <c r="CA1204">
        <f>VLOOKUP(Table3[[#This Row],[Reference]],metron,19,FALSE)</f>
        <v>7.9616216694697686</v>
      </c>
      <c r="CB1204">
        <f>VLOOKUP(Table3[[#This Row],[Reference]],metron,20,FALSE)</f>
        <v>5.2154658000227627</v>
      </c>
      <c r="CC1204">
        <f>VLOOKUP(Table3[[#This Row],[Reference]],metron,21,FALSE)</f>
        <v>12.444895886236671</v>
      </c>
      <c r="CD1204">
        <f>VLOOKUP(Table3[[#This Row],[Reference]],metron,22,FALSE)</f>
        <v>13.620619603859829</v>
      </c>
      <c r="CE1204">
        <f>VLOOKUP(Table3[[#This Row],[Reference]],metron,23,FALSE)</f>
        <v>1.406084017382907</v>
      </c>
      <c r="CF1204">
        <f>VLOOKUP(Table3[[#This Row],[Reference]],metron,24,FALSE)</f>
        <v>2.070980202800579</v>
      </c>
      <c r="CG1204">
        <f>VLOOKUP(Table3[[#This Row],[Reference]],metron,25,FALSE)</f>
        <v>6.1323032351521013E-2</v>
      </c>
      <c r="CH1204">
        <f>VLOOKUP(Table3[[#This Row],[Reference]],metron,26,FALSE)</f>
        <v>0.1313375181071946</v>
      </c>
    </row>
    <row r="1205" spans="1:86" hidden="1" x14ac:dyDescent="0.45">
      <c r="A1205">
        <v>1652576700</v>
      </c>
      <c r="B1205" t="s">
        <v>1762</v>
      </c>
      <c r="C1205" t="s">
        <v>64</v>
      </c>
      <c r="D1205" t="s">
        <v>65</v>
      </c>
      <c r="E1205" t="s">
        <v>693</v>
      </c>
      <c r="F1205" t="s">
        <v>688</v>
      </c>
      <c r="G1205" t="s">
        <v>743</v>
      </c>
      <c r="H1205" t="s">
        <v>65</v>
      </c>
      <c r="I1205">
        <v>1.63</v>
      </c>
      <c r="J1205">
        <v>1.22</v>
      </c>
      <c r="K1205">
        <v>1.65</v>
      </c>
      <c r="L1205">
        <v>1.18</v>
      </c>
      <c r="M1205">
        <v>3</v>
      </c>
      <c r="N1205">
        <v>2</v>
      </c>
      <c r="O1205">
        <v>5</v>
      </c>
      <c r="P1205">
        <v>0</v>
      </c>
      <c r="Q1205">
        <v>0</v>
      </c>
      <c r="R1205">
        <v>0</v>
      </c>
      <c r="S1205" t="s">
        <v>1763</v>
      </c>
      <c r="T1205" t="s">
        <v>1764</v>
      </c>
      <c r="U1205">
        <v>5</v>
      </c>
      <c r="V1205">
        <v>6</v>
      </c>
      <c r="W1205">
        <v>1</v>
      </c>
      <c r="X1205">
        <v>0</v>
      </c>
      <c r="Y1205">
        <v>1</v>
      </c>
      <c r="Z1205">
        <v>0</v>
      </c>
      <c r="AA1205">
        <v>0</v>
      </c>
      <c r="AB1205">
        <v>1</v>
      </c>
      <c r="AC1205">
        <v>0</v>
      </c>
      <c r="AD1205">
        <v>1</v>
      </c>
      <c r="AE1205">
        <v>13</v>
      </c>
      <c r="AF1205">
        <v>12</v>
      </c>
      <c r="AG1205">
        <v>6</v>
      </c>
      <c r="AH1205">
        <v>4</v>
      </c>
      <c r="AI1205">
        <v>7</v>
      </c>
      <c r="AJ1205">
        <v>8</v>
      </c>
      <c r="AK1205">
        <v>12</v>
      </c>
      <c r="AL1205">
        <v>10</v>
      </c>
      <c r="AM1205">
        <v>49</v>
      </c>
      <c r="AN1205">
        <v>51</v>
      </c>
      <c r="AO1205">
        <v>1.6</v>
      </c>
      <c r="AP1205">
        <v>1.33</v>
      </c>
      <c r="AQ1205">
        <v>2.56</v>
      </c>
      <c r="AR1205">
        <v>54</v>
      </c>
      <c r="AS1205">
        <v>74</v>
      </c>
      <c r="AT1205">
        <v>50</v>
      </c>
      <c r="AU1205">
        <v>28</v>
      </c>
      <c r="AV1205">
        <v>7</v>
      </c>
      <c r="AW1205">
        <v>31</v>
      </c>
      <c r="AX1205">
        <v>68</v>
      </c>
      <c r="AY1205">
        <v>42</v>
      </c>
      <c r="AZ1205">
        <v>79</v>
      </c>
      <c r="BA1205">
        <v>9.3800000000000008</v>
      </c>
      <c r="BB1205">
        <v>4.66</v>
      </c>
      <c r="BC1205">
        <v>1.57</v>
      </c>
      <c r="BD1205">
        <v>3.7</v>
      </c>
      <c r="BE1205">
        <v>5</v>
      </c>
      <c r="BF1205">
        <f>(1/BC1205+1/BD1205+1/BE1205-1)/3</f>
        <v>3.573764847650196E-2</v>
      </c>
      <c r="BG1205">
        <f>1/Table3[[#This Row],[odds_ft_home_team_win]]-Table3[[#This Row],[Margin/3]]</f>
        <v>0.60120502668273368</v>
      </c>
      <c r="BH1205">
        <f>1/Table3[[#This Row],[odds_ft_draw]]-Table3[[#This Row],[Margin/3]]</f>
        <v>0.23453262179376827</v>
      </c>
      <c r="BI1205">
        <f>1/Table3[[#This Row],[odds_ft_away_team_win]]-Table3[[#This Row],[Margin/3]]</f>
        <v>0.16426235152349805</v>
      </c>
      <c r="BJ1205">
        <f>MROUND(Table3[[#This Row],[ProbH]]*100,2)/100</f>
        <v>0.6</v>
      </c>
      <c r="BK1205">
        <v>1.25</v>
      </c>
      <c r="BL1205">
        <v>1.88</v>
      </c>
      <c r="BM1205">
        <v>3</v>
      </c>
      <c r="BN1205">
        <v>5.75</v>
      </c>
      <c r="BO1205">
        <v>1.8</v>
      </c>
      <c r="BP1205">
        <v>1.8</v>
      </c>
      <c r="BQ1205" t="s">
        <v>698</v>
      </c>
      <c r="BR1205">
        <f>VLOOKUP(Table3[[#This Row],[Reference]],metron,10,FALSE)</f>
        <v>2.7310090702947849</v>
      </c>
      <c r="BS1205">
        <f>VLOOKUP(Table3[[#This Row],[Reference]],metron,11,FALSE)</f>
        <v>1.841836734693878</v>
      </c>
      <c r="BT1205">
        <f>VLOOKUP(Table3[[#This Row],[Reference]],metron,12,FALSE)</f>
        <v>0.88917233560090703</v>
      </c>
      <c r="BU1205">
        <f>VLOOKUP(Table3[[#This Row],[Reference]],metron,13,FALSE)</f>
        <v>0.804822695035461</v>
      </c>
      <c r="BV1205">
        <f>VLOOKUP(Table3[[#This Row],[Reference]],metron,14,FALSE)</f>
        <v>0.38099290780141842</v>
      </c>
      <c r="BW1205">
        <f>VLOOKUP(Table3[[#This Row],[Reference]],metron,15,FALSE)</f>
        <v>14.25174825174825</v>
      </c>
      <c r="BX1205">
        <f>VLOOKUP(Table3[[#This Row],[Reference]],metron,16,FALSE)</f>
        <v>8.8316683316683324</v>
      </c>
      <c r="BY1205">
        <f>VLOOKUP(Table3[[#This Row],[Reference]],metron,17,FALSE)</f>
        <v>6.2901265822784813</v>
      </c>
      <c r="BZ1205">
        <f>VLOOKUP(Table3[[#This Row],[Reference]],metron,18,FALSE)</f>
        <v>3.6162025316455702</v>
      </c>
      <c r="CA1205">
        <f>VLOOKUP(Table3[[#This Row],[Reference]],metron,19,FALSE)</f>
        <v>7.9616216694697686</v>
      </c>
      <c r="CB1205">
        <f>VLOOKUP(Table3[[#This Row],[Reference]],metron,20,FALSE)</f>
        <v>5.2154658000227627</v>
      </c>
      <c r="CC1205">
        <f>VLOOKUP(Table3[[#This Row],[Reference]],metron,21,FALSE)</f>
        <v>12.444895886236671</v>
      </c>
      <c r="CD1205">
        <f>VLOOKUP(Table3[[#This Row],[Reference]],metron,22,FALSE)</f>
        <v>13.620619603859829</v>
      </c>
      <c r="CE1205">
        <f>VLOOKUP(Table3[[#This Row],[Reference]],metron,23,FALSE)</f>
        <v>1.406084017382907</v>
      </c>
      <c r="CF1205">
        <f>VLOOKUP(Table3[[#This Row],[Reference]],metron,24,FALSE)</f>
        <v>2.070980202800579</v>
      </c>
      <c r="CG1205">
        <f>VLOOKUP(Table3[[#This Row],[Reference]],metron,25,FALSE)</f>
        <v>6.1323032351521013E-2</v>
      </c>
      <c r="CH1205">
        <f>VLOOKUP(Table3[[#This Row],[Reference]],metron,26,FALSE)</f>
        <v>0.1313375181071946</v>
      </c>
    </row>
    <row r="1206" spans="1:86" hidden="1" x14ac:dyDescent="0.45">
      <c r="A1206">
        <v>1652655600</v>
      </c>
      <c r="B1206" t="s">
        <v>1765</v>
      </c>
      <c r="C1206" t="s">
        <v>64</v>
      </c>
      <c r="D1206" t="s">
        <v>65</v>
      </c>
      <c r="E1206" t="s">
        <v>677</v>
      </c>
      <c r="F1206" t="s">
        <v>666</v>
      </c>
      <c r="G1206" t="s">
        <v>673</v>
      </c>
      <c r="H1206" t="s">
        <v>65</v>
      </c>
      <c r="I1206">
        <v>1.63</v>
      </c>
      <c r="J1206">
        <v>1.41</v>
      </c>
      <c r="K1206">
        <v>1.61</v>
      </c>
      <c r="L1206">
        <v>1.39</v>
      </c>
      <c r="M1206">
        <v>1</v>
      </c>
      <c r="N1206">
        <v>1</v>
      </c>
      <c r="O1206">
        <v>2</v>
      </c>
      <c r="P1206">
        <v>1</v>
      </c>
      <c r="Q1206">
        <v>1</v>
      </c>
      <c r="R1206">
        <v>0</v>
      </c>
      <c r="S1206" t="s">
        <v>910</v>
      </c>
      <c r="T1206">
        <v>89</v>
      </c>
      <c r="U1206">
        <v>1</v>
      </c>
      <c r="V1206">
        <v>1</v>
      </c>
      <c r="W1206">
        <v>5</v>
      </c>
      <c r="X1206">
        <v>1</v>
      </c>
      <c r="Y1206">
        <v>1</v>
      </c>
      <c r="Z1206">
        <v>0</v>
      </c>
      <c r="AA1206">
        <v>3</v>
      </c>
      <c r="AB1206">
        <v>3</v>
      </c>
      <c r="AC1206">
        <v>1</v>
      </c>
      <c r="AD1206">
        <v>0</v>
      </c>
      <c r="AE1206">
        <v>10</v>
      </c>
      <c r="AF1206">
        <v>20</v>
      </c>
      <c r="AG1206">
        <v>2</v>
      </c>
      <c r="AH1206">
        <v>5</v>
      </c>
      <c r="AI1206">
        <v>8</v>
      </c>
      <c r="AJ1206">
        <v>15</v>
      </c>
      <c r="AK1206">
        <v>18</v>
      </c>
      <c r="AL1206">
        <v>5</v>
      </c>
      <c r="AM1206">
        <v>39</v>
      </c>
      <c r="AN1206">
        <v>61</v>
      </c>
      <c r="AO1206">
        <v>0.98</v>
      </c>
      <c r="AP1206">
        <v>2</v>
      </c>
      <c r="AQ1206">
        <v>2.09</v>
      </c>
      <c r="AR1206">
        <v>47</v>
      </c>
      <c r="AS1206">
        <v>61</v>
      </c>
      <c r="AT1206">
        <v>37</v>
      </c>
      <c r="AU1206">
        <v>16</v>
      </c>
      <c r="AV1206">
        <v>6</v>
      </c>
      <c r="AW1206">
        <v>29</v>
      </c>
      <c r="AX1206">
        <v>59</v>
      </c>
      <c r="AY1206">
        <v>38</v>
      </c>
      <c r="AZ1206">
        <v>71</v>
      </c>
      <c r="BA1206">
        <v>8.93</v>
      </c>
      <c r="BB1206">
        <v>4.9000000000000004</v>
      </c>
      <c r="BC1206">
        <v>1.95</v>
      </c>
      <c r="BD1206">
        <v>3.35</v>
      </c>
      <c r="BE1206">
        <v>3.55</v>
      </c>
      <c r="BF1206">
        <f>(1/BC1206+1/BD1206+1/BE1206-1)/3</f>
        <v>3.1006038784050133E-2</v>
      </c>
      <c r="BG1206">
        <f>1/Table3[[#This Row],[odds_ft_home_team_win]]-Table3[[#This Row],[Margin/3]]</f>
        <v>0.48181447403646277</v>
      </c>
      <c r="BH1206">
        <f>1/Table3[[#This Row],[odds_ft_draw]]-Table3[[#This Row],[Margin/3]]</f>
        <v>0.26750142390251702</v>
      </c>
      <c r="BI1206">
        <f>1/Table3[[#This Row],[odds_ft_away_team_win]]-Table3[[#This Row],[Margin/3]]</f>
        <v>0.25068410206102032</v>
      </c>
      <c r="BJ1206">
        <f>MROUND(Table3[[#This Row],[ProbH]]*100,2)/100</f>
        <v>0.48</v>
      </c>
      <c r="BK1206">
        <v>1.43</v>
      </c>
      <c r="BL1206">
        <v>2.27</v>
      </c>
      <c r="BM1206">
        <v>4.28</v>
      </c>
      <c r="BN1206">
        <v>8.35</v>
      </c>
      <c r="BO1206">
        <v>2.0499999999999998</v>
      </c>
      <c r="BP1206">
        <v>1.7</v>
      </c>
      <c r="BQ1206" t="s">
        <v>733</v>
      </c>
      <c r="BR1206">
        <f>VLOOKUP(Table3[[#This Row],[Reference]],metron,10,FALSE)</f>
        <v>2.5271929824561399</v>
      </c>
      <c r="BS1206">
        <f>VLOOKUP(Table3[[#This Row],[Reference]],metron,11,FALSE)</f>
        <v>1.510877192982456</v>
      </c>
      <c r="BT1206">
        <f>VLOOKUP(Table3[[#This Row],[Reference]],metron,12,FALSE)</f>
        <v>1.0163157894736841</v>
      </c>
      <c r="BU1206">
        <f>VLOOKUP(Table3[[#This Row],[Reference]],metron,13,FALSE)</f>
        <v>0.67350877192982461</v>
      </c>
      <c r="BV1206">
        <f>VLOOKUP(Table3[[#This Row],[Reference]],metron,14,FALSE)</f>
        <v>0.4442105263157895</v>
      </c>
      <c r="BW1206">
        <f>VLOOKUP(Table3[[#This Row],[Reference]],metron,15,FALSE)</f>
        <v>12.80980392156863</v>
      </c>
      <c r="BX1206">
        <f>VLOOKUP(Table3[[#This Row],[Reference]],metron,16,FALSE)</f>
        <v>9.6872549019607845</v>
      </c>
      <c r="BY1206">
        <f>VLOOKUP(Table3[[#This Row],[Reference]],metron,17,FALSE)</f>
        <v>5.6491169610129957</v>
      </c>
      <c r="BZ1206">
        <f>VLOOKUP(Table3[[#This Row],[Reference]],metron,18,FALSE)</f>
        <v>4.1379540153282237</v>
      </c>
      <c r="CA1206">
        <f>VLOOKUP(Table3[[#This Row],[Reference]],metron,19,FALSE)</f>
        <v>7.1606869605556343</v>
      </c>
      <c r="CB1206">
        <f>VLOOKUP(Table3[[#This Row],[Reference]],metron,20,FALSE)</f>
        <v>5.5493008866325608</v>
      </c>
      <c r="CC1206">
        <f>VLOOKUP(Table3[[#This Row],[Reference]],metron,21,FALSE)</f>
        <v>12.9029029029029</v>
      </c>
      <c r="CD1206">
        <f>VLOOKUP(Table3[[#This Row],[Reference]],metron,22,FALSE)</f>
        <v>13.75508842175509</v>
      </c>
      <c r="CE1206">
        <f>VLOOKUP(Table3[[#This Row],[Reference]],metron,23,FALSE)</f>
        <v>1.5287356321839081</v>
      </c>
      <c r="CF1206">
        <f>VLOOKUP(Table3[[#This Row],[Reference]],metron,24,FALSE)</f>
        <v>1.9664750957854411</v>
      </c>
      <c r="CG1206">
        <f>VLOOKUP(Table3[[#This Row],[Reference]],metron,25,FALSE)</f>
        <v>8.8441890166028103E-2</v>
      </c>
      <c r="CH1206">
        <f>VLOOKUP(Table3[[#This Row],[Reference]],metron,26,FALSE)</f>
        <v>0.13409961685823751</v>
      </c>
    </row>
    <row r="1207" spans="1:86" hidden="1" x14ac:dyDescent="0.45">
      <c r="A1207">
        <v>1652663100</v>
      </c>
      <c r="B1207" t="s">
        <v>1766</v>
      </c>
      <c r="C1207" t="s">
        <v>64</v>
      </c>
      <c r="D1207" t="s">
        <v>65</v>
      </c>
      <c r="E1207" t="s">
        <v>661</v>
      </c>
      <c r="F1207" t="s">
        <v>671</v>
      </c>
      <c r="G1207" t="s">
        <v>678</v>
      </c>
      <c r="H1207" t="s">
        <v>65</v>
      </c>
      <c r="I1207">
        <v>1.79</v>
      </c>
      <c r="J1207">
        <v>1.32</v>
      </c>
      <c r="K1207">
        <v>1.74</v>
      </c>
      <c r="L1207">
        <v>1.37</v>
      </c>
      <c r="M1207">
        <v>0</v>
      </c>
      <c r="N1207">
        <v>1</v>
      </c>
      <c r="O1207">
        <v>1</v>
      </c>
      <c r="P1207">
        <v>1</v>
      </c>
      <c r="Q1207">
        <v>0</v>
      </c>
      <c r="R1207">
        <v>1</v>
      </c>
      <c r="T1207">
        <v>19</v>
      </c>
      <c r="U1207">
        <v>6</v>
      </c>
      <c r="V1207">
        <v>1</v>
      </c>
      <c r="W1207">
        <v>3</v>
      </c>
      <c r="X1207">
        <v>1</v>
      </c>
      <c r="Y1207">
        <v>6</v>
      </c>
      <c r="Z1207">
        <v>0</v>
      </c>
      <c r="AA1207">
        <v>3</v>
      </c>
      <c r="AB1207">
        <v>1</v>
      </c>
      <c r="AC1207">
        <v>0</v>
      </c>
      <c r="AD1207">
        <v>6</v>
      </c>
      <c r="AE1207">
        <v>21</v>
      </c>
      <c r="AF1207">
        <v>11</v>
      </c>
      <c r="AG1207">
        <v>7</v>
      </c>
      <c r="AH1207">
        <v>3</v>
      </c>
      <c r="AI1207">
        <v>14</v>
      </c>
      <c r="AJ1207">
        <v>8</v>
      </c>
      <c r="AK1207">
        <v>10</v>
      </c>
      <c r="AL1207">
        <v>16</v>
      </c>
      <c r="AM1207">
        <v>41</v>
      </c>
      <c r="AN1207">
        <v>59</v>
      </c>
      <c r="AO1207">
        <v>2.12</v>
      </c>
      <c r="AP1207">
        <v>1.1599999999999999</v>
      </c>
      <c r="AQ1207">
        <v>2.42</v>
      </c>
      <c r="AR1207">
        <v>53</v>
      </c>
      <c r="AS1207">
        <v>75</v>
      </c>
      <c r="AT1207">
        <v>45</v>
      </c>
      <c r="AU1207">
        <v>17</v>
      </c>
      <c r="AV1207">
        <v>7</v>
      </c>
      <c r="AW1207">
        <v>32</v>
      </c>
      <c r="AX1207">
        <v>71</v>
      </c>
      <c r="AY1207">
        <v>38</v>
      </c>
      <c r="AZ1207">
        <v>74</v>
      </c>
      <c r="BA1207">
        <v>9.66</v>
      </c>
      <c r="BB1207">
        <v>4.95</v>
      </c>
      <c r="BC1207">
        <v>2.0699999999999998</v>
      </c>
      <c r="BD1207">
        <v>3.33</v>
      </c>
      <c r="BE1207">
        <v>3.48</v>
      </c>
      <c r="BF1207">
        <f>(1/BC1207+1/BD1207+1/BE1207-1)/3</f>
        <v>2.3582803192998103E-2</v>
      </c>
      <c r="BG1207">
        <f>1/Table3[[#This Row],[odds_ft_home_team_win]]-Table3[[#This Row],[Margin/3]]</f>
        <v>0.45950898424661546</v>
      </c>
      <c r="BH1207">
        <f>1/Table3[[#This Row],[odds_ft_draw]]-Table3[[#This Row],[Margin/3]]</f>
        <v>0.2767174971073022</v>
      </c>
      <c r="BI1207">
        <f>1/Table3[[#This Row],[odds_ft_away_team_win]]-Table3[[#This Row],[Margin/3]]</f>
        <v>0.26377351864608234</v>
      </c>
      <c r="BJ1207">
        <f>MROUND(Table3[[#This Row],[ProbH]]*100,2)/100</f>
        <v>0.46</v>
      </c>
      <c r="BK1207">
        <v>1.32</v>
      </c>
      <c r="BL1207">
        <v>1.92</v>
      </c>
      <c r="BM1207">
        <v>3.43</v>
      </c>
      <c r="BN1207">
        <v>6.55</v>
      </c>
      <c r="BO1207">
        <v>2.02</v>
      </c>
      <c r="BP1207">
        <v>1.76</v>
      </c>
      <c r="BQ1207" t="s">
        <v>715</v>
      </c>
      <c r="BR1207">
        <f>VLOOKUP(Table3[[#This Row],[Reference]],metron,10,FALSE)</f>
        <v>2.5405629139072849</v>
      </c>
      <c r="BS1207">
        <f>VLOOKUP(Table3[[#This Row],[Reference]],metron,11,FALSE)</f>
        <v>1.4888836329233679</v>
      </c>
      <c r="BT1207">
        <f>VLOOKUP(Table3[[#This Row],[Reference]],metron,12,FALSE)</f>
        <v>1.0516792809839171</v>
      </c>
      <c r="BU1207">
        <f>VLOOKUP(Table3[[#This Row],[Reference]],metron,13,FALSE)</f>
        <v>0.64581362346263005</v>
      </c>
      <c r="BV1207">
        <f>VLOOKUP(Table3[[#This Row],[Reference]],metron,14,FALSE)</f>
        <v>0.45364238410596031</v>
      </c>
      <c r="BW1207">
        <f>VLOOKUP(Table3[[#This Row],[Reference]],metron,15,FALSE)</f>
        <v>12.686892177589851</v>
      </c>
      <c r="BX1207">
        <f>VLOOKUP(Table3[[#This Row],[Reference]],metron,16,FALSE)</f>
        <v>9.8059196617336148</v>
      </c>
      <c r="BY1207">
        <f>VLOOKUP(Table3[[#This Row],[Reference]],metron,17,FALSE)</f>
        <v>5.3198121263877027</v>
      </c>
      <c r="BZ1207">
        <f>VLOOKUP(Table3[[#This Row],[Reference]],metron,18,FALSE)</f>
        <v>4.0954312553373189</v>
      </c>
      <c r="CA1207">
        <f>VLOOKUP(Table3[[#This Row],[Reference]],metron,19,FALSE)</f>
        <v>7.3670800512021479</v>
      </c>
      <c r="CB1207">
        <f>VLOOKUP(Table3[[#This Row],[Reference]],metron,20,FALSE)</f>
        <v>5.710488406396296</v>
      </c>
      <c r="CC1207">
        <f>VLOOKUP(Table3[[#This Row],[Reference]],metron,21,FALSE)</f>
        <v>13.0488908033599</v>
      </c>
      <c r="CD1207">
        <f>VLOOKUP(Table3[[#This Row],[Reference]],metron,22,FALSE)</f>
        <v>13.714839543398661</v>
      </c>
      <c r="CE1207">
        <f>VLOOKUP(Table3[[#This Row],[Reference]],metron,23,FALSE)</f>
        <v>1.567523459812322</v>
      </c>
      <c r="CF1207">
        <f>VLOOKUP(Table3[[#This Row],[Reference]],metron,24,FALSE)</f>
        <v>1.951040391676867</v>
      </c>
      <c r="CG1207">
        <f>VLOOKUP(Table3[[#This Row],[Reference]],metron,25,FALSE)</f>
        <v>8.3027335781313744E-2</v>
      </c>
      <c r="CH1207">
        <f>VLOOKUP(Table3[[#This Row],[Reference]],metron,26,FALSE)</f>
        <v>0.13117095063239501</v>
      </c>
    </row>
    <row r="1208" spans="1:86" hidden="1" x14ac:dyDescent="0.45">
      <c r="A1208">
        <v>1652925600</v>
      </c>
      <c r="B1208" t="s">
        <v>1767</v>
      </c>
      <c r="C1208" t="s">
        <v>64</v>
      </c>
      <c r="D1208" t="s">
        <v>65</v>
      </c>
      <c r="E1208" t="s">
        <v>677</v>
      </c>
      <c r="F1208" t="s">
        <v>661</v>
      </c>
      <c r="G1208" t="s">
        <v>743</v>
      </c>
      <c r="H1208" t="s">
        <v>65</v>
      </c>
      <c r="I1208">
        <v>1.62</v>
      </c>
      <c r="J1208">
        <v>1.75</v>
      </c>
      <c r="K1208">
        <v>1.61</v>
      </c>
      <c r="L1208">
        <v>1.74</v>
      </c>
      <c r="M1208">
        <v>3</v>
      </c>
      <c r="N1208">
        <v>0</v>
      </c>
      <c r="O1208">
        <v>3</v>
      </c>
      <c r="P1208">
        <v>1</v>
      </c>
      <c r="Q1208">
        <v>1</v>
      </c>
      <c r="R1208">
        <v>0</v>
      </c>
      <c r="S1208" t="s">
        <v>1768</v>
      </c>
      <c r="U1208">
        <v>1</v>
      </c>
      <c r="V1208">
        <v>3</v>
      </c>
      <c r="W1208">
        <v>3</v>
      </c>
      <c r="X1208">
        <v>0</v>
      </c>
      <c r="Y1208">
        <v>1</v>
      </c>
      <c r="Z1208">
        <v>0</v>
      </c>
      <c r="AA1208">
        <v>0</v>
      </c>
      <c r="AB1208">
        <v>3</v>
      </c>
      <c r="AC1208">
        <v>1</v>
      </c>
      <c r="AD1208">
        <v>0</v>
      </c>
      <c r="AE1208">
        <v>11</v>
      </c>
      <c r="AF1208">
        <v>12</v>
      </c>
      <c r="AG1208">
        <v>8</v>
      </c>
      <c r="AH1208">
        <v>4</v>
      </c>
      <c r="AI1208">
        <v>3</v>
      </c>
      <c r="AJ1208">
        <v>8</v>
      </c>
      <c r="AK1208">
        <v>19</v>
      </c>
      <c r="AL1208">
        <v>12</v>
      </c>
      <c r="AM1208">
        <v>46</v>
      </c>
      <c r="AN1208">
        <v>54</v>
      </c>
      <c r="AO1208">
        <v>1.75</v>
      </c>
      <c r="AP1208">
        <v>1.7</v>
      </c>
      <c r="AQ1208">
        <v>2.23</v>
      </c>
      <c r="AR1208">
        <v>45</v>
      </c>
      <c r="AS1208">
        <v>70</v>
      </c>
      <c r="AT1208">
        <v>39</v>
      </c>
      <c r="AU1208">
        <v>11</v>
      </c>
      <c r="AV1208">
        <v>6</v>
      </c>
      <c r="AW1208">
        <v>26</v>
      </c>
      <c r="AX1208">
        <v>63</v>
      </c>
      <c r="AY1208">
        <v>39</v>
      </c>
      <c r="AZ1208">
        <v>75</v>
      </c>
      <c r="BA1208">
        <v>9.85</v>
      </c>
      <c r="BB1208">
        <v>4.93</v>
      </c>
      <c r="BC1208">
        <v>2.12</v>
      </c>
      <c r="BD1208">
        <v>3.35</v>
      </c>
      <c r="BE1208">
        <v>3.15</v>
      </c>
      <c r="BF1208">
        <f>(1/BC1208+1/BD1208+1/BE1208-1)/3</f>
        <v>2.9221964451477216E-2</v>
      </c>
      <c r="BG1208">
        <f>1/Table3[[#This Row],[odds_ft_home_team_win]]-Table3[[#This Row],[Margin/3]]</f>
        <v>0.44247614875606989</v>
      </c>
      <c r="BH1208">
        <f>1/Table3[[#This Row],[odds_ft_draw]]-Table3[[#This Row],[Margin/3]]</f>
        <v>0.2692854982350899</v>
      </c>
      <c r="BI1208">
        <f>1/Table3[[#This Row],[odds_ft_away_team_win]]-Table3[[#This Row],[Margin/3]]</f>
        <v>0.28823835300884021</v>
      </c>
      <c r="BJ1208">
        <f>MROUND(Table3[[#This Row],[ProbH]]*100,2)/100</f>
        <v>0.44</v>
      </c>
      <c r="BK1208">
        <v>1.53</v>
      </c>
      <c r="BL1208">
        <v>2.36</v>
      </c>
      <c r="BM1208">
        <v>4.25</v>
      </c>
      <c r="BN1208">
        <v>9</v>
      </c>
      <c r="BO1208">
        <v>1.95</v>
      </c>
      <c r="BP1208">
        <v>1.8</v>
      </c>
      <c r="BQ1208" t="s">
        <v>733</v>
      </c>
      <c r="BR1208">
        <f>VLOOKUP(Table3[[#This Row],[Reference]],metron,10,FALSE)</f>
        <v>2.4807646356033461</v>
      </c>
      <c r="BS1208">
        <f>VLOOKUP(Table3[[#This Row],[Reference]],metron,11,FALSE)</f>
        <v>1.4140979689366791</v>
      </c>
      <c r="BT1208">
        <f>VLOOKUP(Table3[[#This Row],[Reference]],metron,12,FALSE)</f>
        <v>1.0666666666666671</v>
      </c>
      <c r="BU1208">
        <f>VLOOKUP(Table3[[#This Row],[Reference]],metron,13,FALSE)</f>
        <v>0.62712066905615294</v>
      </c>
      <c r="BV1208">
        <f>VLOOKUP(Table3[[#This Row],[Reference]],metron,14,FALSE)</f>
        <v>0.46009557945041818</v>
      </c>
      <c r="BW1208">
        <f>VLOOKUP(Table3[[#This Row],[Reference]],metron,15,FALSE)</f>
        <v>12.56969280146722</v>
      </c>
      <c r="BX1208">
        <f>VLOOKUP(Table3[[#This Row],[Reference]],metron,16,FALSE)</f>
        <v>9.8695552498853729</v>
      </c>
      <c r="BY1208">
        <f>VLOOKUP(Table3[[#This Row],[Reference]],metron,17,FALSE)</f>
        <v>5.2754256787850897</v>
      </c>
      <c r="BZ1208">
        <f>VLOOKUP(Table3[[#This Row],[Reference]],metron,18,FALSE)</f>
        <v>4.1279337321675103</v>
      </c>
      <c r="CA1208">
        <f>VLOOKUP(Table3[[#This Row],[Reference]],metron,19,FALSE)</f>
        <v>7.2942671226821298</v>
      </c>
      <c r="CB1208">
        <f>VLOOKUP(Table3[[#This Row],[Reference]],metron,20,FALSE)</f>
        <v>5.7416215177178627</v>
      </c>
      <c r="CC1208">
        <f>VLOOKUP(Table3[[#This Row],[Reference]],metron,21,FALSE)</f>
        <v>12.897246007868549</v>
      </c>
      <c r="CD1208">
        <f>VLOOKUP(Table3[[#This Row],[Reference]],metron,22,FALSE)</f>
        <v>13.507058551261281</v>
      </c>
      <c r="CE1208">
        <f>VLOOKUP(Table3[[#This Row],[Reference]],metron,23,FALSE)</f>
        <v>1.576522702104098</v>
      </c>
      <c r="CF1208">
        <f>VLOOKUP(Table3[[#This Row],[Reference]],metron,24,FALSE)</f>
        <v>1.917165005537099</v>
      </c>
      <c r="CG1208">
        <f>VLOOKUP(Table3[[#This Row],[Reference]],metron,25,FALSE)</f>
        <v>8.4385382059800659E-2</v>
      </c>
      <c r="CH1208">
        <f>VLOOKUP(Table3[[#This Row],[Reference]],metron,26,FALSE)</f>
        <v>0.1233665559246955</v>
      </c>
    </row>
    <row r="1209" spans="1:86" hidden="1" x14ac:dyDescent="0.45">
      <c r="A1209">
        <v>1653008400</v>
      </c>
      <c r="B1209" t="s">
        <v>1769</v>
      </c>
      <c r="C1209" t="s">
        <v>64</v>
      </c>
      <c r="D1209" t="s">
        <v>65</v>
      </c>
      <c r="E1209" t="s">
        <v>694</v>
      </c>
      <c r="F1209" t="s">
        <v>693</v>
      </c>
      <c r="G1209" t="s">
        <v>731</v>
      </c>
      <c r="H1209" t="s">
        <v>65</v>
      </c>
      <c r="I1209">
        <v>1.74</v>
      </c>
      <c r="J1209">
        <v>1.67</v>
      </c>
      <c r="K1209">
        <v>1.72</v>
      </c>
      <c r="L1209">
        <v>1.65</v>
      </c>
      <c r="M1209">
        <v>1</v>
      </c>
      <c r="N1209">
        <v>1</v>
      </c>
      <c r="O1209">
        <v>2</v>
      </c>
      <c r="P1209">
        <v>0</v>
      </c>
      <c r="Q1209">
        <v>0</v>
      </c>
      <c r="R1209">
        <v>0</v>
      </c>
      <c r="S1209">
        <v>54</v>
      </c>
      <c r="T1209">
        <v>82</v>
      </c>
      <c r="U1209">
        <v>4</v>
      </c>
      <c r="V1209">
        <v>4</v>
      </c>
      <c r="W1209">
        <v>2</v>
      </c>
      <c r="X1209">
        <v>0</v>
      </c>
      <c r="Y1209">
        <v>1</v>
      </c>
      <c r="Z1209">
        <v>0</v>
      </c>
      <c r="AA1209">
        <v>0</v>
      </c>
      <c r="AB1209">
        <v>2</v>
      </c>
      <c r="AC1209">
        <v>0</v>
      </c>
      <c r="AD1209">
        <v>1</v>
      </c>
      <c r="AE1209">
        <v>9</v>
      </c>
      <c r="AF1209">
        <v>8</v>
      </c>
      <c r="AG1209">
        <v>4</v>
      </c>
      <c r="AH1209">
        <v>5</v>
      </c>
      <c r="AI1209">
        <v>5</v>
      </c>
      <c r="AJ1209">
        <v>3</v>
      </c>
      <c r="AK1209">
        <v>16</v>
      </c>
      <c r="AL1209">
        <v>14</v>
      </c>
      <c r="AM1209">
        <v>47</v>
      </c>
      <c r="AN1209">
        <v>53</v>
      </c>
      <c r="AO1209">
        <v>1.49</v>
      </c>
      <c r="AP1209">
        <v>1.39</v>
      </c>
      <c r="AQ1209">
        <v>2.4</v>
      </c>
      <c r="AR1209">
        <v>53</v>
      </c>
      <c r="AS1209">
        <v>75</v>
      </c>
      <c r="AT1209">
        <v>48</v>
      </c>
      <c r="AU1209">
        <v>23</v>
      </c>
      <c r="AV1209">
        <v>7</v>
      </c>
      <c r="AW1209">
        <v>38</v>
      </c>
      <c r="AX1209">
        <v>67</v>
      </c>
      <c r="AY1209">
        <v>32</v>
      </c>
      <c r="AZ1209">
        <v>76</v>
      </c>
      <c r="BA1209">
        <v>10.53</v>
      </c>
      <c r="BB1209">
        <v>4.3499999999999996</v>
      </c>
      <c r="BC1209">
        <v>1.94</v>
      </c>
      <c r="BD1209">
        <v>3.3</v>
      </c>
      <c r="BE1209">
        <v>3.7</v>
      </c>
      <c r="BF1209">
        <f>(1/BC1209+1/BD1209+1/BE1209-1)/3</f>
        <v>2.9588163608782175E-2</v>
      </c>
      <c r="BG1209">
        <f>1/Table3[[#This Row],[odds_ft_home_team_win]]-Table3[[#This Row],[Margin/3]]</f>
        <v>0.48587575391699106</v>
      </c>
      <c r="BH1209">
        <f>1/Table3[[#This Row],[odds_ft_draw]]-Table3[[#This Row],[Margin/3]]</f>
        <v>0.27344213942152085</v>
      </c>
      <c r="BI1209">
        <f>1/Table3[[#This Row],[odds_ft_away_team_win]]-Table3[[#This Row],[Margin/3]]</f>
        <v>0.24068210666148807</v>
      </c>
      <c r="BJ1209">
        <f>MROUND(Table3[[#This Row],[ProbH]]*100,2)/100</f>
        <v>0.48</v>
      </c>
      <c r="BK1209">
        <v>1.3</v>
      </c>
      <c r="BL1209">
        <v>1.88</v>
      </c>
      <c r="BM1209">
        <v>3.4</v>
      </c>
      <c r="BN1209">
        <v>6.75</v>
      </c>
      <c r="BO1209">
        <v>1.82</v>
      </c>
      <c r="BP1209">
        <v>1.88</v>
      </c>
      <c r="BQ1209" t="s">
        <v>770</v>
      </c>
      <c r="BR1209">
        <f>VLOOKUP(Table3[[#This Row],[Reference]],metron,10,FALSE)</f>
        <v>2.5271929824561399</v>
      </c>
      <c r="BS1209">
        <f>VLOOKUP(Table3[[#This Row],[Reference]],metron,11,FALSE)</f>
        <v>1.510877192982456</v>
      </c>
      <c r="BT1209">
        <f>VLOOKUP(Table3[[#This Row],[Reference]],metron,12,FALSE)</f>
        <v>1.0163157894736841</v>
      </c>
      <c r="BU1209">
        <f>VLOOKUP(Table3[[#This Row],[Reference]],metron,13,FALSE)</f>
        <v>0.67350877192982461</v>
      </c>
      <c r="BV1209">
        <f>VLOOKUP(Table3[[#This Row],[Reference]],metron,14,FALSE)</f>
        <v>0.4442105263157895</v>
      </c>
      <c r="BW1209">
        <f>VLOOKUP(Table3[[#This Row],[Reference]],metron,15,FALSE)</f>
        <v>12.80980392156863</v>
      </c>
      <c r="BX1209">
        <f>VLOOKUP(Table3[[#This Row],[Reference]],metron,16,FALSE)</f>
        <v>9.6872549019607845</v>
      </c>
      <c r="BY1209">
        <f>VLOOKUP(Table3[[#This Row],[Reference]],metron,17,FALSE)</f>
        <v>5.6491169610129957</v>
      </c>
      <c r="BZ1209">
        <f>VLOOKUP(Table3[[#This Row],[Reference]],metron,18,FALSE)</f>
        <v>4.1379540153282237</v>
      </c>
      <c r="CA1209">
        <f>VLOOKUP(Table3[[#This Row],[Reference]],metron,19,FALSE)</f>
        <v>7.1606869605556343</v>
      </c>
      <c r="CB1209">
        <f>VLOOKUP(Table3[[#This Row],[Reference]],metron,20,FALSE)</f>
        <v>5.5493008866325608</v>
      </c>
      <c r="CC1209">
        <f>VLOOKUP(Table3[[#This Row],[Reference]],metron,21,FALSE)</f>
        <v>12.9029029029029</v>
      </c>
      <c r="CD1209">
        <f>VLOOKUP(Table3[[#This Row],[Reference]],metron,22,FALSE)</f>
        <v>13.75508842175509</v>
      </c>
      <c r="CE1209">
        <f>VLOOKUP(Table3[[#This Row],[Reference]],metron,23,FALSE)</f>
        <v>1.5287356321839081</v>
      </c>
      <c r="CF1209">
        <f>VLOOKUP(Table3[[#This Row],[Reference]],metron,24,FALSE)</f>
        <v>1.9664750957854411</v>
      </c>
      <c r="CG1209">
        <f>VLOOKUP(Table3[[#This Row],[Reference]],metron,25,FALSE)</f>
        <v>8.8441890166028103E-2</v>
      </c>
      <c r="CH1209">
        <f>VLOOKUP(Table3[[#This Row],[Reference]],metron,26,FALSE)</f>
        <v>0.13409961685823751</v>
      </c>
    </row>
    <row r="1210" spans="1:86" x14ac:dyDescent="0.45">
      <c r="A1210">
        <v>1653181200</v>
      </c>
      <c r="B1210" t="s">
        <v>1770</v>
      </c>
      <c r="C1210" t="s">
        <v>64</v>
      </c>
      <c r="D1210" t="s">
        <v>65</v>
      </c>
      <c r="E1210" t="s">
        <v>661</v>
      </c>
      <c r="F1210" t="s">
        <v>677</v>
      </c>
      <c r="G1210" t="s">
        <v>678</v>
      </c>
      <c r="H1210" t="s">
        <v>65</v>
      </c>
      <c r="I1210">
        <v>1.71</v>
      </c>
      <c r="J1210">
        <v>1.65</v>
      </c>
      <c r="K1210">
        <v>1.74</v>
      </c>
      <c r="L1210">
        <v>1.61</v>
      </c>
      <c r="M1210">
        <v>4</v>
      </c>
      <c r="N1210">
        <v>2</v>
      </c>
      <c r="O1210">
        <v>6</v>
      </c>
      <c r="P1210">
        <v>1</v>
      </c>
      <c r="Q1210">
        <v>0</v>
      </c>
      <c r="R1210">
        <v>1</v>
      </c>
      <c r="S1210" t="s">
        <v>1771</v>
      </c>
      <c r="T1210" t="s">
        <v>1772</v>
      </c>
      <c r="U1210">
        <v>5</v>
      </c>
      <c r="V1210">
        <v>2</v>
      </c>
      <c r="W1210">
        <v>3</v>
      </c>
      <c r="X1210">
        <v>1</v>
      </c>
      <c r="Y1210">
        <v>3</v>
      </c>
      <c r="Z1210">
        <v>0</v>
      </c>
      <c r="AA1210">
        <v>1</v>
      </c>
      <c r="AB1210">
        <v>3</v>
      </c>
      <c r="AC1210">
        <v>2</v>
      </c>
      <c r="AD1210">
        <v>1</v>
      </c>
      <c r="AE1210">
        <v>21</v>
      </c>
      <c r="AF1210">
        <v>10</v>
      </c>
      <c r="AG1210">
        <v>8</v>
      </c>
      <c r="AH1210">
        <v>3</v>
      </c>
      <c r="AI1210">
        <v>13</v>
      </c>
      <c r="AJ1210">
        <v>7</v>
      </c>
      <c r="AK1210">
        <v>11</v>
      </c>
      <c r="AL1210">
        <v>15</v>
      </c>
      <c r="AM1210">
        <v>62</v>
      </c>
      <c r="AN1210">
        <v>38</v>
      </c>
      <c r="AO1210">
        <v>2.29</v>
      </c>
      <c r="AP1210">
        <v>0.99</v>
      </c>
      <c r="AQ1210">
        <v>2.25</v>
      </c>
      <c r="AR1210">
        <v>45</v>
      </c>
      <c r="AS1210">
        <v>71</v>
      </c>
      <c r="AT1210">
        <v>40</v>
      </c>
      <c r="AU1210">
        <v>11</v>
      </c>
      <c r="AV1210">
        <v>6</v>
      </c>
      <c r="AW1210">
        <v>26</v>
      </c>
      <c r="AX1210">
        <v>63</v>
      </c>
      <c r="AY1210">
        <v>40</v>
      </c>
      <c r="AZ1210">
        <v>75</v>
      </c>
      <c r="BA1210">
        <v>9.7100000000000009</v>
      </c>
      <c r="BB1210">
        <v>4.9000000000000004</v>
      </c>
      <c r="BC1210">
        <v>1.8</v>
      </c>
      <c r="BD1210">
        <v>3.65</v>
      </c>
      <c r="BE1210">
        <v>3.85</v>
      </c>
      <c r="BF1210">
        <f>(1/BC1210+1/BD1210+1/BE1210-1)/3</f>
        <v>2.9756139345180472E-2</v>
      </c>
      <c r="BG1210">
        <f>1/Table3[[#This Row],[odds_ft_home_team_win]]-Table3[[#This Row],[Margin/3]]</f>
        <v>0.52579941621037507</v>
      </c>
      <c r="BH1210">
        <f>1/Table3[[#This Row],[odds_ft_draw]]-Table3[[#This Row],[Margin/3]]</f>
        <v>0.24421646339454553</v>
      </c>
      <c r="BI1210">
        <f>1/Table3[[#This Row],[odds_ft_away_team_win]]-Table3[[#This Row],[Margin/3]]</f>
        <v>0.22998412039507923</v>
      </c>
      <c r="BJ1210">
        <f>MROUND(Table3[[#This Row],[ProbH]]*100,2)/100</f>
        <v>0.52</v>
      </c>
      <c r="BK1210">
        <v>1.33</v>
      </c>
      <c r="BL1210">
        <v>1.95</v>
      </c>
      <c r="BM1210">
        <v>3.5</v>
      </c>
      <c r="BN1210">
        <v>6.65</v>
      </c>
      <c r="BO1210">
        <v>1.92</v>
      </c>
      <c r="BP1210">
        <v>1.84</v>
      </c>
      <c r="BQ1210" t="s">
        <v>715</v>
      </c>
      <c r="BR1210">
        <f>VLOOKUP(Table3[[#This Row],[Reference]],metron,10,FALSE)</f>
        <v>2.5967403582378576</v>
      </c>
      <c r="BS1210">
        <f>VLOOKUP(Table3[[#This Row],[Reference]],metron,11,FALSE)</f>
        <v>1.625948039373891</v>
      </c>
      <c r="BT1210">
        <f>VLOOKUP(Table3[[#This Row],[Reference]],metron,12,FALSE)</f>
        <v>0.97079231886396644</v>
      </c>
      <c r="BU1210">
        <f>VLOOKUP(Table3[[#This Row],[Reference]],metron,13,FALSE)</f>
        <v>0.71433182698515174</v>
      </c>
      <c r="BV1210">
        <f>VLOOKUP(Table3[[#This Row],[Reference]],metron,14,FALSE)</f>
        <v>0.43011620400258233</v>
      </c>
      <c r="BW1210">
        <f>VLOOKUP(Table3[[#This Row],[Reference]],metron,15,FALSE)</f>
        <v>13.39951055368614</v>
      </c>
      <c r="BX1210">
        <f>VLOOKUP(Table3[[#This Row],[Reference]],metron,16,FALSE)</f>
        <v>9.4252064851636579</v>
      </c>
      <c r="BY1210">
        <f>VLOOKUP(Table3[[#This Row],[Reference]],metron,17,FALSE)</f>
        <v>5.7628422023992618</v>
      </c>
      <c r="BZ1210">
        <f>VLOOKUP(Table3[[#This Row],[Reference]],metron,18,FALSE)</f>
        <v>3.9375576745616732</v>
      </c>
      <c r="CA1210">
        <f>VLOOKUP(Table3[[#This Row],[Reference]],metron,19,FALSE)</f>
        <v>7.636668351286878</v>
      </c>
      <c r="CB1210">
        <f>VLOOKUP(Table3[[#This Row],[Reference]],metron,20,FALSE)</f>
        <v>5.4876488106019847</v>
      </c>
      <c r="CC1210">
        <f>VLOOKUP(Table3[[#This Row],[Reference]],metron,21,FALSE)</f>
        <v>12.460420531849101</v>
      </c>
      <c r="CD1210">
        <f>VLOOKUP(Table3[[#This Row],[Reference]],metron,22,FALSE)</f>
        <v>13.44897959183673</v>
      </c>
      <c r="CE1210">
        <f>VLOOKUP(Table3[[#This Row],[Reference]],metron,23,FALSE)</f>
        <v>1.462202380952381</v>
      </c>
      <c r="CF1210">
        <f>VLOOKUP(Table3[[#This Row],[Reference]],metron,24,FALSE)</f>
        <v>2.01547619047619</v>
      </c>
      <c r="CG1210">
        <f>VLOOKUP(Table3[[#This Row],[Reference]],metron,25,FALSE)</f>
        <v>7.7380952380952384E-2</v>
      </c>
      <c r="CH1210">
        <f>VLOOKUP(Table3[[#This Row],[Reference]],metron,26,FALSE)</f>
        <v>0.13754093480202439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67BD-AE31-43AE-91B3-ECA9BC5213CB}">
  <dimension ref="A1:Z45"/>
  <sheetViews>
    <sheetView workbookViewId="0"/>
  </sheetViews>
  <sheetFormatPr defaultRowHeight="14.25" x14ac:dyDescent="0.45"/>
  <cols>
    <col min="1" max="1" width="10.06640625" customWidth="1"/>
    <col min="8" max="8" width="9.33203125" customWidth="1"/>
  </cols>
  <sheetData>
    <row r="1" spans="1:26" x14ac:dyDescent="0.45">
      <c r="A1" t="s">
        <v>1773</v>
      </c>
      <c r="B1" s="2" t="s">
        <v>1774</v>
      </c>
      <c r="C1" s="2" t="s">
        <v>1775</v>
      </c>
      <c r="D1" s="2" t="s">
        <v>1776</v>
      </c>
      <c r="E1" s="2" t="s">
        <v>1777</v>
      </c>
      <c r="F1" s="2" t="s">
        <v>1778</v>
      </c>
      <c r="G1" s="2" t="s">
        <v>1779</v>
      </c>
      <c r="H1" s="2" t="s">
        <v>1780</v>
      </c>
      <c r="I1" s="2" t="s">
        <v>1781</v>
      </c>
      <c r="J1" s="2" t="s">
        <v>1782</v>
      </c>
      <c r="K1" s="2" t="s">
        <v>1783</v>
      </c>
      <c r="L1" s="2" t="s">
        <v>1784</v>
      </c>
      <c r="M1" s="2" t="s">
        <v>1785</v>
      </c>
      <c r="N1" s="2" t="s">
        <v>1786</v>
      </c>
      <c r="O1" s="2" t="s">
        <v>1787</v>
      </c>
      <c r="P1" s="2" t="s">
        <v>1788</v>
      </c>
      <c r="Q1" s="2" t="s">
        <v>1789</v>
      </c>
      <c r="R1" s="2" t="s">
        <v>1790</v>
      </c>
      <c r="S1" s="2" t="s">
        <v>1791</v>
      </c>
      <c r="T1" s="2" t="s">
        <v>1792</v>
      </c>
      <c r="U1" s="2" t="s">
        <v>1793</v>
      </c>
      <c r="V1" s="2" t="s">
        <v>1794</v>
      </c>
      <c r="W1" s="2" t="s">
        <v>1795</v>
      </c>
      <c r="X1" s="2" t="s">
        <v>1796</v>
      </c>
      <c r="Y1" s="2" t="s">
        <v>1797</v>
      </c>
      <c r="Z1" s="2" t="s">
        <v>1798</v>
      </c>
    </row>
    <row r="2" spans="1:26" x14ac:dyDescent="0.45">
      <c r="A2" s="1">
        <v>0.92</v>
      </c>
      <c r="B2">
        <v>1.0511538461538461</v>
      </c>
      <c r="C2">
        <v>13.88461538461539</v>
      </c>
      <c r="D2">
        <v>31.474358974358971</v>
      </c>
      <c r="E2">
        <v>0.93226032751273036</v>
      </c>
      <c r="F2">
        <v>5.4322699378046999E-2</v>
      </c>
      <c r="G2">
        <v>1.3416973109222951E-2</v>
      </c>
      <c r="H2">
        <f>E2*3+F2*1</f>
        <v>2.8511036819162383</v>
      </c>
      <c r="I2">
        <f>F2*1+G2*3</f>
        <v>9.4573618705715845E-2</v>
      </c>
      <c r="J2">
        <f>K2+L2</f>
        <v>4.3846153846153841</v>
      </c>
      <c r="K2">
        <v>3.8461538461538458</v>
      </c>
      <c r="L2">
        <v>0.53846153846153844</v>
      </c>
      <c r="M2">
        <v>1.615384615384615</v>
      </c>
      <c r="N2">
        <v>0.23076923076923081</v>
      </c>
      <c r="O2">
        <v>20.617647058823529</v>
      </c>
      <c r="P2">
        <v>6.9411764705882364</v>
      </c>
      <c r="Q2">
        <v>9.117647058823529</v>
      </c>
      <c r="R2">
        <v>2.5441176470588229</v>
      </c>
      <c r="S2">
        <f>O2-Q2</f>
        <v>11.5</v>
      </c>
      <c r="T2">
        <f>P2-R2</f>
        <v>4.397058823529413</v>
      </c>
      <c r="U2">
        <v>9.867647058823529</v>
      </c>
      <c r="V2">
        <v>13.455882352941179</v>
      </c>
      <c r="W2">
        <v>1.0735294117647061</v>
      </c>
      <c r="X2">
        <v>2.132352941176471</v>
      </c>
      <c r="Y2">
        <v>4.4117647058823532E-2</v>
      </c>
      <c r="Z2">
        <v>0.1470588235294118</v>
      </c>
    </row>
    <row r="3" spans="1:26" x14ac:dyDescent="0.45">
      <c r="A3" s="1">
        <v>0.9</v>
      </c>
      <c r="B3">
        <v>1.074013245033113</v>
      </c>
      <c r="C3">
        <v>10.53675496688742</v>
      </c>
      <c r="D3">
        <v>24.49006622516556</v>
      </c>
      <c r="E3">
        <v>0.90771536858891411</v>
      </c>
      <c r="F3">
        <v>7.3505457490917012E-2</v>
      </c>
      <c r="G3">
        <v>1.8779173920169E-2</v>
      </c>
      <c r="H3">
        <f t="shared" ref="H3:H45" si="0">E3*3+F3*1</f>
        <v>2.7966515632576594</v>
      </c>
      <c r="I3">
        <f t="shared" ref="I3:I45" si="1">F3*1+G3*3</f>
        <v>0.12984297925142402</v>
      </c>
      <c r="J3">
        <f t="shared" ref="J3:J45" si="2">K3+L3</f>
        <v>4.0264900662251657</v>
      </c>
      <c r="K3">
        <v>3.3841059602649008</v>
      </c>
      <c r="L3">
        <v>0.64238410596026485</v>
      </c>
      <c r="M3">
        <v>1.582781456953642</v>
      </c>
      <c r="N3">
        <v>0.33774834437086088</v>
      </c>
      <c r="O3">
        <v>20.428571428571431</v>
      </c>
      <c r="P3">
        <v>7.5</v>
      </c>
      <c r="Q3">
        <v>8.6020408163265305</v>
      </c>
      <c r="R3">
        <v>2.6632653061224492</v>
      </c>
      <c r="S3">
        <f t="shared" ref="S3:T45" si="3">O3-Q3</f>
        <v>11.8265306122449</v>
      </c>
      <c r="T3">
        <f t="shared" si="3"/>
        <v>4.8367346938775508</v>
      </c>
      <c r="U3">
        <v>10.329896907216501</v>
      </c>
      <c r="V3">
        <v>11.896907216494849</v>
      </c>
      <c r="W3">
        <v>1.2653061224489801</v>
      </c>
      <c r="X3">
        <v>2.0612244897959182</v>
      </c>
      <c r="Y3">
        <v>5.1020408163265307E-2</v>
      </c>
      <c r="Z3">
        <v>5.1020408163265307E-2</v>
      </c>
    </row>
    <row r="4" spans="1:26" x14ac:dyDescent="0.45">
      <c r="A4" s="1">
        <v>0.88</v>
      </c>
      <c r="B4">
        <v>1.096624309392265</v>
      </c>
      <c r="C4">
        <v>9.1665745856353595</v>
      </c>
      <c r="D4">
        <v>20.928176795580111</v>
      </c>
      <c r="E4">
        <v>0.88799383339541604</v>
      </c>
      <c r="F4">
        <v>8.6773445525821072E-2</v>
      </c>
      <c r="G4">
        <v>2.523272107876293E-2</v>
      </c>
      <c r="H4">
        <f t="shared" si="0"/>
        <v>2.7507549457120692</v>
      </c>
      <c r="I4">
        <f t="shared" si="1"/>
        <v>0.16247160876210986</v>
      </c>
      <c r="J4">
        <f t="shared" si="2"/>
        <v>3.6850828729281768</v>
      </c>
      <c r="K4">
        <v>3.1491712707182322</v>
      </c>
      <c r="L4">
        <v>0.53591160220994472</v>
      </c>
      <c r="M4">
        <v>1.419889502762431</v>
      </c>
      <c r="N4">
        <v>0.22651933701657459</v>
      </c>
      <c r="O4">
        <v>19.949152542372879</v>
      </c>
      <c r="P4">
        <v>7.1355932203389827</v>
      </c>
      <c r="Q4">
        <v>8.4576271186440675</v>
      </c>
      <c r="R4">
        <v>2.3813559322033901</v>
      </c>
      <c r="S4">
        <f t="shared" si="3"/>
        <v>11.491525423728811</v>
      </c>
      <c r="T4">
        <f t="shared" si="3"/>
        <v>4.7542372881355925</v>
      </c>
      <c r="U4">
        <v>9.8608695652173921</v>
      </c>
      <c r="V4">
        <v>11.765217391304351</v>
      </c>
      <c r="W4">
        <v>0.94915254237288138</v>
      </c>
      <c r="X4">
        <v>1.906779661016949</v>
      </c>
      <c r="Y4">
        <v>2.542372881355932E-2</v>
      </c>
      <c r="Z4">
        <v>0.1101694915254237</v>
      </c>
    </row>
    <row r="5" spans="1:26" x14ac:dyDescent="0.45">
      <c r="A5" s="1">
        <v>0.86</v>
      </c>
      <c r="B5">
        <v>1.1186772334293951</v>
      </c>
      <c r="C5">
        <v>8.0240634005763685</v>
      </c>
      <c r="D5">
        <v>17.977521613832849</v>
      </c>
      <c r="E5">
        <v>0.86815896756662292</v>
      </c>
      <c r="F5">
        <v>0.1003071627228458</v>
      </c>
      <c r="G5">
        <v>3.1533869710531362E-2</v>
      </c>
      <c r="H5">
        <f t="shared" si="0"/>
        <v>2.7047840654227144</v>
      </c>
      <c r="I5">
        <f t="shared" si="1"/>
        <v>0.19490877185443989</v>
      </c>
      <c r="J5">
        <f t="shared" si="2"/>
        <v>3.5693641618497112</v>
      </c>
      <c r="K5">
        <v>3.0404624277456649</v>
      </c>
      <c r="L5">
        <v>0.52890173410404628</v>
      </c>
      <c r="M5">
        <v>1.2601156069364161</v>
      </c>
      <c r="N5">
        <v>0.23988439306358381</v>
      </c>
      <c r="O5">
        <v>19.301020408163261</v>
      </c>
      <c r="P5">
        <v>6.9693877551020407</v>
      </c>
      <c r="Q5">
        <v>8.4795918367346932</v>
      </c>
      <c r="R5">
        <v>2.6020408163265309</v>
      </c>
      <c r="S5">
        <f t="shared" si="3"/>
        <v>10.821428571428568</v>
      </c>
      <c r="T5">
        <f t="shared" si="3"/>
        <v>4.3673469387755102</v>
      </c>
      <c r="U5">
        <v>10.71354166666667</v>
      </c>
      <c r="V5">
        <v>12</v>
      </c>
      <c r="W5">
        <v>1.168367346938775</v>
      </c>
      <c r="X5">
        <v>1.918367346938775</v>
      </c>
      <c r="Y5">
        <v>3.5714285714285712E-2</v>
      </c>
      <c r="Z5">
        <v>8.673469387755102E-2</v>
      </c>
    </row>
    <row r="6" spans="1:26" x14ac:dyDescent="0.45">
      <c r="A6" s="1">
        <v>0.84</v>
      </c>
      <c r="B6">
        <v>1.1377694117647059</v>
      </c>
      <c r="C6">
        <v>7.3444705882352954</v>
      </c>
      <c r="D6">
        <v>16.139294117647061</v>
      </c>
      <c r="E6">
        <v>0.85214880274703253</v>
      </c>
      <c r="F6">
        <v>0.11086480613712781</v>
      </c>
      <c r="G6">
        <v>3.6986391115839637E-2</v>
      </c>
      <c r="H6">
        <f t="shared" si="0"/>
        <v>2.6673112143782256</v>
      </c>
      <c r="I6">
        <f t="shared" si="1"/>
        <v>0.22182397948464672</v>
      </c>
      <c r="J6">
        <f t="shared" si="2"/>
        <v>3.2447058823529407</v>
      </c>
      <c r="K6">
        <v>2.670588235294117</v>
      </c>
      <c r="L6">
        <v>0.57411764705882351</v>
      </c>
      <c r="M6">
        <v>1.2</v>
      </c>
      <c r="N6">
        <v>0.26117647058823529</v>
      </c>
      <c r="O6">
        <v>18.042372881355931</v>
      </c>
      <c r="P6">
        <v>7.148305084745763</v>
      </c>
      <c r="Q6">
        <v>8.0170212765957451</v>
      </c>
      <c r="R6">
        <v>2.6</v>
      </c>
      <c r="S6">
        <f t="shared" si="3"/>
        <v>10.025351604760186</v>
      </c>
      <c r="T6">
        <f t="shared" si="3"/>
        <v>4.5483050847457633</v>
      </c>
      <c r="U6">
        <v>11.306034482758619</v>
      </c>
      <c r="V6">
        <v>12.870689655172409</v>
      </c>
      <c r="W6">
        <v>1.203389830508474</v>
      </c>
      <c r="X6">
        <v>2.0338983050847461</v>
      </c>
      <c r="Y6">
        <v>5.0847457627118647E-2</v>
      </c>
      <c r="Z6">
        <v>0.1228813559322034</v>
      </c>
    </row>
    <row r="7" spans="1:26" x14ac:dyDescent="0.45">
      <c r="A7" s="1">
        <v>0.82</v>
      </c>
      <c r="B7">
        <v>1.1661072261072261</v>
      </c>
      <c r="C7">
        <v>6.680431235431235</v>
      </c>
      <c r="D7">
        <v>14.56131701631702</v>
      </c>
      <c r="E7">
        <v>0.8313099815887236</v>
      </c>
      <c r="F7">
        <v>0.1245744057601996</v>
      </c>
      <c r="G7">
        <v>4.4115612651076858E-2</v>
      </c>
      <c r="H7">
        <f t="shared" si="0"/>
        <v>2.6185043505263703</v>
      </c>
      <c r="I7">
        <f t="shared" si="1"/>
        <v>0.25692124371343017</v>
      </c>
      <c r="J7">
        <f t="shared" si="2"/>
        <v>3.3613053613053614</v>
      </c>
      <c r="K7">
        <v>2.7599067599067602</v>
      </c>
      <c r="L7">
        <v>0.60139860139860135</v>
      </c>
      <c r="M7">
        <v>1.2529137529137531</v>
      </c>
      <c r="N7">
        <v>0.25757575757575762</v>
      </c>
      <c r="O7">
        <v>18.014018691588781</v>
      </c>
      <c r="P7">
        <v>7.2266355140186924</v>
      </c>
      <c r="Q7">
        <v>8.040094339622641</v>
      </c>
      <c r="R7">
        <v>2.7216981132075468</v>
      </c>
      <c r="S7">
        <f t="shared" si="3"/>
        <v>9.97392435196614</v>
      </c>
      <c r="T7">
        <f t="shared" si="3"/>
        <v>4.504937400811146</v>
      </c>
      <c r="U7">
        <v>11.519323671497579</v>
      </c>
      <c r="V7">
        <v>12.93236714975845</v>
      </c>
      <c r="W7">
        <v>1.069767441860465</v>
      </c>
      <c r="X7">
        <v>1.8767441860465119</v>
      </c>
      <c r="Y7">
        <v>4.6511627906976737E-2</v>
      </c>
      <c r="Z7">
        <v>0.1372093023255814</v>
      </c>
    </row>
    <row r="8" spans="1:26" x14ac:dyDescent="0.45">
      <c r="A8" s="1">
        <v>0.8</v>
      </c>
      <c r="B8">
        <v>1.1959530026109659</v>
      </c>
      <c r="C8">
        <v>6.1744778067885111</v>
      </c>
      <c r="D8">
        <v>13.17467362924282</v>
      </c>
      <c r="E8">
        <v>0.81062608285786264</v>
      </c>
      <c r="F8">
        <v>0.13752176164536761</v>
      </c>
      <c r="G8">
        <v>5.1852155496769733E-2</v>
      </c>
      <c r="H8">
        <f t="shared" si="0"/>
        <v>2.5694000102189554</v>
      </c>
      <c r="I8">
        <f t="shared" si="1"/>
        <v>0.2930782281356768</v>
      </c>
      <c r="J8">
        <f t="shared" si="2"/>
        <v>3.2937336814621405</v>
      </c>
      <c r="K8">
        <v>2.6631853785900779</v>
      </c>
      <c r="L8">
        <v>0.63054830287206265</v>
      </c>
      <c r="M8">
        <v>1.2219321148825071</v>
      </c>
      <c r="N8">
        <v>0.28328981723237601</v>
      </c>
      <c r="O8">
        <v>17.784037558685451</v>
      </c>
      <c r="P8">
        <v>7.288732394366197</v>
      </c>
      <c r="Q8">
        <v>8.1981132075471699</v>
      </c>
      <c r="R8">
        <v>2.8844339622641511</v>
      </c>
      <c r="S8">
        <f t="shared" si="3"/>
        <v>9.5859243511382815</v>
      </c>
      <c r="T8">
        <f t="shared" si="3"/>
        <v>4.4042984321020455</v>
      </c>
      <c r="U8">
        <v>10.849642004773269</v>
      </c>
      <c r="V8">
        <v>12.6563245823389</v>
      </c>
      <c r="W8">
        <v>1.182669789227166</v>
      </c>
      <c r="X8">
        <v>1.8922716627634659</v>
      </c>
      <c r="Y8">
        <v>3.7470725995316159E-2</v>
      </c>
      <c r="Z8">
        <v>0.1334894613583138</v>
      </c>
    </row>
    <row r="9" spans="1:26" x14ac:dyDescent="0.45">
      <c r="A9" s="1">
        <v>0.78</v>
      </c>
      <c r="B9">
        <v>1.21885403050109</v>
      </c>
      <c r="C9">
        <v>5.628867102396514</v>
      </c>
      <c r="D9">
        <v>11.7369825708061</v>
      </c>
      <c r="E9">
        <v>0.7917678151699804</v>
      </c>
      <c r="F9">
        <v>0.1502287580944176</v>
      </c>
      <c r="G9">
        <v>5.8003426735602027E-2</v>
      </c>
      <c r="H9">
        <f t="shared" si="0"/>
        <v>2.5255322036043588</v>
      </c>
      <c r="I9">
        <f t="shared" si="1"/>
        <v>0.32423903830122369</v>
      </c>
      <c r="J9">
        <f t="shared" si="2"/>
        <v>3.1537622682660857</v>
      </c>
      <c r="K9">
        <v>2.5027262813522362</v>
      </c>
      <c r="L9">
        <v>0.65103598691384956</v>
      </c>
      <c r="M9">
        <v>1.1341330425299889</v>
      </c>
      <c r="N9">
        <v>0.28789531079607422</v>
      </c>
      <c r="O9">
        <v>17.435665914221222</v>
      </c>
      <c r="P9">
        <v>7.6794582392776523</v>
      </c>
      <c r="Q9">
        <v>7.8283752860411902</v>
      </c>
      <c r="R9">
        <v>3.0457665903890159</v>
      </c>
      <c r="S9">
        <f t="shared" si="3"/>
        <v>9.6072906281800314</v>
      </c>
      <c r="T9">
        <f t="shared" si="3"/>
        <v>4.6336916488886359</v>
      </c>
      <c r="U9">
        <v>11.490867579908681</v>
      </c>
      <c r="V9">
        <v>13.299086757990869</v>
      </c>
      <c r="W9">
        <v>1.213004484304933</v>
      </c>
      <c r="X9">
        <v>1.928251121076233</v>
      </c>
      <c r="Y9">
        <v>3.811659192825112E-2</v>
      </c>
      <c r="Z9">
        <v>0.11659192825112109</v>
      </c>
    </row>
    <row r="10" spans="1:26" x14ac:dyDescent="0.45">
      <c r="A10" s="1">
        <v>0.76</v>
      </c>
      <c r="B10">
        <v>1.2508144989339021</v>
      </c>
      <c r="C10">
        <v>5.3456823027718547</v>
      </c>
      <c r="D10">
        <v>10.748454157782509</v>
      </c>
      <c r="E10">
        <v>0.77205035947777712</v>
      </c>
      <c r="F10">
        <v>0.1607432496168324</v>
      </c>
      <c r="G10">
        <v>6.720639090539042E-2</v>
      </c>
      <c r="H10">
        <f t="shared" si="0"/>
        <v>2.4768943280501636</v>
      </c>
      <c r="I10">
        <f t="shared" si="1"/>
        <v>0.36236242233300364</v>
      </c>
      <c r="J10">
        <f t="shared" si="2"/>
        <v>3.1119402985074629</v>
      </c>
      <c r="K10">
        <v>2.3965884861407249</v>
      </c>
      <c r="L10">
        <v>0.71535181236673773</v>
      </c>
      <c r="M10">
        <v>1.0991471215351809</v>
      </c>
      <c r="N10">
        <v>0.31876332622601278</v>
      </c>
      <c r="O10">
        <v>17.525054466230941</v>
      </c>
      <c r="P10">
        <v>8.2832244008714593</v>
      </c>
      <c r="Q10">
        <v>7.5454545454545459</v>
      </c>
      <c r="R10">
        <v>3.108647450110865</v>
      </c>
      <c r="S10">
        <f t="shared" si="3"/>
        <v>9.9795999207763941</v>
      </c>
      <c r="T10">
        <f t="shared" si="3"/>
        <v>5.1745769507605939</v>
      </c>
      <c r="U10">
        <v>11.957964601769911</v>
      </c>
      <c r="V10">
        <v>13.559734513274339</v>
      </c>
      <c r="W10">
        <v>1.258695652173913</v>
      </c>
      <c r="X10">
        <v>1.991304347826087</v>
      </c>
      <c r="Y10">
        <v>5.434782608695652E-2</v>
      </c>
      <c r="Z10">
        <v>0.13043478260869559</v>
      </c>
    </row>
    <row r="11" spans="1:26" x14ac:dyDescent="0.45">
      <c r="A11" s="1">
        <v>0.74</v>
      </c>
      <c r="B11">
        <v>1.284605242255759</v>
      </c>
      <c r="C11">
        <v>5.0435266084193806</v>
      </c>
      <c r="D11">
        <v>9.784551231135822</v>
      </c>
      <c r="E11">
        <v>0.75130754511791942</v>
      </c>
      <c r="F11">
        <v>0.1722355074832464</v>
      </c>
      <c r="G11">
        <v>7.6456947398834255E-2</v>
      </c>
      <c r="H11">
        <f t="shared" si="0"/>
        <v>2.4261581428370045</v>
      </c>
      <c r="I11">
        <f t="shared" si="1"/>
        <v>0.40160634967974917</v>
      </c>
      <c r="J11">
        <f t="shared" si="2"/>
        <v>3.0158856235107225</v>
      </c>
      <c r="K11">
        <v>2.330420969023034</v>
      </c>
      <c r="L11">
        <v>0.68546465448768867</v>
      </c>
      <c r="M11">
        <v>1.0381254964257349</v>
      </c>
      <c r="N11">
        <v>0.28594122319301041</v>
      </c>
      <c r="O11">
        <v>17.085483870967739</v>
      </c>
      <c r="P11">
        <v>7.9661290322580642</v>
      </c>
      <c r="Q11">
        <v>7.6496710526315788</v>
      </c>
      <c r="R11">
        <v>3.0904605263157889</v>
      </c>
      <c r="S11">
        <f t="shared" si="3"/>
        <v>9.43581281833616</v>
      </c>
      <c r="T11">
        <f t="shared" si="3"/>
        <v>4.8756685059422757</v>
      </c>
      <c r="U11">
        <v>11.915309446254071</v>
      </c>
      <c r="V11">
        <v>13.643322475570031</v>
      </c>
      <c r="W11">
        <v>1.2971246006389781</v>
      </c>
      <c r="X11">
        <v>2.0255591054313098</v>
      </c>
      <c r="Y11">
        <v>5.5910543130990413E-2</v>
      </c>
      <c r="Z11">
        <v>0.11501597444089461</v>
      </c>
    </row>
    <row r="12" spans="1:26" x14ac:dyDescent="0.45">
      <c r="A12" s="1">
        <v>0.72</v>
      </c>
      <c r="B12">
        <v>1.3195676691729319</v>
      </c>
      <c r="C12">
        <v>4.7604015037593976</v>
      </c>
      <c r="D12">
        <v>8.9177293233082704</v>
      </c>
      <c r="E12">
        <v>0.73041023418330597</v>
      </c>
      <c r="F12">
        <v>0.1837328174052516</v>
      </c>
      <c r="G12">
        <v>8.5856948411442438E-2</v>
      </c>
      <c r="H12">
        <f t="shared" si="0"/>
        <v>2.3749635199551693</v>
      </c>
      <c r="I12">
        <f t="shared" si="1"/>
        <v>0.44130366263957893</v>
      </c>
      <c r="J12">
        <f t="shared" si="2"/>
        <v>2.9969924812030078</v>
      </c>
      <c r="K12">
        <v>2.2436090225563912</v>
      </c>
      <c r="L12">
        <v>0.75338345864661649</v>
      </c>
      <c r="M12">
        <v>1.018796992481203</v>
      </c>
      <c r="N12">
        <v>0.35112781954887218</v>
      </c>
      <c r="O12">
        <v>16.67069486404834</v>
      </c>
      <c r="P12">
        <v>8.2024169184290034</v>
      </c>
      <c r="Q12">
        <v>7.274390243902439</v>
      </c>
      <c r="R12">
        <v>3.282012195121951</v>
      </c>
      <c r="S12">
        <f t="shared" si="3"/>
        <v>9.3963046201459015</v>
      </c>
      <c r="T12">
        <f t="shared" si="3"/>
        <v>4.9204047233070529</v>
      </c>
      <c r="U12">
        <v>11.79352850539291</v>
      </c>
      <c r="V12">
        <v>13.348228043143299</v>
      </c>
      <c r="W12">
        <v>1.2705530642750369</v>
      </c>
      <c r="X12">
        <v>2.0822122571001489</v>
      </c>
      <c r="Y12">
        <v>5.6801195814648729E-2</v>
      </c>
      <c r="Z12">
        <v>0.12257100149476829</v>
      </c>
    </row>
    <row r="13" spans="1:26" x14ac:dyDescent="0.45">
      <c r="A13" s="1">
        <v>0.7</v>
      </c>
      <c r="B13">
        <v>1.35306068779501</v>
      </c>
      <c r="C13">
        <v>4.5349157113958194</v>
      </c>
      <c r="D13">
        <v>8.2886783546864464</v>
      </c>
      <c r="E13">
        <v>0.71156928001652708</v>
      </c>
      <c r="F13">
        <v>0.19416646959267911</v>
      </c>
      <c r="G13">
        <v>9.4264250390793697E-2</v>
      </c>
      <c r="H13">
        <f t="shared" si="0"/>
        <v>2.3288743096422602</v>
      </c>
      <c r="I13">
        <f t="shared" si="1"/>
        <v>0.47695922076506025</v>
      </c>
      <c r="J13">
        <f t="shared" si="2"/>
        <v>2.9925826028320968</v>
      </c>
      <c r="K13">
        <v>2.224544841537424</v>
      </c>
      <c r="L13">
        <v>0.76803776129467294</v>
      </c>
      <c r="M13">
        <v>0.96561024949426832</v>
      </c>
      <c r="N13">
        <v>0.34187457855697911</v>
      </c>
      <c r="O13">
        <v>16.100000000000001</v>
      </c>
      <c r="P13">
        <v>8.3493506493506491</v>
      </c>
      <c r="Q13">
        <v>7.2678100263852254</v>
      </c>
      <c r="R13">
        <v>3.2770448548812658</v>
      </c>
      <c r="S13">
        <f t="shared" si="3"/>
        <v>8.832189973614776</v>
      </c>
      <c r="T13">
        <f t="shared" si="3"/>
        <v>5.0723057944693828</v>
      </c>
      <c r="U13">
        <v>11.95872170439414</v>
      </c>
      <c r="V13">
        <v>13.450066577896139</v>
      </c>
      <c r="W13">
        <v>1.301526717557252</v>
      </c>
      <c r="X13">
        <v>1.9796437659033079</v>
      </c>
      <c r="Y13">
        <v>5.3435114503816793E-2</v>
      </c>
      <c r="Z13">
        <v>0.1183206106870229</v>
      </c>
    </row>
    <row r="14" spans="1:26" x14ac:dyDescent="0.45">
      <c r="A14" s="1">
        <v>0.68</v>
      </c>
      <c r="B14">
        <v>1.392400709219858</v>
      </c>
      <c r="C14">
        <v>4.317564420803782</v>
      </c>
      <c r="D14">
        <v>7.8322281323877077</v>
      </c>
      <c r="E14">
        <v>0.69156858517035646</v>
      </c>
      <c r="F14">
        <v>0.20621828738673781</v>
      </c>
      <c r="G14">
        <v>0.1022131274429058</v>
      </c>
      <c r="H14">
        <f t="shared" si="0"/>
        <v>2.2809240428978073</v>
      </c>
      <c r="I14">
        <f t="shared" si="1"/>
        <v>0.51285766971545521</v>
      </c>
      <c r="J14">
        <f t="shared" si="2"/>
        <v>2.9107565011820329</v>
      </c>
      <c r="K14">
        <v>2.1359338061465718</v>
      </c>
      <c r="L14">
        <v>0.77482269503546097</v>
      </c>
      <c r="M14">
        <v>0.93380614657210403</v>
      </c>
      <c r="N14">
        <v>0.33747044917257679</v>
      </c>
      <c r="O14">
        <v>15.783723522853959</v>
      </c>
      <c r="P14">
        <v>8.5830546265328866</v>
      </c>
      <c r="Q14">
        <v>6.7338618346545864</v>
      </c>
      <c r="R14">
        <v>3.2842582106455271</v>
      </c>
      <c r="S14">
        <f t="shared" si="3"/>
        <v>9.049861688199373</v>
      </c>
      <c r="T14">
        <f t="shared" si="3"/>
        <v>5.2987964158873595</v>
      </c>
      <c r="U14">
        <v>12.362500000000001</v>
      </c>
      <c r="V14">
        <v>13.904545454545451</v>
      </c>
      <c r="W14">
        <v>1.353005464480874</v>
      </c>
      <c r="X14">
        <v>2.0185792349726781</v>
      </c>
      <c r="Y14">
        <v>6.6666666666666666E-2</v>
      </c>
      <c r="Z14">
        <v>0.1213114754098361</v>
      </c>
    </row>
    <row r="15" spans="1:26" x14ac:dyDescent="0.45">
      <c r="A15" s="1">
        <v>0.66</v>
      </c>
      <c r="B15">
        <v>1.4290045248868779</v>
      </c>
      <c r="C15">
        <v>4.1162961744138213</v>
      </c>
      <c r="D15">
        <v>7.1827478403949003</v>
      </c>
      <c r="E15">
        <v>0.6716986292433289</v>
      </c>
      <c r="F15">
        <v>0.21604659544982141</v>
      </c>
      <c r="G15">
        <v>0.1122547753068497</v>
      </c>
      <c r="H15">
        <f t="shared" si="0"/>
        <v>2.2311424831798083</v>
      </c>
      <c r="I15">
        <f t="shared" si="1"/>
        <v>0.55281092137037047</v>
      </c>
      <c r="J15">
        <f t="shared" si="2"/>
        <v>2.9251336898395728</v>
      </c>
      <c r="K15">
        <v>2.089675030851502</v>
      </c>
      <c r="L15">
        <v>0.8354586589880707</v>
      </c>
      <c r="M15">
        <v>0.92472233648704238</v>
      </c>
      <c r="N15">
        <v>0.35252982311805842</v>
      </c>
      <c r="O15">
        <v>15.366666666666671</v>
      </c>
      <c r="P15">
        <v>8.5234848484848484</v>
      </c>
      <c r="Q15">
        <v>6.6873065015479876</v>
      </c>
      <c r="R15">
        <v>3.3490712074303399</v>
      </c>
      <c r="S15">
        <f t="shared" si="3"/>
        <v>8.679360165118684</v>
      </c>
      <c r="T15">
        <f t="shared" si="3"/>
        <v>5.1744136410545085</v>
      </c>
      <c r="U15">
        <v>12.62384615384615</v>
      </c>
      <c r="V15">
        <v>13.844615384615381</v>
      </c>
      <c r="W15">
        <v>1.369710467706013</v>
      </c>
      <c r="X15">
        <v>2.0920564216778019</v>
      </c>
      <c r="Y15">
        <v>7.126948775055679E-2</v>
      </c>
      <c r="Z15">
        <v>0.13214550853749071</v>
      </c>
    </row>
    <row r="16" spans="1:26" x14ac:dyDescent="0.45">
      <c r="A16" s="1">
        <v>0.64</v>
      </c>
      <c r="B16">
        <v>1.478892857142857</v>
      </c>
      <c r="C16">
        <v>3.9488705357142848</v>
      </c>
      <c r="D16">
        <v>6.6872098214285716</v>
      </c>
      <c r="E16">
        <v>0.64904859467326415</v>
      </c>
      <c r="F16">
        <v>0.22744531516392361</v>
      </c>
      <c r="G16">
        <v>0.12350609016281219</v>
      </c>
      <c r="H16">
        <f t="shared" si="0"/>
        <v>2.1745910991837163</v>
      </c>
      <c r="I16">
        <f t="shared" si="1"/>
        <v>0.59796358565236019</v>
      </c>
      <c r="J16">
        <f t="shared" si="2"/>
        <v>2.8343749999999996</v>
      </c>
      <c r="K16">
        <v>1.980803571428571</v>
      </c>
      <c r="L16">
        <v>0.85357142857142854</v>
      </c>
      <c r="M16">
        <v>0.8683035714285714</v>
      </c>
      <c r="N16">
        <v>0.36607142857142849</v>
      </c>
      <c r="O16">
        <v>15.03980099502488</v>
      </c>
      <c r="P16">
        <v>8.6326699834162515</v>
      </c>
      <c r="Q16">
        <v>6.5189234650967203</v>
      </c>
      <c r="R16">
        <v>3.4507989907485279</v>
      </c>
      <c r="S16">
        <f t="shared" si="3"/>
        <v>8.5208775299281605</v>
      </c>
      <c r="T16">
        <f t="shared" si="3"/>
        <v>5.181870992667724</v>
      </c>
      <c r="U16">
        <v>12.48566610455312</v>
      </c>
      <c r="V16">
        <v>13.573355817875211</v>
      </c>
      <c r="W16">
        <v>1.395273023634882</v>
      </c>
      <c r="X16">
        <v>2.0586797066014668</v>
      </c>
      <c r="Y16">
        <v>6.8459657701711488E-2</v>
      </c>
      <c r="Z16">
        <v>0.12713936430317849</v>
      </c>
    </row>
    <row r="17" spans="1:26" x14ac:dyDescent="0.45">
      <c r="A17" s="1">
        <v>0.62</v>
      </c>
      <c r="B17">
        <v>1.5204462962962959</v>
      </c>
      <c r="C17">
        <v>3.7750703703703712</v>
      </c>
      <c r="D17">
        <v>6.1839444444444451</v>
      </c>
      <c r="E17">
        <v>0.62870973174908784</v>
      </c>
      <c r="F17">
        <v>0.23730969568173441</v>
      </c>
      <c r="G17">
        <v>0.13398057256917759</v>
      </c>
      <c r="H17">
        <f t="shared" si="0"/>
        <v>2.1234388909289978</v>
      </c>
      <c r="I17">
        <f t="shared" si="1"/>
        <v>0.63925141338926716</v>
      </c>
      <c r="J17">
        <f t="shared" si="2"/>
        <v>2.7366666666666664</v>
      </c>
      <c r="K17">
        <v>1.8681481481481479</v>
      </c>
      <c r="L17">
        <v>0.86851851851851847</v>
      </c>
      <c r="M17">
        <v>0.81333333333333335</v>
      </c>
      <c r="N17">
        <v>0.38925925925925919</v>
      </c>
      <c r="O17">
        <v>14.53422724064926</v>
      </c>
      <c r="P17">
        <v>8.7882851093860275</v>
      </c>
      <c r="Q17">
        <v>6.3007953723788868</v>
      </c>
      <c r="R17">
        <v>3.681851048445409</v>
      </c>
      <c r="S17">
        <f t="shared" si="3"/>
        <v>8.2334318682703724</v>
      </c>
      <c r="T17">
        <f t="shared" si="3"/>
        <v>5.106434060940618</v>
      </c>
      <c r="U17">
        <v>12.32150615496017</v>
      </c>
      <c r="V17">
        <v>13.337436640115859</v>
      </c>
      <c r="W17">
        <v>1.346101231190151</v>
      </c>
      <c r="X17">
        <v>1.995212038303694</v>
      </c>
      <c r="Y17">
        <v>6.1559507523939808E-2</v>
      </c>
      <c r="Z17">
        <v>0.13201094391244869</v>
      </c>
    </row>
    <row r="18" spans="1:26" x14ac:dyDescent="0.45">
      <c r="A18" s="1">
        <v>0.6</v>
      </c>
      <c r="B18">
        <v>1.5671374327004819</v>
      </c>
      <c r="C18">
        <v>3.7180702748654011</v>
      </c>
      <c r="D18">
        <v>5.7927826579767636</v>
      </c>
      <c r="E18">
        <v>0.61072169959138134</v>
      </c>
      <c r="F18">
        <v>0.24281413016440859</v>
      </c>
      <c r="G18">
        <v>0.14646417024420991</v>
      </c>
      <c r="H18">
        <f t="shared" si="0"/>
        <v>2.0749792289385525</v>
      </c>
      <c r="I18">
        <f t="shared" si="1"/>
        <v>0.68220664089703831</v>
      </c>
      <c r="J18">
        <f t="shared" si="2"/>
        <v>2.7310090702947849</v>
      </c>
      <c r="K18">
        <v>1.841836734693878</v>
      </c>
      <c r="L18">
        <v>0.88917233560090703</v>
      </c>
      <c r="M18">
        <v>0.804822695035461</v>
      </c>
      <c r="N18">
        <v>0.38099290780141842</v>
      </c>
      <c r="O18">
        <v>14.25174825174825</v>
      </c>
      <c r="P18">
        <v>8.8316683316683324</v>
      </c>
      <c r="Q18">
        <v>6.2901265822784813</v>
      </c>
      <c r="R18">
        <v>3.6162025316455702</v>
      </c>
      <c r="S18">
        <f t="shared" si="3"/>
        <v>7.9616216694697686</v>
      </c>
      <c r="T18">
        <f t="shared" si="3"/>
        <v>5.2154658000227627</v>
      </c>
      <c r="U18">
        <v>12.444895886236671</v>
      </c>
      <c r="V18">
        <v>13.620619603859829</v>
      </c>
      <c r="W18">
        <v>1.406084017382907</v>
      </c>
      <c r="X18">
        <v>2.070980202800579</v>
      </c>
      <c r="Y18">
        <v>6.1323032351521013E-2</v>
      </c>
      <c r="Z18">
        <v>0.1313375181071946</v>
      </c>
    </row>
    <row r="19" spans="1:26" x14ac:dyDescent="0.45">
      <c r="A19" s="1">
        <v>0.57999999999999996</v>
      </c>
      <c r="B19">
        <v>1.6144316748423271</v>
      </c>
      <c r="C19">
        <v>3.614945106283578</v>
      </c>
      <c r="D19">
        <v>5.3694034104181263</v>
      </c>
      <c r="E19">
        <v>0.59116421130723862</v>
      </c>
      <c r="F19">
        <v>0.2495962804383148</v>
      </c>
      <c r="G19">
        <v>0.15923950825444649</v>
      </c>
      <c r="H19">
        <f t="shared" si="0"/>
        <v>2.0230889143600308</v>
      </c>
      <c r="I19">
        <f t="shared" si="1"/>
        <v>0.72731480520165426</v>
      </c>
      <c r="J19">
        <f t="shared" si="2"/>
        <v>2.6362999299229148</v>
      </c>
      <c r="K19">
        <v>1.7619715019855171</v>
      </c>
      <c r="L19">
        <v>0.87432842793739785</v>
      </c>
      <c r="M19">
        <v>0.78411214953271025</v>
      </c>
      <c r="N19">
        <v>0.38060747663551397</v>
      </c>
      <c r="O19">
        <v>14.215499378367181</v>
      </c>
      <c r="P19">
        <v>8.9523612261806136</v>
      </c>
      <c r="Q19">
        <v>6.3083121289228163</v>
      </c>
      <c r="R19">
        <v>3.7757524374735061</v>
      </c>
      <c r="S19">
        <f t="shared" si="3"/>
        <v>7.9071872494443642</v>
      </c>
      <c r="T19">
        <f t="shared" si="3"/>
        <v>5.1766087887071075</v>
      </c>
      <c r="U19">
        <v>12.634239592183521</v>
      </c>
      <c r="V19">
        <v>13.597706032285471</v>
      </c>
      <c r="W19">
        <v>1.365400161681487</v>
      </c>
      <c r="X19">
        <v>1.963621665319321</v>
      </c>
      <c r="Y19">
        <v>7.1544058205335492E-2</v>
      </c>
      <c r="Z19">
        <v>0.1216653193209378</v>
      </c>
    </row>
    <row r="20" spans="1:26" x14ac:dyDescent="0.45">
      <c r="A20" s="1">
        <v>0.56000000000000005</v>
      </c>
      <c r="B20">
        <v>1.6716146403029031</v>
      </c>
      <c r="C20">
        <v>3.547326461926799</v>
      </c>
      <c r="D20">
        <v>4.9940233487589394</v>
      </c>
      <c r="E20">
        <v>0.5706420723229807</v>
      </c>
      <c r="F20">
        <v>0.25538946860348338</v>
      </c>
      <c r="G20">
        <v>0.17396845907353611</v>
      </c>
      <c r="H20">
        <f t="shared" si="0"/>
        <v>1.9673156855724254</v>
      </c>
      <c r="I20">
        <f t="shared" si="1"/>
        <v>0.77729484582409181</v>
      </c>
      <c r="J20">
        <f t="shared" si="2"/>
        <v>2.6892488954344627</v>
      </c>
      <c r="K20">
        <v>1.7546812539448771</v>
      </c>
      <c r="L20">
        <v>0.93456764148958549</v>
      </c>
      <c r="M20">
        <v>0.77824531874605507</v>
      </c>
      <c r="N20">
        <v>0.41237113402061848</v>
      </c>
      <c r="O20">
        <v>13.77153558052435</v>
      </c>
      <c r="P20">
        <v>9.0445692883895124</v>
      </c>
      <c r="Q20">
        <v>6.0821292775665396</v>
      </c>
      <c r="R20">
        <v>3.8201520912547529</v>
      </c>
      <c r="S20">
        <f t="shared" si="3"/>
        <v>7.6894063029578108</v>
      </c>
      <c r="T20">
        <f t="shared" si="3"/>
        <v>5.224417197134759</v>
      </c>
      <c r="U20">
        <v>12.297605473204101</v>
      </c>
      <c r="V20">
        <v>13.310908399847969</v>
      </c>
      <c r="W20">
        <v>1.3713126843657819</v>
      </c>
      <c r="X20">
        <v>1.9516961651917399</v>
      </c>
      <c r="Y20">
        <v>6.6002949852507375E-2</v>
      </c>
      <c r="Z20">
        <v>0.1297935103244838</v>
      </c>
    </row>
    <row r="21" spans="1:26" x14ac:dyDescent="0.45">
      <c r="A21" s="1">
        <v>0.54</v>
      </c>
      <c r="B21">
        <v>1.724992902890774</v>
      </c>
      <c r="C21">
        <v>3.463970919162195</v>
      </c>
      <c r="D21">
        <v>4.6734566383936302</v>
      </c>
      <c r="E21">
        <v>0.55139013295517769</v>
      </c>
      <c r="F21">
        <v>0.2614956275712127</v>
      </c>
      <c r="G21">
        <v>0.18711423947360961</v>
      </c>
      <c r="H21">
        <f t="shared" si="0"/>
        <v>1.915666026436746</v>
      </c>
      <c r="I21">
        <f t="shared" si="1"/>
        <v>0.82283834599204153</v>
      </c>
      <c r="J21">
        <f t="shared" si="2"/>
        <v>2.6359702267612941</v>
      </c>
      <c r="K21">
        <v>1.684957590444867</v>
      </c>
      <c r="L21">
        <v>0.95101263631642718</v>
      </c>
      <c r="M21">
        <v>0.72650164445213783</v>
      </c>
      <c r="N21">
        <v>0.42097974727367138</v>
      </c>
      <c r="O21">
        <v>13.338806970509379</v>
      </c>
      <c r="P21">
        <v>9.2530160857908843</v>
      </c>
      <c r="Q21">
        <v>5.9915081521739131</v>
      </c>
      <c r="R21">
        <v>3.9772418478260869</v>
      </c>
      <c r="S21">
        <f t="shared" si="3"/>
        <v>7.3472988183354664</v>
      </c>
      <c r="T21">
        <f t="shared" si="3"/>
        <v>5.2757742379647974</v>
      </c>
      <c r="U21">
        <v>12.59428182437032</v>
      </c>
      <c r="V21">
        <v>13.577944179714089</v>
      </c>
      <c r="W21">
        <v>1.4276913099870301</v>
      </c>
      <c r="X21">
        <v>1.940985732814527</v>
      </c>
      <c r="Y21">
        <v>8.0739299610894946E-2</v>
      </c>
      <c r="Z21">
        <v>0.12743190661478601</v>
      </c>
    </row>
    <row r="22" spans="1:26" x14ac:dyDescent="0.45">
      <c r="A22" s="1">
        <v>0.52</v>
      </c>
      <c r="B22">
        <v>1.796224463450057</v>
      </c>
      <c r="C22">
        <v>3.4241963853477499</v>
      </c>
      <c r="D22">
        <v>4.4364235920606747</v>
      </c>
      <c r="E22">
        <v>0.53125484993151884</v>
      </c>
      <c r="F22">
        <v>0.26771846698975221</v>
      </c>
      <c r="G22">
        <v>0.2010266830787289</v>
      </c>
      <c r="H22">
        <f t="shared" si="0"/>
        <v>1.8614830167843088</v>
      </c>
      <c r="I22">
        <f t="shared" si="1"/>
        <v>0.87079851622593896</v>
      </c>
      <c r="J22">
        <f t="shared" si="2"/>
        <v>2.5967403582378576</v>
      </c>
      <c r="K22">
        <v>1.625948039373891</v>
      </c>
      <c r="L22">
        <v>0.97079231886396644</v>
      </c>
      <c r="M22">
        <v>0.71433182698515174</v>
      </c>
      <c r="N22">
        <v>0.43011620400258233</v>
      </c>
      <c r="O22">
        <v>13.39951055368614</v>
      </c>
      <c r="P22">
        <v>9.4252064851636579</v>
      </c>
      <c r="Q22">
        <v>5.7628422023992618</v>
      </c>
      <c r="R22">
        <v>3.9375576745616732</v>
      </c>
      <c r="S22">
        <f t="shared" si="3"/>
        <v>7.636668351286878</v>
      </c>
      <c r="T22">
        <f t="shared" si="3"/>
        <v>5.4876488106019847</v>
      </c>
      <c r="U22">
        <v>12.460420531849101</v>
      </c>
      <c r="V22">
        <v>13.44897959183673</v>
      </c>
      <c r="W22">
        <v>1.462202380952381</v>
      </c>
      <c r="X22">
        <v>2.01547619047619</v>
      </c>
      <c r="Y22">
        <v>7.7380952380952384E-2</v>
      </c>
      <c r="Z22">
        <v>0.13754093480202439</v>
      </c>
    </row>
    <row r="23" spans="1:26" x14ac:dyDescent="0.45">
      <c r="A23" s="1">
        <v>0.5</v>
      </c>
      <c r="B23">
        <v>1.8605839045142989</v>
      </c>
      <c r="C23">
        <v>3.3315303710706692</v>
      </c>
      <c r="D23">
        <v>4.0808056015126448</v>
      </c>
      <c r="E23">
        <v>0.50907955681527894</v>
      </c>
      <c r="F23">
        <v>0.27295506088546778</v>
      </c>
      <c r="G23">
        <v>0.2179653822992533</v>
      </c>
      <c r="H23">
        <f t="shared" si="0"/>
        <v>1.8001937313313046</v>
      </c>
      <c r="I23">
        <f t="shared" si="1"/>
        <v>0.9268512077832276</v>
      </c>
      <c r="J23">
        <f t="shared" si="2"/>
        <v>2.5202079886551649</v>
      </c>
      <c r="K23">
        <v>1.5342708579532029</v>
      </c>
      <c r="L23">
        <v>0.98593713070196176</v>
      </c>
      <c r="M23">
        <v>0.67513590167809023</v>
      </c>
      <c r="N23">
        <v>0.4286727337194185</v>
      </c>
      <c r="O23">
        <v>12.98669114272602</v>
      </c>
      <c r="P23">
        <v>9.4167049105094076</v>
      </c>
      <c r="Q23">
        <v>5.6645716945996272</v>
      </c>
      <c r="R23">
        <v>4.0242085661080074</v>
      </c>
      <c r="S23">
        <f t="shared" si="3"/>
        <v>7.3221194481263927</v>
      </c>
      <c r="T23">
        <f t="shared" si="3"/>
        <v>5.3924963444014002</v>
      </c>
      <c r="U23">
        <v>12.508162313432839</v>
      </c>
      <c r="V23">
        <v>13.36963619402985</v>
      </c>
      <c r="W23">
        <v>1.4438014689517029</v>
      </c>
      <c r="X23">
        <v>1.9410193634542621</v>
      </c>
      <c r="Y23">
        <v>8.4130870242599604E-2</v>
      </c>
      <c r="Z23">
        <v>0.1275317160026708</v>
      </c>
    </row>
    <row r="24" spans="1:26" x14ac:dyDescent="0.45">
      <c r="A24" s="1">
        <v>0.48</v>
      </c>
      <c r="B24">
        <v>1.9253145062269781</v>
      </c>
      <c r="C24">
        <v>3.2548745834064201</v>
      </c>
      <c r="D24">
        <v>3.810339589545694</v>
      </c>
      <c r="E24">
        <v>0.48867446905443013</v>
      </c>
      <c r="F24">
        <v>0.27796860999712752</v>
      </c>
      <c r="G24">
        <v>0.2333569209484424</v>
      </c>
      <c r="H24">
        <f t="shared" si="0"/>
        <v>1.743992017160418</v>
      </c>
      <c r="I24">
        <f t="shared" si="1"/>
        <v>0.97803937284245479</v>
      </c>
      <c r="J24">
        <f t="shared" si="2"/>
        <v>2.5271929824561399</v>
      </c>
      <c r="K24">
        <v>1.510877192982456</v>
      </c>
      <c r="L24">
        <v>1.0163157894736841</v>
      </c>
      <c r="M24">
        <v>0.67350877192982461</v>
      </c>
      <c r="N24">
        <v>0.4442105263157895</v>
      </c>
      <c r="O24">
        <v>12.80980392156863</v>
      </c>
      <c r="P24">
        <v>9.6872549019607845</v>
      </c>
      <c r="Q24">
        <v>5.6491169610129957</v>
      </c>
      <c r="R24">
        <v>4.1379540153282237</v>
      </c>
      <c r="S24">
        <f t="shared" si="3"/>
        <v>7.1606869605556343</v>
      </c>
      <c r="T24">
        <f t="shared" si="3"/>
        <v>5.5493008866325608</v>
      </c>
      <c r="U24">
        <v>12.9029029029029</v>
      </c>
      <c r="V24">
        <v>13.75508842175509</v>
      </c>
      <c r="W24">
        <v>1.5287356321839081</v>
      </c>
      <c r="X24">
        <v>1.9664750957854411</v>
      </c>
      <c r="Y24">
        <v>8.8441890166028103E-2</v>
      </c>
      <c r="Z24">
        <v>0.13409961685823751</v>
      </c>
    </row>
    <row r="25" spans="1:26" x14ac:dyDescent="0.45">
      <c r="A25" s="1">
        <v>0.46</v>
      </c>
      <c r="B25">
        <v>2.0140614875251268</v>
      </c>
      <c r="C25">
        <v>3.286818020574672</v>
      </c>
      <c r="D25">
        <v>3.6877298096251629</v>
      </c>
      <c r="E25">
        <v>0.47168580731743009</v>
      </c>
      <c r="F25">
        <v>0.28051981304630291</v>
      </c>
      <c r="G25">
        <v>0.24779437963626699</v>
      </c>
      <c r="H25">
        <f t="shared" si="0"/>
        <v>1.6955772349985931</v>
      </c>
      <c r="I25">
        <f t="shared" si="1"/>
        <v>1.0239029519551039</v>
      </c>
      <c r="J25">
        <f t="shared" si="2"/>
        <v>2.5405629139072849</v>
      </c>
      <c r="K25">
        <v>1.4888836329233679</v>
      </c>
      <c r="L25">
        <v>1.0516792809839171</v>
      </c>
      <c r="M25">
        <v>0.64581362346263005</v>
      </c>
      <c r="N25">
        <v>0.45364238410596031</v>
      </c>
      <c r="O25">
        <v>12.686892177589851</v>
      </c>
      <c r="P25">
        <v>9.8059196617336148</v>
      </c>
      <c r="Q25">
        <v>5.3198121263877027</v>
      </c>
      <c r="R25">
        <v>4.0954312553373189</v>
      </c>
      <c r="S25">
        <f t="shared" si="3"/>
        <v>7.3670800512021479</v>
      </c>
      <c r="T25">
        <f t="shared" si="3"/>
        <v>5.710488406396296</v>
      </c>
      <c r="U25">
        <v>13.0488908033599</v>
      </c>
      <c r="V25">
        <v>13.714839543398661</v>
      </c>
      <c r="W25">
        <v>1.567523459812322</v>
      </c>
      <c r="X25">
        <v>1.951040391676867</v>
      </c>
      <c r="Y25">
        <v>8.3027335781313744E-2</v>
      </c>
      <c r="Z25">
        <v>0.13117095063239501</v>
      </c>
    </row>
    <row r="26" spans="1:26" x14ac:dyDescent="0.45">
      <c r="A26" s="1">
        <v>0.44</v>
      </c>
      <c r="B26">
        <v>2.096608004778973</v>
      </c>
      <c r="C26">
        <v>3.2401427718040621</v>
      </c>
      <c r="D26">
        <v>3.4762070489844681</v>
      </c>
      <c r="E26">
        <v>0.45164496166452989</v>
      </c>
      <c r="F26">
        <v>0.28461108953696551</v>
      </c>
      <c r="G26">
        <v>0.26374394879850438</v>
      </c>
      <c r="H26">
        <f t="shared" si="0"/>
        <v>1.6395459745305552</v>
      </c>
      <c r="I26">
        <f t="shared" si="1"/>
        <v>1.0758429359324786</v>
      </c>
      <c r="J26">
        <f t="shared" si="2"/>
        <v>2.4807646356033461</v>
      </c>
      <c r="K26">
        <v>1.4140979689366791</v>
      </c>
      <c r="L26">
        <v>1.0666666666666671</v>
      </c>
      <c r="M26">
        <v>0.62712066905615294</v>
      </c>
      <c r="N26">
        <v>0.46009557945041818</v>
      </c>
      <c r="O26">
        <v>12.56969280146722</v>
      </c>
      <c r="P26">
        <v>9.8695552498853729</v>
      </c>
      <c r="Q26">
        <v>5.2754256787850897</v>
      </c>
      <c r="R26">
        <v>4.1279337321675103</v>
      </c>
      <c r="S26">
        <f t="shared" si="3"/>
        <v>7.2942671226821298</v>
      </c>
      <c r="T26">
        <f t="shared" si="3"/>
        <v>5.7416215177178627</v>
      </c>
      <c r="U26">
        <v>12.897246007868549</v>
      </c>
      <c r="V26">
        <v>13.507058551261281</v>
      </c>
      <c r="W26">
        <v>1.576522702104098</v>
      </c>
      <c r="X26">
        <v>1.917165005537099</v>
      </c>
      <c r="Y26">
        <v>8.4385382059800659E-2</v>
      </c>
      <c r="Z26">
        <v>0.1233665559246955</v>
      </c>
    </row>
    <row r="27" spans="1:26" x14ac:dyDescent="0.45">
      <c r="A27" s="1">
        <v>0.42</v>
      </c>
      <c r="B27">
        <v>2.1916590883885991</v>
      </c>
      <c r="C27">
        <v>3.2132943329266941</v>
      </c>
      <c r="D27">
        <v>3.2536406787179768</v>
      </c>
      <c r="E27">
        <v>0.43044124888361479</v>
      </c>
      <c r="F27">
        <v>0.28668685605219602</v>
      </c>
      <c r="G27">
        <v>0.28287189506418919</v>
      </c>
      <c r="H27">
        <f t="shared" si="0"/>
        <v>1.5780106027030405</v>
      </c>
      <c r="I27">
        <f t="shared" si="1"/>
        <v>1.1353025412447635</v>
      </c>
      <c r="J27">
        <f t="shared" si="2"/>
        <v>2.4884649511978703</v>
      </c>
      <c r="K27">
        <v>1.396960958296362</v>
      </c>
      <c r="L27">
        <v>1.091503992901508</v>
      </c>
      <c r="M27">
        <v>0.60765391014975045</v>
      </c>
      <c r="N27">
        <v>0.47276760953965608</v>
      </c>
      <c r="O27">
        <v>12.29504785684561</v>
      </c>
      <c r="P27">
        <v>10.047232625884311</v>
      </c>
      <c r="Q27">
        <v>5.2917192097519967</v>
      </c>
      <c r="R27">
        <v>4.2580916351408158</v>
      </c>
      <c r="S27">
        <f t="shared" si="3"/>
        <v>7.0033286470936131</v>
      </c>
      <c r="T27">
        <f t="shared" si="3"/>
        <v>5.789140990743495</v>
      </c>
      <c r="U27">
        <v>12.77041895895049</v>
      </c>
      <c r="V27">
        <v>13.411129919593741</v>
      </c>
      <c r="W27">
        <v>1.556141062018646</v>
      </c>
      <c r="X27">
        <v>1.9114308877178761</v>
      </c>
      <c r="Y27">
        <v>8.4920956627482766E-2</v>
      </c>
      <c r="Z27">
        <v>0.1323469801378192</v>
      </c>
    </row>
    <row r="28" spans="1:26" x14ac:dyDescent="0.45">
      <c r="A28" s="1">
        <v>0.4</v>
      </c>
      <c r="B28">
        <v>2.2742432524769391</v>
      </c>
      <c r="C28">
        <v>3.1838822457578861</v>
      </c>
      <c r="D28">
        <v>3.0282237786129138</v>
      </c>
      <c r="E28">
        <v>0.41053124991186069</v>
      </c>
      <c r="F28">
        <v>0.28656660659343319</v>
      </c>
      <c r="G28">
        <v>0.30290214349470601</v>
      </c>
      <c r="H28">
        <f t="shared" si="0"/>
        <v>1.5181603563290151</v>
      </c>
      <c r="I28">
        <f t="shared" si="1"/>
        <v>1.1952730370775513</v>
      </c>
      <c r="J28">
        <f t="shared" si="2"/>
        <v>2.4956155335383219</v>
      </c>
      <c r="K28">
        <v>1.344038264434575</v>
      </c>
      <c r="L28">
        <v>1.1515772691037469</v>
      </c>
      <c r="M28">
        <v>0.59936225942375587</v>
      </c>
      <c r="N28">
        <v>0.50723152260562576</v>
      </c>
      <c r="O28">
        <v>11.99278846153846</v>
      </c>
      <c r="P28">
        <v>10.0277534965035</v>
      </c>
      <c r="Q28">
        <v>5.2857459543338514</v>
      </c>
      <c r="R28">
        <v>4.4067834183107957</v>
      </c>
      <c r="S28">
        <f t="shared" si="3"/>
        <v>6.7070425072046085</v>
      </c>
      <c r="T28">
        <f t="shared" si="3"/>
        <v>5.6209700781927046</v>
      </c>
      <c r="U28">
        <v>13.04463690872752</v>
      </c>
      <c r="V28">
        <v>13.49811236953142</v>
      </c>
      <c r="W28">
        <v>1.5836526181353769</v>
      </c>
      <c r="X28">
        <v>1.8744146445295871</v>
      </c>
      <c r="Y28">
        <v>8.5994040017028525E-2</v>
      </c>
      <c r="Z28">
        <v>0.13452532992762881</v>
      </c>
    </row>
    <row r="29" spans="1:26" x14ac:dyDescent="0.45">
      <c r="A29" s="1">
        <v>0.38</v>
      </c>
      <c r="B29">
        <v>2.3897762148337591</v>
      </c>
      <c r="C29">
        <v>3.1919649403239561</v>
      </c>
      <c r="D29">
        <v>2.9007257033248082</v>
      </c>
      <c r="E29">
        <v>0.39201127992507417</v>
      </c>
      <c r="F29">
        <v>0.28812708966641548</v>
      </c>
      <c r="G29">
        <v>0.31986163040851018</v>
      </c>
      <c r="H29">
        <f t="shared" si="0"/>
        <v>1.464160929441638</v>
      </c>
      <c r="I29">
        <f t="shared" si="1"/>
        <v>1.2477119808919459</v>
      </c>
      <c r="J29">
        <f t="shared" si="2"/>
        <v>2.4900895140664963</v>
      </c>
      <c r="K29">
        <v>1.330562659846547</v>
      </c>
      <c r="L29">
        <v>1.1595268542199491</v>
      </c>
      <c r="M29">
        <v>0.59053607588191415</v>
      </c>
      <c r="N29">
        <v>0.50069274219332838</v>
      </c>
      <c r="O29">
        <v>11.79715236686391</v>
      </c>
      <c r="P29">
        <v>10.317122781065089</v>
      </c>
      <c r="Q29">
        <v>5.0637025966747622</v>
      </c>
      <c r="R29">
        <v>4.4674014571268454</v>
      </c>
      <c r="S29">
        <f t="shared" si="3"/>
        <v>6.7334497701891483</v>
      </c>
      <c r="T29">
        <f t="shared" si="3"/>
        <v>5.849721323938244</v>
      </c>
      <c r="U29">
        <v>12.89644194756554</v>
      </c>
      <c r="V29">
        <v>13.3434456928839</v>
      </c>
      <c r="W29">
        <v>1.6144382124117971</v>
      </c>
      <c r="X29">
        <v>1.9032024606477289</v>
      </c>
      <c r="Y29">
        <v>9.372172969060974E-2</v>
      </c>
      <c r="Z29">
        <v>0.11669983716301791</v>
      </c>
    </row>
    <row r="30" spans="1:26" x14ac:dyDescent="0.45">
      <c r="A30" s="1">
        <v>0.36</v>
      </c>
      <c r="B30">
        <v>2.5159028679334359</v>
      </c>
      <c r="C30">
        <v>3.1945355836185541</v>
      </c>
      <c r="D30">
        <v>2.7420049569219871</v>
      </c>
      <c r="E30">
        <v>0.37136650453968778</v>
      </c>
      <c r="F30">
        <v>0.28828694797820409</v>
      </c>
      <c r="G30">
        <v>0.34034654748210791</v>
      </c>
      <c r="H30">
        <f t="shared" si="0"/>
        <v>1.4023864615972674</v>
      </c>
      <c r="I30">
        <f t="shared" si="1"/>
        <v>1.3093265904245279</v>
      </c>
      <c r="J30">
        <f t="shared" si="2"/>
        <v>2.5110350525197691</v>
      </c>
      <c r="K30">
        <v>1.269326094653606</v>
      </c>
      <c r="L30">
        <v>1.2417089578661631</v>
      </c>
      <c r="M30">
        <v>0.56586402266288949</v>
      </c>
      <c r="N30">
        <v>0.55158168083097259</v>
      </c>
      <c r="O30">
        <v>11.49400826446281</v>
      </c>
      <c r="P30">
        <v>10.507231404958681</v>
      </c>
      <c r="Q30">
        <v>4.9238790406673623</v>
      </c>
      <c r="R30">
        <v>4.6296141814389991</v>
      </c>
      <c r="S30">
        <f t="shared" si="3"/>
        <v>6.5701292237954476</v>
      </c>
      <c r="T30">
        <f t="shared" si="3"/>
        <v>5.8776172235196817</v>
      </c>
      <c r="U30">
        <v>12.798739495798319</v>
      </c>
      <c r="V30">
        <v>12.98844537815126</v>
      </c>
      <c r="W30">
        <v>1.604928297313674</v>
      </c>
      <c r="X30">
        <v>1.791961219955565</v>
      </c>
      <c r="Y30">
        <v>8.887093516461321E-2</v>
      </c>
      <c r="Z30">
        <v>0.11694607150070691</v>
      </c>
    </row>
    <row r="31" spans="1:26" x14ac:dyDescent="0.45">
      <c r="A31" s="1">
        <v>0.34</v>
      </c>
      <c r="B31">
        <v>2.652192134107028</v>
      </c>
      <c r="C31">
        <v>3.1965219213410712</v>
      </c>
      <c r="D31">
        <v>2.585041102514507</v>
      </c>
      <c r="E31">
        <v>0.35017331082406528</v>
      </c>
      <c r="F31">
        <v>0.28772405298478532</v>
      </c>
      <c r="G31">
        <v>0.36210263619114952</v>
      </c>
      <c r="H31">
        <f t="shared" si="0"/>
        <v>1.3382439854569812</v>
      </c>
      <c r="I31">
        <f t="shared" si="1"/>
        <v>1.3740319615582339</v>
      </c>
      <c r="J31">
        <f t="shared" si="2"/>
        <v>2.5229727551184897</v>
      </c>
      <c r="K31">
        <v>1.228921489601805</v>
      </c>
      <c r="L31">
        <v>1.2940512655166849</v>
      </c>
      <c r="M31">
        <v>0.53240890035472432</v>
      </c>
      <c r="N31">
        <v>0.56514027732989358</v>
      </c>
      <c r="O31">
        <v>11.417888124439131</v>
      </c>
      <c r="P31">
        <v>10.76308704756207</v>
      </c>
      <c r="Q31">
        <v>4.8317672021824798</v>
      </c>
      <c r="R31">
        <v>4.6698999696877843</v>
      </c>
      <c r="S31">
        <f t="shared" si="3"/>
        <v>6.5861209222566508</v>
      </c>
      <c r="T31">
        <f t="shared" si="3"/>
        <v>6.093187077874286</v>
      </c>
      <c r="U31">
        <v>12.685679611650491</v>
      </c>
      <c r="V31">
        <v>13.02639563106796</v>
      </c>
      <c r="W31">
        <v>1.6481211768132831</v>
      </c>
      <c r="X31">
        <v>1.8572676958928049</v>
      </c>
      <c r="Y31">
        <v>9.641712787649287E-2</v>
      </c>
      <c r="Z31">
        <v>0.11302068161957469</v>
      </c>
    </row>
    <row r="32" spans="1:26" x14ac:dyDescent="0.45">
      <c r="A32" s="1">
        <v>0.32</v>
      </c>
      <c r="B32">
        <v>2.8137542662116042</v>
      </c>
      <c r="C32">
        <v>3.221462187892941</v>
      </c>
      <c r="D32">
        <v>2.4463112987246269</v>
      </c>
      <c r="E32">
        <v>0.32953677564488632</v>
      </c>
      <c r="F32">
        <v>0.28607072449215198</v>
      </c>
      <c r="G32">
        <v>0.38439249986296148</v>
      </c>
      <c r="H32">
        <f t="shared" si="0"/>
        <v>1.274681051426811</v>
      </c>
      <c r="I32">
        <f t="shared" si="1"/>
        <v>1.4392482240810365</v>
      </c>
      <c r="J32">
        <f t="shared" si="2"/>
        <v>2.5313454284174597</v>
      </c>
      <c r="K32">
        <v>1.210167055864918</v>
      </c>
      <c r="L32">
        <v>1.3211783725525419</v>
      </c>
      <c r="M32">
        <v>0.53135669362084459</v>
      </c>
      <c r="N32">
        <v>0.55633423180592989</v>
      </c>
      <c r="O32">
        <v>11.21109010712035</v>
      </c>
      <c r="P32">
        <v>11.01700787401575</v>
      </c>
      <c r="Q32">
        <v>4.6792332268370611</v>
      </c>
      <c r="R32">
        <v>4.7080804854679013</v>
      </c>
      <c r="S32">
        <f t="shared" si="3"/>
        <v>6.5318568802832893</v>
      </c>
      <c r="T32">
        <f t="shared" si="3"/>
        <v>6.3089273885478487</v>
      </c>
      <c r="U32">
        <v>12.72547770700637</v>
      </c>
      <c r="V32">
        <v>13.06847133757962</v>
      </c>
      <c r="W32">
        <v>1.6902356902356901</v>
      </c>
      <c r="X32">
        <v>1.8050198959289869</v>
      </c>
      <c r="Y32">
        <v>0.105907560453015</v>
      </c>
      <c r="Z32">
        <v>0.1141720232629324</v>
      </c>
    </row>
    <row r="33" spans="1:26" x14ac:dyDescent="0.45">
      <c r="A33" s="1">
        <v>0.3</v>
      </c>
      <c r="B33">
        <v>3.0016092544987152</v>
      </c>
      <c r="C33">
        <v>3.2395154241645239</v>
      </c>
      <c r="D33">
        <v>2.3430874035989722</v>
      </c>
      <c r="E33">
        <v>0.30929533291923228</v>
      </c>
      <c r="F33">
        <v>0.28635852396932021</v>
      </c>
      <c r="G33">
        <v>0.40434614311144751</v>
      </c>
      <c r="H33">
        <f t="shared" si="0"/>
        <v>1.2142445227270171</v>
      </c>
      <c r="I33">
        <f t="shared" si="1"/>
        <v>1.4993969533036628</v>
      </c>
      <c r="J33">
        <f t="shared" si="2"/>
        <v>2.5726407816919519</v>
      </c>
      <c r="K33">
        <v>1.1805091283106199</v>
      </c>
      <c r="L33">
        <v>1.3921316533813319</v>
      </c>
      <c r="M33">
        <v>0.5209673269873939</v>
      </c>
      <c r="N33">
        <v>0.61847182917417032</v>
      </c>
      <c r="O33">
        <v>11.149200710479571</v>
      </c>
      <c r="P33">
        <v>11.444049733570161</v>
      </c>
      <c r="Q33">
        <v>4.5257270693512304</v>
      </c>
      <c r="R33">
        <v>4.8465324384787474</v>
      </c>
      <c r="S33">
        <f t="shared" si="3"/>
        <v>6.6234736411283404</v>
      </c>
      <c r="T33">
        <f t="shared" si="3"/>
        <v>6.5975172950914134</v>
      </c>
      <c r="U33">
        <v>12.90081154192967</v>
      </c>
      <c r="V33">
        <v>13.00360685302074</v>
      </c>
      <c r="W33">
        <v>1.7502145922746779</v>
      </c>
      <c r="X33">
        <v>1.831402831402831</v>
      </c>
      <c r="Y33">
        <v>9.6525096525096526E-2</v>
      </c>
      <c r="Z33">
        <v>0.1244101244101244</v>
      </c>
    </row>
    <row r="34" spans="1:26" x14ac:dyDescent="0.45">
      <c r="A34" s="1">
        <v>0.28000000000000003</v>
      </c>
      <c r="B34">
        <v>3.189178560101491</v>
      </c>
      <c r="C34">
        <v>3.2624865207738658</v>
      </c>
      <c r="D34">
        <v>2.230090390104662</v>
      </c>
      <c r="E34">
        <v>0.28958672969178378</v>
      </c>
      <c r="F34">
        <v>0.28419312774798272</v>
      </c>
      <c r="G34">
        <v>0.42622014256023338</v>
      </c>
      <c r="H34">
        <f t="shared" si="0"/>
        <v>1.1529533168233341</v>
      </c>
      <c r="I34">
        <f t="shared" si="1"/>
        <v>1.5628535554286829</v>
      </c>
      <c r="J34">
        <f t="shared" si="2"/>
        <v>2.5445607358071678</v>
      </c>
      <c r="K34">
        <v>1.128766254360926</v>
      </c>
      <c r="L34">
        <v>1.415794481446242</v>
      </c>
      <c r="M34">
        <v>0.49635267998731369</v>
      </c>
      <c r="N34">
        <v>0.61084681255946716</v>
      </c>
      <c r="O34">
        <v>11.04442036836403</v>
      </c>
      <c r="P34">
        <v>11.38840736728061</v>
      </c>
      <c r="Q34">
        <v>4.5379574003276897</v>
      </c>
      <c r="R34">
        <v>4.8481703986892413</v>
      </c>
      <c r="S34">
        <f t="shared" si="3"/>
        <v>6.5064629680363399</v>
      </c>
      <c r="T34">
        <f t="shared" si="3"/>
        <v>6.540236968591369</v>
      </c>
      <c r="U34">
        <v>13.117582417582421</v>
      </c>
      <c r="V34">
        <v>13.28241758241758</v>
      </c>
      <c r="W34">
        <v>1.792592592592593</v>
      </c>
      <c r="X34">
        <v>1.806980433632998</v>
      </c>
      <c r="Y34">
        <v>0.1047065044949762</v>
      </c>
      <c r="Z34">
        <v>0.1073506081438392</v>
      </c>
    </row>
    <row r="35" spans="1:26" x14ac:dyDescent="0.45">
      <c r="A35" s="1">
        <v>0.26</v>
      </c>
      <c r="B35">
        <v>3.4010645278891718</v>
      </c>
      <c r="C35">
        <v>3.302860007291287</v>
      </c>
      <c r="D35">
        <v>2.126145461173897</v>
      </c>
      <c r="E35">
        <v>0.27000142511374792</v>
      </c>
      <c r="F35">
        <v>0.28052708208239618</v>
      </c>
      <c r="G35">
        <v>0.4494714928038559</v>
      </c>
      <c r="H35">
        <f t="shared" si="0"/>
        <v>1.0905313574236399</v>
      </c>
      <c r="I35">
        <f t="shared" si="1"/>
        <v>1.6289415604939639</v>
      </c>
      <c r="J35">
        <f t="shared" si="2"/>
        <v>2.569449507838133</v>
      </c>
      <c r="K35">
        <v>1.0936930368209989</v>
      </c>
      <c r="L35">
        <v>1.475756471017134</v>
      </c>
      <c r="M35">
        <v>0.50018228217280347</v>
      </c>
      <c r="N35">
        <v>0.65220561429092239</v>
      </c>
      <c r="O35">
        <v>10.905576679340941</v>
      </c>
      <c r="P35">
        <v>12.06463878326996</v>
      </c>
      <c r="Q35">
        <v>4.2920127795527154</v>
      </c>
      <c r="R35">
        <v>5.0095846645367406</v>
      </c>
      <c r="S35">
        <f t="shared" si="3"/>
        <v>6.6135638997882253</v>
      </c>
      <c r="T35">
        <f t="shared" si="3"/>
        <v>7.055054118733219</v>
      </c>
      <c r="U35">
        <v>12.94865211810013</v>
      </c>
      <c r="V35">
        <v>13.189345314505781</v>
      </c>
      <c r="W35">
        <v>1.771446078431373</v>
      </c>
      <c r="X35">
        <v>1.809436274509804</v>
      </c>
      <c r="Y35">
        <v>0.1060049019607843</v>
      </c>
      <c r="Z35">
        <v>9.6813725490196081E-2</v>
      </c>
    </row>
    <row r="36" spans="1:26" x14ac:dyDescent="0.45">
      <c r="A36" s="1">
        <v>0.24</v>
      </c>
      <c r="B36">
        <v>3.6656876899696038</v>
      </c>
      <c r="C36">
        <v>3.3774164133738598</v>
      </c>
      <c r="D36">
        <v>2.0077492401215808</v>
      </c>
      <c r="E36">
        <v>0.249316293600267</v>
      </c>
      <c r="F36">
        <v>0.2742195882054802</v>
      </c>
      <c r="G36">
        <v>0.47646411819425272</v>
      </c>
      <c r="H36">
        <f t="shared" si="0"/>
        <v>1.0221684690062811</v>
      </c>
      <c r="I36">
        <f t="shared" si="1"/>
        <v>1.7036119427882386</v>
      </c>
      <c r="J36">
        <f t="shared" si="2"/>
        <v>2.6014437689969609</v>
      </c>
      <c r="K36">
        <v>1.067249240121581</v>
      </c>
      <c r="L36">
        <v>1.53419452887538</v>
      </c>
      <c r="M36">
        <v>0.45589353612167299</v>
      </c>
      <c r="N36">
        <v>0.65133079847908748</v>
      </c>
      <c r="O36">
        <v>10.75886524822695</v>
      </c>
      <c r="P36">
        <v>12.46679561573179</v>
      </c>
      <c r="Q36">
        <v>4.1157347204161248</v>
      </c>
      <c r="R36">
        <v>5.1072821846553964</v>
      </c>
      <c r="S36">
        <f t="shared" si="3"/>
        <v>6.6431305278108255</v>
      </c>
      <c r="T36">
        <f t="shared" si="3"/>
        <v>7.3595134310763939</v>
      </c>
      <c r="U36">
        <v>13.11140235910878</v>
      </c>
      <c r="V36">
        <v>12.93184796854522</v>
      </c>
      <c r="W36">
        <v>1.8341677096370459</v>
      </c>
      <c r="X36">
        <v>1.7903629536921151</v>
      </c>
      <c r="Y36">
        <v>0.1095118898623279</v>
      </c>
      <c r="Z36">
        <v>9.3241551939924908E-2</v>
      </c>
    </row>
    <row r="37" spans="1:26" x14ac:dyDescent="0.45">
      <c r="A37" s="1">
        <v>0.22</v>
      </c>
      <c r="B37">
        <v>3.929547218628719</v>
      </c>
      <c r="C37">
        <v>3.4034476067270369</v>
      </c>
      <c r="D37">
        <v>1.909884864165589</v>
      </c>
      <c r="E37">
        <v>0.22894707442878379</v>
      </c>
      <c r="F37">
        <v>0.27038787133125369</v>
      </c>
      <c r="G37">
        <v>0.50066505423996255</v>
      </c>
      <c r="H37">
        <f t="shared" si="0"/>
        <v>0.95722909461760497</v>
      </c>
      <c r="I37">
        <f t="shared" si="1"/>
        <v>1.7723830340511415</v>
      </c>
      <c r="J37">
        <f t="shared" si="2"/>
        <v>2.7115135834411381</v>
      </c>
      <c r="K37">
        <v>1.0633893919793009</v>
      </c>
      <c r="L37">
        <v>1.648124191461837</v>
      </c>
      <c r="M37">
        <v>0.47218628719275552</v>
      </c>
      <c r="N37">
        <v>0.70181112548512292</v>
      </c>
      <c r="O37">
        <v>10.38488783943329</v>
      </c>
      <c r="P37">
        <v>12.349468713105081</v>
      </c>
      <c r="Q37">
        <v>4.0990453460620522</v>
      </c>
      <c r="R37">
        <v>5.2720763723150359</v>
      </c>
      <c r="S37">
        <f t="shared" si="3"/>
        <v>6.2858424933712378</v>
      </c>
      <c r="T37">
        <f t="shared" si="3"/>
        <v>7.0773923407900448</v>
      </c>
      <c r="U37">
        <v>13.235083532219569</v>
      </c>
      <c r="V37">
        <v>13.05131264916468</v>
      </c>
      <c r="W37">
        <v>1.834292289988493</v>
      </c>
      <c r="X37">
        <v>1.806674338319908</v>
      </c>
      <c r="Y37">
        <v>0.1196777905638665</v>
      </c>
      <c r="Z37">
        <v>0.1185270425776755</v>
      </c>
    </row>
    <row r="38" spans="1:26" x14ac:dyDescent="0.45">
      <c r="A38" s="1">
        <v>0.2</v>
      </c>
      <c r="B38">
        <v>4.2803473625140294</v>
      </c>
      <c r="C38">
        <v>3.524382716049383</v>
      </c>
      <c r="D38">
        <v>1.8171167227833891</v>
      </c>
      <c r="E38">
        <v>0.20968201945543249</v>
      </c>
      <c r="F38">
        <v>0.26135662226159051</v>
      </c>
      <c r="G38">
        <v>0.52896135828297708</v>
      </c>
      <c r="H38">
        <f t="shared" si="0"/>
        <v>0.89040268062788797</v>
      </c>
      <c r="I38">
        <f t="shared" si="1"/>
        <v>1.8482406971105219</v>
      </c>
      <c r="J38">
        <f t="shared" si="2"/>
        <v>2.7065095398428731</v>
      </c>
      <c r="K38">
        <v>1.0101010101010099</v>
      </c>
      <c r="L38">
        <v>1.696408529741863</v>
      </c>
      <c r="M38">
        <v>0.44044943820224719</v>
      </c>
      <c r="N38">
        <v>0.74606741573033708</v>
      </c>
      <c r="O38">
        <v>10.265072765072761</v>
      </c>
      <c r="P38">
        <v>13.023908523908521</v>
      </c>
      <c r="Q38">
        <v>4.0483193277310923</v>
      </c>
      <c r="R38">
        <v>5.60609243697479</v>
      </c>
      <c r="S38">
        <f t="shared" si="3"/>
        <v>6.2167534373416684</v>
      </c>
      <c r="T38">
        <f t="shared" si="3"/>
        <v>7.4178160869337306</v>
      </c>
      <c r="U38">
        <v>13.223628691983119</v>
      </c>
      <c r="V38">
        <v>12.78586497890295</v>
      </c>
      <c r="W38">
        <v>1.8442211055276381</v>
      </c>
      <c r="X38">
        <v>1.7989949748743721</v>
      </c>
      <c r="Y38">
        <v>0.12060301507537689</v>
      </c>
      <c r="Z38">
        <v>0.11658291457286429</v>
      </c>
    </row>
    <row r="39" spans="1:26" x14ac:dyDescent="0.45">
      <c r="A39" s="1">
        <v>0.18</v>
      </c>
      <c r="B39">
        <v>4.636454749439042</v>
      </c>
      <c r="C39">
        <v>3.564308152580403</v>
      </c>
      <c r="D39">
        <v>1.7329678384442779</v>
      </c>
      <c r="E39">
        <v>0.18988896318335879</v>
      </c>
      <c r="F39">
        <v>0.25677653071650519</v>
      </c>
      <c r="G39">
        <v>0.5533345061001359</v>
      </c>
      <c r="H39">
        <f t="shared" si="0"/>
        <v>0.82644342026658157</v>
      </c>
      <c r="I39">
        <f t="shared" si="1"/>
        <v>1.9167800490169129</v>
      </c>
      <c r="J39">
        <f t="shared" si="2"/>
        <v>2.731488406881077</v>
      </c>
      <c r="K39">
        <v>1.007479431563201</v>
      </c>
      <c r="L39">
        <v>1.724008975317876</v>
      </c>
      <c r="M39">
        <v>0.43829468960359008</v>
      </c>
      <c r="N39">
        <v>0.72700074794315628</v>
      </c>
      <c r="O39">
        <v>10.21282401091405</v>
      </c>
      <c r="P39">
        <v>13.16098226466576</v>
      </c>
      <c r="Q39">
        <v>4.0596393897364784</v>
      </c>
      <c r="R39">
        <v>5.7378640776699026</v>
      </c>
      <c r="S39">
        <f t="shared" si="3"/>
        <v>6.1531846211775711</v>
      </c>
      <c r="T39">
        <f t="shared" si="3"/>
        <v>7.4231181869958576</v>
      </c>
      <c r="U39">
        <v>13.193905817174519</v>
      </c>
      <c r="V39">
        <v>12.612188365650971</v>
      </c>
      <c r="W39">
        <v>1.8245614035087721</v>
      </c>
      <c r="X39">
        <v>1.808367071524966</v>
      </c>
      <c r="Y39">
        <v>9.041835357624832E-2</v>
      </c>
      <c r="Z39">
        <v>9.1767881241565458E-2</v>
      </c>
    </row>
    <row r="40" spans="1:26" x14ac:dyDescent="0.45">
      <c r="A40" s="1">
        <v>0.16</v>
      </c>
      <c r="B40">
        <v>5.0990701606086226</v>
      </c>
      <c r="C40">
        <v>3.6979374471682158</v>
      </c>
      <c r="D40">
        <v>1.653922231614539</v>
      </c>
      <c r="E40">
        <v>0.17185262542937091</v>
      </c>
      <c r="F40">
        <v>0.24755925845523899</v>
      </c>
      <c r="G40">
        <v>0.58058811611539007</v>
      </c>
      <c r="H40">
        <f t="shared" si="0"/>
        <v>0.76311713474335174</v>
      </c>
      <c r="I40">
        <f t="shared" si="1"/>
        <v>1.9893236068014093</v>
      </c>
      <c r="J40">
        <f>K40+L40</f>
        <v>2.7005076142131976</v>
      </c>
      <c r="K40">
        <v>0.94500846023688667</v>
      </c>
      <c r="L40">
        <v>1.755499153976311</v>
      </c>
      <c r="M40">
        <v>0.39086294416243661</v>
      </c>
      <c r="N40">
        <v>0.73434856175972929</v>
      </c>
      <c r="O40">
        <v>9.7729393468118193</v>
      </c>
      <c r="P40">
        <v>13.65163297045101</v>
      </c>
      <c r="Q40">
        <v>3.6898734177215191</v>
      </c>
      <c r="R40">
        <v>5.8623417721518987</v>
      </c>
      <c r="S40">
        <f t="shared" si="3"/>
        <v>6.0830659290903002</v>
      </c>
      <c r="T40">
        <f t="shared" si="3"/>
        <v>7.7892911982991109</v>
      </c>
      <c r="U40">
        <v>13.45945945945946</v>
      </c>
      <c r="V40">
        <v>12.694753577106519</v>
      </c>
      <c r="W40">
        <v>2.026073619631902</v>
      </c>
      <c r="X40">
        <v>1.8282208588957061</v>
      </c>
      <c r="Y40">
        <v>0.1088957055214724</v>
      </c>
      <c r="Z40">
        <v>0.1073619631901841</v>
      </c>
    </row>
    <row r="41" spans="1:26" x14ac:dyDescent="0.45">
      <c r="A41" s="1">
        <v>0.14000000000000001</v>
      </c>
      <c r="B41">
        <v>5.713836206896552</v>
      </c>
      <c r="C41">
        <v>3.8510431034482759</v>
      </c>
      <c r="D41">
        <v>1.5753163793103451</v>
      </c>
      <c r="E41">
        <v>0.1512223843396571</v>
      </c>
      <c r="F41">
        <v>0.23754495502418091</v>
      </c>
      <c r="G41">
        <v>0.611232660636162</v>
      </c>
      <c r="H41">
        <f t="shared" si="0"/>
        <v>0.69121210804315225</v>
      </c>
      <c r="I41">
        <f t="shared" si="1"/>
        <v>2.0712429369326668</v>
      </c>
      <c r="J41">
        <f t="shared" si="2"/>
        <v>2.8474137931034478</v>
      </c>
      <c r="K41">
        <v>0.90258620689655178</v>
      </c>
      <c r="L41">
        <v>1.944827586206896</v>
      </c>
      <c r="M41">
        <v>0.41587575496117341</v>
      </c>
      <c r="N41">
        <v>0.86540120793787745</v>
      </c>
      <c r="O41">
        <v>9.7325038880248833</v>
      </c>
      <c r="P41">
        <v>13.844479004665629</v>
      </c>
      <c r="Q41">
        <v>3.59375</v>
      </c>
      <c r="R41">
        <v>6.0671875000000002</v>
      </c>
      <c r="S41">
        <f t="shared" si="3"/>
        <v>6.1387538880248833</v>
      </c>
      <c r="T41">
        <f t="shared" si="3"/>
        <v>7.7772915046656292</v>
      </c>
      <c r="U41">
        <v>13.47310126582278</v>
      </c>
      <c r="V41">
        <v>12.289556962025321</v>
      </c>
      <c r="W41">
        <v>1.9738863287250381</v>
      </c>
      <c r="X41">
        <v>1.6943164362519201</v>
      </c>
      <c r="Y41">
        <v>0.13056835637480799</v>
      </c>
      <c r="Z41">
        <v>8.9093701996927802E-2</v>
      </c>
    </row>
    <row r="42" spans="1:26" x14ac:dyDescent="0.45">
      <c r="A42" s="1">
        <v>0.12</v>
      </c>
      <c r="B42">
        <v>6.4947530864197516</v>
      </c>
      <c r="C42">
        <v>4.0216419753086416</v>
      </c>
      <c r="D42">
        <v>1.4967479423868311</v>
      </c>
      <c r="E42">
        <v>0.12920974223354481</v>
      </c>
      <c r="F42">
        <v>0.2265204382008002</v>
      </c>
      <c r="G42">
        <v>0.64426981956565499</v>
      </c>
      <c r="H42">
        <f t="shared" si="0"/>
        <v>0.61414966490143463</v>
      </c>
      <c r="I42">
        <f t="shared" si="1"/>
        <v>2.1593298968977654</v>
      </c>
      <c r="J42">
        <f t="shared" si="2"/>
        <v>2.8168724279835393</v>
      </c>
      <c r="K42">
        <v>0.84567901234567899</v>
      </c>
      <c r="L42">
        <v>1.9711934156378601</v>
      </c>
      <c r="M42">
        <v>0.39197530864197527</v>
      </c>
      <c r="N42">
        <v>0.87448559670781889</v>
      </c>
      <c r="O42">
        <v>9.3168141592920346</v>
      </c>
      <c r="P42">
        <v>14.090265486725659</v>
      </c>
      <c r="Q42">
        <v>3.7295373665480431</v>
      </c>
      <c r="R42">
        <v>6.3665480427046264</v>
      </c>
      <c r="S42">
        <f t="shared" si="3"/>
        <v>5.5872767927439915</v>
      </c>
      <c r="T42">
        <f t="shared" si="3"/>
        <v>7.723717444021033</v>
      </c>
      <c r="U42">
        <v>13.760360360360361</v>
      </c>
      <c r="V42">
        <v>12.536936936936939</v>
      </c>
      <c r="W42">
        <v>2</v>
      </c>
      <c r="X42">
        <v>1.753086419753086</v>
      </c>
      <c r="Y42">
        <v>8.4656084656084651E-2</v>
      </c>
      <c r="Z42">
        <v>8.4656084656084651E-2</v>
      </c>
    </row>
    <row r="43" spans="1:26" x14ac:dyDescent="0.45">
      <c r="A43" s="1">
        <v>0.1</v>
      </c>
      <c r="B43">
        <v>7.4469987228607906</v>
      </c>
      <c r="C43">
        <v>4.3212681992337174</v>
      </c>
      <c r="D43">
        <v>1.416071519795657</v>
      </c>
      <c r="E43">
        <v>0.10887499881972081</v>
      </c>
      <c r="F43">
        <v>0.20916751001314099</v>
      </c>
      <c r="G43">
        <v>0.68195749116713811</v>
      </c>
      <c r="H43">
        <f t="shared" si="0"/>
        <v>0.53579250647230348</v>
      </c>
      <c r="I43">
        <f t="shared" si="1"/>
        <v>2.2550399835145551</v>
      </c>
      <c r="J43">
        <f t="shared" si="2"/>
        <v>2.9335887611749683</v>
      </c>
      <c r="K43">
        <v>0.86717752234993617</v>
      </c>
      <c r="L43">
        <v>2.0664112388250322</v>
      </c>
      <c r="M43">
        <v>0.39974457215836529</v>
      </c>
      <c r="N43">
        <v>0.90804597701149425</v>
      </c>
      <c r="O43">
        <v>9.2666666666666675</v>
      </c>
      <c r="P43">
        <v>14.422222222222221</v>
      </c>
      <c r="Q43">
        <v>3.5964125560538118</v>
      </c>
      <c r="R43">
        <v>6.2152466367713002</v>
      </c>
      <c r="S43">
        <f t="shared" si="3"/>
        <v>5.6702541106128557</v>
      </c>
      <c r="T43">
        <f t="shared" si="3"/>
        <v>8.2069755854509197</v>
      </c>
      <c r="U43">
        <v>13.77551020408163</v>
      </c>
      <c r="V43">
        <v>12.102040816326531</v>
      </c>
      <c r="W43">
        <v>1.971238938053097</v>
      </c>
      <c r="X43">
        <v>1.696902654867257</v>
      </c>
      <c r="Y43">
        <v>0.13938053097345129</v>
      </c>
      <c r="Z43">
        <v>9.0707964601769914E-2</v>
      </c>
    </row>
    <row r="44" spans="1:26" x14ac:dyDescent="0.45">
      <c r="A44" s="1">
        <v>0.08</v>
      </c>
      <c r="B44">
        <v>8.8529457364341084</v>
      </c>
      <c r="C44">
        <v>4.8263751937984489</v>
      </c>
      <c r="D44">
        <v>1.3416263565891471</v>
      </c>
      <c r="E44">
        <v>8.9583208331644695E-2</v>
      </c>
      <c r="F44">
        <v>0.1871562929526733</v>
      </c>
      <c r="G44">
        <v>0.7232604987156821</v>
      </c>
      <c r="H44">
        <f t="shared" si="0"/>
        <v>0.45590591794760738</v>
      </c>
      <c r="I44">
        <f t="shared" si="1"/>
        <v>2.3569377890997196</v>
      </c>
      <c r="J44">
        <f t="shared" si="2"/>
        <v>2.9953488372093027</v>
      </c>
      <c r="K44">
        <v>0.72868217054263562</v>
      </c>
      <c r="L44">
        <v>2.2666666666666671</v>
      </c>
      <c r="M44">
        <v>0.31987577639751552</v>
      </c>
      <c r="N44">
        <v>0.98913043478260865</v>
      </c>
      <c r="O44">
        <v>8.866323907455012</v>
      </c>
      <c r="P44">
        <v>14.655526992287919</v>
      </c>
      <c r="Q44">
        <v>3.467866323907455</v>
      </c>
      <c r="R44">
        <v>6.5861182519280206</v>
      </c>
      <c r="S44">
        <f t="shared" si="3"/>
        <v>5.3984575835475574</v>
      </c>
      <c r="T44">
        <f t="shared" si="3"/>
        <v>8.0694087403598989</v>
      </c>
      <c r="U44">
        <v>13.49081364829396</v>
      </c>
      <c r="V44">
        <v>11.619422572178481</v>
      </c>
      <c r="W44">
        <v>2.1246819338422389</v>
      </c>
      <c r="X44">
        <v>1.7022900763358779</v>
      </c>
      <c r="Y44">
        <v>9.9236641221374045E-2</v>
      </c>
      <c r="Z44">
        <v>7.8880407124681931E-2</v>
      </c>
    </row>
    <row r="45" spans="1:26" x14ac:dyDescent="0.45">
      <c r="A45" s="1">
        <v>0</v>
      </c>
      <c r="B45">
        <v>12.32234455958549</v>
      </c>
      <c r="C45">
        <v>5.9757642487046629</v>
      </c>
      <c r="D45">
        <v>1.231480569948187</v>
      </c>
      <c r="E45">
        <v>6.0348292743878318E-2</v>
      </c>
      <c r="F45">
        <v>0.14957254509420709</v>
      </c>
      <c r="G45">
        <v>0.79007916216191465</v>
      </c>
      <c r="H45">
        <f t="shared" si="0"/>
        <v>0.33061742332584204</v>
      </c>
      <c r="I45">
        <f t="shared" si="1"/>
        <v>2.5198100315799512</v>
      </c>
      <c r="J45">
        <f t="shared" si="2"/>
        <v>3.0880829015544045</v>
      </c>
      <c r="K45">
        <v>0.68264248704663211</v>
      </c>
      <c r="L45">
        <v>2.4054404145077721</v>
      </c>
      <c r="M45">
        <v>0.29663212435233161</v>
      </c>
      <c r="N45">
        <v>1.0479274611398961</v>
      </c>
      <c r="O45">
        <v>8.0515463917525771</v>
      </c>
      <c r="P45">
        <v>15.60824742268041</v>
      </c>
      <c r="Q45">
        <v>3.0206185567010309</v>
      </c>
      <c r="R45">
        <v>6.8845360824742272</v>
      </c>
      <c r="S45">
        <f t="shared" si="3"/>
        <v>5.0309278350515463</v>
      </c>
      <c r="T45">
        <f t="shared" si="3"/>
        <v>8.723711340206183</v>
      </c>
      <c r="U45">
        <v>13.86401673640167</v>
      </c>
      <c r="V45">
        <v>11.14225941422594</v>
      </c>
      <c r="W45">
        <v>2.1090534979423872</v>
      </c>
      <c r="X45">
        <v>1.5267489711934159</v>
      </c>
      <c r="Y45">
        <v>0.1008230452674897</v>
      </c>
      <c r="Z45">
        <v>6.584362139917696E-2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953D-C3E0-42D4-B5FB-ECA7A7709075}">
  <dimension ref="A1:CH137"/>
  <sheetViews>
    <sheetView tabSelected="1" workbookViewId="0">
      <selection activeCell="B1" sqref="B1"/>
    </sheetView>
  </sheetViews>
  <sheetFormatPr defaultRowHeight="14.25" x14ac:dyDescent="0.45"/>
  <cols>
    <col min="1" max="1" width="11.06640625" customWidth="1"/>
    <col min="2" max="2" width="10.86328125" style="5" customWidth="1"/>
    <col min="4" max="4" width="11.46484375" customWidth="1"/>
    <col min="5" max="5" width="17.3984375" customWidth="1"/>
    <col min="6" max="6" width="17.06640625" customWidth="1"/>
    <col min="8" max="8" width="12.1328125" customWidth="1"/>
    <col min="9" max="9" width="20.86328125" customWidth="1"/>
    <col min="10" max="10" width="20.53125" customWidth="1"/>
    <col min="11" max="11" width="10.9296875" customWidth="1"/>
    <col min="12" max="12" width="10.59765625" customWidth="1"/>
    <col min="13" max="13" width="21.73046875" customWidth="1"/>
    <col min="14" max="14" width="21.3984375" customWidth="1"/>
    <col min="15" max="15" width="16" customWidth="1"/>
    <col min="16" max="16" width="22.33203125" customWidth="1"/>
    <col min="17" max="17" width="30.19921875" customWidth="1"/>
    <col min="18" max="18" width="29.86328125" customWidth="1"/>
    <col min="19" max="19" width="23.06640625" customWidth="1"/>
    <col min="20" max="20" width="22.73046875" customWidth="1"/>
    <col min="21" max="21" width="23.46484375" customWidth="1"/>
    <col min="22" max="22" width="23.1328125" customWidth="1"/>
    <col min="23" max="23" width="23.19921875" customWidth="1"/>
    <col min="24" max="24" width="20.6640625" customWidth="1"/>
    <col min="25" max="25" width="22.86328125" customWidth="1"/>
    <col min="26" max="26" width="20.33203125" customWidth="1"/>
    <col min="27" max="27" width="25.1328125" customWidth="1"/>
    <col min="28" max="28" width="27.46484375" customWidth="1"/>
    <col min="29" max="29" width="24.796875" customWidth="1"/>
    <col min="30" max="30" width="27.1328125" customWidth="1"/>
    <col min="31" max="31" width="17.1328125" customWidth="1"/>
    <col min="32" max="32" width="16.796875" customWidth="1"/>
    <col min="33" max="33" width="25.796875" customWidth="1"/>
    <col min="34" max="34" width="25.46484375" customWidth="1"/>
    <col min="35" max="35" width="26" customWidth="1"/>
    <col min="36" max="36" width="25.6640625" customWidth="1"/>
    <col min="37" max="37" width="16.796875" customWidth="1"/>
    <col min="38" max="38" width="16.46484375" customWidth="1"/>
    <col min="39" max="39" width="21.33203125" customWidth="1"/>
    <col min="40" max="40" width="21" customWidth="1"/>
    <col min="41" max="41" width="11.265625" customWidth="1"/>
    <col min="42" max="42" width="11.33203125" customWidth="1"/>
    <col min="43" max="43" width="32.59765625" customWidth="1"/>
    <col min="44" max="44" width="24.796875" customWidth="1"/>
    <col min="45" max="48" width="28.1328125" hidden="1" customWidth="1"/>
    <col min="49" max="50" width="34.265625" hidden="1" customWidth="1"/>
    <col min="51" max="52" width="32.46484375" hidden="1" customWidth="1"/>
    <col min="53" max="53" width="34.265625" hidden="1" customWidth="1"/>
    <col min="54" max="54" width="32.6640625" hidden="1" customWidth="1"/>
    <col min="55" max="55" width="22.73046875" customWidth="1"/>
    <col min="56" max="56" width="13.46484375" customWidth="1"/>
    <col min="57" max="57" width="22.3984375" customWidth="1"/>
    <col min="58" max="58" width="10" customWidth="1"/>
    <col min="62" max="62" width="10.46484375" customWidth="1"/>
    <col min="63" max="66" width="14.9296875" hidden="1" customWidth="1"/>
    <col min="67" max="67" width="13.796875" hidden="1" customWidth="1"/>
    <col min="68" max="68" width="13.265625" hidden="1" customWidth="1"/>
    <col min="69" max="69" width="14.265625" hidden="1" customWidth="1"/>
  </cols>
  <sheetData>
    <row r="1" spans="1:86" x14ac:dyDescent="0.45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1799</v>
      </c>
      <c r="BG1" t="s">
        <v>1777</v>
      </c>
      <c r="BH1" t="s">
        <v>1778</v>
      </c>
      <c r="BI1" t="s">
        <v>1779</v>
      </c>
      <c r="BJ1" t="s">
        <v>1800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1782</v>
      </c>
      <c r="BS1" t="s">
        <v>1783</v>
      </c>
      <c r="BT1" t="s">
        <v>1784</v>
      </c>
      <c r="BU1" t="s">
        <v>1785</v>
      </c>
      <c r="BV1" t="s">
        <v>1786</v>
      </c>
      <c r="BW1" t="s">
        <v>1787</v>
      </c>
      <c r="BX1" t="s">
        <v>1788</v>
      </c>
      <c r="BY1" t="s">
        <v>1789</v>
      </c>
      <c r="BZ1" t="s">
        <v>1790</v>
      </c>
      <c r="CA1" t="s">
        <v>1791</v>
      </c>
      <c r="CB1" t="s">
        <v>1792</v>
      </c>
      <c r="CC1" t="s">
        <v>1793</v>
      </c>
      <c r="CD1" t="s">
        <v>1794</v>
      </c>
      <c r="CE1" t="s">
        <v>1795</v>
      </c>
      <c r="CF1" t="s">
        <v>1796</v>
      </c>
      <c r="CG1" t="s">
        <v>1797</v>
      </c>
      <c r="CH1" t="s">
        <v>1798</v>
      </c>
    </row>
    <row r="2" spans="1:86" x14ac:dyDescent="0.45">
      <c r="A2">
        <v>1515279600</v>
      </c>
      <c r="B2" s="5">
        <v>43106</v>
      </c>
      <c r="C2" t="s">
        <v>64</v>
      </c>
      <c r="D2" t="s">
        <v>65</v>
      </c>
      <c r="E2" t="s">
        <v>671</v>
      </c>
      <c r="F2" t="s">
        <v>676</v>
      </c>
      <c r="G2" t="s">
        <v>65</v>
      </c>
      <c r="H2">
        <v>1</v>
      </c>
      <c r="I2">
        <v>1.44</v>
      </c>
      <c r="J2">
        <v>1.1100000000000001</v>
      </c>
      <c r="K2">
        <v>1.44</v>
      </c>
      <c r="L2">
        <v>0.95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U2">
        <v>8</v>
      </c>
      <c r="V2">
        <v>4</v>
      </c>
      <c r="W2">
        <v>2</v>
      </c>
      <c r="X2">
        <v>0</v>
      </c>
      <c r="Y2">
        <v>4</v>
      </c>
      <c r="Z2">
        <v>0</v>
      </c>
      <c r="AA2">
        <v>0</v>
      </c>
      <c r="AB2">
        <v>2</v>
      </c>
      <c r="AC2">
        <v>2</v>
      </c>
      <c r="AD2">
        <v>2</v>
      </c>
      <c r="AE2">
        <v>12</v>
      </c>
      <c r="AF2">
        <v>5</v>
      </c>
      <c r="AG2">
        <v>5</v>
      </c>
      <c r="AH2">
        <v>3</v>
      </c>
      <c r="AI2">
        <v>7</v>
      </c>
      <c r="AJ2">
        <v>2</v>
      </c>
      <c r="AK2">
        <v>10</v>
      </c>
      <c r="AL2">
        <v>20</v>
      </c>
      <c r="AM2">
        <v>56</v>
      </c>
      <c r="AN2">
        <v>44</v>
      </c>
      <c r="AO2">
        <v>0</v>
      </c>
      <c r="AP2">
        <v>0</v>
      </c>
      <c r="AQ2">
        <v>2.34</v>
      </c>
      <c r="AR2">
        <v>62</v>
      </c>
      <c r="AS2">
        <v>73</v>
      </c>
      <c r="AT2">
        <v>50</v>
      </c>
      <c r="AU2">
        <v>22</v>
      </c>
      <c r="AV2">
        <v>0</v>
      </c>
      <c r="AW2">
        <v>39</v>
      </c>
      <c r="AX2">
        <v>62</v>
      </c>
      <c r="AY2">
        <v>45</v>
      </c>
      <c r="AZ2">
        <v>78</v>
      </c>
      <c r="BA2">
        <v>9.2200000000000006</v>
      </c>
      <c r="BB2">
        <v>6.22</v>
      </c>
      <c r="BC2">
        <v>2.0499999999999998</v>
      </c>
      <c r="BD2">
        <v>3.42</v>
      </c>
      <c r="BE2">
        <v>4.07</v>
      </c>
      <c r="BF2">
        <v>8.6342615225799193E-3</v>
      </c>
      <c r="BG2">
        <v>0.47917061652620063</v>
      </c>
      <c r="BH2">
        <v>0.28376339929613353</v>
      </c>
      <c r="BI2">
        <v>0.23706598417766575</v>
      </c>
      <c r="BJ2">
        <v>0.48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 t="s">
        <v>1808</v>
      </c>
      <c r="BR2">
        <v>2.5271929824561399</v>
      </c>
      <c r="BS2">
        <v>1.510877192982456</v>
      </c>
      <c r="BT2">
        <v>1.0163157894736841</v>
      </c>
      <c r="BU2">
        <v>0.67350877192982461</v>
      </c>
      <c r="BV2">
        <v>0.4442105263157895</v>
      </c>
      <c r="BW2">
        <v>12.80980392156863</v>
      </c>
      <c r="BX2">
        <v>9.6872549019607845</v>
      </c>
      <c r="BY2">
        <v>5.6491169610129957</v>
      </c>
      <c r="BZ2">
        <v>4.1379540153282237</v>
      </c>
      <c r="CA2">
        <v>7.1606869605556343</v>
      </c>
      <c r="CB2">
        <v>5.5493008866325608</v>
      </c>
      <c r="CC2">
        <v>12.9029029029029</v>
      </c>
      <c r="CD2">
        <v>13.75508842175509</v>
      </c>
      <c r="CE2">
        <v>1.5287356321839081</v>
      </c>
      <c r="CF2">
        <v>1.9664750957854411</v>
      </c>
      <c r="CG2">
        <v>8.8441890166028103E-2</v>
      </c>
      <c r="CH2">
        <v>0.13409961685823751</v>
      </c>
    </row>
    <row r="3" spans="1:86" x14ac:dyDescent="0.45">
      <c r="A3">
        <v>1515812400</v>
      </c>
      <c r="B3" s="5">
        <v>43113</v>
      </c>
      <c r="C3" t="s">
        <v>64</v>
      </c>
      <c r="D3" t="s">
        <v>65</v>
      </c>
      <c r="E3" t="s">
        <v>676</v>
      </c>
      <c r="F3" t="s">
        <v>660</v>
      </c>
      <c r="G3" t="s">
        <v>65</v>
      </c>
      <c r="H3">
        <v>2</v>
      </c>
      <c r="I3">
        <v>1.38</v>
      </c>
      <c r="J3">
        <v>1.1299999999999999</v>
      </c>
      <c r="K3">
        <v>1.84</v>
      </c>
      <c r="L3">
        <v>1.35</v>
      </c>
      <c r="M3">
        <v>1</v>
      </c>
      <c r="N3">
        <v>0</v>
      </c>
      <c r="O3">
        <v>1</v>
      </c>
      <c r="P3">
        <v>1</v>
      </c>
      <c r="Q3">
        <v>1</v>
      </c>
      <c r="R3">
        <v>0</v>
      </c>
      <c r="S3">
        <v>24</v>
      </c>
      <c r="U3">
        <v>3</v>
      </c>
      <c r="V3">
        <v>5</v>
      </c>
      <c r="W3">
        <v>2</v>
      </c>
      <c r="X3">
        <v>0</v>
      </c>
      <c r="Y3">
        <v>1</v>
      </c>
      <c r="Z3">
        <v>0</v>
      </c>
      <c r="AA3">
        <v>1</v>
      </c>
      <c r="AB3">
        <v>1</v>
      </c>
      <c r="AC3">
        <v>1</v>
      </c>
      <c r="AD3">
        <v>0</v>
      </c>
      <c r="AE3">
        <v>10</v>
      </c>
      <c r="AF3">
        <v>9</v>
      </c>
      <c r="AG3">
        <v>4</v>
      </c>
      <c r="AH3">
        <v>5</v>
      </c>
      <c r="AI3">
        <v>6</v>
      </c>
      <c r="AJ3">
        <v>4</v>
      </c>
      <c r="AK3">
        <v>18</v>
      </c>
      <c r="AL3">
        <v>14</v>
      </c>
      <c r="AM3">
        <v>44</v>
      </c>
      <c r="AN3">
        <v>56</v>
      </c>
      <c r="AO3">
        <v>0</v>
      </c>
      <c r="AP3">
        <v>0</v>
      </c>
      <c r="AQ3">
        <v>1.88</v>
      </c>
      <c r="AR3">
        <v>32</v>
      </c>
      <c r="AS3">
        <v>57</v>
      </c>
      <c r="AT3">
        <v>32</v>
      </c>
      <c r="AU3">
        <v>13</v>
      </c>
      <c r="AV3">
        <v>7</v>
      </c>
      <c r="AW3">
        <v>26</v>
      </c>
      <c r="AX3">
        <v>57</v>
      </c>
      <c r="AY3">
        <v>26</v>
      </c>
      <c r="AZ3">
        <v>63</v>
      </c>
      <c r="BA3">
        <v>8.5399999999999991</v>
      </c>
      <c r="BB3">
        <v>6.13</v>
      </c>
      <c r="BC3">
        <v>1.95</v>
      </c>
      <c r="BD3">
        <v>3.38</v>
      </c>
      <c r="BE3">
        <v>4.5999999999999996</v>
      </c>
      <c r="BF3">
        <v>8.6899351113398637E-3</v>
      </c>
      <c r="BG3">
        <v>0.50413057770917302</v>
      </c>
      <c r="BH3">
        <v>0.28716805305434062</v>
      </c>
      <c r="BI3">
        <v>0.20870136923648624</v>
      </c>
      <c r="BJ3">
        <v>0.5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 t="s">
        <v>1829</v>
      </c>
      <c r="BR3">
        <v>2.5202079886551649</v>
      </c>
      <c r="BS3">
        <v>1.5342708579532029</v>
      </c>
      <c r="BT3">
        <v>0.98593713070196176</v>
      </c>
      <c r="BU3">
        <v>0.67513590167809023</v>
      </c>
      <c r="BV3">
        <v>0.4286727337194185</v>
      </c>
      <c r="BW3">
        <v>12.98669114272602</v>
      </c>
      <c r="BX3">
        <v>9.4167049105094076</v>
      </c>
      <c r="BY3">
        <v>5.6645716945996272</v>
      </c>
      <c r="BZ3">
        <v>4.0242085661080074</v>
      </c>
      <c r="CA3">
        <v>7.3221194481263927</v>
      </c>
      <c r="CB3">
        <v>5.3924963444014002</v>
      </c>
      <c r="CC3">
        <v>12.508162313432839</v>
      </c>
      <c r="CD3">
        <v>13.36963619402985</v>
      </c>
      <c r="CE3">
        <v>1.4438014689517029</v>
      </c>
      <c r="CF3">
        <v>1.9410193634542621</v>
      </c>
      <c r="CG3">
        <v>8.4130870242599604E-2</v>
      </c>
      <c r="CH3">
        <v>0.1275317160026708</v>
      </c>
    </row>
    <row r="4" spans="1:86" x14ac:dyDescent="0.45">
      <c r="A4">
        <v>1516496400</v>
      </c>
      <c r="B4" s="5">
        <v>43121</v>
      </c>
      <c r="C4" t="s">
        <v>64</v>
      </c>
      <c r="D4" t="s">
        <v>65</v>
      </c>
      <c r="E4" t="s">
        <v>704</v>
      </c>
      <c r="F4" t="s">
        <v>676</v>
      </c>
      <c r="G4" t="s">
        <v>65</v>
      </c>
      <c r="H4">
        <v>3</v>
      </c>
      <c r="I4">
        <v>2.46</v>
      </c>
      <c r="J4">
        <v>1.1000000000000001</v>
      </c>
      <c r="K4">
        <v>2.19</v>
      </c>
      <c r="L4">
        <v>0.95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U4">
        <v>8</v>
      </c>
      <c r="V4">
        <v>2</v>
      </c>
      <c r="W4">
        <v>3</v>
      </c>
      <c r="X4">
        <v>0</v>
      </c>
      <c r="Y4">
        <v>6</v>
      </c>
      <c r="Z4">
        <v>0</v>
      </c>
      <c r="AA4">
        <v>2</v>
      </c>
      <c r="AB4">
        <v>1</v>
      </c>
      <c r="AC4">
        <v>1</v>
      </c>
      <c r="AD4">
        <v>5</v>
      </c>
      <c r="AE4">
        <v>12</v>
      </c>
      <c r="AF4">
        <v>3</v>
      </c>
      <c r="AG4">
        <v>3</v>
      </c>
      <c r="AH4">
        <v>2</v>
      </c>
      <c r="AI4">
        <v>9</v>
      </c>
      <c r="AJ4">
        <v>1</v>
      </c>
      <c r="AK4">
        <v>14</v>
      </c>
      <c r="AL4">
        <v>19</v>
      </c>
      <c r="AM4">
        <v>55</v>
      </c>
      <c r="AN4">
        <v>45</v>
      </c>
      <c r="AO4">
        <v>0</v>
      </c>
      <c r="AP4">
        <v>0</v>
      </c>
      <c r="AQ4">
        <v>2.63</v>
      </c>
      <c r="AR4">
        <v>52</v>
      </c>
      <c r="AS4">
        <v>78</v>
      </c>
      <c r="AT4">
        <v>48</v>
      </c>
      <c r="AU4">
        <v>31</v>
      </c>
      <c r="AV4">
        <v>12</v>
      </c>
      <c r="AW4">
        <v>51</v>
      </c>
      <c r="AX4">
        <v>73</v>
      </c>
      <c r="AY4">
        <v>37</v>
      </c>
      <c r="AZ4">
        <v>66</v>
      </c>
      <c r="BA4">
        <v>9.64</v>
      </c>
      <c r="BB4">
        <v>4.9000000000000004</v>
      </c>
      <c r="BC4">
        <v>1.56</v>
      </c>
      <c r="BD4">
        <v>4.32</v>
      </c>
      <c r="BE4">
        <v>6.62</v>
      </c>
      <c r="BF4">
        <v>7.8548414399370881E-3</v>
      </c>
      <c r="BG4">
        <v>0.63317079958570388</v>
      </c>
      <c r="BH4">
        <v>0.22362664004154437</v>
      </c>
      <c r="BI4">
        <v>0.14320256037275172</v>
      </c>
      <c r="BJ4">
        <v>0.64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 t="s">
        <v>1811</v>
      </c>
      <c r="BR4">
        <v>2.8343749999999996</v>
      </c>
      <c r="BS4">
        <v>1.980803571428571</v>
      </c>
      <c r="BT4">
        <v>0.85357142857142854</v>
      </c>
      <c r="BU4">
        <v>0.8683035714285714</v>
      </c>
      <c r="BV4">
        <v>0.36607142857142849</v>
      </c>
      <c r="BW4">
        <v>15.03980099502488</v>
      </c>
      <c r="BX4">
        <v>8.6326699834162515</v>
      </c>
      <c r="BY4">
        <v>6.5189234650967203</v>
      </c>
      <c r="BZ4">
        <v>3.4507989907485279</v>
      </c>
      <c r="CA4">
        <v>8.5208775299281605</v>
      </c>
      <c r="CB4">
        <v>5.181870992667724</v>
      </c>
      <c r="CC4">
        <v>12.48566610455312</v>
      </c>
      <c r="CD4">
        <v>13.573355817875211</v>
      </c>
      <c r="CE4">
        <v>1.395273023634882</v>
      </c>
      <c r="CF4">
        <v>2.0586797066014668</v>
      </c>
      <c r="CG4">
        <v>6.8459657701711488E-2</v>
      </c>
      <c r="CH4">
        <v>0.12713936430317849</v>
      </c>
    </row>
    <row r="5" spans="1:86" x14ac:dyDescent="0.45">
      <c r="A5">
        <v>1517022000</v>
      </c>
      <c r="B5" s="5">
        <v>43127</v>
      </c>
      <c r="C5" t="s">
        <v>64</v>
      </c>
      <c r="D5" t="s">
        <v>65</v>
      </c>
      <c r="E5" t="s">
        <v>676</v>
      </c>
      <c r="F5" t="s">
        <v>700</v>
      </c>
      <c r="G5" t="s">
        <v>65</v>
      </c>
      <c r="H5">
        <v>4</v>
      </c>
      <c r="I5">
        <v>1.56</v>
      </c>
      <c r="J5">
        <v>0.67</v>
      </c>
      <c r="K5">
        <v>1.84</v>
      </c>
      <c r="L5">
        <v>0.76</v>
      </c>
      <c r="M5">
        <v>2</v>
      </c>
      <c r="N5">
        <v>0</v>
      </c>
      <c r="O5">
        <v>2</v>
      </c>
      <c r="P5">
        <v>1</v>
      </c>
      <c r="Q5">
        <v>1</v>
      </c>
      <c r="R5">
        <v>0</v>
      </c>
      <c r="S5" t="s">
        <v>1864</v>
      </c>
      <c r="U5">
        <v>3</v>
      </c>
      <c r="V5">
        <v>4</v>
      </c>
      <c r="W5">
        <v>4</v>
      </c>
      <c r="X5">
        <v>0</v>
      </c>
      <c r="Y5">
        <v>2</v>
      </c>
      <c r="Z5">
        <v>0</v>
      </c>
      <c r="AA5">
        <v>2</v>
      </c>
      <c r="AB5">
        <v>2</v>
      </c>
      <c r="AC5">
        <v>1</v>
      </c>
      <c r="AD5">
        <v>1</v>
      </c>
      <c r="AE5">
        <v>14</v>
      </c>
      <c r="AF5">
        <v>6</v>
      </c>
      <c r="AG5">
        <v>6</v>
      </c>
      <c r="AH5">
        <v>2</v>
      </c>
      <c r="AI5">
        <v>8</v>
      </c>
      <c r="AJ5">
        <v>4</v>
      </c>
      <c r="AK5">
        <v>27</v>
      </c>
      <c r="AL5">
        <v>17</v>
      </c>
      <c r="AM5">
        <v>42</v>
      </c>
      <c r="AN5">
        <v>58</v>
      </c>
      <c r="AO5">
        <v>0</v>
      </c>
      <c r="AP5">
        <v>0</v>
      </c>
      <c r="AQ5">
        <v>1.89</v>
      </c>
      <c r="AR5">
        <v>33</v>
      </c>
      <c r="AS5">
        <v>62</v>
      </c>
      <c r="AT5">
        <v>28</v>
      </c>
      <c r="AU5">
        <v>6</v>
      </c>
      <c r="AV5">
        <v>6</v>
      </c>
      <c r="AW5">
        <v>17</v>
      </c>
      <c r="AX5">
        <v>84</v>
      </c>
      <c r="AY5">
        <v>28</v>
      </c>
      <c r="AZ5">
        <v>56</v>
      </c>
      <c r="BA5">
        <v>7.67</v>
      </c>
      <c r="BB5">
        <v>5.89</v>
      </c>
      <c r="BC5">
        <v>2.16</v>
      </c>
      <c r="BD5">
        <v>3.28</v>
      </c>
      <c r="BE5">
        <v>3.91</v>
      </c>
      <c r="BF5">
        <v>7.8651624822584729E-3</v>
      </c>
      <c r="BG5">
        <v>0.45509780048070442</v>
      </c>
      <c r="BH5">
        <v>0.29701288629822931</v>
      </c>
      <c r="BI5">
        <v>0.24788931322106636</v>
      </c>
      <c r="BJ5">
        <v>0.46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 t="s">
        <v>1829</v>
      </c>
      <c r="BR5">
        <v>2.5405629139072849</v>
      </c>
      <c r="BS5">
        <v>1.4888836329233679</v>
      </c>
      <c r="BT5">
        <v>1.0516792809839171</v>
      </c>
      <c r="BU5">
        <v>0.64581362346263005</v>
      </c>
      <c r="BV5">
        <v>0.45364238410596031</v>
      </c>
      <c r="BW5">
        <v>12.686892177589851</v>
      </c>
      <c r="BX5">
        <v>9.8059196617336148</v>
      </c>
      <c r="BY5">
        <v>5.3198121263877027</v>
      </c>
      <c r="BZ5">
        <v>4.0954312553373189</v>
      </c>
      <c r="CA5">
        <v>7.3670800512021479</v>
      </c>
      <c r="CB5">
        <v>5.710488406396296</v>
      </c>
      <c r="CC5">
        <v>13.0488908033599</v>
      </c>
      <c r="CD5">
        <v>13.714839543398661</v>
      </c>
      <c r="CE5">
        <v>1.567523459812322</v>
      </c>
      <c r="CF5">
        <v>1.951040391676867</v>
      </c>
      <c r="CG5">
        <v>8.3027335781313744E-2</v>
      </c>
      <c r="CH5">
        <v>0.13117095063239501</v>
      </c>
    </row>
    <row r="6" spans="1:86" x14ac:dyDescent="0.45">
      <c r="A6">
        <v>1517706000</v>
      </c>
      <c r="B6" s="5">
        <v>43135</v>
      </c>
      <c r="C6" t="s">
        <v>64</v>
      </c>
      <c r="D6" t="s">
        <v>65</v>
      </c>
      <c r="E6" t="s">
        <v>672</v>
      </c>
      <c r="F6" t="s">
        <v>676</v>
      </c>
      <c r="G6" t="s">
        <v>65</v>
      </c>
      <c r="H6">
        <v>5</v>
      </c>
      <c r="I6">
        <v>1.27</v>
      </c>
      <c r="J6">
        <v>1.0900000000000001</v>
      </c>
      <c r="K6">
        <v>1.8</v>
      </c>
      <c r="L6">
        <v>0.95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U6">
        <v>7</v>
      </c>
      <c r="V6">
        <v>1</v>
      </c>
      <c r="W6">
        <v>0</v>
      </c>
      <c r="X6">
        <v>0</v>
      </c>
      <c r="Y6">
        <v>2</v>
      </c>
      <c r="Z6">
        <v>0</v>
      </c>
      <c r="AA6">
        <v>0</v>
      </c>
      <c r="AB6">
        <v>0</v>
      </c>
      <c r="AC6">
        <v>1</v>
      </c>
      <c r="AD6">
        <v>1</v>
      </c>
      <c r="AE6">
        <v>19</v>
      </c>
      <c r="AF6">
        <v>10</v>
      </c>
      <c r="AG6">
        <v>4</v>
      </c>
      <c r="AH6">
        <v>4</v>
      </c>
      <c r="AI6">
        <v>15</v>
      </c>
      <c r="AJ6">
        <v>6</v>
      </c>
      <c r="AK6">
        <v>11</v>
      </c>
      <c r="AL6">
        <v>13</v>
      </c>
      <c r="AM6">
        <v>52</v>
      </c>
      <c r="AN6">
        <v>48</v>
      </c>
      <c r="AO6">
        <v>0</v>
      </c>
      <c r="AP6">
        <v>0</v>
      </c>
      <c r="AQ6">
        <v>2.3199999999999998</v>
      </c>
      <c r="AR6">
        <v>50</v>
      </c>
      <c r="AS6">
        <v>60</v>
      </c>
      <c r="AT6">
        <v>41</v>
      </c>
      <c r="AU6">
        <v>32</v>
      </c>
      <c r="AV6">
        <v>14</v>
      </c>
      <c r="AW6">
        <v>32</v>
      </c>
      <c r="AX6">
        <v>55</v>
      </c>
      <c r="AY6">
        <v>36</v>
      </c>
      <c r="AZ6">
        <v>73</v>
      </c>
      <c r="BA6">
        <v>12.46</v>
      </c>
      <c r="BB6">
        <v>4.91</v>
      </c>
      <c r="BC6">
        <v>2.11</v>
      </c>
      <c r="BD6">
        <v>3.47</v>
      </c>
      <c r="BE6">
        <v>3.8</v>
      </c>
      <c r="BF6">
        <v>8.425327355429113E-3</v>
      </c>
      <c r="BG6">
        <v>0.46550832193367042</v>
      </c>
      <c r="BH6">
        <v>0.27975911068491671</v>
      </c>
      <c r="BI6">
        <v>0.25473256738141298</v>
      </c>
      <c r="BJ6">
        <v>0.46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 t="s">
        <v>1826</v>
      </c>
      <c r="BR6">
        <v>2.5405629139072849</v>
      </c>
      <c r="BS6">
        <v>1.4888836329233679</v>
      </c>
      <c r="BT6">
        <v>1.0516792809839171</v>
      </c>
      <c r="BU6">
        <v>0.64581362346263005</v>
      </c>
      <c r="BV6">
        <v>0.45364238410596031</v>
      </c>
      <c r="BW6">
        <v>12.686892177589851</v>
      </c>
      <c r="BX6">
        <v>9.8059196617336148</v>
      </c>
      <c r="BY6">
        <v>5.3198121263877027</v>
      </c>
      <c r="BZ6">
        <v>4.0954312553373189</v>
      </c>
      <c r="CA6">
        <v>7.3670800512021479</v>
      </c>
      <c r="CB6">
        <v>5.710488406396296</v>
      </c>
      <c r="CC6">
        <v>13.0488908033599</v>
      </c>
      <c r="CD6">
        <v>13.714839543398661</v>
      </c>
      <c r="CE6">
        <v>1.567523459812322</v>
      </c>
      <c r="CF6">
        <v>1.951040391676867</v>
      </c>
      <c r="CG6">
        <v>8.3027335781313744E-2</v>
      </c>
      <c r="CH6">
        <v>0.13117095063239501</v>
      </c>
    </row>
    <row r="7" spans="1:86" x14ac:dyDescent="0.45">
      <c r="A7">
        <v>1518231600</v>
      </c>
      <c r="B7" s="5">
        <v>43141</v>
      </c>
      <c r="C7" t="s">
        <v>64</v>
      </c>
      <c r="D7" t="s">
        <v>65</v>
      </c>
      <c r="E7" t="s">
        <v>676</v>
      </c>
      <c r="F7" t="s">
        <v>683</v>
      </c>
      <c r="G7" t="s">
        <v>65</v>
      </c>
      <c r="H7">
        <v>6</v>
      </c>
      <c r="I7">
        <v>1.7</v>
      </c>
      <c r="J7">
        <v>1.3</v>
      </c>
      <c r="K7">
        <v>1.84</v>
      </c>
      <c r="L7">
        <v>1.24</v>
      </c>
      <c r="M7">
        <v>0</v>
      </c>
      <c r="N7">
        <v>2</v>
      </c>
      <c r="O7">
        <v>2</v>
      </c>
      <c r="P7">
        <v>0</v>
      </c>
      <c r="Q7">
        <v>0</v>
      </c>
      <c r="R7">
        <v>0</v>
      </c>
      <c r="T7" t="s">
        <v>1891</v>
      </c>
      <c r="U7">
        <v>4</v>
      </c>
      <c r="V7">
        <v>3</v>
      </c>
      <c r="W7">
        <v>4</v>
      </c>
      <c r="X7">
        <v>2</v>
      </c>
      <c r="Y7">
        <v>2</v>
      </c>
      <c r="Z7">
        <v>0</v>
      </c>
      <c r="AA7">
        <v>1</v>
      </c>
      <c r="AB7">
        <v>5</v>
      </c>
      <c r="AC7">
        <v>0</v>
      </c>
      <c r="AD7">
        <v>2</v>
      </c>
      <c r="AE7">
        <v>9</v>
      </c>
      <c r="AF7">
        <v>14</v>
      </c>
      <c r="AG7">
        <v>4</v>
      </c>
      <c r="AH7">
        <v>7</v>
      </c>
      <c r="AI7">
        <v>5</v>
      </c>
      <c r="AJ7">
        <v>7</v>
      </c>
      <c r="AK7">
        <v>14</v>
      </c>
      <c r="AL7">
        <v>16</v>
      </c>
      <c r="AM7">
        <v>49</v>
      </c>
      <c r="AN7">
        <v>51</v>
      </c>
      <c r="AO7">
        <v>0</v>
      </c>
      <c r="AP7">
        <v>0</v>
      </c>
      <c r="AQ7">
        <v>1.9</v>
      </c>
      <c r="AR7">
        <v>35</v>
      </c>
      <c r="AS7">
        <v>60</v>
      </c>
      <c r="AT7">
        <v>25</v>
      </c>
      <c r="AU7">
        <v>10</v>
      </c>
      <c r="AV7">
        <v>5</v>
      </c>
      <c r="AW7">
        <v>10</v>
      </c>
      <c r="AX7">
        <v>65</v>
      </c>
      <c r="AY7">
        <v>20</v>
      </c>
      <c r="AZ7">
        <v>75</v>
      </c>
      <c r="BA7">
        <v>9.3800000000000008</v>
      </c>
      <c r="BB7">
        <v>6.4</v>
      </c>
      <c r="BC7">
        <v>1.85</v>
      </c>
      <c r="BD7">
        <v>3.53</v>
      </c>
      <c r="BE7">
        <v>4.96</v>
      </c>
      <c r="BF7">
        <v>8.4798542488389774E-3</v>
      </c>
      <c r="BG7">
        <v>0.53206068629170145</v>
      </c>
      <c r="BH7">
        <v>0.27480626473133102</v>
      </c>
      <c r="BI7">
        <v>0.19313304897696748</v>
      </c>
      <c r="BJ7">
        <v>0.54</v>
      </c>
      <c r="BK7">
        <v>1.38</v>
      </c>
      <c r="BL7">
        <v>2.2000000000000002</v>
      </c>
      <c r="BM7">
        <v>4.0999999999999996</v>
      </c>
      <c r="BN7">
        <v>0</v>
      </c>
      <c r="BO7">
        <v>2.1</v>
      </c>
      <c r="BP7">
        <v>1.71</v>
      </c>
      <c r="BQ7" t="s">
        <v>1829</v>
      </c>
      <c r="BR7">
        <v>2.6359702267612941</v>
      </c>
      <c r="BS7">
        <v>1.684957590444867</v>
      </c>
      <c r="BT7">
        <v>0.95101263631642718</v>
      </c>
      <c r="BU7">
        <v>0.72650164445213783</v>
      </c>
      <c r="BV7">
        <v>0.42097974727367138</v>
      </c>
      <c r="BW7">
        <v>13.338806970509379</v>
      </c>
      <c r="BX7">
        <v>9.2530160857908843</v>
      </c>
      <c r="BY7">
        <v>5.9915081521739131</v>
      </c>
      <c r="BZ7">
        <v>3.9772418478260869</v>
      </c>
      <c r="CA7">
        <v>7.3472988183354664</v>
      </c>
      <c r="CB7">
        <v>5.2757742379647974</v>
      </c>
      <c r="CC7">
        <v>12.59428182437032</v>
      </c>
      <c r="CD7">
        <v>13.577944179714089</v>
      </c>
      <c r="CE7">
        <v>1.4276913099870301</v>
      </c>
      <c r="CF7">
        <v>1.940985732814527</v>
      </c>
      <c r="CG7">
        <v>8.0739299610894946E-2</v>
      </c>
      <c r="CH7">
        <v>0.12743190661478601</v>
      </c>
    </row>
    <row r="8" spans="1:86" x14ac:dyDescent="0.45">
      <c r="A8">
        <v>1518663960</v>
      </c>
      <c r="B8" s="5">
        <v>43146</v>
      </c>
      <c r="C8" t="s">
        <v>64</v>
      </c>
      <c r="D8" t="s">
        <v>65</v>
      </c>
      <c r="E8" t="s">
        <v>693</v>
      </c>
      <c r="F8" t="s">
        <v>676</v>
      </c>
      <c r="G8" t="s">
        <v>65</v>
      </c>
      <c r="H8">
        <v>7</v>
      </c>
      <c r="I8">
        <v>1.42</v>
      </c>
      <c r="J8">
        <v>1.08</v>
      </c>
      <c r="K8">
        <v>1.59</v>
      </c>
      <c r="L8">
        <v>0.95</v>
      </c>
      <c r="M8">
        <v>2</v>
      </c>
      <c r="N8">
        <v>0</v>
      </c>
      <c r="O8">
        <v>2</v>
      </c>
      <c r="P8">
        <v>1</v>
      </c>
      <c r="Q8">
        <v>1</v>
      </c>
      <c r="R8">
        <v>0</v>
      </c>
      <c r="S8" t="s">
        <v>1917</v>
      </c>
      <c r="U8">
        <v>2</v>
      </c>
      <c r="V8">
        <v>4</v>
      </c>
      <c r="W8">
        <v>2</v>
      </c>
      <c r="X8">
        <v>0</v>
      </c>
      <c r="Y8">
        <v>2</v>
      </c>
      <c r="Z8">
        <v>0</v>
      </c>
      <c r="AA8">
        <v>1</v>
      </c>
      <c r="AB8">
        <v>1</v>
      </c>
      <c r="AC8">
        <v>0</v>
      </c>
      <c r="AD8">
        <v>2</v>
      </c>
      <c r="AE8">
        <v>21</v>
      </c>
      <c r="AF8">
        <v>11</v>
      </c>
      <c r="AG8">
        <v>8</v>
      </c>
      <c r="AH8">
        <v>2</v>
      </c>
      <c r="AI8">
        <v>13</v>
      </c>
      <c r="AJ8">
        <v>9</v>
      </c>
      <c r="AK8">
        <v>13</v>
      </c>
      <c r="AL8">
        <v>14</v>
      </c>
      <c r="AM8">
        <v>49</v>
      </c>
      <c r="AN8">
        <v>51</v>
      </c>
      <c r="AO8">
        <v>0</v>
      </c>
      <c r="AP8">
        <v>0</v>
      </c>
      <c r="AQ8">
        <v>2.59</v>
      </c>
      <c r="AR8">
        <v>50</v>
      </c>
      <c r="AS8">
        <v>67</v>
      </c>
      <c r="AT8">
        <v>55</v>
      </c>
      <c r="AU8">
        <v>42</v>
      </c>
      <c r="AV8">
        <v>13</v>
      </c>
      <c r="AW8">
        <v>46</v>
      </c>
      <c r="AX8">
        <v>67</v>
      </c>
      <c r="AY8">
        <v>42</v>
      </c>
      <c r="AZ8">
        <v>71</v>
      </c>
      <c r="BA8">
        <v>8.67</v>
      </c>
      <c r="BB8">
        <v>5</v>
      </c>
      <c r="BC8">
        <v>2</v>
      </c>
      <c r="BD8">
        <v>3.52</v>
      </c>
      <c r="BE8">
        <v>4.1500000000000004</v>
      </c>
      <c r="BF8">
        <v>8.3515881708652682E-3</v>
      </c>
      <c r="BG8">
        <v>0.49164841182913471</v>
      </c>
      <c r="BH8">
        <v>0.27573932092004383</v>
      </c>
      <c r="BI8">
        <v>0.23261226725082146</v>
      </c>
      <c r="BJ8">
        <v>0.5</v>
      </c>
      <c r="BK8">
        <v>1.32</v>
      </c>
      <c r="BL8">
        <v>2</v>
      </c>
      <c r="BM8">
        <v>3.55</v>
      </c>
      <c r="BN8">
        <v>0</v>
      </c>
      <c r="BO8">
        <v>1.91</v>
      </c>
      <c r="BP8">
        <v>1.91</v>
      </c>
      <c r="BQ8" t="s">
        <v>1815</v>
      </c>
      <c r="BR8">
        <v>2.5202079886551649</v>
      </c>
      <c r="BS8">
        <v>1.5342708579532029</v>
      </c>
      <c r="BT8">
        <v>0.98593713070196176</v>
      </c>
      <c r="BU8">
        <v>0.67513590167809023</v>
      </c>
      <c r="BV8">
        <v>0.4286727337194185</v>
      </c>
      <c r="BW8">
        <v>12.98669114272602</v>
      </c>
      <c r="BX8">
        <v>9.4167049105094076</v>
      </c>
      <c r="BY8">
        <v>5.6645716945996272</v>
      </c>
      <c r="BZ8">
        <v>4.0242085661080074</v>
      </c>
      <c r="CA8">
        <v>7.3221194481263927</v>
      </c>
      <c r="CB8">
        <v>5.3924963444014002</v>
      </c>
      <c r="CC8">
        <v>12.508162313432839</v>
      </c>
      <c r="CD8">
        <v>13.36963619402985</v>
      </c>
      <c r="CE8">
        <v>1.4438014689517029</v>
      </c>
      <c r="CF8">
        <v>1.9410193634542621</v>
      </c>
      <c r="CG8">
        <v>8.4130870242599604E-2</v>
      </c>
      <c r="CH8">
        <v>0.1275317160026708</v>
      </c>
    </row>
    <row r="9" spans="1:86" x14ac:dyDescent="0.45">
      <c r="A9">
        <v>1518922800</v>
      </c>
      <c r="B9" s="5">
        <v>43149</v>
      </c>
      <c r="C9" t="s">
        <v>64</v>
      </c>
      <c r="D9" t="s">
        <v>65</v>
      </c>
      <c r="E9" t="s">
        <v>676</v>
      </c>
      <c r="F9" t="s">
        <v>682</v>
      </c>
      <c r="G9" t="s">
        <v>65</v>
      </c>
      <c r="H9">
        <v>8</v>
      </c>
      <c r="I9">
        <v>1.55</v>
      </c>
      <c r="J9">
        <v>0.83</v>
      </c>
      <c r="K9">
        <v>1.84</v>
      </c>
      <c r="L9">
        <v>0.78</v>
      </c>
      <c r="M9">
        <v>4</v>
      </c>
      <c r="N9">
        <v>1</v>
      </c>
      <c r="O9">
        <v>5</v>
      </c>
      <c r="P9">
        <v>3</v>
      </c>
      <c r="Q9">
        <v>2</v>
      </c>
      <c r="R9">
        <v>1</v>
      </c>
      <c r="S9" t="s">
        <v>1925</v>
      </c>
      <c r="T9">
        <v>1</v>
      </c>
      <c r="U9">
        <v>2</v>
      </c>
      <c r="V9">
        <v>1</v>
      </c>
      <c r="W9">
        <v>6</v>
      </c>
      <c r="X9">
        <v>0</v>
      </c>
      <c r="Y9">
        <v>3</v>
      </c>
      <c r="Z9">
        <v>1</v>
      </c>
      <c r="AA9">
        <v>2</v>
      </c>
      <c r="AB9">
        <v>4</v>
      </c>
      <c r="AC9">
        <v>1</v>
      </c>
      <c r="AD9">
        <v>3</v>
      </c>
      <c r="AE9">
        <v>12</v>
      </c>
      <c r="AF9">
        <v>3</v>
      </c>
      <c r="AG9">
        <v>8</v>
      </c>
      <c r="AH9">
        <v>3</v>
      </c>
      <c r="AI9">
        <v>4</v>
      </c>
      <c r="AJ9">
        <v>0</v>
      </c>
      <c r="AK9">
        <v>20</v>
      </c>
      <c r="AL9">
        <v>17</v>
      </c>
      <c r="AM9">
        <v>64</v>
      </c>
      <c r="AN9">
        <v>36</v>
      </c>
      <c r="AO9">
        <v>0</v>
      </c>
      <c r="AP9">
        <v>0</v>
      </c>
      <c r="AQ9">
        <v>2.17</v>
      </c>
      <c r="AR9">
        <v>47</v>
      </c>
      <c r="AS9">
        <v>78</v>
      </c>
      <c r="AT9">
        <v>39</v>
      </c>
      <c r="AU9">
        <v>4</v>
      </c>
      <c r="AV9">
        <v>4</v>
      </c>
      <c r="AW9">
        <v>21</v>
      </c>
      <c r="AX9">
        <v>78</v>
      </c>
      <c r="AY9">
        <v>35</v>
      </c>
      <c r="AZ9">
        <v>78</v>
      </c>
      <c r="BA9">
        <v>8.2799999999999994</v>
      </c>
      <c r="BB9">
        <v>7.33</v>
      </c>
      <c r="BC9">
        <v>2.35</v>
      </c>
      <c r="BD9">
        <v>3.4</v>
      </c>
      <c r="BE9">
        <v>2.5499999999999998</v>
      </c>
      <c r="BF9">
        <v>3.726880823251285E-2</v>
      </c>
      <c r="BG9">
        <v>0.3882631066611042</v>
      </c>
      <c r="BH9">
        <v>0.25684883882631071</v>
      </c>
      <c r="BI9">
        <v>0.35488805451258526</v>
      </c>
      <c r="BJ9">
        <v>0.38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 t="s">
        <v>1829</v>
      </c>
      <c r="BR9">
        <v>2.4900895140664963</v>
      </c>
      <c r="BS9">
        <v>1.330562659846547</v>
      </c>
      <c r="BT9">
        <v>1.1595268542199491</v>
      </c>
      <c r="BU9">
        <v>0.59053607588191415</v>
      </c>
      <c r="BV9">
        <v>0.50069274219332838</v>
      </c>
      <c r="BW9">
        <v>11.79715236686391</v>
      </c>
      <c r="BX9">
        <v>10.317122781065089</v>
      </c>
      <c r="BY9">
        <v>5.0637025966747622</v>
      </c>
      <c r="BZ9">
        <v>4.4674014571268454</v>
      </c>
      <c r="CA9">
        <v>6.7334497701891483</v>
      </c>
      <c r="CB9">
        <v>5.849721323938244</v>
      </c>
      <c r="CC9">
        <v>12.89644194756554</v>
      </c>
      <c r="CD9">
        <v>13.3434456928839</v>
      </c>
      <c r="CE9">
        <v>1.6144382124117971</v>
      </c>
      <c r="CF9">
        <v>1.9032024606477289</v>
      </c>
      <c r="CG9">
        <v>9.372172969060974E-2</v>
      </c>
      <c r="CH9">
        <v>0.11669983716301791</v>
      </c>
    </row>
    <row r="10" spans="1:86" x14ac:dyDescent="0.45">
      <c r="A10">
        <v>1519527600</v>
      </c>
      <c r="B10" s="5">
        <v>43156</v>
      </c>
      <c r="C10" t="s">
        <v>64</v>
      </c>
      <c r="D10" t="s">
        <v>65</v>
      </c>
      <c r="E10" t="s">
        <v>694</v>
      </c>
      <c r="F10" t="s">
        <v>676</v>
      </c>
      <c r="G10" t="s">
        <v>65</v>
      </c>
      <c r="H10">
        <v>9</v>
      </c>
      <c r="I10">
        <v>1.69</v>
      </c>
      <c r="J10">
        <v>1</v>
      </c>
      <c r="K10">
        <v>1.76</v>
      </c>
      <c r="L10">
        <v>0.95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U10">
        <v>7</v>
      </c>
      <c r="V10">
        <v>2</v>
      </c>
      <c r="W10">
        <v>2</v>
      </c>
      <c r="X10">
        <v>0</v>
      </c>
      <c r="Y10">
        <v>4</v>
      </c>
      <c r="Z10">
        <v>0</v>
      </c>
      <c r="AA10">
        <v>1</v>
      </c>
      <c r="AB10">
        <v>1</v>
      </c>
      <c r="AC10">
        <v>2</v>
      </c>
      <c r="AD10">
        <v>2</v>
      </c>
      <c r="AE10">
        <v>13</v>
      </c>
      <c r="AF10">
        <v>8</v>
      </c>
      <c r="AG10">
        <v>6</v>
      </c>
      <c r="AH10">
        <v>3</v>
      </c>
      <c r="AI10">
        <v>7</v>
      </c>
      <c r="AJ10">
        <v>5</v>
      </c>
      <c r="AK10">
        <v>17</v>
      </c>
      <c r="AL10">
        <v>18</v>
      </c>
      <c r="AM10">
        <v>67</v>
      </c>
      <c r="AN10">
        <v>33</v>
      </c>
      <c r="AO10">
        <v>0</v>
      </c>
      <c r="AP10">
        <v>0</v>
      </c>
      <c r="AQ10">
        <v>2.27</v>
      </c>
      <c r="AR10">
        <v>46</v>
      </c>
      <c r="AS10">
        <v>62</v>
      </c>
      <c r="AT10">
        <v>42</v>
      </c>
      <c r="AU10">
        <v>27</v>
      </c>
      <c r="AV10">
        <v>8</v>
      </c>
      <c r="AW10">
        <v>31</v>
      </c>
      <c r="AX10">
        <v>58</v>
      </c>
      <c r="AY10">
        <v>35</v>
      </c>
      <c r="AZ10">
        <v>74</v>
      </c>
      <c r="BA10">
        <v>8.4600000000000009</v>
      </c>
      <c r="BB10">
        <v>4.7699999999999996</v>
      </c>
      <c r="BC10">
        <v>1.73</v>
      </c>
      <c r="BD10">
        <v>3.84</v>
      </c>
      <c r="BE10">
        <v>5.36</v>
      </c>
      <c r="BF10">
        <v>8.3395043088986629E-3</v>
      </c>
      <c r="BG10">
        <v>0.56969517777202627</v>
      </c>
      <c r="BH10">
        <v>0.252077162357768</v>
      </c>
      <c r="BI10">
        <v>0.17822765987020581</v>
      </c>
      <c r="BJ10">
        <v>0.56000000000000005</v>
      </c>
      <c r="BK10">
        <v>1.31</v>
      </c>
      <c r="BL10">
        <v>2</v>
      </c>
      <c r="BM10">
        <v>3.5</v>
      </c>
      <c r="BN10">
        <v>0</v>
      </c>
      <c r="BO10">
        <v>2</v>
      </c>
      <c r="BP10">
        <v>1.8</v>
      </c>
      <c r="BQ10" t="s">
        <v>1835</v>
      </c>
      <c r="BR10">
        <v>2.6892488954344627</v>
      </c>
      <c r="BS10">
        <v>1.7546812539448771</v>
      </c>
      <c r="BT10">
        <v>0.93456764148958549</v>
      </c>
      <c r="BU10">
        <v>0.77824531874605507</v>
      </c>
      <c r="BV10">
        <v>0.41237113402061848</v>
      </c>
      <c r="BW10">
        <v>13.77153558052435</v>
      </c>
      <c r="BX10">
        <v>9.0445692883895124</v>
      </c>
      <c r="BY10">
        <v>6.0821292775665396</v>
      </c>
      <c r="BZ10">
        <v>3.8201520912547529</v>
      </c>
      <c r="CA10">
        <v>7.6894063029578108</v>
      </c>
      <c r="CB10">
        <v>5.224417197134759</v>
      </c>
      <c r="CC10">
        <v>12.297605473204101</v>
      </c>
      <c r="CD10">
        <v>13.310908399847969</v>
      </c>
      <c r="CE10">
        <v>1.3713126843657819</v>
      </c>
      <c r="CF10">
        <v>1.9516961651917399</v>
      </c>
      <c r="CG10">
        <v>6.6002949852507375E-2</v>
      </c>
      <c r="CH10">
        <v>0.1297935103244838</v>
      </c>
    </row>
    <row r="11" spans="1:86" hidden="1" x14ac:dyDescent="0.45">
      <c r="A11">
        <v>1525314600</v>
      </c>
      <c r="B11">
        <v>43162</v>
      </c>
      <c r="C11" t="s">
        <v>64</v>
      </c>
      <c r="D11" t="s">
        <v>65</v>
      </c>
      <c r="E11" t="s">
        <v>676</v>
      </c>
      <c r="F11" t="s">
        <v>704</v>
      </c>
      <c r="G11" t="s">
        <v>65</v>
      </c>
      <c r="H11" t="s">
        <v>65</v>
      </c>
      <c r="I11">
        <v>1.35</v>
      </c>
      <c r="J11">
        <v>1.98</v>
      </c>
      <c r="K11">
        <v>1.39</v>
      </c>
      <c r="L11">
        <v>1.9</v>
      </c>
      <c r="M11">
        <v>1</v>
      </c>
      <c r="N11">
        <v>1</v>
      </c>
      <c r="O11">
        <v>2</v>
      </c>
      <c r="P11">
        <v>1</v>
      </c>
      <c r="Q11">
        <v>0</v>
      </c>
      <c r="R11">
        <v>1</v>
      </c>
      <c r="S11">
        <v>53</v>
      </c>
      <c r="T11">
        <v>39</v>
      </c>
      <c r="U11">
        <v>3</v>
      </c>
      <c r="V11">
        <v>5</v>
      </c>
      <c r="W11">
        <v>2</v>
      </c>
      <c r="X11">
        <v>0</v>
      </c>
      <c r="Y11">
        <v>4</v>
      </c>
      <c r="Z11">
        <v>0</v>
      </c>
      <c r="AA11">
        <v>1</v>
      </c>
      <c r="AB11">
        <v>1</v>
      </c>
      <c r="AC11">
        <v>1</v>
      </c>
      <c r="AD11">
        <v>3</v>
      </c>
      <c r="AE11">
        <v>12</v>
      </c>
      <c r="AF11">
        <v>6</v>
      </c>
      <c r="AG11">
        <v>6</v>
      </c>
      <c r="AH11">
        <v>3</v>
      </c>
      <c r="AI11">
        <v>6</v>
      </c>
      <c r="AJ11">
        <v>3</v>
      </c>
      <c r="AK11">
        <v>15</v>
      </c>
      <c r="AL11">
        <v>16</v>
      </c>
      <c r="AM11">
        <v>63</v>
      </c>
      <c r="AN11">
        <v>37</v>
      </c>
      <c r="AO11">
        <v>0</v>
      </c>
      <c r="AP11">
        <v>0</v>
      </c>
      <c r="AQ11">
        <v>2.41</v>
      </c>
      <c r="AR11">
        <v>48</v>
      </c>
      <c r="AS11">
        <v>73</v>
      </c>
      <c r="AT11">
        <v>47</v>
      </c>
      <c r="AU11">
        <v>24</v>
      </c>
      <c r="AV11">
        <v>8</v>
      </c>
      <c r="AW11">
        <v>36</v>
      </c>
      <c r="AX11">
        <v>73</v>
      </c>
      <c r="AY11">
        <v>39</v>
      </c>
      <c r="AZ11">
        <v>66</v>
      </c>
      <c r="BA11">
        <v>9.1999999999999993</v>
      </c>
      <c r="BB11">
        <v>5.73</v>
      </c>
      <c r="BC11">
        <v>2.65</v>
      </c>
      <c r="BD11">
        <v>3.3</v>
      </c>
      <c r="BE11">
        <v>2.9</v>
      </c>
      <c r="BF11">
        <v>8.4054599344124768E-3</v>
      </c>
      <c r="BG11">
        <v>0.36895303063162527</v>
      </c>
      <c r="BH11">
        <v>0.29462484309589054</v>
      </c>
      <c r="BI11">
        <v>0.33642212627248408</v>
      </c>
      <c r="BJ11">
        <v>0.36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 t="s">
        <v>1829</v>
      </c>
      <c r="BR11">
        <v>2.5110350525197691</v>
      </c>
      <c r="BS11">
        <v>1.269326094653606</v>
      </c>
      <c r="BT11">
        <v>1.2417089578661631</v>
      </c>
      <c r="BU11">
        <v>0.56586402266288949</v>
      </c>
      <c r="BV11">
        <v>0.55158168083097259</v>
      </c>
      <c r="BW11">
        <v>11.49400826446281</v>
      </c>
      <c r="BX11">
        <v>10.507231404958681</v>
      </c>
      <c r="BY11">
        <v>4.9238790406673623</v>
      </c>
      <c r="BZ11">
        <v>4.6296141814389991</v>
      </c>
      <c r="CA11">
        <v>6.5701292237954476</v>
      </c>
      <c r="CB11">
        <v>5.8776172235196817</v>
      </c>
      <c r="CC11">
        <v>12.798739495798319</v>
      </c>
      <c r="CD11">
        <v>12.98844537815126</v>
      </c>
      <c r="CE11">
        <v>1.604928297313674</v>
      </c>
      <c r="CF11">
        <v>1.791961219955565</v>
      </c>
      <c r="CG11">
        <v>8.887093516461321E-2</v>
      </c>
      <c r="CH11">
        <v>0.11694607150070691</v>
      </c>
    </row>
    <row r="12" spans="1:86" hidden="1" x14ac:dyDescent="0.45">
      <c r="A12">
        <v>1526005800</v>
      </c>
      <c r="B12">
        <v>43170</v>
      </c>
      <c r="C12" t="s">
        <v>64</v>
      </c>
      <c r="D12" t="s">
        <v>65</v>
      </c>
      <c r="E12" t="s">
        <v>676</v>
      </c>
      <c r="F12" t="s">
        <v>705</v>
      </c>
      <c r="G12" t="s">
        <v>65</v>
      </c>
      <c r="H12" t="s">
        <v>65</v>
      </c>
      <c r="I12">
        <v>1.39</v>
      </c>
      <c r="J12">
        <v>1.84</v>
      </c>
      <c r="K12">
        <v>1.39</v>
      </c>
      <c r="L12">
        <v>1.76</v>
      </c>
      <c r="M12">
        <v>2</v>
      </c>
      <c r="N12">
        <v>1</v>
      </c>
      <c r="O12">
        <v>3</v>
      </c>
      <c r="P12">
        <v>1</v>
      </c>
      <c r="Q12">
        <v>1</v>
      </c>
      <c r="R12">
        <v>0</v>
      </c>
      <c r="S12" t="s">
        <v>2067</v>
      </c>
      <c r="T12" t="s">
        <v>89</v>
      </c>
      <c r="U12">
        <v>4</v>
      </c>
      <c r="V12">
        <v>4</v>
      </c>
      <c r="W12">
        <v>6</v>
      </c>
      <c r="X12">
        <v>0</v>
      </c>
      <c r="Y12">
        <v>3</v>
      </c>
      <c r="Z12">
        <v>0</v>
      </c>
      <c r="AA12">
        <v>1</v>
      </c>
      <c r="AB12">
        <v>5</v>
      </c>
      <c r="AC12">
        <v>2</v>
      </c>
      <c r="AD12">
        <v>1</v>
      </c>
      <c r="AE12">
        <v>19</v>
      </c>
      <c r="AF12">
        <v>8</v>
      </c>
      <c r="AG12">
        <v>7</v>
      </c>
      <c r="AH12">
        <v>3</v>
      </c>
      <c r="AI12">
        <v>12</v>
      </c>
      <c r="AJ12">
        <v>5</v>
      </c>
      <c r="AK12">
        <v>24</v>
      </c>
      <c r="AL12">
        <v>21</v>
      </c>
      <c r="AM12">
        <v>49</v>
      </c>
      <c r="AN12">
        <v>51</v>
      </c>
      <c r="AO12">
        <v>0</v>
      </c>
      <c r="AP12">
        <v>0</v>
      </c>
      <c r="AQ12">
        <v>2.31</v>
      </c>
      <c r="AR12">
        <v>50</v>
      </c>
      <c r="AS12">
        <v>69</v>
      </c>
      <c r="AT12">
        <v>47</v>
      </c>
      <c r="AU12">
        <v>23</v>
      </c>
      <c r="AV12">
        <v>6</v>
      </c>
      <c r="AW12">
        <v>27</v>
      </c>
      <c r="AX12">
        <v>69</v>
      </c>
      <c r="AY12">
        <v>42</v>
      </c>
      <c r="AZ12">
        <v>70</v>
      </c>
      <c r="BA12">
        <v>10.65</v>
      </c>
      <c r="BB12">
        <v>6.2</v>
      </c>
      <c r="BC12">
        <v>2.42</v>
      </c>
      <c r="BD12">
        <v>3.24</v>
      </c>
      <c r="BE12">
        <v>3.21</v>
      </c>
      <c r="BF12">
        <v>1.1130531851762862E-2</v>
      </c>
      <c r="BG12">
        <v>0.4020926086441049</v>
      </c>
      <c r="BH12">
        <v>0.29751144345687908</v>
      </c>
      <c r="BI12">
        <v>0.30039594789901591</v>
      </c>
      <c r="BJ12">
        <v>0.4</v>
      </c>
      <c r="BK12">
        <v>1.41</v>
      </c>
      <c r="BL12">
        <v>2.25</v>
      </c>
      <c r="BM12">
        <v>4.25</v>
      </c>
      <c r="BN12">
        <v>0</v>
      </c>
      <c r="BO12">
        <v>2.0499999999999998</v>
      </c>
      <c r="BP12">
        <v>1.8</v>
      </c>
      <c r="BQ12" t="s">
        <v>1829</v>
      </c>
      <c r="BR12">
        <v>2.4956155335383219</v>
      </c>
      <c r="BS12">
        <v>1.344038264434575</v>
      </c>
      <c r="BT12">
        <v>1.1515772691037469</v>
      </c>
      <c r="BU12">
        <v>0.59936225942375587</v>
      </c>
      <c r="BV12">
        <v>0.50723152260562576</v>
      </c>
      <c r="BW12">
        <v>11.99278846153846</v>
      </c>
      <c r="BX12">
        <v>10.0277534965035</v>
      </c>
      <c r="BY12">
        <v>5.2857459543338514</v>
      </c>
      <c r="BZ12">
        <v>4.4067834183107957</v>
      </c>
      <c r="CA12">
        <v>6.7070425072046085</v>
      </c>
      <c r="CB12">
        <v>5.6209700781927046</v>
      </c>
      <c r="CC12">
        <v>13.04463690872752</v>
      </c>
      <c r="CD12">
        <v>13.49811236953142</v>
      </c>
      <c r="CE12">
        <v>1.5836526181353769</v>
      </c>
      <c r="CF12">
        <v>1.8744146445295871</v>
      </c>
      <c r="CG12">
        <v>8.5994040017028525E-2</v>
      </c>
      <c r="CH12">
        <v>0.13452532992762881</v>
      </c>
    </row>
    <row r="13" spans="1:86" x14ac:dyDescent="0.45">
      <c r="A13">
        <v>1520046000</v>
      </c>
      <c r="B13" s="5">
        <v>43176</v>
      </c>
      <c r="C13" t="s">
        <v>64</v>
      </c>
      <c r="D13" t="s">
        <v>65</v>
      </c>
      <c r="E13" t="s">
        <v>676</v>
      </c>
      <c r="F13" t="s">
        <v>1823</v>
      </c>
      <c r="G13" t="s">
        <v>65</v>
      </c>
      <c r="H13">
        <v>10</v>
      </c>
      <c r="I13">
        <v>1.67</v>
      </c>
      <c r="J13">
        <v>1</v>
      </c>
      <c r="K13">
        <v>1.84</v>
      </c>
      <c r="L13">
        <v>0.82</v>
      </c>
      <c r="M13">
        <v>3</v>
      </c>
      <c r="N13">
        <v>1</v>
      </c>
      <c r="O13">
        <v>4</v>
      </c>
      <c r="P13">
        <v>1</v>
      </c>
      <c r="Q13">
        <v>1</v>
      </c>
      <c r="R13">
        <v>0</v>
      </c>
      <c r="S13" t="s">
        <v>1942</v>
      </c>
      <c r="T13">
        <v>85</v>
      </c>
      <c r="U13">
        <v>8</v>
      </c>
      <c r="V13">
        <v>4</v>
      </c>
      <c r="W13">
        <v>3</v>
      </c>
      <c r="X13">
        <v>0</v>
      </c>
      <c r="Y13">
        <v>4</v>
      </c>
      <c r="Z13">
        <v>0</v>
      </c>
      <c r="AA13">
        <v>1</v>
      </c>
      <c r="AB13">
        <v>2</v>
      </c>
      <c r="AC13">
        <v>1</v>
      </c>
      <c r="AD13">
        <v>3</v>
      </c>
      <c r="AE13">
        <v>13</v>
      </c>
      <c r="AF13">
        <v>10</v>
      </c>
      <c r="AG13">
        <v>10</v>
      </c>
      <c r="AH13">
        <v>6</v>
      </c>
      <c r="AI13">
        <v>3</v>
      </c>
      <c r="AJ13">
        <v>4</v>
      </c>
      <c r="AK13">
        <v>22</v>
      </c>
      <c r="AL13">
        <v>15</v>
      </c>
      <c r="AM13">
        <v>50</v>
      </c>
      <c r="AN13">
        <v>50</v>
      </c>
      <c r="AO13">
        <v>0</v>
      </c>
      <c r="AP13">
        <v>0</v>
      </c>
      <c r="AQ13">
        <v>2.86</v>
      </c>
      <c r="AR13">
        <v>48</v>
      </c>
      <c r="AS13">
        <v>80</v>
      </c>
      <c r="AT13">
        <v>51</v>
      </c>
      <c r="AU13">
        <v>31</v>
      </c>
      <c r="AV13">
        <v>20</v>
      </c>
      <c r="AW13">
        <v>28</v>
      </c>
      <c r="AX13">
        <v>72</v>
      </c>
      <c r="AY13">
        <v>60</v>
      </c>
      <c r="AZ13">
        <v>88</v>
      </c>
      <c r="BA13">
        <v>8.76</v>
      </c>
      <c r="BB13">
        <v>7.46</v>
      </c>
      <c r="BC13">
        <v>2.04</v>
      </c>
      <c r="BD13">
        <v>3.59</v>
      </c>
      <c r="BE13">
        <v>3.88</v>
      </c>
      <c r="BF13">
        <v>8.8265230758951176E-3</v>
      </c>
      <c r="BG13">
        <v>0.48136955535547743</v>
      </c>
      <c r="BH13">
        <v>0.2697250089575311</v>
      </c>
      <c r="BI13">
        <v>0.2489054356869915</v>
      </c>
      <c r="BJ13">
        <v>0.48</v>
      </c>
      <c r="BK13">
        <v>1.27</v>
      </c>
      <c r="BL13">
        <v>1.87</v>
      </c>
      <c r="BM13">
        <v>3.2</v>
      </c>
      <c r="BN13">
        <v>0</v>
      </c>
      <c r="BO13">
        <v>1.8</v>
      </c>
      <c r="BP13">
        <v>2.0499999999999998</v>
      </c>
      <c r="BQ13" t="s">
        <v>1829</v>
      </c>
      <c r="BR13">
        <v>2.5271929824561399</v>
      </c>
      <c r="BS13">
        <v>1.510877192982456</v>
      </c>
      <c r="BT13">
        <v>1.0163157894736841</v>
      </c>
      <c r="BU13">
        <v>0.67350877192982461</v>
      </c>
      <c r="BV13">
        <v>0.4442105263157895</v>
      </c>
      <c r="BW13">
        <v>12.80980392156863</v>
      </c>
      <c r="BX13">
        <v>9.6872549019607845</v>
      </c>
      <c r="BY13">
        <v>5.6491169610129957</v>
      </c>
      <c r="BZ13">
        <v>4.1379540153282237</v>
      </c>
      <c r="CA13">
        <v>7.1606869605556343</v>
      </c>
      <c r="CB13">
        <v>5.5493008866325608</v>
      </c>
      <c r="CC13">
        <v>12.9029029029029</v>
      </c>
      <c r="CD13">
        <v>13.75508842175509</v>
      </c>
      <c r="CE13">
        <v>1.5287356321839081</v>
      </c>
      <c r="CF13">
        <v>1.9664750957854411</v>
      </c>
      <c r="CG13">
        <v>8.8441890166028103E-2</v>
      </c>
      <c r="CH13">
        <v>0.13409961685823751</v>
      </c>
    </row>
    <row r="14" spans="1:86" x14ac:dyDescent="0.45">
      <c r="A14">
        <v>1520730000</v>
      </c>
      <c r="B14" s="5">
        <v>43191</v>
      </c>
      <c r="C14" t="s">
        <v>64</v>
      </c>
      <c r="D14" t="s">
        <v>65</v>
      </c>
      <c r="E14" t="s">
        <v>661</v>
      </c>
      <c r="F14" t="s">
        <v>676</v>
      </c>
      <c r="G14" t="s">
        <v>65</v>
      </c>
      <c r="H14">
        <v>11</v>
      </c>
      <c r="I14">
        <v>2.5</v>
      </c>
      <c r="J14">
        <v>1</v>
      </c>
      <c r="K14">
        <v>2.4300000000000002</v>
      </c>
      <c r="L14">
        <v>0.95</v>
      </c>
      <c r="M14">
        <v>1</v>
      </c>
      <c r="N14">
        <v>0</v>
      </c>
      <c r="O14">
        <v>1</v>
      </c>
      <c r="P14">
        <v>1</v>
      </c>
      <c r="Q14">
        <v>1</v>
      </c>
      <c r="R14">
        <v>0</v>
      </c>
      <c r="S14">
        <v>43</v>
      </c>
      <c r="U14">
        <v>5</v>
      </c>
      <c r="V14">
        <v>3</v>
      </c>
      <c r="W14">
        <v>1</v>
      </c>
      <c r="X14">
        <v>0</v>
      </c>
      <c r="Y14">
        <v>1</v>
      </c>
      <c r="Z14">
        <v>1</v>
      </c>
      <c r="AA14">
        <v>0</v>
      </c>
      <c r="AB14">
        <v>1</v>
      </c>
      <c r="AC14">
        <v>0</v>
      </c>
      <c r="AD14">
        <v>2</v>
      </c>
      <c r="AE14">
        <v>12</v>
      </c>
      <c r="AF14">
        <v>9</v>
      </c>
      <c r="AG14">
        <v>7</v>
      </c>
      <c r="AH14">
        <v>2</v>
      </c>
      <c r="AI14">
        <v>5</v>
      </c>
      <c r="AJ14">
        <v>7</v>
      </c>
      <c r="AK14">
        <v>11</v>
      </c>
      <c r="AL14">
        <v>15</v>
      </c>
      <c r="AM14">
        <v>60</v>
      </c>
      <c r="AN14">
        <v>40</v>
      </c>
      <c r="AO14">
        <v>0</v>
      </c>
      <c r="AP14">
        <v>0</v>
      </c>
      <c r="AQ14">
        <v>2.25</v>
      </c>
      <c r="AR14">
        <v>43</v>
      </c>
      <c r="AS14">
        <v>69</v>
      </c>
      <c r="AT14">
        <v>40</v>
      </c>
      <c r="AU14">
        <v>20</v>
      </c>
      <c r="AV14">
        <v>10</v>
      </c>
      <c r="AW14">
        <v>34</v>
      </c>
      <c r="AX14">
        <v>66</v>
      </c>
      <c r="AY14">
        <v>37</v>
      </c>
      <c r="AZ14">
        <v>69</v>
      </c>
      <c r="BA14">
        <v>8.4499999999999993</v>
      </c>
      <c r="BB14">
        <v>5.07</v>
      </c>
      <c r="BC14">
        <v>1.67</v>
      </c>
      <c r="BD14">
        <v>3.5</v>
      </c>
      <c r="BE14">
        <v>5.2</v>
      </c>
      <c r="BF14">
        <v>2.560812441051959E-2</v>
      </c>
      <c r="BG14">
        <v>0.57319427079906127</v>
      </c>
      <c r="BH14">
        <v>0.26010616130376613</v>
      </c>
      <c r="BI14">
        <v>0.16669956789717269</v>
      </c>
      <c r="BJ14">
        <v>0.57999999999999996</v>
      </c>
      <c r="BK14">
        <v>1.34</v>
      </c>
      <c r="BL14">
        <v>2.0499999999999998</v>
      </c>
      <c r="BM14">
        <v>3.75</v>
      </c>
      <c r="BN14">
        <v>0</v>
      </c>
      <c r="BO14">
        <v>2.1</v>
      </c>
      <c r="BP14">
        <v>1.77</v>
      </c>
      <c r="BQ14" t="s">
        <v>1838</v>
      </c>
      <c r="BR14">
        <v>2.6362999299229148</v>
      </c>
      <c r="BS14">
        <v>1.7619715019855171</v>
      </c>
      <c r="BT14">
        <v>0.87432842793739785</v>
      </c>
      <c r="BU14">
        <v>0.78411214953271025</v>
      </c>
      <c r="BV14">
        <v>0.38060747663551397</v>
      </c>
      <c r="BW14">
        <v>14.215499378367181</v>
      </c>
      <c r="BX14">
        <v>8.9523612261806136</v>
      </c>
      <c r="BY14">
        <v>6.3083121289228163</v>
      </c>
      <c r="BZ14">
        <v>3.7757524374735061</v>
      </c>
      <c r="CA14">
        <v>7.9071872494443642</v>
      </c>
      <c r="CB14">
        <v>5.1766087887071075</v>
      </c>
      <c r="CC14">
        <v>12.634239592183521</v>
      </c>
      <c r="CD14">
        <v>13.597706032285471</v>
      </c>
      <c r="CE14">
        <v>1.365400161681487</v>
      </c>
      <c r="CF14">
        <v>1.963621665319321</v>
      </c>
      <c r="CG14">
        <v>7.1544058205335492E-2</v>
      </c>
      <c r="CH14">
        <v>0.1216653193209378</v>
      </c>
    </row>
    <row r="15" spans="1:86" x14ac:dyDescent="0.45">
      <c r="A15">
        <v>1521252000</v>
      </c>
      <c r="B15" s="5">
        <v>43197</v>
      </c>
      <c r="C15" t="s">
        <v>64</v>
      </c>
      <c r="D15" t="s">
        <v>65</v>
      </c>
      <c r="E15" t="s">
        <v>676</v>
      </c>
      <c r="F15" t="s">
        <v>1810</v>
      </c>
      <c r="G15" t="s">
        <v>65</v>
      </c>
      <c r="H15">
        <v>12</v>
      </c>
      <c r="I15">
        <v>1.77</v>
      </c>
      <c r="J15">
        <v>1.44</v>
      </c>
      <c r="K15">
        <v>1.84</v>
      </c>
      <c r="L15">
        <v>1.4</v>
      </c>
      <c r="M15">
        <v>1</v>
      </c>
      <c r="N15">
        <v>1</v>
      </c>
      <c r="O15">
        <v>2</v>
      </c>
      <c r="P15">
        <v>2</v>
      </c>
      <c r="Q15">
        <v>1</v>
      </c>
      <c r="R15">
        <v>1</v>
      </c>
      <c r="S15">
        <v>5</v>
      </c>
      <c r="T15">
        <v>37</v>
      </c>
      <c r="U15">
        <v>6</v>
      </c>
      <c r="V15">
        <v>5</v>
      </c>
      <c r="W15">
        <v>5</v>
      </c>
      <c r="X15">
        <v>1</v>
      </c>
      <c r="Y15">
        <v>3</v>
      </c>
      <c r="Z15">
        <v>0</v>
      </c>
      <c r="AA15">
        <v>2</v>
      </c>
      <c r="AB15">
        <v>4</v>
      </c>
      <c r="AC15">
        <v>2</v>
      </c>
      <c r="AD15">
        <v>1</v>
      </c>
      <c r="AE15">
        <v>16</v>
      </c>
      <c r="AF15">
        <v>11</v>
      </c>
      <c r="AG15">
        <v>8</v>
      </c>
      <c r="AH15">
        <v>5</v>
      </c>
      <c r="AI15">
        <v>8</v>
      </c>
      <c r="AJ15">
        <v>6</v>
      </c>
      <c r="AK15">
        <v>16</v>
      </c>
      <c r="AL15">
        <v>16</v>
      </c>
      <c r="AM15">
        <v>43</v>
      </c>
      <c r="AN15">
        <v>57</v>
      </c>
      <c r="AO15">
        <v>0</v>
      </c>
      <c r="AP15">
        <v>0</v>
      </c>
      <c r="AQ15">
        <v>2.6</v>
      </c>
      <c r="AR15">
        <v>57</v>
      </c>
      <c r="AS15">
        <v>79</v>
      </c>
      <c r="AT15">
        <v>54</v>
      </c>
      <c r="AU15">
        <v>20</v>
      </c>
      <c r="AV15">
        <v>11</v>
      </c>
      <c r="AW15">
        <v>30</v>
      </c>
      <c r="AX15">
        <v>70</v>
      </c>
      <c r="AY15">
        <v>42</v>
      </c>
      <c r="AZ15">
        <v>83</v>
      </c>
      <c r="BA15">
        <v>8.5</v>
      </c>
      <c r="BB15">
        <v>6.38</v>
      </c>
      <c r="BC15">
        <v>2.06</v>
      </c>
      <c r="BD15">
        <v>3.52</v>
      </c>
      <c r="BE15">
        <v>3.91</v>
      </c>
      <c r="BF15">
        <v>8.4274259993724811E-3</v>
      </c>
      <c r="BG15">
        <v>0.47700946720451104</v>
      </c>
      <c r="BH15">
        <v>0.27566348309153665</v>
      </c>
      <c r="BI15">
        <v>0.24732704970395233</v>
      </c>
      <c r="BJ15">
        <v>0.48</v>
      </c>
      <c r="BK15">
        <v>1.34</v>
      </c>
      <c r="BL15">
        <v>2.0499999999999998</v>
      </c>
      <c r="BM15">
        <v>3.7</v>
      </c>
      <c r="BN15">
        <v>0</v>
      </c>
      <c r="BO15">
        <v>1.95</v>
      </c>
      <c r="BP15">
        <v>1.87</v>
      </c>
      <c r="BQ15" t="s">
        <v>1829</v>
      </c>
      <c r="BR15">
        <v>2.5271929824561399</v>
      </c>
      <c r="BS15">
        <v>1.510877192982456</v>
      </c>
      <c r="BT15">
        <v>1.0163157894736841</v>
      </c>
      <c r="BU15">
        <v>0.67350877192982461</v>
      </c>
      <c r="BV15">
        <v>0.4442105263157895</v>
      </c>
      <c r="BW15">
        <v>12.80980392156863</v>
      </c>
      <c r="BX15">
        <v>9.6872549019607845</v>
      </c>
      <c r="BY15">
        <v>5.6491169610129957</v>
      </c>
      <c r="BZ15">
        <v>4.1379540153282237</v>
      </c>
      <c r="CA15">
        <v>7.1606869605556343</v>
      </c>
      <c r="CB15">
        <v>5.5493008866325608</v>
      </c>
      <c r="CC15">
        <v>12.9029029029029</v>
      </c>
      <c r="CD15">
        <v>13.75508842175509</v>
      </c>
      <c r="CE15">
        <v>1.5287356321839081</v>
      </c>
      <c r="CF15">
        <v>1.9664750957854411</v>
      </c>
      <c r="CG15">
        <v>8.8441890166028103E-2</v>
      </c>
      <c r="CH15">
        <v>0.13409961685823751</v>
      </c>
    </row>
    <row r="16" spans="1:86" x14ac:dyDescent="0.45">
      <c r="A16">
        <v>1522625400</v>
      </c>
      <c r="B16" s="5">
        <v>43204</v>
      </c>
      <c r="C16" t="s">
        <v>64</v>
      </c>
      <c r="D16" t="s">
        <v>65</v>
      </c>
      <c r="E16" t="s">
        <v>1817</v>
      </c>
      <c r="F16" t="s">
        <v>676</v>
      </c>
      <c r="G16" t="s">
        <v>65</v>
      </c>
      <c r="H16">
        <v>13</v>
      </c>
      <c r="I16">
        <v>1.07</v>
      </c>
      <c r="J16">
        <v>0.93</v>
      </c>
      <c r="K16">
        <v>1.06</v>
      </c>
      <c r="L16">
        <v>0.95</v>
      </c>
      <c r="M16">
        <v>1</v>
      </c>
      <c r="N16">
        <v>0</v>
      </c>
      <c r="O16">
        <v>1</v>
      </c>
      <c r="P16">
        <v>1</v>
      </c>
      <c r="Q16">
        <v>1</v>
      </c>
      <c r="R16">
        <v>0</v>
      </c>
      <c r="S16">
        <v>16</v>
      </c>
      <c r="U16">
        <v>5</v>
      </c>
      <c r="V16">
        <v>7</v>
      </c>
      <c r="W16">
        <v>3</v>
      </c>
      <c r="X16">
        <v>0</v>
      </c>
      <c r="Y16">
        <v>1</v>
      </c>
      <c r="Z16">
        <v>0</v>
      </c>
      <c r="AA16">
        <v>0</v>
      </c>
      <c r="AB16">
        <v>3</v>
      </c>
      <c r="AC16">
        <v>0</v>
      </c>
      <c r="AD16">
        <v>1</v>
      </c>
      <c r="AE16">
        <v>6</v>
      </c>
      <c r="AF16">
        <v>16</v>
      </c>
      <c r="AG16">
        <v>4</v>
      </c>
      <c r="AH16">
        <v>8</v>
      </c>
      <c r="AI16">
        <v>2</v>
      </c>
      <c r="AJ16">
        <v>8</v>
      </c>
      <c r="AK16">
        <v>18</v>
      </c>
      <c r="AL16">
        <v>23</v>
      </c>
      <c r="AM16">
        <v>44</v>
      </c>
      <c r="AN16">
        <v>56</v>
      </c>
      <c r="AO16">
        <v>0</v>
      </c>
      <c r="AP16">
        <v>0</v>
      </c>
      <c r="AQ16">
        <v>1.97</v>
      </c>
      <c r="AR16">
        <v>38</v>
      </c>
      <c r="AS16">
        <v>62</v>
      </c>
      <c r="AT16">
        <v>27</v>
      </c>
      <c r="AU16">
        <v>17</v>
      </c>
      <c r="AV16">
        <v>4</v>
      </c>
      <c r="AW16">
        <v>32</v>
      </c>
      <c r="AX16">
        <v>62</v>
      </c>
      <c r="AY16">
        <v>27</v>
      </c>
      <c r="AZ16">
        <v>62</v>
      </c>
      <c r="BA16">
        <v>8.0299999999999994</v>
      </c>
      <c r="BB16">
        <v>5.36</v>
      </c>
      <c r="BC16">
        <v>2.67</v>
      </c>
      <c r="BD16">
        <v>3.22</v>
      </c>
      <c r="BE16">
        <v>2.94</v>
      </c>
      <c r="BF16">
        <v>8.4089652796470737E-3</v>
      </c>
      <c r="BG16">
        <v>0.36612286992634546</v>
      </c>
      <c r="BH16">
        <v>0.30215004093153303</v>
      </c>
      <c r="BI16">
        <v>0.33172708914212162</v>
      </c>
      <c r="BJ16">
        <v>0.36</v>
      </c>
      <c r="BK16">
        <v>1.39</v>
      </c>
      <c r="BL16">
        <v>2.2000000000000002</v>
      </c>
      <c r="BM16">
        <v>4.1500000000000004</v>
      </c>
      <c r="BN16">
        <v>0</v>
      </c>
      <c r="BO16">
        <v>2</v>
      </c>
      <c r="BP16">
        <v>1.8</v>
      </c>
      <c r="BQ16" t="s">
        <v>1849</v>
      </c>
      <c r="BR16">
        <v>2.5110350525197691</v>
      </c>
      <c r="BS16">
        <v>1.269326094653606</v>
      </c>
      <c r="BT16">
        <v>1.2417089578661631</v>
      </c>
      <c r="BU16">
        <v>0.56586402266288949</v>
      </c>
      <c r="BV16">
        <v>0.55158168083097259</v>
      </c>
      <c r="BW16">
        <v>11.49400826446281</v>
      </c>
      <c r="BX16">
        <v>10.507231404958681</v>
      </c>
      <c r="BY16">
        <v>4.9238790406673623</v>
      </c>
      <c r="BZ16">
        <v>4.6296141814389991</v>
      </c>
      <c r="CA16">
        <v>6.5701292237954476</v>
      </c>
      <c r="CB16">
        <v>5.8776172235196817</v>
      </c>
      <c r="CC16">
        <v>12.798739495798319</v>
      </c>
      <c r="CD16">
        <v>12.98844537815126</v>
      </c>
      <c r="CE16">
        <v>1.604928297313674</v>
      </c>
      <c r="CF16">
        <v>1.791961219955565</v>
      </c>
      <c r="CG16">
        <v>8.887093516461321E-2</v>
      </c>
      <c r="CH16">
        <v>0.11694607150070691</v>
      </c>
    </row>
    <row r="17" spans="1:86" x14ac:dyDescent="0.45">
      <c r="A17">
        <v>1523066400</v>
      </c>
      <c r="B17" s="5">
        <v>43212</v>
      </c>
      <c r="C17" t="s">
        <v>64</v>
      </c>
      <c r="D17" t="s">
        <v>65</v>
      </c>
      <c r="E17" t="s">
        <v>676</v>
      </c>
      <c r="F17" t="s">
        <v>677</v>
      </c>
      <c r="G17" t="s">
        <v>65</v>
      </c>
      <c r="H17">
        <v>14</v>
      </c>
      <c r="I17">
        <v>1.71</v>
      </c>
      <c r="J17">
        <v>0.81</v>
      </c>
      <c r="K17">
        <v>1.84</v>
      </c>
      <c r="L17">
        <v>0.83</v>
      </c>
      <c r="M17">
        <v>2</v>
      </c>
      <c r="N17">
        <v>2</v>
      </c>
      <c r="O17">
        <v>4</v>
      </c>
      <c r="P17">
        <v>2</v>
      </c>
      <c r="Q17">
        <v>2</v>
      </c>
      <c r="R17">
        <v>0</v>
      </c>
      <c r="S17" t="s">
        <v>1995</v>
      </c>
      <c r="T17" t="s">
        <v>1996</v>
      </c>
      <c r="U17">
        <v>3</v>
      </c>
      <c r="V17">
        <v>5</v>
      </c>
      <c r="W17">
        <v>1</v>
      </c>
      <c r="X17">
        <v>0</v>
      </c>
      <c r="Y17">
        <v>2</v>
      </c>
      <c r="Z17">
        <v>0</v>
      </c>
      <c r="AA17">
        <v>1</v>
      </c>
      <c r="AB17">
        <v>0</v>
      </c>
      <c r="AC17">
        <v>1</v>
      </c>
      <c r="AD17">
        <v>1</v>
      </c>
      <c r="AE17">
        <v>9</v>
      </c>
      <c r="AF17">
        <v>4</v>
      </c>
      <c r="AG17">
        <v>5</v>
      </c>
      <c r="AH17">
        <v>4</v>
      </c>
      <c r="AI17">
        <v>4</v>
      </c>
      <c r="AJ17">
        <v>0</v>
      </c>
      <c r="AK17">
        <v>18</v>
      </c>
      <c r="AL17">
        <v>24</v>
      </c>
      <c r="AM17">
        <v>46</v>
      </c>
      <c r="AN17">
        <v>54</v>
      </c>
      <c r="AO17">
        <v>0</v>
      </c>
      <c r="AP17">
        <v>0</v>
      </c>
      <c r="AQ17">
        <v>2.74</v>
      </c>
      <c r="AR17">
        <v>59</v>
      </c>
      <c r="AS17">
        <v>84</v>
      </c>
      <c r="AT17">
        <v>59</v>
      </c>
      <c r="AU17">
        <v>26</v>
      </c>
      <c r="AV17">
        <v>10</v>
      </c>
      <c r="AW17">
        <v>42</v>
      </c>
      <c r="AX17">
        <v>87</v>
      </c>
      <c r="AY17">
        <v>37</v>
      </c>
      <c r="AZ17">
        <v>76</v>
      </c>
      <c r="BA17">
        <v>7.98</v>
      </c>
      <c r="BB17">
        <v>6.45</v>
      </c>
      <c r="BC17">
        <v>1.82</v>
      </c>
      <c r="BD17">
        <v>3.62</v>
      </c>
      <c r="BE17">
        <v>5</v>
      </c>
      <c r="BF17">
        <v>8.5645477910671151E-3</v>
      </c>
      <c r="BG17">
        <v>0.54088600165948231</v>
      </c>
      <c r="BH17">
        <v>0.26767854613158482</v>
      </c>
      <c r="BI17">
        <v>0.1914354522089329</v>
      </c>
      <c r="BJ17">
        <v>0.54</v>
      </c>
      <c r="BK17">
        <v>1.34</v>
      </c>
      <c r="BL17">
        <v>2.0499999999999998</v>
      </c>
      <c r="BM17">
        <v>3.75</v>
      </c>
      <c r="BN17">
        <v>0</v>
      </c>
      <c r="BO17">
        <v>2.2000000000000002</v>
      </c>
      <c r="BP17">
        <v>1.69</v>
      </c>
      <c r="BQ17" t="s">
        <v>1829</v>
      </c>
      <c r="BR17">
        <v>2.6359702267612941</v>
      </c>
      <c r="BS17">
        <v>1.684957590444867</v>
      </c>
      <c r="BT17">
        <v>0.95101263631642718</v>
      </c>
      <c r="BU17">
        <v>0.72650164445213783</v>
      </c>
      <c r="BV17">
        <v>0.42097974727367138</v>
      </c>
      <c r="BW17">
        <v>13.338806970509379</v>
      </c>
      <c r="BX17">
        <v>9.2530160857908843</v>
      </c>
      <c r="BY17">
        <v>5.9915081521739131</v>
      </c>
      <c r="BZ17">
        <v>3.9772418478260869</v>
      </c>
      <c r="CA17">
        <v>7.3472988183354664</v>
      </c>
      <c r="CB17">
        <v>5.2757742379647974</v>
      </c>
      <c r="CC17">
        <v>12.59428182437032</v>
      </c>
      <c r="CD17">
        <v>13.577944179714089</v>
      </c>
      <c r="CE17">
        <v>1.4276913099870301</v>
      </c>
      <c r="CF17">
        <v>1.940985732814527</v>
      </c>
      <c r="CG17">
        <v>8.0739299610894946E-2</v>
      </c>
      <c r="CH17">
        <v>0.12743190661478601</v>
      </c>
    </row>
    <row r="18" spans="1:86" x14ac:dyDescent="0.45">
      <c r="A18">
        <v>1523671200</v>
      </c>
      <c r="B18" s="5">
        <v>43218</v>
      </c>
      <c r="C18" t="s">
        <v>64</v>
      </c>
      <c r="D18" t="s">
        <v>65</v>
      </c>
      <c r="E18" t="s">
        <v>676</v>
      </c>
      <c r="F18" t="s">
        <v>666</v>
      </c>
      <c r="G18" t="s">
        <v>65</v>
      </c>
      <c r="H18">
        <v>15</v>
      </c>
      <c r="I18">
        <v>1.67</v>
      </c>
      <c r="J18">
        <v>1.53</v>
      </c>
      <c r="K18">
        <v>1.84</v>
      </c>
      <c r="L18">
        <v>1.35</v>
      </c>
      <c r="M18">
        <v>3</v>
      </c>
      <c r="N18">
        <v>0</v>
      </c>
      <c r="O18">
        <v>3</v>
      </c>
      <c r="P18">
        <v>2</v>
      </c>
      <c r="Q18">
        <v>2</v>
      </c>
      <c r="R18">
        <v>0</v>
      </c>
      <c r="S18" t="s">
        <v>2007</v>
      </c>
      <c r="U18">
        <v>1</v>
      </c>
      <c r="V18">
        <v>2</v>
      </c>
      <c r="W18">
        <v>3</v>
      </c>
      <c r="X18">
        <v>0</v>
      </c>
      <c r="Y18">
        <v>3</v>
      </c>
      <c r="Z18">
        <v>0</v>
      </c>
      <c r="AA18">
        <v>1</v>
      </c>
      <c r="AB18">
        <v>2</v>
      </c>
      <c r="AC18">
        <v>1</v>
      </c>
      <c r="AD18">
        <v>2</v>
      </c>
      <c r="AE18">
        <v>9</v>
      </c>
      <c r="AF18">
        <v>8</v>
      </c>
      <c r="AG18">
        <v>5</v>
      </c>
      <c r="AH18">
        <v>4</v>
      </c>
      <c r="AI18">
        <v>4</v>
      </c>
      <c r="AJ18">
        <v>4</v>
      </c>
      <c r="AK18">
        <v>17</v>
      </c>
      <c r="AL18">
        <v>20</v>
      </c>
      <c r="AM18">
        <v>45</v>
      </c>
      <c r="AN18">
        <v>55</v>
      </c>
      <c r="AO18">
        <v>0</v>
      </c>
      <c r="AP18">
        <v>0</v>
      </c>
      <c r="AQ18">
        <v>2.6</v>
      </c>
      <c r="AR18">
        <v>60</v>
      </c>
      <c r="AS18">
        <v>84</v>
      </c>
      <c r="AT18">
        <v>44</v>
      </c>
      <c r="AU18">
        <v>27</v>
      </c>
      <c r="AV18">
        <v>10</v>
      </c>
      <c r="AW18">
        <v>30</v>
      </c>
      <c r="AX18">
        <v>80</v>
      </c>
      <c r="AY18">
        <v>47</v>
      </c>
      <c r="AZ18">
        <v>80</v>
      </c>
      <c r="BA18">
        <v>10.24</v>
      </c>
      <c r="BB18">
        <v>5.86</v>
      </c>
      <c r="BC18">
        <v>1.82</v>
      </c>
      <c r="BD18">
        <v>3.58</v>
      </c>
      <c r="BE18">
        <v>5.0999999999999996</v>
      </c>
      <c r="BF18">
        <v>8.2861965872152634E-3</v>
      </c>
      <c r="BG18">
        <v>0.54116435286333409</v>
      </c>
      <c r="BH18">
        <v>0.27104341235133222</v>
      </c>
      <c r="BI18">
        <v>0.18779223478533377</v>
      </c>
      <c r="BJ18">
        <v>0.54</v>
      </c>
      <c r="BK18">
        <v>1.33</v>
      </c>
      <c r="BL18">
        <v>2.0499999999999998</v>
      </c>
      <c r="BM18">
        <v>3.7</v>
      </c>
      <c r="BN18">
        <v>0</v>
      </c>
      <c r="BO18">
        <v>2.2000000000000002</v>
      </c>
      <c r="BP18">
        <v>1.67</v>
      </c>
      <c r="BQ18" t="s">
        <v>1829</v>
      </c>
      <c r="BR18">
        <v>2.6359702267612941</v>
      </c>
      <c r="BS18">
        <v>1.684957590444867</v>
      </c>
      <c r="BT18">
        <v>0.95101263631642718</v>
      </c>
      <c r="BU18">
        <v>0.72650164445213783</v>
      </c>
      <c r="BV18">
        <v>0.42097974727367138</v>
      </c>
      <c r="BW18">
        <v>13.338806970509379</v>
      </c>
      <c r="BX18">
        <v>9.2530160857908843</v>
      </c>
      <c r="BY18">
        <v>5.9915081521739131</v>
      </c>
      <c r="BZ18">
        <v>3.9772418478260869</v>
      </c>
      <c r="CA18">
        <v>7.3472988183354664</v>
      </c>
      <c r="CB18">
        <v>5.2757742379647974</v>
      </c>
      <c r="CC18">
        <v>12.59428182437032</v>
      </c>
      <c r="CD18">
        <v>13.577944179714089</v>
      </c>
      <c r="CE18">
        <v>1.4276913099870301</v>
      </c>
      <c r="CF18">
        <v>1.940985732814527</v>
      </c>
      <c r="CG18">
        <v>8.0739299610894946E-2</v>
      </c>
      <c r="CH18">
        <v>0.12743190661478601</v>
      </c>
    </row>
    <row r="19" spans="1:86" x14ac:dyDescent="0.45">
      <c r="A19">
        <v>1524355560</v>
      </c>
      <c r="B19" s="5">
        <v>43303</v>
      </c>
      <c r="C19" t="s">
        <v>64</v>
      </c>
      <c r="D19" t="s">
        <v>65</v>
      </c>
      <c r="E19" t="s">
        <v>667</v>
      </c>
      <c r="F19" t="s">
        <v>676</v>
      </c>
      <c r="G19" t="s">
        <v>65</v>
      </c>
      <c r="H19">
        <v>16</v>
      </c>
      <c r="I19">
        <v>1.47</v>
      </c>
      <c r="J19">
        <v>0.88</v>
      </c>
      <c r="K19">
        <v>1.44</v>
      </c>
      <c r="L19">
        <v>0.95</v>
      </c>
      <c r="M19">
        <v>1</v>
      </c>
      <c r="N19">
        <v>1</v>
      </c>
      <c r="O19">
        <v>2</v>
      </c>
      <c r="P19">
        <v>0</v>
      </c>
      <c r="Q19">
        <v>0</v>
      </c>
      <c r="R19">
        <v>0</v>
      </c>
      <c r="S19">
        <v>82</v>
      </c>
      <c r="T19">
        <v>84</v>
      </c>
      <c r="U19">
        <v>10</v>
      </c>
      <c r="V19">
        <v>6</v>
      </c>
      <c r="W19">
        <v>3</v>
      </c>
      <c r="X19">
        <v>0</v>
      </c>
      <c r="Y19">
        <v>3</v>
      </c>
      <c r="Z19">
        <v>0</v>
      </c>
      <c r="AA19">
        <v>2</v>
      </c>
      <c r="AB19">
        <v>1</v>
      </c>
      <c r="AC19">
        <v>1</v>
      </c>
      <c r="AD19">
        <v>2</v>
      </c>
      <c r="AE19">
        <v>11</v>
      </c>
      <c r="AF19">
        <v>11</v>
      </c>
      <c r="AG19">
        <v>7</v>
      </c>
      <c r="AH19">
        <v>4</v>
      </c>
      <c r="AI19">
        <v>4</v>
      </c>
      <c r="AJ19">
        <v>7</v>
      </c>
      <c r="AK19">
        <v>16</v>
      </c>
      <c r="AL19">
        <v>20</v>
      </c>
      <c r="AM19">
        <v>50</v>
      </c>
      <c r="AN19">
        <v>50</v>
      </c>
      <c r="AO19">
        <v>0</v>
      </c>
      <c r="AP19">
        <v>0</v>
      </c>
      <c r="AQ19">
        <v>2.58</v>
      </c>
      <c r="AR19">
        <v>51</v>
      </c>
      <c r="AS19">
        <v>72</v>
      </c>
      <c r="AT19">
        <v>54</v>
      </c>
      <c r="AU19">
        <v>30</v>
      </c>
      <c r="AV19">
        <v>6</v>
      </c>
      <c r="AW19">
        <v>36</v>
      </c>
      <c r="AX19">
        <v>66</v>
      </c>
      <c r="AY19">
        <v>45</v>
      </c>
      <c r="AZ19">
        <v>75</v>
      </c>
      <c r="BA19">
        <v>8.8699999999999992</v>
      </c>
      <c r="BB19">
        <v>5.41</v>
      </c>
      <c r="BC19">
        <v>2.23</v>
      </c>
      <c r="BD19">
        <v>3.63</v>
      </c>
      <c r="BE19">
        <v>3.32</v>
      </c>
      <c r="BF19">
        <v>8.3724687381876439E-3</v>
      </c>
      <c r="BG19">
        <v>0.44005802453535497</v>
      </c>
      <c r="BH19">
        <v>0.26710962492572421</v>
      </c>
      <c r="BI19">
        <v>0.29283235053892082</v>
      </c>
      <c r="BJ19">
        <v>0.44</v>
      </c>
      <c r="BK19">
        <v>1.23</v>
      </c>
      <c r="BL19">
        <v>1.74</v>
      </c>
      <c r="BM19">
        <v>2.85</v>
      </c>
      <c r="BN19">
        <v>0</v>
      </c>
      <c r="BO19">
        <v>1.69</v>
      </c>
      <c r="BP19">
        <v>2.2000000000000002</v>
      </c>
      <c r="BQ19" t="s">
        <v>736</v>
      </c>
      <c r="BR19">
        <v>2.4807646356033461</v>
      </c>
      <c r="BS19">
        <v>1.4140979689366791</v>
      </c>
      <c r="BT19">
        <v>1.0666666666666671</v>
      </c>
      <c r="BU19">
        <v>0.62712066905615294</v>
      </c>
      <c r="BV19">
        <v>0.46009557945041818</v>
      </c>
      <c r="BW19">
        <v>12.56969280146722</v>
      </c>
      <c r="BX19">
        <v>9.8695552498853729</v>
      </c>
      <c r="BY19">
        <v>5.2754256787850897</v>
      </c>
      <c r="BZ19">
        <v>4.1279337321675103</v>
      </c>
      <c r="CA19">
        <v>7.2942671226821298</v>
      </c>
      <c r="CB19">
        <v>5.7416215177178627</v>
      </c>
      <c r="CC19">
        <v>12.897246007868549</v>
      </c>
      <c r="CD19">
        <v>13.507058551261281</v>
      </c>
      <c r="CE19">
        <v>1.576522702104098</v>
      </c>
      <c r="CF19">
        <v>1.917165005537099</v>
      </c>
      <c r="CG19">
        <v>8.4385382059800659E-2</v>
      </c>
      <c r="CH19">
        <v>0.1233665559246955</v>
      </c>
    </row>
    <row r="20" spans="1:86" x14ac:dyDescent="0.45">
      <c r="A20">
        <v>1524880800</v>
      </c>
      <c r="B20" s="5">
        <v>43310</v>
      </c>
      <c r="C20" t="s">
        <v>64</v>
      </c>
      <c r="D20" t="s">
        <v>65</v>
      </c>
      <c r="E20" t="s">
        <v>676</v>
      </c>
      <c r="F20" t="s">
        <v>705</v>
      </c>
      <c r="G20" t="s">
        <v>65</v>
      </c>
      <c r="H20">
        <v>17</v>
      </c>
      <c r="I20">
        <v>1.75</v>
      </c>
      <c r="J20">
        <v>1.53</v>
      </c>
      <c r="K20">
        <v>1.84</v>
      </c>
      <c r="L20">
        <v>1.29</v>
      </c>
      <c r="M20">
        <v>1</v>
      </c>
      <c r="N20">
        <v>0</v>
      </c>
      <c r="O20">
        <v>1</v>
      </c>
      <c r="P20">
        <v>1</v>
      </c>
      <c r="Q20">
        <v>1</v>
      </c>
      <c r="R20">
        <v>0</v>
      </c>
      <c r="S20">
        <v>33</v>
      </c>
      <c r="U20">
        <v>9</v>
      </c>
      <c r="V20">
        <v>2</v>
      </c>
      <c r="W20">
        <v>3</v>
      </c>
      <c r="X20">
        <v>0</v>
      </c>
      <c r="Y20">
        <v>3</v>
      </c>
      <c r="Z20">
        <v>0</v>
      </c>
      <c r="AA20">
        <v>2</v>
      </c>
      <c r="AB20">
        <v>1</v>
      </c>
      <c r="AC20">
        <v>3</v>
      </c>
      <c r="AD20">
        <v>0</v>
      </c>
      <c r="AE20">
        <v>16</v>
      </c>
      <c r="AF20">
        <v>2</v>
      </c>
      <c r="AG20">
        <v>7</v>
      </c>
      <c r="AH20">
        <v>0</v>
      </c>
      <c r="AI20">
        <v>9</v>
      </c>
      <c r="AJ20">
        <v>2</v>
      </c>
      <c r="AK20">
        <v>24</v>
      </c>
      <c r="AL20">
        <v>25</v>
      </c>
      <c r="AM20">
        <v>50</v>
      </c>
      <c r="AN20">
        <v>50</v>
      </c>
      <c r="AO20">
        <v>0</v>
      </c>
      <c r="AP20">
        <v>0</v>
      </c>
      <c r="AQ20">
        <v>2.2799999999999998</v>
      </c>
      <c r="AR20">
        <v>43</v>
      </c>
      <c r="AS20">
        <v>70</v>
      </c>
      <c r="AT20">
        <v>46</v>
      </c>
      <c r="AU20">
        <v>22</v>
      </c>
      <c r="AV20">
        <v>6</v>
      </c>
      <c r="AW20">
        <v>30</v>
      </c>
      <c r="AX20">
        <v>70</v>
      </c>
      <c r="AY20">
        <v>40</v>
      </c>
      <c r="AZ20">
        <v>70</v>
      </c>
      <c r="BA20">
        <v>10.76</v>
      </c>
      <c r="BB20">
        <v>7.17</v>
      </c>
      <c r="BC20">
        <v>1.95</v>
      </c>
      <c r="BD20">
        <v>3.58</v>
      </c>
      <c r="BE20">
        <v>4.28</v>
      </c>
      <c r="BF20">
        <v>8.5983271907147749E-3</v>
      </c>
      <c r="BG20">
        <v>0.50422218562979815</v>
      </c>
      <c r="BH20">
        <v>0.27073128174783267</v>
      </c>
      <c r="BI20">
        <v>0.22504653262236934</v>
      </c>
      <c r="BJ20">
        <v>0.5</v>
      </c>
      <c r="BK20">
        <v>1.31</v>
      </c>
      <c r="BL20">
        <v>1.95</v>
      </c>
      <c r="BM20">
        <v>3.45</v>
      </c>
      <c r="BN20">
        <v>0</v>
      </c>
      <c r="BO20">
        <v>2.0499999999999998</v>
      </c>
      <c r="BP20">
        <v>1.77</v>
      </c>
      <c r="BQ20" t="s">
        <v>1829</v>
      </c>
      <c r="BR20">
        <v>2.5202079886551649</v>
      </c>
      <c r="BS20">
        <v>1.5342708579532029</v>
      </c>
      <c r="BT20">
        <v>0.98593713070196176</v>
      </c>
      <c r="BU20">
        <v>0.67513590167809023</v>
      </c>
      <c r="BV20">
        <v>0.4286727337194185</v>
      </c>
      <c r="BW20">
        <v>12.98669114272602</v>
      </c>
      <c r="BX20">
        <v>9.4167049105094076</v>
      </c>
      <c r="BY20">
        <v>5.6645716945996272</v>
      </c>
      <c r="BZ20">
        <v>4.0242085661080074</v>
      </c>
      <c r="CA20">
        <v>7.3221194481263927</v>
      </c>
      <c r="CB20">
        <v>5.3924963444014002</v>
      </c>
      <c r="CC20">
        <v>12.508162313432839</v>
      </c>
      <c r="CD20">
        <v>13.36963619402985</v>
      </c>
      <c r="CE20">
        <v>1.4438014689517029</v>
      </c>
      <c r="CF20">
        <v>1.9410193634542621</v>
      </c>
      <c r="CG20">
        <v>8.4130870242599604E-2</v>
      </c>
      <c r="CH20">
        <v>0.1275317160026708</v>
      </c>
    </row>
    <row r="21" spans="1:86" x14ac:dyDescent="0.45">
      <c r="A21">
        <v>1532224800</v>
      </c>
      <c r="B21" s="5">
        <v>43318</v>
      </c>
      <c r="C21" t="s">
        <v>64</v>
      </c>
      <c r="D21" t="s">
        <v>65</v>
      </c>
      <c r="E21" t="s">
        <v>676</v>
      </c>
      <c r="F21" t="s">
        <v>666</v>
      </c>
      <c r="G21" t="s">
        <v>65</v>
      </c>
      <c r="H21">
        <v>1</v>
      </c>
      <c r="I21">
        <v>0</v>
      </c>
      <c r="J21">
        <v>0</v>
      </c>
      <c r="K21">
        <v>1.72</v>
      </c>
      <c r="L21">
        <v>1.24</v>
      </c>
      <c r="M21">
        <v>2</v>
      </c>
      <c r="N21">
        <v>1</v>
      </c>
      <c r="O21">
        <v>3</v>
      </c>
      <c r="P21">
        <v>0</v>
      </c>
      <c r="Q21">
        <v>0</v>
      </c>
      <c r="R21">
        <v>0</v>
      </c>
      <c r="S21" t="s">
        <v>2082</v>
      </c>
      <c r="T21">
        <v>59</v>
      </c>
      <c r="U21">
        <v>7</v>
      </c>
      <c r="V21">
        <v>2</v>
      </c>
      <c r="W21">
        <v>3</v>
      </c>
      <c r="X21">
        <v>0</v>
      </c>
      <c r="Y21">
        <v>1</v>
      </c>
      <c r="Z21">
        <v>1</v>
      </c>
      <c r="AA21">
        <v>1</v>
      </c>
      <c r="AB21">
        <v>2</v>
      </c>
      <c r="AC21">
        <v>1</v>
      </c>
      <c r="AD21">
        <v>1</v>
      </c>
      <c r="AE21">
        <v>17</v>
      </c>
      <c r="AF21">
        <v>15</v>
      </c>
      <c r="AG21">
        <v>7</v>
      </c>
      <c r="AH21">
        <v>5</v>
      </c>
      <c r="AI21">
        <v>10</v>
      </c>
      <c r="AJ21">
        <v>10</v>
      </c>
      <c r="AK21">
        <v>19</v>
      </c>
      <c r="AL21">
        <v>20</v>
      </c>
      <c r="AM21">
        <v>53</v>
      </c>
      <c r="AN21">
        <v>47</v>
      </c>
      <c r="AO21">
        <v>1.87</v>
      </c>
      <c r="AP21">
        <v>1.5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2.0699999999999998</v>
      </c>
      <c r="BD21">
        <v>3.33</v>
      </c>
      <c r="BE21">
        <v>3.88</v>
      </c>
      <c r="BF21">
        <v>1.3708015500933479E-2</v>
      </c>
      <c r="BG21">
        <v>0.46938377193868008</v>
      </c>
      <c r="BH21">
        <v>0.28659228479936683</v>
      </c>
      <c r="BI21">
        <v>0.24402394326195315</v>
      </c>
      <c r="BJ21">
        <v>0.46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 t="s">
        <v>1829</v>
      </c>
      <c r="BR21">
        <v>2.5405629139072849</v>
      </c>
      <c r="BS21">
        <v>1.4888836329233679</v>
      </c>
      <c r="BT21">
        <v>1.0516792809839171</v>
      </c>
      <c r="BU21">
        <v>0.64581362346263005</v>
      </c>
      <c r="BV21">
        <v>0.45364238410596031</v>
      </c>
      <c r="BW21">
        <v>12.686892177589851</v>
      </c>
      <c r="BX21">
        <v>9.8059196617336148</v>
      </c>
      <c r="BY21">
        <v>5.3198121263877027</v>
      </c>
      <c r="BZ21">
        <v>4.0954312553373189</v>
      </c>
      <c r="CA21">
        <v>7.3670800512021479</v>
      </c>
      <c r="CB21">
        <v>5.710488406396296</v>
      </c>
      <c r="CC21">
        <v>13.0488908033599</v>
      </c>
      <c r="CD21">
        <v>13.714839543398661</v>
      </c>
      <c r="CE21">
        <v>1.567523459812322</v>
      </c>
      <c r="CF21">
        <v>1.951040391676867</v>
      </c>
      <c r="CG21">
        <v>8.3027335781313744E-2</v>
      </c>
      <c r="CH21">
        <v>0.13117095063239501</v>
      </c>
    </row>
    <row r="22" spans="1:86" x14ac:dyDescent="0.45">
      <c r="A22">
        <v>1532905200</v>
      </c>
      <c r="B22" s="5">
        <v>43325</v>
      </c>
      <c r="C22" t="s">
        <v>64</v>
      </c>
      <c r="D22" t="s">
        <v>65</v>
      </c>
      <c r="E22" t="s">
        <v>661</v>
      </c>
      <c r="F22" t="s">
        <v>676</v>
      </c>
      <c r="G22" t="s">
        <v>65</v>
      </c>
      <c r="H22">
        <v>2</v>
      </c>
      <c r="I22">
        <v>3</v>
      </c>
      <c r="J22">
        <v>0</v>
      </c>
      <c r="K22">
        <v>2.19</v>
      </c>
      <c r="L22">
        <v>0.78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  <c r="S22">
        <v>59</v>
      </c>
      <c r="U22">
        <v>14</v>
      </c>
      <c r="V22"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12</v>
      </c>
      <c r="AF22">
        <v>11</v>
      </c>
      <c r="AG22">
        <v>4</v>
      </c>
      <c r="AH22">
        <v>2</v>
      </c>
      <c r="AI22">
        <v>8</v>
      </c>
      <c r="AJ22">
        <v>9</v>
      </c>
      <c r="AK22">
        <v>13</v>
      </c>
      <c r="AL22">
        <v>6</v>
      </c>
      <c r="AM22">
        <v>62</v>
      </c>
      <c r="AN22">
        <v>38</v>
      </c>
      <c r="AO22">
        <v>1.43</v>
      </c>
      <c r="AP22">
        <v>1</v>
      </c>
      <c r="AQ22">
        <v>1</v>
      </c>
      <c r="AR22">
        <v>0</v>
      </c>
      <c r="AS22">
        <v>50</v>
      </c>
      <c r="AT22">
        <v>0</v>
      </c>
      <c r="AU22">
        <v>0</v>
      </c>
      <c r="AV22">
        <v>0</v>
      </c>
      <c r="AW22">
        <v>0</v>
      </c>
      <c r="AX22">
        <v>50</v>
      </c>
      <c r="AY22">
        <v>0</v>
      </c>
      <c r="AZ22">
        <v>50</v>
      </c>
      <c r="BA22">
        <v>4</v>
      </c>
      <c r="BB22">
        <v>4</v>
      </c>
      <c r="BC22">
        <v>1.62</v>
      </c>
      <c r="BD22">
        <v>3.6</v>
      </c>
      <c r="BE22">
        <v>5.5</v>
      </c>
      <c r="BF22">
        <v>2.5626636737747861E-2</v>
      </c>
      <c r="BG22">
        <v>0.59165731387953602</v>
      </c>
      <c r="BH22">
        <v>0.25215114104002995</v>
      </c>
      <c r="BI22">
        <v>0.15619154508043395</v>
      </c>
      <c r="BJ22">
        <v>0.6</v>
      </c>
      <c r="BK22">
        <v>1.39</v>
      </c>
      <c r="BL22">
        <v>2.2000000000000002</v>
      </c>
      <c r="BM22">
        <v>4.1500000000000004</v>
      </c>
      <c r="BN22">
        <v>0</v>
      </c>
      <c r="BO22">
        <v>2.25</v>
      </c>
      <c r="BP22">
        <v>1.62</v>
      </c>
      <c r="BQ22" t="s">
        <v>1838</v>
      </c>
      <c r="BR22">
        <v>2.7310090702947849</v>
      </c>
      <c r="BS22">
        <v>1.841836734693878</v>
      </c>
      <c r="BT22">
        <v>0.88917233560090703</v>
      </c>
      <c r="BU22">
        <v>0.804822695035461</v>
      </c>
      <c r="BV22">
        <v>0.38099290780141842</v>
      </c>
      <c r="BW22">
        <v>14.25174825174825</v>
      </c>
      <c r="BX22">
        <v>8.8316683316683324</v>
      </c>
      <c r="BY22">
        <v>6.2901265822784813</v>
      </c>
      <c r="BZ22">
        <v>3.6162025316455702</v>
      </c>
      <c r="CA22">
        <v>7.9616216694697686</v>
      </c>
      <c r="CB22">
        <v>5.2154658000227627</v>
      </c>
      <c r="CC22">
        <v>12.444895886236671</v>
      </c>
      <c r="CD22">
        <v>13.620619603859829</v>
      </c>
      <c r="CE22">
        <v>1.406084017382907</v>
      </c>
      <c r="CF22">
        <v>2.070980202800579</v>
      </c>
      <c r="CG22">
        <v>6.1323032351521013E-2</v>
      </c>
      <c r="CH22">
        <v>0.1313375181071946</v>
      </c>
    </row>
    <row r="23" spans="1:86" x14ac:dyDescent="0.45">
      <c r="A23">
        <v>1533517560</v>
      </c>
      <c r="B23" s="5">
        <v>43331</v>
      </c>
      <c r="C23" t="s">
        <v>64</v>
      </c>
      <c r="D23" t="s">
        <v>65</v>
      </c>
      <c r="E23" t="s">
        <v>676</v>
      </c>
      <c r="F23" t="s">
        <v>667</v>
      </c>
      <c r="G23" t="s">
        <v>65</v>
      </c>
      <c r="H23">
        <v>3</v>
      </c>
      <c r="I23">
        <v>3</v>
      </c>
      <c r="J23">
        <v>0</v>
      </c>
      <c r="K23">
        <v>1.72</v>
      </c>
      <c r="L23">
        <v>1.85</v>
      </c>
      <c r="M23">
        <v>1</v>
      </c>
      <c r="N23">
        <v>1</v>
      </c>
      <c r="O23">
        <v>2</v>
      </c>
      <c r="P23">
        <v>0</v>
      </c>
      <c r="Q23">
        <v>0</v>
      </c>
      <c r="R23">
        <v>0</v>
      </c>
      <c r="S23">
        <v>74</v>
      </c>
      <c r="T23">
        <v>53</v>
      </c>
      <c r="U23">
        <v>1</v>
      </c>
      <c r="V23">
        <v>6</v>
      </c>
      <c r="W23">
        <v>2</v>
      </c>
      <c r="X23">
        <v>1</v>
      </c>
      <c r="Y23">
        <v>3</v>
      </c>
      <c r="Z23">
        <v>0</v>
      </c>
      <c r="AA23">
        <v>2</v>
      </c>
      <c r="AB23">
        <v>1</v>
      </c>
      <c r="AC23">
        <v>1</v>
      </c>
      <c r="AD23">
        <v>2</v>
      </c>
      <c r="AE23">
        <v>4</v>
      </c>
      <c r="AF23">
        <v>19</v>
      </c>
      <c r="AG23">
        <v>4</v>
      </c>
      <c r="AH23">
        <v>10</v>
      </c>
      <c r="AI23">
        <v>0</v>
      </c>
      <c r="AJ23">
        <v>9</v>
      </c>
      <c r="AK23">
        <v>21</v>
      </c>
      <c r="AL23">
        <v>14</v>
      </c>
      <c r="AM23">
        <v>48</v>
      </c>
      <c r="AN23">
        <v>52</v>
      </c>
      <c r="AO23">
        <v>0.81</v>
      </c>
      <c r="AP23">
        <v>2.2999999999999998</v>
      </c>
      <c r="AQ23">
        <v>2.5</v>
      </c>
      <c r="AR23">
        <v>50</v>
      </c>
      <c r="AS23">
        <v>100</v>
      </c>
      <c r="AT23">
        <v>50</v>
      </c>
      <c r="AU23">
        <v>0</v>
      </c>
      <c r="AV23">
        <v>0</v>
      </c>
      <c r="AW23">
        <v>0</v>
      </c>
      <c r="AX23">
        <v>50</v>
      </c>
      <c r="AY23">
        <v>50</v>
      </c>
      <c r="AZ23">
        <v>100</v>
      </c>
      <c r="BA23">
        <v>9</v>
      </c>
      <c r="BB23">
        <v>3</v>
      </c>
      <c r="BC23">
        <v>1.91</v>
      </c>
      <c r="BD23">
        <v>3.5</v>
      </c>
      <c r="BE23">
        <v>3.8</v>
      </c>
      <c r="BF23">
        <v>2.4144129958403832E-2</v>
      </c>
      <c r="BG23">
        <v>0.49941607946567995</v>
      </c>
      <c r="BH23">
        <v>0.26157015575588188</v>
      </c>
      <c r="BI23">
        <v>0.23901376477843825</v>
      </c>
      <c r="BJ23">
        <v>0.5</v>
      </c>
      <c r="BK23">
        <v>1.26</v>
      </c>
      <c r="BL23">
        <v>1.83</v>
      </c>
      <c r="BM23">
        <v>3.1</v>
      </c>
      <c r="BN23">
        <v>0</v>
      </c>
      <c r="BO23">
        <v>1.8</v>
      </c>
      <c r="BP23">
        <v>2.0499999999999998</v>
      </c>
      <c r="BQ23" t="s">
        <v>1829</v>
      </c>
      <c r="BR23">
        <v>2.5202079886551649</v>
      </c>
      <c r="BS23">
        <v>1.5342708579532029</v>
      </c>
      <c r="BT23">
        <v>0.98593713070196176</v>
      </c>
      <c r="BU23">
        <v>0.67513590167809023</v>
      </c>
      <c r="BV23">
        <v>0.4286727337194185</v>
      </c>
      <c r="BW23">
        <v>12.98669114272602</v>
      </c>
      <c r="BX23">
        <v>9.4167049105094076</v>
      </c>
      <c r="BY23">
        <v>5.6645716945996272</v>
      </c>
      <c r="BZ23">
        <v>4.0242085661080074</v>
      </c>
      <c r="CA23">
        <v>7.3221194481263927</v>
      </c>
      <c r="CB23">
        <v>5.3924963444014002</v>
      </c>
      <c r="CC23">
        <v>12.508162313432839</v>
      </c>
      <c r="CD23">
        <v>13.36963619402985</v>
      </c>
      <c r="CE23">
        <v>1.4438014689517029</v>
      </c>
      <c r="CF23">
        <v>1.9410193634542621</v>
      </c>
      <c r="CG23">
        <v>8.4130870242599604E-2</v>
      </c>
      <c r="CH23">
        <v>0.1275317160026708</v>
      </c>
    </row>
    <row r="24" spans="1:86" x14ac:dyDescent="0.45">
      <c r="A24">
        <v>1534122360</v>
      </c>
      <c r="B24" s="5">
        <v>43335</v>
      </c>
      <c r="C24" t="s">
        <v>64</v>
      </c>
      <c r="D24" t="s">
        <v>65</v>
      </c>
      <c r="E24" t="s">
        <v>676</v>
      </c>
      <c r="F24" t="s">
        <v>671</v>
      </c>
      <c r="G24" t="s">
        <v>65</v>
      </c>
      <c r="H24">
        <v>4</v>
      </c>
      <c r="I24">
        <v>2</v>
      </c>
      <c r="J24">
        <v>3</v>
      </c>
      <c r="K24">
        <v>1.72</v>
      </c>
      <c r="L24">
        <v>1.38</v>
      </c>
      <c r="M24">
        <v>1</v>
      </c>
      <c r="N24">
        <v>1</v>
      </c>
      <c r="O24">
        <v>2</v>
      </c>
      <c r="P24">
        <v>0</v>
      </c>
      <c r="Q24">
        <v>0</v>
      </c>
      <c r="R24">
        <v>0</v>
      </c>
      <c r="S24">
        <v>79</v>
      </c>
      <c r="T24" t="s">
        <v>91</v>
      </c>
      <c r="U24">
        <v>8</v>
      </c>
      <c r="V24">
        <v>5</v>
      </c>
      <c r="W24">
        <v>5</v>
      </c>
      <c r="X24">
        <v>0</v>
      </c>
      <c r="Y24">
        <v>3</v>
      </c>
      <c r="Z24">
        <v>1</v>
      </c>
      <c r="AA24">
        <v>3</v>
      </c>
      <c r="AB24">
        <v>2</v>
      </c>
      <c r="AC24">
        <v>4</v>
      </c>
      <c r="AD24">
        <v>0</v>
      </c>
      <c r="AE24">
        <v>18</v>
      </c>
      <c r="AF24">
        <v>17</v>
      </c>
      <c r="AG24">
        <v>9</v>
      </c>
      <c r="AH24">
        <v>6</v>
      </c>
      <c r="AI24">
        <v>9</v>
      </c>
      <c r="AJ24">
        <v>11</v>
      </c>
      <c r="AK24">
        <v>19</v>
      </c>
      <c r="AL24">
        <v>20</v>
      </c>
      <c r="AM24">
        <v>55</v>
      </c>
      <c r="AN24">
        <v>45</v>
      </c>
      <c r="AO24">
        <v>2.12</v>
      </c>
      <c r="AP24">
        <v>1.7</v>
      </c>
      <c r="AQ24">
        <v>1.75</v>
      </c>
      <c r="AR24">
        <v>50</v>
      </c>
      <c r="AS24">
        <v>50</v>
      </c>
      <c r="AT24">
        <v>25</v>
      </c>
      <c r="AU24">
        <v>0</v>
      </c>
      <c r="AV24">
        <v>0</v>
      </c>
      <c r="AW24">
        <v>0</v>
      </c>
      <c r="AX24">
        <v>0</v>
      </c>
      <c r="AY24">
        <v>50</v>
      </c>
      <c r="AZ24">
        <v>100</v>
      </c>
      <c r="BA24">
        <v>10</v>
      </c>
      <c r="BB24">
        <v>5</v>
      </c>
      <c r="BC24">
        <v>2.35</v>
      </c>
      <c r="BD24">
        <v>3</v>
      </c>
      <c r="BE24">
        <v>3.15</v>
      </c>
      <c r="BF24">
        <v>2.5441855229089299E-2</v>
      </c>
      <c r="BG24">
        <v>0.40009005966452771</v>
      </c>
      <c r="BH24">
        <v>0.307891478104244</v>
      </c>
      <c r="BI24">
        <v>0.29201846223122813</v>
      </c>
      <c r="BJ24">
        <v>0.4</v>
      </c>
      <c r="BK24">
        <v>1.45</v>
      </c>
      <c r="BL24">
        <v>2.4</v>
      </c>
      <c r="BM24">
        <v>4.5999999999999996</v>
      </c>
      <c r="BN24">
        <v>0</v>
      </c>
      <c r="BO24">
        <v>2.1</v>
      </c>
      <c r="BP24">
        <v>1.74</v>
      </c>
      <c r="BQ24" t="s">
        <v>1829</v>
      </c>
      <c r="BR24">
        <v>2.4956155335383219</v>
      </c>
      <c r="BS24">
        <v>1.344038264434575</v>
      </c>
      <c r="BT24">
        <v>1.1515772691037469</v>
      </c>
      <c r="BU24">
        <v>0.59936225942375587</v>
      </c>
      <c r="BV24">
        <v>0.50723152260562576</v>
      </c>
      <c r="BW24">
        <v>11.99278846153846</v>
      </c>
      <c r="BX24">
        <v>10.0277534965035</v>
      </c>
      <c r="BY24">
        <v>5.2857459543338514</v>
      </c>
      <c r="BZ24">
        <v>4.4067834183107957</v>
      </c>
      <c r="CA24">
        <v>6.7070425072046085</v>
      </c>
      <c r="CB24">
        <v>5.6209700781927046</v>
      </c>
      <c r="CC24">
        <v>13.04463690872752</v>
      </c>
      <c r="CD24">
        <v>13.49811236953142</v>
      </c>
      <c r="CE24">
        <v>1.5836526181353769</v>
      </c>
      <c r="CF24">
        <v>1.8744146445295871</v>
      </c>
      <c r="CG24">
        <v>8.5994040017028525E-2</v>
      </c>
      <c r="CH24">
        <v>0.13452532992762881</v>
      </c>
    </row>
    <row r="25" spans="1:86" x14ac:dyDescent="0.45">
      <c r="A25">
        <v>1534698000</v>
      </c>
      <c r="B25" s="5">
        <v>43338</v>
      </c>
      <c r="C25" t="s">
        <v>64</v>
      </c>
      <c r="D25" t="s">
        <v>65</v>
      </c>
      <c r="E25" t="s">
        <v>705</v>
      </c>
      <c r="F25" t="s">
        <v>676</v>
      </c>
      <c r="G25" t="s">
        <v>65</v>
      </c>
      <c r="H25">
        <v>5</v>
      </c>
      <c r="I25">
        <v>2</v>
      </c>
      <c r="J25">
        <v>0</v>
      </c>
      <c r="K25">
        <v>2.17</v>
      </c>
      <c r="L25">
        <v>0.78</v>
      </c>
      <c r="M25">
        <v>3</v>
      </c>
      <c r="N25">
        <v>0</v>
      </c>
      <c r="O25">
        <v>3</v>
      </c>
      <c r="P25">
        <v>2</v>
      </c>
      <c r="Q25">
        <v>2</v>
      </c>
      <c r="R25">
        <v>0</v>
      </c>
      <c r="S25" t="s">
        <v>2141</v>
      </c>
      <c r="U25">
        <v>8</v>
      </c>
      <c r="V25">
        <v>4</v>
      </c>
      <c r="W25">
        <v>1</v>
      </c>
      <c r="X25">
        <v>0</v>
      </c>
      <c r="Y25">
        <v>1</v>
      </c>
      <c r="Z25">
        <v>1</v>
      </c>
      <c r="AA25">
        <v>1</v>
      </c>
      <c r="AB25">
        <v>0</v>
      </c>
      <c r="AC25">
        <v>1</v>
      </c>
      <c r="AD25">
        <v>1</v>
      </c>
      <c r="AE25">
        <v>14</v>
      </c>
      <c r="AF25">
        <v>10</v>
      </c>
      <c r="AG25">
        <v>8</v>
      </c>
      <c r="AH25">
        <v>7</v>
      </c>
      <c r="AI25">
        <v>6</v>
      </c>
      <c r="AJ25">
        <v>3</v>
      </c>
      <c r="AK25">
        <v>21</v>
      </c>
      <c r="AL25">
        <v>11</v>
      </c>
      <c r="AM25">
        <v>48</v>
      </c>
      <c r="AN25">
        <v>52</v>
      </c>
      <c r="AO25">
        <v>1.75</v>
      </c>
      <c r="AP25">
        <v>1.34</v>
      </c>
      <c r="AQ25">
        <v>2</v>
      </c>
      <c r="AR25">
        <v>25</v>
      </c>
      <c r="AS25">
        <v>50</v>
      </c>
      <c r="AT25">
        <v>25</v>
      </c>
      <c r="AU25">
        <v>25</v>
      </c>
      <c r="AV25">
        <v>0</v>
      </c>
      <c r="AW25">
        <v>25</v>
      </c>
      <c r="AX25">
        <v>25</v>
      </c>
      <c r="AY25">
        <v>50</v>
      </c>
      <c r="AZ25">
        <v>100</v>
      </c>
      <c r="BA25">
        <v>8</v>
      </c>
      <c r="BB25">
        <v>4.5</v>
      </c>
      <c r="BC25">
        <v>2.2999999999999998</v>
      </c>
      <c r="BD25">
        <v>3.3</v>
      </c>
      <c r="BE25">
        <v>2.7</v>
      </c>
      <c r="BF25">
        <v>3.6061094032108588E-2</v>
      </c>
      <c r="BG25">
        <v>0.39872151466354361</v>
      </c>
      <c r="BH25">
        <v>0.26696920899819443</v>
      </c>
      <c r="BI25">
        <v>0.33430927633826174</v>
      </c>
      <c r="BJ25">
        <v>0.4</v>
      </c>
      <c r="BK25">
        <v>1.23</v>
      </c>
      <c r="BL25">
        <v>1.77</v>
      </c>
      <c r="BM25">
        <v>2.9</v>
      </c>
      <c r="BN25">
        <v>0</v>
      </c>
      <c r="BO25">
        <v>1.69</v>
      </c>
      <c r="BP25">
        <v>2.1</v>
      </c>
      <c r="BQ25" t="s">
        <v>1820</v>
      </c>
      <c r="BR25">
        <v>2.4956155335383219</v>
      </c>
      <c r="BS25">
        <v>1.344038264434575</v>
      </c>
      <c r="BT25">
        <v>1.1515772691037469</v>
      </c>
      <c r="BU25">
        <v>0.59936225942375587</v>
      </c>
      <c r="BV25">
        <v>0.50723152260562576</v>
      </c>
      <c r="BW25">
        <v>11.99278846153846</v>
      </c>
      <c r="BX25">
        <v>10.0277534965035</v>
      </c>
      <c r="BY25">
        <v>5.2857459543338514</v>
      </c>
      <c r="BZ25">
        <v>4.4067834183107957</v>
      </c>
      <c r="CA25">
        <v>6.7070425072046085</v>
      </c>
      <c r="CB25">
        <v>5.6209700781927046</v>
      </c>
      <c r="CC25">
        <v>13.04463690872752</v>
      </c>
      <c r="CD25">
        <v>13.49811236953142</v>
      </c>
      <c r="CE25">
        <v>1.5836526181353769</v>
      </c>
      <c r="CF25">
        <v>1.8744146445295871</v>
      </c>
      <c r="CG25">
        <v>8.5994040017028525E-2</v>
      </c>
      <c r="CH25">
        <v>0.13452532992762881</v>
      </c>
    </row>
    <row r="26" spans="1:86" x14ac:dyDescent="0.45">
      <c r="A26">
        <v>1534989960</v>
      </c>
      <c r="B26" s="5">
        <v>43344</v>
      </c>
      <c r="C26" t="s">
        <v>64</v>
      </c>
      <c r="D26" t="s">
        <v>65</v>
      </c>
      <c r="E26" t="s">
        <v>676</v>
      </c>
      <c r="F26" t="s">
        <v>672</v>
      </c>
      <c r="G26" t="s">
        <v>65</v>
      </c>
      <c r="H26">
        <v>6</v>
      </c>
      <c r="I26">
        <v>1.67</v>
      </c>
      <c r="J26">
        <v>1.5</v>
      </c>
      <c r="K26">
        <v>1.72</v>
      </c>
      <c r="L26">
        <v>0.78</v>
      </c>
      <c r="M26">
        <v>2</v>
      </c>
      <c r="N26">
        <v>2</v>
      </c>
      <c r="O26">
        <v>4</v>
      </c>
      <c r="P26">
        <v>0</v>
      </c>
      <c r="Q26">
        <v>0</v>
      </c>
      <c r="R26">
        <v>0</v>
      </c>
      <c r="S26" t="s">
        <v>2152</v>
      </c>
      <c r="T26" t="s">
        <v>2153</v>
      </c>
      <c r="U26">
        <v>10</v>
      </c>
      <c r="V26">
        <v>6</v>
      </c>
      <c r="W26">
        <v>2</v>
      </c>
      <c r="X26">
        <v>0</v>
      </c>
      <c r="Y26">
        <v>1</v>
      </c>
      <c r="Z26">
        <v>0</v>
      </c>
      <c r="AA26">
        <v>0</v>
      </c>
      <c r="AB26">
        <v>2</v>
      </c>
      <c r="AC26">
        <v>1</v>
      </c>
      <c r="AD26">
        <v>0</v>
      </c>
      <c r="AE26">
        <v>16</v>
      </c>
      <c r="AF26">
        <v>13</v>
      </c>
      <c r="AG26">
        <v>6</v>
      </c>
      <c r="AH26">
        <v>4</v>
      </c>
      <c r="AI26">
        <v>10</v>
      </c>
      <c r="AJ26">
        <v>9</v>
      </c>
      <c r="AK26">
        <v>10</v>
      </c>
      <c r="AL26">
        <v>13</v>
      </c>
      <c r="AM26">
        <v>57</v>
      </c>
      <c r="AN26">
        <v>43</v>
      </c>
      <c r="AO26">
        <v>1.89</v>
      </c>
      <c r="AP26">
        <v>1.34</v>
      </c>
      <c r="AQ26">
        <v>2.92</v>
      </c>
      <c r="AR26">
        <v>100</v>
      </c>
      <c r="AS26">
        <v>100</v>
      </c>
      <c r="AT26">
        <v>67</v>
      </c>
      <c r="AU26">
        <v>25</v>
      </c>
      <c r="AV26">
        <v>0</v>
      </c>
      <c r="AW26">
        <v>25</v>
      </c>
      <c r="AX26">
        <v>25</v>
      </c>
      <c r="AY26">
        <v>75</v>
      </c>
      <c r="AZ26">
        <v>100</v>
      </c>
      <c r="BA26">
        <v>7.33</v>
      </c>
      <c r="BB26">
        <v>5.67</v>
      </c>
      <c r="BC26">
        <v>2.1</v>
      </c>
      <c r="BD26">
        <v>3.25</v>
      </c>
      <c r="BE26">
        <v>3.45</v>
      </c>
      <c r="BF26">
        <v>2.4579285448850685E-2</v>
      </c>
      <c r="BG26">
        <v>0.45161119074162548</v>
      </c>
      <c r="BH26">
        <v>0.28311302224345702</v>
      </c>
      <c r="BI26">
        <v>0.26527578701491744</v>
      </c>
      <c r="BJ26">
        <v>0.46</v>
      </c>
      <c r="BK26">
        <v>1.34</v>
      </c>
      <c r="BL26">
        <v>2.0499999999999998</v>
      </c>
      <c r="BM26">
        <v>3.75</v>
      </c>
      <c r="BN26">
        <v>0</v>
      </c>
      <c r="BO26">
        <v>1.95</v>
      </c>
      <c r="BP26">
        <v>1.87</v>
      </c>
      <c r="BQ26" t="s">
        <v>1829</v>
      </c>
      <c r="BR26">
        <v>2.5405629139072849</v>
      </c>
      <c r="BS26">
        <v>1.4888836329233679</v>
      </c>
      <c r="BT26">
        <v>1.0516792809839171</v>
      </c>
      <c r="BU26">
        <v>0.64581362346263005</v>
      </c>
      <c r="BV26">
        <v>0.45364238410596031</v>
      </c>
      <c r="BW26">
        <v>12.686892177589851</v>
      </c>
      <c r="BX26">
        <v>9.8059196617336148</v>
      </c>
      <c r="BY26">
        <v>5.3198121263877027</v>
      </c>
      <c r="BZ26">
        <v>4.0954312553373189</v>
      </c>
      <c r="CA26">
        <v>7.3670800512021479</v>
      </c>
      <c r="CB26">
        <v>5.710488406396296</v>
      </c>
      <c r="CC26">
        <v>13.0488908033599</v>
      </c>
      <c r="CD26">
        <v>13.714839543398661</v>
      </c>
      <c r="CE26">
        <v>1.567523459812322</v>
      </c>
      <c r="CF26">
        <v>1.951040391676867</v>
      </c>
      <c r="CG26">
        <v>8.3027335781313744E-2</v>
      </c>
      <c r="CH26">
        <v>0.13117095063239501</v>
      </c>
    </row>
    <row r="27" spans="1:86" x14ac:dyDescent="0.45">
      <c r="A27">
        <v>1535247000</v>
      </c>
      <c r="B27" s="5">
        <v>43359</v>
      </c>
      <c r="C27" t="s">
        <v>64</v>
      </c>
      <c r="D27" t="s">
        <v>65</v>
      </c>
      <c r="E27" t="s">
        <v>1817</v>
      </c>
      <c r="F27" t="s">
        <v>676</v>
      </c>
      <c r="G27" t="s">
        <v>65</v>
      </c>
      <c r="H27">
        <v>7</v>
      </c>
      <c r="I27">
        <v>0.33</v>
      </c>
      <c r="J27">
        <v>0</v>
      </c>
      <c r="K27">
        <v>0.47</v>
      </c>
      <c r="L27">
        <v>0.78</v>
      </c>
      <c r="M27">
        <v>1</v>
      </c>
      <c r="N27">
        <v>0</v>
      </c>
      <c r="O27">
        <v>1</v>
      </c>
      <c r="P27">
        <v>1</v>
      </c>
      <c r="Q27">
        <v>1</v>
      </c>
      <c r="R27">
        <v>0</v>
      </c>
      <c r="S27">
        <v>8</v>
      </c>
      <c r="U27">
        <v>3</v>
      </c>
      <c r="V27">
        <v>8</v>
      </c>
      <c r="W27">
        <v>1</v>
      </c>
      <c r="X27">
        <v>0</v>
      </c>
      <c r="Y27">
        <v>1</v>
      </c>
      <c r="Z27">
        <v>0</v>
      </c>
      <c r="AA27">
        <v>0</v>
      </c>
      <c r="AB27">
        <v>1</v>
      </c>
      <c r="AC27">
        <v>0</v>
      </c>
      <c r="AD27">
        <v>1</v>
      </c>
      <c r="AE27">
        <v>5</v>
      </c>
      <c r="AF27">
        <v>15</v>
      </c>
      <c r="AG27">
        <v>2</v>
      </c>
      <c r="AH27">
        <v>2</v>
      </c>
      <c r="AI27">
        <v>3</v>
      </c>
      <c r="AJ27">
        <v>13</v>
      </c>
      <c r="AK27">
        <v>14</v>
      </c>
      <c r="AL27">
        <v>13</v>
      </c>
      <c r="AM27">
        <v>36</v>
      </c>
      <c r="AN27">
        <v>64</v>
      </c>
      <c r="AO27">
        <v>0.72</v>
      </c>
      <c r="AP27">
        <v>1.59</v>
      </c>
      <c r="AQ27">
        <v>2.34</v>
      </c>
      <c r="AR27">
        <v>17</v>
      </c>
      <c r="AS27">
        <v>75</v>
      </c>
      <c r="AT27">
        <v>42</v>
      </c>
      <c r="AU27">
        <v>17</v>
      </c>
      <c r="AV27">
        <v>0</v>
      </c>
      <c r="AW27">
        <v>75</v>
      </c>
      <c r="AX27">
        <v>75</v>
      </c>
      <c r="AY27">
        <v>17</v>
      </c>
      <c r="AZ27">
        <v>67</v>
      </c>
      <c r="BA27">
        <v>6.33</v>
      </c>
      <c r="BB27">
        <v>5.17</v>
      </c>
      <c r="BC27">
        <v>3.1</v>
      </c>
      <c r="BD27">
        <v>3.2</v>
      </c>
      <c r="BE27">
        <v>2.25</v>
      </c>
      <c r="BF27">
        <v>2.650836320191156E-2</v>
      </c>
      <c r="BG27">
        <v>0.29607228195937874</v>
      </c>
      <c r="BH27">
        <v>0.28599163679808842</v>
      </c>
      <c r="BI27">
        <v>0.41793608124253284</v>
      </c>
      <c r="BJ27">
        <v>0.3</v>
      </c>
      <c r="BK27">
        <v>1.37</v>
      </c>
      <c r="BL27">
        <v>2.15</v>
      </c>
      <c r="BM27">
        <v>3.95</v>
      </c>
      <c r="BN27">
        <v>0</v>
      </c>
      <c r="BO27">
        <v>1.95</v>
      </c>
      <c r="BP27">
        <v>1.87</v>
      </c>
      <c r="BQ27" t="s">
        <v>1849</v>
      </c>
      <c r="BR27">
        <v>2.5726407816919519</v>
      </c>
      <c r="BS27">
        <v>1.1805091283106199</v>
      </c>
      <c r="BT27">
        <v>1.3921316533813319</v>
      </c>
      <c r="BU27">
        <v>0.5209673269873939</v>
      </c>
      <c r="BV27">
        <v>0.61847182917417032</v>
      </c>
      <c r="BW27">
        <v>11.149200710479571</v>
      </c>
      <c r="BX27">
        <v>11.444049733570161</v>
      </c>
      <c r="BY27">
        <v>4.5257270693512304</v>
      </c>
      <c r="BZ27">
        <v>4.8465324384787474</v>
      </c>
      <c r="CA27">
        <v>6.6234736411283404</v>
      </c>
      <c r="CB27">
        <v>6.5975172950914134</v>
      </c>
      <c r="CC27">
        <v>12.90081154192967</v>
      </c>
      <c r="CD27">
        <v>13.00360685302074</v>
      </c>
      <c r="CE27">
        <v>1.7502145922746779</v>
      </c>
      <c r="CF27">
        <v>1.831402831402831</v>
      </c>
      <c r="CG27">
        <v>9.6525096525096526E-2</v>
      </c>
      <c r="CH27">
        <v>0.1244101244101244</v>
      </c>
    </row>
    <row r="28" spans="1:86" x14ac:dyDescent="0.45">
      <c r="A28">
        <v>1535767560</v>
      </c>
      <c r="B28" s="5">
        <v>43366</v>
      </c>
      <c r="C28" t="s">
        <v>64</v>
      </c>
      <c r="D28" t="s">
        <v>65</v>
      </c>
      <c r="E28" t="s">
        <v>676</v>
      </c>
      <c r="F28" t="s">
        <v>660</v>
      </c>
      <c r="G28" t="s">
        <v>65</v>
      </c>
      <c r="H28">
        <v>8</v>
      </c>
      <c r="I28">
        <v>1.5</v>
      </c>
      <c r="J28">
        <v>0</v>
      </c>
      <c r="K28">
        <v>1.72</v>
      </c>
      <c r="L28">
        <v>0.94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86</v>
      </c>
      <c r="U28">
        <v>6</v>
      </c>
      <c r="V28">
        <v>3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20</v>
      </c>
      <c r="AF28">
        <v>22</v>
      </c>
      <c r="AG28">
        <v>4</v>
      </c>
      <c r="AH28">
        <v>6</v>
      </c>
      <c r="AI28">
        <v>16</v>
      </c>
      <c r="AJ28">
        <v>16</v>
      </c>
      <c r="AK28">
        <v>9</v>
      </c>
      <c r="AL28">
        <v>12</v>
      </c>
      <c r="AM28">
        <v>51</v>
      </c>
      <c r="AN28">
        <v>49</v>
      </c>
      <c r="AO28">
        <v>1.99</v>
      </c>
      <c r="AP28">
        <v>2.21</v>
      </c>
      <c r="AQ28">
        <v>3.38</v>
      </c>
      <c r="AR28">
        <v>84</v>
      </c>
      <c r="AS28">
        <v>84</v>
      </c>
      <c r="AT28">
        <v>59</v>
      </c>
      <c r="AU28">
        <v>29</v>
      </c>
      <c r="AV28">
        <v>17</v>
      </c>
      <c r="AW28">
        <v>17</v>
      </c>
      <c r="AX28">
        <v>50</v>
      </c>
      <c r="AY28">
        <v>84</v>
      </c>
      <c r="AZ28">
        <v>84</v>
      </c>
      <c r="BA28">
        <v>9.17</v>
      </c>
      <c r="BB28">
        <v>5.25</v>
      </c>
      <c r="BC28">
        <v>1.95</v>
      </c>
      <c r="BD28">
        <v>3.35</v>
      </c>
      <c r="BE28">
        <v>3.75</v>
      </c>
      <c r="BF28">
        <v>2.5998214057915581E-2</v>
      </c>
      <c r="BG28">
        <v>0.48682229876259731</v>
      </c>
      <c r="BH28">
        <v>0.27250924862865156</v>
      </c>
      <c r="BI28">
        <v>0.24066845260875108</v>
      </c>
      <c r="BJ28">
        <v>0.48</v>
      </c>
      <c r="BK28">
        <v>1.28</v>
      </c>
      <c r="BL28">
        <v>1.87</v>
      </c>
      <c r="BM28">
        <v>3.2</v>
      </c>
      <c r="BN28">
        <v>0</v>
      </c>
      <c r="BO28">
        <v>1.8</v>
      </c>
      <c r="BP28">
        <v>2</v>
      </c>
      <c r="BQ28" t="s">
        <v>1829</v>
      </c>
      <c r="BR28">
        <v>2.5271929824561399</v>
      </c>
      <c r="BS28">
        <v>1.510877192982456</v>
      </c>
      <c r="BT28">
        <v>1.0163157894736841</v>
      </c>
      <c r="BU28">
        <v>0.67350877192982461</v>
      </c>
      <c r="BV28">
        <v>0.4442105263157895</v>
      </c>
      <c r="BW28">
        <v>12.80980392156863</v>
      </c>
      <c r="BX28">
        <v>9.6872549019607845</v>
      </c>
      <c r="BY28">
        <v>5.6491169610129957</v>
      </c>
      <c r="BZ28">
        <v>4.1379540153282237</v>
      </c>
      <c r="CA28">
        <v>7.1606869605556343</v>
      </c>
      <c r="CB28">
        <v>5.5493008866325608</v>
      </c>
      <c r="CC28">
        <v>12.9029029029029</v>
      </c>
      <c r="CD28">
        <v>13.75508842175509</v>
      </c>
      <c r="CE28">
        <v>1.5287356321839081</v>
      </c>
      <c r="CF28">
        <v>1.9664750957854411</v>
      </c>
      <c r="CG28">
        <v>8.8441890166028103E-2</v>
      </c>
      <c r="CH28">
        <v>0.13409961685823751</v>
      </c>
    </row>
    <row r="29" spans="1:86" hidden="1" x14ac:dyDescent="0.45">
      <c r="A29">
        <v>1525572000</v>
      </c>
      <c r="B29">
        <v>43373</v>
      </c>
      <c r="C29" t="s">
        <v>64</v>
      </c>
      <c r="D29" t="s">
        <v>65</v>
      </c>
      <c r="E29" t="s">
        <v>704</v>
      </c>
      <c r="F29" t="s">
        <v>676</v>
      </c>
      <c r="G29" t="s">
        <v>65</v>
      </c>
      <c r="H29" t="s">
        <v>65</v>
      </c>
      <c r="I29">
        <v>1.95</v>
      </c>
      <c r="J29">
        <v>1.34</v>
      </c>
      <c r="K29">
        <v>1.9</v>
      </c>
      <c r="L29">
        <v>1.39</v>
      </c>
      <c r="M29">
        <v>1</v>
      </c>
      <c r="N29">
        <v>2</v>
      </c>
      <c r="O29">
        <v>3</v>
      </c>
      <c r="P29">
        <v>2</v>
      </c>
      <c r="Q29">
        <v>0</v>
      </c>
      <c r="R29">
        <v>2</v>
      </c>
      <c r="S29">
        <v>47</v>
      </c>
      <c r="T29" t="s">
        <v>2059</v>
      </c>
      <c r="U29">
        <v>13</v>
      </c>
      <c r="V29">
        <v>4</v>
      </c>
      <c r="W29">
        <v>4</v>
      </c>
      <c r="X29">
        <v>0</v>
      </c>
      <c r="Y29">
        <v>4</v>
      </c>
      <c r="Z29">
        <v>1</v>
      </c>
      <c r="AA29">
        <v>2</v>
      </c>
      <c r="AB29">
        <v>2</v>
      </c>
      <c r="AC29">
        <v>1</v>
      </c>
      <c r="AD29">
        <v>4</v>
      </c>
      <c r="AE29">
        <v>14</v>
      </c>
      <c r="AF29">
        <v>9</v>
      </c>
      <c r="AG29">
        <v>7</v>
      </c>
      <c r="AH29">
        <v>4</v>
      </c>
      <c r="AI29">
        <v>7</v>
      </c>
      <c r="AJ29">
        <v>5</v>
      </c>
      <c r="AK29">
        <v>13</v>
      </c>
      <c r="AL29">
        <v>20</v>
      </c>
      <c r="AM29">
        <v>65</v>
      </c>
      <c r="AN29">
        <v>35</v>
      </c>
      <c r="AO29">
        <v>0</v>
      </c>
      <c r="AP29">
        <v>0</v>
      </c>
      <c r="AQ29">
        <v>2.4</v>
      </c>
      <c r="AR29">
        <v>50</v>
      </c>
      <c r="AS29">
        <v>73</v>
      </c>
      <c r="AT29">
        <v>45</v>
      </c>
      <c r="AU29">
        <v>23</v>
      </c>
      <c r="AV29">
        <v>8</v>
      </c>
      <c r="AW29">
        <v>35</v>
      </c>
      <c r="AX29">
        <v>74</v>
      </c>
      <c r="AY29">
        <v>38</v>
      </c>
      <c r="AZ29">
        <v>67</v>
      </c>
      <c r="BA29">
        <v>9.16</v>
      </c>
      <c r="BB29">
        <v>5.72</v>
      </c>
      <c r="BC29">
        <v>1.72</v>
      </c>
      <c r="BD29">
        <v>3.85</v>
      </c>
      <c r="BE29">
        <v>5.4</v>
      </c>
      <c r="BF29">
        <v>8.7735979208847237E-3</v>
      </c>
      <c r="BG29">
        <v>0.57262175091632461</v>
      </c>
      <c r="BH29">
        <v>0.25096666181937499</v>
      </c>
      <c r="BI29">
        <v>0.17641158726430045</v>
      </c>
      <c r="BJ29">
        <v>0.57999999999999996</v>
      </c>
      <c r="BK29">
        <v>1.32</v>
      </c>
      <c r="BL29">
        <v>2</v>
      </c>
      <c r="BM29">
        <v>3.5</v>
      </c>
      <c r="BN29">
        <v>0</v>
      </c>
      <c r="BO29">
        <v>2</v>
      </c>
      <c r="BP29">
        <v>1.83</v>
      </c>
      <c r="BQ29" t="s">
        <v>1811</v>
      </c>
      <c r="BR29">
        <v>2.6362999299229148</v>
      </c>
      <c r="BS29">
        <v>1.7619715019855171</v>
      </c>
      <c r="BT29">
        <v>0.87432842793739785</v>
      </c>
      <c r="BU29">
        <v>0.78411214953271025</v>
      </c>
      <c r="BV29">
        <v>0.38060747663551397</v>
      </c>
      <c r="BW29">
        <v>14.215499378367181</v>
      </c>
      <c r="BX29">
        <v>8.9523612261806136</v>
      </c>
      <c r="BY29">
        <v>6.3083121289228163</v>
      </c>
      <c r="BZ29">
        <v>3.7757524374735061</v>
      </c>
      <c r="CA29">
        <v>7.9071872494443642</v>
      </c>
      <c r="CB29">
        <v>5.1766087887071075</v>
      </c>
      <c r="CC29">
        <v>12.634239592183521</v>
      </c>
      <c r="CD29">
        <v>13.597706032285471</v>
      </c>
      <c r="CE29">
        <v>1.365400161681487</v>
      </c>
      <c r="CF29">
        <v>1.963621665319321</v>
      </c>
      <c r="CG29">
        <v>7.1544058205335492E-2</v>
      </c>
      <c r="CH29">
        <v>0.1216653193209378</v>
      </c>
    </row>
    <row r="30" spans="1:86" hidden="1" x14ac:dyDescent="0.45">
      <c r="A30">
        <v>1526230800</v>
      </c>
      <c r="B30">
        <v>43380</v>
      </c>
      <c r="C30" t="s">
        <v>64</v>
      </c>
      <c r="D30" t="s">
        <v>65</v>
      </c>
      <c r="E30" t="s">
        <v>705</v>
      </c>
      <c r="F30" t="s">
        <v>676</v>
      </c>
      <c r="G30" t="s">
        <v>65</v>
      </c>
      <c r="H30" t="s">
        <v>65</v>
      </c>
      <c r="I30">
        <v>1.79</v>
      </c>
      <c r="J30">
        <v>1.43</v>
      </c>
      <c r="K30">
        <v>1.76</v>
      </c>
      <c r="L30">
        <v>1.39</v>
      </c>
      <c r="M30">
        <v>4</v>
      </c>
      <c r="N30">
        <v>1</v>
      </c>
      <c r="O30">
        <v>5</v>
      </c>
      <c r="P30">
        <v>2</v>
      </c>
      <c r="Q30">
        <v>2</v>
      </c>
      <c r="R30">
        <v>0</v>
      </c>
      <c r="S30" t="s">
        <v>2068</v>
      </c>
      <c r="T30">
        <v>66</v>
      </c>
      <c r="U30">
        <v>7</v>
      </c>
      <c r="V30">
        <v>1</v>
      </c>
      <c r="W30">
        <v>1</v>
      </c>
      <c r="X30">
        <v>0</v>
      </c>
      <c r="Y30">
        <v>3</v>
      </c>
      <c r="Z30">
        <v>2</v>
      </c>
      <c r="AA30">
        <v>1</v>
      </c>
      <c r="AB30">
        <v>0</v>
      </c>
      <c r="AC30">
        <v>4</v>
      </c>
      <c r="AD30">
        <v>1</v>
      </c>
      <c r="AE30">
        <v>23</v>
      </c>
      <c r="AF30">
        <v>9</v>
      </c>
      <c r="AG30">
        <v>12</v>
      </c>
      <c r="AH30">
        <v>3</v>
      </c>
      <c r="AI30">
        <v>11</v>
      </c>
      <c r="AJ30">
        <v>6</v>
      </c>
      <c r="AK30">
        <v>15</v>
      </c>
      <c r="AL30">
        <v>17</v>
      </c>
      <c r="AM30">
        <v>61</v>
      </c>
      <c r="AN30">
        <v>39</v>
      </c>
      <c r="AO30">
        <v>0</v>
      </c>
      <c r="AP30">
        <v>0</v>
      </c>
      <c r="AQ30">
        <v>2.33</v>
      </c>
      <c r="AR30">
        <v>51</v>
      </c>
      <c r="AS30">
        <v>70</v>
      </c>
      <c r="AT30">
        <v>49</v>
      </c>
      <c r="AU30">
        <v>22</v>
      </c>
      <c r="AV30">
        <v>6</v>
      </c>
      <c r="AW30">
        <v>27</v>
      </c>
      <c r="AX30">
        <v>70</v>
      </c>
      <c r="AY30">
        <v>44</v>
      </c>
      <c r="AZ30">
        <v>71</v>
      </c>
      <c r="BA30">
        <v>10.58</v>
      </c>
      <c r="BB30">
        <v>6.28</v>
      </c>
      <c r="BC30">
        <v>1.9</v>
      </c>
      <c r="BD30">
        <v>3.61</v>
      </c>
      <c r="BE30">
        <v>4.33</v>
      </c>
      <c r="BF30">
        <v>1.1423660646693904E-2</v>
      </c>
      <c r="BG30">
        <v>0.51489212882699031</v>
      </c>
      <c r="BH30">
        <v>0.26558464960261358</v>
      </c>
      <c r="BI30">
        <v>0.21952322157039617</v>
      </c>
      <c r="BJ30">
        <v>0.52</v>
      </c>
      <c r="BK30">
        <v>1.32</v>
      </c>
      <c r="BL30">
        <v>2</v>
      </c>
      <c r="BM30">
        <v>3.6</v>
      </c>
      <c r="BN30">
        <v>0</v>
      </c>
      <c r="BO30">
        <v>2</v>
      </c>
      <c r="BP30">
        <v>1.83</v>
      </c>
      <c r="BQ30" t="s">
        <v>1820</v>
      </c>
      <c r="BR30">
        <v>2.5967403582378576</v>
      </c>
      <c r="BS30">
        <v>1.625948039373891</v>
      </c>
      <c r="BT30">
        <v>0.97079231886396644</v>
      </c>
      <c r="BU30">
        <v>0.71433182698515174</v>
      </c>
      <c r="BV30">
        <v>0.43011620400258233</v>
      </c>
      <c r="BW30">
        <v>13.39951055368614</v>
      </c>
      <c r="BX30">
        <v>9.4252064851636579</v>
      </c>
      <c r="BY30">
        <v>5.7628422023992618</v>
      </c>
      <c r="BZ30">
        <v>3.9375576745616732</v>
      </c>
      <c r="CA30">
        <v>7.636668351286878</v>
      </c>
      <c r="CB30">
        <v>5.4876488106019847</v>
      </c>
      <c r="CC30">
        <v>12.460420531849101</v>
      </c>
      <c r="CD30">
        <v>13.44897959183673</v>
      </c>
      <c r="CE30">
        <v>1.462202380952381</v>
      </c>
      <c r="CF30">
        <v>2.01547619047619</v>
      </c>
      <c r="CG30">
        <v>7.7380952380952384E-2</v>
      </c>
      <c r="CH30">
        <v>0.13754093480202439</v>
      </c>
    </row>
    <row r="31" spans="1:86" x14ac:dyDescent="0.45">
      <c r="A31">
        <v>1537138800</v>
      </c>
      <c r="B31" s="5">
        <v>43394</v>
      </c>
      <c r="C31" t="s">
        <v>64</v>
      </c>
      <c r="D31" t="s">
        <v>65</v>
      </c>
      <c r="E31" t="s">
        <v>677</v>
      </c>
      <c r="F31" t="s">
        <v>676</v>
      </c>
      <c r="G31" t="s">
        <v>65</v>
      </c>
      <c r="H31">
        <v>9</v>
      </c>
      <c r="I31">
        <v>0.25</v>
      </c>
      <c r="J31">
        <v>0</v>
      </c>
      <c r="K31">
        <v>1.06</v>
      </c>
      <c r="L31">
        <v>0.78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T31">
        <v>56</v>
      </c>
      <c r="U31">
        <v>4</v>
      </c>
      <c r="V31">
        <v>4</v>
      </c>
      <c r="W31">
        <v>2</v>
      </c>
      <c r="X31">
        <v>1</v>
      </c>
      <c r="Y31">
        <v>3</v>
      </c>
      <c r="Z31">
        <v>1</v>
      </c>
      <c r="AA31">
        <v>3</v>
      </c>
      <c r="AB31">
        <v>0</v>
      </c>
      <c r="AC31">
        <v>3</v>
      </c>
      <c r="AD31">
        <v>1</v>
      </c>
      <c r="AE31">
        <v>11</v>
      </c>
      <c r="AF31">
        <v>7</v>
      </c>
      <c r="AG31">
        <v>4</v>
      </c>
      <c r="AH31">
        <v>5</v>
      </c>
      <c r="AI31">
        <v>7</v>
      </c>
      <c r="AJ31">
        <v>2</v>
      </c>
      <c r="AK31">
        <v>17</v>
      </c>
      <c r="AL31">
        <v>9</v>
      </c>
      <c r="AM31">
        <v>51</v>
      </c>
      <c r="AN31">
        <v>49</v>
      </c>
      <c r="AO31">
        <v>1.25</v>
      </c>
      <c r="AP31">
        <v>0.95</v>
      </c>
      <c r="AQ31">
        <v>1.46</v>
      </c>
      <c r="AR31">
        <v>0</v>
      </c>
      <c r="AS31">
        <v>29</v>
      </c>
      <c r="AT31">
        <v>29</v>
      </c>
      <c r="AU31">
        <v>0</v>
      </c>
      <c r="AV31">
        <v>0</v>
      </c>
      <c r="AW31">
        <v>29</v>
      </c>
      <c r="AX31">
        <v>59</v>
      </c>
      <c r="AY31">
        <v>0</v>
      </c>
      <c r="AZ31">
        <v>59</v>
      </c>
      <c r="BA31">
        <v>9.67</v>
      </c>
      <c r="BB31">
        <v>3.08</v>
      </c>
      <c r="BC31">
        <v>2.4500000000000002</v>
      </c>
      <c r="BD31">
        <v>3.1</v>
      </c>
      <c r="BE31">
        <v>2.9</v>
      </c>
      <c r="BF31">
        <v>2.519049889143643E-2</v>
      </c>
      <c r="BG31">
        <v>0.38297276641468597</v>
      </c>
      <c r="BH31">
        <v>0.29739014626985388</v>
      </c>
      <c r="BI31">
        <v>0.31963708731546014</v>
      </c>
      <c r="BJ31">
        <v>0.38</v>
      </c>
      <c r="BK31">
        <v>1.39</v>
      </c>
      <c r="BL31">
        <v>2.2000000000000002</v>
      </c>
      <c r="BM31">
        <v>4.1500000000000004</v>
      </c>
      <c r="BN31">
        <v>0</v>
      </c>
      <c r="BO31">
        <v>2</v>
      </c>
      <c r="BP31">
        <v>1.8</v>
      </c>
      <c r="BQ31" t="s">
        <v>1806</v>
      </c>
      <c r="BR31">
        <v>2.4900895140664963</v>
      </c>
      <c r="BS31">
        <v>1.330562659846547</v>
      </c>
      <c r="BT31">
        <v>1.1595268542199491</v>
      </c>
      <c r="BU31">
        <v>0.59053607588191415</v>
      </c>
      <c r="BV31">
        <v>0.50069274219332838</v>
      </c>
      <c r="BW31">
        <v>11.79715236686391</v>
      </c>
      <c r="BX31">
        <v>10.317122781065089</v>
      </c>
      <c r="BY31">
        <v>5.0637025966747622</v>
      </c>
      <c r="BZ31">
        <v>4.4674014571268454</v>
      </c>
      <c r="CA31">
        <v>6.7334497701891483</v>
      </c>
      <c r="CB31">
        <v>5.849721323938244</v>
      </c>
      <c r="CC31">
        <v>12.89644194756554</v>
      </c>
      <c r="CD31">
        <v>13.3434456928839</v>
      </c>
      <c r="CE31">
        <v>1.6144382124117971</v>
      </c>
      <c r="CF31">
        <v>1.9032024606477289</v>
      </c>
      <c r="CG31">
        <v>9.372172969060974E-2</v>
      </c>
      <c r="CH31">
        <v>0.11669983716301791</v>
      </c>
    </row>
    <row r="32" spans="1:86" x14ac:dyDescent="0.45">
      <c r="A32">
        <v>1537668360</v>
      </c>
      <c r="B32" s="5">
        <v>43401</v>
      </c>
      <c r="C32" t="s">
        <v>64</v>
      </c>
      <c r="D32" t="s">
        <v>65</v>
      </c>
      <c r="E32" t="s">
        <v>676</v>
      </c>
      <c r="F32" t="s">
        <v>693</v>
      </c>
      <c r="G32" t="s">
        <v>65</v>
      </c>
      <c r="H32">
        <v>10</v>
      </c>
      <c r="I32">
        <v>1.8</v>
      </c>
      <c r="J32">
        <v>1.25</v>
      </c>
      <c r="K32">
        <v>1.72</v>
      </c>
      <c r="L32">
        <v>0.78</v>
      </c>
      <c r="M32">
        <v>1</v>
      </c>
      <c r="N32">
        <v>0</v>
      </c>
      <c r="O32">
        <v>1</v>
      </c>
      <c r="P32">
        <v>0</v>
      </c>
      <c r="Q32">
        <v>0</v>
      </c>
      <c r="R32">
        <v>0</v>
      </c>
      <c r="S32">
        <v>46</v>
      </c>
      <c r="U32">
        <v>8</v>
      </c>
      <c r="V32">
        <v>4</v>
      </c>
      <c r="W32">
        <v>4</v>
      </c>
      <c r="X32">
        <v>0</v>
      </c>
      <c r="Y32">
        <v>1</v>
      </c>
      <c r="Z32">
        <v>2</v>
      </c>
      <c r="AA32">
        <v>2</v>
      </c>
      <c r="AB32">
        <v>2</v>
      </c>
      <c r="AC32">
        <v>1</v>
      </c>
      <c r="AD32">
        <v>2</v>
      </c>
      <c r="AE32">
        <v>15</v>
      </c>
      <c r="AF32">
        <v>13</v>
      </c>
      <c r="AG32">
        <v>3</v>
      </c>
      <c r="AH32">
        <v>5</v>
      </c>
      <c r="AI32">
        <v>12</v>
      </c>
      <c r="AJ32">
        <v>8</v>
      </c>
      <c r="AK32">
        <v>18</v>
      </c>
      <c r="AL32">
        <v>11</v>
      </c>
      <c r="AM32">
        <v>43</v>
      </c>
      <c r="AN32">
        <v>57</v>
      </c>
      <c r="AO32">
        <v>1.41</v>
      </c>
      <c r="AP32">
        <v>1.47</v>
      </c>
      <c r="AQ32">
        <v>2.08</v>
      </c>
      <c r="AR32">
        <v>65</v>
      </c>
      <c r="AS32">
        <v>65</v>
      </c>
      <c r="AT32">
        <v>33</v>
      </c>
      <c r="AU32">
        <v>23</v>
      </c>
      <c r="AV32">
        <v>0</v>
      </c>
      <c r="AW32">
        <v>13</v>
      </c>
      <c r="AX32">
        <v>25</v>
      </c>
      <c r="AY32">
        <v>40</v>
      </c>
      <c r="AZ32">
        <v>88</v>
      </c>
      <c r="BA32">
        <v>13.4</v>
      </c>
      <c r="BB32">
        <v>5.0999999999999996</v>
      </c>
      <c r="BC32">
        <v>2.15</v>
      </c>
      <c r="BD32">
        <v>3.25</v>
      </c>
      <c r="BE32">
        <v>3.25</v>
      </c>
      <c r="BF32">
        <v>2.6833631484794267E-2</v>
      </c>
      <c r="BG32">
        <v>0.43828264758497315</v>
      </c>
      <c r="BH32">
        <v>0.28085867620751342</v>
      </c>
      <c r="BI32">
        <v>0.28085867620751342</v>
      </c>
      <c r="BJ32">
        <v>0.44</v>
      </c>
      <c r="BK32">
        <v>1.3</v>
      </c>
      <c r="BL32">
        <v>1.95</v>
      </c>
      <c r="BM32">
        <v>3.4</v>
      </c>
      <c r="BN32">
        <v>0</v>
      </c>
      <c r="BO32">
        <v>1.83</v>
      </c>
      <c r="BP32">
        <v>1.95</v>
      </c>
      <c r="BQ32" t="s">
        <v>1829</v>
      </c>
      <c r="BR32">
        <v>2.4807646356033461</v>
      </c>
      <c r="BS32">
        <v>1.4140979689366791</v>
      </c>
      <c r="BT32">
        <v>1.0666666666666671</v>
      </c>
      <c r="BU32">
        <v>0.62712066905615294</v>
      </c>
      <c r="BV32">
        <v>0.46009557945041818</v>
      </c>
      <c r="BW32">
        <v>12.56969280146722</v>
      </c>
      <c r="BX32">
        <v>9.8695552498853729</v>
      </c>
      <c r="BY32">
        <v>5.2754256787850897</v>
      </c>
      <c r="BZ32">
        <v>4.1279337321675103</v>
      </c>
      <c r="CA32">
        <v>7.2942671226821298</v>
      </c>
      <c r="CB32">
        <v>5.7416215177178627</v>
      </c>
      <c r="CC32">
        <v>12.897246007868549</v>
      </c>
      <c r="CD32">
        <v>13.507058551261281</v>
      </c>
      <c r="CE32">
        <v>1.576522702104098</v>
      </c>
      <c r="CF32">
        <v>1.917165005537099</v>
      </c>
      <c r="CG32">
        <v>8.4385382059800659E-2</v>
      </c>
      <c r="CH32">
        <v>0.1233665559246955</v>
      </c>
    </row>
    <row r="33" spans="1:86" x14ac:dyDescent="0.45">
      <c r="A33">
        <v>1538273160</v>
      </c>
      <c r="B33" s="5">
        <v>43676</v>
      </c>
      <c r="C33" t="s">
        <v>64</v>
      </c>
      <c r="D33" t="s">
        <v>65</v>
      </c>
      <c r="E33" t="s">
        <v>704</v>
      </c>
      <c r="F33" t="s">
        <v>676</v>
      </c>
      <c r="G33" t="s">
        <v>65</v>
      </c>
      <c r="H33">
        <v>11</v>
      </c>
      <c r="I33">
        <v>1.75</v>
      </c>
      <c r="J33">
        <v>0.75</v>
      </c>
      <c r="K33">
        <v>2.29</v>
      </c>
      <c r="L33">
        <v>0.78</v>
      </c>
      <c r="M33">
        <v>3</v>
      </c>
      <c r="N33">
        <v>0</v>
      </c>
      <c r="O33">
        <v>3</v>
      </c>
      <c r="P33">
        <v>1</v>
      </c>
      <c r="Q33">
        <v>1</v>
      </c>
      <c r="R33">
        <v>0</v>
      </c>
      <c r="S33" t="s">
        <v>2218</v>
      </c>
      <c r="U33">
        <v>2</v>
      </c>
      <c r="V33">
        <v>6</v>
      </c>
      <c r="W33">
        <v>3</v>
      </c>
      <c r="X33">
        <v>0</v>
      </c>
      <c r="Y33">
        <v>4</v>
      </c>
      <c r="Z33">
        <v>0</v>
      </c>
      <c r="AA33">
        <v>1</v>
      </c>
      <c r="AB33">
        <v>2</v>
      </c>
      <c r="AC33">
        <v>1</v>
      </c>
      <c r="AD33">
        <v>3</v>
      </c>
      <c r="AE33">
        <v>8</v>
      </c>
      <c r="AF33">
        <v>11</v>
      </c>
      <c r="AG33">
        <v>4</v>
      </c>
      <c r="AH33">
        <v>2</v>
      </c>
      <c r="AI33">
        <v>4</v>
      </c>
      <c r="AJ33">
        <v>9</v>
      </c>
      <c r="AK33">
        <v>16</v>
      </c>
      <c r="AL33">
        <v>15</v>
      </c>
      <c r="AM33">
        <v>42</v>
      </c>
      <c r="AN33">
        <v>58</v>
      </c>
      <c r="AO33">
        <v>0.91</v>
      </c>
      <c r="AP33">
        <v>1.18</v>
      </c>
      <c r="AQ33">
        <v>2.5</v>
      </c>
      <c r="AR33">
        <v>38</v>
      </c>
      <c r="AS33">
        <v>50</v>
      </c>
      <c r="AT33">
        <v>50</v>
      </c>
      <c r="AU33">
        <v>25</v>
      </c>
      <c r="AV33">
        <v>13</v>
      </c>
      <c r="AW33">
        <v>38</v>
      </c>
      <c r="AX33">
        <v>75</v>
      </c>
      <c r="AY33">
        <v>13</v>
      </c>
      <c r="AZ33">
        <v>75</v>
      </c>
      <c r="BA33">
        <v>12</v>
      </c>
      <c r="BB33">
        <v>4.25</v>
      </c>
      <c r="BC33">
        <v>1.74</v>
      </c>
      <c r="BD33">
        <v>3.6</v>
      </c>
      <c r="BE33">
        <v>4.5999999999999996</v>
      </c>
      <c r="BF33">
        <v>2.3293908601254909E-2</v>
      </c>
      <c r="BG33">
        <v>0.55141873507690597</v>
      </c>
      <c r="BH33">
        <v>0.25448386917652288</v>
      </c>
      <c r="BI33">
        <v>0.1940973957465712</v>
      </c>
      <c r="BJ33">
        <v>0.56000000000000005</v>
      </c>
      <c r="BK33">
        <v>1.27</v>
      </c>
      <c r="BL33">
        <v>1.87</v>
      </c>
      <c r="BM33">
        <v>3.2</v>
      </c>
      <c r="BN33">
        <v>0</v>
      </c>
      <c r="BO33">
        <v>1.87</v>
      </c>
      <c r="BP33">
        <v>1.95</v>
      </c>
      <c r="BQ33" t="s">
        <v>1811</v>
      </c>
      <c r="BR33">
        <v>2.6892488954344627</v>
      </c>
      <c r="BS33">
        <v>1.7546812539448771</v>
      </c>
      <c r="BT33">
        <v>0.93456764148958549</v>
      </c>
      <c r="BU33">
        <v>0.77824531874605507</v>
      </c>
      <c r="BV33">
        <v>0.41237113402061848</v>
      </c>
      <c r="BW33">
        <v>13.77153558052435</v>
      </c>
      <c r="BX33">
        <v>9.0445692883895124</v>
      </c>
      <c r="BY33">
        <v>6.0821292775665396</v>
      </c>
      <c r="BZ33">
        <v>3.8201520912547529</v>
      </c>
      <c r="CA33">
        <v>7.6894063029578108</v>
      </c>
      <c r="CB33">
        <v>5.224417197134759</v>
      </c>
      <c r="CC33">
        <v>12.297605473204101</v>
      </c>
      <c r="CD33">
        <v>13.310908399847969</v>
      </c>
      <c r="CE33">
        <v>1.3713126843657819</v>
      </c>
      <c r="CF33">
        <v>1.9516961651917399</v>
      </c>
      <c r="CG33">
        <v>6.6002949852507375E-2</v>
      </c>
      <c r="CH33">
        <v>0.1297935103244838</v>
      </c>
    </row>
    <row r="34" spans="1:86" x14ac:dyDescent="0.45">
      <c r="A34">
        <v>1538879760</v>
      </c>
      <c r="B34" s="5">
        <v>43680</v>
      </c>
      <c r="C34" t="s">
        <v>64</v>
      </c>
      <c r="D34" t="s">
        <v>65</v>
      </c>
      <c r="E34" t="s">
        <v>676</v>
      </c>
      <c r="F34" t="s">
        <v>683</v>
      </c>
      <c r="G34" t="s">
        <v>65</v>
      </c>
      <c r="H34">
        <v>12</v>
      </c>
      <c r="I34">
        <v>2</v>
      </c>
      <c r="J34">
        <v>1.33</v>
      </c>
      <c r="K34">
        <v>1.72</v>
      </c>
      <c r="L34">
        <v>0.61</v>
      </c>
      <c r="M34">
        <v>1</v>
      </c>
      <c r="N34">
        <v>1</v>
      </c>
      <c r="O34">
        <v>2</v>
      </c>
      <c r="P34">
        <v>1</v>
      </c>
      <c r="Q34">
        <v>1</v>
      </c>
      <c r="R34">
        <v>0</v>
      </c>
      <c r="S34">
        <v>13</v>
      </c>
      <c r="T34">
        <v>62</v>
      </c>
      <c r="U34">
        <v>7</v>
      </c>
      <c r="V34">
        <v>2</v>
      </c>
      <c r="W34">
        <v>1</v>
      </c>
      <c r="X34">
        <v>0</v>
      </c>
      <c r="Y34">
        <v>3</v>
      </c>
      <c r="Z34">
        <v>0</v>
      </c>
      <c r="AA34">
        <v>0</v>
      </c>
      <c r="AB34">
        <v>1</v>
      </c>
      <c r="AC34">
        <v>1</v>
      </c>
      <c r="AD34">
        <v>2</v>
      </c>
      <c r="AE34">
        <v>24</v>
      </c>
      <c r="AF34">
        <v>20</v>
      </c>
      <c r="AG34">
        <v>7</v>
      </c>
      <c r="AH34">
        <v>6</v>
      </c>
      <c r="AI34">
        <v>17</v>
      </c>
      <c r="AJ34">
        <v>14</v>
      </c>
      <c r="AK34">
        <v>18</v>
      </c>
      <c r="AL34">
        <v>14</v>
      </c>
      <c r="AM34">
        <v>45</v>
      </c>
      <c r="AN34">
        <v>55</v>
      </c>
      <c r="AO34">
        <v>2.35</v>
      </c>
      <c r="AP34">
        <v>1.99</v>
      </c>
      <c r="AQ34">
        <v>2.34</v>
      </c>
      <c r="AR34">
        <v>59</v>
      </c>
      <c r="AS34">
        <v>67</v>
      </c>
      <c r="AT34">
        <v>42</v>
      </c>
      <c r="AU34">
        <v>25</v>
      </c>
      <c r="AV34">
        <v>9</v>
      </c>
      <c r="AW34">
        <v>17</v>
      </c>
      <c r="AX34">
        <v>34</v>
      </c>
      <c r="AY34">
        <v>59</v>
      </c>
      <c r="AZ34">
        <v>84</v>
      </c>
      <c r="BA34">
        <v>10.67</v>
      </c>
      <c r="BB34">
        <v>5.66</v>
      </c>
      <c r="BC34">
        <v>1.95</v>
      </c>
      <c r="BD34">
        <v>3.3</v>
      </c>
      <c r="BE34">
        <v>3.85</v>
      </c>
      <c r="BF34">
        <v>2.5197025197025269E-2</v>
      </c>
      <c r="BG34">
        <v>0.48762348762348762</v>
      </c>
      <c r="BH34">
        <v>0.27783327783327777</v>
      </c>
      <c r="BI34">
        <v>0.23454323454323445</v>
      </c>
      <c r="BJ34">
        <v>0.48</v>
      </c>
      <c r="BK34">
        <v>1.3</v>
      </c>
      <c r="BL34">
        <v>1.95</v>
      </c>
      <c r="BM34">
        <v>3.4</v>
      </c>
      <c r="BN34">
        <v>0</v>
      </c>
      <c r="BO34">
        <v>1.87</v>
      </c>
      <c r="BP34">
        <v>1.95</v>
      </c>
      <c r="BQ34" t="s">
        <v>1829</v>
      </c>
      <c r="BR34">
        <v>2.5271929824561399</v>
      </c>
      <c r="BS34">
        <v>1.510877192982456</v>
      </c>
      <c r="BT34">
        <v>1.0163157894736841</v>
      </c>
      <c r="BU34">
        <v>0.67350877192982461</v>
      </c>
      <c r="BV34">
        <v>0.4442105263157895</v>
      </c>
      <c r="BW34">
        <v>12.80980392156863</v>
      </c>
      <c r="BX34">
        <v>9.6872549019607845</v>
      </c>
      <c r="BY34">
        <v>5.6491169610129957</v>
      </c>
      <c r="BZ34">
        <v>4.1379540153282237</v>
      </c>
      <c r="CA34">
        <v>7.1606869605556343</v>
      </c>
      <c r="CB34">
        <v>5.5493008866325608</v>
      </c>
      <c r="CC34">
        <v>12.9029029029029</v>
      </c>
      <c r="CD34">
        <v>13.75508842175509</v>
      </c>
      <c r="CE34">
        <v>1.5287356321839081</v>
      </c>
      <c r="CF34">
        <v>1.9664750957854411</v>
      </c>
      <c r="CG34">
        <v>8.8441890166028103E-2</v>
      </c>
      <c r="CH34">
        <v>0.13409961685823751</v>
      </c>
    </row>
    <row r="35" spans="1:86" x14ac:dyDescent="0.45">
      <c r="A35">
        <v>1540080000</v>
      </c>
      <c r="B35" s="5">
        <v>43694</v>
      </c>
      <c r="C35" t="s">
        <v>64</v>
      </c>
      <c r="D35" t="s">
        <v>65</v>
      </c>
      <c r="E35" t="s">
        <v>694</v>
      </c>
      <c r="F35" t="s">
        <v>676</v>
      </c>
      <c r="G35" t="s">
        <v>65</v>
      </c>
      <c r="H35">
        <v>13</v>
      </c>
      <c r="I35">
        <v>2.2000000000000002</v>
      </c>
      <c r="J35">
        <v>0.6</v>
      </c>
      <c r="K35">
        <v>2.14</v>
      </c>
      <c r="L35">
        <v>0.78</v>
      </c>
      <c r="M35">
        <v>3</v>
      </c>
      <c r="N35">
        <v>0</v>
      </c>
      <c r="O35">
        <v>3</v>
      </c>
      <c r="P35">
        <v>2</v>
      </c>
      <c r="Q35">
        <v>2</v>
      </c>
      <c r="R35">
        <v>0</v>
      </c>
      <c r="S35" t="s">
        <v>2245</v>
      </c>
      <c r="U35">
        <v>2</v>
      </c>
      <c r="V35">
        <v>7</v>
      </c>
      <c r="W35">
        <v>0</v>
      </c>
      <c r="X35">
        <v>0</v>
      </c>
      <c r="Y35">
        <v>2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18</v>
      </c>
      <c r="AF35">
        <v>14</v>
      </c>
      <c r="AG35">
        <v>7</v>
      </c>
      <c r="AH35">
        <v>6</v>
      </c>
      <c r="AI35">
        <v>11</v>
      </c>
      <c r="AJ35">
        <v>8</v>
      </c>
      <c r="AK35">
        <v>10</v>
      </c>
      <c r="AL35">
        <v>12</v>
      </c>
      <c r="AM35">
        <v>43</v>
      </c>
      <c r="AN35">
        <v>57</v>
      </c>
      <c r="AO35">
        <v>1.85</v>
      </c>
      <c r="AP35">
        <v>1.61</v>
      </c>
      <c r="AQ35">
        <v>2.4</v>
      </c>
      <c r="AR35">
        <v>30</v>
      </c>
      <c r="AS35">
        <v>70</v>
      </c>
      <c r="AT35">
        <v>60</v>
      </c>
      <c r="AU35">
        <v>10</v>
      </c>
      <c r="AV35">
        <v>0</v>
      </c>
      <c r="AW35">
        <v>30</v>
      </c>
      <c r="AX35">
        <v>70</v>
      </c>
      <c r="AY35">
        <v>50</v>
      </c>
      <c r="AZ35">
        <v>90</v>
      </c>
      <c r="BA35">
        <v>9.8000000000000007</v>
      </c>
      <c r="BB35">
        <v>5</v>
      </c>
      <c r="BC35">
        <v>1.61</v>
      </c>
      <c r="BD35">
        <v>3.75</v>
      </c>
      <c r="BE35">
        <v>5.35</v>
      </c>
      <c r="BF35">
        <v>2.4900188979831411E-2</v>
      </c>
      <c r="BG35">
        <v>0.59621782344252883</v>
      </c>
      <c r="BH35">
        <v>0.24176647768683526</v>
      </c>
      <c r="BI35">
        <v>0.16201569887063591</v>
      </c>
      <c r="BJ35">
        <v>0.6</v>
      </c>
      <c r="BK35">
        <v>1.27</v>
      </c>
      <c r="BL35">
        <v>1.87</v>
      </c>
      <c r="BM35">
        <v>3.2</v>
      </c>
      <c r="BN35">
        <v>0</v>
      </c>
      <c r="BO35">
        <v>1.95</v>
      </c>
      <c r="BP35">
        <v>1.87</v>
      </c>
      <c r="BQ35" t="s">
        <v>1835</v>
      </c>
      <c r="BR35">
        <v>2.7310090702947849</v>
      </c>
      <c r="BS35">
        <v>1.841836734693878</v>
      </c>
      <c r="BT35">
        <v>0.88917233560090703</v>
      </c>
      <c r="BU35">
        <v>0.804822695035461</v>
      </c>
      <c r="BV35">
        <v>0.38099290780141842</v>
      </c>
      <c r="BW35">
        <v>14.25174825174825</v>
      </c>
      <c r="BX35">
        <v>8.8316683316683324</v>
      </c>
      <c r="BY35">
        <v>6.2901265822784813</v>
      </c>
      <c r="BZ35">
        <v>3.6162025316455702</v>
      </c>
      <c r="CA35">
        <v>7.9616216694697686</v>
      </c>
      <c r="CB35">
        <v>5.2154658000227627</v>
      </c>
      <c r="CC35">
        <v>12.444895886236671</v>
      </c>
      <c r="CD35">
        <v>13.620619603859829</v>
      </c>
      <c r="CE35">
        <v>1.406084017382907</v>
      </c>
      <c r="CF35">
        <v>2.070980202800579</v>
      </c>
      <c r="CG35">
        <v>6.1323032351521013E-2</v>
      </c>
      <c r="CH35">
        <v>0.1313375181071946</v>
      </c>
    </row>
    <row r="36" spans="1:86" x14ac:dyDescent="0.45">
      <c r="A36">
        <v>1540692360</v>
      </c>
      <c r="B36" s="5">
        <v>43701</v>
      </c>
      <c r="C36" t="s">
        <v>64</v>
      </c>
      <c r="D36" t="s">
        <v>65</v>
      </c>
      <c r="E36" t="s">
        <v>676</v>
      </c>
      <c r="F36" t="s">
        <v>682</v>
      </c>
      <c r="G36" t="s">
        <v>65</v>
      </c>
      <c r="H36">
        <v>14</v>
      </c>
      <c r="I36">
        <v>1.86</v>
      </c>
      <c r="J36">
        <v>2</v>
      </c>
      <c r="K36">
        <v>1.72</v>
      </c>
      <c r="L36">
        <v>1.21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T36">
        <v>85</v>
      </c>
      <c r="U36">
        <v>3</v>
      </c>
      <c r="V36">
        <v>5</v>
      </c>
      <c r="W36">
        <v>2</v>
      </c>
      <c r="X36">
        <v>0</v>
      </c>
      <c r="Y36">
        <v>2</v>
      </c>
      <c r="Z36">
        <v>0</v>
      </c>
      <c r="AA36">
        <v>1</v>
      </c>
      <c r="AB36">
        <v>1</v>
      </c>
      <c r="AC36">
        <v>2</v>
      </c>
      <c r="AD36">
        <v>0</v>
      </c>
      <c r="AE36">
        <v>13</v>
      </c>
      <c r="AF36">
        <v>17</v>
      </c>
      <c r="AG36">
        <v>2</v>
      </c>
      <c r="AH36">
        <v>7</v>
      </c>
      <c r="AI36">
        <v>11</v>
      </c>
      <c r="AJ36">
        <v>10</v>
      </c>
      <c r="AK36">
        <v>14</v>
      </c>
      <c r="AL36">
        <v>17</v>
      </c>
      <c r="AM36">
        <v>56</v>
      </c>
      <c r="AN36">
        <v>44</v>
      </c>
      <c r="AO36">
        <v>1.27</v>
      </c>
      <c r="AP36">
        <v>1.83</v>
      </c>
      <c r="AQ36">
        <v>2.2200000000000002</v>
      </c>
      <c r="AR36">
        <v>57</v>
      </c>
      <c r="AS36">
        <v>71</v>
      </c>
      <c r="AT36">
        <v>43</v>
      </c>
      <c r="AU36">
        <v>14</v>
      </c>
      <c r="AV36">
        <v>0</v>
      </c>
      <c r="AW36">
        <v>36</v>
      </c>
      <c r="AX36">
        <v>50</v>
      </c>
      <c r="AY36">
        <v>36</v>
      </c>
      <c r="AZ36">
        <v>79</v>
      </c>
      <c r="BA36">
        <v>10.85</v>
      </c>
      <c r="BB36">
        <v>4.57</v>
      </c>
      <c r="BC36">
        <v>1.69</v>
      </c>
      <c r="BD36">
        <v>3.85</v>
      </c>
      <c r="BE36">
        <v>4.5</v>
      </c>
      <c r="BF36">
        <v>2.4559486097947669E-2</v>
      </c>
      <c r="BG36">
        <v>0.5671564902334133</v>
      </c>
      <c r="BH36">
        <v>0.23518077364231205</v>
      </c>
      <c r="BI36">
        <v>0.19766273612427454</v>
      </c>
      <c r="BJ36">
        <v>0.56000000000000005</v>
      </c>
      <c r="BK36">
        <v>1.25</v>
      </c>
      <c r="BL36">
        <v>1.8</v>
      </c>
      <c r="BM36">
        <v>3.05</v>
      </c>
      <c r="BN36">
        <v>0</v>
      </c>
      <c r="BO36">
        <v>1.83</v>
      </c>
      <c r="BP36">
        <v>1.95</v>
      </c>
      <c r="BQ36" t="s">
        <v>1829</v>
      </c>
      <c r="BR36">
        <v>2.6892488954344627</v>
      </c>
      <c r="BS36">
        <v>1.7546812539448771</v>
      </c>
      <c r="BT36">
        <v>0.93456764148958549</v>
      </c>
      <c r="BU36">
        <v>0.77824531874605507</v>
      </c>
      <c r="BV36">
        <v>0.41237113402061848</v>
      </c>
      <c r="BW36">
        <v>13.77153558052435</v>
      </c>
      <c r="BX36">
        <v>9.0445692883895124</v>
      </c>
      <c r="BY36">
        <v>6.0821292775665396</v>
      </c>
      <c r="BZ36">
        <v>3.8201520912547529</v>
      </c>
      <c r="CA36">
        <v>7.6894063029578108</v>
      </c>
      <c r="CB36">
        <v>5.224417197134759</v>
      </c>
      <c r="CC36">
        <v>12.297605473204101</v>
      </c>
      <c r="CD36">
        <v>13.310908399847969</v>
      </c>
      <c r="CE36">
        <v>1.3713126843657819</v>
      </c>
      <c r="CF36">
        <v>1.9516961651917399</v>
      </c>
      <c r="CG36">
        <v>6.6002949852507375E-2</v>
      </c>
      <c r="CH36">
        <v>0.1297935103244838</v>
      </c>
    </row>
    <row r="37" spans="1:86" x14ac:dyDescent="0.45">
      <c r="A37">
        <v>1564445400</v>
      </c>
      <c r="B37" s="5">
        <v>43709</v>
      </c>
      <c r="C37" t="s">
        <v>64</v>
      </c>
      <c r="D37" t="s">
        <v>65</v>
      </c>
      <c r="E37" t="s">
        <v>2330</v>
      </c>
      <c r="F37" t="s">
        <v>2331</v>
      </c>
      <c r="G37" t="s">
        <v>2332</v>
      </c>
      <c r="H37">
        <v>1</v>
      </c>
      <c r="I37">
        <v>0</v>
      </c>
      <c r="J37">
        <v>0</v>
      </c>
      <c r="K37">
        <v>1.42</v>
      </c>
      <c r="L37">
        <v>1</v>
      </c>
      <c r="M37">
        <v>1</v>
      </c>
      <c r="N37">
        <v>2</v>
      </c>
      <c r="O37">
        <v>3</v>
      </c>
      <c r="P37">
        <v>1</v>
      </c>
      <c r="Q37">
        <v>0</v>
      </c>
      <c r="R37">
        <v>1</v>
      </c>
      <c r="S37">
        <v>55</v>
      </c>
      <c r="T37" t="s">
        <v>2333</v>
      </c>
      <c r="U37">
        <v>2</v>
      </c>
      <c r="V37">
        <v>3</v>
      </c>
      <c r="W37">
        <v>3</v>
      </c>
      <c r="X37">
        <v>0</v>
      </c>
      <c r="Y37">
        <v>0</v>
      </c>
      <c r="Z37">
        <v>0</v>
      </c>
      <c r="AA37">
        <v>1</v>
      </c>
      <c r="AB37">
        <v>2</v>
      </c>
      <c r="AC37">
        <v>0</v>
      </c>
      <c r="AD37">
        <v>0</v>
      </c>
      <c r="AE37">
        <v>13</v>
      </c>
      <c r="AF37">
        <v>6</v>
      </c>
      <c r="AG37">
        <v>5</v>
      </c>
      <c r="AH37">
        <v>4</v>
      </c>
      <c r="AI37">
        <v>8</v>
      </c>
      <c r="AJ37">
        <v>2</v>
      </c>
      <c r="AK37">
        <v>10</v>
      </c>
      <c r="AL37">
        <v>13</v>
      </c>
      <c r="AM37">
        <v>54</v>
      </c>
      <c r="AN37">
        <v>46</v>
      </c>
      <c r="AO37">
        <v>1.86</v>
      </c>
      <c r="AP37">
        <v>1.04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2.15</v>
      </c>
      <c r="BD37">
        <v>3.1</v>
      </c>
      <c r="BE37">
        <v>3.6</v>
      </c>
      <c r="BF37">
        <v>2.1824900669611846E-2</v>
      </c>
      <c r="BG37">
        <v>0.44329137840015559</v>
      </c>
      <c r="BH37">
        <v>0.30075574449167847</v>
      </c>
      <c r="BI37">
        <v>0.25595287710816594</v>
      </c>
      <c r="BJ37">
        <v>0.44</v>
      </c>
      <c r="BK37">
        <v>1.43</v>
      </c>
      <c r="BL37">
        <v>2.2999999999999998</v>
      </c>
      <c r="BM37">
        <v>4.3499999999999996</v>
      </c>
      <c r="BN37">
        <v>8.75</v>
      </c>
      <c r="BO37">
        <v>2</v>
      </c>
      <c r="BP37">
        <v>1.74</v>
      </c>
      <c r="BQ37" t="s">
        <v>2334</v>
      </c>
      <c r="BR37">
        <v>2.4807646356033461</v>
      </c>
      <c r="BS37">
        <v>1.4140979689366791</v>
      </c>
      <c r="BT37">
        <v>1.0666666666666671</v>
      </c>
      <c r="BU37">
        <v>0.62712066905615294</v>
      </c>
      <c r="BV37">
        <v>0.46009557945041818</v>
      </c>
      <c r="BW37">
        <v>12.56969280146722</v>
      </c>
      <c r="BX37">
        <v>9.8695552498853729</v>
      </c>
      <c r="BY37">
        <v>5.2754256787850897</v>
      </c>
      <c r="BZ37">
        <v>4.1279337321675103</v>
      </c>
      <c r="CA37">
        <v>7.2942671226821298</v>
      </c>
      <c r="CB37">
        <v>5.7416215177178627</v>
      </c>
      <c r="CC37">
        <v>12.897246007868549</v>
      </c>
      <c r="CD37">
        <v>13.507058551261281</v>
      </c>
      <c r="CE37">
        <v>1.576522702104098</v>
      </c>
      <c r="CF37">
        <v>1.917165005537099</v>
      </c>
      <c r="CG37">
        <v>8.4385382059800659E-2</v>
      </c>
      <c r="CH37">
        <v>0.1233665559246955</v>
      </c>
    </row>
    <row r="38" spans="1:86" x14ac:dyDescent="0.45">
      <c r="A38">
        <v>1564857000</v>
      </c>
      <c r="B38" s="5">
        <v>43723</v>
      </c>
      <c r="C38" t="s">
        <v>64</v>
      </c>
      <c r="D38" t="s">
        <v>65</v>
      </c>
      <c r="E38" t="s">
        <v>2331</v>
      </c>
      <c r="F38" t="s">
        <v>2310</v>
      </c>
      <c r="G38" t="s">
        <v>2306</v>
      </c>
      <c r="H38">
        <v>2</v>
      </c>
      <c r="I38">
        <v>0</v>
      </c>
      <c r="J38">
        <v>0</v>
      </c>
      <c r="K38">
        <v>2.1800000000000002</v>
      </c>
      <c r="L38">
        <v>0.91</v>
      </c>
      <c r="M38">
        <v>1</v>
      </c>
      <c r="N38">
        <v>0</v>
      </c>
      <c r="O38">
        <v>1</v>
      </c>
      <c r="P38">
        <v>0</v>
      </c>
      <c r="Q38">
        <v>0</v>
      </c>
      <c r="R38">
        <v>0</v>
      </c>
      <c r="S38">
        <v>77</v>
      </c>
      <c r="U38">
        <v>3</v>
      </c>
      <c r="V38">
        <v>4</v>
      </c>
      <c r="W38">
        <v>3</v>
      </c>
      <c r="X38">
        <v>0</v>
      </c>
      <c r="Y38">
        <v>2</v>
      </c>
      <c r="Z38">
        <v>0</v>
      </c>
      <c r="AA38">
        <v>2</v>
      </c>
      <c r="AB38">
        <v>1</v>
      </c>
      <c r="AC38">
        <v>0</v>
      </c>
      <c r="AD38">
        <v>2</v>
      </c>
      <c r="AE38">
        <v>7</v>
      </c>
      <c r="AF38">
        <v>4</v>
      </c>
      <c r="AG38">
        <v>6</v>
      </c>
      <c r="AH38">
        <v>0</v>
      </c>
      <c r="AI38">
        <v>1</v>
      </c>
      <c r="AJ38">
        <v>4</v>
      </c>
      <c r="AK38">
        <v>17</v>
      </c>
      <c r="AL38">
        <v>14</v>
      </c>
      <c r="AM38">
        <v>46</v>
      </c>
      <c r="AN38">
        <v>54</v>
      </c>
      <c r="AO38">
        <v>1.28</v>
      </c>
      <c r="AP38">
        <v>0.57999999999999996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2.15</v>
      </c>
      <c r="BD38">
        <v>2.9</v>
      </c>
      <c r="BE38">
        <v>3.9</v>
      </c>
      <c r="BF38">
        <v>2.211804056230678E-2</v>
      </c>
      <c r="BG38">
        <v>0.44299823850746067</v>
      </c>
      <c r="BH38">
        <v>0.32270954564458981</v>
      </c>
      <c r="BI38">
        <v>0.23429221584794965</v>
      </c>
      <c r="BJ38">
        <v>0.44</v>
      </c>
      <c r="BK38">
        <v>1.62</v>
      </c>
      <c r="BL38">
        <v>2.9</v>
      </c>
      <c r="BM38">
        <v>6.05</v>
      </c>
      <c r="BN38">
        <v>12.5</v>
      </c>
      <c r="BO38">
        <v>2.4</v>
      </c>
      <c r="BP38">
        <v>1.53</v>
      </c>
      <c r="BQ38" t="s">
        <v>2341</v>
      </c>
      <c r="BR38">
        <v>2.4807646356033461</v>
      </c>
      <c r="BS38">
        <v>1.4140979689366791</v>
      </c>
      <c r="BT38">
        <v>1.0666666666666671</v>
      </c>
      <c r="BU38">
        <v>0.62712066905615294</v>
      </c>
      <c r="BV38">
        <v>0.46009557945041818</v>
      </c>
      <c r="BW38">
        <v>12.56969280146722</v>
      </c>
      <c r="BX38">
        <v>9.8695552498853729</v>
      </c>
      <c r="BY38">
        <v>5.2754256787850897</v>
      </c>
      <c r="BZ38">
        <v>4.1279337321675103</v>
      </c>
      <c r="CA38">
        <v>7.2942671226821298</v>
      </c>
      <c r="CB38">
        <v>5.7416215177178627</v>
      </c>
      <c r="CC38">
        <v>12.897246007868549</v>
      </c>
      <c r="CD38">
        <v>13.507058551261281</v>
      </c>
      <c r="CE38">
        <v>1.576522702104098</v>
      </c>
      <c r="CF38">
        <v>1.917165005537099</v>
      </c>
      <c r="CG38">
        <v>8.4385382059800659E-2</v>
      </c>
      <c r="CH38">
        <v>0.1233665559246955</v>
      </c>
    </row>
    <row r="39" spans="1:86" x14ac:dyDescent="0.45">
      <c r="A39">
        <v>1566074700</v>
      </c>
      <c r="B39" s="5">
        <v>43728</v>
      </c>
      <c r="C39" t="s">
        <v>64</v>
      </c>
      <c r="D39" t="s">
        <v>65</v>
      </c>
      <c r="E39" t="s">
        <v>2283</v>
      </c>
      <c r="F39" t="s">
        <v>2331</v>
      </c>
      <c r="G39" t="s">
        <v>2296</v>
      </c>
      <c r="H39">
        <v>3</v>
      </c>
      <c r="I39">
        <v>3</v>
      </c>
      <c r="J39">
        <v>3</v>
      </c>
      <c r="K39">
        <v>1.67</v>
      </c>
      <c r="L39">
        <v>1</v>
      </c>
      <c r="M39">
        <v>2</v>
      </c>
      <c r="N39">
        <v>2</v>
      </c>
      <c r="O39">
        <v>4</v>
      </c>
      <c r="P39">
        <v>4</v>
      </c>
      <c r="Q39">
        <v>2</v>
      </c>
      <c r="R39">
        <v>2</v>
      </c>
      <c r="S39" t="s">
        <v>2373</v>
      </c>
      <c r="T39" t="s">
        <v>2374</v>
      </c>
      <c r="U39">
        <v>6</v>
      </c>
      <c r="V39">
        <v>2</v>
      </c>
      <c r="W39">
        <v>2</v>
      </c>
      <c r="X39">
        <v>0</v>
      </c>
      <c r="Y39">
        <v>2</v>
      </c>
      <c r="Z39">
        <v>0</v>
      </c>
      <c r="AA39">
        <v>2</v>
      </c>
      <c r="AB39">
        <v>0</v>
      </c>
      <c r="AC39">
        <v>2</v>
      </c>
      <c r="AD39">
        <v>0</v>
      </c>
      <c r="AE39">
        <v>20</v>
      </c>
      <c r="AF39">
        <v>9</v>
      </c>
      <c r="AG39">
        <v>7</v>
      </c>
      <c r="AH39">
        <v>4</v>
      </c>
      <c r="AI39">
        <v>13</v>
      </c>
      <c r="AJ39">
        <v>5</v>
      </c>
      <c r="AK39">
        <v>15</v>
      </c>
      <c r="AL39">
        <v>6</v>
      </c>
      <c r="AM39">
        <v>65</v>
      </c>
      <c r="AN39">
        <v>35</v>
      </c>
      <c r="AO39">
        <v>2.37</v>
      </c>
      <c r="AP39">
        <v>1.2</v>
      </c>
      <c r="AQ39">
        <v>4</v>
      </c>
      <c r="AR39">
        <v>100</v>
      </c>
      <c r="AS39">
        <v>100</v>
      </c>
      <c r="AT39">
        <v>100</v>
      </c>
      <c r="AU39">
        <v>50</v>
      </c>
      <c r="AV39">
        <v>50</v>
      </c>
      <c r="AW39">
        <v>0</v>
      </c>
      <c r="AX39">
        <v>100</v>
      </c>
      <c r="AY39">
        <v>100</v>
      </c>
      <c r="AZ39">
        <v>100</v>
      </c>
      <c r="BA39">
        <v>10</v>
      </c>
      <c r="BB39">
        <v>0</v>
      </c>
      <c r="BC39">
        <v>2.1</v>
      </c>
      <c r="BD39">
        <v>2.85</v>
      </c>
      <c r="BE39">
        <v>4.1500000000000004</v>
      </c>
      <c r="BF39">
        <v>2.2677174864873011E-2</v>
      </c>
      <c r="BG39">
        <v>0.45351330132560314</v>
      </c>
      <c r="BH39">
        <v>0.32820001811758309</v>
      </c>
      <c r="BI39">
        <v>0.21828668055681372</v>
      </c>
      <c r="BJ39">
        <v>0.46</v>
      </c>
      <c r="BK39">
        <v>1.59</v>
      </c>
      <c r="BL39">
        <v>2.88</v>
      </c>
      <c r="BM39">
        <v>5.25</v>
      </c>
      <c r="BN39">
        <v>8.9</v>
      </c>
      <c r="BO39">
        <v>2.2200000000000002</v>
      </c>
      <c r="BP39">
        <v>1.62</v>
      </c>
      <c r="BQ39" t="s">
        <v>2288</v>
      </c>
      <c r="BR39">
        <v>2.5405629139072849</v>
      </c>
      <c r="BS39">
        <v>1.4888836329233679</v>
      </c>
      <c r="BT39">
        <v>1.0516792809839171</v>
      </c>
      <c r="BU39">
        <v>0.64581362346263005</v>
      </c>
      <c r="BV39">
        <v>0.45364238410596031</v>
      </c>
      <c r="BW39">
        <v>12.686892177589851</v>
      </c>
      <c r="BX39">
        <v>9.8059196617336148</v>
      </c>
      <c r="BY39">
        <v>5.3198121263877027</v>
      </c>
      <c r="BZ39">
        <v>4.0954312553373189</v>
      </c>
      <c r="CA39">
        <v>7.3670800512021479</v>
      </c>
      <c r="CB39">
        <v>5.710488406396296</v>
      </c>
      <c r="CC39">
        <v>13.0488908033599</v>
      </c>
      <c r="CD39">
        <v>13.714839543398661</v>
      </c>
      <c r="CE39">
        <v>1.567523459812322</v>
      </c>
      <c r="CF39">
        <v>1.951040391676867</v>
      </c>
      <c r="CG39">
        <v>8.3027335781313744E-2</v>
      </c>
      <c r="CH39">
        <v>0.13117095063239501</v>
      </c>
    </row>
    <row r="40" spans="1:86" x14ac:dyDescent="0.45">
      <c r="A40">
        <v>1566679500</v>
      </c>
      <c r="B40" s="5">
        <v>43737</v>
      </c>
      <c r="C40" t="s">
        <v>64</v>
      </c>
      <c r="D40" t="s">
        <v>65</v>
      </c>
      <c r="E40" t="s">
        <v>2331</v>
      </c>
      <c r="F40" t="s">
        <v>2279</v>
      </c>
      <c r="G40" t="s">
        <v>2327</v>
      </c>
      <c r="H40">
        <v>4</v>
      </c>
      <c r="I40">
        <v>3</v>
      </c>
      <c r="J40">
        <v>3</v>
      </c>
      <c r="K40">
        <v>2.1800000000000002</v>
      </c>
      <c r="L40">
        <v>0.67</v>
      </c>
      <c r="M40">
        <v>1</v>
      </c>
      <c r="N40">
        <v>1</v>
      </c>
      <c r="O40">
        <v>2</v>
      </c>
      <c r="P40">
        <v>1</v>
      </c>
      <c r="Q40">
        <v>1</v>
      </c>
      <c r="R40">
        <v>0</v>
      </c>
      <c r="S40">
        <v>33</v>
      </c>
      <c r="T40">
        <v>65</v>
      </c>
      <c r="U40">
        <v>9</v>
      </c>
      <c r="V40">
        <v>3</v>
      </c>
      <c r="W40">
        <v>3</v>
      </c>
      <c r="X40">
        <v>0</v>
      </c>
      <c r="Y40">
        <v>4</v>
      </c>
      <c r="Z40">
        <v>1</v>
      </c>
      <c r="AA40">
        <v>1</v>
      </c>
      <c r="AB40">
        <v>2</v>
      </c>
      <c r="AC40">
        <v>1</v>
      </c>
      <c r="AD40">
        <v>4</v>
      </c>
      <c r="AE40">
        <v>21</v>
      </c>
      <c r="AF40">
        <v>5</v>
      </c>
      <c r="AG40">
        <v>11</v>
      </c>
      <c r="AH40">
        <v>3</v>
      </c>
      <c r="AI40">
        <v>10</v>
      </c>
      <c r="AJ40">
        <v>2</v>
      </c>
      <c r="AK40">
        <v>10</v>
      </c>
      <c r="AL40">
        <v>17</v>
      </c>
      <c r="AM40">
        <v>67</v>
      </c>
      <c r="AN40">
        <v>33</v>
      </c>
      <c r="AO40">
        <v>2.41</v>
      </c>
      <c r="AP40">
        <v>0.73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50</v>
      </c>
      <c r="AY40">
        <v>0</v>
      </c>
      <c r="AZ40">
        <v>50</v>
      </c>
      <c r="BA40">
        <v>9</v>
      </c>
      <c r="BB40">
        <v>6</v>
      </c>
      <c r="BC40">
        <v>1.83</v>
      </c>
      <c r="BD40">
        <v>3.3</v>
      </c>
      <c r="BE40">
        <v>4.5999999999999996</v>
      </c>
      <c r="BF40">
        <v>2.2289898269941027E-2</v>
      </c>
      <c r="BG40">
        <v>0.52415818916175294</v>
      </c>
      <c r="BH40">
        <v>0.28074040476036199</v>
      </c>
      <c r="BI40">
        <v>0.19510140607788509</v>
      </c>
      <c r="BJ40">
        <v>0.52</v>
      </c>
      <c r="BK40">
        <v>1.5</v>
      </c>
      <c r="BL40">
        <v>2.5</v>
      </c>
      <c r="BM40">
        <v>4.95</v>
      </c>
      <c r="BN40">
        <v>10</v>
      </c>
      <c r="BO40">
        <v>2.25</v>
      </c>
      <c r="BP40">
        <v>1.59</v>
      </c>
      <c r="BQ40" t="s">
        <v>2341</v>
      </c>
      <c r="BR40">
        <v>2.5967403582378576</v>
      </c>
      <c r="BS40">
        <v>1.625948039373891</v>
      </c>
      <c r="BT40">
        <v>0.97079231886396644</v>
      </c>
      <c r="BU40">
        <v>0.71433182698515174</v>
      </c>
      <c r="BV40">
        <v>0.43011620400258233</v>
      </c>
      <c r="BW40">
        <v>13.39951055368614</v>
      </c>
      <c r="BX40">
        <v>9.4252064851636579</v>
      </c>
      <c r="BY40">
        <v>5.7628422023992618</v>
      </c>
      <c r="BZ40">
        <v>3.9375576745616732</v>
      </c>
      <c r="CA40">
        <v>7.636668351286878</v>
      </c>
      <c r="CB40">
        <v>5.4876488106019847</v>
      </c>
      <c r="CC40">
        <v>12.460420531849101</v>
      </c>
      <c r="CD40">
        <v>13.44897959183673</v>
      </c>
      <c r="CE40">
        <v>1.462202380952381</v>
      </c>
      <c r="CF40">
        <v>2.01547619047619</v>
      </c>
      <c r="CG40">
        <v>7.7380952380952384E-2</v>
      </c>
      <c r="CH40">
        <v>0.13754093480202439</v>
      </c>
    </row>
    <row r="41" spans="1:86" x14ac:dyDescent="0.45">
      <c r="A41">
        <v>1567346400</v>
      </c>
      <c r="B41" s="5">
        <v>43744</v>
      </c>
      <c r="C41" t="s">
        <v>64</v>
      </c>
      <c r="D41" t="s">
        <v>65</v>
      </c>
      <c r="E41" t="s">
        <v>2278</v>
      </c>
      <c r="F41" t="s">
        <v>2331</v>
      </c>
      <c r="G41" t="s">
        <v>2301</v>
      </c>
      <c r="H41">
        <v>5</v>
      </c>
      <c r="I41">
        <v>1.5</v>
      </c>
      <c r="J41">
        <v>2</v>
      </c>
      <c r="K41">
        <v>1.42</v>
      </c>
      <c r="L41">
        <v>1</v>
      </c>
      <c r="M41">
        <v>1</v>
      </c>
      <c r="N41">
        <v>1</v>
      </c>
      <c r="O41">
        <v>2</v>
      </c>
      <c r="P41">
        <v>2</v>
      </c>
      <c r="Q41">
        <v>1</v>
      </c>
      <c r="R41">
        <v>1</v>
      </c>
      <c r="S41">
        <v>19</v>
      </c>
      <c r="T41">
        <v>41</v>
      </c>
      <c r="U41">
        <v>7</v>
      </c>
      <c r="V41">
        <v>8</v>
      </c>
      <c r="W41">
        <v>3</v>
      </c>
      <c r="X41">
        <v>0</v>
      </c>
      <c r="Y41">
        <v>3</v>
      </c>
      <c r="Z41">
        <v>0</v>
      </c>
      <c r="AA41">
        <v>2</v>
      </c>
      <c r="AB41">
        <v>1</v>
      </c>
      <c r="AC41">
        <v>2</v>
      </c>
      <c r="AD41">
        <v>1</v>
      </c>
      <c r="AE41">
        <v>12</v>
      </c>
      <c r="AF41">
        <v>14</v>
      </c>
      <c r="AG41">
        <v>7</v>
      </c>
      <c r="AH41">
        <v>5</v>
      </c>
      <c r="AI41">
        <v>5</v>
      </c>
      <c r="AJ41">
        <v>9</v>
      </c>
      <c r="AK41">
        <v>10</v>
      </c>
      <c r="AL41">
        <v>11</v>
      </c>
      <c r="AM41">
        <v>43</v>
      </c>
      <c r="AN41">
        <v>57</v>
      </c>
      <c r="AO41">
        <v>1.9</v>
      </c>
      <c r="AP41">
        <v>1.81</v>
      </c>
      <c r="AQ41">
        <v>2.75</v>
      </c>
      <c r="AR41">
        <v>75</v>
      </c>
      <c r="AS41">
        <v>75</v>
      </c>
      <c r="AT41">
        <v>75</v>
      </c>
      <c r="AU41">
        <v>25</v>
      </c>
      <c r="AV41">
        <v>0</v>
      </c>
      <c r="AW41">
        <v>25</v>
      </c>
      <c r="AX41">
        <v>100</v>
      </c>
      <c r="AY41">
        <v>50</v>
      </c>
      <c r="AZ41">
        <v>50</v>
      </c>
      <c r="BA41">
        <v>9</v>
      </c>
      <c r="BB41">
        <v>3</v>
      </c>
      <c r="BC41">
        <v>2.5499999999999998</v>
      </c>
      <c r="BD41">
        <v>2.9</v>
      </c>
      <c r="BE41">
        <v>3</v>
      </c>
      <c r="BF41">
        <v>2.343926076177601E-2</v>
      </c>
      <c r="BG41">
        <v>0.3687176019833221</v>
      </c>
      <c r="BH41">
        <v>0.32138832544512058</v>
      </c>
      <c r="BI41">
        <v>0.30989407257155732</v>
      </c>
      <c r="BJ41">
        <v>0.36</v>
      </c>
      <c r="BK41">
        <v>1.57</v>
      </c>
      <c r="BL41">
        <v>2.75</v>
      </c>
      <c r="BM41">
        <v>5.55</v>
      </c>
      <c r="BN41">
        <v>11.5</v>
      </c>
      <c r="BO41">
        <v>2.2000000000000002</v>
      </c>
      <c r="BP41">
        <v>1.61</v>
      </c>
      <c r="BQ41" t="s">
        <v>2281</v>
      </c>
      <c r="BR41">
        <v>2.5110350525197691</v>
      </c>
      <c r="BS41">
        <v>1.269326094653606</v>
      </c>
      <c r="BT41">
        <v>1.2417089578661631</v>
      </c>
      <c r="BU41">
        <v>0.56586402266288949</v>
      </c>
      <c r="BV41">
        <v>0.55158168083097259</v>
      </c>
      <c r="BW41">
        <v>11.49400826446281</v>
      </c>
      <c r="BX41">
        <v>10.507231404958681</v>
      </c>
      <c r="BY41">
        <v>4.9238790406673623</v>
      </c>
      <c r="BZ41">
        <v>4.6296141814389991</v>
      </c>
      <c r="CA41">
        <v>6.5701292237954476</v>
      </c>
      <c r="CB41">
        <v>5.8776172235196817</v>
      </c>
      <c r="CC41">
        <v>12.798739495798319</v>
      </c>
      <c r="CD41">
        <v>12.98844537815126</v>
      </c>
      <c r="CE41">
        <v>1.604928297313674</v>
      </c>
      <c r="CF41">
        <v>1.791961219955565</v>
      </c>
      <c r="CG41">
        <v>8.887093516461321E-2</v>
      </c>
      <c r="CH41">
        <v>0.11694607150070691</v>
      </c>
    </row>
    <row r="42" spans="1:86" x14ac:dyDescent="0.45">
      <c r="A42">
        <v>1568572200</v>
      </c>
      <c r="B42" s="5">
        <v>43758</v>
      </c>
      <c r="C42" t="s">
        <v>64</v>
      </c>
      <c r="D42" t="s">
        <v>65</v>
      </c>
      <c r="E42" t="s">
        <v>2331</v>
      </c>
      <c r="F42" t="s">
        <v>2304</v>
      </c>
      <c r="G42" t="s">
        <v>2285</v>
      </c>
      <c r="H42">
        <v>6</v>
      </c>
      <c r="I42">
        <v>2</v>
      </c>
      <c r="J42">
        <v>0</v>
      </c>
      <c r="K42">
        <v>2.1800000000000002</v>
      </c>
      <c r="L42">
        <v>1.0900000000000001</v>
      </c>
      <c r="M42">
        <v>1</v>
      </c>
      <c r="N42">
        <v>1</v>
      </c>
      <c r="O42">
        <v>2</v>
      </c>
      <c r="P42">
        <v>0</v>
      </c>
      <c r="Q42">
        <v>0</v>
      </c>
      <c r="R42">
        <v>0</v>
      </c>
      <c r="S42">
        <v>68</v>
      </c>
      <c r="T42">
        <v>66</v>
      </c>
      <c r="U42">
        <v>3</v>
      </c>
      <c r="V42">
        <v>5</v>
      </c>
      <c r="W42">
        <v>0</v>
      </c>
      <c r="X42">
        <v>0</v>
      </c>
      <c r="Y42">
        <v>3</v>
      </c>
      <c r="Z42">
        <v>0</v>
      </c>
      <c r="AA42">
        <v>0</v>
      </c>
      <c r="AB42">
        <v>0</v>
      </c>
      <c r="AC42">
        <v>1</v>
      </c>
      <c r="AD42">
        <v>2</v>
      </c>
      <c r="AE42">
        <v>6</v>
      </c>
      <c r="AF42">
        <v>10</v>
      </c>
      <c r="AG42">
        <v>4</v>
      </c>
      <c r="AH42">
        <v>3</v>
      </c>
      <c r="AI42">
        <v>2</v>
      </c>
      <c r="AJ42">
        <v>7</v>
      </c>
      <c r="AK42">
        <v>13</v>
      </c>
      <c r="AL42">
        <v>15</v>
      </c>
      <c r="AM42">
        <v>53</v>
      </c>
      <c r="AN42">
        <v>47</v>
      </c>
      <c r="AO42">
        <v>1.03</v>
      </c>
      <c r="AP42">
        <v>1.22</v>
      </c>
      <c r="AQ42">
        <v>2.75</v>
      </c>
      <c r="AR42">
        <v>75</v>
      </c>
      <c r="AS42">
        <v>75</v>
      </c>
      <c r="AT42">
        <v>50</v>
      </c>
      <c r="AU42">
        <v>50</v>
      </c>
      <c r="AV42">
        <v>0</v>
      </c>
      <c r="AW42">
        <v>50</v>
      </c>
      <c r="AX42">
        <v>75</v>
      </c>
      <c r="AY42">
        <v>50</v>
      </c>
      <c r="AZ42">
        <v>100</v>
      </c>
      <c r="BA42">
        <v>12</v>
      </c>
      <c r="BB42">
        <v>7</v>
      </c>
      <c r="BC42">
        <v>2.5499999999999998</v>
      </c>
      <c r="BD42">
        <v>2.95</v>
      </c>
      <c r="BE42">
        <v>3</v>
      </c>
      <c r="BF42">
        <v>2.1491082308629689E-2</v>
      </c>
      <c r="BG42">
        <v>0.37066578043646842</v>
      </c>
      <c r="BH42">
        <v>0.31749196853882794</v>
      </c>
      <c r="BI42">
        <v>0.31184225102470364</v>
      </c>
      <c r="BJ42">
        <v>0.38</v>
      </c>
      <c r="BK42">
        <v>1.48</v>
      </c>
      <c r="BL42">
        <v>2.4500000000000002</v>
      </c>
      <c r="BM42">
        <v>4.8</v>
      </c>
      <c r="BN42">
        <v>9.75</v>
      </c>
      <c r="BO42">
        <v>2.0499999999999998</v>
      </c>
      <c r="BP42">
        <v>1.71</v>
      </c>
      <c r="BQ42" t="s">
        <v>2341</v>
      </c>
      <c r="BR42">
        <v>2.4900895140664963</v>
      </c>
      <c r="BS42">
        <v>1.330562659846547</v>
      </c>
      <c r="BT42">
        <v>1.1595268542199491</v>
      </c>
      <c r="BU42">
        <v>0.59053607588191415</v>
      </c>
      <c r="BV42">
        <v>0.50069274219332838</v>
      </c>
      <c r="BW42">
        <v>11.79715236686391</v>
      </c>
      <c r="BX42">
        <v>10.317122781065089</v>
      </c>
      <c r="BY42">
        <v>5.0637025966747622</v>
      </c>
      <c r="BZ42">
        <v>4.4674014571268454</v>
      </c>
      <c r="CA42">
        <v>6.7334497701891483</v>
      </c>
      <c r="CB42">
        <v>5.849721323938244</v>
      </c>
      <c r="CC42">
        <v>12.89644194756554</v>
      </c>
      <c r="CD42">
        <v>13.3434456928839</v>
      </c>
      <c r="CE42">
        <v>1.6144382124117971</v>
      </c>
      <c r="CF42">
        <v>1.9032024606477289</v>
      </c>
      <c r="CG42">
        <v>9.372172969060974E-2</v>
      </c>
      <c r="CH42">
        <v>0.11669983716301791</v>
      </c>
    </row>
    <row r="43" spans="1:86" x14ac:dyDescent="0.45">
      <c r="A43">
        <v>1569016800</v>
      </c>
      <c r="B43" s="5">
        <v>43767</v>
      </c>
      <c r="C43" t="s">
        <v>64</v>
      </c>
      <c r="D43" t="s">
        <v>65</v>
      </c>
      <c r="E43" t="s">
        <v>2274</v>
      </c>
      <c r="F43" t="s">
        <v>2331</v>
      </c>
      <c r="G43" t="s">
        <v>2343</v>
      </c>
      <c r="H43">
        <v>7</v>
      </c>
      <c r="I43">
        <v>1.5</v>
      </c>
      <c r="J43">
        <v>1.67</v>
      </c>
      <c r="K43">
        <v>1.36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U43">
        <v>9</v>
      </c>
      <c r="V43">
        <v>6</v>
      </c>
      <c r="W43">
        <v>1</v>
      </c>
      <c r="X43">
        <v>0</v>
      </c>
      <c r="Y43">
        <v>1</v>
      </c>
      <c r="Z43">
        <v>0</v>
      </c>
      <c r="AA43">
        <v>0</v>
      </c>
      <c r="AB43">
        <v>1</v>
      </c>
      <c r="AC43">
        <v>0</v>
      </c>
      <c r="AD43">
        <v>1</v>
      </c>
      <c r="AE43">
        <v>15</v>
      </c>
      <c r="AF43">
        <v>11</v>
      </c>
      <c r="AG43">
        <v>7</v>
      </c>
      <c r="AH43">
        <v>0</v>
      </c>
      <c r="AI43">
        <v>8</v>
      </c>
      <c r="AJ43">
        <v>11</v>
      </c>
      <c r="AK43">
        <v>15</v>
      </c>
      <c r="AL43">
        <v>15</v>
      </c>
      <c r="AM43">
        <v>35</v>
      </c>
      <c r="AN43">
        <v>65</v>
      </c>
      <c r="AO43">
        <v>1.95</v>
      </c>
      <c r="AP43">
        <v>1.19</v>
      </c>
      <c r="AQ43">
        <v>3</v>
      </c>
      <c r="AR43">
        <v>100</v>
      </c>
      <c r="AS43">
        <v>100</v>
      </c>
      <c r="AT43">
        <v>84</v>
      </c>
      <c r="AU43">
        <v>17</v>
      </c>
      <c r="AV43">
        <v>0</v>
      </c>
      <c r="AW43">
        <v>34</v>
      </c>
      <c r="AX43">
        <v>100</v>
      </c>
      <c r="AY43">
        <v>67</v>
      </c>
      <c r="AZ43">
        <v>67</v>
      </c>
      <c r="BA43">
        <v>9.33</v>
      </c>
      <c r="BB43">
        <v>3.67</v>
      </c>
      <c r="BC43">
        <v>2.7</v>
      </c>
      <c r="BD43">
        <v>3.25</v>
      </c>
      <c r="BE43">
        <v>2.2999999999999998</v>
      </c>
      <c r="BF43">
        <v>3.7615095586110092E-2</v>
      </c>
      <c r="BG43">
        <v>0.33275527478426026</v>
      </c>
      <c r="BH43">
        <v>0.27007721210619762</v>
      </c>
      <c r="BI43">
        <v>0.39716751310954213</v>
      </c>
      <c r="BJ43">
        <v>0.34</v>
      </c>
      <c r="BK43">
        <v>1.31</v>
      </c>
      <c r="BL43">
        <v>2</v>
      </c>
      <c r="BM43">
        <v>3.5</v>
      </c>
      <c r="BN43">
        <v>6.55</v>
      </c>
      <c r="BO43">
        <v>1.8</v>
      </c>
      <c r="BP43">
        <v>1.91</v>
      </c>
      <c r="BQ43" t="s">
        <v>2351</v>
      </c>
      <c r="BR43">
        <v>2.5229727551184897</v>
      </c>
      <c r="BS43">
        <v>1.228921489601805</v>
      </c>
      <c r="BT43">
        <v>1.2940512655166849</v>
      </c>
      <c r="BU43">
        <v>0.53240890035472432</v>
      </c>
      <c r="BV43">
        <v>0.56514027732989358</v>
      </c>
      <c r="BW43">
        <v>11.417888124439131</v>
      </c>
      <c r="BX43">
        <v>10.76308704756207</v>
      </c>
      <c r="BY43">
        <v>4.8317672021824798</v>
      </c>
      <c r="BZ43">
        <v>4.6698999696877843</v>
      </c>
      <c r="CA43">
        <v>6.5861209222566508</v>
      </c>
      <c r="CB43">
        <v>6.093187077874286</v>
      </c>
      <c r="CC43">
        <v>12.685679611650491</v>
      </c>
      <c r="CD43">
        <v>13.02639563106796</v>
      </c>
      <c r="CE43">
        <v>1.6481211768132831</v>
      </c>
      <c r="CF43">
        <v>1.8572676958928049</v>
      </c>
      <c r="CG43">
        <v>9.641712787649287E-2</v>
      </c>
      <c r="CH43">
        <v>0.11302068161957469</v>
      </c>
    </row>
    <row r="44" spans="1:86" x14ac:dyDescent="0.45">
      <c r="A44">
        <v>1569789900</v>
      </c>
      <c r="B44" s="5">
        <v>43771</v>
      </c>
      <c r="C44" t="s">
        <v>64</v>
      </c>
      <c r="D44" t="s">
        <v>65</v>
      </c>
      <c r="E44" t="s">
        <v>2331</v>
      </c>
      <c r="F44" t="s">
        <v>2273</v>
      </c>
      <c r="G44" t="s">
        <v>2388</v>
      </c>
      <c r="H44">
        <v>8</v>
      </c>
      <c r="I44">
        <v>1.67</v>
      </c>
      <c r="J44">
        <v>1.67</v>
      </c>
      <c r="K44">
        <v>2.1800000000000002</v>
      </c>
      <c r="L44">
        <v>1.58</v>
      </c>
      <c r="M44">
        <v>1</v>
      </c>
      <c r="N44">
        <v>1</v>
      </c>
      <c r="O44">
        <v>2</v>
      </c>
      <c r="P44">
        <v>2</v>
      </c>
      <c r="Q44">
        <v>1</v>
      </c>
      <c r="R44">
        <v>1</v>
      </c>
      <c r="S44">
        <v>14</v>
      </c>
      <c r="T44">
        <v>21</v>
      </c>
      <c r="U44">
        <v>7</v>
      </c>
      <c r="V44">
        <v>0</v>
      </c>
      <c r="W44">
        <v>2</v>
      </c>
      <c r="X44">
        <v>0</v>
      </c>
      <c r="Y44">
        <v>2</v>
      </c>
      <c r="Z44">
        <v>0</v>
      </c>
      <c r="AA44">
        <v>1</v>
      </c>
      <c r="AB44">
        <v>1</v>
      </c>
      <c r="AC44">
        <v>2</v>
      </c>
      <c r="AD44">
        <v>0</v>
      </c>
      <c r="AE44">
        <v>24</v>
      </c>
      <c r="AF44">
        <v>5</v>
      </c>
      <c r="AG44">
        <v>8</v>
      </c>
      <c r="AH44">
        <v>2</v>
      </c>
      <c r="AI44">
        <v>16</v>
      </c>
      <c r="AJ44">
        <v>3</v>
      </c>
      <c r="AK44">
        <v>9</v>
      </c>
      <c r="AL44">
        <v>17</v>
      </c>
      <c r="AM44">
        <v>50</v>
      </c>
      <c r="AN44">
        <v>50</v>
      </c>
      <c r="AO44">
        <v>2.76</v>
      </c>
      <c r="AP44">
        <v>0.81</v>
      </c>
      <c r="AQ44">
        <v>2</v>
      </c>
      <c r="AR44">
        <v>67</v>
      </c>
      <c r="AS44">
        <v>67</v>
      </c>
      <c r="AT44">
        <v>34</v>
      </c>
      <c r="AU44">
        <v>17</v>
      </c>
      <c r="AV44">
        <v>0</v>
      </c>
      <c r="AW44">
        <v>17</v>
      </c>
      <c r="AX44">
        <v>50</v>
      </c>
      <c r="AY44">
        <v>50</v>
      </c>
      <c r="AZ44">
        <v>84</v>
      </c>
      <c r="BA44">
        <v>8.67</v>
      </c>
      <c r="BB44">
        <v>5.33</v>
      </c>
      <c r="BC44">
        <v>2.85</v>
      </c>
      <c r="BD44">
        <v>3.05</v>
      </c>
      <c r="BE44">
        <v>2.6</v>
      </c>
      <c r="BF44">
        <v>2.1120476685619078E-2</v>
      </c>
      <c r="BG44">
        <v>0.32975671629683706</v>
      </c>
      <c r="BH44">
        <v>0.30674837577339736</v>
      </c>
      <c r="BI44">
        <v>0.36349490792976552</v>
      </c>
      <c r="BJ44">
        <v>0.32</v>
      </c>
      <c r="BK44">
        <v>1.43</v>
      </c>
      <c r="BL44">
        <v>2.35</v>
      </c>
      <c r="BM44">
        <v>4.45</v>
      </c>
      <c r="BN44">
        <v>9</v>
      </c>
      <c r="BO44">
        <v>2</v>
      </c>
      <c r="BP44">
        <v>1.77</v>
      </c>
      <c r="BQ44" t="s">
        <v>2341</v>
      </c>
      <c r="BR44">
        <v>2.5313454284174597</v>
      </c>
      <c r="BS44">
        <v>1.210167055864918</v>
      </c>
      <c r="BT44">
        <v>1.3211783725525419</v>
      </c>
      <c r="BU44">
        <v>0.53135669362084459</v>
      </c>
      <c r="BV44">
        <v>0.55633423180592989</v>
      </c>
      <c r="BW44">
        <v>11.21109010712035</v>
      </c>
      <c r="BX44">
        <v>11.01700787401575</v>
      </c>
      <c r="BY44">
        <v>4.6792332268370611</v>
      </c>
      <c r="BZ44">
        <v>4.7080804854679013</v>
      </c>
      <c r="CA44">
        <v>6.5318568802832893</v>
      </c>
      <c r="CB44">
        <v>6.3089273885478487</v>
      </c>
      <c r="CC44">
        <v>12.72547770700637</v>
      </c>
      <c r="CD44">
        <v>13.06847133757962</v>
      </c>
      <c r="CE44">
        <v>1.6902356902356901</v>
      </c>
      <c r="CF44">
        <v>1.8050198959289869</v>
      </c>
      <c r="CG44">
        <v>0.105907560453015</v>
      </c>
      <c r="CH44">
        <v>0.1141720232629324</v>
      </c>
    </row>
    <row r="45" spans="1:86" x14ac:dyDescent="0.45">
      <c r="A45">
        <v>1570378500</v>
      </c>
      <c r="B45" s="5">
        <v>43779</v>
      </c>
      <c r="C45" t="s">
        <v>64</v>
      </c>
      <c r="D45" t="s">
        <v>65</v>
      </c>
      <c r="E45" t="s">
        <v>2290</v>
      </c>
      <c r="F45" t="s">
        <v>2331</v>
      </c>
      <c r="G45" t="s">
        <v>2322</v>
      </c>
      <c r="H45">
        <v>9</v>
      </c>
      <c r="I45">
        <v>2.5</v>
      </c>
      <c r="J45">
        <v>1.5</v>
      </c>
      <c r="K45">
        <v>2</v>
      </c>
      <c r="L45">
        <v>1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57</v>
      </c>
      <c r="T45">
        <v>65</v>
      </c>
      <c r="U45">
        <v>9</v>
      </c>
      <c r="V45">
        <v>3</v>
      </c>
      <c r="W45">
        <v>3</v>
      </c>
      <c r="X45">
        <v>0</v>
      </c>
      <c r="Y45">
        <v>2</v>
      </c>
      <c r="Z45">
        <v>0</v>
      </c>
      <c r="AA45">
        <v>0</v>
      </c>
      <c r="AB45">
        <v>3</v>
      </c>
      <c r="AC45">
        <v>0</v>
      </c>
      <c r="AD45">
        <v>2</v>
      </c>
      <c r="AE45">
        <v>16</v>
      </c>
      <c r="AF45">
        <v>8</v>
      </c>
      <c r="AG45">
        <v>6</v>
      </c>
      <c r="AH45">
        <v>3</v>
      </c>
      <c r="AI45">
        <v>10</v>
      </c>
      <c r="AJ45">
        <v>5</v>
      </c>
      <c r="AK45">
        <v>23</v>
      </c>
      <c r="AL45">
        <v>12</v>
      </c>
      <c r="AM45">
        <v>48</v>
      </c>
      <c r="AN45">
        <v>52</v>
      </c>
      <c r="AO45">
        <v>2.06</v>
      </c>
      <c r="AP45">
        <v>1.26</v>
      </c>
      <c r="AQ45">
        <v>2.63</v>
      </c>
      <c r="AR45">
        <v>75</v>
      </c>
      <c r="AS45">
        <v>75</v>
      </c>
      <c r="AT45">
        <v>50</v>
      </c>
      <c r="AU45">
        <v>38</v>
      </c>
      <c r="AV45">
        <v>13</v>
      </c>
      <c r="AW45">
        <v>38</v>
      </c>
      <c r="AX45">
        <v>75</v>
      </c>
      <c r="AY45">
        <v>38</v>
      </c>
      <c r="AZ45">
        <v>50</v>
      </c>
      <c r="BA45">
        <v>11.75</v>
      </c>
      <c r="BB45">
        <v>3.5</v>
      </c>
      <c r="BC45">
        <v>2.15</v>
      </c>
      <c r="BD45">
        <v>3.1</v>
      </c>
      <c r="BE45">
        <v>3.6</v>
      </c>
      <c r="BF45">
        <v>2.1824900669611846E-2</v>
      </c>
      <c r="BG45">
        <v>0.44329137840015559</v>
      </c>
      <c r="BH45">
        <v>0.30075574449167847</v>
      </c>
      <c r="BI45">
        <v>0.25595287710816594</v>
      </c>
      <c r="BJ45">
        <v>0.44</v>
      </c>
      <c r="BK45">
        <v>1.47</v>
      </c>
      <c r="BL45">
        <v>2.4</v>
      </c>
      <c r="BM45">
        <v>4.7</v>
      </c>
      <c r="BN45">
        <v>9.5</v>
      </c>
      <c r="BO45">
        <v>2.0499999999999998</v>
      </c>
      <c r="BP45">
        <v>1.71</v>
      </c>
      <c r="BQ45" t="s">
        <v>2293</v>
      </c>
      <c r="BR45">
        <v>2.4807646356033461</v>
      </c>
      <c r="BS45">
        <v>1.4140979689366791</v>
      </c>
      <c r="BT45">
        <v>1.0666666666666671</v>
      </c>
      <c r="BU45">
        <v>0.62712066905615294</v>
      </c>
      <c r="BV45">
        <v>0.46009557945041818</v>
      </c>
      <c r="BW45">
        <v>12.56969280146722</v>
      </c>
      <c r="BX45">
        <v>9.8695552498853729</v>
      </c>
      <c r="BY45">
        <v>5.2754256787850897</v>
      </c>
      <c r="BZ45">
        <v>4.1279337321675103</v>
      </c>
      <c r="CA45">
        <v>7.2942671226821298</v>
      </c>
      <c r="CB45">
        <v>5.7416215177178627</v>
      </c>
      <c r="CC45">
        <v>12.897246007868549</v>
      </c>
      <c r="CD45">
        <v>13.507058551261281</v>
      </c>
      <c r="CE45">
        <v>1.576522702104098</v>
      </c>
      <c r="CF45">
        <v>1.917165005537099</v>
      </c>
      <c r="CG45">
        <v>8.4385382059800659E-2</v>
      </c>
      <c r="CH45">
        <v>0.1233665559246955</v>
      </c>
    </row>
    <row r="46" spans="1:86" x14ac:dyDescent="0.45">
      <c r="A46">
        <v>1571604300</v>
      </c>
      <c r="B46" s="5">
        <v>43795</v>
      </c>
      <c r="C46" t="s">
        <v>64</v>
      </c>
      <c r="D46" t="s">
        <v>65</v>
      </c>
      <c r="E46" t="s">
        <v>2331</v>
      </c>
      <c r="F46" t="s">
        <v>2311</v>
      </c>
      <c r="G46" t="s">
        <v>2312</v>
      </c>
      <c r="H46">
        <v>10</v>
      </c>
      <c r="I46">
        <v>1.5</v>
      </c>
      <c r="J46">
        <v>1.5</v>
      </c>
      <c r="K46">
        <v>2.1800000000000002</v>
      </c>
      <c r="L46">
        <v>1.67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T46">
        <v>81</v>
      </c>
      <c r="U46">
        <v>5</v>
      </c>
      <c r="V46">
        <v>4</v>
      </c>
      <c r="W46">
        <v>2</v>
      </c>
      <c r="X46">
        <v>0</v>
      </c>
      <c r="Y46">
        <v>1</v>
      </c>
      <c r="Z46">
        <v>0</v>
      </c>
      <c r="AA46">
        <v>1</v>
      </c>
      <c r="AB46">
        <v>1</v>
      </c>
      <c r="AC46">
        <v>0</v>
      </c>
      <c r="AD46">
        <v>1</v>
      </c>
      <c r="AE46">
        <v>11</v>
      </c>
      <c r="AF46">
        <v>13</v>
      </c>
      <c r="AG46">
        <v>4</v>
      </c>
      <c r="AH46">
        <v>8</v>
      </c>
      <c r="AI46">
        <v>7</v>
      </c>
      <c r="AJ46">
        <v>5</v>
      </c>
      <c r="AK46">
        <v>16</v>
      </c>
      <c r="AL46">
        <v>9</v>
      </c>
      <c r="AM46">
        <v>45</v>
      </c>
      <c r="AN46">
        <v>55</v>
      </c>
      <c r="AO46">
        <v>1.46</v>
      </c>
      <c r="AP46">
        <v>1.82</v>
      </c>
      <c r="AQ46">
        <v>2</v>
      </c>
      <c r="AR46">
        <v>63</v>
      </c>
      <c r="AS46">
        <v>63</v>
      </c>
      <c r="AT46">
        <v>25</v>
      </c>
      <c r="AU46">
        <v>13</v>
      </c>
      <c r="AV46">
        <v>0</v>
      </c>
      <c r="AW46">
        <v>13</v>
      </c>
      <c r="AX46">
        <v>50</v>
      </c>
      <c r="AY46">
        <v>38</v>
      </c>
      <c r="AZ46">
        <v>75</v>
      </c>
      <c r="BA46">
        <v>8</v>
      </c>
      <c r="BB46">
        <v>5</v>
      </c>
      <c r="BC46">
        <v>2.5499999999999998</v>
      </c>
      <c r="BD46">
        <v>2.9</v>
      </c>
      <c r="BE46">
        <v>3.05</v>
      </c>
      <c r="BF46">
        <v>2.1617767137003696E-2</v>
      </c>
      <c r="BG46">
        <v>0.37053909560809439</v>
      </c>
      <c r="BH46">
        <v>0.32320981906989288</v>
      </c>
      <c r="BI46">
        <v>0.30625108532201273</v>
      </c>
      <c r="BJ46">
        <v>0.38</v>
      </c>
      <c r="BK46">
        <v>1.56</v>
      </c>
      <c r="BL46">
        <v>2.7</v>
      </c>
      <c r="BM46">
        <v>5.45</v>
      </c>
      <c r="BN46">
        <v>11.25</v>
      </c>
      <c r="BO46">
        <v>2.2000000000000002</v>
      </c>
      <c r="BP46">
        <v>1.62</v>
      </c>
      <c r="BQ46" t="s">
        <v>2341</v>
      </c>
      <c r="BR46">
        <v>2.4900895140664963</v>
      </c>
      <c r="BS46">
        <v>1.330562659846547</v>
      </c>
      <c r="BT46">
        <v>1.1595268542199491</v>
      </c>
      <c r="BU46">
        <v>0.59053607588191415</v>
      </c>
      <c r="BV46">
        <v>0.50069274219332838</v>
      </c>
      <c r="BW46">
        <v>11.79715236686391</v>
      </c>
      <c r="BX46">
        <v>10.317122781065089</v>
      </c>
      <c r="BY46">
        <v>5.0637025966747622</v>
      </c>
      <c r="BZ46">
        <v>4.4674014571268454</v>
      </c>
      <c r="CA46">
        <v>6.7334497701891483</v>
      </c>
      <c r="CB46">
        <v>5.849721323938244</v>
      </c>
      <c r="CC46">
        <v>12.89644194756554</v>
      </c>
      <c r="CD46">
        <v>13.3434456928839</v>
      </c>
      <c r="CE46">
        <v>1.6144382124117971</v>
      </c>
      <c r="CF46">
        <v>1.9032024606477289</v>
      </c>
      <c r="CG46">
        <v>9.372172969060974E-2</v>
      </c>
      <c r="CH46">
        <v>0.11669983716301791</v>
      </c>
    </row>
    <row r="47" spans="1:86" x14ac:dyDescent="0.45">
      <c r="A47">
        <v>1572379200</v>
      </c>
      <c r="B47" s="5">
        <v>43801</v>
      </c>
      <c r="C47" t="s">
        <v>64</v>
      </c>
      <c r="D47" t="s">
        <v>65</v>
      </c>
      <c r="E47" t="s">
        <v>2299</v>
      </c>
      <c r="F47" t="s">
        <v>2331</v>
      </c>
      <c r="G47" t="s">
        <v>2317</v>
      </c>
      <c r="H47">
        <v>11</v>
      </c>
      <c r="I47">
        <v>2</v>
      </c>
      <c r="J47">
        <v>1.4</v>
      </c>
      <c r="K47">
        <v>1.67</v>
      </c>
      <c r="L47">
        <v>1</v>
      </c>
      <c r="M47">
        <v>3</v>
      </c>
      <c r="N47">
        <v>0</v>
      </c>
      <c r="O47">
        <v>3</v>
      </c>
      <c r="P47">
        <v>1</v>
      </c>
      <c r="Q47">
        <v>1</v>
      </c>
      <c r="R47">
        <v>0</v>
      </c>
      <c r="S47" t="s">
        <v>2523</v>
      </c>
      <c r="U47">
        <v>8</v>
      </c>
      <c r="V47">
        <v>11</v>
      </c>
      <c r="W47">
        <v>1</v>
      </c>
      <c r="X47">
        <v>0</v>
      </c>
      <c r="Y47">
        <v>3</v>
      </c>
      <c r="Z47">
        <v>0</v>
      </c>
      <c r="AA47">
        <v>0</v>
      </c>
      <c r="AB47">
        <v>1</v>
      </c>
      <c r="AC47">
        <v>0</v>
      </c>
      <c r="AD47">
        <v>3</v>
      </c>
      <c r="AE47">
        <v>19</v>
      </c>
      <c r="AF47">
        <v>13</v>
      </c>
      <c r="AG47">
        <v>8</v>
      </c>
      <c r="AH47">
        <v>6</v>
      </c>
      <c r="AI47">
        <v>11</v>
      </c>
      <c r="AJ47">
        <v>7</v>
      </c>
      <c r="AK47">
        <v>13</v>
      </c>
      <c r="AL47">
        <v>10</v>
      </c>
      <c r="AM47">
        <v>47</v>
      </c>
      <c r="AN47">
        <v>53</v>
      </c>
      <c r="AO47">
        <v>2.34</v>
      </c>
      <c r="AP47">
        <v>1.92</v>
      </c>
      <c r="AQ47">
        <v>1.7</v>
      </c>
      <c r="AR47">
        <v>40</v>
      </c>
      <c r="AS47">
        <v>50</v>
      </c>
      <c r="AT47">
        <v>30</v>
      </c>
      <c r="AU47">
        <v>10</v>
      </c>
      <c r="AV47">
        <v>0</v>
      </c>
      <c r="AW47">
        <v>20</v>
      </c>
      <c r="AX47">
        <v>60</v>
      </c>
      <c r="AY47">
        <v>30</v>
      </c>
      <c r="AZ47">
        <v>30</v>
      </c>
      <c r="BA47">
        <v>10.8</v>
      </c>
      <c r="BB47">
        <v>4.2</v>
      </c>
      <c r="BC47">
        <v>2.4500000000000002</v>
      </c>
      <c r="BD47">
        <v>2.85</v>
      </c>
      <c r="BE47">
        <v>3.3</v>
      </c>
      <c r="BF47">
        <v>2.0690253772960521E-2</v>
      </c>
      <c r="BG47">
        <v>0.38747301153316188</v>
      </c>
      <c r="BH47">
        <v>0.3301869392094956</v>
      </c>
      <c r="BI47">
        <v>0.28234004925734252</v>
      </c>
      <c r="BJ47">
        <v>0.38</v>
      </c>
      <c r="BK47">
        <v>1.59</v>
      </c>
      <c r="BL47">
        <v>2.85</v>
      </c>
      <c r="BM47">
        <v>5.8</v>
      </c>
      <c r="BN47">
        <v>12</v>
      </c>
      <c r="BO47">
        <v>2.2999999999999998</v>
      </c>
      <c r="BP47">
        <v>1.57</v>
      </c>
      <c r="BQ47" t="s">
        <v>2302</v>
      </c>
      <c r="BR47">
        <v>2.4900895140664963</v>
      </c>
      <c r="BS47">
        <v>1.330562659846547</v>
      </c>
      <c r="BT47">
        <v>1.1595268542199491</v>
      </c>
      <c r="BU47">
        <v>0.59053607588191415</v>
      </c>
      <c r="BV47">
        <v>0.50069274219332838</v>
      </c>
      <c r="BW47">
        <v>11.79715236686391</v>
      </c>
      <c r="BX47">
        <v>10.317122781065089</v>
      </c>
      <c r="BY47">
        <v>5.0637025966747622</v>
      </c>
      <c r="BZ47">
        <v>4.4674014571268454</v>
      </c>
      <c r="CA47">
        <v>6.7334497701891483</v>
      </c>
      <c r="CB47">
        <v>5.849721323938244</v>
      </c>
      <c r="CC47">
        <v>12.89644194756554</v>
      </c>
      <c r="CD47">
        <v>13.3434456928839</v>
      </c>
      <c r="CE47">
        <v>1.6144382124117971</v>
      </c>
      <c r="CF47">
        <v>1.9032024606477289</v>
      </c>
      <c r="CG47">
        <v>9.372172969060974E-2</v>
      </c>
      <c r="CH47">
        <v>0.11669983716301791</v>
      </c>
    </row>
    <row r="48" spans="1:86" x14ac:dyDescent="0.45">
      <c r="A48">
        <v>1572727500</v>
      </c>
      <c r="B48" s="5">
        <v>43807</v>
      </c>
      <c r="C48" t="s">
        <v>64</v>
      </c>
      <c r="D48" t="s">
        <v>65</v>
      </c>
      <c r="E48" t="s">
        <v>2331</v>
      </c>
      <c r="F48" t="s">
        <v>2284</v>
      </c>
      <c r="G48" t="s">
        <v>2327</v>
      </c>
      <c r="H48">
        <v>12</v>
      </c>
      <c r="I48">
        <v>1.2</v>
      </c>
      <c r="J48">
        <v>0</v>
      </c>
      <c r="K48">
        <v>2.1800000000000002</v>
      </c>
      <c r="L48">
        <v>0.75</v>
      </c>
      <c r="M48">
        <v>5</v>
      </c>
      <c r="N48">
        <v>2</v>
      </c>
      <c r="O48">
        <v>7</v>
      </c>
      <c r="P48">
        <v>4</v>
      </c>
      <c r="Q48">
        <v>3</v>
      </c>
      <c r="R48">
        <v>1</v>
      </c>
      <c r="S48" t="s">
        <v>2544</v>
      </c>
      <c r="T48" t="s">
        <v>2545</v>
      </c>
      <c r="U48">
        <v>7</v>
      </c>
      <c r="V48">
        <v>4</v>
      </c>
      <c r="W48">
        <v>1</v>
      </c>
      <c r="X48">
        <v>0</v>
      </c>
      <c r="Y48">
        <v>3</v>
      </c>
      <c r="Z48">
        <v>1</v>
      </c>
      <c r="AA48">
        <v>0</v>
      </c>
      <c r="AB48">
        <v>1</v>
      </c>
      <c r="AC48">
        <v>2</v>
      </c>
      <c r="AD48">
        <v>2</v>
      </c>
      <c r="AE48">
        <v>17</v>
      </c>
      <c r="AF48">
        <v>16</v>
      </c>
      <c r="AG48">
        <v>7</v>
      </c>
      <c r="AH48">
        <v>7</v>
      </c>
      <c r="AI48">
        <v>10</v>
      </c>
      <c r="AJ48">
        <v>9</v>
      </c>
      <c r="AK48">
        <v>9</v>
      </c>
      <c r="AL48">
        <v>15</v>
      </c>
      <c r="AM48">
        <v>51</v>
      </c>
      <c r="AN48">
        <v>49</v>
      </c>
      <c r="AO48">
        <v>2.15</v>
      </c>
      <c r="AP48">
        <v>1.91</v>
      </c>
      <c r="AQ48">
        <v>2.2000000000000002</v>
      </c>
      <c r="AR48">
        <v>60</v>
      </c>
      <c r="AS48">
        <v>60</v>
      </c>
      <c r="AT48">
        <v>30</v>
      </c>
      <c r="AU48">
        <v>20</v>
      </c>
      <c r="AV48">
        <v>10</v>
      </c>
      <c r="AW48">
        <v>30</v>
      </c>
      <c r="AX48">
        <v>50</v>
      </c>
      <c r="AY48">
        <v>20</v>
      </c>
      <c r="AZ48">
        <v>70</v>
      </c>
      <c r="BA48">
        <v>7.4</v>
      </c>
      <c r="BB48">
        <v>5.6</v>
      </c>
      <c r="BC48">
        <v>2.5</v>
      </c>
      <c r="BD48">
        <v>3.15</v>
      </c>
      <c r="BE48">
        <v>2.5499999999999998</v>
      </c>
      <c r="BF48">
        <v>3.6539060068471851E-2</v>
      </c>
      <c r="BG48">
        <v>0.36346093993152817</v>
      </c>
      <c r="BH48">
        <v>0.28092125739184559</v>
      </c>
      <c r="BI48">
        <v>0.35561780267662624</v>
      </c>
      <c r="BJ48">
        <v>0.36</v>
      </c>
      <c r="BK48">
        <v>1.26</v>
      </c>
      <c r="BL48">
        <v>1.83</v>
      </c>
      <c r="BM48">
        <v>3.1</v>
      </c>
      <c r="BN48">
        <v>5.75</v>
      </c>
      <c r="BO48">
        <v>1.67</v>
      </c>
      <c r="BP48">
        <v>2.0499999999999998</v>
      </c>
      <c r="BQ48" t="s">
        <v>2341</v>
      </c>
      <c r="BR48">
        <v>2.5110350525197691</v>
      </c>
      <c r="BS48">
        <v>1.269326094653606</v>
      </c>
      <c r="BT48">
        <v>1.2417089578661631</v>
      </c>
      <c r="BU48">
        <v>0.56586402266288949</v>
      </c>
      <c r="BV48">
        <v>0.55158168083097259</v>
      </c>
      <c r="BW48">
        <v>11.49400826446281</v>
      </c>
      <c r="BX48">
        <v>10.507231404958681</v>
      </c>
      <c r="BY48">
        <v>4.9238790406673623</v>
      </c>
      <c r="BZ48">
        <v>4.6296141814389991</v>
      </c>
      <c r="CA48">
        <v>6.5701292237954476</v>
      </c>
      <c r="CB48">
        <v>5.8776172235196817</v>
      </c>
      <c r="CC48">
        <v>12.798739495798319</v>
      </c>
      <c r="CD48">
        <v>12.98844537815126</v>
      </c>
      <c r="CE48">
        <v>1.604928297313674</v>
      </c>
      <c r="CF48">
        <v>1.791961219955565</v>
      </c>
      <c r="CG48">
        <v>8.887093516461321E-2</v>
      </c>
      <c r="CH48">
        <v>0.11694607150070691</v>
      </c>
    </row>
    <row r="49" spans="1:86" x14ac:dyDescent="0.45">
      <c r="A49">
        <v>1573394400</v>
      </c>
      <c r="B49" s="5">
        <v>43855</v>
      </c>
      <c r="C49" t="s">
        <v>64</v>
      </c>
      <c r="D49" t="s">
        <v>65</v>
      </c>
      <c r="E49" t="s">
        <v>66</v>
      </c>
      <c r="F49" t="s">
        <v>2331</v>
      </c>
      <c r="G49" t="s">
        <v>2408</v>
      </c>
      <c r="H49">
        <v>13</v>
      </c>
      <c r="I49">
        <v>1.67</v>
      </c>
      <c r="J49">
        <v>1.17</v>
      </c>
      <c r="K49">
        <v>1.55</v>
      </c>
      <c r="L49">
        <v>1</v>
      </c>
      <c r="M49">
        <v>0</v>
      </c>
      <c r="N49">
        <v>1</v>
      </c>
      <c r="O49">
        <v>1</v>
      </c>
      <c r="P49">
        <v>0</v>
      </c>
      <c r="Q49">
        <v>0</v>
      </c>
      <c r="R49">
        <v>0</v>
      </c>
      <c r="T49">
        <v>46</v>
      </c>
      <c r="U49">
        <v>9</v>
      </c>
      <c r="V49">
        <v>0</v>
      </c>
      <c r="W49">
        <v>2</v>
      </c>
      <c r="X49">
        <v>0</v>
      </c>
      <c r="Y49">
        <v>3</v>
      </c>
      <c r="Z49">
        <v>0</v>
      </c>
      <c r="AA49">
        <v>0</v>
      </c>
      <c r="AB49">
        <v>2</v>
      </c>
      <c r="AC49">
        <v>1</v>
      </c>
      <c r="AD49">
        <v>2</v>
      </c>
      <c r="AE49">
        <v>11</v>
      </c>
      <c r="AF49">
        <v>7</v>
      </c>
      <c r="AG49">
        <v>3</v>
      </c>
      <c r="AH49">
        <v>4</v>
      </c>
      <c r="AI49">
        <v>8</v>
      </c>
      <c r="AJ49">
        <v>3</v>
      </c>
      <c r="AK49">
        <v>14</v>
      </c>
      <c r="AL49">
        <v>20</v>
      </c>
      <c r="AM49">
        <v>69</v>
      </c>
      <c r="AN49">
        <v>31</v>
      </c>
      <c r="AO49">
        <v>1.7</v>
      </c>
      <c r="AP49">
        <v>1.02</v>
      </c>
      <c r="AQ49">
        <v>2.17</v>
      </c>
      <c r="AR49">
        <v>50</v>
      </c>
      <c r="AS49">
        <v>75</v>
      </c>
      <c r="AT49">
        <v>50</v>
      </c>
      <c r="AU49">
        <v>9</v>
      </c>
      <c r="AV49">
        <v>0</v>
      </c>
      <c r="AW49">
        <v>25</v>
      </c>
      <c r="AX49">
        <v>50</v>
      </c>
      <c r="AY49">
        <v>50</v>
      </c>
      <c r="AZ49">
        <v>67</v>
      </c>
      <c r="BA49">
        <v>12.83</v>
      </c>
      <c r="BB49">
        <v>4.83</v>
      </c>
      <c r="BC49">
        <v>1.35</v>
      </c>
      <c r="BD49">
        <v>4.6500000000000004</v>
      </c>
      <c r="BE49">
        <v>9</v>
      </c>
      <c r="BF49">
        <v>2.2301871764237369E-2</v>
      </c>
      <c r="BG49">
        <v>0.71843886897650333</v>
      </c>
      <c r="BH49">
        <v>0.19275189167662282</v>
      </c>
      <c r="BI49">
        <v>8.8809239346873736E-2</v>
      </c>
      <c r="BJ49">
        <v>0.72</v>
      </c>
      <c r="BK49">
        <v>1.26</v>
      </c>
      <c r="BL49">
        <v>1.83</v>
      </c>
      <c r="BM49">
        <v>3.1</v>
      </c>
      <c r="BN49">
        <v>5.8</v>
      </c>
      <c r="BO49">
        <v>2.15</v>
      </c>
      <c r="BP49">
        <v>1.65</v>
      </c>
      <c r="BQ49" t="s">
        <v>2360</v>
      </c>
      <c r="BR49">
        <v>2.9969924812030078</v>
      </c>
      <c r="BS49">
        <v>2.2436090225563912</v>
      </c>
      <c r="BT49">
        <v>0.75338345864661649</v>
      </c>
      <c r="BU49">
        <v>1.018796992481203</v>
      </c>
      <c r="BV49">
        <v>0.35112781954887218</v>
      </c>
      <c r="BW49">
        <v>16.67069486404834</v>
      </c>
      <c r="BX49">
        <v>8.2024169184290034</v>
      </c>
      <c r="BY49">
        <v>7.274390243902439</v>
      </c>
      <c r="BZ49">
        <v>3.282012195121951</v>
      </c>
      <c r="CA49">
        <v>9.3963046201459015</v>
      </c>
      <c r="CB49">
        <v>4.9204047233070529</v>
      </c>
      <c r="CC49">
        <v>11.79352850539291</v>
      </c>
      <c r="CD49">
        <v>13.348228043143299</v>
      </c>
      <c r="CE49">
        <v>1.2705530642750369</v>
      </c>
      <c r="CF49">
        <v>2.0822122571001489</v>
      </c>
      <c r="CG49">
        <v>5.6801195814648729E-2</v>
      </c>
      <c r="CH49">
        <v>0.12257100149476829</v>
      </c>
    </row>
    <row r="50" spans="1:86" x14ac:dyDescent="0.45">
      <c r="A50">
        <v>1574727000</v>
      </c>
      <c r="B50" s="5">
        <v>43862</v>
      </c>
      <c r="C50" t="s">
        <v>64</v>
      </c>
      <c r="D50" t="s">
        <v>65</v>
      </c>
      <c r="E50" t="s">
        <v>2331</v>
      </c>
      <c r="F50" t="s">
        <v>2300</v>
      </c>
      <c r="G50" t="s">
        <v>2317</v>
      </c>
      <c r="H50">
        <v>14</v>
      </c>
      <c r="I50">
        <v>1.5</v>
      </c>
      <c r="J50">
        <v>0</v>
      </c>
      <c r="K50">
        <v>2.1800000000000002</v>
      </c>
      <c r="L50">
        <v>0.83</v>
      </c>
      <c r="M50">
        <v>5</v>
      </c>
      <c r="N50">
        <v>1</v>
      </c>
      <c r="O50">
        <v>6</v>
      </c>
      <c r="P50">
        <v>2</v>
      </c>
      <c r="Q50">
        <v>1</v>
      </c>
      <c r="R50">
        <v>1</v>
      </c>
      <c r="S50" t="s">
        <v>2591</v>
      </c>
      <c r="T50">
        <v>36</v>
      </c>
      <c r="U50">
        <v>2</v>
      </c>
      <c r="V50">
        <v>3</v>
      </c>
      <c r="W50">
        <v>2</v>
      </c>
      <c r="X50">
        <v>0</v>
      </c>
      <c r="Y50">
        <v>3</v>
      </c>
      <c r="Z50">
        <v>0</v>
      </c>
      <c r="AA50">
        <v>1</v>
      </c>
      <c r="AB50">
        <v>1</v>
      </c>
      <c r="AC50">
        <v>2</v>
      </c>
      <c r="AD50">
        <v>1</v>
      </c>
      <c r="AE50">
        <v>17</v>
      </c>
      <c r="AF50">
        <v>13</v>
      </c>
      <c r="AG50">
        <v>9</v>
      </c>
      <c r="AH50">
        <v>3</v>
      </c>
      <c r="AI50">
        <v>8</v>
      </c>
      <c r="AJ50">
        <v>10</v>
      </c>
      <c r="AK50">
        <v>17</v>
      </c>
      <c r="AL50">
        <v>18</v>
      </c>
      <c r="AM50">
        <v>43</v>
      </c>
      <c r="AN50">
        <v>57</v>
      </c>
      <c r="AO50">
        <v>2.09</v>
      </c>
      <c r="AP50">
        <v>1.5</v>
      </c>
      <c r="AQ50">
        <v>2.5</v>
      </c>
      <c r="AR50">
        <v>50</v>
      </c>
      <c r="AS50">
        <v>75</v>
      </c>
      <c r="AT50">
        <v>25</v>
      </c>
      <c r="AU50">
        <v>17</v>
      </c>
      <c r="AV50">
        <v>17</v>
      </c>
      <c r="AW50">
        <v>33</v>
      </c>
      <c r="AX50">
        <v>75</v>
      </c>
      <c r="AY50">
        <v>25</v>
      </c>
      <c r="AZ50">
        <v>75</v>
      </c>
      <c r="BA50">
        <v>10.5</v>
      </c>
      <c r="BB50">
        <v>4.33</v>
      </c>
      <c r="BC50">
        <v>1.53</v>
      </c>
      <c r="BD50">
        <v>3.75</v>
      </c>
      <c r="BE50">
        <v>6.8</v>
      </c>
      <c r="BF50">
        <v>2.2440087145969494E-2</v>
      </c>
      <c r="BG50">
        <v>0.63115468409586062</v>
      </c>
      <c r="BH50">
        <v>0.24422657952069718</v>
      </c>
      <c r="BI50">
        <v>0.12461873638344227</v>
      </c>
      <c r="BJ50">
        <v>0.64</v>
      </c>
      <c r="BK50">
        <v>1.36</v>
      </c>
      <c r="BL50">
        <v>2.15</v>
      </c>
      <c r="BM50">
        <v>3.9</v>
      </c>
      <c r="BN50">
        <v>7.5</v>
      </c>
      <c r="BO50">
        <v>2.2000000000000002</v>
      </c>
      <c r="BP50">
        <v>1.62</v>
      </c>
      <c r="BQ50" t="s">
        <v>2341</v>
      </c>
      <c r="BR50">
        <v>2.8343749999999996</v>
      </c>
      <c r="BS50">
        <v>1.980803571428571</v>
      </c>
      <c r="BT50">
        <v>0.85357142857142854</v>
      </c>
      <c r="BU50">
        <v>0.8683035714285714</v>
      </c>
      <c r="BV50">
        <v>0.36607142857142849</v>
      </c>
      <c r="BW50">
        <v>15.03980099502488</v>
      </c>
      <c r="BX50">
        <v>8.6326699834162515</v>
      </c>
      <c r="BY50">
        <v>6.5189234650967203</v>
      </c>
      <c r="BZ50">
        <v>3.4507989907485279</v>
      </c>
      <c r="CA50">
        <v>8.5208775299281605</v>
      </c>
      <c r="CB50">
        <v>5.181870992667724</v>
      </c>
      <c r="CC50">
        <v>12.48566610455312</v>
      </c>
      <c r="CD50">
        <v>13.573355817875211</v>
      </c>
      <c r="CE50">
        <v>1.395273023634882</v>
      </c>
      <c r="CF50">
        <v>2.0586797066014668</v>
      </c>
      <c r="CG50">
        <v>6.8459657701711488E-2</v>
      </c>
      <c r="CH50">
        <v>0.12713936430317849</v>
      </c>
    </row>
    <row r="51" spans="1:86" x14ac:dyDescent="0.45">
      <c r="A51">
        <v>1575247500</v>
      </c>
      <c r="B51" s="5">
        <v>43869</v>
      </c>
      <c r="C51" t="s">
        <v>64</v>
      </c>
      <c r="D51" t="s">
        <v>65</v>
      </c>
      <c r="E51" t="s">
        <v>2305</v>
      </c>
      <c r="F51" t="s">
        <v>2331</v>
      </c>
      <c r="G51" t="s">
        <v>2296</v>
      </c>
      <c r="H51">
        <v>15</v>
      </c>
      <c r="I51">
        <v>1.57</v>
      </c>
      <c r="J51">
        <v>1.43</v>
      </c>
      <c r="K51">
        <v>1.45</v>
      </c>
      <c r="L51">
        <v>1</v>
      </c>
      <c r="M51">
        <v>1</v>
      </c>
      <c r="N51">
        <v>1</v>
      </c>
      <c r="O51">
        <v>2</v>
      </c>
      <c r="P51">
        <v>0</v>
      </c>
      <c r="Q51">
        <v>0</v>
      </c>
      <c r="R51">
        <v>0</v>
      </c>
      <c r="S51">
        <v>82</v>
      </c>
      <c r="T51">
        <v>61</v>
      </c>
      <c r="U51">
        <v>5</v>
      </c>
      <c r="V51">
        <v>3</v>
      </c>
      <c r="W51">
        <v>3</v>
      </c>
      <c r="X51">
        <v>0</v>
      </c>
      <c r="Y51">
        <v>3</v>
      </c>
      <c r="Z51">
        <v>0</v>
      </c>
      <c r="AA51">
        <v>1</v>
      </c>
      <c r="AB51">
        <v>2</v>
      </c>
      <c r="AC51">
        <v>1</v>
      </c>
      <c r="AD51">
        <v>2</v>
      </c>
      <c r="AE51">
        <v>13</v>
      </c>
      <c r="AF51">
        <v>9</v>
      </c>
      <c r="AG51">
        <v>8</v>
      </c>
      <c r="AH51">
        <v>6</v>
      </c>
      <c r="AI51">
        <v>5</v>
      </c>
      <c r="AJ51">
        <v>3</v>
      </c>
      <c r="AK51">
        <v>13</v>
      </c>
      <c r="AL51">
        <v>12</v>
      </c>
      <c r="AM51">
        <v>47</v>
      </c>
      <c r="AN51">
        <v>53</v>
      </c>
      <c r="AO51">
        <v>2.04</v>
      </c>
      <c r="AP51">
        <v>1.49</v>
      </c>
      <c r="AQ51">
        <v>1.86</v>
      </c>
      <c r="AR51">
        <v>43</v>
      </c>
      <c r="AS51">
        <v>50</v>
      </c>
      <c r="AT51">
        <v>36</v>
      </c>
      <c r="AU51">
        <v>14</v>
      </c>
      <c r="AV51">
        <v>7</v>
      </c>
      <c r="AW51">
        <v>15</v>
      </c>
      <c r="AX51">
        <v>43</v>
      </c>
      <c r="AY51">
        <v>36</v>
      </c>
      <c r="AZ51">
        <v>57</v>
      </c>
      <c r="BA51">
        <v>10.57</v>
      </c>
      <c r="BB51">
        <v>4.1399999999999997</v>
      </c>
      <c r="BC51">
        <v>2.85</v>
      </c>
      <c r="BD51">
        <v>3</v>
      </c>
      <c r="BE51">
        <v>2.6</v>
      </c>
      <c r="BF51">
        <v>2.2941970310391319E-2</v>
      </c>
      <c r="BG51">
        <v>0.32793522267206482</v>
      </c>
      <c r="BH51">
        <v>0.31039136302294201</v>
      </c>
      <c r="BI51">
        <v>0.36167341430499328</v>
      </c>
      <c r="BJ51">
        <v>0.32</v>
      </c>
      <c r="BK51">
        <v>1.48</v>
      </c>
      <c r="BL51">
        <v>2.4500000000000002</v>
      </c>
      <c r="BM51">
        <v>4.8</v>
      </c>
      <c r="BN51">
        <v>9.75</v>
      </c>
      <c r="BO51">
        <v>2.0499999999999998</v>
      </c>
      <c r="BP51">
        <v>1.69</v>
      </c>
      <c r="BQ51" t="s">
        <v>2344</v>
      </c>
      <c r="BR51">
        <v>2.5313454284174597</v>
      </c>
      <c r="BS51">
        <v>1.210167055864918</v>
      </c>
      <c r="BT51">
        <v>1.3211783725525419</v>
      </c>
      <c r="BU51">
        <v>0.53135669362084459</v>
      </c>
      <c r="BV51">
        <v>0.55633423180592989</v>
      </c>
      <c r="BW51">
        <v>11.21109010712035</v>
      </c>
      <c r="BX51">
        <v>11.01700787401575</v>
      </c>
      <c r="BY51">
        <v>4.6792332268370611</v>
      </c>
      <c r="BZ51">
        <v>4.7080804854679013</v>
      </c>
      <c r="CA51">
        <v>6.5318568802832893</v>
      </c>
      <c r="CB51">
        <v>6.3089273885478487</v>
      </c>
      <c r="CC51">
        <v>12.72547770700637</v>
      </c>
      <c r="CD51">
        <v>13.06847133757962</v>
      </c>
      <c r="CE51">
        <v>1.6902356902356901</v>
      </c>
      <c r="CF51">
        <v>1.8050198959289869</v>
      </c>
      <c r="CG51">
        <v>0.105907560453015</v>
      </c>
      <c r="CH51">
        <v>0.1141720232629324</v>
      </c>
    </row>
    <row r="52" spans="1:86" x14ac:dyDescent="0.45">
      <c r="A52">
        <v>1575844800</v>
      </c>
      <c r="B52" s="5">
        <v>43876</v>
      </c>
      <c r="C52" t="s">
        <v>64</v>
      </c>
      <c r="D52" t="s">
        <v>65</v>
      </c>
      <c r="E52" t="s">
        <v>2331</v>
      </c>
      <c r="F52" t="s">
        <v>2320</v>
      </c>
      <c r="G52" t="s">
        <v>2322</v>
      </c>
      <c r="H52">
        <v>16</v>
      </c>
      <c r="I52">
        <v>1.71</v>
      </c>
      <c r="J52">
        <v>2</v>
      </c>
      <c r="K52">
        <v>2.1800000000000002</v>
      </c>
      <c r="L52">
        <v>2.09</v>
      </c>
      <c r="M52">
        <v>1</v>
      </c>
      <c r="N52">
        <v>0</v>
      </c>
      <c r="O52">
        <v>1</v>
      </c>
      <c r="P52">
        <v>1</v>
      </c>
      <c r="Q52">
        <v>1</v>
      </c>
      <c r="R52">
        <v>0</v>
      </c>
      <c r="S52">
        <v>17</v>
      </c>
      <c r="U52">
        <v>2</v>
      </c>
      <c r="V52">
        <v>7</v>
      </c>
      <c r="W52">
        <v>2</v>
      </c>
      <c r="X52">
        <v>0</v>
      </c>
      <c r="Y52">
        <v>4</v>
      </c>
      <c r="Z52">
        <v>1</v>
      </c>
      <c r="AA52">
        <v>0</v>
      </c>
      <c r="AB52">
        <v>2</v>
      </c>
      <c r="AC52">
        <v>3</v>
      </c>
      <c r="AD52">
        <v>2</v>
      </c>
      <c r="AE52">
        <v>20</v>
      </c>
      <c r="AF52">
        <v>17</v>
      </c>
      <c r="AG52">
        <v>9</v>
      </c>
      <c r="AH52">
        <v>7</v>
      </c>
      <c r="AI52">
        <v>11</v>
      </c>
      <c r="AJ52">
        <v>10</v>
      </c>
      <c r="AK52">
        <v>10</v>
      </c>
      <c r="AL52">
        <v>16</v>
      </c>
      <c r="AM52">
        <v>40</v>
      </c>
      <c r="AN52">
        <v>60</v>
      </c>
      <c r="AO52">
        <v>2.37</v>
      </c>
      <c r="AP52">
        <v>2.08</v>
      </c>
      <c r="AQ52">
        <v>2.15</v>
      </c>
      <c r="AR52">
        <v>43</v>
      </c>
      <c r="AS52">
        <v>57</v>
      </c>
      <c r="AT52">
        <v>22</v>
      </c>
      <c r="AU52">
        <v>15</v>
      </c>
      <c r="AV52">
        <v>15</v>
      </c>
      <c r="AW52">
        <v>36</v>
      </c>
      <c r="AX52">
        <v>64</v>
      </c>
      <c r="AY52">
        <v>22</v>
      </c>
      <c r="AZ52">
        <v>58</v>
      </c>
      <c r="BA52">
        <v>10.43</v>
      </c>
      <c r="BB52">
        <v>6.72</v>
      </c>
      <c r="BC52">
        <v>3.4</v>
      </c>
      <c r="BD52">
        <v>3</v>
      </c>
      <c r="BE52">
        <v>2.2999999999999998</v>
      </c>
      <c r="BF52">
        <v>2.0744529695936393E-2</v>
      </c>
      <c r="BG52">
        <v>0.27337311736288716</v>
      </c>
      <c r="BH52">
        <v>0.31258880363739694</v>
      </c>
      <c r="BI52">
        <v>0.41403807899971584</v>
      </c>
      <c r="BJ52">
        <v>0.28000000000000003</v>
      </c>
      <c r="BK52">
        <v>1.45</v>
      </c>
      <c r="BL52">
        <v>2.4</v>
      </c>
      <c r="BM52">
        <v>4.5999999999999996</v>
      </c>
      <c r="BN52">
        <v>9.25</v>
      </c>
      <c r="BO52">
        <v>2</v>
      </c>
      <c r="BP52">
        <v>1.74</v>
      </c>
      <c r="BQ52" t="s">
        <v>2341</v>
      </c>
      <c r="BR52">
        <v>2.5445607358071678</v>
      </c>
      <c r="BS52">
        <v>1.128766254360926</v>
      </c>
      <c r="BT52">
        <v>1.415794481446242</v>
      </c>
      <c r="BU52">
        <v>0.49635267998731369</v>
      </c>
      <c r="BV52">
        <v>0.61084681255946716</v>
      </c>
      <c r="BW52">
        <v>11.04442036836403</v>
      </c>
      <c r="BX52">
        <v>11.38840736728061</v>
      </c>
      <c r="BY52">
        <v>4.5379574003276897</v>
      </c>
      <c r="BZ52">
        <v>4.8481703986892413</v>
      </c>
      <c r="CA52">
        <v>6.5064629680363399</v>
      </c>
      <c r="CB52">
        <v>6.540236968591369</v>
      </c>
      <c r="CC52">
        <v>13.117582417582421</v>
      </c>
      <c r="CD52">
        <v>13.28241758241758</v>
      </c>
      <c r="CE52">
        <v>1.792592592592593</v>
      </c>
      <c r="CF52">
        <v>1.806980433632998</v>
      </c>
      <c r="CG52">
        <v>0.1047065044949762</v>
      </c>
      <c r="CH52">
        <v>0.1073506081438392</v>
      </c>
    </row>
    <row r="53" spans="1:86" x14ac:dyDescent="0.45">
      <c r="A53">
        <v>1579913100</v>
      </c>
      <c r="B53" s="5">
        <v>43885</v>
      </c>
      <c r="C53" t="s">
        <v>64</v>
      </c>
      <c r="D53" t="s">
        <v>65</v>
      </c>
      <c r="E53" t="s">
        <v>2331</v>
      </c>
      <c r="F53" t="s">
        <v>2321</v>
      </c>
      <c r="G53" t="s">
        <v>2275</v>
      </c>
      <c r="H53">
        <v>17</v>
      </c>
      <c r="I53">
        <v>1.88</v>
      </c>
      <c r="J53">
        <v>0.75</v>
      </c>
      <c r="K53">
        <v>2.1800000000000002</v>
      </c>
      <c r="L53">
        <v>0.75</v>
      </c>
      <c r="M53">
        <v>2</v>
      </c>
      <c r="N53">
        <v>1</v>
      </c>
      <c r="O53">
        <v>3</v>
      </c>
      <c r="P53">
        <v>0</v>
      </c>
      <c r="Q53">
        <v>0</v>
      </c>
      <c r="R53">
        <v>0</v>
      </c>
      <c r="S53" t="s">
        <v>2635</v>
      </c>
      <c r="T53">
        <v>62</v>
      </c>
      <c r="U53">
        <v>4</v>
      </c>
      <c r="V53">
        <v>1</v>
      </c>
      <c r="W53">
        <v>3</v>
      </c>
      <c r="X53">
        <v>0</v>
      </c>
      <c r="Y53">
        <v>4</v>
      </c>
      <c r="Z53">
        <v>0</v>
      </c>
      <c r="AA53">
        <v>2</v>
      </c>
      <c r="AB53">
        <v>1</v>
      </c>
      <c r="AC53">
        <v>1</v>
      </c>
      <c r="AD53">
        <v>3</v>
      </c>
      <c r="AE53">
        <v>11</v>
      </c>
      <c r="AF53">
        <v>13</v>
      </c>
      <c r="AG53">
        <v>2</v>
      </c>
      <c r="AH53">
        <v>6</v>
      </c>
      <c r="AI53">
        <v>9</v>
      </c>
      <c r="AJ53">
        <v>7</v>
      </c>
      <c r="AK53">
        <v>24</v>
      </c>
      <c r="AL53">
        <v>21</v>
      </c>
      <c r="AM53">
        <v>59</v>
      </c>
      <c r="AN53">
        <v>41</v>
      </c>
      <c r="AO53">
        <v>1.38</v>
      </c>
      <c r="AP53">
        <v>1.6</v>
      </c>
      <c r="AQ53">
        <v>2.0699999999999998</v>
      </c>
      <c r="AR53">
        <v>44</v>
      </c>
      <c r="AS53">
        <v>44</v>
      </c>
      <c r="AT53">
        <v>25</v>
      </c>
      <c r="AU53">
        <v>19</v>
      </c>
      <c r="AV53">
        <v>19</v>
      </c>
      <c r="AW53">
        <v>26</v>
      </c>
      <c r="AX53">
        <v>51</v>
      </c>
      <c r="AY53">
        <v>32</v>
      </c>
      <c r="AZ53">
        <v>63</v>
      </c>
      <c r="BA53">
        <v>8</v>
      </c>
      <c r="BB53">
        <v>5.38</v>
      </c>
      <c r="BC53">
        <v>1.65</v>
      </c>
      <c r="BD53">
        <v>3.45</v>
      </c>
      <c r="BE53">
        <v>5.95</v>
      </c>
      <c r="BF53">
        <v>2.1327635138376877E-2</v>
      </c>
      <c r="BG53">
        <v>0.5847329709222292</v>
      </c>
      <c r="BH53">
        <v>0.26852743732539125</v>
      </c>
      <c r="BI53">
        <v>0.14673959175237941</v>
      </c>
      <c r="BJ53">
        <v>0.57999999999999996</v>
      </c>
      <c r="BK53">
        <v>1.45</v>
      </c>
      <c r="BL53">
        <v>2.4</v>
      </c>
      <c r="BM53">
        <v>4.5999999999999996</v>
      </c>
      <c r="BN53">
        <v>9.25</v>
      </c>
      <c r="BO53">
        <v>2.2999999999999998</v>
      </c>
      <c r="BP53">
        <v>1.56</v>
      </c>
      <c r="BQ53" t="s">
        <v>2341</v>
      </c>
      <c r="BR53">
        <v>2.6362999299229148</v>
      </c>
      <c r="BS53">
        <v>1.7619715019855171</v>
      </c>
      <c r="BT53">
        <v>0.87432842793739785</v>
      </c>
      <c r="BU53">
        <v>0.78411214953271025</v>
      </c>
      <c r="BV53">
        <v>0.38060747663551397</v>
      </c>
      <c r="BW53">
        <v>14.215499378367181</v>
      </c>
      <c r="BX53">
        <v>8.9523612261806136</v>
      </c>
      <c r="BY53">
        <v>6.3083121289228163</v>
      </c>
      <c r="BZ53">
        <v>3.7757524374735061</v>
      </c>
      <c r="CA53">
        <v>7.9071872494443642</v>
      </c>
      <c r="CB53">
        <v>5.1766087887071075</v>
      </c>
      <c r="CC53">
        <v>12.634239592183521</v>
      </c>
      <c r="CD53">
        <v>13.597706032285471</v>
      </c>
      <c r="CE53">
        <v>1.365400161681487</v>
      </c>
      <c r="CF53">
        <v>1.963621665319321</v>
      </c>
      <c r="CG53">
        <v>7.1544058205335492E-2</v>
      </c>
      <c r="CH53">
        <v>0.1216653193209378</v>
      </c>
    </row>
    <row r="54" spans="1:86" x14ac:dyDescent="0.45">
      <c r="A54">
        <v>1580589300</v>
      </c>
      <c r="B54" s="5">
        <v>43891</v>
      </c>
      <c r="C54" t="s">
        <v>64</v>
      </c>
      <c r="D54" t="s">
        <v>65</v>
      </c>
      <c r="E54" t="s">
        <v>2316</v>
      </c>
      <c r="F54" t="s">
        <v>2331</v>
      </c>
      <c r="G54" t="s">
        <v>2384</v>
      </c>
      <c r="H54">
        <v>18</v>
      </c>
      <c r="I54">
        <v>1.25</v>
      </c>
      <c r="J54">
        <v>1.38</v>
      </c>
      <c r="K54">
        <v>1.42</v>
      </c>
      <c r="L54">
        <v>1</v>
      </c>
      <c r="M54">
        <v>5</v>
      </c>
      <c r="N54">
        <v>0</v>
      </c>
      <c r="O54">
        <v>5</v>
      </c>
      <c r="P54">
        <v>3</v>
      </c>
      <c r="Q54">
        <v>3</v>
      </c>
      <c r="R54">
        <v>0</v>
      </c>
      <c r="S54" t="s">
        <v>2648</v>
      </c>
      <c r="U54">
        <v>4</v>
      </c>
      <c r="V54">
        <v>7</v>
      </c>
      <c r="W54">
        <v>1</v>
      </c>
      <c r="X54">
        <v>0</v>
      </c>
      <c r="Y54">
        <v>1</v>
      </c>
      <c r="Z54">
        <v>0</v>
      </c>
      <c r="AA54">
        <v>0</v>
      </c>
      <c r="AB54">
        <v>1</v>
      </c>
      <c r="AC54">
        <v>1</v>
      </c>
      <c r="AD54">
        <v>0</v>
      </c>
      <c r="AE54">
        <v>15</v>
      </c>
      <c r="AF54">
        <v>15</v>
      </c>
      <c r="AG54">
        <v>11</v>
      </c>
      <c r="AH54">
        <v>4</v>
      </c>
      <c r="AI54">
        <v>4</v>
      </c>
      <c r="AJ54">
        <v>11</v>
      </c>
      <c r="AK54">
        <v>12</v>
      </c>
      <c r="AL54">
        <v>7</v>
      </c>
      <c r="AM54">
        <v>51</v>
      </c>
      <c r="AN54">
        <v>49</v>
      </c>
      <c r="AO54">
        <v>2.09</v>
      </c>
      <c r="AP54">
        <v>1.81</v>
      </c>
      <c r="AQ54">
        <v>2.57</v>
      </c>
      <c r="AR54">
        <v>63</v>
      </c>
      <c r="AS54">
        <v>75</v>
      </c>
      <c r="AT54">
        <v>51</v>
      </c>
      <c r="AU54">
        <v>26</v>
      </c>
      <c r="AV54">
        <v>13</v>
      </c>
      <c r="AW54">
        <v>25</v>
      </c>
      <c r="AX54">
        <v>63</v>
      </c>
      <c r="AY54">
        <v>57</v>
      </c>
      <c r="AZ54">
        <v>82</v>
      </c>
      <c r="BA54">
        <v>10.88</v>
      </c>
      <c r="BB54">
        <v>6.26</v>
      </c>
      <c r="BC54">
        <v>2.1</v>
      </c>
      <c r="BD54">
        <v>2.95</v>
      </c>
      <c r="BE54">
        <v>4.05</v>
      </c>
      <c r="BF54">
        <v>2.0695702428282486E-2</v>
      </c>
      <c r="BG54">
        <v>0.45549477376219366</v>
      </c>
      <c r="BH54">
        <v>0.31828734841917511</v>
      </c>
      <c r="BI54">
        <v>0.22621787781863112</v>
      </c>
      <c r="BJ54">
        <v>0.46</v>
      </c>
      <c r="BK54">
        <v>1.44</v>
      </c>
      <c r="BL54">
        <v>2.35</v>
      </c>
      <c r="BM54">
        <v>4.5</v>
      </c>
      <c r="BN54">
        <v>9</v>
      </c>
      <c r="BO54">
        <v>2</v>
      </c>
      <c r="BP54">
        <v>1.74</v>
      </c>
      <c r="BQ54" t="s">
        <v>2400</v>
      </c>
      <c r="BR54">
        <v>2.5405629139072849</v>
      </c>
      <c r="BS54">
        <v>1.4888836329233679</v>
      </c>
      <c r="BT54">
        <v>1.0516792809839171</v>
      </c>
      <c r="BU54">
        <v>0.64581362346263005</v>
      </c>
      <c r="BV54">
        <v>0.45364238410596031</v>
      </c>
      <c r="BW54">
        <v>12.686892177589851</v>
      </c>
      <c r="BX54">
        <v>9.8059196617336148</v>
      </c>
      <c r="BY54">
        <v>5.3198121263877027</v>
      </c>
      <c r="BZ54">
        <v>4.0954312553373189</v>
      </c>
      <c r="CA54">
        <v>7.3670800512021479</v>
      </c>
      <c r="CB54">
        <v>5.710488406396296</v>
      </c>
      <c r="CC54">
        <v>13.0488908033599</v>
      </c>
      <c r="CD54">
        <v>13.714839543398661</v>
      </c>
      <c r="CE54">
        <v>1.567523459812322</v>
      </c>
      <c r="CF54">
        <v>1.951040391676867</v>
      </c>
      <c r="CG54">
        <v>8.3027335781313744E-2</v>
      </c>
      <c r="CH54">
        <v>0.13117095063239501</v>
      </c>
    </row>
    <row r="55" spans="1:86" x14ac:dyDescent="0.45">
      <c r="A55">
        <v>1581201600</v>
      </c>
      <c r="B55" s="5">
        <v>43897</v>
      </c>
      <c r="C55" t="s">
        <v>64</v>
      </c>
      <c r="D55" t="s">
        <v>65</v>
      </c>
      <c r="E55" t="s">
        <v>2326</v>
      </c>
      <c r="F55" t="s">
        <v>2331</v>
      </c>
      <c r="G55" t="s">
        <v>2285</v>
      </c>
      <c r="H55">
        <v>19</v>
      </c>
      <c r="I55">
        <v>1</v>
      </c>
      <c r="J55">
        <v>1.22</v>
      </c>
      <c r="K55">
        <v>0.83</v>
      </c>
      <c r="L55">
        <v>1</v>
      </c>
      <c r="M55">
        <v>1</v>
      </c>
      <c r="N55">
        <v>1</v>
      </c>
      <c r="O55">
        <v>2</v>
      </c>
      <c r="P55">
        <v>0</v>
      </c>
      <c r="Q55">
        <v>0</v>
      </c>
      <c r="R55">
        <v>0</v>
      </c>
      <c r="S55">
        <v>88</v>
      </c>
      <c r="T55" t="s">
        <v>77</v>
      </c>
      <c r="U55">
        <v>1</v>
      </c>
      <c r="V55">
        <v>3</v>
      </c>
      <c r="W55">
        <v>2</v>
      </c>
      <c r="X55">
        <v>0</v>
      </c>
      <c r="Y55">
        <v>2</v>
      </c>
      <c r="Z55">
        <v>0</v>
      </c>
      <c r="AA55">
        <v>0</v>
      </c>
      <c r="AB55">
        <v>2</v>
      </c>
      <c r="AC55">
        <v>1</v>
      </c>
      <c r="AD55">
        <v>1</v>
      </c>
      <c r="AE55">
        <v>9</v>
      </c>
      <c r="AF55">
        <v>11</v>
      </c>
      <c r="AG55">
        <v>5</v>
      </c>
      <c r="AH55">
        <v>5</v>
      </c>
      <c r="AI55">
        <v>4</v>
      </c>
      <c r="AJ55">
        <v>6</v>
      </c>
      <c r="AK55">
        <v>11</v>
      </c>
      <c r="AL55">
        <v>12</v>
      </c>
      <c r="AM55">
        <v>36</v>
      </c>
      <c r="AN55">
        <v>64</v>
      </c>
      <c r="AO55">
        <v>1.42</v>
      </c>
      <c r="AP55">
        <v>1.68</v>
      </c>
      <c r="AQ55">
        <v>2.44</v>
      </c>
      <c r="AR55">
        <v>50</v>
      </c>
      <c r="AS55">
        <v>61</v>
      </c>
      <c r="AT55">
        <v>39</v>
      </c>
      <c r="AU55">
        <v>22</v>
      </c>
      <c r="AV55">
        <v>17</v>
      </c>
      <c r="AW55">
        <v>33</v>
      </c>
      <c r="AX55">
        <v>73</v>
      </c>
      <c r="AY55">
        <v>39</v>
      </c>
      <c r="AZ55">
        <v>56</v>
      </c>
      <c r="BA55">
        <v>11.45</v>
      </c>
      <c r="BB55">
        <v>4.78</v>
      </c>
      <c r="BC55">
        <v>2.4</v>
      </c>
      <c r="BD55">
        <v>2.85</v>
      </c>
      <c r="BE55">
        <v>3.35</v>
      </c>
      <c r="BF55">
        <v>2.201710744523E-2</v>
      </c>
      <c r="BG55">
        <v>0.39464955922143669</v>
      </c>
      <c r="BH55">
        <v>0.32886008553722612</v>
      </c>
      <c r="BI55">
        <v>0.27649035524133714</v>
      </c>
      <c r="BJ55">
        <v>0.4</v>
      </c>
      <c r="BK55">
        <v>1.49</v>
      </c>
      <c r="BL55">
        <v>2.5</v>
      </c>
      <c r="BM55">
        <v>4.8499999999999996</v>
      </c>
      <c r="BN55">
        <v>9.75</v>
      </c>
      <c r="BO55">
        <v>2.0499999999999998</v>
      </c>
      <c r="BP55">
        <v>1.71</v>
      </c>
      <c r="BQ55" t="s">
        <v>2356</v>
      </c>
      <c r="BR55">
        <v>2.4956155335383219</v>
      </c>
      <c r="BS55">
        <v>1.344038264434575</v>
      </c>
      <c r="BT55">
        <v>1.1515772691037469</v>
      </c>
      <c r="BU55">
        <v>0.59936225942375587</v>
      </c>
      <c r="BV55">
        <v>0.50723152260562576</v>
      </c>
      <c r="BW55">
        <v>11.99278846153846</v>
      </c>
      <c r="BX55">
        <v>10.0277534965035</v>
      </c>
      <c r="BY55">
        <v>5.2857459543338514</v>
      </c>
      <c r="BZ55">
        <v>4.4067834183107957</v>
      </c>
      <c r="CA55">
        <v>6.7070425072046085</v>
      </c>
      <c r="CB55">
        <v>5.6209700781927046</v>
      </c>
      <c r="CC55">
        <v>13.04463690872752</v>
      </c>
      <c r="CD55">
        <v>13.49811236953142</v>
      </c>
      <c r="CE55">
        <v>1.5836526181353769</v>
      </c>
      <c r="CF55">
        <v>1.8744146445295871</v>
      </c>
      <c r="CG55">
        <v>8.5994040017028525E-2</v>
      </c>
      <c r="CH55">
        <v>0.13452532992762881</v>
      </c>
    </row>
    <row r="56" spans="1:86" x14ac:dyDescent="0.45">
      <c r="A56">
        <v>1581806700</v>
      </c>
      <c r="B56" s="5">
        <v>44057</v>
      </c>
      <c r="C56" t="s">
        <v>64</v>
      </c>
      <c r="D56" t="s">
        <v>65</v>
      </c>
      <c r="E56" t="s">
        <v>2331</v>
      </c>
      <c r="F56" t="s">
        <v>2291</v>
      </c>
      <c r="G56" t="s">
        <v>2322</v>
      </c>
      <c r="H56">
        <v>20</v>
      </c>
      <c r="I56">
        <v>2</v>
      </c>
      <c r="J56">
        <v>1.33</v>
      </c>
      <c r="K56">
        <v>2.1800000000000002</v>
      </c>
      <c r="L56">
        <v>1.25</v>
      </c>
      <c r="M56">
        <v>1</v>
      </c>
      <c r="N56">
        <v>0</v>
      </c>
      <c r="O56">
        <v>1</v>
      </c>
      <c r="P56">
        <v>1</v>
      </c>
      <c r="Q56">
        <v>1</v>
      </c>
      <c r="R56">
        <v>0</v>
      </c>
      <c r="S56">
        <v>12</v>
      </c>
      <c r="U56">
        <v>4</v>
      </c>
      <c r="V56">
        <v>4</v>
      </c>
      <c r="W56">
        <v>3</v>
      </c>
      <c r="X56">
        <v>0</v>
      </c>
      <c r="Y56">
        <v>5</v>
      </c>
      <c r="Z56">
        <v>0</v>
      </c>
      <c r="AA56">
        <v>0</v>
      </c>
      <c r="AB56">
        <v>3</v>
      </c>
      <c r="AC56">
        <v>1</v>
      </c>
      <c r="AD56">
        <v>4</v>
      </c>
      <c r="AE56">
        <v>7</v>
      </c>
      <c r="AF56">
        <v>8</v>
      </c>
      <c r="AG56">
        <v>4</v>
      </c>
      <c r="AH56">
        <v>2</v>
      </c>
      <c r="AI56">
        <v>3</v>
      </c>
      <c r="AJ56">
        <v>6</v>
      </c>
      <c r="AK56">
        <v>11</v>
      </c>
      <c r="AL56">
        <v>10</v>
      </c>
      <c r="AM56">
        <v>42</v>
      </c>
      <c r="AN56">
        <v>58</v>
      </c>
      <c r="AO56">
        <v>1.21</v>
      </c>
      <c r="AP56">
        <v>1.02</v>
      </c>
      <c r="AQ56">
        <v>2.84</v>
      </c>
      <c r="AR56">
        <v>67</v>
      </c>
      <c r="AS56">
        <v>78</v>
      </c>
      <c r="AT56">
        <v>45</v>
      </c>
      <c r="AU56">
        <v>22</v>
      </c>
      <c r="AV56">
        <v>17</v>
      </c>
      <c r="AW56">
        <v>39</v>
      </c>
      <c r="AX56">
        <v>78</v>
      </c>
      <c r="AY56">
        <v>44</v>
      </c>
      <c r="AZ56">
        <v>73</v>
      </c>
      <c r="BA56">
        <v>8.7799999999999994</v>
      </c>
      <c r="BB56">
        <v>6.78</v>
      </c>
      <c r="BC56">
        <v>2</v>
      </c>
      <c r="BD56">
        <v>3.2</v>
      </c>
      <c r="BE56">
        <v>4</v>
      </c>
      <c r="BF56">
        <v>2.0833333333333332E-2</v>
      </c>
      <c r="BG56">
        <v>0.47916666666666669</v>
      </c>
      <c r="BH56">
        <v>0.29166666666666669</v>
      </c>
      <c r="BI56">
        <v>0.22916666666666666</v>
      </c>
      <c r="BJ56">
        <v>0.48</v>
      </c>
      <c r="BK56">
        <v>1.41</v>
      </c>
      <c r="BL56">
        <v>2.25</v>
      </c>
      <c r="BM56">
        <v>4.25</v>
      </c>
      <c r="BN56">
        <v>8.25</v>
      </c>
      <c r="BO56">
        <v>1.95</v>
      </c>
      <c r="BP56">
        <v>1.77</v>
      </c>
      <c r="BQ56" t="s">
        <v>2341</v>
      </c>
      <c r="BR56">
        <v>2.5271929824561399</v>
      </c>
      <c r="BS56">
        <v>1.510877192982456</v>
      </c>
      <c r="BT56">
        <v>1.0163157894736841</v>
      </c>
      <c r="BU56">
        <v>0.67350877192982461</v>
      </c>
      <c r="BV56">
        <v>0.4442105263157895</v>
      </c>
      <c r="BW56">
        <v>12.80980392156863</v>
      </c>
      <c r="BX56">
        <v>9.6872549019607845</v>
      </c>
      <c r="BY56">
        <v>5.6491169610129957</v>
      </c>
      <c r="BZ56">
        <v>4.1379540153282237</v>
      </c>
      <c r="CA56">
        <v>7.1606869605556343</v>
      </c>
      <c r="CB56">
        <v>5.5493008866325608</v>
      </c>
      <c r="CC56">
        <v>12.9029029029029</v>
      </c>
      <c r="CD56">
        <v>13.75508842175509</v>
      </c>
      <c r="CE56">
        <v>1.5287356321839081</v>
      </c>
      <c r="CF56">
        <v>1.9664750957854411</v>
      </c>
      <c r="CG56">
        <v>8.8441890166028103E-2</v>
      </c>
      <c r="CH56">
        <v>0.13409961685823751</v>
      </c>
    </row>
    <row r="57" spans="1:86" x14ac:dyDescent="0.45">
      <c r="A57">
        <v>1582584000</v>
      </c>
      <c r="B57" s="5">
        <v>44060</v>
      </c>
      <c r="C57" t="s">
        <v>64</v>
      </c>
      <c r="D57" t="s">
        <v>65</v>
      </c>
      <c r="E57" t="s">
        <v>2315</v>
      </c>
      <c r="F57" t="s">
        <v>2331</v>
      </c>
      <c r="G57" t="s">
        <v>2327</v>
      </c>
      <c r="H57">
        <v>21</v>
      </c>
      <c r="I57">
        <v>1.2</v>
      </c>
      <c r="J57">
        <v>1.2</v>
      </c>
      <c r="K57">
        <v>1.5</v>
      </c>
      <c r="L57">
        <v>1</v>
      </c>
      <c r="M57">
        <v>3</v>
      </c>
      <c r="N57">
        <v>0</v>
      </c>
      <c r="O57">
        <v>3</v>
      </c>
      <c r="P57">
        <v>2</v>
      </c>
      <c r="Q57">
        <v>2</v>
      </c>
      <c r="R57">
        <v>0</v>
      </c>
      <c r="S57" t="s">
        <v>2702</v>
      </c>
      <c r="U57">
        <v>3</v>
      </c>
      <c r="V57">
        <v>2</v>
      </c>
      <c r="W57">
        <v>2</v>
      </c>
      <c r="X57">
        <v>0</v>
      </c>
      <c r="Y57">
        <v>3</v>
      </c>
      <c r="Z57">
        <v>0</v>
      </c>
      <c r="AA57">
        <v>2</v>
      </c>
      <c r="AB57">
        <v>0</v>
      </c>
      <c r="AC57">
        <v>1</v>
      </c>
      <c r="AD57">
        <v>2</v>
      </c>
      <c r="AE57">
        <v>11</v>
      </c>
      <c r="AF57">
        <v>12</v>
      </c>
      <c r="AG57">
        <v>8</v>
      </c>
      <c r="AH57">
        <v>5</v>
      </c>
      <c r="AI57">
        <v>3</v>
      </c>
      <c r="AJ57">
        <v>7</v>
      </c>
      <c r="AK57">
        <v>14</v>
      </c>
      <c r="AL57">
        <v>13</v>
      </c>
      <c r="AM57">
        <v>52</v>
      </c>
      <c r="AN57">
        <v>48</v>
      </c>
      <c r="AO57">
        <v>1.76</v>
      </c>
      <c r="AP57">
        <v>1.8</v>
      </c>
      <c r="AQ57">
        <v>1.95</v>
      </c>
      <c r="AR57">
        <v>35</v>
      </c>
      <c r="AS57">
        <v>60</v>
      </c>
      <c r="AT57">
        <v>30</v>
      </c>
      <c r="AU57">
        <v>15</v>
      </c>
      <c r="AV57">
        <v>10</v>
      </c>
      <c r="AW57">
        <v>20</v>
      </c>
      <c r="AX57">
        <v>55</v>
      </c>
      <c r="AY57">
        <v>35</v>
      </c>
      <c r="AZ57">
        <v>60</v>
      </c>
      <c r="BA57">
        <v>8.6</v>
      </c>
      <c r="BB57">
        <v>4.0999999999999996</v>
      </c>
      <c r="BC57">
        <v>2.15</v>
      </c>
      <c r="BD57">
        <v>2.9</v>
      </c>
      <c r="BE57">
        <v>3.95</v>
      </c>
      <c r="BF57">
        <v>2.1036140746229764E-2</v>
      </c>
      <c r="BG57">
        <v>0.44408013832353765</v>
      </c>
      <c r="BH57">
        <v>0.32379144546066679</v>
      </c>
      <c r="BI57">
        <v>0.23212841621579552</v>
      </c>
      <c r="BJ57">
        <v>0.44</v>
      </c>
      <c r="BK57">
        <v>1.5</v>
      </c>
      <c r="BL57">
        <v>2.5</v>
      </c>
      <c r="BM57">
        <v>4.95</v>
      </c>
      <c r="BN57">
        <v>10</v>
      </c>
      <c r="BO57">
        <v>2.1</v>
      </c>
      <c r="BP57">
        <v>1.69</v>
      </c>
      <c r="BQ57" t="s">
        <v>2318</v>
      </c>
      <c r="BR57">
        <v>2.4807646356033461</v>
      </c>
      <c r="BS57">
        <v>1.4140979689366791</v>
      </c>
      <c r="BT57">
        <v>1.0666666666666671</v>
      </c>
      <c r="BU57">
        <v>0.62712066905615294</v>
      </c>
      <c r="BV57">
        <v>0.46009557945041818</v>
      </c>
      <c r="BW57">
        <v>12.56969280146722</v>
      </c>
      <c r="BX57">
        <v>9.8695552498853729</v>
      </c>
      <c r="BY57">
        <v>5.2754256787850897</v>
      </c>
      <c r="BZ57">
        <v>4.1279337321675103</v>
      </c>
      <c r="CA57">
        <v>7.2942671226821298</v>
      </c>
      <c r="CB57">
        <v>5.7416215177178627</v>
      </c>
      <c r="CC57">
        <v>12.897246007868549</v>
      </c>
      <c r="CD57">
        <v>13.507058551261281</v>
      </c>
      <c r="CE57">
        <v>1.576522702104098</v>
      </c>
      <c r="CF57">
        <v>1.917165005537099</v>
      </c>
      <c r="CG57">
        <v>8.4385382059800659E-2</v>
      </c>
      <c r="CH57">
        <v>0.1233665559246955</v>
      </c>
    </row>
    <row r="58" spans="1:86" x14ac:dyDescent="0.45">
      <c r="A58">
        <v>1583102700</v>
      </c>
      <c r="B58" s="5">
        <v>44065</v>
      </c>
      <c r="C58" t="s">
        <v>64</v>
      </c>
      <c r="D58" t="s">
        <v>65</v>
      </c>
      <c r="E58" t="s">
        <v>2331</v>
      </c>
      <c r="F58" t="s">
        <v>2325</v>
      </c>
      <c r="G58" t="s">
        <v>2301</v>
      </c>
      <c r="H58">
        <v>22</v>
      </c>
      <c r="I58">
        <v>2.1</v>
      </c>
      <c r="J58">
        <v>1.4</v>
      </c>
      <c r="K58">
        <v>2.1800000000000002</v>
      </c>
      <c r="L58">
        <v>1.27</v>
      </c>
      <c r="M58">
        <v>3</v>
      </c>
      <c r="N58">
        <v>1</v>
      </c>
      <c r="O58">
        <v>4</v>
      </c>
      <c r="P58">
        <v>1</v>
      </c>
      <c r="Q58">
        <v>1</v>
      </c>
      <c r="R58">
        <v>0</v>
      </c>
      <c r="S58" t="s">
        <v>2718</v>
      </c>
      <c r="T58">
        <v>78</v>
      </c>
      <c r="U58">
        <v>6</v>
      </c>
      <c r="V58">
        <v>2</v>
      </c>
      <c r="W58">
        <v>4</v>
      </c>
      <c r="X58">
        <v>0</v>
      </c>
      <c r="Y58">
        <v>4</v>
      </c>
      <c r="Z58">
        <v>1</v>
      </c>
      <c r="AA58">
        <v>0</v>
      </c>
      <c r="AB58">
        <v>4</v>
      </c>
      <c r="AC58">
        <v>2</v>
      </c>
      <c r="AD58">
        <v>3</v>
      </c>
      <c r="AE58">
        <v>29</v>
      </c>
      <c r="AF58">
        <v>11</v>
      </c>
      <c r="AG58">
        <v>11</v>
      </c>
      <c r="AH58">
        <v>5</v>
      </c>
      <c r="AI58">
        <v>18</v>
      </c>
      <c r="AJ58">
        <v>6</v>
      </c>
      <c r="AK58">
        <v>14</v>
      </c>
      <c r="AL58">
        <v>18</v>
      </c>
      <c r="AM58">
        <v>52</v>
      </c>
      <c r="AN58">
        <v>48</v>
      </c>
      <c r="AO58">
        <v>3.22</v>
      </c>
      <c r="AP58">
        <v>1.46</v>
      </c>
      <c r="AQ58">
        <v>2.65</v>
      </c>
      <c r="AR58">
        <v>55</v>
      </c>
      <c r="AS58">
        <v>70</v>
      </c>
      <c r="AT58">
        <v>40</v>
      </c>
      <c r="AU58">
        <v>20</v>
      </c>
      <c r="AV58">
        <v>15</v>
      </c>
      <c r="AW58">
        <v>35</v>
      </c>
      <c r="AX58">
        <v>75</v>
      </c>
      <c r="AY58">
        <v>40</v>
      </c>
      <c r="AZ58">
        <v>75</v>
      </c>
      <c r="BA58">
        <v>9</v>
      </c>
      <c r="BB58">
        <v>4.4000000000000004</v>
      </c>
      <c r="BC58">
        <v>1.95</v>
      </c>
      <c r="BD58">
        <v>3.35</v>
      </c>
      <c r="BE58">
        <v>4</v>
      </c>
      <c r="BF58">
        <v>2.0442658502359972E-2</v>
      </c>
      <c r="BG58">
        <v>0.4923778543181529</v>
      </c>
      <c r="BH58">
        <v>0.27806480418420715</v>
      </c>
      <c r="BI58">
        <v>0.22955734149764004</v>
      </c>
      <c r="BJ58">
        <v>0.5</v>
      </c>
      <c r="BK58">
        <v>1.29</v>
      </c>
      <c r="BL58">
        <v>1.95</v>
      </c>
      <c r="BM58">
        <v>3.35</v>
      </c>
      <c r="BN58">
        <v>6.45</v>
      </c>
      <c r="BO58">
        <v>1.77</v>
      </c>
      <c r="BP58">
        <v>1.95</v>
      </c>
      <c r="BQ58" t="s">
        <v>2341</v>
      </c>
      <c r="BR58">
        <v>2.5202079886551649</v>
      </c>
      <c r="BS58">
        <v>1.5342708579532029</v>
      </c>
      <c r="BT58">
        <v>0.98593713070196176</v>
      </c>
      <c r="BU58">
        <v>0.67513590167809023</v>
      </c>
      <c r="BV58">
        <v>0.4286727337194185</v>
      </c>
      <c r="BW58">
        <v>12.98669114272602</v>
      </c>
      <c r="BX58">
        <v>9.4167049105094076</v>
      </c>
      <c r="BY58">
        <v>5.6645716945996272</v>
      </c>
      <c r="BZ58">
        <v>4.0242085661080074</v>
      </c>
      <c r="CA58">
        <v>7.3221194481263927</v>
      </c>
      <c r="CB58">
        <v>5.3924963444014002</v>
      </c>
      <c r="CC58">
        <v>12.508162313432839</v>
      </c>
      <c r="CD58">
        <v>13.36963619402985</v>
      </c>
      <c r="CE58">
        <v>1.4438014689517029</v>
      </c>
      <c r="CF58">
        <v>1.9410193634542621</v>
      </c>
      <c r="CG58">
        <v>8.4130870242599604E-2</v>
      </c>
      <c r="CH58">
        <v>0.1275317160026708</v>
      </c>
    </row>
    <row r="59" spans="1:86" x14ac:dyDescent="0.45">
      <c r="A59">
        <v>1583539800</v>
      </c>
      <c r="B59" s="5">
        <v>44075</v>
      </c>
      <c r="C59" t="s">
        <v>64</v>
      </c>
      <c r="D59" t="s">
        <v>65</v>
      </c>
      <c r="E59" t="s">
        <v>2295</v>
      </c>
      <c r="F59" t="s">
        <v>2331</v>
      </c>
      <c r="G59" t="s">
        <v>2312</v>
      </c>
      <c r="H59">
        <v>23</v>
      </c>
      <c r="I59">
        <v>2.09</v>
      </c>
      <c r="J59">
        <v>1.0900000000000001</v>
      </c>
      <c r="K59">
        <v>2.17</v>
      </c>
      <c r="L59">
        <v>1</v>
      </c>
      <c r="M59">
        <v>2</v>
      </c>
      <c r="N59">
        <v>1</v>
      </c>
      <c r="O59">
        <v>3</v>
      </c>
      <c r="P59">
        <v>2</v>
      </c>
      <c r="Q59">
        <v>1</v>
      </c>
      <c r="R59">
        <v>1</v>
      </c>
      <c r="S59" t="s">
        <v>533</v>
      </c>
      <c r="T59">
        <v>15</v>
      </c>
      <c r="U59">
        <v>5</v>
      </c>
      <c r="V59">
        <v>3</v>
      </c>
      <c r="W59">
        <v>2</v>
      </c>
      <c r="X59">
        <v>0</v>
      </c>
      <c r="Y59">
        <v>2</v>
      </c>
      <c r="Z59">
        <v>0</v>
      </c>
      <c r="AA59">
        <v>0</v>
      </c>
      <c r="AB59">
        <v>2</v>
      </c>
      <c r="AC59">
        <v>1</v>
      </c>
      <c r="AD59">
        <v>1</v>
      </c>
      <c r="AE59">
        <v>10</v>
      </c>
      <c r="AF59">
        <v>7</v>
      </c>
      <c r="AG59">
        <v>5</v>
      </c>
      <c r="AH59">
        <v>5</v>
      </c>
      <c r="AI59">
        <v>5</v>
      </c>
      <c r="AJ59">
        <v>2</v>
      </c>
      <c r="AK59">
        <v>15</v>
      </c>
      <c r="AL59">
        <v>7</v>
      </c>
      <c r="AM59">
        <v>52</v>
      </c>
      <c r="AN59">
        <v>48</v>
      </c>
      <c r="AO59">
        <v>1.56</v>
      </c>
      <c r="AP59">
        <v>1.1499999999999999</v>
      </c>
      <c r="AQ59">
        <v>2.27</v>
      </c>
      <c r="AR59">
        <v>60</v>
      </c>
      <c r="AS59">
        <v>73</v>
      </c>
      <c r="AT59">
        <v>36</v>
      </c>
      <c r="AU59">
        <v>18</v>
      </c>
      <c r="AV59">
        <v>9</v>
      </c>
      <c r="AW59">
        <v>32</v>
      </c>
      <c r="AX59">
        <v>60</v>
      </c>
      <c r="AY59">
        <v>37</v>
      </c>
      <c r="AZ59">
        <v>73</v>
      </c>
      <c r="BA59">
        <v>9.91</v>
      </c>
      <c r="BB59">
        <v>4.54</v>
      </c>
      <c r="BC59">
        <v>2.35</v>
      </c>
      <c r="BD59">
        <v>3</v>
      </c>
      <c r="BE59">
        <v>3.25</v>
      </c>
      <c r="BF59">
        <v>2.2185851973086052E-2</v>
      </c>
      <c r="BG59">
        <v>0.40334606292053099</v>
      </c>
      <c r="BH59">
        <v>0.31114748136024728</v>
      </c>
      <c r="BI59">
        <v>0.28550645571922167</v>
      </c>
      <c r="BJ59">
        <v>0.4</v>
      </c>
      <c r="BK59">
        <v>1.48</v>
      </c>
      <c r="BL59">
        <v>2.5</v>
      </c>
      <c r="BM59">
        <v>4.8499999999999996</v>
      </c>
      <c r="BN59">
        <v>9.5</v>
      </c>
      <c r="BO59">
        <v>2.0499999999999998</v>
      </c>
      <c r="BP59">
        <v>1.67</v>
      </c>
      <c r="BQ59" t="s">
        <v>2297</v>
      </c>
      <c r="BR59">
        <v>2.4956155335383219</v>
      </c>
      <c r="BS59">
        <v>1.344038264434575</v>
      </c>
      <c r="BT59">
        <v>1.1515772691037469</v>
      </c>
      <c r="BU59">
        <v>0.59936225942375587</v>
      </c>
      <c r="BV59">
        <v>0.50723152260562576</v>
      </c>
      <c r="BW59">
        <v>11.99278846153846</v>
      </c>
      <c r="BX59">
        <v>10.0277534965035</v>
      </c>
      <c r="BY59">
        <v>5.2857459543338514</v>
      </c>
      <c r="BZ59">
        <v>4.4067834183107957</v>
      </c>
      <c r="CA59">
        <v>6.7070425072046085</v>
      </c>
      <c r="CB59">
        <v>5.6209700781927046</v>
      </c>
      <c r="CC59">
        <v>13.04463690872752</v>
      </c>
      <c r="CD59">
        <v>13.49811236953142</v>
      </c>
      <c r="CE59">
        <v>1.5836526181353769</v>
      </c>
      <c r="CF59">
        <v>1.8744146445295871</v>
      </c>
      <c r="CG59">
        <v>8.5994040017028525E-2</v>
      </c>
      <c r="CH59">
        <v>0.13452532992762881</v>
      </c>
    </row>
    <row r="60" spans="1:86" x14ac:dyDescent="0.45">
      <c r="A60">
        <v>1597363200</v>
      </c>
      <c r="B60" s="5">
        <v>44080</v>
      </c>
      <c r="C60" t="s">
        <v>64</v>
      </c>
      <c r="D60" t="s">
        <v>65</v>
      </c>
      <c r="E60" t="s">
        <v>677</v>
      </c>
      <c r="F60" t="s">
        <v>705</v>
      </c>
      <c r="G60" t="s">
        <v>760</v>
      </c>
      <c r="H60">
        <v>4</v>
      </c>
      <c r="I60">
        <v>0</v>
      </c>
      <c r="J60">
        <v>0</v>
      </c>
      <c r="K60">
        <v>1.21</v>
      </c>
      <c r="L60">
        <v>0.55000000000000004</v>
      </c>
      <c r="M60">
        <v>1</v>
      </c>
      <c r="N60">
        <v>2</v>
      </c>
      <c r="O60">
        <v>3</v>
      </c>
      <c r="P60">
        <v>2</v>
      </c>
      <c r="Q60">
        <v>1</v>
      </c>
      <c r="R60">
        <v>1</v>
      </c>
      <c r="S60">
        <v>28</v>
      </c>
      <c r="T60" t="s">
        <v>761</v>
      </c>
      <c r="U60">
        <v>3</v>
      </c>
      <c r="V60">
        <v>2</v>
      </c>
      <c r="W60">
        <v>2</v>
      </c>
      <c r="X60">
        <v>0</v>
      </c>
      <c r="Y60">
        <v>4</v>
      </c>
      <c r="Z60">
        <v>0</v>
      </c>
      <c r="AA60">
        <v>1</v>
      </c>
      <c r="AB60">
        <v>1</v>
      </c>
      <c r="AC60">
        <v>2</v>
      </c>
      <c r="AD60">
        <v>2</v>
      </c>
      <c r="AE60">
        <v>15</v>
      </c>
      <c r="AF60">
        <v>8</v>
      </c>
      <c r="AG60">
        <v>2</v>
      </c>
      <c r="AH60">
        <v>4</v>
      </c>
      <c r="AI60">
        <v>13</v>
      </c>
      <c r="AJ60">
        <v>4</v>
      </c>
      <c r="AK60">
        <v>6</v>
      </c>
      <c r="AL60">
        <v>14</v>
      </c>
      <c r="AM60">
        <v>62</v>
      </c>
      <c r="AN60">
        <v>38</v>
      </c>
      <c r="AO60">
        <v>1.45</v>
      </c>
      <c r="AP60">
        <v>1.03</v>
      </c>
      <c r="AQ60">
        <v>3.25</v>
      </c>
      <c r="AR60">
        <v>100</v>
      </c>
      <c r="AS60">
        <v>100</v>
      </c>
      <c r="AT60">
        <v>100</v>
      </c>
      <c r="AU60">
        <v>25</v>
      </c>
      <c r="AV60">
        <v>0</v>
      </c>
      <c r="AW60">
        <v>50</v>
      </c>
      <c r="AX60">
        <v>100</v>
      </c>
      <c r="AY60">
        <v>75</v>
      </c>
      <c r="AZ60">
        <v>75</v>
      </c>
      <c r="BA60">
        <v>12.5</v>
      </c>
      <c r="BB60">
        <v>5</v>
      </c>
      <c r="BC60">
        <v>2.2999999999999998</v>
      </c>
      <c r="BD60">
        <v>3.35</v>
      </c>
      <c r="BE60">
        <v>2.9</v>
      </c>
      <c r="BF60">
        <v>2.6039219196371938E-2</v>
      </c>
      <c r="BG60">
        <v>0.4087433894992803</v>
      </c>
      <c r="BH60">
        <v>0.27246824349019522</v>
      </c>
      <c r="BI60">
        <v>0.31878836701052465</v>
      </c>
      <c r="BJ60">
        <v>0.4</v>
      </c>
      <c r="BK60">
        <v>1.26</v>
      </c>
      <c r="BL60">
        <v>1.83</v>
      </c>
      <c r="BM60">
        <v>3.15</v>
      </c>
      <c r="BN60">
        <v>5.9</v>
      </c>
      <c r="BO60">
        <v>1.67</v>
      </c>
      <c r="BP60">
        <v>2.1</v>
      </c>
      <c r="BQ60" t="s">
        <v>733</v>
      </c>
      <c r="BR60">
        <v>2.4956155335383219</v>
      </c>
      <c r="BS60">
        <v>1.344038264434575</v>
      </c>
      <c r="BT60">
        <v>1.1515772691037469</v>
      </c>
      <c r="BU60">
        <v>0.59936225942375587</v>
      </c>
      <c r="BV60">
        <v>0.50723152260562576</v>
      </c>
      <c r="BW60">
        <v>11.99278846153846</v>
      </c>
      <c r="BX60">
        <v>10.0277534965035</v>
      </c>
      <c r="BY60">
        <v>5.2857459543338514</v>
      </c>
      <c r="BZ60">
        <v>4.4067834183107957</v>
      </c>
      <c r="CA60">
        <v>6.7070425072046085</v>
      </c>
      <c r="CB60">
        <v>5.6209700781927046</v>
      </c>
      <c r="CC60">
        <v>13.04463690872752</v>
      </c>
      <c r="CD60">
        <v>13.49811236953142</v>
      </c>
      <c r="CE60">
        <v>1.5836526181353769</v>
      </c>
      <c r="CF60">
        <v>1.8744146445295871</v>
      </c>
      <c r="CG60">
        <v>8.5994040017028525E-2</v>
      </c>
      <c r="CH60">
        <v>0.13452532992762881</v>
      </c>
    </row>
    <row r="61" spans="1:86" x14ac:dyDescent="0.45">
      <c r="A61">
        <v>1597622760</v>
      </c>
      <c r="B61" s="5">
        <v>44083</v>
      </c>
      <c r="C61" t="s">
        <v>64</v>
      </c>
      <c r="D61" t="s">
        <v>65</v>
      </c>
      <c r="E61" t="s">
        <v>672</v>
      </c>
      <c r="F61" t="s">
        <v>677</v>
      </c>
      <c r="G61" t="s">
        <v>684</v>
      </c>
      <c r="H61">
        <v>5</v>
      </c>
      <c r="I61">
        <v>3</v>
      </c>
      <c r="J61">
        <v>0.5</v>
      </c>
      <c r="K61">
        <v>2.09</v>
      </c>
      <c r="L61">
        <v>1.06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U61">
        <v>6</v>
      </c>
      <c r="V61">
        <v>2</v>
      </c>
      <c r="W61">
        <v>1</v>
      </c>
      <c r="X61">
        <v>0</v>
      </c>
      <c r="Y61">
        <v>1</v>
      </c>
      <c r="Z61">
        <v>1</v>
      </c>
      <c r="AA61">
        <v>0</v>
      </c>
      <c r="AB61">
        <v>1</v>
      </c>
      <c r="AC61">
        <v>0</v>
      </c>
      <c r="AD61">
        <v>2</v>
      </c>
      <c r="AE61">
        <v>18</v>
      </c>
      <c r="AF61">
        <v>9</v>
      </c>
      <c r="AG61">
        <v>3</v>
      </c>
      <c r="AH61">
        <v>5</v>
      </c>
      <c r="AI61">
        <v>15</v>
      </c>
      <c r="AJ61">
        <v>4</v>
      </c>
      <c r="AK61">
        <v>13</v>
      </c>
      <c r="AL61">
        <v>16</v>
      </c>
      <c r="AM61">
        <v>64</v>
      </c>
      <c r="AN61">
        <v>36</v>
      </c>
      <c r="AO61">
        <v>1.84</v>
      </c>
      <c r="AP61">
        <v>1.1299999999999999</v>
      </c>
      <c r="AQ61">
        <v>2.5</v>
      </c>
      <c r="AR61">
        <v>50</v>
      </c>
      <c r="AS61">
        <v>100</v>
      </c>
      <c r="AT61">
        <v>25</v>
      </c>
      <c r="AU61">
        <v>25</v>
      </c>
      <c r="AV61">
        <v>0</v>
      </c>
      <c r="AW61">
        <v>50</v>
      </c>
      <c r="AX61">
        <v>100</v>
      </c>
      <c r="AY61">
        <v>25</v>
      </c>
      <c r="AZ61">
        <v>75</v>
      </c>
      <c r="BA61">
        <v>14.5</v>
      </c>
      <c r="BB61">
        <v>7.5</v>
      </c>
      <c r="BC61">
        <v>1.67</v>
      </c>
      <c r="BD61">
        <v>4.05</v>
      </c>
      <c r="BE61">
        <v>4.45</v>
      </c>
      <c r="BF61">
        <v>2.3478358860030024E-2</v>
      </c>
      <c r="BG61">
        <v>0.57532403634955087</v>
      </c>
      <c r="BH61">
        <v>0.22343522138688357</v>
      </c>
      <c r="BI61">
        <v>0.20124074226356548</v>
      </c>
      <c r="BJ61">
        <v>0.57999999999999996</v>
      </c>
      <c r="BK61">
        <v>1.2</v>
      </c>
      <c r="BL61">
        <v>1.66</v>
      </c>
      <c r="BM61">
        <v>2.62</v>
      </c>
      <c r="BN61">
        <v>5</v>
      </c>
      <c r="BO61">
        <v>1.65</v>
      </c>
      <c r="BP61">
        <v>2.15</v>
      </c>
      <c r="BQ61" t="s">
        <v>729</v>
      </c>
      <c r="BR61">
        <v>2.6362999299229148</v>
      </c>
      <c r="BS61">
        <v>1.7619715019855171</v>
      </c>
      <c r="BT61">
        <v>0.87432842793739785</v>
      </c>
      <c r="BU61">
        <v>0.78411214953271025</v>
      </c>
      <c r="BV61">
        <v>0.38060747663551397</v>
      </c>
      <c r="BW61">
        <v>14.215499378367181</v>
      </c>
      <c r="BX61">
        <v>8.9523612261806136</v>
      </c>
      <c r="BY61">
        <v>6.3083121289228163</v>
      </c>
      <c r="BZ61">
        <v>3.7757524374735061</v>
      </c>
      <c r="CA61">
        <v>7.9071872494443642</v>
      </c>
      <c r="CB61">
        <v>5.1766087887071075</v>
      </c>
      <c r="CC61">
        <v>12.634239592183521</v>
      </c>
      <c r="CD61">
        <v>13.597706032285471</v>
      </c>
      <c r="CE61">
        <v>1.365400161681487</v>
      </c>
      <c r="CF61">
        <v>1.963621665319321</v>
      </c>
      <c r="CG61">
        <v>7.1544058205335492E-2</v>
      </c>
      <c r="CH61">
        <v>0.1216653193209378</v>
      </c>
    </row>
    <row r="62" spans="1:86" x14ac:dyDescent="0.45">
      <c r="A62">
        <v>1598133600</v>
      </c>
      <c r="B62" s="5">
        <v>44086</v>
      </c>
      <c r="C62" t="s">
        <v>64</v>
      </c>
      <c r="D62" t="s">
        <v>65</v>
      </c>
      <c r="E62" t="s">
        <v>677</v>
      </c>
      <c r="F62" t="s">
        <v>683</v>
      </c>
      <c r="G62" t="s">
        <v>706</v>
      </c>
      <c r="H62">
        <v>6</v>
      </c>
      <c r="I62">
        <v>0</v>
      </c>
      <c r="J62">
        <v>0</v>
      </c>
      <c r="K62">
        <v>1.21</v>
      </c>
      <c r="L62">
        <v>0.17</v>
      </c>
      <c r="M62">
        <v>1</v>
      </c>
      <c r="N62">
        <v>0</v>
      </c>
      <c r="O62">
        <v>1</v>
      </c>
      <c r="P62">
        <v>1</v>
      </c>
      <c r="Q62">
        <v>1</v>
      </c>
      <c r="R62">
        <v>0</v>
      </c>
      <c r="S62">
        <v>5</v>
      </c>
      <c r="U62">
        <v>1</v>
      </c>
      <c r="V62">
        <v>7</v>
      </c>
      <c r="W62">
        <v>4</v>
      </c>
      <c r="X62">
        <v>0</v>
      </c>
      <c r="Y62">
        <v>4</v>
      </c>
      <c r="Z62">
        <v>0</v>
      </c>
      <c r="AA62">
        <v>1</v>
      </c>
      <c r="AB62">
        <v>3</v>
      </c>
      <c r="AC62">
        <v>2</v>
      </c>
      <c r="AD62">
        <v>2</v>
      </c>
      <c r="AE62">
        <v>8</v>
      </c>
      <c r="AF62">
        <v>13</v>
      </c>
      <c r="AG62">
        <v>3</v>
      </c>
      <c r="AH62">
        <v>3</v>
      </c>
      <c r="AI62">
        <v>5</v>
      </c>
      <c r="AJ62">
        <v>10</v>
      </c>
      <c r="AK62">
        <v>16</v>
      </c>
      <c r="AL62">
        <v>17</v>
      </c>
      <c r="AM62">
        <v>41</v>
      </c>
      <c r="AN62">
        <v>59</v>
      </c>
      <c r="AO62">
        <v>0.88</v>
      </c>
      <c r="AP62">
        <v>1.46</v>
      </c>
      <c r="AQ62">
        <v>3</v>
      </c>
      <c r="AR62">
        <v>75</v>
      </c>
      <c r="AS62">
        <v>75</v>
      </c>
      <c r="AT62">
        <v>75</v>
      </c>
      <c r="AU62">
        <v>25</v>
      </c>
      <c r="AV62">
        <v>25</v>
      </c>
      <c r="AW62">
        <v>25</v>
      </c>
      <c r="AX62">
        <v>100</v>
      </c>
      <c r="AY62">
        <v>50</v>
      </c>
      <c r="AZ62">
        <v>75</v>
      </c>
      <c r="BA62">
        <v>9</v>
      </c>
      <c r="BB62">
        <v>5.5</v>
      </c>
      <c r="BC62">
        <v>2.4500000000000002</v>
      </c>
      <c r="BD62">
        <v>3.2</v>
      </c>
      <c r="BE62">
        <v>2.8</v>
      </c>
      <c r="BF62">
        <v>2.5935374149659889E-2</v>
      </c>
      <c r="BG62">
        <v>0.3822278911564625</v>
      </c>
      <c r="BH62">
        <v>0.28656462585034009</v>
      </c>
      <c r="BI62">
        <v>0.33120748299319724</v>
      </c>
      <c r="BJ62">
        <v>0.38</v>
      </c>
      <c r="BK62">
        <v>1.31</v>
      </c>
      <c r="BL62">
        <v>1.95</v>
      </c>
      <c r="BM62">
        <v>3.5</v>
      </c>
      <c r="BN62">
        <v>6.7</v>
      </c>
      <c r="BO62">
        <v>1.74</v>
      </c>
      <c r="BP62">
        <v>2</v>
      </c>
      <c r="BQ62" t="s">
        <v>733</v>
      </c>
      <c r="BR62">
        <v>2.4900895140664963</v>
      </c>
      <c r="BS62">
        <v>1.330562659846547</v>
      </c>
      <c r="BT62">
        <v>1.1595268542199491</v>
      </c>
      <c r="BU62">
        <v>0.59053607588191415</v>
      </c>
      <c r="BV62">
        <v>0.50069274219332838</v>
      </c>
      <c r="BW62">
        <v>11.79715236686391</v>
      </c>
      <c r="BX62">
        <v>10.317122781065089</v>
      </c>
      <c r="BY62">
        <v>5.0637025966747622</v>
      </c>
      <c r="BZ62">
        <v>4.4674014571268454</v>
      </c>
      <c r="CA62">
        <v>6.7334497701891483</v>
      </c>
      <c r="CB62">
        <v>5.849721323938244</v>
      </c>
      <c r="CC62">
        <v>12.89644194756554</v>
      </c>
      <c r="CD62">
        <v>13.3434456928839</v>
      </c>
      <c r="CE62">
        <v>1.6144382124117971</v>
      </c>
      <c r="CF62">
        <v>1.9032024606477289</v>
      </c>
      <c r="CG62">
        <v>9.372172969060974E-2</v>
      </c>
      <c r="CH62">
        <v>0.11669983716301791</v>
      </c>
    </row>
    <row r="63" spans="1:86" x14ac:dyDescent="0.45">
      <c r="A63">
        <v>1598925900</v>
      </c>
      <c r="B63" s="5">
        <v>44093</v>
      </c>
      <c r="C63" t="s">
        <v>64</v>
      </c>
      <c r="D63" t="s">
        <v>65</v>
      </c>
      <c r="E63" t="s">
        <v>667</v>
      </c>
      <c r="F63" t="s">
        <v>677</v>
      </c>
      <c r="G63" t="s">
        <v>717</v>
      </c>
      <c r="H63">
        <v>7</v>
      </c>
      <c r="I63">
        <v>3</v>
      </c>
      <c r="J63">
        <v>0.67</v>
      </c>
      <c r="K63">
        <v>2.29</v>
      </c>
      <c r="L63">
        <v>1.06</v>
      </c>
      <c r="M63">
        <v>2</v>
      </c>
      <c r="N63">
        <v>1</v>
      </c>
      <c r="O63">
        <v>3</v>
      </c>
      <c r="P63">
        <v>3</v>
      </c>
      <c r="Q63">
        <v>2</v>
      </c>
      <c r="R63">
        <v>1</v>
      </c>
      <c r="S63" t="s">
        <v>807</v>
      </c>
      <c r="T63">
        <v>10</v>
      </c>
      <c r="U63">
        <v>6</v>
      </c>
      <c r="V63">
        <v>2</v>
      </c>
      <c r="W63">
        <v>2</v>
      </c>
      <c r="X63">
        <v>0</v>
      </c>
      <c r="Y63">
        <v>4</v>
      </c>
      <c r="Z63">
        <v>1</v>
      </c>
      <c r="AA63">
        <v>1</v>
      </c>
      <c r="AB63">
        <v>1</v>
      </c>
      <c r="AC63">
        <v>2</v>
      </c>
      <c r="AD63">
        <v>3</v>
      </c>
      <c r="AE63">
        <v>19</v>
      </c>
      <c r="AF63">
        <v>9</v>
      </c>
      <c r="AG63">
        <v>6</v>
      </c>
      <c r="AH63">
        <v>2</v>
      </c>
      <c r="AI63">
        <v>13</v>
      </c>
      <c r="AJ63">
        <v>7</v>
      </c>
      <c r="AK63">
        <v>15</v>
      </c>
      <c r="AL63">
        <v>20</v>
      </c>
      <c r="AM63">
        <v>73</v>
      </c>
      <c r="AN63">
        <v>27</v>
      </c>
      <c r="AO63">
        <v>2.02</v>
      </c>
      <c r="AP63">
        <v>0.87</v>
      </c>
      <c r="AQ63">
        <v>2</v>
      </c>
      <c r="AR63">
        <v>59</v>
      </c>
      <c r="AS63">
        <v>59</v>
      </c>
      <c r="AT63">
        <v>42</v>
      </c>
      <c r="AU63">
        <v>17</v>
      </c>
      <c r="AV63">
        <v>0</v>
      </c>
      <c r="AW63">
        <v>34</v>
      </c>
      <c r="AX63">
        <v>59</v>
      </c>
      <c r="AY63">
        <v>42</v>
      </c>
      <c r="AZ63">
        <v>67</v>
      </c>
      <c r="BA63">
        <v>9.83</v>
      </c>
      <c r="BB63">
        <v>4.33</v>
      </c>
      <c r="BC63">
        <v>1.61</v>
      </c>
      <c r="BD63">
        <v>3.8</v>
      </c>
      <c r="BE63">
        <v>5.2</v>
      </c>
      <c r="BF63">
        <v>2.5527866488964879E-2</v>
      </c>
      <c r="BG63">
        <v>0.59559014593339532</v>
      </c>
      <c r="BH63">
        <v>0.23763002824787721</v>
      </c>
      <c r="BI63">
        <v>0.16677982581872741</v>
      </c>
      <c r="BJ63">
        <v>0.6</v>
      </c>
      <c r="BK63">
        <v>1.23</v>
      </c>
      <c r="BL63">
        <v>1.74</v>
      </c>
      <c r="BM63">
        <v>2.9</v>
      </c>
      <c r="BN63">
        <v>5.35</v>
      </c>
      <c r="BO63">
        <v>1.74</v>
      </c>
      <c r="BP63">
        <v>2</v>
      </c>
      <c r="BQ63" t="s">
        <v>736</v>
      </c>
      <c r="BR63">
        <v>2.7310090702947849</v>
      </c>
      <c r="BS63">
        <v>1.841836734693878</v>
      </c>
      <c r="BT63">
        <v>0.88917233560090703</v>
      </c>
      <c r="BU63">
        <v>0.804822695035461</v>
      </c>
      <c r="BV63">
        <v>0.38099290780141842</v>
      </c>
      <c r="BW63">
        <v>14.25174825174825</v>
      </c>
      <c r="BX63">
        <v>8.8316683316683324</v>
      </c>
      <c r="BY63">
        <v>6.2901265822784813</v>
      </c>
      <c r="BZ63">
        <v>3.6162025316455702</v>
      </c>
      <c r="CA63">
        <v>7.9616216694697686</v>
      </c>
      <c r="CB63">
        <v>5.2154658000227627</v>
      </c>
      <c r="CC63">
        <v>12.444895886236671</v>
      </c>
      <c r="CD63">
        <v>13.620619603859829</v>
      </c>
      <c r="CE63">
        <v>1.406084017382907</v>
      </c>
      <c r="CF63">
        <v>2.070980202800579</v>
      </c>
      <c r="CG63">
        <v>6.1323032351521013E-2</v>
      </c>
      <c r="CH63">
        <v>0.1313375181071946</v>
      </c>
    </row>
    <row r="64" spans="1:86" x14ac:dyDescent="0.45">
      <c r="A64">
        <v>1599350400</v>
      </c>
      <c r="B64" s="5">
        <v>44100</v>
      </c>
      <c r="C64" t="s">
        <v>64</v>
      </c>
      <c r="D64" t="s">
        <v>65</v>
      </c>
      <c r="E64" t="s">
        <v>677</v>
      </c>
      <c r="F64" t="s">
        <v>671</v>
      </c>
      <c r="G64" t="s">
        <v>725</v>
      </c>
      <c r="H64">
        <v>8</v>
      </c>
      <c r="I64">
        <v>1</v>
      </c>
      <c r="J64">
        <v>1.33</v>
      </c>
      <c r="K64">
        <v>1.21</v>
      </c>
      <c r="L64">
        <v>1.77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  <c r="S64">
        <v>71</v>
      </c>
      <c r="U64">
        <v>7</v>
      </c>
      <c r="V64">
        <v>4</v>
      </c>
      <c r="W64">
        <v>2</v>
      </c>
      <c r="X64">
        <v>0</v>
      </c>
      <c r="Y64">
        <v>2</v>
      </c>
      <c r="Z64">
        <v>0</v>
      </c>
      <c r="AA64">
        <v>1</v>
      </c>
      <c r="AB64">
        <v>1</v>
      </c>
      <c r="AC64">
        <v>1</v>
      </c>
      <c r="AD64">
        <v>1</v>
      </c>
      <c r="AE64">
        <v>13</v>
      </c>
      <c r="AF64">
        <v>16</v>
      </c>
      <c r="AG64">
        <v>5</v>
      </c>
      <c r="AH64">
        <v>2</v>
      </c>
      <c r="AI64">
        <v>8</v>
      </c>
      <c r="AJ64">
        <v>14</v>
      </c>
      <c r="AK64">
        <v>10</v>
      </c>
      <c r="AL64">
        <v>14</v>
      </c>
      <c r="AM64">
        <v>38</v>
      </c>
      <c r="AN64">
        <v>62</v>
      </c>
      <c r="AO64">
        <v>1.48</v>
      </c>
      <c r="AP64">
        <v>1.52</v>
      </c>
      <c r="AQ64">
        <v>2.33</v>
      </c>
      <c r="AR64">
        <v>67</v>
      </c>
      <c r="AS64">
        <v>67</v>
      </c>
      <c r="AT64">
        <v>50</v>
      </c>
      <c r="AU64">
        <v>17</v>
      </c>
      <c r="AV64">
        <v>0</v>
      </c>
      <c r="AW64">
        <v>33</v>
      </c>
      <c r="AX64">
        <v>84</v>
      </c>
      <c r="AY64">
        <v>33</v>
      </c>
      <c r="AZ64">
        <v>67</v>
      </c>
      <c r="BA64">
        <v>12</v>
      </c>
      <c r="BB64">
        <v>5.67</v>
      </c>
      <c r="BC64">
        <v>4.3</v>
      </c>
      <c r="BD64">
        <v>3.65</v>
      </c>
      <c r="BE64">
        <v>1.77</v>
      </c>
      <c r="BF64">
        <v>2.3834164562346327E-2</v>
      </c>
      <c r="BG64">
        <v>0.20872397497253739</v>
      </c>
      <c r="BH64">
        <v>0.25013843817737969</v>
      </c>
      <c r="BI64">
        <v>0.54113758685008306</v>
      </c>
      <c r="BJ64">
        <v>0.2</v>
      </c>
      <c r="BK64">
        <v>1.25</v>
      </c>
      <c r="BL64">
        <v>1.8</v>
      </c>
      <c r="BM64">
        <v>3</v>
      </c>
      <c r="BN64">
        <v>5.6</v>
      </c>
      <c r="BO64">
        <v>1.74</v>
      </c>
      <c r="BP64">
        <v>2</v>
      </c>
      <c r="BQ64" t="s">
        <v>733</v>
      </c>
      <c r="BR64">
        <v>2.7065095398428731</v>
      </c>
      <c r="BS64">
        <v>1.0101010101010099</v>
      </c>
      <c r="BT64">
        <v>1.696408529741863</v>
      </c>
      <c r="BU64">
        <v>0.44044943820224719</v>
      </c>
      <c r="BV64">
        <v>0.74606741573033708</v>
      </c>
      <c r="BW64">
        <v>10.265072765072761</v>
      </c>
      <c r="BX64">
        <v>13.023908523908521</v>
      </c>
      <c r="BY64">
        <v>4.0483193277310923</v>
      </c>
      <c r="BZ64">
        <v>5.60609243697479</v>
      </c>
      <c r="CA64">
        <v>6.2167534373416684</v>
      </c>
      <c r="CB64">
        <v>7.4178160869337306</v>
      </c>
      <c r="CC64">
        <v>13.223628691983119</v>
      </c>
      <c r="CD64">
        <v>12.78586497890295</v>
      </c>
      <c r="CE64">
        <v>1.8442211055276381</v>
      </c>
      <c r="CF64">
        <v>1.7989949748743721</v>
      </c>
      <c r="CG64">
        <v>0.12060301507537689</v>
      </c>
      <c r="CH64">
        <v>0.11658291457286429</v>
      </c>
    </row>
    <row r="65" spans="1:86" x14ac:dyDescent="0.45">
      <c r="A65">
        <v>1599609960</v>
      </c>
      <c r="B65" s="5">
        <v>44107</v>
      </c>
      <c r="C65" t="s">
        <v>64</v>
      </c>
      <c r="D65" t="s">
        <v>65</v>
      </c>
      <c r="E65" t="s">
        <v>704</v>
      </c>
      <c r="F65" t="s">
        <v>677</v>
      </c>
      <c r="G65" t="s">
        <v>668</v>
      </c>
      <c r="H65">
        <v>9</v>
      </c>
      <c r="I65">
        <v>2</v>
      </c>
      <c r="J65">
        <v>0.5</v>
      </c>
      <c r="K65">
        <v>1.79</v>
      </c>
      <c r="L65">
        <v>1.06</v>
      </c>
      <c r="M65">
        <v>1</v>
      </c>
      <c r="N65">
        <v>1</v>
      </c>
      <c r="O65">
        <v>2</v>
      </c>
      <c r="P65">
        <v>0</v>
      </c>
      <c r="Q65">
        <v>0</v>
      </c>
      <c r="R65">
        <v>0</v>
      </c>
      <c r="S65">
        <v>84</v>
      </c>
      <c r="T65">
        <v>68</v>
      </c>
      <c r="U65">
        <v>9</v>
      </c>
      <c r="V65">
        <v>4</v>
      </c>
      <c r="W65">
        <v>4</v>
      </c>
      <c r="X65">
        <v>0</v>
      </c>
      <c r="Y65">
        <v>1</v>
      </c>
      <c r="Z65">
        <v>0</v>
      </c>
      <c r="AA65">
        <v>1</v>
      </c>
      <c r="AB65">
        <v>3</v>
      </c>
      <c r="AC65">
        <v>0</v>
      </c>
      <c r="AD65">
        <v>1</v>
      </c>
      <c r="AE65">
        <v>12</v>
      </c>
      <c r="AF65">
        <v>15</v>
      </c>
      <c r="AG65">
        <v>3</v>
      </c>
      <c r="AH65">
        <v>6</v>
      </c>
      <c r="AI65">
        <v>9</v>
      </c>
      <c r="AJ65">
        <v>9</v>
      </c>
      <c r="AK65">
        <v>6</v>
      </c>
      <c r="AL65">
        <v>4</v>
      </c>
      <c r="AM65">
        <v>51</v>
      </c>
      <c r="AN65">
        <v>49</v>
      </c>
      <c r="AO65">
        <v>1.43</v>
      </c>
      <c r="AP65">
        <v>1.6</v>
      </c>
      <c r="AQ65">
        <v>2.75</v>
      </c>
      <c r="AR65">
        <v>88</v>
      </c>
      <c r="AS65">
        <v>88</v>
      </c>
      <c r="AT65">
        <v>63</v>
      </c>
      <c r="AU65">
        <v>38</v>
      </c>
      <c r="AV65">
        <v>0</v>
      </c>
      <c r="AW65">
        <v>63</v>
      </c>
      <c r="AX65">
        <v>75</v>
      </c>
      <c r="AY65">
        <v>63</v>
      </c>
      <c r="AZ65">
        <v>63</v>
      </c>
      <c r="BA65">
        <v>13.5</v>
      </c>
      <c r="BB65">
        <v>6</v>
      </c>
      <c r="BC65">
        <v>1.48</v>
      </c>
      <c r="BD65">
        <v>4.3499999999999996</v>
      </c>
      <c r="BE65">
        <v>5.85</v>
      </c>
      <c r="BF65">
        <v>2.5500301362370321E-2</v>
      </c>
      <c r="BG65">
        <v>0.6501753743133053</v>
      </c>
      <c r="BH65">
        <v>0.20438475610889406</v>
      </c>
      <c r="BI65">
        <v>0.14543986957780061</v>
      </c>
      <c r="BJ65">
        <v>0.66</v>
      </c>
      <c r="BK65">
        <v>1.17</v>
      </c>
      <c r="BL65">
        <v>1.57</v>
      </c>
      <c r="BM65">
        <v>2.4500000000000002</v>
      </c>
      <c r="BN65">
        <v>4.3</v>
      </c>
      <c r="BO65">
        <v>1.67</v>
      </c>
      <c r="BP65">
        <v>2.1</v>
      </c>
      <c r="BQ65" t="s">
        <v>708</v>
      </c>
      <c r="BR65">
        <v>2.9251336898395728</v>
      </c>
      <c r="BS65">
        <v>2.089675030851502</v>
      </c>
      <c r="BT65">
        <v>0.8354586589880707</v>
      </c>
      <c r="BU65">
        <v>0.92472233648704238</v>
      </c>
      <c r="BV65">
        <v>0.35252982311805842</v>
      </c>
      <c r="BW65">
        <v>15.366666666666671</v>
      </c>
      <c r="BX65">
        <v>8.5234848484848484</v>
      </c>
      <c r="BY65">
        <v>6.6873065015479876</v>
      </c>
      <c r="BZ65">
        <v>3.3490712074303399</v>
      </c>
      <c r="CA65">
        <v>8.679360165118684</v>
      </c>
      <c r="CB65">
        <v>5.1744136410545085</v>
      </c>
      <c r="CC65">
        <v>12.62384615384615</v>
      </c>
      <c r="CD65">
        <v>13.844615384615381</v>
      </c>
      <c r="CE65">
        <v>1.369710467706013</v>
      </c>
      <c r="CF65">
        <v>2.0920564216778019</v>
      </c>
      <c r="CG65">
        <v>7.126948775055679E-2</v>
      </c>
      <c r="CH65">
        <v>0.13214550853749071</v>
      </c>
    </row>
    <row r="66" spans="1:86" x14ac:dyDescent="0.45">
      <c r="A66">
        <v>1599948000</v>
      </c>
      <c r="B66" s="5">
        <v>44122</v>
      </c>
      <c r="C66" t="s">
        <v>64</v>
      </c>
      <c r="D66" t="s">
        <v>65</v>
      </c>
      <c r="E66" t="s">
        <v>677</v>
      </c>
      <c r="F66" t="s">
        <v>699</v>
      </c>
      <c r="G66" t="s">
        <v>673</v>
      </c>
      <c r="H66">
        <v>10</v>
      </c>
      <c r="I66">
        <v>1.5</v>
      </c>
      <c r="J66">
        <v>0.25</v>
      </c>
      <c r="K66">
        <v>1.21</v>
      </c>
      <c r="L66">
        <v>0.65</v>
      </c>
      <c r="M66">
        <v>1</v>
      </c>
      <c r="N66">
        <v>1</v>
      </c>
      <c r="O66">
        <v>2</v>
      </c>
      <c r="P66">
        <v>0</v>
      </c>
      <c r="Q66">
        <v>0</v>
      </c>
      <c r="R66">
        <v>0</v>
      </c>
      <c r="S66">
        <v>53</v>
      </c>
      <c r="T66">
        <v>51</v>
      </c>
      <c r="U66">
        <v>4</v>
      </c>
      <c r="V66">
        <v>3</v>
      </c>
      <c r="W66">
        <v>3</v>
      </c>
      <c r="X66">
        <v>0</v>
      </c>
      <c r="Y66">
        <v>1</v>
      </c>
      <c r="Z66">
        <v>0</v>
      </c>
      <c r="AA66">
        <v>2</v>
      </c>
      <c r="AB66">
        <v>1</v>
      </c>
      <c r="AC66">
        <v>1</v>
      </c>
      <c r="AD66">
        <v>0</v>
      </c>
      <c r="AE66">
        <v>4</v>
      </c>
      <c r="AF66">
        <v>7</v>
      </c>
      <c r="AG66">
        <v>0</v>
      </c>
      <c r="AH66">
        <v>3</v>
      </c>
      <c r="AI66">
        <v>4</v>
      </c>
      <c r="AJ66">
        <v>4</v>
      </c>
      <c r="AK66">
        <v>17</v>
      </c>
      <c r="AL66">
        <v>10</v>
      </c>
      <c r="AM66">
        <v>50</v>
      </c>
      <c r="AN66">
        <v>50</v>
      </c>
      <c r="AO66">
        <v>0.56000000000000005</v>
      </c>
      <c r="AP66">
        <v>0.82</v>
      </c>
      <c r="AQ66">
        <v>2.75</v>
      </c>
      <c r="AR66">
        <v>63</v>
      </c>
      <c r="AS66">
        <v>63</v>
      </c>
      <c r="AT66">
        <v>50</v>
      </c>
      <c r="AU66">
        <v>25</v>
      </c>
      <c r="AV66">
        <v>13</v>
      </c>
      <c r="AW66">
        <v>25</v>
      </c>
      <c r="AX66">
        <v>63</v>
      </c>
      <c r="AY66">
        <v>50</v>
      </c>
      <c r="AZ66">
        <v>75</v>
      </c>
      <c r="BA66">
        <v>8.5</v>
      </c>
      <c r="BB66">
        <v>5.25</v>
      </c>
      <c r="BC66">
        <v>1.95</v>
      </c>
      <c r="BD66">
        <v>3.62</v>
      </c>
      <c r="BE66">
        <v>3.84</v>
      </c>
      <c r="BF66">
        <v>1.6493424469943879E-2</v>
      </c>
      <c r="BG66">
        <v>0.49632708835056899</v>
      </c>
      <c r="BH66">
        <v>0.25974966945270805</v>
      </c>
      <c r="BI66">
        <v>0.24392324219672282</v>
      </c>
      <c r="BJ66">
        <v>0.5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 t="s">
        <v>733</v>
      </c>
      <c r="BR66">
        <v>2.5202079886551649</v>
      </c>
      <c r="BS66">
        <v>1.5342708579532029</v>
      </c>
      <c r="BT66">
        <v>0.98593713070196176</v>
      </c>
      <c r="BU66">
        <v>0.67513590167809023</v>
      </c>
      <c r="BV66">
        <v>0.4286727337194185</v>
      </c>
      <c r="BW66">
        <v>12.98669114272602</v>
      </c>
      <c r="BX66">
        <v>9.4167049105094076</v>
      </c>
      <c r="BY66">
        <v>5.6645716945996272</v>
      </c>
      <c r="BZ66">
        <v>4.0242085661080074</v>
      </c>
      <c r="CA66">
        <v>7.3221194481263927</v>
      </c>
      <c r="CB66">
        <v>5.3924963444014002</v>
      </c>
      <c r="CC66">
        <v>12.508162313432839</v>
      </c>
      <c r="CD66">
        <v>13.36963619402985</v>
      </c>
      <c r="CE66">
        <v>1.4438014689517029</v>
      </c>
      <c r="CF66">
        <v>1.9410193634542621</v>
      </c>
      <c r="CG66">
        <v>8.4130870242599604E-2</v>
      </c>
      <c r="CH66">
        <v>0.1275317160026708</v>
      </c>
    </row>
    <row r="67" spans="1:86" x14ac:dyDescent="0.45">
      <c r="A67">
        <v>1600552800</v>
      </c>
      <c r="B67" s="5">
        <v>44129</v>
      </c>
      <c r="C67" t="s">
        <v>64</v>
      </c>
      <c r="D67" t="s">
        <v>65</v>
      </c>
      <c r="E67" t="s">
        <v>677</v>
      </c>
      <c r="F67" t="s">
        <v>693</v>
      </c>
      <c r="G67" t="s">
        <v>662</v>
      </c>
      <c r="H67">
        <v>11</v>
      </c>
      <c r="I67">
        <v>1.4</v>
      </c>
      <c r="J67">
        <v>1.25</v>
      </c>
      <c r="K67">
        <v>1.21</v>
      </c>
      <c r="L67">
        <v>1.38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T67">
        <v>76</v>
      </c>
      <c r="U67">
        <v>1</v>
      </c>
      <c r="V67">
        <v>4</v>
      </c>
      <c r="W67">
        <v>2</v>
      </c>
      <c r="X67">
        <v>1</v>
      </c>
      <c r="Y67">
        <v>2</v>
      </c>
      <c r="Z67">
        <v>0</v>
      </c>
      <c r="AA67">
        <v>2</v>
      </c>
      <c r="AB67">
        <v>1</v>
      </c>
      <c r="AC67">
        <v>0</v>
      </c>
      <c r="AD67">
        <v>2</v>
      </c>
      <c r="AE67">
        <v>10</v>
      </c>
      <c r="AF67">
        <v>16</v>
      </c>
      <c r="AG67">
        <v>2</v>
      </c>
      <c r="AH67">
        <v>3</v>
      </c>
      <c r="AI67">
        <v>8</v>
      </c>
      <c r="AJ67">
        <v>13</v>
      </c>
      <c r="AK67">
        <v>12</v>
      </c>
      <c r="AL67">
        <v>18</v>
      </c>
      <c r="AM67">
        <v>56</v>
      </c>
      <c r="AN67">
        <v>44</v>
      </c>
      <c r="AO67">
        <v>1.1100000000000001</v>
      </c>
      <c r="AP67">
        <v>1.56</v>
      </c>
      <c r="AQ67">
        <v>1.5</v>
      </c>
      <c r="AR67">
        <v>43</v>
      </c>
      <c r="AS67">
        <v>43</v>
      </c>
      <c r="AT67">
        <v>20</v>
      </c>
      <c r="AU67">
        <v>0</v>
      </c>
      <c r="AV67">
        <v>0</v>
      </c>
      <c r="AW67">
        <v>10</v>
      </c>
      <c r="AX67">
        <v>30</v>
      </c>
      <c r="AY67">
        <v>33</v>
      </c>
      <c r="AZ67">
        <v>78</v>
      </c>
      <c r="BA67">
        <v>9.65</v>
      </c>
      <c r="BB67">
        <v>5.3</v>
      </c>
      <c r="BC67">
        <v>2.95</v>
      </c>
      <c r="BD67">
        <v>3</v>
      </c>
      <c r="BE67">
        <v>2.4500000000000002</v>
      </c>
      <c r="BF67">
        <v>2.6826549828971109E-2</v>
      </c>
      <c r="BG67">
        <v>0.31215650101848652</v>
      </c>
      <c r="BH67">
        <v>0.30650678350436222</v>
      </c>
      <c r="BI67">
        <v>0.38133671547715131</v>
      </c>
      <c r="BJ67">
        <v>0.32</v>
      </c>
      <c r="BK67">
        <v>1.43</v>
      </c>
      <c r="BL67">
        <v>2.35</v>
      </c>
      <c r="BM67">
        <v>4.45</v>
      </c>
      <c r="BN67">
        <v>8.75</v>
      </c>
      <c r="BO67">
        <v>1.95</v>
      </c>
      <c r="BP67">
        <v>1.77</v>
      </c>
      <c r="BQ67" t="s">
        <v>733</v>
      </c>
      <c r="BR67">
        <v>2.5313454284174597</v>
      </c>
      <c r="BS67">
        <v>1.210167055864918</v>
      </c>
      <c r="BT67">
        <v>1.3211783725525419</v>
      </c>
      <c r="BU67">
        <v>0.53135669362084459</v>
      </c>
      <c r="BV67">
        <v>0.55633423180592989</v>
      </c>
      <c r="BW67">
        <v>11.21109010712035</v>
      </c>
      <c r="BX67">
        <v>11.01700787401575</v>
      </c>
      <c r="BY67">
        <v>4.6792332268370611</v>
      </c>
      <c r="BZ67">
        <v>4.7080804854679013</v>
      </c>
      <c r="CA67">
        <v>6.5318568802832893</v>
      </c>
      <c r="CB67">
        <v>6.3089273885478487</v>
      </c>
      <c r="CC67">
        <v>12.72547770700637</v>
      </c>
      <c r="CD67">
        <v>13.06847133757962</v>
      </c>
      <c r="CE67">
        <v>1.6902356902356901</v>
      </c>
      <c r="CF67">
        <v>1.8050198959289869</v>
      </c>
      <c r="CG67">
        <v>0.105907560453015</v>
      </c>
      <c r="CH67">
        <v>0.1141720232629324</v>
      </c>
    </row>
    <row r="68" spans="1:86" x14ac:dyDescent="0.45">
      <c r="A68">
        <v>1601087400</v>
      </c>
      <c r="B68" s="5">
        <v>44135</v>
      </c>
      <c r="C68" t="s">
        <v>64</v>
      </c>
      <c r="D68" t="s">
        <v>65</v>
      </c>
      <c r="E68" t="s">
        <v>689</v>
      </c>
      <c r="F68" t="s">
        <v>677</v>
      </c>
      <c r="G68" t="s">
        <v>678</v>
      </c>
      <c r="H68">
        <v>12</v>
      </c>
      <c r="I68">
        <v>1.6</v>
      </c>
      <c r="J68">
        <v>0.6</v>
      </c>
      <c r="K68">
        <v>1.41</v>
      </c>
      <c r="L68">
        <v>1.06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T68">
        <v>10</v>
      </c>
      <c r="U68">
        <v>9</v>
      </c>
      <c r="V68">
        <v>2</v>
      </c>
      <c r="W68">
        <v>1</v>
      </c>
      <c r="X68">
        <v>0</v>
      </c>
      <c r="Y68">
        <v>2</v>
      </c>
      <c r="Z68">
        <v>0</v>
      </c>
      <c r="AA68">
        <v>0</v>
      </c>
      <c r="AB68">
        <v>1</v>
      </c>
      <c r="AC68">
        <v>1</v>
      </c>
      <c r="AD68">
        <v>1</v>
      </c>
      <c r="AE68">
        <v>12</v>
      </c>
      <c r="AF68">
        <v>4</v>
      </c>
      <c r="AG68">
        <v>2</v>
      </c>
      <c r="AH68">
        <v>3</v>
      </c>
      <c r="AI68">
        <v>10</v>
      </c>
      <c r="AJ68">
        <v>1</v>
      </c>
      <c r="AK68">
        <v>9</v>
      </c>
      <c r="AL68">
        <v>16</v>
      </c>
      <c r="AM68">
        <v>60</v>
      </c>
      <c r="AN68">
        <v>40</v>
      </c>
      <c r="AO68">
        <v>1.27</v>
      </c>
      <c r="AP68">
        <v>0.67</v>
      </c>
      <c r="AQ68">
        <v>1.7</v>
      </c>
      <c r="AR68">
        <v>50</v>
      </c>
      <c r="AS68">
        <v>60</v>
      </c>
      <c r="AT68">
        <v>20</v>
      </c>
      <c r="AU68">
        <v>10</v>
      </c>
      <c r="AV68">
        <v>0</v>
      </c>
      <c r="AW68">
        <v>30</v>
      </c>
      <c r="AX68">
        <v>40</v>
      </c>
      <c r="AY68">
        <v>40</v>
      </c>
      <c r="AZ68">
        <v>50</v>
      </c>
      <c r="BA68">
        <v>9</v>
      </c>
      <c r="BB68">
        <v>5.6</v>
      </c>
      <c r="BC68">
        <v>2.4</v>
      </c>
      <c r="BD68">
        <v>3.1</v>
      </c>
      <c r="BE68">
        <v>3</v>
      </c>
      <c r="BF68">
        <v>2.4193548387096753E-2</v>
      </c>
      <c r="BG68">
        <v>0.39247311827956993</v>
      </c>
      <c r="BH68">
        <v>0.29838709677419356</v>
      </c>
      <c r="BI68">
        <v>0.30913978494623656</v>
      </c>
      <c r="BJ68">
        <v>0.4</v>
      </c>
      <c r="BK68">
        <v>1.36</v>
      </c>
      <c r="BL68">
        <v>2.1</v>
      </c>
      <c r="BM68">
        <v>3.9</v>
      </c>
      <c r="BN68">
        <v>7.5</v>
      </c>
      <c r="BO68">
        <v>1.83</v>
      </c>
      <c r="BP68">
        <v>1.91</v>
      </c>
      <c r="BQ68" t="s">
        <v>713</v>
      </c>
      <c r="BR68">
        <v>2.4956155335383219</v>
      </c>
      <c r="BS68">
        <v>1.344038264434575</v>
      </c>
      <c r="BT68">
        <v>1.1515772691037469</v>
      </c>
      <c r="BU68">
        <v>0.59936225942375587</v>
      </c>
      <c r="BV68">
        <v>0.50723152260562576</v>
      </c>
      <c r="BW68">
        <v>11.99278846153846</v>
      </c>
      <c r="BX68">
        <v>10.0277534965035</v>
      </c>
      <c r="BY68">
        <v>5.2857459543338514</v>
      </c>
      <c r="BZ68">
        <v>4.4067834183107957</v>
      </c>
      <c r="CA68">
        <v>6.7070425072046085</v>
      </c>
      <c r="CB68">
        <v>5.6209700781927046</v>
      </c>
      <c r="CC68">
        <v>13.04463690872752</v>
      </c>
      <c r="CD68">
        <v>13.49811236953142</v>
      </c>
      <c r="CE68">
        <v>1.5836526181353769</v>
      </c>
      <c r="CF68">
        <v>1.8744146445295871</v>
      </c>
      <c r="CG68">
        <v>8.5994040017028525E-2</v>
      </c>
      <c r="CH68">
        <v>0.13452532992762881</v>
      </c>
    </row>
    <row r="69" spans="1:86" x14ac:dyDescent="0.45">
      <c r="A69">
        <v>1601762400</v>
      </c>
      <c r="B69" s="5">
        <v>44143</v>
      </c>
      <c r="C69" t="s">
        <v>64</v>
      </c>
      <c r="D69" t="s">
        <v>65</v>
      </c>
      <c r="E69" t="s">
        <v>677</v>
      </c>
      <c r="F69" t="s">
        <v>660</v>
      </c>
      <c r="G69" t="s">
        <v>710</v>
      </c>
      <c r="H69">
        <v>13</v>
      </c>
      <c r="I69">
        <v>1.17</v>
      </c>
      <c r="J69">
        <v>0.4</v>
      </c>
      <c r="K69">
        <v>1.21</v>
      </c>
      <c r="L69">
        <v>0.72</v>
      </c>
      <c r="M69">
        <v>0</v>
      </c>
      <c r="N69">
        <v>1</v>
      </c>
      <c r="O69">
        <v>1</v>
      </c>
      <c r="P69">
        <v>0</v>
      </c>
      <c r="Q69">
        <v>0</v>
      </c>
      <c r="R69">
        <v>0</v>
      </c>
      <c r="T69">
        <v>55</v>
      </c>
      <c r="U69">
        <v>10</v>
      </c>
      <c r="V69">
        <v>3</v>
      </c>
      <c r="W69">
        <v>2</v>
      </c>
      <c r="X69">
        <v>0</v>
      </c>
      <c r="Y69">
        <v>3</v>
      </c>
      <c r="Z69">
        <v>0</v>
      </c>
      <c r="AA69">
        <v>0</v>
      </c>
      <c r="AB69">
        <v>2</v>
      </c>
      <c r="AC69">
        <v>1</v>
      </c>
      <c r="AD69">
        <v>2</v>
      </c>
      <c r="AE69">
        <v>17</v>
      </c>
      <c r="AF69">
        <v>12</v>
      </c>
      <c r="AG69">
        <v>0</v>
      </c>
      <c r="AH69">
        <v>5</v>
      </c>
      <c r="AI69">
        <v>17</v>
      </c>
      <c r="AJ69">
        <v>7</v>
      </c>
      <c r="AK69">
        <v>-1</v>
      </c>
      <c r="AL69">
        <v>-1</v>
      </c>
      <c r="AM69">
        <v>63</v>
      </c>
      <c r="AN69">
        <v>37</v>
      </c>
      <c r="AO69">
        <v>1.42</v>
      </c>
      <c r="AP69">
        <v>1.29</v>
      </c>
      <c r="AQ69">
        <v>2.02</v>
      </c>
      <c r="AR69">
        <v>55</v>
      </c>
      <c r="AS69">
        <v>65</v>
      </c>
      <c r="AT69">
        <v>37</v>
      </c>
      <c r="AU69">
        <v>0</v>
      </c>
      <c r="AV69">
        <v>0</v>
      </c>
      <c r="AW69">
        <v>9</v>
      </c>
      <c r="AX69">
        <v>55</v>
      </c>
      <c r="AY69">
        <v>47</v>
      </c>
      <c r="AZ69">
        <v>92</v>
      </c>
      <c r="BA69">
        <v>7.03</v>
      </c>
      <c r="BB69">
        <v>5.6</v>
      </c>
      <c r="BC69">
        <v>2.4</v>
      </c>
      <c r="BD69">
        <v>3.15</v>
      </c>
      <c r="BE69">
        <v>2.85</v>
      </c>
      <c r="BF69">
        <v>2.8334725703146768E-2</v>
      </c>
      <c r="BG69">
        <v>0.38833194096351992</v>
      </c>
      <c r="BH69">
        <v>0.28912559175717067</v>
      </c>
      <c r="BI69">
        <v>0.32254246727930935</v>
      </c>
      <c r="BJ69">
        <v>0.38</v>
      </c>
      <c r="BK69">
        <v>1.38</v>
      </c>
      <c r="BL69">
        <v>2.15</v>
      </c>
      <c r="BM69">
        <v>4</v>
      </c>
      <c r="BN69">
        <v>7.75</v>
      </c>
      <c r="BO69">
        <v>1.87</v>
      </c>
      <c r="BP69">
        <v>1.83</v>
      </c>
      <c r="BQ69" t="s">
        <v>733</v>
      </c>
      <c r="BR69">
        <v>2.4900895140664963</v>
      </c>
      <c r="BS69">
        <v>1.330562659846547</v>
      </c>
      <c r="BT69">
        <v>1.1595268542199491</v>
      </c>
      <c r="BU69">
        <v>0.59053607588191415</v>
      </c>
      <c r="BV69">
        <v>0.50069274219332838</v>
      </c>
      <c r="BW69">
        <v>11.79715236686391</v>
      </c>
      <c r="BX69">
        <v>10.317122781065089</v>
      </c>
      <c r="BY69">
        <v>5.0637025966747622</v>
      </c>
      <c r="BZ69">
        <v>4.4674014571268454</v>
      </c>
      <c r="CA69">
        <v>6.7334497701891483</v>
      </c>
      <c r="CB69">
        <v>5.849721323938244</v>
      </c>
      <c r="CC69">
        <v>12.89644194756554</v>
      </c>
      <c r="CD69">
        <v>13.3434456928839</v>
      </c>
      <c r="CE69">
        <v>1.6144382124117971</v>
      </c>
      <c r="CF69">
        <v>1.9032024606477289</v>
      </c>
      <c r="CG69">
        <v>9.372172969060974E-2</v>
      </c>
      <c r="CH69">
        <v>0.11669983716301791</v>
      </c>
    </row>
    <row r="70" spans="1:86" x14ac:dyDescent="0.45">
      <c r="A70">
        <v>1602979200</v>
      </c>
      <c r="B70" s="5">
        <v>44205</v>
      </c>
      <c r="C70" t="s">
        <v>64</v>
      </c>
      <c r="D70" t="s">
        <v>65</v>
      </c>
      <c r="E70" t="s">
        <v>666</v>
      </c>
      <c r="F70" t="s">
        <v>677</v>
      </c>
      <c r="G70" t="s">
        <v>735</v>
      </c>
      <c r="H70">
        <v>14</v>
      </c>
      <c r="I70">
        <v>1.5</v>
      </c>
      <c r="J70">
        <v>1</v>
      </c>
      <c r="K70">
        <v>1.6</v>
      </c>
      <c r="L70">
        <v>1.06</v>
      </c>
      <c r="M70">
        <v>3</v>
      </c>
      <c r="N70">
        <v>2</v>
      </c>
      <c r="O70">
        <v>5</v>
      </c>
      <c r="P70">
        <v>2</v>
      </c>
      <c r="Q70">
        <v>2</v>
      </c>
      <c r="R70">
        <v>0</v>
      </c>
      <c r="S70" t="s">
        <v>904</v>
      </c>
      <c r="T70" t="s">
        <v>905</v>
      </c>
      <c r="U70">
        <v>2</v>
      </c>
      <c r="V70">
        <v>8</v>
      </c>
      <c r="W70">
        <v>2</v>
      </c>
      <c r="X70">
        <v>0</v>
      </c>
      <c r="Y70">
        <v>1</v>
      </c>
      <c r="Z70">
        <v>0</v>
      </c>
      <c r="AA70">
        <v>0</v>
      </c>
      <c r="AB70">
        <v>2</v>
      </c>
      <c r="AC70">
        <v>0</v>
      </c>
      <c r="AD70">
        <v>1</v>
      </c>
      <c r="AE70">
        <v>12</v>
      </c>
      <c r="AF70">
        <v>20</v>
      </c>
      <c r="AG70">
        <v>5</v>
      </c>
      <c r="AH70">
        <v>3</v>
      </c>
      <c r="AI70">
        <v>7</v>
      </c>
      <c r="AJ70">
        <v>17</v>
      </c>
      <c r="AK70">
        <v>7</v>
      </c>
      <c r="AL70">
        <v>11</v>
      </c>
      <c r="AM70">
        <v>57</v>
      </c>
      <c r="AN70">
        <v>43</v>
      </c>
      <c r="AO70">
        <v>1.33</v>
      </c>
      <c r="AP70">
        <v>1.76</v>
      </c>
      <c r="AQ70">
        <v>1.75</v>
      </c>
      <c r="AR70">
        <v>59</v>
      </c>
      <c r="AS70">
        <v>59</v>
      </c>
      <c r="AT70">
        <v>33</v>
      </c>
      <c r="AU70">
        <v>9</v>
      </c>
      <c r="AV70">
        <v>0</v>
      </c>
      <c r="AW70">
        <v>34</v>
      </c>
      <c r="AX70">
        <v>50</v>
      </c>
      <c r="AY70">
        <v>25</v>
      </c>
      <c r="AZ70">
        <v>42</v>
      </c>
      <c r="BA70">
        <v>8.17</v>
      </c>
      <c r="BB70">
        <v>4.67</v>
      </c>
      <c r="BC70">
        <v>1.95</v>
      </c>
      <c r="BD70">
        <v>3.2</v>
      </c>
      <c r="BE70">
        <v>4</v>
      </c>
      <c r="BF70">
        <v>2.510683760683759E-2</v>
      </c>
      <c r="BG70">
        <v>0.48771367521367531</v>
      </c>
      <c r="BH70">
        <v>0.28739316239316243</v>
      </c>
      <c r="BI70">
        <v>0.2248931623931624</v>
      </c>
      <c r="BJ70">
        <v>0.48</v>
      </c>
      <c r="BK70">
        <v>1.45</v>
      </c>
      <c r="BL70">
        <v>2.4</v>
      </c>
      <c r="BM70">
        <v>4.5999999999999996</v>
      </c>
      <c r="BN70">
        <v>9.25</v>
      </c>
      <c r="BO70">
        <v>2.1</v>
      </c>
      <c r="BP70">
        <v>1.67</v>
      </c>
      <c r="BQ70" t="s">
        <v>669</v>
      </c>
      <c r="BR70">
        <v>2.5271929824561399</v>
      </c>
      <c r="BS70">
        <v>1.510877192982456</v>
      </c>
      <c r="BT70">
        <v>1.0163157894736841</v>
      </c>
      <c r="BU70">
        <v>0.67350877192982461</v>
      </c>
      <c r="BV70">
        <v>0.4442105263157895</v>
      </c>
      <c r="BW70">
        <v>12.80980392156863</v>
      </c>
      <c r="BX70">
        <v>9.6872549019607845</v>
      </c>
      <c r="BY70">
        <v>5.6491169610129957</v>
      </c>
      <c r="BZ70">
        <v>4.1379540153282237</v>
      </c>
      <c r="CA70">
        <v>7.1606869605556343</v>
      </c>
      <c r="CB70">
        <v>5.5493008866325608</v>
      </c>
      <c r="CC70">
        <v>12.9029029029029</v>
      </c>
      <c r="CD70">
        <v>13.75508842175509</v>
      </c>
      <c r="CE70">
        <v>1.5287356321839081</v>
      </c>
      <c r="CF70">
        <v>1.9664750957854411</v>
      </c>
      <c r="CG70">
        <v>8.8441890166028103E-2</v>
      </c>
      <c r="CH70">
        <v>0.13409961685823751</v>
      </c>
    </row>
    <row r="71" spans="1:86" x14ac:dyDescent="0.45">
      <c r="A71">
        <v>1603591200</v>
      </c>
      <c r="B71" s="5">
        <v>44214</v>
      </c>
      <c r="C71" t="s">
        <v>64</v>
      </c>
      <c r="D71" t="s">
        <v>65</v>
      </c>
      <c r="E71" t="s">
        <v>694</v>
      </c>
      <c r="F71" t="s">
        <v>677</v>
      </c>
      <c r="G71" t="s">
        <v>720</v>
      </c>
      <c r="H71">
        <v>15</v>
      </c>
      <c r="I71">
        <v>2</v>
      </c>
      <c r="J71">
        <v>0.86</v>
      </c>
      <c r="K71">
        <v>2.37</v>
      </c>
      <c r="L71">
        <v>1.06</v>
      </c>
      <c r="M71">
        <v>1</v>
      </c>
      <c r="N71">
        <v>0</v>
      </c>
      <c r="O71">
        <v>1</v>
      </c>
      <c r="P71">
        <v>0</v>
      </c>
      <c r="Q71">
        <v>0</v>
      </c>
      <c r="R71">
        <v>0</v>
      </c>
      <c r="S71">
        <v>88</v>
      </c>
      <c r="U71">
        <v>8</v>
      </c>
      <c r="V71">
        <v>0</v>
      </c>
      <c r="W71">
        <v>2</v>
      </c>
      <c r="X71">
        <v>0</v>
      </c>
      <c r="Y71">
        <v>4</v>
      </c>
      <c r="Z71">
        <v>0</v>
      </c>
      <c r="AA71">
        <v>0</v>
      </c>
      <c r="AB71">
        <v>2</v>
      </c>
      <c r="AC71">
        <v>1</v>
      </c>
      <c r="AD71">
        <v>3</v>
      </c>
      <c r="AE71">
        <v>23</v>
      </c>
      <c r="AF71">
        <v>11</v>
      </c>
      <c r="AG71">
        <v>10</v>
      </c>
      <c r="AH71">
        <v>6</v>
      </c>
      <c r="AI71">
        <v>13</v>
      </c>
      <c r="AJ71">
        <v>5</v>
      </c>
      <c r="AK71">
        <v>17</v>
      </c>
      <c r="AL71">
        <v>12</v>
      </c>
      <c r="AM71">
        <v>66</v>
      </c>
      <c r="AN71">
        <v>34</v>
      </c>
      <c r="AO71">
        <v>2.56</v>
      </c>
      <c r="AP71">
        <v>1.24</v>
      </c>
      <c r="AQ71">
        <v>2.86</v>
      </c>
      <c r="AR71">
        <v>71</v>
      </c>
      <c r="AS71">
        <v>79</v>
      </c>
      <c r="AT71">
        <v>57</v>
      </c>
      <c r="AU71">
        <v>50</v>
      </c>
      <c r="AV71">
        <v>7</v>
      </c>
      <c r="AW71">
        <v>57</v>
      </c>
      <c r="AX71">
        <v>79</v>
      </c>
      <c r="AY71">
        <v>50</v>
      </c>
      <c r="AZ71">
        <v>57</v>
      </c>
      <c r="BA71">
        <v>8.7100000000000009</v>
      </c>
      <c r="BB71">
        <v>4.71</v>
      </c>
      <c r="BC71">
        <v>1.7</v>
      </c>
      <c r="BD71">
        <v>3.4</v>
      </c>
      <c r="BE71">
        <v>4.2</v>
      </c>
      <c r="BF71">
        <v>4.0149393090569564E-2</v>
      </c>
      <c r="BG71">
        <v>0.54808590102707755</v>
      </c>
      <c r="BH71">
        <v>0.25396825396825395</v>
      </c>
      <c r="BI71">
        <v>0.19794584500466852</v>
      </c>
      <c r="BJ71">
        <v>0.54</v>
      </c>
      <c r="BK71">
        <v>1.3</v>
      </c>
      <c r="BL71">
        <v>1.91</v>
      </c>
      <c r="BM71">
        <v>3.05</v>
      </c>
      <c r="BN71">
        <v>5.7</v>
      </c>
      <c r="BO71">
        <v>1.69</v>
      </c>
      <c r="BP71">
        <v>2.0499999999999998</v>
      </c>
      <c r="BQ71" t="s">
        <v>770</v>
      </c>
      <c r="BR71">
        <v>2.6359702267612941</v>
      </c>
      <c r="BS71">
        <v>1.684957590444867</v>
      </c>
      <c r="BT71">
        <v>0.95101263631642718</v>
      </c>
      <c r="BU71">
        <v>0.72650164445213783</v>
      </c>
      <c r="BV71">
        <v>0.42097974727367138</v>
      </c>
      <c r="BW71">
        <v>13.338806970509379</v>
      </c>
      <c r="BX71">
        <v>9.2530160857908843</v>
      </c>
      <c r="BY71">
        <v>5.9915081521739131</v>
      </c>
      <c r="BZ71">
        <v>3.9772418478260869</v>
      </c>
      <c r="CA71">
        <v>7.3472988183354664</v>
      </c>
      <c r="CB71">
        <v>5.2757742379647974</v>
      </c>
      <c r="CC71">
        <v>12.59428182437032</v>
      </c>
      <c r="CD71">
        <v>13.577944179714089</v>
      </c>
      <c r="CE71">
        <v>1.4276913099870301</v>
      </c>
      <c r="CF71">
        <v>1.940985732814527</v>
      </c>
      <c r="CG71">
        <v>8.0739299610894946E-2</v>
      </c>
      <c r="CH71">
        <v>0.12743190661478601</v>
      </c>
    </row>
    <row r="72" spans="1:86" x14ac:dyDescent="0.45">
      <c r="A72">
        <v>1604185200</v>
      </c>
      <c r="B72" s="5">
        <v>44220</v>
      </c>
      <c r="C72" t="s">
        <v>64</v>
      </c>
      <c r="D72" t="s">
        <v>65</v>
      </c>
      <c r="E72" t="s">
        <v>677</v>
      </c>
      <c r="F72" t="s">
        <v>700</v>
      </c>
      <c r="G72" t="s">
        <v>710</v>
      </c>
      <c r="H72">
        <v>16</v>
      </c>
      <c r="I72">
        <v>1</v>
      </c>
      <c r="J72">
        <v>1.1299999999999999</v>
      </c>
      <c r="K72">
        <v>1.21</v>
      </c>
      <c r="L72">
        <v>1.33</v>
      </c>
      <c r="M72">
        <v>0</v>
      </c>
      <c r="N72">
        <v>1</v>
      </c>
      <c r="O72">
        <v>1</v>
      </c>
      <c r="P72">
        <v>1</v>
      </c>
      <c r="Q72">
        <v>0</v>
      </c>
      <c r="R72">
        <v>1</v>
      </c>
      <c r="T72">
        <v>39</v>
      </c>
      <c r="U72">
        <v>6</v>
      </c>
      <c r="V72">
        <v>5</v>
      </c>
      <c r="W72">
        <v>1</v>
      </c>
      <c r="X72">
        <v>0</v>
      </c>
      <c r="Y72">
        <v>2</v>
      </c>
      <c r="Z72">
        <v>0</v>
      </c>
      <c r="AA72">
        <v>1</v>
      </c>
      <c r="AB72">
        <v>0</v>
      </c>
      <c r="AC72">
        <v>0</v>
      </c>
      <c r="AD72">
        <v>2</v>
      </c>
      <c r="AE72">
        <v>21</v>
      </c>
      <c r="AF72">
        <v>7</v>
      </c>
      <c r="AG72">
        <v>4</v>
      </c>
      <c r="AH72">
        <v>4</v>
      </c>
      <c r="AI72">
        <v>17</v>
      </c>
      <c r="AJ72">
        <v>3</v>
      </c>
      <c r="AK72">
        <v>13</v>
      </c>
      <c r="AL72">
        <v>22</v>
      </c>
      <c r="AM72">
        <v>65</v>
      </c>
      <c r="AN72">
        <v>35</v>
      </c>
      <c r="AO72">
        <v>2.0699999999999998</v>
      </c>
      <c r="AP72">
        <v>0.96</v>
      </c>
      <c r="AQ72">
        <v>2.17</v>
      </c>
      <c r="AR72">
        <v>47</v>
      </c>
      <c r="AS72">
        <v>47</v>
      </c>
      <c r="AT72">
        <v>40</v>
      </c>
      <c r="AU72">
        <v>19</v>
      </c>
      <c r="AV72">
        <v>13</v>
      </c>
      <c r="AW72">
        <v>32</v>
      </c>
      <c r="AX72">
        <v>66</v>
      </c>
      <c r="AY72">
        <v>34</v>
      </c>
      <c r="AZ72">
        <v>75</v>
      </c>
      <c r="BA72">
        <v>9.4600000000000009</v>
      </c>
      <c r="BB72">
        <v>5.74</v>
      </c>
      <c r="BC72">
        <v>2.2000000000000002</v>
      </c>
      <c r="BD72">
        <v>3.35</v>
      </c>
      <c r="BE72">
        <v>3.2</v>
      </c>
      <c r="BF72">
        <v>2.1850972410673908E-2</v>
      </c>
      <c r="BG72">
        <v>0.43269448213478062</v>
      </c>
      <c r="BH72">
        <v>0.27665649027589323</v>
      </c>
      <c r="BI72">
        <v>0.29064902758932609</v>
      </c>
      <c r="BJ72">
        <v>0.44</v>
      </c>
      <c r="BK72">
        <v>1.28</v>
      </c>
      <c r="BL72">
        <v>1.91</v>
      </c>
      <c r="BM72">
        <v>3.3</v>
      </c>
      <c r="BN72">
        <v>6.25</v>
      </c>
      <c r="BO72">
        <v>1.74</v>
      </c>
      <c r="BP72">
        <v>2.0499999999999998</v>
      </c>
      <c r="BQ72" t="s">
        <v>733</v>
      </c>
      <c r="BR72">
        <v>2.4807646356033461</v>
      </c>
      <c r="BS72">
        <v>1.4140979689366791</v>
      </c>
      <c r="BT72">
        <v>1.0666666666666671</v>
      </c>
      <c r="BU72">
        <v>0.62712066905615294</v>
      </c>
      <c r="BV72">
        <v>0.46009557945041818</v>
      </c>
      <c r="BW72">
        <v>12.56969280146722</v>
      </c>
      <c r="BX72">
        <v>9.8695552498853729</v>
      </c>
      <c r="BY72">
        <v>5.2754256787850897</v>
      </c>
      <c r="BZ72">
        <v>4.1279337321675103</v>
      </c>
      <c r="CA72">
        <v>7.2942671226821298</v>
      </c>
      <c r="CB72">
        <v>5.7416215177178627</v>
      </c>
      <c r="CC72">
        <v>12.897246007868549</v>
      </c>
      <c r="CD72">
        <v>13.507058551261281</v>
      </c>
      <c r="CE72">
        <v>1.576522702104098</v>
      </c>
      <c r="CF72">
        <v>1.917165005537099</v>
      </c>
      <c r="CG72">
        <v>8.4385382059800659E-2</v>
      </c>
      <c r="CH72">
        <v>0.1233665559246955</v>
      </c>
    </row>
    <row r="73" spans="1:86" x14ac:dyDescent="0.45">
      <c r="A73">
        <v>1604797200</v>
      </c>
      <c r="B73" s="5">
        <v>44227</v>
      </c>
      <c r="C73" t="s">
        <v>64</v>
      </c>
      <c r="D73" t="s">
        <v>65</v>
      </c>
      <c r="E73" t="s">
        <v>661</v>
      </c>
      <c r="F73" t="s">
        <v>677</v>
      </c>
      <c r="G73" t="s">
        <v>668</v>
      </c>
      <c r="H73">
        <v>17</v>
      </c>
      <c r="I73">
        <v>1.88</v>
      </c>
      <c r="J73">
        <v>0.75</v>
      </c>
      <c r="K73">
        <v>1.53</v>
      </c>
      <c r="L73">
        <v>1.06</v>
      </c>
      <c r="M73">
        <v>1</v>
      </c>
      <c r="N73">
        <v>1</v>
      </c>
      <c r="O73">
        <v>2</v>
      </c>
      <c r="P73">
        <v>1</v>
      </c>
      <c r="Q73">
        <v>1</v>
      </c>
      <c r="R73">
        <v>0</v>
      </c>
      <c r="S73">
        <v>40</v>
      </c>
      <c r="T73" t="s">
        <v>68</v>
      </c>
      <c r="U73">
        <v>8</v>
      </c>
      <c r="V73">
        <v>4</v>
      </c>
      <c r="W73">
        <v>1</v>
      </c>
      <c r="X73">
        <v>0</v>
      </c>
      <c r="Y73">
        <v>0</v>
      </c>
      <c r="Z73">
        <v>1</v>
      </c>
      <c r="AA73">
        <v>0</v>
      </c>
      <c r="AB73">
        <v>1</v>
      </c>
      <c r="AC73">
        <v>0</v>
      </c>
      <c r="AD73">
        <v>1</v>
      </c>
      <c r="AE73">
        <v>14</v>
      </c>
      <c r="AF73">
        <v>8</v>
      </c>
      <c r="AG73">
        <v>5</v>
      </c>
      <c r="AH73">
        <v>6</v>
      </c>
      <c r="AI73">
        <v>9</v>
      </c>
      <c r="AJ73">
        <v>2</v>
      </c>
      <c r="AK73">
        <v>8</v>
      </c>
      <c r="AL73">
        <v>16</v>
      </c>
      <c r="AM73">
        <v>53</v>
      </c>
      <c r="AN73">
        <v>47</v>
      </c>
      <c r="AO73">
        <v>1.42</v>
      </c>
      <c r="AP73">
        <v>1.18</v>
      </c>
      <c r="AQ73">
        <v>2.44</v>
      </c>
      <c r="AR73">
        <v>63</v>
      </c>
      <c r="AS73">
        <v>82</v>
      </c>
      <c r="AT73">
        <v>44</v>
      </c>
      <c r="AU73">
        <v>19</v>
      </c>
      <c r="AV73">
        <v>7</v>
      </c>
      <c r="AW73">
        <v>32</v>
      </c>
      <c r="AX73">
        <v>51</v>
      </c>
      <c r="AY73">
        <v>57</v>
      </c>
      <c r="AZ73">
        <v>75</v>
      </c>
      <c r="BA73">
        <v>9.3800000000000008</v>
      </c>
      <c r="BB73">
        <v>5.01</v>
      </c>
      <c r="BC73">
        <v>1.42</v>
      </c>
      <c r="BD73">
        <v>4.07</v>
      </c>
      <c r="BE73">
        <v>6.57</v>
      </c>
      <c r="BF73">
        <v>3.4044199778330585E-2</v>
      </c>
      <c r="BG73">
        <v>0.6701811523343455</v>
      </c>
      <c r="BH73">
        <v>0.21165604592191509</v>
      </c>
      <c r="BI73">
        <v>0.11816280174373942</v>
      </c>
      <c r="BJ73">
        <v>0.68</v>
      </c>
      <c r="BK73">
        <v>1.34</v>
      </c>
      <c r="BL73">
        <v>2.06</v>
      </c>
      <c r="BM73">
        <v>3.3</v>
      </c>
      <c r="BN73">
        <v>6.25</v>
      </c>
      <c r="BO73">
        <v>2.0499999999999998</v>
      </c>
      <c r="BP73">
        <v>1.74</v>
      </c>
      <c r="BQ73" t="s">
        <v>715</v>
      </c>
      <c r="BR73">
        <v>2.9107565011820329</v>
      </c>
      <c r="BS73">
        <v>2.1359338061465718</v>
      </c>
      <c r="BT73">
        <v>0.77482269503546097</v>
      </c>
      <c r="BU73">
        <v>0.93380614657210403</v>
      </c>
      <c r="BV73">
        <v>0.33747044917257679</v>
      </c>
      <c r="BW73">
        <v>15.783723522853959</v>
      </c>
      <c r="BX73">
        <v>8.5830546265328866</v>
      </c>
      <c r="BY73">
        <v>6.7338618346545864</v>
      </c>
      <c r="BZ73">
        <v>3.2842582106455271</v>
      </c>
      <c r="CA73">
        <v>9.049861688199373</v>
      </c>
      <c r="CB73">
        <v>5.2987964158873595</v>
      </c>
      <c r="CC73">
        <v>12.362500000000001</v>
      </c>
      <c r="CD73">
        <v>13.904545454545451</v>
      </c>
      <c r="CE73">
        <v>1.353005464480874</v>
      </c>
      <c r="CF73">
        <v>2.0185792349726781</v>
      </c>
      <c r="CG73">
        <v>6.6666666666666666E-2</v>
      </c>
      <c r="CH73">
        <v>0.1213114754098361</v>
      </c>
    </row>
    <row r="74" spans="1:86" x14ac:dyDescent="0.45">
      <c r="A74">
        <v>1610233200</v>
      </c>
      <c r="B74" s="5">
        <v>44233</v>
      </c>
      <c r="C74" t="s">
        <v>64</v>
      </c>
      <c r="D74" t="s">
        <v>65</v>
      </c>
      <c r="E74" t="s">
        <v>677</v>
      </c>
      <c r="F74" t="s">
        <v>704</v>
      </c>
      <c r="G74" t="s">
        <v>684</v>
      </c>
      <c r="H74">
        <v>1</v>
      </c>
      <c r="I74">
        <v>0.88</v>
      </c>
      <c r="J74">
        <v>1.56</v>
      </c>
      <c r="K74">
        <v>1.21</v>
      </c>
      <c r="L74">
        <v>1.39</v>
      </c>
      <c r="M74">
        <v>0</v>
      </c>
      <c r="N74">
        <v>2</v>
      </c>
      <c r="O74">
        <v>2</v>
      </c>
      <c r="P74">
        <v>2</v>
      </c>
      <c r="Q74">
        <v>0</v>
      </c>
      <c r="R74">
        <v>2</v>
      </c>
      <c r="T74" t="s">
        <v>985</v>
      </c>
      <c r="U74">
        <v>8</v>
      </c>
      <c r="V74">
        <v>8</v>
      </c>
      <c r="W74">
        <v>2</v>
      </c>
      <c r="X74">
        <v>1</v>
      </c>
      <c r="Y74">
        <v>2</v>
      </c>
      <c r="Z74">
        <v>0</v>
      </c>
      <c r="AA74">
        <v>2</v>
      </c>
      <c r="AB74">
        <v>1</v>
      </c>
      <c r="AC74">
        <v>0</v>
      </c>
      <c r="AD74">
        <v>2</v>
      </c>
      <c r="AE74">
        <v>9</v>
      </c>
      <c r="AF74">
        <v>15</v>
      </c>
      <c r="AG74">
        <v>6</v>
      </c>
      <c r="AH74">
        <v>4</v>
      </c>
      <c r="AI74">
        <v>3</v>
      </c>
      <c r="AJ74">
        <v>11</v>
      </c>
      <c r="AK74">
        <v>9</v>
      </c>
      <c r="AL74">
        <v>17</v>
      </c>
      <c r="AM74">
        <v>52</v>
      </c>
      <c r="AN74">
        <v>48</v>
      </c>
      <c r="AO74">
        <v>1.41</v>
      </c>
      <c r="AP74">
        <v>1.47</v>
      </c>
      <c r="AQ74">
        <v>2.21</v>
      </c>
      <c r="AR74">
        <v>64</v>
      </c>
      <c r="AS74">
        <v>64</v>
      </c>
      <c r="AT74">
        <v>46</v>
      </c>
      <c r="AU74">
        <v>11</v>
      </c>
      <c r="AV74">
        <v>0</v>
      </c>
      <c r="AW74">
        <v>29</v>
      </c>
      <c r="AX74">
        <v>64</v>
      </c>
      <c r="AY74">
        <v>29</v>
      </c>
      <c r="AZ74">
        <v>82</v>
      </c>
      <c r="BA74">
        <v>8.99</v>
      </c>
      <c r="BB74">
        <v>4.96</v>
      </c>
      <c r="BC74">
        <v>3.35</v>
      </c>
      <c r="BD74">
        <v>3.4</v>
      </c>
      <c r="BE74">
        <v>2.1</v>
      </c>
      <c r="BF74">
        <v>2.293852864528893E-2</v>
      </c>
      <c r="BG74">
        <v>0.27556893404127819</v>
      </c>
      <c r="BH74">
        <v>0.27117911841353459</v>
      </c>
      <c r="BI74">
        <v>0.45325194754518722</v>
      </c>
      <c r="BJ74">
        <v>0.28000000000000003</v>
      </c>
      <c r="BK74">
        <v>1.26</v>
      </c>
      <c r="BL74">
        <v>1.8</v>
      </c>
      <c r="BM74">
        <v>2.75</v>
      </c>
      <c r="BN74">
        <v>4.6500000000000004</v>
      </c>
      <c r="BO74">
        <v>1.67</v>
      </c>
      <c r="BP74">
        <v>2.15</v>
      </c>
      <c r="BQ74" t="s">
        <v>733</v>
      </c>
      <c r="BR74">
        <v>2.5445607358071678</v>
      </c>
      <c r="BS74">
        <v>1.128766254360926</v>
      </c>
      <c r="BT74">
        <v>1.415794481446242</v>
      </c>
      <c r="BU74">
        <v>0.49635267998731369</v>
      </c>
      <c r="BV74">
        <v>0.61084681255946716</v>
      </c>
      <c r="BW74">
        <v>11.04442036836403</v>
      </c>
      <c r="BX74">
        <v>11.38840736728061</v>
      </c>
      <c r="BY74">
        <v>4.5379574003276897</v>
      </c>
      <c r="BZ74">
        <v>4.8481703986892413</v>
      </c>
      <c r="CA74">
        <v>6.5064629680363399</v>
      </c>
      <c r="CB74">
        <v>6.540236968591369</v>
      </c>
      <c r="CC74">
        <v>13.117582417582421</v>
      </c>
      <c r="CD74">
        <v>13.28241758241758</v>
      </c>
      <c r="CE74">
        <v>1.792592592592593</v>
      </c>
      <c r="CF74">
        <v>1.806980433632998</v>
      </c>
      <c r="CG74">
        <v>0.1047065044949762</v>
      </c>
      <c r="CH74">
        <v>0.1073506081438392</v>
      </c>
    </row>
    <row r="75" spans="1:86" x14ac:dyDescent="0.45">
      <c r="A75">
        <v>1610939160</v>
      </c>
      <c r="B75" s="5">
        <v>44243</v>
      </c>
      <c r="C75" t="s">
        <v>64</v>
      </c>
      <c r="D75" t="s">
        <v>65</v>
      </c>
      <c r="E75" t="s">
        <v>683</v>
      </c>
      <c r="F75" t="s">
        <v>677</v>
      </c>
      <c r="G75" t="s">
        <v>743</v>
      </c>
      <c r="H75">
        <v>2</v>
      </c>
      <c r="I75">
        <v>1.38</v>
      </c>
      <c r="J75">
        <v>0.78</v>
      </c>
      <c r="K75">
        <v>1.82</v>
      </c>
      <c r="L75">
        <v>1.06</v>
      </c>
      <c r="M75">
        <v>1</v>
      </c>
      <c r="N75">
        <v>0</v>
      </c>
      <c r="O75">
        <v>1</v>
      </c>
      <c r="P75">
        <v>0</v>
      </c>
      <c r="Q75">
        <v>0</v>
      </c>
      <c r="R75">
        <v>0</v>
      </c>
      <c r="S75">
        <v>87</v>
      </c>
      <c r="U75">
        <v>6</v>
      </c>
      <c r="V75">
        <v>6</v>
      </c>
      <c r="W75">
        <v>2</v>
      </c>
      <c r="X75">
        <v>0</v>
      </c>
      <c r="Y75">
        <v>2</v>
      </c>
      <c r="Z75">
        <v>0</v>
      </c>
      <c r="AA75">
        <v>1</v>
      </c>
      <c r="AB75">
        <v>1</v>
      </c>
      <c r="AC75">
        <v>1</v>
      </c>
      <c r="AD75">
        <v>1</v>
      </c>
      <c r="AE75">
        <v>7</v>
      </c>
      <c r="AF75">
        <v>10</v>
      </c>
      <c r="AG75">
        <v>5</v>
      </c>
      <c r="AH75">
        <v>2</v>
      </c>
      <c r="AI75">
        <v>2</v>
      </c>
      <c r="AJ75">
        <v>8</v>
      </c>
      <c r="AK75">
        <v>13</v>
      </c>
      <c r="AL75">
        <v>10</v>
      </c>
      <c r="AM75">
        <v>48</v>
      </c>
      <c r="AN75">
        <v>52</v>
      </c>
      <c r="AO75">
        <v>0</v>
      </c>
      <c r="AP75">
        <v>0</v>
      </c>
      <c r="AQ75">
        <v>2.74</v>
      </c>
      <c r="AR75">
        <v>71</v>
      </c>
      <c r="AS75">
        <v>71</v>
      </c>
      <c r="AT75">
        <v>48</v>
      </c>
      <c r="AU75">
        <v>36</v>
      </c>
      <c r="AV75">
        <v>25</v>
      </c>
      <c r="AW75">
        <v>29</v>
      </c>
      <c r="AX75">
        <v>71</v>
      </c>
      <c r="AY75">
        <v>54</v>
      </c>
      <c r="AZ75">
        <v>66</v>
      </c>
      <c r="BA75">
        <v>8.7100000000000009</v>
      </c>
      <c r="BB75">
        <v>4.53</v>
      </c>
      <c r="BC75">
        <v>2.35</v>
      </c>
      <c r="BD75">
        <v>3.1</v>
      </c>
      <c r="BE75">
        <v>2.8</v>
      </c>
      <c r="BF75">
        <v>3.5085139065921478E-2</v>
      </c>
      <c r="BG75">
        <v>0.39044677582769555</v>
      </c>
      <c r="BH75">
        <v>0.28749550609536884</v>
      </c>
      <c r="BI75">
        <v>0.32205771807693567</v>
      </c>
      <c r="BJ75">
        <v>0.4</v>
      </c>
      <c r="BK75">
        <v>1.3</v>
      </c>
      <c r="BL75">
        <v>2.0499999999999998</v>
      </c>
      <c r="BM75">
        <v>3.5</v>
      </c>
      <c r="BN75">
        <v>7</v>
      </c>
      <c r="BO75">
        <v>1.8</v>
      </c>
      <c r="BP75">
        <v>1.95</v>
      </c>
      <c r="BQ75" t="s">
        <v>726</v>
      </c>
      <c r="BR75">
        <v>2.4956155335383219</v>
      </c>
      <c r="BS75">
        <v>1.344038264434575</v>
      </c>
      <c r="BT75">
        <v>1.1515772691037469</v>
      </c>
      <c r="BU75">
        <v>0.59936225942375587</v>
      </c>
      <c r="BV75">
        <v>0.50723152260562576</v>
      </c>
      <c r="BW75">
        <v>11.99278846153846</v>
      </c>
      <c r="BX75">
        <v>10.0277534965035</v>
      </c>
      <c r="BY75">
        <v>5.2857459543338514</v>
      </c>
      <c r="BZ75">
        <v>4.4067834183107957</v>
      </c>
      <c r="CA75">
        <v>6.7070425072046085</v>
      </c>
      <c r="CB75">
        <v>5.6209700781927046</v>
      </c>
      <c r="CC75">
        <v>13.04463690872752</v>
      </c>
      <c r="CD75">
        <v>13.49811236953142</v>
      </c>
      <c r="CE75">
        <v>1.5836526181353769</v>
      </c>
      <c r="CF75">
        <v>1.8744146445295871</v>
      </c>
      <c r="CG75">
        <v>8.5994040017028525E-2</v>
      </c>
      <c r="CH75">
        <v>0.13452532992762881</v>
      </c>
    </row>
    <row r="76" spans="1:86" hidden="1" x14ac:dyDescent="0.45">
      <c r="A76">
        <v>1620518400</v>
      </c>
      <c r="B76">
        <v>44248</v>
      </c>
      <c r="C76" t="s">
        <v>64</v>
      </c>
      <c r="D76" t="s">
        <v>65</v>
      </c>
      <c r="E76" t="s">
        <v>677</v>
      </c>
      <c r="F76" t="s">
        <v>661</v>
      </c>
      <c r="G76" t="s">
        <v>678</v>
      </c>
      <c r="H76" t="s">
        <v>65</v>
      </c>
      <c r="I76">
        <v>1.06</v>
      </c>
      <c r="J76">
        <v>1.54</v>
      </c>
      <c r="K76">
        <v>1.1399999999999999</v>
      </c>
      <c r="L76">
        <v>1.5</v>
      </c>
      <c r="M76">
        <v>1</v>
      </c>
      <c r="N76">
        <v>0</v>
      </c>
      <c r="O76">
        <v>1</v>
      </c>
      <c r="P76">
        <v>0</v>
      </c>
      <c r="Q76">
        <v>0</v>
      </c>
      <c r="R76">
        <v>0</v>
      </c>
      <c r="S76">
        <v>80</v>
      </c>
      <c r="U76">
        <v>6</v>
      </c>
      <c r="V76">
        <v>7</v>
      </c>
      <c r="W76">
        <v>2</v>
      </c>
      <c r="X76">
        <v>0</v>
      </c>
      <c r="Y76">
        <v>1</v>
      </c>
      <c r="Z76">
        <v>0</v>
      </c>
      <c r="AA76">
        <v>0</v>
      </c>
      <c r="AB76">
        <v>2</v>
      </c>
      <c r="AC76">
        <v>0</v>
      </c>
      <c r="AD76">
        <v>1</v>
      </c>
      <c r="AE76">
        <v>19</v>
      </c>
      <c r="AF76">
        <v>15</v>
      </c>
      <c r="AG76">
        <v>5</v>
      </c>
      <c r="AH76">
        <v>7</v>
      </c>
      <c r="AI76">
        <v>14</v>
      </c>
      <c r="AJ76">
        <v>8</v>
      </c>
      <c r="AK76">
        <v>14</v>
      </c>
      <c r="AL76">
        <v>12</v>
      </c>
      <c r="AM76">
        <v>51</v>
      </c>
      <c r="AN76">
        <v>49</v>
      </c>
      <c r="AO76">
        <v>1.87</v>
      </c>
      <c r="AP76">
        <v>1.68</v>
      </c>
      <c r="AQ76">
        <v>2.2000000000000002</v>
      </c>
      <c r="AR76">
        <v>48</v>
      </c>
      <c r="AS76">
        <v>67</v>
      </c>
      <c r="AT76">
        <v>34</v>
      </c>
      <c r="AU76">
        <v>20</v>
      </c>
      <c r="AV76">
        <v>9</v>
      </c>
      <c r="AW76">
        <v>25</v>
      </c>
      <c r="AX76">
        <v>60</v>
      </c>
      <c r="AY76">
        <v>36</v>
      </c>
      <c r="AZ76">
        <v>76</v>
      </c>
      <c r="BA76">
        <v>10.02</v>
      </c>
      <c r="BB76">
        <v>4.49</v>
      </c>
      <c r="BC76">
        <v>2.08</v>
      </c>
      <c r="BD76">
        <v>2.95</v>
      </c>
      <c r="BE76">
        <v>3.3</v>
      </c>
      <c r="BF76">
        <v>4.0927528215663811E-2</v>
      </c>
      <c r="BG76">
        <v>0.43984170255356692</v>
      </c>
      <c r="BH76">
        <v>0.2980555226317938</v>
      </c>
      <c r="BI76">
        <v>0.26210277481463923</v>
      </c>
      <c r="BJ76">
        <v>0.44</v>
      </c>
      <c r="BK76">
        <v>1.42</v>
      </c>
      <c r="BL76">
        <v>2.2999999999999998</v>
      </c>
      <c r="BM76">
        <v>4.05</v>
      </c>
      <c r="BN76">
        <v>8.25</v>
      </c>
      <c r="BO76">
        <v>1.95</v>
      </c>
      <c r="BP76">
        <v>1.74</v>
      </c>
      <c r="BQ76" t="s">
        <v>733</v>
      </c>
      <c r="BR76">
        <v>2.4807646356033461</v>
      </c>
      <c r="BS76">
        <v>1.4140979689366791</v>
      </c>
      <c r="BT76">
        <v>1.0666666666666671</v>
      </c>
      <c r="BU76">
        <v>0.62712066905615294</v>
      </c>
      <c r="BV76">
        <v>0.46009557945041818</v>
      </c>
      <c r="BW76">
        <v>12.56969280146722</v>
      </c>
      <c r="BX76">
        <v>9.8695552498853729</v>
      </c>
      <c r="BY76">
        <v>5.2754256787850897</v>
      </c>
      <c r="BZ76">
        <v>4.1279337321675103</v>
      </c>
      <c r="CA76">
        <v>7.2942671226821298</v>
      </c>
      <c r="CB76">
        <v>5.7416215177178627</v>
      </c>
      <c r="CC76">
        <v>12.897246007868549</v>
      </c>
      <c r="CD76">
        <v>13.507058551261281</v>
      </c>
      <c r="CE76">
        <v>1.576522702104098</v>
      </c>
      <c r="CF76">
        <v>1.917165005537099</v>
      </c>
      <c r="CG76">
        <v>8.4385382059800659E-2</v>
      </c>
      <c r="CH76">
        <v>0.1233665559246955</v>
      </c>
    </row>
    <row r="77" spans="1:86" hidden="1" x14ac:dyDescent="0.45">
      <c r="A77">
        <v>1620871500</v>
      </c>
      <c r="B77">
        <v>44254</v>
      </c>
      <c r="C77" t="s">
        <v>64</v>
      </c>
      <c r="D77" t="s">
        <v>65</v>
      </c>
      <c r="E77" t="s">
        <v>677</v>
      </c>
      <c r="F77" t="s">
        <v>700</v>
      </c>
      <c r="G77" t="s">
        <v>760</v>
      </c>
      <c r="H77" t="s">
        <v>65</v>
      </c>
      <c r="I77">
        <v>1.1100000000000001</v>
      </c>
      <c r="J77">
        <v>1.41</v>
      </c>
      <c r="K77">
        <v>1.1399999999999999</v>
      </c>
      <c r="L77">
        <v>1.41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  <c r="S77">
        <v>59</v>
      </c>
      <c r="U77">
        <v>3</v>
      </c>
      <c r="V77">
        <v>3</v>
      </c>
      <c r="W77">
        <v>1</v>
      </c>
      <c r="X77">
        <v>0</v>
      </c>
      <c r="Y77">
        <v>1</v>
      </c>
      <c r="Z77">
        <v>0</v>
      </c>
      <c r="AA77">
        <v>0</v>
      </c>
      <c r="AB77">
        <v>1</v>
      </c>
      <c r="AC77">
        <v>1</v>
      </c>
      <c r="AD77">
        <v>0</v>
      </c>
      <c r="AE77">
        <v>14</v>
      </c>
      <c r="AF77">
        <v>5</v>
      </c>
      <c r="AG77">
        <v>3</v>
      </c>
      <c r="AH77">
        <v>2</v>
      </c>
      <c r="AI77">
        <v>11</v>
      </c>
      <c r="AJ77">
        <v>3</v>
      </c>
      <c r="AK77">
        <v>10</v>
      </c>
      <c r="AL77">
        <v>17</v>
      </c>
      <c r="AM77">
        <v>46</v>
      </c>
      <c r="AN77">
        <v>54</v>
      </c>
      <c r="AO77">
        <v>1.41</v>
      </c>
      <c r="AP77">
        <v>0.69</v>
      </c>
      <c r="AQ77">
        <v>2.2599999999999998</v>
      </c>
      <c r="AR77">
        <v>46</v>
      </c>
      <c r="AS77">
        <v>55</v>
      </c>
      <c r="AT77">
        <v>35</v>
      </c>
      <c r="AU77">
        <v>25</v>
      </c>
      <c r="AV77">
        <v>14</v>
      </c>
      <c r="AW77">
        <v>31</v>
      </c>
      <c r="AX77">
        <v>65</v>
      </c>
      <c r="AY77">
        <v>35</v>
      </c>
      <c r="AZ77">
        <v>64</v>
      </c>
      <c r="BA77">
        <v>9.99</v>
      </c>
      <c r="BB77">
        <v>4.57</v>
      </c>
      <c r="BC77">
        <v>1.75</v>
      </c>
      <c r="BD77">
        <v>3.5</v>
      </c>
      <c r="BE77">
        <v>4</v>
      </c>
      <c r="BF77">
        <v>3.5714285714285733E-2</v>
      </c>
      <c r="BG77">
        <v>0.5357142857142857</v>
      </c>
      <c r="BH77">
        <v>0.24999999999999997</v>
      </c>
      <c r="BI77">
        <v>0.21428571428571427</v>
      </c>
      <c r="BJ77">
        <v>0.54</v>
      </c>
      <c r="BK77">
        <v>1.5</v>
      </c>
      <c r="BL77">
        <v>1.81</v>
      </c>
      <c r="BM77">
        <v>3.2</v>
      </c>
      <c r="BN77">
        <v>9.25</v>
      </c>
      <c r="BO77">
        <v>2.2999999999999998</v>
      </c>
      <c r="BP77">
        <v>1.57</v>
      </c>
      <c r="BQ77" t="s">
        <v>733</v>
      </c>
      <c r="BR77">
        <v>2.6359702267612941</v>
      </c>
      <c r="BS77">
        <v>1.684957590444867</v>
      </c>
      <c r="BT77">
        <v>0.95101263631642718</v>
      </c>
      <c r="BU77">
        <v>0.72650164445213783</v>
      </c>
      <c r="BV77">
        <v>0.42097974727367138</v>
      </c>
      <c r="BW77">
        <v>13.338806970509379</v>
      </c>
      <c r="BX77">
        <v>9.2530160857908843</v>
      </c>
      <c r="BY77">
        <v>5.9915081521739131</v>
      </c>
      <c r="BZ77">
        <v>3.9772418478260869</v>
      </c>
      <c r="CA77">
        <v>7.3472988183354664</v>
      </c>
      <c r="CB77">
        <v>5.2757742379647974</v>
      </c>
      <c r="CC77">
        <v>12.59428182437032</v>
      </c>
      <c r="CD77">
        <v>13.577944179714089</v>
      </c>
      <c r="CE77">
        <v>1.4276913099870301</v>
      </c>
      <c r="CF77">
        <v>1.940985732814527</v>
      </c>
      <c r="CG77">
        <v>8.0739299610894946E-2</v>
      </c>
      <c r="CH77">
        <v>0.12743190661478601</v>
      </c>
    </row>
    <row r="78" spans="1:86" x14ac:dyDescent="0.45">
      <c r="A78">
        <v>1611450000</v>
      </c>
      <c r="B78" s="5">
        <v>44257</v>
      </c>
      <c r="C78" t="s">
        <v>64</v>
      </c>
      <c r="D78" t="s">
        <v>65</v>
      </c>
      <c r="E78" t="s">
        <v>677</v>
      </c>
      <c r="F78" t="s">
        <v>661</v>
      </c>
      <c r="G78" t="s">
        <v>725</v>
      </c>
      <c r="H78">
        <v>3</v>
      </c>
      <c r="I78">
        <v>0.78</v>
      </c>
      <c r="J78">
        <v>1.5</v>
      </c>
      <c r="K78">
        <v>1.21</v>
      </c>
      <c r="L78">
        <v>1.47</v>
      </c>
      <c r="M78">
        <v>0</v>
      </c>
      <c r="N78">
        <v>2</v>
      </c>
      <c r="O78">
        <v>2</v>
      </c>
      <c r="P78">
        <v>1</v>
      </c>
      <c r="Q78">
        <v>0</v>
      </c>
      <c r="R78">
        <v>1</v>
      </c>
      <c r="T78" t="s">
        <v>1010</v>
      </c>
      <c r="U78">
        <v>3</v>
      </c>
      <c r="V78">
        <v>3</v>
      </c>
      <c r="W78">
        <v>3</v>
      </c>
      <c r="X78">
        <v>0</v>
      </c>
      <c r="Y78">
        <v>3</v>
      </c>
      <c r="Z78">
        <v>0</v>
      </c>
      <c r="AA78">
        <v>0</v>
      </c>
      <c r="AB78">
        <v>3</v>
      </c>
      <c r="AC78">
        <v>1</v>
      </c>
      <c r="AD78">
        <v>2</v>
      </c>
      <c r="AE78">
        <v>18</v>
      </c>
      <c r="AF78">
        <v>5</v>
      </c>
      <c r="AG78">
        <v>3</v>
      </c>
      <c r="AH78">
        <v>3</v>
      </c>
      <c r="AI78">
        <v>15</v>
      </c>
      <c r="AJ78">
        <v>2</v>
      </c>
      <c r="AK78">
        <v>16</v>
      </c>
      <c r="AL78">
        <v>10</v>
      </c>
      <c r="AM78">
        <v>51</v>
      </c>
      <c r="AN78">
        <v>49</v>
      </c>
      <c r="AO78">
        <v>1.72</v>
      </c>
      <c r="AP78">
        <v>0.69</v>
      </c>
      <c r="AQ78">
        <v>1.99</v>
      </c>
      <c r="AR78">
        <v>37</v>
      </c>
      <c r="AS78">
        <v>62</v>
      </c>
      <c r="AT78">
        <v>26</v>
      </c>
      <c r="AU78">
        <v>10</v>
      </c>
      <c r="AV78">
        <v>5</v>
      </c>
      <c r="AW78">
        <v>21</v>
      </c>
      <c r="AX78">
        <v>53</v>
      </c>
      <c r="AY78">
        <v>36</v>
      </c>
      <c r="AZ78">
        <v>79</v>
      </c>
      <c r="BA78">
        <v>10.32</v>
      </c>
      <c r="BB78">
        <v>4.88</v>
      </c>
      <c r="BC78">
        <v>3.05</v>
      </c>
      <c r="BD78">
        <v>3.35</v>
      </c>
      <c r="BE78">
        <v>2.25</v>
      </c>
      <c r="BF78">
        <v>2.3606919863342696E-2</v>
      </c>
      <c r="BG78">
        <v>0.30426193259567375</v>
      </c>
      <c r="BH78">
        <v>0.27490054282322446</v>
      </c>
      <c r="BI78">
        <v>0.42083752458110174</v>
      </c>
      <c r="BJ78">
        <v>0.3</v>
      </c>
      <c r="BK78">
        <v>1.45</v>
      </c>
      <c r="BL78">
        <v>2.2000000000000002</v>
      </c>
      <c r="BM78">
        <v>3.65</v>
      </c>
      <c r="BN78">
        <v>6.75</v>
      </c>
      <c r="BO78">
        <v>2.0499999999999998</v>
      </c>
      <c r="BP78">
        <v>1.74</v>
      </c>
      <c r="BQ78" t="s">
        <v>733</v>
      </c>
      <c r="BR78">
        <v>2.5726407816919519</v>
      </c>
      <c r="BS78">
        <v>1.1805091283106199</v>
      </c>
      <c r="BT78">
        <v>1.3921316533813319</v>
      </c>
      <c r="BU78">
        <v>0.5209673269873939</v>
      </c>
      <c r="BV78">
        <v>0.61847182917417032</v>
      </c>
      <c r="BW78">
        <v>11.149200710479571</v>
      </c>
      <c r="BX78">
        <v>11.444049733570161</v>
      </c>
      <c r="BY78">
        <v>4.5257270693512304</v>
      </c>
      <c r="BZ78">
        <v>4.8465324384787474</v>
      </c>
      <c r="CA78">
        <v>6.6234736411283404</v>
      </c>
      <c r="CB78">
        <v>6.5975172950914134</v>
      </c>
      <c r="CC78">
        <v>12.90081154192967</v>
      </c>
      <c r="CD78">
        <v>13.00360685302074</v>
      </c>
      <c r="CE78">
        <v>1.7502145922746779</v>
      </c>
      <c r="CF78">
        <v>1.831402831402831</v>
      </c>
      <c r="CG78">
        <v>9.6525096525096526E-2</v>
      </c>
      <c r="CH78">
        <v>0.1244101244101244</v>
      </c>
    </row>
    <row r="79" spans="1:86" x14ac:dyDescent="0.45">
      <c r="A79">
        <v>1612116000</v>
      </c>
      <c r="B79" s="5">
        <v>44261</v>
      </c>
      <c r="C79" t="s">
        <v>64</v>
      </c>
      <c r="D79" t="s">
        <v>65</v>
      </c>
      <c r="E79" t="s">
        <v>682</v>
      </c>
      <c r="F79" t="s">
        <v>677</v>
      </c>
      <c r="G79" t="s">
        <v>678</v>
      </c>
      <c r="H79">
        <v>4</v>
      </c>
      <c r="I79">
        <v>2.08</v>
      </c>
      <c r="J79">
        <v>0.7</v>
      </c>
      <c r="K79">
        <v>1.65</v>
      </c>
      <c r="L79">
        <v>1.06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U79">
        <v>4</v>
      </c>
      <c r="V79">
        <v>6</v>
      </c>
      <c r="W79">
        <v>2</v>
      </c>
      <c r="X79">
        <v>0</v>
      </c>
      <c r="Y79">
        <v>2</v>
      </c>
      <c r="Z79">
        <v>0</v>
      </c>
      <c r="AA79">
        <v>0</v>
      </c>
      <c r="AB79">
        <v>2</v>
      </c>
      <c r="AC79">
        <v>0</v>
      </c>
      <c r="AD79">
        <v>2</v>
      </c>
      <c r="AE79">
        <v>6</v>
      </c>
      <c r="AF79">
        <v>11</v>
      </c>
      <c r="AG79">
        <v>0</v>
      </c>
      <c r="AH79">
        <v>3</v>
      </c>
      <c r="AI79">
        <v>6</v>
      </c>
      <c r="AJ79">
        <v>8</v>
      </c>
      <c r="AK79">
        <v>9</v>
      </c>
      <c r="AL79">
        <v>13</v>
      </c>
      <c r="AM79">
        <v>54</v>
      </c>
      <c r="AN79">
        <v>46</v>
      </c>
      <c r="AO79">
        <v>0.65</v>
      </c>
      <c r="AP79">
        <v>1.18</v>
      </c>
      <c r="AQ79">
        <v>2.44</v>
      </c>
      <c r="AR79">
        <v>57</v>
      </c>
      <c r="AS79">
        <v>73</v>
      </c>
      <c r="AT79">
        <v>42</v>
      </c>
      <c r="AU79">
        <v>26</v>
      </c>
      <c r="AV79">
        <v>13</v>
      </c>
      <c r="AW79">
        <v>32</v>
      </c>
      <c r="AX79">
        <v>65</v>
      </c>
      <c r="AY79">
        <v>42</v>
      </c>
      <c r="AZ79">
        <v>76</v>
      </c>
      <c r="BA79">
        <v>11.04</v>
      </c>
      <c r="BB79">
        <v>5.08</v>
      </c>
      <c r="BC79">
        <v>2.8</v>
      </c>
      <c r="BD79">
        <v>3</v>
      </c>
      <c r="BE79">
        <v>2.7</v>
      </c>
      <c r="BF79">
        <v>2.0282186948853642E-2</v>
      </c>
      <c r="BG79">
        <v>0.33686067019400351</v>
      </c>
      <c r="BH79">
        <v>0.31305114638447967</v>
      </c>
      <c r="BI79">
        <v>0.35008818342151671</v>
      </c>
      <c r="BJ79">
        <v>0.34</v>
      </c>
      <c r="BK79">
        <v>1.47</v>
      </c>
      <c r="BL79">
        <v>2.35</v>
      </c>
      <c r="BM79">
        <v>3.95</v>
      </c>
      <c r="BN79">
        <v>6.5</v>
      </c>
      <c r="BO79">
        <v>1.91</v>
      </c>
      <c r="BP79">
        <v>1.83</v>
      </c>
      <c r="BQ79" t="s">
        <v>675</v>
      </c>
      <c r="BR79">
        <v>2.5229727551184897</v>
      </c>
      <c r="BS79">
        <v>1.228921489601805</v>
      </c>
      <c r="BT79">
        <v>1.2940512655166849</v>
      </c>
      <c r="BU79">
        <v>0.53240890035472432</v>
      </c>
      <c r="BV79">
        <v>0.56514027732989358</v>
      </c>
      <c r="BW79">
        <v>11.417888124439131</v>
      </c>
      <c r="BX79">
        <v>10.76308704756207</v>
      </c>
      <c r="BY79">
        <v>4.8317672021824798</v>
      </c>
      <c r="BZ79">
        <v>4.6698999696877843</v>
      </c>
      <c r="CA79">
        <v>6.5861209222566508</v>
      </c>
      <c r="CB79">
        <v>6.093187077874286</v>
      </c>
      <c r="CC79">
        <v>12.685679611650491</v>
      </c>
      <c r="CD79">
        <v>13.02639563106796</v>
      </c>
      <c r="CE79">
        <v>1.6481211768132831</v>
      </c>
      <c r="CF79">
        <v>1.8572676958928049</v>
      </c>
      <c r="CG79">
        <v>9.641712787649287E-2</v>
      </c>
      <c r="CH79">
        <v>0.11302068161957469</v>
      </c>
    </row>
    <row r="80" spans="1:86" x14ac:dyDescent="0.45">
      <c r="A80">
        <v>1612652400</v>
      </c>
      <c r="B80" s="5">
        <v>44268</v>
      </c>
      <c r="C80" t="s">
        <v>64</v>
      </c>
      <c r="D80" t="s">
        <v>65</v>
      </c>
      <c r="E80" t="s">
        <v>677</v>
      </c>
      <c r="F80" t="s">
        <v>672</v>
      </c>
      <c r="G80" t="s">
        <v>673</v>
      </c>
      <c r="H80">
        <v>5</v>
      </c>
      <c r="I80">
        <v>0.7</v>
      </c>
      <c r="J80">
        <v>0.9</v>
      </c>
      <c r="K80">
        <v>1.21</v>
      </c>
      <c r="L80">
        <v>0.8</v>
      </c>
      <c r="M80">
        <v>1</v>
      </c>
      <c r="N80">
        <v>1</v>
      </c>
      <c r="O80">
        <v>2</v>
      </c>
      <c r="P80">
        <v>1</v>
      </c>
      <c r="Q80">
        <v>0</v>
      </c>
      <c r="R80">
        <v>1</v>
      </c>
      <c r="S80" t="s">
        <v>89</v>
      </c>
      <c r="T80">
        <v>10</v>
      </c>
      <c r="U80">
        <v>7</v>
      </c>
      <c r="V80">
        <v>3</v>
      </c>
      <c r="W80">
        <v>3</v>
      </c>
      <c r="X80">
        <v>0</v>
      </c>
      <c r="Y80">
        <v>3</v>
      </c>
      <c r="Z80">
        <v>0</v>
      </c>
      <c r="AA80">
        <v>1</v>
      </c>
      <c r="AB80">
        <v>2</v>
      </c>
      <c r="AC80">
        <v>1</v>
      </c>
      <c r="AD80">
        <v>2</v>
      </c>
      <c r="AE80">
        <v>23</v>
      </c>
      <c r="AF80">
        <v>8</v>
      </c>
      <c r="AG80">
        <v>8</v>
      </c>
      <c r="AH80">
        <v>2</v>
      </c>
      <c r="AI80">
        <v>15</v>
      </c>
      <c r="AJ80">
        <v>6</v>
      </c>
      <c r="AK80">
        <v>13</v>
      </c>
      <c r="AL80">
        <v>16</v>
      </c>
      <c r="AM80">
        <v>56</v>
      </c>
      <c r="AN80">
        <v>44</v>
      </c>
      <c r="AO80">
        <v>2.69</v>
      </c>
      <c r="AP80">
        <v>0.82</v>
      </c>
      <c r="AQ80">
        <v>2.1</v>
      </c>
      <c r="AR80">
        <v>45</v>
      </c>
      <c r="AS80">
        <v>70</v>
      </c>
      <c r="AT80">
        <v>35</v>
      </c>
      <c r="AU80">
        <v>10</v>
      </c>
      <c r="AV80">
        <v>0</v>
      </c>
      <c r="AW80">
        <v>25</v>
      </c>
      <c r="AX80">
        <v>70</v>
      </c>
      <c r="AY80">
        <v>35</v>
      </c>
      <c r="AZ80">
        <v>75</v>
      </c>
      <c r="BA80">
        <v>9.8000000000000007</v>
      </c>
      <c r="BB80">
        <v>4.5</v>
      </c>
      <c r="BC80">
        <v>2.95</v>
      </c>
      <c r="BD80">
        <v>3.2</v>
      </c>
      <c r="BE80">
        <v>2.4</v>
      </c>
      <c r="BF80">
        <v>2.2716572504708116E-2</v>
      </c>
      <c r="BG80">
        <v>0.31626647834274951</v>
      </c>
      <c r="BH80">
        <v>0.2897834274952919</v>
      </c>
      <c r="BI80">
        <v>0.39395009416195859</v>
      </c>
      <c r="BJ80">
        <v>0.32</v>
      </c>
      <c r="BK80">
        <v>1.43</v>
      </c>
      <c r="BL80">
        <v>2.15</v>
      </c>
      <c r="BM80">
        <v>3.55</v>
      </c>
      <c r="BN80">
        <v>6.75</v>
      </c>
      <c r="BO80">
        <v>1.95</v>
      </c>
      <c r="BP80">
        <v>1.8</v>
      </c>
      <c r="BQ80" t="s">
        <v>733</v>
      </c>
      <c r="BR80">
        <v>2.5313454284174597</v>
      </c>
      <c r="BS80">
        <v>1.210167055864918</v>
      </c>
      <c r="BT80">
        <v>1.3211783725525419</v>
      </c>
      <c r="BU80">
        <v>0.53135669362084459</v>
      </c>
      <c r="BV80">
        <v>0.55633423180592989</v>
      </c>
      <c r="BW80">
        <v>11.21109010712035</v>
      </c>
      <c r="BX80">
        <v>11.01700787401575</v>
      </c>
      <c r="BY80">
        <v>4.6792332268370611</v>
      </c>
      <c r="BZ80">
        <v>4.7080804854679013</v>
      </c>
      <c r="CA80">
        <v>6.5318568802832893</v>
      </c>
      <c r="CB80">
        <v>6.3089273885478487</v>
      </c>
      <c r="CC80">
        <v>12.72547770700637</v>
      </c>
      <c r="CD80">
        <v>13.06847133757962</v>
      </c>
      <c r="CE80">
        <v>1.6902356902356901</v>
      </c>
      <c r="CF80">
        <v>1.8050198959289869</v>
      </c>
      <c r="CG80">
        <v>0.105907560453015</v>
      </c>
      <c r="CH80">
        <v>0.1141720232629324</v>
      </c>
    </row>
    <row r="81" spans="1:86" x14ac:dyDescent="0.45">
      <c r="A81">
        <v>1613444400</v>
      </c>
      <c r="B81" s="5">
        <v>44276</v>
      </c>
      <c r="C81" t="s">
        <v>64</v>
      </c>
      <c r="D81" t="s">
        <v>65</v>
      </c>
      <c r="E81" t="s">
        <v>693</v>
      </c>
      <c r="F81" t="s">
        <v>677</v>
      </c>
      <c r="G81" t="s">
        <v>743</v>
      </c>
      <c r="H81">
        <v>6</v>
      </c>
      <c r="I81">
        <v>1.08</v>
      </c>
      <c r="J81">
        <v>0.73</v>
      </c>
      <c r="K81">
        <v>1.43</v>
      </c>
      <c r="L81">
        <v>1.06</v>
      </c>
      <c r="M81">
        <v>0</v>
      </c>
      <c r="N81">
        <v>1</v>
      </c>
      <c r="O81">
        <v>1</v>
      </c>
      <c r="P81">
        <v>1</v>
      </c>
      <c r="Q81">
        <v>0</v>
      </c>
      <c r="R81">
        <v>1</v>
      </c>
      <c r="T81">
        <v>31</v>
      </c>
      <c r="U81">
        <v>5</v>
      </c>
      <c r="V81">
        <v>5</v>
      </c>
      <c r="W81">
        <v>1</v>
      </c>
      <c r="X81">
        <v>0</v>
      </c>
      <c r="Y81">
        <v>2</v>
      </c>
      <c r="Z81">
        <v>0</v>
      </c>
      <c r="AA81">
        <v>1</v>
      </c>
      <c r="AB81">
        <v>0</v>
      </c>
      <c r="AC81">
        <v>1</v>
      </c>
      <c r="AD81">
        <v>1</v>
      </c>
      <c r="AE81">
        <v>11</v>
      </c>
      <c r="AF81">
        <v>19</v>
      </c>
      <c r="AG81">
        <v>4</v>
      </c>
      <c r="AH81">
        <v>6</v>
      </c>
      <c r="AI81">
        <v>7</v>
      </c>
      <c r="AJ81">
        <v>13</v>
      </c>
      <c r="AK81">
        <v>12</v>
      </c>
      <c r="AL81">
        <v>10</v>
      </c>
      <c r="AM81">
        <v>64</v>
      </c>
      <c r="AN81">
        <v>36</v>
      </c>
      <c r="AO81">
        <v>1.35</v>
      </c>
      <c r="AP81">
        <v>1.88</v>
      </c>
      <c r="AQ81">
        <v>2</v>
      </c>
      <c r="AR81">
        <v>53</v>
      </c>
      <c r="AS81">
        <v>53</v>
      </c>
      <c r="AT81">
        <v>26</v>
      </c>
      <c r="AU81">
        <v>18</v>
      </c>
      <c r="AV81">
        <v>9</v>
      </c>
      <c r="AW81">
        <v>31</v>
      </c>
      <c r="AX81">
        <v>57</v>
      </c>
      <c r="AY81">
        <v>26</v>
      </c>
      <c r="AZ81">
        <v>61</v>
      </c>
      <c r="BA81">
        <v>10.31</v>
      </c>
      <c r="BB81">
        <v>5.39</v>
      </c>
      <c r="BC81">
        <v>1.91</v>
      </c>
      <c r="BD81">
        <v>3.25</v>
      </c>
      <c r="BE81">
        <v>4.3</v>
      </c>
      <c r="BF81">
        <v>2.1270218883758425E-2</v>
      </c>
      <c r="BG81">
        <v>0.5022899905403253</v>
      </c>
      <c r="BH81">
        <v>0.2864220888085493</v>
      </c>
      <c r="BI81">
        <v>0.21128792065112528</v>
      </c>
      <c r="BJ81">
        <v>0.5</v>
      </c>
      <c r="BK81">
        <v>1.49</v>
      </c>
      <c r="BL81">
        <v>2.2999999999999998</v>
      </c>
      <c r="BM81">
        <v>3.85</v>
      </c>
      <c r="BN81">
        <v>7</v>
      </c>
      <c r="BO81">
        <v>2.15</v>
      </c>
      <c r="BP81">
        <v>1.65</v>
      </c>
      <c r="BQ81" t="s">
        <v>698</v>
      </c>
      <c r="BR81">
        <v>2.5202079886551649</v>
      </c>
      <c r="BS81">
        <v>1.5342708579532029</v>
      </c>
      <c r="BT81">
        <v>0.98593713070196176</v>
      </c>
      <c r="BU81">
        <v>0.67513590167809023</v>
      </c>
      <c r="BV81">
        <v>0.4286727337194185</v>
      </c>
      <c r="BW81">
        <v>12.98669114272602</v>
      </c>
      <c r="BX81">
        <v>9.4167049105094076</v>
      </c>
      <c r="BY81">
        <v>5.6645716945996272</v>
      </c>
      <c r="BZ81">
        <v>4.0242085661080074</v>
      </c>
      <c r="CA81">
        <v>7.3221194481263927</v>
      </c>
      <c r="CB81">
        <v>5.3924963444014002</v>
      </c>
      <c r="CC81">
        <v>12.508162313432839</v>
      </c>
      <c r="CD81">
        <v>13.36963619402985</v>
      </c>
      <c r="CE81">
        <v>1.4438014689517029</v>
      </c>
      <c r="CF81">
        <v>1.9410193634542621</v>
      </c>
      <c r="CG81">
        <v>8.4130870242599604E-2</v>
      </c>
      <c r="CH81">
        <v>0.1275317160026708</v>
      </c>
    </row>
    <row r="82" spans="1:86" x14ac:dyDescent="0.45">
      <c r="A82">
        <v>1613876400</v>
      </c>
      <c r="B82" s="5">
        <v>44289</v>
      </c>
      <c r="C82" t="s">
        <v>64</v>
      </c>
      <c r="D82" t="s">
        <v>65</v>
      </c>
      <c r="E82" t="s">
        <v>677</v>
      </c>
      <c r="F82" t="s">
        <v>694</v>
      </c>
      <c r="G82" t="s">
        <v>735</v>
      </c>
      <c r="H82">
        <v>7</v>
      </c>
      <c r="I82">
        <v>0.73</v>
      </c>
      <c r="J82">
        <v>1.18</v>
      </c>
      <c r="K82">
        <v>1.21</v>
      </c>
      <c r="L82">
        <v>1.63</v>
      </c>
      <c r="M82">
        <v>0</v>
      </c>
      <c r="N82">
        <v>2</v>
      </c>
      <c r="O82">
        <v>2</v>
      </c>
      <c r="P82">
        <v>1</v>
      </c>
      <c r="Q82">
        <v>0</v>
      </c>
      <c r="R82">
        <v>1</v>
      </c>
      <c r="T82" t="s">
        <v>156</v>
      </c>
      <c r="U82">
        <v>6</v>
      </c>
      <c r="V82">
        <v>4</v>
      </c>
      <c r="W82">
        <v>2</v>
      </c>
      <c r="X82">
        <v>1</v>
      </c>
      <c r="Y82">
        <v>4</v>
      </c>
      <c r="Z82">
        <v>0</v>
      </c>
      <c r="AA82">
        <v>2</v>
      </c>
      <c r="AB82">
        <v>1</v>
      </c>
      <c r="AC82">
        <v>1</v>
      </c>
      <c r="AD82">
        <v>3</v>
      </c>
      <c r="AE82">
        <v>10</v>
      </c>
      <c r="AF82">
        <v>8</v>
      </c>
      <c r="AG82">
        <v>0</v>
      </c>
      <c r="AH82">
        <v>3</v>
      </c>
      <c r="AI82">
        <v>10</v>
      </c>
      <c r="AJ82">
        <v>5</v>
      </c>
      <c r="AK82">
        <v>14</v>
      </c>
      <c r="AL82">
        <v>16</v>
      </c>
      <c r="AM82">
        <v>41</v>
      </c>
      <c r="AN82">
        <v>59</v>
      </c>
      <c r="AO82">
        <v>0.9</v>
      </c>
      <c r="AP82">
        <v>0.87</v>
      </c>
      <c r="AQ82">
        <v>2.19</v>
      </c>
      <c r="AR82">
        <v>55</v>
      </c>
      <c r="AS82">
        <v>64</v>
      </c>
      <c r="AT82">
        <v>32</v>
      </c>
      <c r="AU82">
        <v>14</v>
      </c>
      <c r="AV82">
        <v>14</v>
      </c>
      <c r="AW82">
        <v>23</v>
      </c>
      <c r="AX82">
        <v>69</v>
      </c>
      <c r="AY82">
        <v>23</v>
      </c>
      <c r="AZ82">
        <v>78</v>
      </c>
      <c r="BA82">
        <v>10.45</v>
      </c>
      <c r="BB82">
        <v>4.7300000000000004</v>
      </c>
      <c r="BC82">
        <v>2.5499999999999998</v>
      </c>
      <c r="BD82">
        <v>3.05</v>
      </c>
      <c r="BE82">
        <v>2.85</v>
      </c>
      <c r="BF82">
        <v>2.3634302728856877E-2</v>
      </c>
      <c r="BG82">
        <v>0.36852256001624123</v>
      </c>
      <c r="BH82">
        <v>0.30423454973015956</v>
      </c>
      <c r="BI82">
        <v>0.32724289025359926</v>
      </c>
      <c r="BJ82">
        <v>0.36</v>
      </c>
      <c r="BK82">
        <v>1.5</v>
      </c>
      <c r="BL82">
        <v>2.2999999999999998</v>
      </c>
      <c r="BM82">
        <v>3.85</v>
      </c>
      <c r="BN82">
        <v>7.25</v>
      </c>
      <c r="BO82">
        <v>2.0499999999999998</v>
      </c>
      <c r="BP82">
        <v>1.74</v>
      </c>
      <c r="BQ82" t="s">
        <v>733</v>
      </c>
      <c r="BR82">
        <v>2.5110350525197691</v>
      </c>
      <c r="BS82">
        <v>1.269326094653606</v>
      </c>
      <c r="BT82">
        <v>1.2417089578661631</v>
      </c>
      <c r="BU82">
        <v>0.56586402266288949</v>
      </c>
      <c r="BV82">
        <v>0.55158168083097259</v>
      </c>
      <c r="BW82">
        <v>11.49400826446281</v>
      </c>
      <c r="BX82">
        <v>10.507231404958681</v>
      </c>
      <c r="BY82">
        <v>4.9238790406673623</v>
      </c>
      <c r="BZ82">
        <v>4.6296141814389991</v>
      </c>
      <c r="CA82">
        <v>6.5701292237954476</v>
      </c>
      <c r="CB82">
        <v>5.8776172235196817</v>
      </c>
      <c r="CC82">
        <v>12.798739495798319</v>
      </c>
      <c r="CD82">
        <v>12.98844537815126</v>
      </c>
      <c r="CE82">
        <v>1.604928297313674</v>
      </c>
      <c r="CF82">
        <v>1.791961219955565</v>
      </c>
      <c r="CG82">
        <v>8.887093516461321E-2</v>
      </c>
      <c r="CH82">
        <v>0.11694607150070691</v>
      </c>
    </row>
    <row r="83" spans="1:86" x14ac:dyDescent="0.45">
      <c r="A83">
        <v>1614466800</v>
      </c>
      <c r="B83" s="5">
        <v>44296</v>
      </c>
      <c r="C83" t="s">
        <v>64</v>
      </c>
      <c r="D83" t="s">
        <v>65</v>
      </c>
      <c r="E83" t="s">
        <v>705</v>
      </c>
      <c r="F83" t="s">
        <v>677</v>
      </c>
      <c r="G83" t="s">
        <v>662</v>
      </c>
      <c r="H83">
        <v>8</v>
      </c>
      <c r="I83">
        <v>2.33</v>
      </c>
      <c r="J83">
        <v>0.92</v>
      </c>
      <c r="K83">
        <v>2</v>
      </c>
      <c r="L83">
        <v>1.06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U83">
        <v>7</v>
      </c>
      <c r="V83">
        <v>8</v>
      </c>
      <c r="W83">
        <v>2</v>
      </c>
      <c r="X83">
        <v>0</v>
      </c>
      <c r="Y83">
        <v>1</v>
      </c>
      <c r="Z83">
        <v>0</v>
      </c>
      <c r="AA83">
        <v>0</v>
      </c>
      <c r="AB83">
        <v>2</v>
      </c>
      <c r="AC83">
        <v>1</v>
      </c>
      <c r="AD83">
        <v>0</v>
      </c>
      <c r="AE83">
        <v>11</v>
      </c>
      <c r="AF83">
        <v>22</v>
      </c>
      <c r="AG83">
        <v>3</v>
      </c>
      <c r="AH83">
        <v>3</v>
      </c>
      <c r="AI83">
        <v>8</v>
      </c>
      <c r="AJ83">
        <v>19</v>
      </c>
      <c r="AK83">
        <v>18</v>
      </c>
      <c r="AL83">
        <v>17</v>
      </c>
      <c r="AM83">
        <v>62</v>
      </c>
      <c r="AN83">
        <v>38</v>
      </c>
      <c r="AO83">
        <v>1.22</v>
      </c>
      <c r="AP83">
        <v>1.92</v>
      </c>
      <c r="AQ83">
        <v>2.38</v>
      </c>
      <c r="AR83">
        <v>50</v>
      </c>
      <c r="AS83">
        <v>63</v>
      </c>
      <c r="AT83">
        <v>38</v>
      </c>
      <c r="AU83">
        <v>30</v>
      </c>
      <c r="AV83">
        <v>17</v>
      </c>
      <c r="AW83">
        <v>42</v>
      </c>
      <c r="AX83">
        <v>67</v>
      </c>
      <c r="AY83">
        <v>34</v>
      </c>
      <c r="AZ83">
        <v>71</v>
      </c>
      <c r="BA83">
        <v>9.92</v>
      </c>
      <c r="BB83">
        <v>4.25</v>
      </c>
      <c r="BC83">
        <v>2.15</v>
      </c>
      <c r="BD83">
        <v>3.4</v>
      </c>
      <c r="BE83">
        <v>3.2</v>
      </c>
      <c r="BF83">
        <v>2.3911308709530326E-2</v>
      </c>
      <c r="BG83">
        <v>0.44120497036023709</v>
      </c>
      <c r="BH83">
        <v>0.2702063383492932</v>
      </c>
      <c r="BI83">
        <v>0.28858869129046966</v>
      </c>
      <c r="BJ83">
        <v>0.44</v>
      </c>
      <c r="BK83">
        <v>1.33</v>
      </c>
      <c r="BL83">
        <v>1.91</v>
      </c>
      <c r="BM83">
        <v>3.2</v>
      </c>
      <c r="BN83">
        <v>6</v>
      </c>
      <c r="BO83">
        <v>1.8</v>
      </c>
      <c r="BP83">
        <v>1.95</v>
      </c>
      <c r="BQ83" t="s">
        <v>723</v>
      </c>
      <c r="BR83">
        <v>2.4807646356033461</v>
      </c>
      <c r="BS83">
        <v>1.4140979689366791</v>
      </c>
      <c r="BT83">
        <v>1.0666666666666671</v>
      </c>
      <c r="BU83">
        <v>0.62712066905615294</v>
      </c>
      <c r="BV83">
        <v>0.46009557945041818</v>
      </c>
      <c r="BW83">
        <v>12.56969280146722</v>
      </c>
      <c r="BX83">
        <v>9.8695552498853729</v>
      </c>
      <c r="BY83">
        <v>5.2754256787850897</v>
      </c>
      <c r="BZ83">
        <v>4.1279337321675103</v>
      </c>
      <c r="CA83">
        <v>7.2942671226821298</v>
      </c>
      <c r="CB83">
        <v>5.7416215177178627</v>
      </c>
      <c r="CC83">
        <v>12.897246007868549</v>
      </c>
      <c r="CD83">
        <v>13.507058551261281</v>
      </c>
      <c r="CE83">
        <v>1.576522702104098</v>
      </c>
      <c r="CF83">
        <v>1.917165005537099</v>
      </c>
      <c r="CG83">
        <v>8.4385382059800659E-2</v>
      </c>
      <c r="CH83">
        <v>0.1233665559246955</v>
      </c>
    </row>
    <row r="84" spans="1:86" x14ac:dyDescent="0.45">
      <c r="A84">
        <v>1614726000</v>
      </c>
      <c r="B84" s="5">
        <v>44303</v>
      </c>
      <c r="C84" t="s">
        <v>64</v>
      </c>
      <c r="D84" t="s">
        <v>65</v>
      </c>
      <c r="E84" t="s">
        <v>677</v>
      </c>
      <c r="F84" t="s">
        <v>688</v>
      </c>
      <c r="G84" t="s">
        <v>678</v>
      </c>
      <c r="H84">
        <v>9</v>
      </c>
      <c r="I84">
        <v>0.67</v>
      </c>
      <c r="J84">
        <v>0.5</v>
      </c>
      <c r="K84">
        <v>1.21</v>
      </c>
      <c r="L84">
        <v>0.35</v>
      </c>
      <c r="M84">
        <v>3</v>
      </c>
      <c r="N84">
        <v>1</v>
      </c>
      <c r="O84">
        <v>4</v>
      </c>
      <c r="P84">
        <v>2</v>
      </c>
      <c r="Q84">
        <v>1</v>
      </c>
      <c r="R84">
        <v>1</v>
      </c>
      <c r="S84" t="s">
        <v>1089</v>
      </c>
      <c r="T84">
        <v>24</v>
      </c>
      <c r="U84">
        <v>3</v>
      </c>
      <c r="V84">
        <v>6</v>
      </c>
      <c r="W84">
        <v>2</v>
      </c>
      <c r="X84">
        <v>1</v>
      </c>
      <c r="Y84">
        <v>0</v>
      </c>
      <c r="Z84">
        <v>0</v>
      </c>
      <c r="AA84">
        <v>1</v>
      </c>
      <c r="AB84">
        <v>2</v>
      </c>
      <c r="AC84">
        <v>0</v>
      </c>
      <c r="AD84">
        <v>0</v>
      </c>
      <c r="AE84">
        <v>26</v>
      </c>
      <c r="AF84">
        <v>7</v>
      </c>
      <c r="AG84">
        <v>10</v>
      </c>
      <c r="AH84">
        <v>3</v>
      </c>
      <c r="AI84">
        <v>16</v>
      </c>
      <c r="AJ84">
        <v>4</v>
      </c>
      <c r="AK84">
        <v>15</v>
      </c>
      <c r="AL84">
        <v>11</v>
      </c>
      <c r="AM84">
        <v>50</v>
      </c>
      <c r="AN84">
        <v>50</v>
      </c>
      <c r="AO84">
        <v>2.69</v>
      </c>
      <c r="AP84">
        <v>0.85</v>
      </c>
      <c r="AQ84">
        <v>2.34</v>
      </c>
      <c r="AR84">
        <v>42</v>
      </c>
      <c r="AS84">
        <v>71</v>
      </c>
      <c r="AT84">
        <v>46</v>
      </c>
      <c r="AU84">
        <v>13</v>
      </c>
      <c r="AV84">
        <v>4</v>
      </c>
      <c r="AW84">
        <v>25</v>
      </c>
      <c r="AX84">
        <v>67</v>
      </c>
      <c r="AY84">
        <v>38</v>
      </c>
      <c r="AZ84">
        <v>84</v>
      </c>
      <c r="BA84">
        <v>9</v>
      </c>
      <c r="BB84">
        <v>5.5</v>
      </c>
      <c r="BC84">
        <v>2.15</v>
      </c>
      <c r="BD84">
        <v>3.25</v>
      </c>
      <c r="BE84">
        <v>3.4</v>
      </c>
      <c r="BF84">
        <v>2.2308744606966229E-2</v>
      </c>
      <c r="BG84">
        <v>0.44280753446280119</v>
      </c>
      <c r="BH84">
        <v>0.28538356308534146</v>
      </c>
      <c r="BI84">
        <v>0.27180890245185729</v>
      </c>
      <c r="BJ84">
        <v>0.44</v>
      </c>
      <c r="BK84">
        <v>1.47</v>
      </c>
      <c r="BL84">
        <v>2.2999999999999998</v>
      </c>
      <c r="BM84">
        <v>4.0999999999999996</v>
      </c>
      <c r="BN84">
        <v>8.25</v>
      </c>
      <c r="BO84">
        <v>2.1</v>
      </c>
      <c r="BP84">
        <v>1.69</v>
      </c>
      <c r="BQ84" t="s">
        <v>733</v>
      </c>
      <c r="BR84">
        <v>2.4807646356033461</v>
      </c>
      <c r="BS84">
        <v>1.4140979689366791</v>
      </c>
      <c r="BT84">
        <v>1.0666666666666671</v>
      </c>
      <c r="BU84">
        <v>0.62712066905615294</v>
      </c>
      <c r="BV84">
        <v>0.46009557945041818</v>
      </c>
      <c r="BW84">
        <v>12.56969280146722</v>
      </c>
      <c r="BX84">
        <v>9.8695552498853729</v>
      </c>
      <c r="BY84">
        <v>5.2754256787850897</v>
      </c>
      <c r="BZ84">
        <v>4.1279337321675103</v>
      </c>
      <c r="CA84">
        <v>7.2942671226821298</v>
      </c>
      <c r="CB84">
        <v>5.7416215177178627</v>
      </c>
      <c r="CC84">
        <v>12.897246007868549</v>
      </c>
      <c r="CD84">
        <v>13.507058551261281</v>
      </c>
      <c r="CE84">
        <v>1.576522702104098</v>
      </c>
      <c r="CF84">
        <v>1.917165005537099</v>
      </c>
      <c r="CG84">
        <v>8.4385382059800659E-2</v>
      </c>
      <c r="CH84">
        <v>0.1233665559246955</v>
      </c>
    </row>
    <row r="85" spans="1:86" x14ac:dyDescent="0.45">
      <c r="A85">
        <v>1615071600</v>
      </c>
      <c r="B85" s="5">
        <v>44311</v>
      </c>
      <c r="C85" t="s">
        <v>64</v>
      </c>
      <c r="D85" t="s">
        <v>65</v>
      </c>
      <c r="E85" t="s">
        <v>677</v>
      </c>
      <c r="F85" t="s">
        <v>689</v>
      </c>
      <c r="G85" t="s">
        <v>743</v>
      </c>
      <c r="H85">
        <v>10</v>
      </c>
      <c r="I85">
        <v>0.85</v>
      </c>
      <c r="J85">
        <v>0.77</v>
      </c>
      <c r="K85">
        <v>1.21</v>
      </c>
      <c r="L85">
        <v>0.59</v>
      </c>
      <c r="M85">
        <v>2</v>
      </c>
      <c r="N85">
        <v>0</v>
      </c>
      <c r="O85">
        <v>2</v>
      </c>
      <c r="P85">
        <v>1</v>
      </c>
      <c r="Q85">
        <v>1</v>
      </c>
      <c r="R85">
        <v>0</v>
      </c>
      <c r="S85" t="s">
        <v>156</v>
      </c>
      <c r="U85">
        <v>6</v>
      </c>
      <c r="V85">
        <v>1</v>
      </c>
      <c r="W85">
        <v>0</v>
      </c>
      <c r="X85">
        <v>0</v>
      </c>
      <c r="Y85">
        <v>2</v>
      </c>
      <c r="Z85">
        <v>0</v>
      </c>
      <c r="AA85">
        <v>0</v>
      </c>
      <c r="AB85">
        <v>0</v>
      </c>
      <c r="AC85">
        <v>0</v>
      </c>
      <c r="AD85">
        <v>2</v>
      </c>
      <c r="AE85">
        <v>15</v>
      </c>
      <c r="AF85">
        <v>6</v>
      </c>
      <c r="AG85">
        <v>8</v>
      </c>
      <c r="AH85">
        <v>2</v>
      </c>
      <c r="AI85">
        <v>7</v>
      </c>
      <c r="AJ85">
        <v>4</v>
      </c>
      <c r="AK85">
        <v>16</v>
      </c>
      <c r="AL85">
        <v>9</v>
      </c>
      <c r="AM85">
        <v>54</v>
      </c>
      <c r="AN85">
        <v>46</v>
      </c>
      <c r="AO85">
        <v>1.93</v>
      </c>
      <c r="AP85">
        <v>0.72</v>
      </c>
      <c r="AQ85">
        <v>2.46</v>
      </c>
      <c r="AR85">
        <v>58</v>
      </c>
      <c r="AS85">
        <v>77</v>
      </c>
      <c r="AT85">
        <v>39</v>
      </c>
      <c r="AU85">
        <v>20</v>
      </c>
      <c r="AV85">
        <v>12</v>
      </c>
      <c r="AW85">
        <v>35</v>
      </c>
      <c r="AX85">
        <v>73</v>
      </c>
      <c r="AY85">
        <v>35</v>
      </c>
      <c r="AZ85">
        <v>89</v>
      </c>
      <c r="BA85">
        <v>9.08</v>
      </c>
      <c r="BB85">
        <v>5.46</v>
      </c>
      <c r="BC85">
        <v>1.86</v>
      </c>
      <c r="BD85">
        <v>3.28</v>
      </c>
      <c r="BE85">
        <v>3.75</v>
      </c>
      <c r="BF85">
        <v>3.6393041349768319E-2</v>
      </c>
      <c r="BG85">
        <v>0.50124136725238222</v>
      </c>
      <c r="BH85">
        <v>0.26848500743071946</v>
      </c>
      <c r="BI85">
        <v>0.23027362531689835</v>
      </c>
      <c r="BJ85">
        <v>0.5</v>
      </c>
      <c r="BK85">
        <v>1.33</v>
      </c>
      <c r="BL85">
        <v>1.95</v>
      </c>
      <c r="BM85">
        <v>3.55</v>
      </c>
      <c r="BN85">
        <v>7</v>
      </c>
      <c r="BO85">
        <v>1.95</v>
      </c>
      <c r="BP85">
        <v>1.77</v>
      </c>
      <c r="BQ85" t="s">
        <v>733</v>
      </c>
      <c r="BR85">
        <v>2.5202079886551649</v>
      </c>
      <c r="BS85">
        <v>1.5342708579532029</v>
      </c>
      <c r="BT85">
        <v>0.98593713070196176</v>
      </c>
      <c r="BU85">
        <v>0.67513590167809023</v>
      </c>
      <c r="BV85">
        <v>0.4286727337194185</v>
      </c>
      <c r="BW85">
        <v>12.98669114272602</v>
      </c>
      <c r="BX85">
        <v>9.4167049105094076</v>
      </c>
      <c r="BY85">
        <v>5.6645716945996272</v>
      </c>
      <c r="BZ85">
        <v>4.0242085661080074</v>
      </c>
      <c r="CA85">
        <v>7.3221194481263927</v>
      </c>
      <c r="CB85">
        <v>5.3924963444014002</v>
      </c>
      <c r="CC85">
        <v>12.508162313432839</v>
      </c>
      <c r="CD85">
        <v>13.36963619402985</v>
      </c>
      <c r="CE85">
        <v>1.4438014689517029</v>
      </c>
      <c r="CF85">
        <v>1.9410193634542621</v>
      </c>
      <c r="CG85">
        <v>8.4130870242599604E-2</v>
      </c>
      <c r="CH85">
        <v>0.1275317160026708</v>
      </c>
    </row>
    <row r="86" spans="1:86" hidden="1" x14ac:dyDescent="0.45">
      <c r="A86">
        <v>1638068700</v>
      </c>
      <c r="B86">
        <v>44317</v>
      </c>
      <c r="C86" t="s">
        <v>64</v>
      </c>
      <c r="D86" t="s">
        <v>65</v>
      </c>
      <c r="E86" t="s">
        <v>677</v>
      </c>
      <c r="F86" t="s">
        <v>704</v>
      </c>
      <c r="G86" t="s">
        <v>678</v>
      </c>
      <c r="H86" t="s">
        <v>65</v>
      </c>
      <c r="I86">
        <v>1.67</v>
      </c>
      <c r="J86">
        <v>1.37</v>
      </c>
      <c r="K86">
        <v>1.61</v>
      </c>
      <c r="L86">
        <v>1.42</v>
      </c>
      <c r="M86">
        <v>1</v>
      </c>
      <c r="N86">
        <v>1</v>
      </c>
      <c r="O86">
        <v>2</v>
      </c>
      <c r="P86">
        <v>1</v>
      </c>
      <c r="Q86">
        <v>1</v>
      </c>
      <c r="R86">
        <v>0</v>
      </c>
      <c r="S86">
        <v>18</v>
      </c>
      <c r="T86">
        <v>73</v>
      </c>
      <c r="U86">
        <v>4</v>
      </c>
      <c r="V86">
        <v>5</v>
      </c>
      <c r="W86">
        <v>3</v>
      </c>
      <c r="X86">
        <v>0</v>
      </c>
      <c r="Y86">
        <v>3</v>
      </c>
      <c r="Z86">
        <v>0</v>
      </c>
      <c r="AA86">
        <v>0</v>
      </c>
      <c r="AB86">
        <v>3</v>
      </c>
      <c r="AC86">
        <v>1</v>
      </c>
      <c r="AD86">
        <v>2</v>
      </c>
      <c r="AE86">
        <v>11</v>
      </c>
      <c r="AF86">
        <v>8</v>
      </c>
      <c r="AG86">
        <v>3</v>
      </c>
      <c r="AH86">
        <v>3</v>
      </c>
      <c r="AI86">
        <v>8</v>
      </c>
      <c r="AJ86">
        <v>5</v>
      </c>
      <c r="AK86">
        <v>22</v>
      </c>
      <c r="AL86">
        <v>13</v>
      </c>
      <c r="AM86">
        <v>40</v>
      </c>
      <c r="AN86">
        <v>60</v>
      </c>
      <c r="AO86">
        <v>1.1599999999999999</v>
      </c>
      <c r="AP86">
        <v>1.0900000000000001</v>
      </c>
      <c r="AQ86">
        <v>1.92</v>
      </c>
      <c r="AR86">
        <v>38</v>
      </c>
      <c r="AS86">
        <v>59</v>
      </c>
      <c r="AT86">
        <v>25</v>
      </c>
      <c r="AU86">
        <v>14</v>
      </c>
      <c r="AV86">
        <v>6</v>
      </c>
      <c r="AW86">
        <v>16</v>
      </c>
      <c r="AX86">
        <v>62</v>
      </c>
      <c r="AY86">
        <v>27</v>
      </c>
      <c r="AZ86">
        <v>62</v>
      </c>
      <c r="BA86">
        <v>9.86</v>
      </c>
      <c r="BB86">
        <v>4.57</v>
      </c>
      <c r="BC86">
        <v>2.37</v>
      </c>
      <c r="BD86">
        <v>2.8</v>
      </c>
      <c r="BE86">
        <v>2.9</v>
      </c>
      <c r="BF86">
        <v>4.1303790539931974E-2</v>
      </c>
      <c r="BG86">
        <v>0.38063713773011015</v>
      </c>
      <c r="BH86">
        <v>0.31583906660292516</v>
      </c>
      <c r="BI86">
        <v>0.30352379566696458</v>
      </c>
      <c r="BJ86">
        <v>0.38</v>
      </c>
      <c r="BK86">
        <v>1.42</v>
      </c>
      <c r="BL86">
        <v>2.4500000000000002</v>
      </c>
      <c r="BM86">
        <v>4</v>
      </c>
      <c r="BN86">
        <v>8</v>
      </c>
      <c r="BO86">
        <v>1.91</v>
      </c>
      <c r="BP86">
        <v>1.8</v>
      </c>
      <c r="BQ86" t="s">
        <v>733</v>
      </c>
      <c r="BR86">
        <v>2.4900895140664963</v>
      </c>
      <c r="BS86">
        <v>1.330562659846547</v>
      </c>
      <c r="BT86">
        <v>1.1595268542199491</v>
      </c>
      <c r="BU86">
        <v>0.59053607588191415</v>
      </c>
      <c r="BV86">
        <v>0.50069274219332838</v>
      </c>
      <c r="BW86">
        <v>11.79715236686391</v>
      </c>
      <c r="BX86">
        <v>10.317122781065089</v>
      </c>
      <c r="BY86">
        <v>5.0637025966747622</v>
      </c>
      <c r="BZ86">
        <v>4.4674014571268454</v>
      </c>
      <c r="CA86">
        <v>6.7334497701891483</v>
      </c>
      <c r="CB86">
        <v>5.849721323938244</v>
      </c>
      <c r="CC86">
        <v>12.89644194756554</v>
      </c>
      <c r="CD86">
        <v>13.3434456928839</v>
      </c>
      <c r="CE86">
        <v>1.6144382124117971</v>
      </c>
      <c r="CF86">
        <v>1.9032024606477289</v>
      </c>
      <c r="CG86">
        <v>9.372172969060974E-2</v>
      </c>
      <c r="CH86">
        <v>0.11669983716301791</v>
      </c>
    </row>
    <row r="87" spans="1:86" hidden="1" x14ac:dyDescent="0.45">
      <c r="A87">
        <v>1638752400</v>
      </c>
      <c r="B87">
        <v>44402</v>
      </c>
      <c r="C87" t="s">
        <v>64</v>
      </c>
      <c r="D87" t="s">
        <v>65</v>
      </c>
      <c r="E87" t="s">
        <v>677</v>
      </c>
      <c r="F87" t="s">
        <v>682</v>
      </c>
      <c r="G87" t="s">
        <v>731</v>
      </c>
      <c r="H87" t="s">
        <v>65</v>
      </c>
      <c r="I87">
        <v>1.7</v>
      </c>
      <c r="J87">
        <v>1.33</v>
      </c>
      <c r="K87">
        <v>1.61</v>
      </c>
      <c r="L87">
        <v>1.33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T87">
        <v>76</v>
      </c>
      <c r="U87">
        <v>4</v>
      </c>
      <c r="V87">
        <v>4</v>
      </c>
      <c r="W87">
        <v>1</v>
      </c>
      <c r="X87">
        <v>0</v>
      </c>
      <c r="Y87">
        <v>1</v>
      </c>
      <c r="Z87">
        <v>1</v>
      </c>
      <c r="AA87">
        <v>1</v>
      </c>
      <c r="AB87">
        <v>0</v>
      </c>
      <c r="AC87">
        <v>1</v>
      </c>
      <c r="AD87">
        <v>1</v>
      </c>
      <c r="AE87">
        <v>18</v>
      </c>
      <c r="AF87">
        <v>7</v>
      </c>
      <c r="AG87">
        <v>4</v>
      </c>
      <c r="AH87">
        <v>2</v>
      </c>
      <c r="AI87">
        <v>14</v>
      </c>
      <c r="AJ87">
        <v>5</v>
      </c>
      <c r="AK87">
        <v>7</v>
      </c>
      <c r="AL87">
        <v>12</v>
      </c>
      <c r="AM87">
        <v>40</v>
      </c>
      <c r="AN87">
        <v>60</v>
      </c>
      <c r="AO87">
        <v>1.86</v>
      </c>
      <c r="AP87">
        <v>0.81</v>
      </c>
      <c r="AQ87">
        <v>2</v>
      </c>
      <c r="AR87">
        <v>34</v>
      </c>
      <c r="AS87">
        <v>59</v>
      </c>
      <c r="AT87">
        <v>32</v>
      </c>
      <c r="AU87">
        <v>15</v>
      </c>
      <c r="AV87">
        <v>5</v>
      </c>
      <c r="AW87">
        <v>15</v>
      </c>
      <c r="AX87">
        <v>66</v>
      </c>
      <c r="AY87">
        <v>29</v>
      </c>
      <c r="AZ87">
        <v>63</v>
      </c>
      <c r="BA87">
        <v>9.77</v>
      </c>
      <c r="BB87">
        <v>4.57</v>
      </c>
      <c r="BC87">
        <v>1.83</v>
      </c>
      <c r="BD87">
        <v>3.45</v>
      </c>
      <c r="BE87">
        <v>4.0999999999999996</v>
      </c>
      <c r="BF87">
        <v>2.6735199639950746E-2</v>
      </c>
      <c r="BG87">
        <v>0.51971288779174318</v>
      </c>
      <c r="BH87">
        <v>0.26311987282381738</v>
      </c>
      <c r="BI87">
        <v>0.21716723938443952</v>
      </c>
      <c r="BJ87">
        <v>0.52</v>
      </c>
      <c r="BK87">
        <v>1.41</v>
      </c>
      <c r="BL87">
        <v>2.1800000000000002</v>
      </c>
      <c r="BM87">
        <v>4.22</v>
      </c>
      <c r="BN87">
        <v>8.6999999999999993</v>
      </c>
      <c r="BO87">
        <v>2</v>
      </c>
      <c r="BP87">
        <v>1.75</v>
      </c>
      <c r="BQ87" t="s">
        <v>733</v>
      </c>
      <c r="BR87">
        <v>2.5967403582378576</v>
      </c>
      <c r="BS87">
        <v>1.625948039373891</v>
      </c>
      <c r="BT87">
        <v>0.97079231886396644</v>
      </c>
      <c r="BU87">
        <v>0.71433182698515174</v>
      </c>
      <c r="BV87">
        <v>0.43011620400258233</v>
      </c>
      <c r="BW87">
        <v>13.39951055368614</v>
      </c>
      <c r="BX87">
        <v>9.4252064851636579</v>
      </c>
      <c r="BY87">
        <v>5.7628422023992618</v>
      </c>
      <c r="BZ87">
        <v>3.9375576745616732</v>
      </c>
      <c r="CA87">
        <v>7.636668351286878</v>
      </c>
      <c r="CB87">
        <v>5.4876488106019847</v>
      </c>
      <c r="CC87">
        <v>12.460420531849101</v>
      </c>
      <c r="CD87">
        <v>13.44897959183673</v>
      </c>
      <c r="CE87">
        <v>1.462202380952381</v>
      </c>
      <c r="CF87">
        <v>2.01547619047619</v>
      </c>
      <c r="CG87">
        <v>7.7380952380952384E-2</v>
      </c>
      <c r="CH87">
        <v>0.13754093480202439</v>
      </c>
    </row>
    <row r="88" spans="1:86" hidden="1" x14ac:dyDescent="0.45">
      <c r="A88">
        <v>1639361700</v>
      </c>
      <c r="B88">
        <v>44409</v>
      </c>
      <c r="C88" t="s">
        <v>64</v>
      </c>
      <c r="D88" t="s">
        <v>65</v>
      </c>
      <c r="E88" t="s">
        <v>677</v>
      </c>
      <c r="F88" t="s">
        <v>667</v>
      </c>
      <c r="G88" t="s">
        <v>743</v>
      </c>
      <c r="H88" t="s">
        <v>65</v>
      </c>
      <c r="I88">
        <v>1.55</v>
      </c>
      <c r="J88">
        <v>1.73</v>
      </c>
      <c r="K88">
        <v>1.61</v>
      </c>
      <c r="L88">
        <v>1.48</v>
      </c>
      <c r="M88">
        <v>1</v>
      </c>
      <c r="N88">
        <v>0</v>
      </c>
      <c r="O88">
        <v>1</v>
      </c>
      <c r="P88">
        <v>0</v>
      </c>
      <c r="Q88">
        <v>0</v>
      </c>
      <c r="R88">
        <v>0</v>
      </c>
      <c r="S88">
        <v>55</v>
      </c>
      <c r="U88">
        <v>5</v>
      </c>
      <c r="V88">
        <v>6</v>
      </c>
      <c r="W88">
        <v>2</v>
      </c>
      <c r="X88">
        <v>0</v>
      </c>
      <c r="Y88">
        <v>1</v>
      </c>
      <c r="Z88">
        <v>2</v>
      </c>
      <c r="AA88">
        <v>0</v>
      </c>
      <c r="AB88">
        <v>2</v>
      </c>
      <c r="AC88">
        <v>0</v>
      </c>
      <c r="AD88">
        <v>3</v>
      </c>
      <c r="AE88">
        <v>21</v>
      </c>
      <c r="AF88">
        <v>12</v>
      </c>
      <c r="AG88">
        <v>10</v>
      </c>
      <c r="AH88">
        <v>3</v>
      </c>
      <c r="AI88">
        <v>11</v>
      </c>
      <c r="AJ88">
        <v>9</v>
      </c>
      <c r="AK88">
        <v>24</v>
      </c>
      <c r="AL88">
        <v>18</v>
      </c>
      <c r="AM88">
        <v>52</v>
      </c>
      <c r="AN88">
        <v>48</v>
      </c>
      <c r="AO88">
        <v>2.39</v>
      </c>
      <c r="AP88">
        <v>1.27</v>
      </c>
      <c r="AQ88">
        <v>2.0499999999999998</v>
      </c>
      <c r="AR88">
        <v>34</v>
      </c>
      <c r="AS88">
        <v>59</v>
      </c>
      <c r="AT88">
        <v>34</v>
      </c>
      <c r="AU88">
        <v>12</v>
      </c>
      <c r="AV88">
        <v>7</v>
      </c>
      <c r="AW88">
        <v>19</v>
      </c>
      <c r="AX88">
        <v>69</v>
      </c>
      <c r="AY88">
        <v>30</v>
      </c>
      <c r="AZ88">
        <v>66</v>
      </c>
      <c r="BA88">
        <v>9.41</v>
      </c>
      <c r="BB88">
        <v>4.3600000000000003</v>
      </c>
      <c r="BC88">
        <v>2.2000000000000002</v>
      </c>
      <c r="BD88">
        <v>3.1</v>
      </c>
      <c r="BE88">
        <v>3.4</v>
      </c>
      <c r="BF88">
        <v>2.3747915588522812E-2</v>
      </c>
      <c r="BG88">
        <v>0.43079753895693174</v>
      </c>
      <c r="BH88">
        <v>0.29883272957276752</v>
      </c>
      <c r="BI88">
        <v>0.27036973147030074</v>
      </c>
      <c r="BJ88">
        <v>0.44</v>
      </c>
      <c r="BK88">
        <v>1.44</v>
      </c>
      <c r="BL88">
        <v>2.33</v>
      </c>
      <c r="BM88">
        <v>4.4000000000000004</v>
      </c>
      <c r="BN88">
        <v>8.75</v>
      </c>
      <c r="BO88">
        <v>2.0099999999999998</v>
      </c>
      <c r="BP88">
        <v>1.72</v>
      </c>
      <c r="BQ88" t="s">
        <v>733</v>
      </c>
      <c r="BR88">
        <v>2.4807646356033461</v>
      </c>
      <c r="BS88">
        <v>1.4140979689366791</v>
      </c>
      <c r="BT88">
        <v>1.0666666666666671</v>
      </c>
      <c r="BU88">
        <v>0.62712066905615294</v>
      </c>
      <c r="BV88">
        <v>0.46009557945041818</v>
      </c>
      <c r="BW88">
        <v>12.56969280146722</v>
      </c>
      <c r="BX88">
        <v>9.8695552498853729</v>
      </c>
      <c r="BY88">
        <v>5.2754256787850897</v>
      </c>
      <c r="BZ88">
        <v>4.1279337321675103</v>
      </c>
      <c r="CA88">
        <v>7.2942671226821298</v>
      </c>
      <c r="CB88">
        <v>5.7416215177178627</v>
      </c>
      <c r="CC88">
        <v>12.897246007868549</v>
      </c>
      <c r="CD88">
        <v>13.507058551261281</v>
      </c>
      <c r="CE88">
        <v>1.576522702104098</v>
      </c>
      <c r="CF88">
        <v>1.917165005537099</v>
      </c>
      <c r="CG88">
        <v>8.4385382059800659E-2</v>
      </c>
      <c r="CH88">
        <v>0.1233665559246955</v>
      </c>
    </row>
    <row r="89" spans="1:86" x14ac:dyDescent="0.45">
      <c r="A89">
        <v>1615599000</v>
      </c>
      <c r="B89" s="5">
        <v>44418</v>
      </c>
      <c r="C89" t="s">
        <v>64</v>
      </c>
      <c r="D89" t="s">
        <v>65</v>
      </c>
      <c r="E89" t="s">
        <v>700</v>
      </c>
      <c r="F89" t="s">
        <v>677</v>
      </c>
      <c r="G89" t="s">
        <v>720</v>
      </c>
      <c r="H89">
        <v>11</v>
      </c>
      <c r="I89">
        <v>1.33</v>
      </c>
      <c r="J89">
        <v>0.92</v>
      </c>
      <c r="K89">
        <v>1.5</v>
      </c>
      <c r="L89">
        <v>1.06</v>
      </c>
      <c r="M89">
        <v>0</v>
      </c>
      <c r="N89">
        <v>1</v>
      </c>
      <c r="O89">
        <v>1</v>
      </c>
      <c r="P89">
        <v>0</v>
      </c>
      <c r="Q89">
        <v>0</v>
      </c>
      <c r="R89">
        <v>0</v>
      </c>
      <c r="T89">
        <v>73</v>
      </c>
      <c r="U89">
        <v>4</v>
      </c>
      <c r="V89">
        <v>5</v>
      </c>
      <c r="W89">
        <v>2</v>
      </c>
      <c r="X89">
        <v>0</v>
      </c>
      <c r="Y89">
        <v>5</v>
      </c>
      <c r="Z89">
        <v>0</v>
      </c>
      <c r="AA89">
        <v>1</v>
      </c>
      <c r="AB89">
        <v>1</v>
      </c>
      <c r="AC89">
        <v>1</v>
      </c>
      <c r="AD89">
        <v>4</v>
      </c>
      <c r="AE89">
        <v>8</v>
      </c>
      <c r="AF89">
        <v>19</v>
      </c>
      <c r="AG89">
        <v>2</v>
      </c>
      <c r="AH89">
        <v>5</v>
      </c>
      <c r="AI89">
        <v>6</v>
      </c>
      <c r="AJ89">
        <v>14</v>
      </c>
      <c r="AK89">
        <v>17</v>
      </c>
      <c r="AL89">
        <v>21</v>
      </c>
      <c r="AM89">
        <v>58</v>
      </c>
      <c r="AN89">
        <v>42</v>
      </c>
      <c r="AO89">
        <v>0.92</v>
      </c>
      <c r="AP89">
        <v>1.88</v>
      </c>
      <c r="AQ89">
        <v>2.11</v>
      </c>
      <c r="AR89">
        <v>50</v>
      </c>
      <c r="AS89">
        <v>57</v>
      </c>
      <c r="AT89">
        <v>32</v>
      </c>
      <c r="AU89">
        <v>21</v>
      </c>
      <c r="AV89">
        <v>14</v>
      </c>
      <c r="AW89">
        <v>39</v>
      </c>
      <c r="AX89">
        <v>61</v>
      </c>
      <c r="AY89">
        <v>32</v>
      </c>
      <c r="AZ89">
        <v>53</v>
      </c>
      <c r="BA89">
        <v>9.99</v>
      </c>
      <c r="BB89">
        <v>4.26</v>
      </c>
      <c r="BC89">
        <v>2.1</v>
      </c>
      <c r="BD89">
        <v>3.4</v>
      </c>
      <c r="BE89">
        <v>3.4</v>
      </c>
      <c r="BF89">
        <v>2.1475256769374413E-2</v>
      </c>
      <c r="BG89">
        <v>0.45471521942110177</v>
      </c>
      <c r="BH89">
        <v>0.27264239028944914</v>
      </c>
      <c r="BI89">
        <v>0.27264239028944914</v>
      </c>
      <c r="BJ89">
        <v>0.46</v>
      </c>
      <c r="BK89">
        <v>1.44</v>
      </c>
      <c r="BL89">
        <v>1.95</v>
      </c>
      <c r="BM89">
        <v>3.3</v>
      </c>
      <c r="BN89">
        <v>7.5</v>
      </c>
      <c r="BO89">
        <v>1.95</v>
      </c>
      <c r="BP89">
        <v>1.8</v>
      </c>
      <c r="BQ89" t="s">
        <v>711</v>
      </c>
      <c r="BR89">
        <v>2.5405629139072849</v>
      </c>
      <c r="BS89">
        <v>1.4888836329233679</v>
      </c>
      <c r="BT89">
        <v>1.0516792809839171</v>
      </c>
      <c r="BU89">
        <v>0.64581362346263005</v>
      </c>
      <c r="BV89">
        <v>0.45364238410596031</v>
      </c>
      <c r="BW89">
        <v>12.686892177589851</v>
      </c>
      <c r="BX89">
        <v>9.8059196617336148</v>
      </c>
      <c r="BY89">
        <v>5.3198121263877027</v>
      </c>
      <c r="BZ89">
        <v>4.0954312553373189</v>
      </c>
      <c r="CA89">
        <v>7.3670800512021479</v>
      </c>
      <c r="CB89">
        <v>5.710488406396296</v>
      </c>
      <c r="CC89">
        <v>13.0488908033599</v>
      </c>
      <c r="CD89">
        <v>13.714839543398661</v>
      </c>
      <c r="CE89">
        <v>1.567523459812322</v>
      </c>
      <c r="CF89">
        <v>1.951040391676867</v>
      </c>
      <c r="CG89">
        <v>8.3027335781313744E-2</v>
      </c>
      <c r="CH89">
        <v>0.13117095063239501</v>
      </c>
    </row>
    <row r="90" spans="1:86" x14ac:dyDescent="0.45">
      <c r="A90">
        <v>1616288400</v>
      </c>
      <c r="B90" s="5">
        <v>44423</v>
      </c>
      <c r="C90" t="s">
        <v>64</v>
      </c>
      <c r="D90" t="s">
        <v>65</v>
      </c>
      <c r="E90" t="s">
        <v>671</v>
      </c>
      <c r="F90" t="s">
        <v>677</v>
      </c>
      <c r="G90" t="s">
        <v>668</v>
      </c>
      <c r="H90">
        <v>12</v>
      </c>
      <c r="I90">
        <v>2.0699999999999998</v>
      </c>
      <c r="J90">
        <v>1.07</v>
      </c>
      <c r="K90">
        <v>2.1800000000000002</v>
      </c>
      <c r="L90">
        <v>1.06</v>
      </c>
      <c r="M90">
        <v>3</v>
      </c>
      <c r="N90">
        <v>2</v>
      </c>
      <c r="O90">
        <v>5</v>
      </c>
      <c r="P90">
        <v>2</v>
      </c>
      <c r="Q90">
        <v>1</v>
      </c>
      <c r="R90">
        <v>1</v>
      </c>
      <c r="S90" t="s">
        <v>1134</v>
      </c>
      <c r="T90" t="s">
        <v>1135</v>
      </c>
      <c r="U90">
        <v>2</v>
      </c>
      <c r="V90">
        <v>9</v>
      </c>
      <c r="W90">
        <v>1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11</v>
      </c>
      <c r="AF90">
        <v>20</v>
      </c>
      <c r="AG90">
        <v>7</v>
      </c>
      <c r="AH90">
        <v>11</v>
      </c>
      <c r="AI90">
        <v>4</v>
      </c>
      <c r="AJ90">
        <v>9</v>
      </c>
      <c r="AK90">
        <v>17</v>
      </c>
      <c r="AL90">
        <v>8</v>
      </c>
      <c r="AM90">
        <v>48</v>
      </c>
      <c r="AN90">
        <v>52</v>
      </c>
      <c r="AO90">
        <v>1.48</v>
      </c>
      <c r="AP90">
        <v>2.36</v>
      </c>
      <c r="AQ90">
        <v>2.02</v>
      </c>
      <c r="AR90">
        <v>35</v>
      </c>
      <c r="AS90">
        <v>52</v>
      </c>
      <c r="AT90">
        <v>31</v>
      </c>
      <c r="AU90">
        <v>21</v>
      </c>
      <c r="AV90">
        <v>14</v>
      </c>
      <c r="AW90">
        <v>28</v>
      </c>
      <c r="AX90">
        <v>55</v>
      </c>
      <c r="AY90">
        <v>24</v>
      </c>
      <c r="AZ90">
        <v>65</v>
      </c>
      <c r="BA90">
        <v>11.2</v>
      </c>
      <c r="BB90">
        <v>4.24</v>
      </c>
      <c r="BC90">
        <v>1.73</v>
      </c>
      <c r="BD90">
        <v>3.35</v>
      </c>
      <c r="BE90">
        <v>4.75</v>
      </c>
      <c r="BF90">
        <v>2.9022820185655274E-2</v>
      </c>
      <c r="BG90">
        <v>0.54901186189526963</v>
      </c>
      <c r="BH90">
        <v>0.26948464250091186</v>
      </c>
      <c r="BI90">
        <v>0.1815034956038184</v>
      </c>
      <c r="BJ90">
        <v>0.54</v>
      </c>
      <c r="BK90">
        <v>1.36</v>
      </c>
      <c r="BL90">
        <v>2.1800000000000002</v>
      </c>
      <c r="BM90">
        <v>3.8</v>
      </c>
      <c r="BN90">
        <v>7.75</v>
      </c>
      <c r="BO90">
        <v>2.0499999999999998</v>
      </c>
      <c r="BP90">
        <v>1.71</v>
      </c>
      <c r="BQ90" t="s">
        <v>770</v>
      </c>
      <c r="BR90">
        <v>2.6359702267612941</v>
      </c>
      <c r="BS90">
        <v>1.684957590444867</v>
      </c>
      <c r="BT90">
        <v>0.95101263631642718</v>
      </c>
      <c r="BU90">
        <v>0.72650164445213783</v>
      </c>
      <c r="BV90">
        <v>0.42097974727367138</v>
      </c>
      <c r="BW90">
        <v>13.338806970509379</v>
      </c>
      <c r="BX90">
        <v>9.2530160857908843</v>
      </c>
      <c r="BY90">
        <v>5.9915081521739131</v>
      </c>
      <c r="BZ90">
        <v>3.9772418478260869</v>
      </c>
      <c r="CA90">
        <v>7.3472988183354664</v>
      </c>
      <c r="CB90">
        <v>5.2757742379647974</v>
      </c>
      <c r="CC90">
        <v>12.59428182437032</v>
      </c>
      <c r="CD90">
        <v>13.577944179714089</v>
      </c>
      <c r="CE90">
        <v>1.4276913099870301</v>
      </c>
      <c r="CF90">
        <v>1.940985732814527</v>
      </c>
      <c r="CG90">
        <v>8.0739299610894946E-2</v>
      </c>
      <c r="CH90">
        <v>0.12743190661478601</v>
      </c>
    </row>
    <row r="91" spans="1:86" x14ac:dyDescent="0.45">
      <c r="A91">
        <v>1617490800</v>
      </c>
      <c r="B91" s="5">
        <v>44427</v>
      </c>
      <c r="C91" t="s">
        <v>64</v>
      </c>
      <c r="D91" t="s">
        <v>65</v>
      </c>
      <c r="E91" t="s">
        <v>677</v>
      </c>
      <c r="F91" t="s">
        <v>676</v>
      </c>
      <c r="G91" t="s">
        <v>731</v>
      </c>
      <c r="H91">
        <v>13</v>
      </c>
      <c r="I91">
        <v>1</v>
      </c>
      <c r="J91">
        <v>0.5</v>
      </c>
      <c r="K91">
        <v>1.21</v>
      </c>
      <c r="L91">
        <v>0.47</v>
      </c>
      <c r="M91">
        <v>1</v>
      </c>
      <c r="N91">
        <v>0</v>
      </c>
      <c r="O91">
        <v>1</v>
      </c>
      <c r="P91">
        <v>1</v>
      </c>
      <c r="Q91">
        <v>1</v>
      </c>
      <c r="R91">
        <v>0</v>
      </c>
      <c r="S91">
        <v>11</v>
      </c>
      <c r="U91">
        <v>6</v>
      </c>
      <c r="V91">
        <v>6</v>
      </c>
      <c r="W91">
        <v>2</v>
      </c>
      <c r="X91">
        <v>0</v>
      </c>
      <c r="Y91">
        <v>3</v>
      </c>
      <c r="Z91">
        <v>0</v>
      </c>
      <c r="AA91">
        <v>1</v>
      </c>
      <c r="AB91">
        <v>1</v>
      </c>
      <c r="AC91">
        <v>1</v>
      </c>
      <c r="AD91">
        <v>2</v>
      </c>
      <c r="AE91">
        <v>21</v>
      </c>
      <c r="AF91">
        <v>10</v>
      </c>
      <c r="AG91">
        <v>8</v>
      </c>
      <c r="AH91">
        <v>3</v>
      </c>
      <c r="AI91">
        <v>13</v>
      </c>
      <c r="AJ91">
        <v>7</v>
      </c>
      <c r="AK91">
        <v>11</v>
      </c>
      <c r="AL91">
        <v>12</v>
      </c>
      <c r="AM91">
        <v>36</v>
      </c>
      <c r="AN91">
        <v>64</v>
      </c>
      <c r="AO91">
        <v>2.14</v>
      </c>
      <c r="AP91">
        <v>1.1599999999999999</v>
      </c>
      <c r="AQ91">
        <v>2.25</v>
      </c>
      <c r="AR91">
        <v>40</v>
      </c>
      <c r="AS91">
        <v>72</v>
      </c>
      <c r="AT91">
        <v>36</v>
      </c>
      <c r="AU91">
        <v>18</v>
      </c>
      <c r="AV91">
        <v>4</v>
      </c>
      <c r="AW91">
        <v>29</v>
      </c>
      <c r="AX91">
        <v>82</v>
      </c>
      <c r="AY91">
        <v>29</v>
      </c>
      <c r="AZ91">
        <v>68</v>
      </c>
      <c r="BA91">
        <v>8.43</v>
      </c>
      <c r="BB91">
        <v>5.57</v>
      </c>
      <c r="BC91">
        <v>2.21</v>
      </c>
      <c r="BD91">
        <v>3.36</v>
      </c>
      <c r="BE91">
        <v>3.36</v>
      </c>
      <c r="BF91">
        <v>1.5908927673633572E-2</v>
      </c>
      <c r="BG91">
        <v>0.43657976010917188</v>
      </c>
      <c r="BH91">
        <v>0.28171011994541406</v>
      </c>
      <c r="BI91">
        <v>0.28171011994541406</v>
      </c>
      <c r="BJ91">
        <v>0.44</v>
      </c>
      <c r="BK91">
        <v>1.38</v>
      </c>
      <c r="BL91">
        <v>2.2200000000000002</v>
      </c>
      <c r="BM91">
        <v>3.8</v>
      </c>
      <c r="BN91">
        <v>7.75</v>
      </c>
      <c r="BO91">
        <v>2</v>
      </c>
      <c r="BP91">
        <v>1.71</v>
      </c>
      <c r="BQ91" t="s">
        <v>733</v>
      </c>
      <c r="BR91">
        <v>2.4807646356033461</v>
      </c>
      <c r="BS91">
        <v>1.4140979689366791</v>
      </c>
      <c r="BT91">
        <v>1.0666666666666671</v>
      </c>
      <c r="BU91">
        <v>0.62712066905615294</v>
      </c>
      <c r="BV91">
        <v>0.46009557945041818</v>
      </c>
      <c r="BW91">
        <v>12.56969280146722</v>
      </c>
      <c r="BX91">
        <v>9.8695552498853729</v>
      </c>
      <c r="BY91">
        <v>5.2754256787850897</v>
      </c>
      <c r="BZ91">
        <v>4.1279337321675103</v>
      </c>
      <c r="CA91">
        <v>7.2942671226821298</v>
      </c>
      <c r="CB91">
        <v>5.7416215177178627</v>
      </c>
      <c r="CC91">
        <v>12.897246007868549</v>
      </c>
      <c r="CD91">
        <v>13.507058551261281</v>
      </c>
      <c r="CE91">
        <v>1.576522702104098</v>
      </c>
      <c r="CF91">
        <v>1.917165005537099</v>
      </c>
      <c r="CG91">
        <v>8.4385382059800659E-2</v>
      </c>
      <c r="CH91">
        <v>0.1233665559246955</v>
      </c>
    </row>
    <row r="92" spans="1:86" x14ac:dyDescent="0.45">
      <c r="A92">
        <v>1618092000</v>
      </c>
      <c r="B92" s="5">
        <v>44429</v>
      </c>
      <c r="C92" t="s">
        <v>64</v>
      </c>
      <c r="D92" t="s">
        <v>65</v>
      </c>
      <c r="E92" t="s">
        <v>677</v>
      </c>
      <c r="F92" t="s">
        <v>667</v>
      </c>
      <c r="G92" t="s">
        <v>760</v>
      </c>
      <c r="H92">
        <v>14</v>
      </c>
      <c r="I92">
        <v>1.1299999999999999</v>
      </c>
      <c r="J92">
        <v>1.5</v>
      </c>
      <c r="K92">
        <v>1.21</v>
      </c>
      <c r="L92">
        <v>1.5</v>
      </c>
      <c r="M92">
        <v>1</v>
      </c>
      <c r="N92">
        <v>3</v>
      </c>
      <c r="O92">
        <v>4</v>
      </c>
      <c r="P92">
        <v>1</v>
      </c>
      <c r="Q92">
        <v>0</v>
      </c>
      <c r="R92">
        <v>1</v>
      </c>
      <c r="S92">
        <v>80</v>
      </c>
      <c r="T92" t="s">
        <v>1161</v>
      </c>
      <c r="U92">
        <v>8</v>
      </c>
      <c r="V92">
        <v>5</v>
      </c>
      <c r="W92">
        <v>2</v>
      </c>
      <c r="X92">
        <v>0</v>
      </c>
      <c r="Y92">
        <v>2</v>
      </c>
      <c r="Z92">
        <v>0</v>
      </c>
      <c r="AA92">
        <v>0</v>
      </c>
      <c r="AB92">
        <v>2</v>
      </c>
      <c r="AC92">
        <v>0</v>
      </c>
      <c r="AD92">
        <v>2</v>
      </c>
      <c r="AE92">
        <v>21</v>
      </c>
      <c r="AF92">
        <v>14</v>
      </c>
      <c r="AG92">
        <v>8</v>
      </c>
      <c r="AH92">
        <v>7</v>
      </c>
      <c r="AI92">
        <v>13</v>
      </c>
      <c r="AJ92">
        <v>7</v>
      </c>
      <c r="AK92">
        <v>13</v>
      </c>
      <c r="AL92">
        <v>12</v>
      </c>
      <c r="AM92">
        <v>44</v>
      </c>
      <c r="AN92">
        <v>56</v>
      </c>
      <c r="AO92">
        <v>2.2400000000000002</v>
      </c>
      <c r="AP92">
        <v>1.59</v>
      </c>
      <c r="AQ92">
        <v>2.02</v>
      </c>
      <c r="AR92">
        <v>42</v>
      </c>
      <c r="AS92">
        <v>69</v>
      </c>
      <c r="AT92">
        <v>27</v>
      </c>
      <c r="AU92">
        <v>9</v>
      </c>
      <c r="AV92">
        <v>3</v>
      </c>
      <c r="AW92">
        <v>21</v>
      </c>
      <c r="AX92">
        <v>70</v>
      </c>
      <c r="AY92">
        <v>21</v>
      </c>
      <c r="AZ92">
        <v>78</v>
      </c>
      <c r="BA92">
        <v>9.09</v>
      </c>
      <c r="BB92">
        <v>4.95</v>
      </c>
      <c r="BC92">
        <v>2.1800000000000002</v>
      </c>
      <c r="BD92">
        <v>3.4</v>
      </c>
      <c r="BE92">
        <v>3.4</v>
      </c>
      <c r="BF92">
        <v>1.5650296815974112E-2</v>
      </c>
      <c r="BG92">
        <v>0.44306529951430107</v>
      </c>
      <c r="BH92">
        <v>0.27846735024284941</v>
      </c>
      <c r="BI92">
        <v>0.27846735024284941</v>
      </c>
      <c r="BJ92">
        <v>0.44</v>
      </c>
      <c r="BK92">
        <v>1.36</v>
      </c>
      <c r="BL92">
        <v>2.1</v>
      </c>
      <c r="BM92">
        <v>3.6</v>
      </c>
      <c r="BN92">
        <v>7</v>
      </c>
      <c r="BO92">
        <v>1.87</v>
      </c>
      <c r="BP92">
        <v>1.77</v>
      </c>
      <c r="BQ92" t="s">
        <v>733</v>
      </c>
      <c r="BR92">
        <v>2.4807646356033461</v>
      </c>
      <c r="BS92">
        <v>1.4140979689366791</v>
      </c>
      <c r="BT92">
        <v>1.0666666666666671</v>
      </c>
      <c r="BU92">
        <v>0.62712066905615294</v>
      </c>
      <c r="BV92">
        <v>0.46009557945041818</v>
      </c>
      <c r="BW92">
        <v>12.56969280146722</v>
      </c>
      <c r="BX92">
        <v>9.8695552498853729</v>
      </c>
      <c r="BY92">
        <v>5.2754256787850897</v>
      </c>
      <c r="BZ92">
        <v>4.1279337321675103</v>
      </c>
      <c r="CA92">
        <v>7.2942671226821298</v>
      </c>
      <c r="CB92">
        <v>5.7416215177178627</v>
      </c>
      <c r="CC92">
        <v>12.897246007868549</v>
      </c>
      <c r="CD92">
        <v>13.507058551261281</v>
      </c>
      <c r="CE92">
        <v>1.576522702104098</v>
      </c>
      <c r="CF92">
        <v>1.917165005537099</v>
      </c>
      <c r="CG92">
        <v>8.4385382059800659E-2</v>
      </c>
      <c r="CH92">
        <v>0.1233665559246955</v>
      </c>
    </row>
    <row r="93" spans="1:86" x14ac:dyDescent="0.45">
      <c r="A93">
        <v>1618626600</v>
      </c>
      <c r="B93" s="5">
        <v>44437</v>
      </c>
      <c r="C93" t="s">
        <v>64</v>
      </c>
      <c r="D93" t="s">
        <v>65</v>
      </c>
      <c r="E93" t="s">
        <v>699</v>
      </c>
      <c r="F93" t="s">
        <v>677</v>
      </c>
      <c r="G93" t="s">
        <v>743</v>
      </c>
      <c r="H93">
        <v>15</v>
      </c>
      <c r="I93">
        <v>1.47</v>
      </c>
      <c r="J93">
        <v>1</v>
      </c>
      <c r="K93">
        <v>1.53</v>
      </c>
      <c r="L93">
        <v>1.06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U93">
        <v>2</v>
      </c>
      <c r="V93">
        <v>5</v>
      </c>
      <c r="W93">
        <v>2</v>
      </c>
      <c r="X93">
        <v>0</v>
      </c>
      <c r="Y93">
        <v>2</v>
      </c>
      <c r="Z93">
        <v>0</v>
      </c>
      <c r="AA93">
        <v>1</v>
      </c>
      <c r="AB93">
        <v>1</v>
      </c>
      <c r="AC93">
        <v>2</v>
      </c>
      <c r="AD93">
        <v>0</v>
      </c>
      <c r="AE93">
        <v>4</v>
      </c>
      <c r="AF93">
        <v>12</v>
      </c>
      <c r="AG93">
        <v>2</v>
      </c>
      <c r="AH93">
        <v>5</v>
      </c>
      <c r="AI93">
        <v>2</v>
      </c>
      <c r="AJ93">
        <v>7</v>
      </c>
      <c r="AK93">
        <v>18</v>
      </c>
      <c r="AL93">
        <v>14</v>
      </c>
      <c r="AM93">
        <v>34</v>
      </c>
      <c r="AN93">
        <v>66</v>
      </c>
      <c r="AO93">
        <v>0.56000000000000005</v>
      </c>
      <c r="AP93">
        <v>1.58</v>
      </c>
      <c r="AQ93">
        <v>2.2400000000000002</v>
      </c>
      <c r="AR93">
        <v>50</v>
      </c>
      <c r="AS93">
        <v>57</v>
      </c>
      <c r="AT93">
        <v>40</v>
      </c>
      <c r="AU93">
        <v>24</v>
      </c>
      <c r="AV93">
        <v>20</v>
      </c>
      <c r="AW93">
        <v>47</v>
      </c>
      <c r="AX93">
        <v>63</v>
      </c>
      <c r="AY93">
        <v>27</v>
      </c>
      <c r="AZ93">
        <v>57</v>
      </c>
      <c r="BA93">
        <v>9.1300000000000008</v>
      </c>
      <c r="BB93">
        <v>4.8</v>
      </c>
      <c r="BC93">
        <v>2.73</v>
      </c>
      <c r="BD93">
        <v>3.42</v>
      </c>
      <c r="BE93">
        <v>2.58</v>
      </c>
      <c r="BF93">
        <v>1.5431642114628627E-2</v>
      </c>
      <c r="BG93">
        <v>0.35086872418573767</v>
      </c>
      <c r="BH93">
        <v>0.27696601870408483</v>
      </c>
      <c r="BI93">
        <v>0.37216525711017756</v>
      </c>
      <c r="BJ93">
        <v>0.36</v>
      </c>
      <c r="BK93">
        <v>1.3</v>
      </c>
      <c r="BL93">
        <v>2</v>
      </c>
      <c r="BM93">
        <v>3.3</v>
      </c>
      <c r="BN93">
        <v>6.5</v>
      </c>
      <c r="BO93">
        <v>1.77</v>
      </c>
      <c r="BP93">
        <v>1.95</v>
      </c>
      <c r="BQ93" t="s">
        <v>702</v>
      </c>
      <c r="BR93">
        <v>2.5110350525197691</v>
      </c>
      <c r="BS93">
        <v>1.269326094653606</v>
      </c>
      <c r="BT93">
        <v>1.2417089578661631</v>
      </c>
      <c r="BU93">
        <v>0.56586402266288949</v>
      </c>
      <c r="BV93">
        <v>0.55158168083097259</v>
      </c>
      <c r="BW93">
        <v>11.49400826446281</v>
      </c>
      <c r="BX93">
        <v>10.507231404958681</v>
      </c>
      <c r="BY93">
        <v>4.9238790406673623</v>
      </c>
      <c r="BZ93">
        <v>4.6296141814389991</v>
      </c>
      <c r="CA93">
        <v>6.5701292237954476</v>
      </c>
      <c r="CB93">
        <v>5.8776172235196817</v>
      </c>
      <c r="CC93">
        <v>12.798739495798319</v>
      </c>
      <c r="CD93">
        <v>12.98844537815126</v>
      </c>
      <c r="CE93">
        <v>1.604928297313674</v>
      </c>
      <c r="CF93">
        <v>1.791961219955565</v>
      </c>
      <c r="CG93">
        <v>8.887093516461321E-2</v>
      </c>
      <c r="CH93">
        <v>0.11694607150070691</v>
      </c>
    </row>
    <row r="94" spans="1:86" x14ac:dyDescent="0.45">
      <c r="A94">
        <v>1619308800</v>
      </c>
      <c r="B94" s="5">
        <v>44450</v>
      </c>
      <c r="C94" t="s">
        <v>64</v>
      </c>
      <c r="D94" t="s">
        <v>65</v>
      </c>
      <c r="E94" t="s">
        <v>677</v>
      </c>
      <c r="F94" t="s">
        <v>666</v>
      </c>
      <c r="G94" t="s">
        <v>673</v>
      </c>
      <c r="H94">
        <v>16</v>
      </c>
      <c r="I94">
        <v>1.06</v>
      </c>
      <c r="J94">
        <v>1.33</v>
      </c>
      <c r="K94">
        <v>1.21</v>
      </c>
      <c r="L94">
        <v>1.35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  <c r="T94">
        <v>81</v>
      </c>
      <c r="U94">
        <v>3</v>
      </c>
      <c r="V94">
        <v>3</v>
      </c>
      <c r="W94">
        <v>2</v>
      </c>
      <c r="X94">
        <v>0</v>
      </c>
      <c r="Y94">
        <v>2</v>
      </c>
      <c r="Z94">
        <v>0</v>
      </c>
      <c r="AA94">
        <v>2</v>
      </c>
      <c r="AB94">
        <v>0</v>
      </c>
      <c r="AC94">
        <v>0</v>
      </c>
      <c r="AD94">
        <v>2</v>
      </c>
      <c r="AE94">
        <v>14</v>
      </c>
      <c r="AF94">
        <v>5</v>
      </c>
      <c r="AG94">
        <v>3</v>
      </c>
      <c r="AH94">
        <v>3</v>
      </c>
      <c r="AI94">
        <v>11</v>
      </c>
      <c r="AJ94">
        <v>2</v>
      </c>
      <c r="AK94">
        <v>10</v>
      </c>
      <c r="AL94">
        <v>10</v>
      </c>
      <c r="AM94">
        <v>49</v>
      </c>
      <c r="AN94">
        <v>51</v>
      </c>
      <c r="AO94">
        <v>1.33</v>
      </c>
      <c r="AP94">
        <v>0.75</v>
      </c>
      <c r="AQ94">
        <v>2.2000000000000002</v>
      </c>
      <c r="AR94">
        <v>50</v>
      </c>
      <c r="AS94">
        <v>68</v>
      </c>
      <c r="AT94">
        <v>35</v>
      </c>
      <c r="AU94">
        <v>21</v>
      </c>
      <c r="AV94">
        <v>0</v>
      </c>
      <c r="AW94">
        <v>24</v>
      </c>
      <c r="AX94">
        <v>74</v>
      </c>
      <c r="AY94">
        <v>35</v>
      </c>
      <c r="AZ94">
        <v>77</v>
      </c>
      <c r="BA94">
        <v>9.5500000000000007</v>
      </c>
      <c r="BB94">
        <v>4.8499999999999996</v>
      </c>
      <c r="BC94">
        <v>2.2000000000000002</v>
      </c>
      <c r="BD94">
        <v>3.05</v>
      </c>
      <c r="BE94">
        <v>3.15</v>
      </c>
      <c r="BF94">
        <v>3.3291541488262778E-2</v>
      </c>
      <c r="BG94">
        <v>0.42125391305719173</v>
      </c>
      <c r="BH94">
        <v>0.29457731097075363</v>
      </c>
      <c r="BI94">
        <v>0.28416877597205464</v>
      </c>
      <c r="BJ94">
        <v>0.42</v>
      </c>
      <c r="BK94">
        <v>1.4</v>
      </c>
      <c r="BL94">
        <v>2.25</v>
      </c>
      <c r="BM94">
        <v>3.95</v>
      </c>
      <c r="BN94">
        <v>8</v>
      </c>
      <c r="BO94">
        <v>2.0499999999999998</v>
      </c>
      <c r="BP94">
        <v>1.71</v>
      </c>
      <c r="BQ94" t="s">
        <v>733</v>
      </c>
      <c r="BR94">
        <v>2.4884649511978703</v>
      </c>
      <c r="BS94">
        <v>1.396960958296362</v>
      </c>
      <c r="BT94">
        <v>1.091503992901508</v>
      </c>
      <c r="BU94">
        <v>0.60765391014975045</v>
      </c>
      <c r="BV94">
        <v>0.47276760953965608</v>
      </c>
      <c r="BW94">
        <v>12.29504785684561</v>
      </c>
      <c r="BX94">
        <v>10.047232625884311</v>
      </c>
      <c r="BY94">
        <v>5.2917192097519967</v>
      </c>
      <c r="BZ94">
        <v>4.2580916351408158</v>
      </c>
      <c r="CA94">
        <v>7.0033286470936131</v>
      </c>
      <c r="CB94">
        <v>5.789140990743495</v>
      </c>
      <c r="CC94">
        <v>12.77041895895049</v>
      </c>
      <c r="CD94">
        <v>13.411129919593741</v>
      </c>
      <c r="CE94">
        <v>1.556141062018646</v>
      </c>
      <c r="CF94">
        <v>1.9114308877178761</v>
      </c>
      <c r="CG94">
        <v>8.4920956627482766E-2</v>
      </c>
      <c r="CH94">
        <v>0.1323469801378192</v>
      </c>
    </row>
    <row r="95" spans="1:86" x14ac:dyDescent="0.45">
      <c r="A95">
        <v>1619829000</v>
      </c>
      <c r="B95" s="5">
        <v>44457</v>
      </c>
      <c r="C95" t="s">
        <v>64</v>
      </c>
      <c r="D95" t="s">
        <v>65</v>
      </c>
      <c r="E95" t="s">
        <v>660</v>
      </c>
      <c r="F95" t="s">
        <v>677</v>
      </c>
      <c r="G95" t="s">
        <v>735</v>
      </c>
      <c r="H95">
        <v>17</v>
      </c>
      <c r="I95">
        <v>1.38</v>
      </c>
      <c r="J95">
        <v>1</v>
      </c>
      <c r="K95">
        <v>1.29</v>
      </c>
      <c r="L95">
        <v>1.06</v>
      </c>
      <c r="M95">
        <v>1</v>
      </c>
      <c r="N95">
        <v>5</v>
      </c>
      <c r="O95">
        <v>6</v>
      </c>
      <c r="P95">
        <v>3</v>
      </c>
      <c r="Q95">
        <v>1</v>
      </c>
      <c r="R95">
        <v>2</v>
      </c>
      <c r="S95">
        <v>2</v>
      </c>
      <c r="T95" t="s">
        <v>1207</v>
      </c>
      <c r="U95">
        <v>4</v>
      </c>
      <c r="V95">
        <v>6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8</v>
      </c>
      <c r="AF95">
        <v>17</v>
      </c>
      <c r="AG95">
        <v>4</v>
      </c>
      <c r="AH95">
        <v>7</v>
      </c>
      <c r="AI95">
        <v>4</v>
      </c>
      <c r="AJ95">
        <v>10</v>
      </c>
      <c r="AK95">
        <v>9</v>
      </c>
      <c r="AL95">
        <v>6</v>
      </c>
      <c r="AM95">
        <v>39</v>
      </c>
      <c r="AN95">
        <v>61</v>
      </c>
      <c r="AO95">
        <v>1.02</v>
      </c>
      <c r="AP95">
        <v>1.85</v>
      </c>
      <c r="AQ95">
        <v>1.91</v>
      </c>
      <c r="AR95">
        <v>41</v>
      </c>
      <c r="AS95">
        <v>54</v>
      </c>
      <c r="AT95">
        <v>28</v>
      </c>
      <c r="AU95">
        <v>16</v>
      </c>
      <c r="AV95">
        <v>10</v>
      </c>
      <c r="AW95">
        <v>28</v>
      </c>
      <c r="AX95">
        <v>60</v>
      </c>
      <c r="AY95">
        <v>25</v>
      </c>
      <c r="AZ95">
        <v>63</v>
      </c>
      <c r="BA95">
        <v>9.57</v>
      </c>
      <c r="BB95">
        <v>4.88</v>
      </c>
      <c r="BC95">
        <v>3.96</v>
      </c>
      <c r="BD95">
        <v>3.14</v>
      </c>
      <c r="BE95">
        <v>2.14</v>
      </c>
      <c r="BF95">
        <v>1.2762103243679546E-2</v>
      </c>
      <c r="BG95">
        <v>0.239763149281573</v>
      </c>
      <c r="BH95">
        <v>0.30570923433593827</v>
      </c>
      <c r="BI95">
        <v>0.45452761638248868</v>
      </c>
      <c r="BJ95">
        <v>0.24</v>
      </c>
      <c r="BK95">
        <v>1.41</v>
      </c>
      <c r="BL95">
        <v>2.31</v>
      </c>
      <c r="BM95">
        <v>4.0999999999999996</v>
      </c>
      <c r="BN95">
        <v>7.9</v>
      </c>
      <c r="BO95">
        <v>1.95</v>
      </c>
      <c r="BP95">
        <v>1.77</v>
      </c>
      <c r="BQ95" t="s">
        <v>664</v>
      </c>
      <c r="BR95">
        <v>2.6014437689969609</v>
      </c>
      <c r="BS95">
        <v>1.067249240121581</v>
      </c>
      <c r="BT95">
        <v>1.53419452887538</v>
      </c>
      <c r="BU95">
        <v>0.45589353612167299</v>
      </c>
      <c r="BV95">
        <v>0.65133079847908748</v>
      </c>
      <c r="BW95">
        <v>10.75886524822695</v>
      </c>
      <c r="BX95">
        <v>12.46679561573179</v>
      </c>
      <c r="BY95">
        <v>4.1157347204161248</v>
      </c>
      <c r="BZ95">
        <v>5.1072821846553964</v>
      </c>
      <c r="CA95">
        <v>6.6431305278108255</v>
      </c>
      <c r="CB95">
        <v>7.3595134310763939</v>
      </c>
      <c r="CC95">
        <v>13.11140235910878</v>
      </c>
      <c r="CD95">
        <v>12.93184796854522</v>
      </c>
      <c r="CE95">
        <v>1.8341677096370459</v>
      </c>
      <c r="CF95">
        <v>1.7903629536921151</v>
      </c>
      <c r="CG95">
        <v>0.1095118898623279</v>
      </c>
      <c r="CH95">
        <v>9.3241551939924908E-2</v>
      </c>
    </row>
    <row r="96" spans="1:86" x14ac:dyDescent="0.45">
      <c r="A96">
        <v>1627232400</v>
      </c>
      <c r="B96" s="5">
        <v>44464</v>
      </c>
      <c r="C96" t="s">
        <v>64</v>
      </c>
      <c r="D96" t="s">
        <v>65</v>
      </c>
      <c r="E96" t="s">
        <v>682</v>
      </c>
      <c r="F96" t="s">
        <v>677</v>
      </c>
      <c r="G96" t="s">
        <v>760</v>
      </c>
      <c r="H96">
        <v>1</v>
      </c>
      <c r="I96">
        <v>0</v>
      </c>
      <c r="J96">
        <v>0</v>
      </c>
      <c r="K96">
        <v>1.58</v>
      </c>
      <c r="L96">
        <v>1.68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U96">
        <v>2</v>
      </c>
      <c r="V96">
        <v>7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11</v>
      </c>
      <c r="AF96">
        <v>22</v>
      </c>
      <c r="AG96">
        <v>4</v>
      </c>
      <c r="AH96">
        <v>8</v>
      </c>
      <c r="AI96">
        <v>7</v>
      </c>
      <c r="AJ96">
        <v>14</v>
      </c>
      <c r="AK96">
        <v>10</v>
      </c>
      <c r="AL96">
        <v>11</v>
      </c>
      <c r="AM96">
        <v>43</v>
      </c>
      <c r="AN96">
        <v>57</v>
      </c>
      <c r="AO96">
        <v>1.1100000000000001</v>
      </c>
      <c r="AP96">
        <v>2.41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3.65</v>
      </c>
      <c r="BD96">
        <v>3.25</v>
      </c>
      <c r="BE96">
        <v>2.2000000000000002</v>
      </c>
      <c r="BF96">
        <v>1.2070121659162769E-2</v>
      </c>
      <c r="BG96">
        <v>0.26190248108056324</v>
      </c>
      <c r="BH96">
        <v>0.29562218603314494</v>
      </c>
      <c r="BI96">
        <v>0.44247533288629176</v>
      </c>
      <c r="BJ96">
        <v>0.26</v>
      </c>
      <c r="BK96">
        <v>1.42</v>
      </c>
      <c r="BL96">
        <v>2.2200000000000002</v>
      </c>
      <c r="BM96">
        <v>4.2</v>
      </c>
      <c r="BN96">
        <v>8.5</v>
      </c>
      <c r="BO96">
        <v>2.1</v>
      </c>
      <c r="BP96">
        <v>1.69</v>
      </c>
      <c r="BQ96" t="s">
        <v>675</v>
      </c>
      <c r="BR96">
        <v>2.569449507838133</v>
      </c>
      <c r="BS96">
        <v>1.0936930368209989</v>
      </c>
      <c r="BT96">
        <v>1.475756471017134</v>
      </c>
      <c r="BU96">
        <v>0.50018228217280347</v>
      </c>
      <c r="BV96">
        <v>0.65220561429092239</v>
      </c>
      <c r="BW96">
        <v>10.905576679340941</v>
      </c>
      <c r="BX96">
        <v>12.06463878326996</v>
      </c>
      <c r="BY96">
        <v>4.2920127795527154</v>
      </c>
      <c r="BZ96">
        <v>5.0095846645367406</v>
      </c>
      <c r="CA96">
        <v>6.6135638997882253</v>
      </c>
      <c r="CB96">
        <v>7.055054118733219</v>
      </c>
      <c r="CC96">
        <v>12.94865211810013</v>
      </c>
      <c r="CD96">
        <v>13.189345314505781</v>
      </c>
      <c r="CE96">
        <v>1.771446078431373</v>
      </c>
      <c r="CF96">
        <v>1.809436274509804</v>
      </c>
      <c r="CG96">
        <v>0.1060049019607843</v>
      </c>
      <c r="CH96">
        <v>9.6813725490196081E-2</v>
      </c>
    </row>
    <row r="97" spans="1:86" hidden="1" x14ac:dyDescent="0.45">
      <c r="A97">
        <v>1652655600</v>
      </c>
      <c r="B97">
        <v>44472</v>
      </c>
      <c r="C97" t="s">
        <v>64</v>
      </c>
      <c r="D97" t="s">
        <v>65</v>
      </c>
      <c r="E97" t="s">
        <v>677</v>
      </c>
      <c r="F97" t="s">
        <v>666</v>
      </c>
      <c r="G97" t="s">
        <v>673</v>
      </c>
      <c r="H97" t="s">
        <v>65</v>
      </c>
      <c r="I97">
        <v>1.63</v>
      </c>
      <c r="J97">
        <v>1.41</v>
      </c>
      <c r="K97">
        <v>1.61</v>
      </c>
      <c r="L97">
        <v>1.39</v>
      </c>
      <c r="M97">
        <v>1</v>
      </c>
      <c r="N97">
        <v>1</v>
      </c>
      <c r="O97">
        <v>2</v>
      </c>
      <c r="P97">
        <v>1</v>
      </c>
      <c r="Q97">
        <v>1</v>
      </c>
      <c r="R97">
        <v>0</v>
      </c>
      <c r="S97" t="s">
        <v>910</v>
      </c>
      <c r="T97">
        <v>89</v>
      </c>
      <c r="U97">
        <v>1</v>
      </c>
      <c r="V97">
        <v>1</v>
      </c>
      <c r="W97">
        <v>5</v>
      </c>
      <c r="X97">
        <v>1</v>
      </c>
      <c r="Y97">
        <v>1</v>
      </c>
      <c r="Z97">
        <v>0</v>
      </c>
      <c r="AA97">
        <v>3</v>
      </c>
      <c r="AB97">
        <v>3</v>
      </c>
      <c r="AC97">
        <v>1</v>
      </c>
      <c r="AD97">
        <v>0</v>
      </c>
      <c r="AE97">
        <v>10</v>
      </c>
      <c r="AF97">
        <v>20</v>
      </c>
      <c r="AG97">
        <v>2</v>
      </c>
      <c r="AH97">
        <v>5</v>
      </c>
      <c r="AI97">
        <v>8</v>
      </c>
      <c r="AJ97">
        <v>15</v>
      </c>
      <c r="AK97">
        <v>18</v>
      </c>
      <c r="AL97">
        <v>5</v>
      </c>
      <c r="AM97">
        <v>39</v>
      </c>
      <c r="AN97">
        <v>61</v>
      </c>
      <c r="AO97">
        <v>0.98</v>
      </c>
      <c r="AP97">
        <v>2</v>
      </c>
      <c r="AQ97">
        <v>2.09</v>
      </c>
      <c r="AR97">
        <v>47</v>
      </c>
      <c r="AS97">
        <v>61</v>
      </c>
      <c r="AT97">
        <v>37</v>
      </c>
      <c r="AU97">
        <v>16</v>
      </c>
      <c r="AV97">
        <v>6</v>
      </c>
      <c r="AW97">
        <v>29</v>
      </c>
      <c r="AX97">
        <v>59</v>
      </c>
      <c r="AY97">
        <v>38</v>
      </c>
      <c r="AZ97">
        <v>71</v>
      </c>
      <c r="BA97">
        <v>8.93</v>
      </c>
      <c r="BB97">
        <v>4.9000000000000004</v>
      </c>
      <c r="BC97">
        <v>1.95</v>
      </c>
      <c r="BD97">
        <v>3.35</v>
      </c>
      <c r="BE97">
        <v>3.55</v>
      </c>
      <c r="BF97">
        <v>3.1006038784050133E-2</v>
      </c>
      <c r="BG97">
        <v>0.48181447403646277</v>
      </c>
      <c r="BH97">
        <v>0.26750142390251702</v>
      </c>
      <c r="BI97">
        <v>0.25068410206102032</v>
      </c>
      <c r="BJ97">
        <v>0.48</v>
      </c>
      <c r="BK97">
        <v>1.43</v>
      </c>
      <c r="BL97">
        <v>2.27</v>
      </c>
      <c r="BM97">
        <v>4.28</v>
      </c>
      <c r="BN97">
        <v>8.35</v>
      </c>
      <c r="BO97">
        <v>2.0499999999999998</v>
      </c>
      <c r="BP97">
        <v>1.7</v>
      </c>
      <c r="BQ97" t="s">
        <v>733</v>
      </c>
      <c r="BR97">
        <v>2.5271929824561399</v>
      </c>
      <c r="BS97">
        <v>1.510877192982456</v>
      </c>
      <c r="BT97">
        <v>1.0163157894736841</v>
      </c>
      <c r="BU97">
        <v>0.67350877192982461</v>
      </c>
      <c r="BV97">
        <v>0.4442105263157895</v>
      </c>
      <c r="BW97">
        <v>12.80980392156863</v>
      </c>
      <c r="BX97">
        <v>9.6872549019607845</v>
      </c>
      <c r="BY97">
        <v>5.6491169610129957</v>
      </c>
      <c r="BZ97">
        <v>4.1379540153282237</v>
      </c>
      <c r="CA97">
        <v>7.1606869605556343</v>
      </c>
      <c r="CB97">
        <v>5.5493008866325608</v>
      </c>
      <c r="CC97">
        <v>12.9029029029029</v>
      </c>
      <c r="CD97">
        <v>13.75508842175509</v>
      </c>
      <c r="CE97">
        <v>1.5287356321839081</v>
      </c>
      <c r="CF97">
        <v>1.9664750957854411</v>
      </c>
      <c r="CG97">
        <v>8.8441890166028103E-2</v>
      </c>
      <c r="CH97">
        <v>0.13409961685823751</v>
      </c>
    </row>
    <row r="98" spans="1:86" hidden="1" x14ac:dyDescent="0.45">
      <c r="A98">
        <v>1652925600</v>
      </c>
      <c r="B98">
        <v>44485</v>
      </c>
      <c r="C98" t="s">
        <v>64</v>
      </c>
      <c r="D98" t="s">
        <v>65</v>
      </c>
      <c r="E98" t="s">
        <v>677</v>
      </c>
      <c r="F98" t="s">
        <v>661</v>
      </c>
      <c r="G98" t="s">
        <v>743</v>
      </c>
      <c r="H98" t="s">
        <v>65</v>
      </c>
      <c r="I98">
        <v>1.62</v>
      </c>
      <c r="J98">
        <v>1.75</v>
      </c>
      <c r="K98">
        <v>1.61</v>
      </c>
      <c r="L98">
        <v>1.74</v>
      </c>
      <c r="M98">
        <v>3</v>
      </c>
      <c r="N98">
        <v>0</v>
      </c>
      <c r="O98">
        <v>3</v>
      </c>
      <c r="P98">
        <v>1</v>
      </c>
      <c r="Q98">
        <v>1</v>
      </c>
      <c r="R98">
        <v>0</v>
      </c>
      <c r="S98" t="s">
        <v>1768</v>
      </c>
      <c r="U98">
        <v>1</v>
      </c>
      <c r="V98">
        <v>3</v>
      </c>
      <c r="W98">
        <v>3</v>
      </c>
      <c r="X98">
        <v>0</v>
      </c>
      <c r="Y98">
        <v>1</v>
      </c>
      <c r="Z98">
        <v>0</v>
      </c>
      <c r="AA98">
        <v>0</v>
      </c>
      <c r="AB98">
        <v>3</v>
      </c>
      <c r="AC98">
        <v>1</v>
      </c>
      <c r="AD98">
        <v>0</v>
      </c>
      <c r="AE98">
        <v>11</v>
      </c>
      <c r="AF98">
        <v>12</v>
      </c>
      <c r="AG98">
        <v>8</v>
      </c>
      <c r="AH98">
        <v>4</v>
      </c>
      <c r="AI98">
        <v>3</v>
      </c>
      <c r="AJ98">
        <v>8</v>
      </c>
      <c r="AK98">
        <v>19</v>
      </c>
      <c r="AL98">
        <v>12</v>
      </c>
      <c r="AM98">
        <v>46</v>
      </c>
      <c r="AN98">
        <v>54</v>
      </c>
      <c r="AO98">
        <v>1.75</v>
      </c>
      <c r="AP98">
        <v>1.7</v>
      </c>
      <c r="AQ98">
        <v>2.23</v>
      </c>
      <c r="AR98">
        <v>45</v>
      </c>
      <c r="AS98">
        <v>70</v>
      </c>
      <c r="AT98">
        <v>39</v>
      </c>
      <c r="AU98">
        <v>11</v>
      </c>
      <c r="AV98">
        <v>6</v>
      </c>
      <c r="AW98">
        <v>26</v>
      </c>
      <c r="AX98">
        <v>63</v>
      </c>
      <c r="AY98">
        <v>39</v>
      </c>
      <c r="AZ98">
        <v>75</v>
      </c>
      <c r="BA98">
        <v>9.85</v>
      </c>
      <c r="BB98">
        <v>4.93</v>
      </c>
      <c r="BC98">
        <v>2.12</v>
      </c>
      <c r="BD98">
        <v>3.35</v>
      </c>
      <c r="BE98">
        <v>3.15</v>
      </c>
      <c r="BF98">
        <v>2.9221964451477216E-2</v>
      </c>
      <c r="BG98">
        <v>0.44247614875606989</v>
      </c>
      <c r="BH98">
        <v>0.2692854982350899</v>
      </c>
      <c r="BI98">
        <v>0.28823835300884021</v>
      </c>
      <c r="BJ98">
        <v>0.44</v>
      </c>
      <c r="BK98">
        <v>1.53</v>
      </c>
      <c r="BL98">
        <v>2.36</v>
      </c>
      <c r="BM98">
        <v>4.25</v>
      </c>
      <c r="BN98">
        <v>9</v>
      </c>
      <c r="BO98">
        <v>1.95</v>
      </c>
      <c r="BP98">
        <v>1.8</v>
      </c>
      <c r="BQ98" t="s">
        <v>733</v>
      </c>
      <c r="BR98">
        <v>2.4807646356033461</v>
      </c>
      <c r="BS98">
        <v>1.4140979689366791</v>
      </c>
      <c r="BT98">
        <v>1.0666666666666671</v>
      </c>
      <c r="BU98">
        <v>0.62712066905615294</v>
      </c>
      <c r="BV98">
        <v>0.46009557945041818</v>
      </c>
      <c r="BW98">
        <v>12.56969280146722</v>
      </c>
      <c r="BX98">
        <v>9.8695552498853729</v>
      </c>
      <c r="BY98">
        <v>5.2754256787850897</v>
      </c>
      <c r="BZ98">
        <v>4.1279337321675103</v>
      </c>
      <c r="CA98">
        <v>7.2942671226821298</v>
      </c>
      <c r="CB98">
        <v>5.7416215177178627</v>
      </c>
      <c r="CC98">
        <v>12.897246007868549</v>
      </c>
      <c r="CD98">
        <v>13.507058551261281</v>
      </c>
      <c r="CE98">
        <v>1.576522702104098</v>
      </c>
      <c r="CF98">
        <v>1.917165005537099</v>
      </c>
      <c r="CG98">
        <v>8.4385382059800659E-2</v>
      </c>
      <c r="CH98">
        <v>0.1233665559246955</v>
      </c>
    </row>
    <row r="99" spans="1:86" x14ac:dyDescent="0.45">
      <c r="A99">
        <v>1627783200</v>
      </c>
      <c r="B99" s="5">
        <v>44489</v>
      </c>
      <c r="C99" t="s">
        <v>64</v>
      </c>
      <c r="D99" t="s">
        <v>65</v>
      </c>
      <c r="E99" t="s">
        <v>677</v>
      </c>
      <c r="F99" t="s">
        <v>689</v>
      </c>
      <c r="G99" t="s">
        <v>684</v>
      </c>
      <c r="H99">
        <v>2</v>
      </c>
      <c r="I99">
        <v>0</v>
      </c>
      <c r="J99">
        <v>0</v>
      </c>
      <c r="K99">
        <v>1.55</v>
      </c>
      <c r="L99">
        <v>0.71</v>
      </c>
      <c r="M99">
        <v>2</v>
      </c>
      <c r="N99">
        <v>0</v>
      </c>
      <c r="O99">
        <v>2</v>
      </c>
      <c r="P99">
        <v>0</v>
      </c>
      <c r="Q99">
        <v>0</v>
      </c>
      <c r="R99">
        <v>0</v>
      </c>
      <c r="S99" t="s">
        <v>1270</v>
      </c>
      <c r="U99">
        <v>6</v>
      </c>
      <c r="V99">
        <v>3</v>
      </c>
      <c r="W99">
        <v>2</v>
      </c>
      <c r="X99">
        <v>0</v>
      </c>
      <c r="Y99">
        <v>2</v>
      </c>
      <c r="Z99">
        <v>0</v>
      </c>
      <c r="AA99">
        <v>2</v>
      </c>
      <c r="AB99">
        <v>0</v>
      </c>
      <c r="AC99">
        <v>1</v>
      </c>
      <c r="AD99">
        <v>1</v>
      </c>
      <c r="AE99">
        <v>19</v>
      </c>
      <c r="AF99">
        <v>9</v>
      </c>
      <c r="AG99">
        <v>6</v>
      </c>
      <c r="AH99">
        <v>0</v>
      </c>
      <c r="AI99">
        <v>13</v>
      </c>
      <c r="AJ99">
        <v>9</v>
      </c>
      <c r="AK99">
        <v>9</v>
      </c>
      <c r="AL99">
        <v>10</v>
      </c>
      <c r="AM99">
        <v>59</v>
      </c>
      <c r="AN99">
        <v>41</v>
      </c>
      <c r="AO99">
        <v>1.97</v>
      </c>
      <c r="AP99">
        <v>0.76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1.42</v>
      </c>
      <c r="BD99">
        <v>4.25</v>
      </c>
      <c r="BE99">
        <v>7.25</v>
      </c>
      <c r="BF99">
        <v>2.5816834747497852E-2</v>
      </c>
      <c r="BG99">
        <v>0.67840851736517827</v>
      </c>
      <c r="BH99">
        <v>0.20947728289956097</v>
      </c>
      <c r="BI99">
        <v>0.11211419973526077</v>
      </c>
      <c r="BJ99">
        <v>0.68</v>
      </c>
      <c r="BK99">
        <v>1.4</v>
      </c>
      <c r="BL99">
        <v>2.1</v>
      </c>
      <c r="BM99">
        <v>3.65</v>
      </c>
      <c r="BN99">
        <v>7.25</v>
      </c>
      <c r="BO99">
        <v>2.4</v>
      </c>
      <c r="BP99">
        <v>1.54</v>
      </c>
      <c r="BQ99" t="s">
        <v>733</v>
      </c>
      <c r="BR99">
        <v>2.9107565011820329</v>
      </c>
      <c r="BS99">
        <v>2.1359338061465718</v>
      </c>
      <c r="BT99">
        <v>0.77482269503546097</v>
      </c>
      <c r="BU99">
        <v>0.93380614657210403</v>
      </c>
      <c r="BV99">
        <v>0.33747044917257679</v>
      </c>
      <c r="BW99">
        <v>15.783723522853959</v>
      </c>
      <c r="BX99">
        <v>8.5830546265328866</v>
      </c>
      <c r="BY99">
        <v>6.7338618346545864</v>
      </c>
      <c r="BZ99">
        <v>3.2842582106455271</v>
      </c>
      <c r="CA99">
        <v>9.049861688199373</v>
      </c>
      <c r="CB99">
        <v>5.2987964158873595</v>
      </c>
      <c r="CC99">
        <v>12.362500000000001</v>
      </c>
      <c r="CD99">
        <v>13.904545454545451</v>
      </c>
      <c r="CE99">
        <v>1.353005464480874</v>
      </c>
      <c r="CF99">
        <v>2.0185792349726781</v>
      </c>
      <c r="CG99">
        <v>6.6666666666666666E-2</v>
      </c>
      <c r="CH99">
        <v>0.1213114754098361</v>
      </c>
    </row>
    <row r="100" spans="1:86" x14ac:dyDescent="0.45">
      <c r="A100">
        <v>1628560800</v>
      </c>
      <c r="B100" s="5">
        <v>44494</v>
      </c>
      <c r="C100" t="s">
        <v>64</v>
      </c>
      <c r="D100" t="s">
        <v>65</v>
      </c>
      <c r="E100" t="s">
        <v>693</v>
      </c>
      <c r="F100" t="s">
        <v>677</v>
      </c>
      <c r="G100" t="s">
        <v>1289</v>
      </c>
      <c r="H100">
        <v>3</v>
      </c>
      <c r="I100">
        <v>3</v>
      </c>
      <c r="J100">
        <v>1</v>
      </c>
      <c r="K100">
        <v>1.89</v>
      </c>
      <c r="L100">
        <v>1.68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T100">
        <v>5</v>
      </c>
      <c r="U100">
        <v>4</v>
      </c>
      <c r="V100">
        <v>6</v>
      </c>
      <c r="W100">
        <v>4</v>
      </c>
      <c r="X100">
        <v>0</v>
      </c>
      <c r="Y100">
        <v>1</v>
      </c>
      <c r="Z100">
        <v>0</v>
      </c>
      <c r="AA100">
        <v>2</v>
      </c>
      <c r="AB100">
        <v>2</v>
      </c>
      <c r="AC100">
        <v>0</v>
      </c>
      <c r="AD100">
        <v>1</v>
      </c>
      <c r="AE100">
        <v>15</v>
      </c>
      <c r="AF100">
        <v>12</v>
      </c>
      <c r="AG100">
        <v>6</v>
      </c>
      <c r="AH100">
        <v>6</v>
      </c>
      <c r="AI100">
        <v>9</v>
      </c>
      <c r="AJ100">
        <v>6</v>
      </c>
      <c r="AK100">
        <v>11</v>
      </c>
      <c r="AL100">
        <v>10</v>
      </c>
      <c r="AM100">
        <v>64</v>
      </c>
      <c r="AN100">
        <v>36</v>
      </c>
      <c r="AO100">
        <v>1.74</v>
      </c>
      <c r="AP100">
        <v>1.41</v>
      </c>
      <c r="AQ100">
        <v>2</v>
      </c>
      <c r="AR100">
        <v>0</v>
      </c>
      <c r="AS100">
        <v>50</v>
      </c>
      <c r="AT100">
        <v>50</v>
      </c>
      <c r="AU100">
        <v>50</v>
      </c>
      <c r="AV100">
        <v>0</v>
      </c>
      <c r="AW100">
        <v>0</v>
      </c>
      <c r="AX100">
        <v>0</v>
      </c>
      <c r="AY100">
        <v>50</v>
      </c>
      <c r="AZ100">
        <v>50</v>
      </c>
      <c r="BA100">
        <v>10</v>
      </c>
      <c r="BB100">
        <v>2</v>
      </c>
      <c r="BC100">
        <v>2.5499999999999998</v>
      </c>
      <c r="BD100">
        <v>2.9</v>
      </c>
      <c r="BE100">
        <v>2.9</v>
      </c>
      <c r="BF100">
        <v>2.7270678386297043E-2</v>
      </c>
      <c r="BG100">
        <v>0.36488618435880105</v>
      </c>
      <c r="BH100">
        <v>0.31755690782059953</v>
      </c>
      <c r="BI100">
        <v>0.31755690782059953</v>
      </c>
      <c r="BJ100">
        <v>0.36</v>
      </c>
      <c r="BK100">
        <v>1.56</v>
      </c>
      <c r="BL100">
        <v>2.5</v>
      </c>
      <c r="BM100">
        <v>4.45</v>
      </c>
      <c r="BN100">
        <v>9</v>
      </c>
      <c r="BO100">
        <v>2.2000000000000002</v>
      </c>
      <c r="BP100">
        <v>1.67</v>
      </c>
      <c r="BQ100" t="s">
        <v>698</v>
      </c>
      <c r="BR100">
        <v>2.5110350525197691</v>
      </c>
      <c r="BS100">
        <v>1.269326094653606</v>
      </c>
      <c r="BT100">
        <v>1.2417089578661631</v>
      </c>
      <c r="BU100">
        <v>0.56586402266288949</v>
      </c>
      <c r="BV100">
        <v>0.55158168083097259</v>
      </c>
      <c r="BW100">
        <v>11.49400826446281</v>
      </c>
      <c r="BX100">
        <v>10.507231404958681</v>
      </c>
      <c r="BY100">
        <v>4.9238790406673623</v>
      </c>
      <c r="BZ100">
        <v>4.6296141814389991</v>
      </c>
      <c r="CA100">
        <v>6.5701292237954476</v>
      </c>
      <c r="CB100">
        <v>5.8776172235196817</v>
      </c>
      <c r="CC100">
        <v>12.798739495798319</v>
      </c>
      <c r="CD100">
        <v>12.98844537815126</v>
      </c>
      <c r="CE100">
        <v>1.604928297313674</v>
      </c>
      <c r="CF100">
        <v>1.791961219955565</v>
      </c>
      <c r="CG100">
        <v>8.887093516461321E-2</v>
      </c>
      <c r="CH100">
        <v>0.11694607150070691</v>
      </c>
    </row>
    <row r="101" spans="1:86" x14ac:dyDescent="0.45">
      <c r="A101">
        <v>1629064800</v>
      </c>
      <c r="B101" s="5">
        <v>44498</v>
      </c>
      <c r="C101" t="s">
        <v>64</v>
      </c>
      <c r="D101" t="s">
        <v>65</v>
      </c>
      <c r="E101" t="s">
        <v>677</v>
      </c>
      <c r="F101" t="s">
        <v>694</v>
      </c>
      <c r="G101" t="s">
        <v>731</v>
      </c>
      <c r="H101">
        <v>4</v>
      </c>
      <c r="I101">
        <v>3</v>
      </c>
      <c r="J101">
        <v>1</v>
      </c>
      <c r="K101">
        <v>1.55</v>
      </c>
      <c r="L101">
        <v>1.53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0</v>
      </c>
      <c r="T101">
        <v>77</v>
      </c>
      <c r="U101">
        <v>1</v>
      </c>
      <c r="V101">
        <v>4</v>
      </c>
      <c r="W101">
        <v>1</v>
      </c>
      <c r="X101">
        <v>0</v>
      </c>
      <c r="Y101">
        <v>0</v>
      </c>
      <c r="Z101">
        <v>1</v>
      </c>
      <c r="AA101">
        <v>0</v>
      </c>
      <c r="AB101">
        <v>1</v>
      </c>
      <c r="AC101">
        <v>0</v>
      </c>
      <c r="AD101">
        <v>1</v>
      </c>
      <c r="AE101">
        <v>10</v>
      </c>
      <c r="AF101">
        <v>11</v>
      </c>
      <c r="AG101">
        <v>4</v>
      </c>
      <c r="AH101">
        <v>5</v>
      </c>
      <c r="AI101">
        <v>6</v>
      </c>
      <c r="AJ101">
        <v>6</v>
      </c>
      <c r="AK101">
        <v>13</v>
      </c>
      <c r="AL101">
        <v>12</v>
      </c>
      <c r="AM101">
        <v>56</v>
      </c>
      <c r="AN101">
        <v>44</v>
      </c>
      <c r="AO101">
        <v>1.23</v>
      </c>
      <c r="AP101">
        <v>1.29</v>
      </c>
      <c r="AQ101">
        <v>1</v>
      </c>
      <c r="AR101">
        <v>0</v>
      </c>
      <c r="AS101">
        <v>50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50</v>
      </c>
      <c r="AZ101">
        <v>50</v>
      </c>
      <c r="BA101">
        <v>14</v>
      </c>
      <c r="BB101">
        <v>4</v>
      </c>
      <c r="BC101">
        <v>2.84</v>
      </c>
      <c r="BD101">
        <v>3.28</v>
      </c>
      <c r="BE101">
        <v>2.56</v>
      </c>
      <c r="BF101">
        <v>1.5871908278941953E-2</v>
      </c>
      <c r="BG101">
        <v>0.33624076777739609</v>
      </c>
      <c r="BH101">
        <v>0.28900614050154583</v>
      </c>
      <c r="BI101">
        <v>0.37475309172105803</v>
      </c>
      <c r="BJ101">
        <v>0.34</v>
      </c>
      <c r="BK101">
        <v>1.42</v>
      </c>
      <c r="BL101">
        <v>2.2200000000000002</v>
      </c>
      <c r="BM101">
        <v>4.25</v>
      </c>
      <c r="BN101">
        <v>8.5</v>
      </c>
      <c r="BO101">
        <v>2.1</v>
      </c>
      <c r="BP101">
        <v>1.71</v>
      </c>
      <c r="BQ101" t="s">
        <v>733</v>
      </c>
      <c r="BR101">
        <v>2.5229727551184897</v>
      </c>
      <c r="BS101">
        <v>1.228921489601805</v>
      </c>
      <c r="BT101">
        <v>1.2940512655166849</v>
      </c>
      <c r="BU101">
        <v>0.53240890035472432</v>
      </c>
      <c r="BV101">
        <v>0.56514027732989358</v>
      </c>
      <c r="BW101">
        <v>11.417888124439131</v>
      </c>
      <c r="BX101">
        <v>10.76308704756207</v>
      </c>
      <c r="BY101">
        <v>4.8317672021824798</v>
      </c>
      <c r="BZ101">
        <v>4.6698999696877843</v>
      </c>
      <c r="CA101">
        <v>6.5861209222566508</v>
      </c>
      <c r="CB101">
        <v>6.093187077874286</v>
      </c>
      <c r="CC101">
        <v>12.685679611650491</v>
      </c>
      <c r="CD101">
        <v>13.02639563106796</v>
      </c>
      <c r="CE101">
        <v>1.6481211768132831</v>
      </c>
      <c r="CF101">
        <v>1.8572676958928049</v>
      </c>
      <c r="CG101">
        <v>9.641712787649287E-2</v>
      </c>
      <c r="CH101">
        <v>0.11302068161957469</v>
      </c>
    </row>
    <row r="102" spans="1:86" x14ac:dyDescent="0.45">
      <c r="A102">
        <v>1629331200</v>
      </c>
      <c r="B102" s="5">
        <v>44505</v>
      </c>
      <c r="C102" t="s">
        <v>64</v>
      </c>
      <c r="D102" t="s">
        <v>65</v>
      </c>
      <c r="E102" t="s">
        <v>672</v>
      </c>
      <c r="F102" t="s">
        <v>677</v>
      </c>
      <c r="G102" t="s">
        <v>735</v>
      </c>
      <c r="H102">
        <v>5</v>
      </c>
      <c r="I102">
        <v>1</v>
      </c>
      <c r="J102">
        <v>2</v>
      </c>
      <c r="K102">
        <v>1.58</v>
      </c>
      <c r="L102">
        <v>1.68</v>
      </c>
      <c r="M102">
        <v>1</v>
      </c>
      <c r="N102">
        <v>1</v>
      </c>
      <c r="O102">
        <v>2</v>
      </c>
      <c r="P102">
        <v>1</v>
      </c>
      <c r="Q102">
        <v>0</v>
      </c>
      <c r="R102">
        <v>1</v>
      </c>
      <c r="S102">
        <v>69</v>
      </c>
      <c r="T102">
        <v>25</v>
      </c>
      <c r="U102">
        <v>4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15</v>
      </c>
      <c r="AF102">
        <v>12</v>
      </c>
      <c r="AG102">
        <v>6</v>
      </c>
      <c r="AH102">
        <v>4</v>
      </c>
      <c r="AI102">
        <v>9</v>
      </c>
      <c r="AJ102">
        <v>8</v>
      </c>
      <c r="AK102">
        <v>11</v>
      </c>
      <c r="AL102">
        <v>12</v>
      </c>
      <c r="AM102">
        <v>58</v>
      </c>
      <c r="AN102">
        <v>42</v>
      </c>
      <c r="AO102">
        <v>1.61</v>
      </c>
      <c r="AP102">
        <v>1.26</v>
      </c>
      <c r="AQ102">
        <v>0.75</v>
      </c>
      <c r="AR102">
        <v>25</v>
      </c>
      <c r="AS102">
        <v>25</v>
      </c>
      <c r="AT102">
        <v>0</v>
      </c>
      <c r="AU102">
        <v>0</v>
      </c>
      <c r="AV102">
        <v>0</v>
      </c>
      <c r="AW102">
        <v>0</v>
      </c>
      <c r="AX102">
        <v>25</v>
      </c>
      <c r="AY102">
        <v>25</v>
      </c>
      <c r="AZ102">
        <v>25</v>
      </c>
      <c r="BA102">
        <v>11</v>
      </c>
      <c r="BB102">
        <v>2.5</v>
      </c>
      <c r="BC102">
        <v>2.4500000000000002</v>
      </c>
      <c r="BD102">
        <v>2.9</v>
      </c>
      <c r="BE102">
        <v>3</v>
      </c>
      <c r="BF102">
        <v>2.877472828211743E-2</v>
      </c>
      <c r="BG102">
        <v>0.37938853702400499</v>
      </c>
      <c r="BH102">
        <v>0.31605285792477916</v>
      </c>
      <c r="BI102">
        <v>0.3045586050512159</v>
      </c>
      <c r="BJ102">
        <v>0.38</v>
      </c>
      <c r="BK102">
        <v>1.49</v>
      </c>
      <c r="BL102">
        <v>2.2999999999999998</v>
      </c>
      <c r="BM102">
        <v>3.95</v>
      </c>
      <c r="BN102">
        <v>7.75</v>
      </c>
      <c r="BO102">
        <v>2.0499999999999998</v>
      </c>
      <c r="BP102">
        <v>1.77</v>
      </c>
      <c r="BQ102" t="s">
        <v>729</v>
      </c>
      <c r="BR102">
        <v>2.4900895140664963</v>
      </c>
      <c r="BS102">
        <v>1.330562659846547</v>
      </c>
      <c r="BT102">
        <v>1.1595268542199491</v>
      </c>
      <c r="BU102">
        <v>0.59053607588191415</v>
      </c>
      <c r="BV102">
        <v>0.50069274219332838</v>
      </c>
      <c r="BW102">
        <v>11.79715236686391</v>
      </c>
      <c r="BX102">
        <v>10.317122781065089</v>
      </c>
      <c r="BY102">
        <v>5.0637025966747622</v>
      </c>
      <c r="BZ102">
        <v>4.4674014571268454</v>
      </c>
      <c r="CA102">
        <v>6.7334497701891483</v>
      </c>
      <c r="CB102">
        <v>5.849721323938244</v>
      </c>
      <c r="CC102">
        <v>12.89644194756554</v>
      </c>
      <c r="CD102">
        <v>13.3434456928839</v>
      </c>
      <c r="CE102">
        <v>1.6144382124117971</v>
      </c>
      <c r="CF102">
        <v>1.9032024606477289</v>
      </c>
      <c r="CG102">
        <v>9.372172969060974E-2</v>
      </c>
      <c r="CH102">
        <v>0.11669983716301791</v>
      </c>
    </row>
    <row r="103" spans="1:86" x14ac:dyDescent="0.45">
      <c r="A103">
        <v>1629583200</v>
      </c>
      <c r="B103" s="5">
        <v>44576</v>
      </c>
      <c r="C103" t="s">
        <v>64</v>
      </c>
      <c r="D103" t="s">
        <v>65</v>
      </c>
      <c r="E103" t="s">
        <v>677</v>
      </c>
      <c r="F103" t="s">
        <v>705</v>
      </c>
      <c r="G103" t="s">
        <v>743</v>
      </c>
      <c r="H103">
        <v>6</v>
      </c>
      <c r="I103">
        <v>1.5</v>
      </c>
      <c r="J103">
        <v>2</v>
      </c>
      <c r="K103">
        <v>1.55</v>
      </c>
      <c r="L103">
        <v>1.29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U103">
        <v>8</v>
      </c>
      <c r="V103">
        <v>2</v>
      </c>
      <c r="W103">
        <v>1</v>
      </c>
      <c r="X103">
        <v>0</v>
      </c>
      <c r="Y103">
        <v>1</v>
      </c>
      <c r="Z103">
        <v>0</v>
      </c>
      <c r="AA103">
        <v>1</v>
      </c>
      <c r="AB103">
        <v>0</v>
      </c>
      <c r="AC103">
        <v>0</v>
      </c>
      <c r="AD103">
        <v>1</v>
      </c>
      <c r="AE103">
        <v>14</v>
      </c>
      <c r="AF103">
        <v>15</v>
      </c>
      <c r="AG103">
        <v>4</v>
      </c>
      <c r="AH103">
        <v>2</v>
      </c>
      <c r="AI103">
        <v>10</v>
      </c>
      <c r="AJ103">
        <v>13</v>
      </c>
      <c r="AK103">
        <v>10</v>
      </c>
      <c r="AL103">
        <v>7</v>
      </c>
      <c r="AM103">
        <v>58</v>
      </c>
      <c r="AN103">
        <v>42</v>
      </c>
      <c r="AO103">
        <v>1.65</v>
      </c>
      <c r="AP103">
        <v>1.35</v>
      </c>
      <c r="AQ103">
        <v>2.42</v>
      </c>
      <c r="AR103">
        <v>17</v>
      </c>
      <c r="AS103">
        <v>75</v>
      </c>
      <c r="AT103">
        <v>34</v>
      </c>
      <c r="AU103">
        <v>34</v>
      </c>
      <c r="AV103">
        <v>0</v>
      </c>
      <c r="AW103">
        <v>34</v>
      </c>
      <c r="AX103">
        <v>50</v>
      </c>
      <c r="AY103">
        <v>42</v>
      </c>
      <c r="AZ103">
        <v>100</v>
      </c>
      <c r="BA103">
        <v>8.5</v>
      </c>
      <c r="BB103">
        <v>4.17</v>
      </c>
      <c r="BC103">
        <v>1.8</v>
      </c>
      <c r="BD103">
        <v>3.4</v>
      </c>
      <c r="BE103">
        <v>4.3</v>
      </c>
      <c r="BF103">
        <v>2.7410447383087622E-2</v>
      </c>
      <c r="BG103">
        <v>0.52814510817246796</v>
      </c>
      <c r="BH103">
        <v>0.26670719967573592</v>
      </c>
      <c r="BI103">
        <v>0.2051476921517961</v>
      </c>
      <c r="BJ103">
        <v>0.52</v>
      </c>
      <c r="BK103">
        <v>1.36</v>
      </c>
      <c r="BL103">
        <v>2.0499999999999998</v>
      </c>
      <c r="BM103">
        <v>3.4</v>
      </c>
      <c r="BN103">
        <v>6.5</v>
      </c>
      <c r="BO103">
        <v>1.95</v>
      </c>
      <c r="BP103">
        <v>1.83</v>
      </c>
      <c r="BQ103" t="s">
        <v>733</v>
      </c>
      <c r="BR103">
        <v>2.5967403582378576</v>
      </c>
      <c r="BS103">
        <v>1.625948039373891</v>
      </c>
      <c r="BT103">
        <v>0.97079231886396644</v>
      </c>
      <c r="BU103">
        <v>0.71433182698515174</v>
      </c>
      <c r="BV103">
        <v>0.43011620400258233</v>
      </c>
      <c r="BW103">
        <v>13.39951055368614</v>
      </c>
      <c r="BX103">
        <v>9.4252064851636579</v>
      </c>
      <c r="BY103">
        <v>5.7628422023992618</v>
      </c>
      <c r="BZ103">
        <v>3.9375576745616732</v>
      </c>
      <c r="CA103">
        <v>7.636668351286878</v>
      </c>
      <c r="CB103">
        <v>5.4876488106019847</v>
      </c>
      <c r="CC103">
        <v>12.460420531849101</v>
      </c>
      <c r="CD103">
        <v>13.44897959183673</v>
      </c>
      <c r="CE103">
        <v>1.462202380952381</v>
      </c>
      <c r="CF103">
        <v>2.01547619047619</v>
      </c>
      <c r="CG103">
        <v>7.7380952380952384E-2</v>
      </c>
      <c r="CH103">
        <v>0.13754093480202439</v>
      </c>
    </row>
    <row r="104" spans="1:86" x14ac:dyDescent="0.45">
      <c r="A104">
        <v>1630195200</v>
      </c>
      <c r="B104" s="5">
        <v>44581</v>
      </c>
      <c r="C104" t="s">
        <v>64</v>
      </c>
      <c r="D104" t="s">
        <v>65</v>
      </c>
      <c r="E104" t="s">
        <v>661</v>
      </c>
      <c r="F104" t="s">
        <v>677</v>
      </c>
      <c r="G104" t="s">
        <v>760</v>
      </c>
      <c r="H104">
        <v>7</v>
      </c>
      <c r="I104">
        <v>2</v>
      </c>
      <c r="J104">
        <v>1.67</v>
      </c>
      <c r="K104">
        <v>2</v>
      </c>
      <c r="L104">
        <v>1.68</v>
      </c>
      <c r="M104">
        <v>1</v>
      </c>
      <c r="N104">
        <v>1</v>
      </c>
      <c r="O104">
        <v>2</v>
      </c>
      <c r="P104">
        <v>1</v>
      </c>
      <c r="Q104">
        <v>1</v>
      </c>
      <c r="R104">
        <v>0</v>
      </c>
      <c r="S104">
        <v>32</v>
      </c>
      <c r="T104">
        <v>53</v>
      </c>
      <c r="U104">
        <v>4</v>
      </c>
      <c r="V104">
        <v>1</v>
      </c>
      <c r="W104">
        <v>3</v>
      </c>
      <c r="X104">
        <v>0</v>
      </c>
      <c r="Y104">
        <v>2</v>
      </c>
      <c r="Z104">
        <v>0</v>
      </c>
      <c r="AA104">
        <v>1</v>
      </c>
      <c r="AB104">
        <v>2</v>
      </c>
      <c r="AC104">
        <v>1</v>
      </c>
      <c r="AD104">
        <v>1</v>
      </c>
      <c r="AE104">
        <v>15</v>
      </c>
      <c r="AF104">
        <v>13</v>
      </c>
      <c r="AG104">
        <v>5</v>
      </c>
      <c r="AH104">
        <v>6</v>
      </c>
      <c r="AI104">
        <v>10</v>
      </c>
      <c r="AJ104">
        <v>7</v>
      </c>
      <c r="AK104">
        <v>12</v>
      </c>
      <c r="AL104">
        <v>7</v>
      </c>
      <c r="AM104">
        <v>54</v>
      </c>
      <c r="AN104">
        <v>46</v>
      </c>
      <c r="AO104">
        <v>1.54</v>
      </c>
      <c r="AP104">
        <v>1.62</v>
      </c>
      <c r="AQ104">
        <v>1.75</v>
      </c>
      <c r="AR104">
        <v>42</v>
      </c>
      <c r="AS104">
        <v>67</v>
      </c>
      <c r="AT104">
        <v>25</v>
      </c>
      <c r="AU104">
        <v>0</v>
      </c>
      <c r="AV104">
        <v>0</v>
      </c>
      <c r="AW104">
        <v>0</v>
      </c>
      <c r="AX104">
        <v>84</v>
      </c>
      <c r="AY104">
        <v>25</v>
      </c>
      <c r="AZ104">
        <v>67</v>
      </c>
      <c r="BA104">
        <v>9</v>
      </c>
      <c r="BB104">
        <v>2.67</v>
      </c>
      <c r="BC104">
        <v>2.4</v>
      </c>
      <c r="BD104">
        <v>2.95</v>
      </c>
      <c r="BE104">
        <v>3</v>
      </c>
      <c r="BF104">
        <v>2.9661016949152536E-2</v>
      </c>
      <c r="BG104">
        <v>0.38700564971751417</v>
      </c>
      <c r="BH104">
        <v>0.30932203389830509</v>
      </c>
      <c r="BI104">
        <v>0.3036723163841808</v>
      </c>
      <c r="BJ104">
        <v>0.38</v>
      </c>
      <c r="BK104">
        <v>1.54</v>
      </c>
      <c r="BL104">
        <v>2.4500000000000002</v>
      </c>
      <c r="BM104">
        <v>4.4000000000000004</v>
      </c>
      <c r="BN104">
        <v>9</v>
      </c>
      <c r="BO104">
        <v>2.15</v>
      </c>
      <c r="BP104">
        <v>1.67</v>
      </c>
      <c r="BQ104" t="s">
        <v>715</v>
      </c>
      <c r="BR104">
        <v>2.4900895140664963</v>
      </c>
      <c r="BS104">
        <v>1.330562659846547</v>
      </c>
      <c r="BT104">
        <v>1.1595268542199491</v>
      </c>
      <c r="BU104">
        <v>0.59053607588191415</v>
      </c>
      <c r="BV104">
        <v>0.50069274219332838</v>
      </c>
      <c r="BW104">
        <v>11.79715236686391</v>
      </c>
      <c r="BX104">
        <v>10.317122781065089</v>
      </c>
      <c r="BY104">
        <v>5.0637025966747622</v>
      </c>
      <c r="BZ104">
        <v>4.4674014571268454</v>
      </c>
      <c r="CA104">
        <v>6.7334497701891483</v>
      </c>
      <c r="CB104">
        <v>5.849721323938244</v>
      </c>
      <c r="CC104">
        <v>12.89644194756554</v>
      </c>
      <c r="CD104">
        <v>13.3434456928839</v>
      </c>
      <c r="CE104">
        <v>1.6144382124117971</v>
      </c>
      <c r="CF104">
        <v>1.9032024606477289</v>
      </c>
      <c r="CG104">
        <v>9.372172969060974E-2</v>
      </c>
      <c r="CH104">
        <v>0.11669983716301791</v>
      </c>
    </row>
    <row r="105" spans="1:86" x14ac:dyDescent="0.45">
      <c r="A105">
        <v>1631397600</v>
      </c>
      <c r="B105" s="5">
        <v>44584</v>
      </c>
      <c r="C105" t="s">
        <v>64</v>
      </c>
      <c r="D105" t="s">
        <v>65</v>
      </c>
      <c r="E105" t="s">
        <v>677</v>
      </c>
      <c r="F105" t="s">
        <v>704</v>
      </c>
      <c r="G105" t="s">
        <v>710</v>
      </c>
      <c r="H105">
        <v>8</v>
      </c>
      <c r="I105">
        <v>1.33</v>
      </c>
      <c r="J105">
        <v>1</v>
      </c>
      <c r="K105">
        <v>1.55</v>
      </c>
      <c r="L105">
        <v>1.05</v>
      </c>
      <c r="M105">
        <v>2</v>
      </c>
      <c r="N105">
        <v>1</v>
      </c>
      <c r="O105">
        <v>3</v>
      </c>
      <c r="P105">
        <v>1</v>
      </c>
      <c r="Q105">
        <v>0</v>
      </c>
      <c r="R105">
        <v>1</v>
      </c>
      <c r="S105" t="s">
        <v>1353</v>
      </c>
      <c r="T105">
        <v>14</v>
      </c>
      <c r="U105">
        <v>3</v>
      </c>
      <c r="V105">
        <v>2</v>
      </c>
      <c r="W105">
        <v>0</v>
      </c>
      <c r="X105">
        <v>0</v>
      </c>
      <c r="Y105">
        <v>2</v>
      </c>
      <c r="Z105">
        <v>0</v>
      </c>
      <c r="AA105">
        <v>0</v>
      </c>
      <c r="AB105">
        <v>0</v>
      </c>
      <c r="AC105">
        <v>2</v>
      </c>
      <c r="AD105">
        <v>0</v>
      </c>
      <c r="AE105">
        <v>19</v>
      </c>
      <c r="AF105">
        <v>5</v>
      </c>
      <c r="AG105">
        <v>7</v>
      </c>
      <c r="AH105">
        <v>4</v>
      </c>
      <c r="AI105">
        <v>12</v>
      </c>
      <c r="AJ105">
        <v>1</v>
      </c>
      <c r="AK105">
        <v>15</v>
      </c>
      <c r="AL105">
        <v>12</v>
      </c>
      <c r="AM105">
        <v>55</v>
      </c>
      <c r="AN105">
        <v>45</v>
      </c>
      <c r="AO105">
        <v>1.9</v>
      </c>
      <c r="AP105">
        <v>0.78</v>
      </c>
      <c r="AQ105">
        <v>1.84</v>
      </c>
      <c r="AR105">
        <v>50</v>
      </c>
      <c r="AS105">
        <v>67</v>
      </c>
      <c r="AT105">
        <v>17</v>
      </c>
      <c r="AU105">
        <v>17</v>
      </c>
      <c r="AV105">
        <v>0</v>
      </c>
      <c r="AW105">
        <v>34</v>
      </c>
      <c r="AX105">
        <v>34</v>
      </c>
      <c r="AY105">
        <v>33</v>
      </c>
      <c r="AZ105">
        <v>67</v>
      </c>
      <c r="BA105">
        <v>10</v>
      </c>
      <c r="BB105">
        <v>5</v>
      </c>
      <c r="BC105">
        <v>2.2999999999999998</v>
      </c>
      <c r="BD105">
        <v>3</v>
      </c>
      <c r="BE105">
        <v>3.15</v>
      </c>
      <c r="BF105">
        <v>2.8525419829767678E-2</v>
      </c>
      <c r="BG105">
        <v>0.40625718886588452</v>
      </c>
      <c r="BH105">
        <v>0.30480791350356562</v>
      </c>
      <c r="BI105">
        <v>0.28893489763054975</v>
      </c>
      <c r="BJ105">
        <v>0.4</v>
      </c>
      <c r="BK105">
        <v>1.49</v>
      </c>
      <c r="BL105">
        <v>2.35</v>
      </c>
      <c r="BM105">
        <v>4.05</v>
      </c>
      <c r="BN105">
        <v>8</v>
      </c>
      <c r="BO105">
        <v>2.0499999999999998</v>
      </c>
      <c r="BP105">
        <v>1.74</v>
      </c>
      <c r="BQ105" t="s">
        <v>733</v>
      </c>
      <c r="BR105">
        <v>2.4956155335383219</v>
      </c>
      <c r="BS105">
        <v>1.344038264434575</v>
      </c>
      <c r="BT105">
        <v>1.1515772691037469</v>
      </c>
      <c r="BU105">
        <v>0.59936225942375587</v>
      </c>
      <c r="BV105">
        <v>0.50723152260562576</v>
      </c>
      <c r="BW105">
        <v>11.99278846153846</v>
      </c>
      <c r="BX105">
        <v>10.0277534965035</v>
      </c>
      <c r="BY105">
        <v>5.2857459543338514</v>
      </c>
      <c r="BZ105">
        <v>4.4067834183107957</v>
      </c>
      <c r="CA105">
        <v>6.7070425072046085</v>
      </c>
      <c r="CB105">
        <v>5.6209700781927046</v>
      </c>
      <c r="CC105">
        <v>13.04463690872752</v>
      </c>
      <c r="CD105">
        <v>13.49811236953142</v>
      </c>
      <c r="CE105">
        <v>1.5836526181353769</v>
      </c>
      <c r="CF105">
        <v>1.8744146445295871</v>
      </c>
      <c r="CG105">
        <v>8.5994040017028525E-2</v>
      </c>
      <c r="CH105">
        <v>0.13452532992762881</v>
      </c>
    </row>
    <row r="106" spans="1:86" x14ac:dyDescent="0.45">
      <c r="A106">
        <v>1631930400</v>
      </c>
      <c r="B106" s="5">
        <v>44599</v>
      </c>
      <c r="C106" t="s">
        <v>64</v>
      </c>
      <c r="D106" t="s">
        <v>65</v>
      </c>
      <c r="E106" t="s">
        <v>660</v>
      </c>
      <c r="F106" t="s">
        <v>677</v>
      </c>
      <c r="G106" t="s">
        <v>735</v>
      </c>
      <c r="H106">
        <v>9</v>
      </c>
      <c r="I106">
        <v>1.5</v>
      </c>
      <c r="J106">
        <v>1.5</v>
      </c>
      <c r="K106">
        <v>1.24</v>
      </c>
      <c r="L106">
        <v>1.68</v>
      </c>
      <c r="M106">
        <v>0</v>
      </c>
      <c r="N106">
        <v>3</v>
      </c>
      <c r="O106">
        <v>3</v>
      </c>
      <c r="P106">
        <v>2</v>
      </c>
      <c r="Q106">
        <v>0</v>
      </c>
      <c r="R106">
        <v>2</v>
      </c>
      <c r="T106" t="s">
        <v>1366</v>
      </c>
      <c r="U106">
        <v>8</v>
      </c>
      <c r="V106">
        <v>8</v>
      </c>
      <c r="W106">
        <v>1</v>
      </c>
      <c r="X106">
        <v>0</v>
      </c>
      <c r="Y106">
        <v>1</v>
      </c>
      <c r="Z106">
        <v>0</v>
      </c>
      <c r="AA106">
        <v>0</v>
      </c>
      <c r="AB106">
        <v>1</v>
      </c>
      <c r="AC106">
        <v>0</v>
      </c>
      <c r="AD106">
        <v>1</v>
      </c>
      <c r="AE106">
        <v>15</v>
      </c>
      <c r="AF106">
        <v>10</v>
      </c>
      <c r="AG106">
        <v>0</v>
      </c>
      <c r="AH106">
        <v>6</v>
      </c>
      <c r="AI106">
        <v>15</v>
      </c>
      <c r="AJ106">
        <v>4</v>
      </c>
      <c r="AK106">
        <v>14</v>
      </c>
      <c r="AL106">
        <v>10</v>
      </c>
      <c r="AM106">
        <v>60</v>
      </c>
      <c r="AN106">
        <v>40</v>
      </c>
      <c r="AO106">
        <v>1.37</v>
      </c>
      <c r="AP106">
        <v>1.24</v>
      </c>
      <c r="AQ106">
        <v>1.88</v>
      </c>
      <c r="AR106">
        <v>38</v>
      </c>
      <c r="AS106">
        <v>63</v>
      </c>
      <c r="AT106">
        <v>38</v>
      </c>
      <c r="AU106">
        <v>0</v>
      </c>
      <c r="AV106">
        <v>0</v>
      </c>
      <c r="AW106">
        <v>25</v>
      </c>
      <c r="AX106">
        <v>75</v>
      </c>
      <c r="AY106">
        <v>13</v>
      </c>
      <c r="AZ106">
        <v>75</v>
      </c>
      <c r="BA106">
        <v>8.5</v>
      </c>
      <c r="BB106">
        <v>1.5</v>
      </c>
      <c r="BC106">
        <v>3</v>
      </c>
      <c r="BD106">
        <v>2.9</v>
      </c>
      <c r="BE106">
        <v>2.5499999999999998</v>
      </c>
      <c r="BF106">
        <v>2.3439260761775937E-2</v>
      </c>
      <c r="BG106">
        <v>0.30989407257155738</v>
      </c>
      <c r="BH106">
        <v>0.32138832544512064</v>
      </c>
      <c r="BI106">
        <v>0.36871760198332215</v>
      </c>
      <c r="BJ106">
        <v>0.3</v>
      </c>
      <c r="BK106">
        <v>2.5499999999999998</v>
      </c>
      <c r="BL106">
        <v>2.25</v>
      </c>
      <c r="BM106">
        <v>4.6500000000000004</v>
      </c>
      <c r="BN106">
        <v>9.5</v>
      </c>
      <c r="BO106">
        <v>2.25</v>
      </c>
      <c r="BP106">
        <v>1.62</v>
      </c>
      <c r="BQ106" t="s">
        <v>664</v>
      </c>
      <c r="BR106">
        <v>2.5726407816919519</v>
      </c>
      <c r="BS106">
        <v>1.1805091283106199</v>
      </c>
      <c r="BT106">
        <v>1.3921316533813319</v>
      </c>
      <c r="BU106">
        <v>0.5209673269873939</v>
      </c>
      <c r="BV106">
        <v>0.61847182917417032</v>
      </c>
      <c r="BW106">
        <v>11.149200710479571</v>
      </c>
      <c r="BX106">
        <v>11.444049733570161</v>
      </c>
      <c r="BY106">
        <v>4.5257270693512304</v>
      </c>
      <c r="BZ106">
        <v>4.8465324384787474</v>
      </c>
      <c r="CA106">
        <v>6.6234736411283404</v>
      </c>
      <c r="CB106">
        <v>6.5975172950914134</v>
      </c>
      <c r="CC106">
        <v>12.90081154192967</v>
      </c>
      <c r="CD106">
        <v>13.00360685302074</v>
      </c>
      <c r="CE106">
        <v>1.7502145922746779</v>
      </c>
      <c r="CF106">
        <v>1.831402831402831</v>
      </c>
      <c r="CG106">
        <v>9.6525096525096526E-2</v>
      </c>
      <c r="CH106">
        <v>0.1244101244101244</v>
      </c>
    </row>
    <row r="107" spans="1:86" x14ac:dyDescent="0.45">
      <c r="A107">
        <v>1632607200</v>
      </c>
      <c r="B107" s="5">
        <v>44604</v>
      </c>
      <c r="C107" t="s">
        <v>64</v>
      </c>
      <c r="D107" t="s">
        <v>65</v>
      </c>
      <c r="E107" t="s">
        <v>677</v>
      </c>
      <c r="F107" t="s">
        <v>667</v>
      </c>
      <c r="G107" t="s">
        <v>668</v>
      </c>
      <c r="H107">
        <v>10</v>
      </c>
      <c r="I107">
        <v>1.75</v>
      </c>
      <c r="J107">
        <v>1.75</v>
      </c>
      <c r="K107">
        <v>1.55</v>
      </c>
      <c r="L107">
        <v>1.4</v>
      </c>
      <c r="M107">
        <v>2</v>
      </c>
      <c r="N107">
        <v>0</v>
      </c>
      <c r="O107">
        <v>2</v>
      </c>
      <c r="P107">
        <v>1</v>
      </c>
      <c r="Q107">
        <v>1</v>
      </c>
      <c r="R107">
        <v>0</v>
      </c>
      <c r="S107" t="s">
        <v>105</v>
      </c>
      <c r="U107">
        <v>2</v>
      </c>
      <c r="V107">
        <v>10</v>
      </c>
      <c r="W107">
        <v>5</v>
      </c>
      <c r="X107">
        <v>0</v>
      </c>
      <c r="Y107">
        <v>4</v>
      </c>
      <c r="Z107">
        <v>0</v>
      </c>
      <c r="AA107">
        <v>2</v>
      </c>
      <c r="AB107">
        <v>3</v>
      </c>
      <c r="AC107">
        <v>2</v>
      </c>
      <c r="AD107">
        <v>2</v>
      </c>
      <c r="AE107">
        <v>11</v>
      </c>
      <c r="AF107">
        <v>9</v>
      </c>
      <c r="AG107">
        <v>7</v>
      </c>
      <c r="AH107">
        <v>0</v>
      </c>
      <c r="AI107">
        <v>4</v>
      </c>
      <c r="AJ107">
        <v>9</v>
      </c>
      <c r="AK107">
        <v>11</v>
      </c>
      <c r="AL107">
        <v>7</v>
      </c>
      <c r="AM107">
        <v>29</v>
      </c>
      <c r="AN107">
        <v>71</v>
      </c>
      <c r="AO107">
        <v>1.4</v>
      </c>
      <c r="AP107">
        <v>1</v>
      </c>
      <c r="AQ107">
        <v>2.25</v>
      </c>
      <c r="AR107">
        <v>25</v>
      </c>
      <c r="AS107">
        <v>63</v>
      </c>
      <c r="AT107">
        <v>50</v>
      </c>
      <c r="AU107">
        <v>25</v>
      </c>
      <c r="AV107">
        <v>0</v>
      </c>
      <c r="AW107">
        <v>13</v>
      </c>
      <c r="AX107">
        <v>50</v>
      </c>
      <c r="AY107">
        <v>50</v>
      </c>
      <c r="AZ107">
        <v>75</v>
      </c>
      <c r="BA107">
        <v>8</v>
      </c>
      <c r="BB107">
        <v>3.25</v>
      </c>
      <c r="BC107">
        <v>2.4</v>
      </c>
      <c r="BD107">
        <v>3.15</v>
      </c>
      <c r="BE107">
        <v>2.85</v>
      </c>
      <c r="BF107">
        <v>2.8334725703146768E-2</v>
      </c>
      <c r="BG107">
        <v>0.38833194096351992</v>
      </c>
      <c r="BH107">
        <v>0.28912559175717067</v>
      </c>
      <c r="BI107">
        <v>0.32254246727930935</v>
      </c>
      <c r="BJ107">
        <v>0.38</v>
      </c>
      <c r="BK107">
        <v>1.42</v>
      </c>
      <c r="BL107">
        <v>2.15</v>
      </c>
      <c r="BM107">
        <v>3.6</v>
      </c>
      <c r="BN107">
        <v>7</v>
      </c>
      <c r="BO107">
        <v>1.95</v>
      </c>
      <c r="BP107">
        <v>1.83</v>
      </c>
      <c r="BQ107" t="s">
        <v>733</v>
      </c>
      <c r="BR107">
        <v>2.4900895140664963</v>
      </c>
      <c r="BS107">
        <v>1.330562659846547</v>
      </c>
      <c r="BT107">
        <v>1.1595268542199491</v>
      </c>
      <c r="BU107">
        <v>0.59053607588191415</v>
      </c>
      <c r="BV107">
        <v>0.50069274219332838</v>
      </c>
      <c r="BW107">
        <v>11.79715236686391</v>
      </c>
      <c r="BX107">
        <v>10.317122781065089</v>
      </c>
      <c r="BY107">
        <v>5.0637025966747622</v>
      </c>
      <c r="BZ107">
        <v>4.4674014571268454</v>
      </c>
      <c r="CA107">
        <v>6.7334497701891483</v>
      </c>
      <c r="CB107">
        <v>5.849721323938244</v>
      </c>
      <c r="CC107">
        <v>12.89644194756554</v>
      </c>
      <c r="CD107">
        <v>13.3434456928839</v>
      </c>
      <c r="CE107">
        <v>1.6144382124117971</v>
      </c>
      <c r="CF107">
        <v>1.9032024606477289</v>
      </c>
      <c r="CG107">
        <v>9.372172969060974E-2</v>
      </c>
      <c r="CH107">
        <v>0.11669983716301791</v>
      </c>
    </row>
    <row r="108" spans="1:86" x14ac:dyDescent="0.45">
      <c r="A108">
        <v>1633226400</v>
      </c>
      <c r="B108" s="5">
        <v>44613</v>
      </c>
      <c r="C108" t="s">
        <v>64</v>
      </c>
      <c r="D108" t="s">
        <v>65</v>
      </c>
      <c r="E108" t="s">
        <v>666</v>
      </c>
      <c r="F108" t="s">
        <v>677</v>
      </c>
      <c r="G108" t="s">
        <v>735</v>
      </c>
      <c r="H108">
        <v>12</v>
      </c>
      <c r="I108">
        <v>1.4</v>
      </c>
      <c r="J108">
        <v>1.8</v>
      </c>
      <c r="K108">
        <v>1.47</v>
      </c>
      <c r="L108">
        <v>1.68</v>
      </c>
      <c r="M108">
        <v>0</v>
      </c>
      <c r="N108">
        <v>1</v>
      </c>
      <c r="O108">
        <v>1</v>
      </c>
      <c r="P108">
        <v>1</v>
      </c>
      <c r="Q108">
        <v>0</v>
      </c>
      <c r="R108">
        <v>1</v>
      </c>
      <c r="T108">
        <v>27</v>
      </c>
      <c r="U108">
        <v>4</v>
      </c>
      <c r="V108">
        <v>10</v>
      </c>
      <c r="W108">
        <v>1</v>
      </c>
      <c r="X108">
        <v>2</v>
      </c>
      <c r="Y108">
        <v>4</v>
      </c>
      <c r="Z108">
        <v>0</v>
      </c>
      <c r="AA108">
        <v>3</v>
      </c>
      <c r="AB108">
        <v>0</v>
      </c>
      <c r="AC108">
        <v>3</v>
      </c>
      <c r="AD108">
        <v>1</v>
      </c>
      <c r="AE108">
        <v>8</v>
      </c>
      <c r="AF108">
        <v>17</v>
      </c>
      <c r="AG108">
        <v>2</v>
      </c>
      <c r="AH108">
        <v>4</v>
      </c>
      <c r="AI108">
        <v>6</v>
      </c>
      <c r="AJ108">
        <v>13</v>
      </c>
      <c r="AK108">
        <v>4</v>
      </c>
      <c r="AL108">
        <v>13</v>
      </c>
      <c r="AM108">
        <v>31</v>
      </c>
      <c r="AN108">
        <v>69</v>
      </c>
      <c r="AO108">
        <v>0.77</v>
      </c>
      <c r="AP108">
        <v>1.78</v>
      </c>
      <c r="AQ108">
        <v>2.2000000000000002</v>
      </c>
      <c r="AR108">
        <v>50</v>
      </c>
      <c r="AS108">
        <v>70</v>
      </c>
      <c r="AT108">
        <v>50</v>
      </c>
      <c r="AU108">
        <v>10</v>
      </c>
      <c r="AV108">
        <v>0</v>
      </c>
      <c r="AW108">
        <v>20</v>
      </c>
      <c r="AX108">
        <v>80</v>
      </c>
      <c r="AY108">
        <v>40</v>
      </c>
      <c r="AZ108">
        <v>80</v>
      </c>
      <c r="BA108">
        <v>12.2</v>
      </c>
      <c r="BB108">
        <v>2.6</v>
      </c>
      <c r="BC108">
        <v>2.6</v>
      </c>
      <c r="BD108">
        <v>2.8</v>
      </c>
      <c r="BE108">
        <v>2.71</v>
      </c>
      <c r="BF108">
        <v>3.6920643931714014E-2</v>
      </c>
      <c r="BG108">
        <v>0.34769474068367057</v>
      </c>
      <c r="BH108">
        <v>0.32022221321114314</v>
      </c>
      <c r="BI108">
        <v>0.33208304610518635</v>
      </c>
      <c r="BJ108">
        <v>0.34</v>
      </c>
      <c r="BK108">
        <v>1.5</v>
      </c>
      <c r="BL108">
        <v>2.25</v>
      </c>
      <c r="BM108">
        <v>4.6500000000000004</v>
      </c>
      <c r="BN108">
        <v>9.35</v>
      </c>
      <c r="BO108">
        <v>2.0099999999999998</v>
      </c>
      <c r="BP108">
        <v>1.72</v>
      </c>
      <c r="BQ108" t="s">
        <v>669</v>
      </c>
      <c r="BR108">
        <v>2.5229727551184897</v>
      </c>
      <c r="BS108">
        <v>1.228921489601805</v>
      </c>
      <c r="BT108">
        <v>1.2940512655166849</v>
      </c>
      <c r="BU108">
        <v>0.53240890035472432</v>
      </c>
      <c r="BV108">
        <v>0.56514027732989358</v>
      </c>
      <c r="BW108">
        <v>11.417888124439131</v>
      </c>
      <c r="BX108">
        <v>10.76308704756207</v>
      </c>
      <c r="BY108">
        <v>4.8317672021824798</v>
      </c>
      <c r="BZ108">
        <v>4.6698999696877843</v>
      </c>
      <c r="CA108">
        <v>6.5861209222566508</v>
      </c>
      <c r="CB108">
        <v>6.093187077874286</v>
      </c>
      <c r="CC108">
        <v>12.685679611650491</v>
      </c>
      <c r="CD108">
        <v>13.02639563106796</v>
      </c>
      <c r="CE108">
        <v>1.6481211768132831</v>
      </c>
      <c r="CF108">
        <v>1.8572676958928049</v>
      </c>
      <c r="CG108">
        <v>9.641712787649287E-2</v>
      </c>
      <c r="CH108">
        <v>0.11302068161957469</v>
      </c>
    </row>
    <row r="109" spans="1:86" x14ac:dyDescent="0.45">
      <c r="A109">
        <v>1634349600</v>
      </c>
      <c r="B109" s="5">
        <v>44618</v>
      </c>
      <c r="C109" t="s">
        <v>64</v>
      </c>
      <c r="D109" t="s">
        <v>65</v>
      </c>
      <c r="E109" t="s">
        <v>699</v>
      </c>
      <c r="F109" t="s">
        <v>677</v>
      </c>
      <c r="G109" t="s">
        <v>695</v>
      </c>
      <c r="H109">
        <v>13</v>
      </c>
      <c r="I109">
        <v>1.5</v>
      </c>
      <c r="J109">
        <v>2</v>
      </c>
      <c r="K109">
        <v>1.71</v>
      </c>
      <c r="L109">
        <v>1.68</v>
      </c>
      <c r="M109">
        <v>1</v>
      </c>
      <c r="N109">
        <v>0</v>
      </c>
      <c r="O109">
        <v>1</v>
      </c>
      <c r="P109">
        <v>1</v>
      </c>
      <c r="Q109">
        <v>1</v>
      </c>
      <c r="R109">
        <v>0</v>
      </c>
      <c r="S109">
        <v>7</v>
      </c>
      <c r="U109">
        <v>1</v>
      </c>
      <c r="V109">
        <v>8</v>
      </c>
      <c r="W109">
        <v>3</v>
      </c>
      <c r="X109">
        <v>0</v>
      </c>
      <c r="Y109">
        <v>3</v>
      </c>
      <c r="Z109">
        <v>1</v>
      </c>
      <c r="AA109">
        <v>0</v>
      </c>
      <c r="AB109">
        <v>3</v>
      </c>
      <c r="AC109">
        <v>4</v>
      </c>
      <c r="AD109">
        <v>0</v>
      </c>
      <c r="AE109">
        <v>7</v>
      </c>
      <c r="AF109">
        <v>13</v>
      </c>
      <c r="AG109">
        <v>5</v>
      </c>
      <c r="AH109">
        <v>6</v>
      </c>
      <c r="AI109">
        <v>2</v>
      </c>
      <c r="AJ109">
        <v>7</v>
      </c>
      <c r="AK109">
        <v>14</v>
      </c>
      <c r="AL109">
        <v>6</v>
      </c>
      <c r="AM109">
        <v>42</v>
      </c>
      <c r="AN109">
        <v>58</v>
      </c>
      <c r="AO109">
        <v>1.01</v>
      </c>
      <c r="AP109">
        <v>1.78</v>
      </c>
      <c r="AQ109">
        <v>2.42</v>
      </c>
      <c r="AR109">
        <v>58</v>
      </c>
      <c r="AS109">
        <v>75</v>
      </c>
      <c r="AT109">
        <v>50</v>
      </c>
      <c r="AU109">
        <v>25</v>
      </c>
      <c r="AV109">
        <v>0</v>
      </c>
      <c r="AW109">
        <v>42</v>
      </c>
      <c r="AX109">
        <v>83</v>
      </c>
      <c r="AY109">
        <v>34</v>
      </c>
      <c r="AZ109">
        <v>67</v>
      </c>
      <c r="BA109">
        <v>8.17</v>
      </c>
      <c r="BB109">
        <v>4.17</v>
      </c>
      <c r="BC109">
        <v>3.05</v>
      </c>
      <c r="BD109">
        <v>3.35</v>
      </c>
      <c r="BE109">
        <v>2.2200000000000002</v>
      </c>
      <c r="BF109">
        <v>2.5608921865344653E-2</v>
      </c>
      <c r="BG109">
        <v>0.30225993059367179</v>
      </c>
      <c r="BH109">
        <v>0.2728985408212225</v>
      </c>
      <c r="BI109">
        <v>0.42484152858510577</v>
      </c>
      <c r="BJ109">
        <v>0.3</v>
      </c>
      <c r="BK109">
        <v>1.42</v>
      </c>
      <c r="BL109">
        <v>2.37</v>
      </c>
      <c r="BM109">
        <v>0</v>
      </c>
      <c r="BN109">
        <v>0</v>
      </c>
      <c r="BO109">
        <v>0</v>
      </c>
      <c r="BP109">
        <v>0</v>
      </c>
      <c r="BQ109" t="s">
        <v>702</v>
      </c>
      <c r="BR109">
        <v>2.5726407816919519</v>
      </c>
      <c r="BS109">
        <v>1.1805091283106199</v>
      </c>
      <c r="BT109">
        <v>1.3921316533813319</v>
      </c>
      <c r="BU109">
        <v>0.5209673269873939</v>
      </c>
      <c r="BV109">
        <v>0.61847182917417032</v>
      </c>
      <c r="BW109">
        <v>11.149200710479571</v>
      </c>
      <c r="BX109">
        <v>11.444049733570161</v>
      </c>
      <c r="BY109">
        <v>4.5257270693512304</v>
      </c>
      <c r="BZ109">
        <v>4.8465324384787474</v>
      </c>
      <c r="CA109">
        <v>6.6234736411283404</v>
      </c>
      <c r="CB109">
        <v>6.5975172950914134</v>
      </c>
      <c r="CC109">
        <v>12.90081154192967</v>
      </c>
      <c r="CD109">
        <v>13.00360685302074</v>
      </c>
      <c r="CE109">
        <v>1.7502145922746779</v>
      </c>
      <c r="CF109">
        <v>1.831402831402831</v>
      </c>
      <c r="CG109">
        <v>9.6525096525096526E-2</v>
      </c>
      <c r="CH109">
        <v>0.1244101244101244</v>
      </c>
    </row>
    <row r="110" spans="1:86" x14ac:dyDescent="0.45">
      <c r="A110">
        <v>1634695500</v>
      </c>
      <c r="B110" s="5">
        <v>44623</v>
      </c>
      <c r="C110" t="s">
        <v>64</v>
      </c>
      <c r="D110" t="s">
        <v>65</v>
      </c>
      <c r="E110" t="s">
        <v>677</v>
      </c>
      <c r="F110" t="s">
        <v>671</v>
      </c>
      <c r="G110" t="s">
        <v>668</v>
      </c>
      <c r="H110">
        <v>14</v>
      </c>
      <c r="I110">
        <v>1.67</v>
      </c>
      <c r="J110">
        <v>1.5</v>
      </c>
      <c r="K110">
        <v>1.55</v>
      </c>
      <c r="L110">
        <v>1.5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U110">
        <v>4</v>
      </c>
      <c r="V110">
        <v>5</v>
      </c>
      <c r="W110">
        <v>3</v>
      </c>
      <c r="X110">
        <v>0</v>
      </c>
      <c r="Y110">
        <v>4</v>
      </c>
      <c r="Z110">
        <v>0</v>
      </c>
      <c r="AA110">
        <v>2</v>
      </c>
      <c r="AB110">
        <v>1</v>
      </c>
      <c r="AC110">
        <v>1</v>
      </c>
      <c r="AD110">
        <v>3</v>
      </c>
      <c r="AE110">
        <v>7</v>
      </c>
      <c r="AF110">
        <v>5</v>
      </c>
      <c r="AG110">
        <v>4</v>
      </c>
      <c r="AH110">
        <v>3</v>
      </c>
      <c r="AI110">
        <v>3</v>
      </c>
      <c r="AJ110">
        <v>2</v>
      </c>
      <c r="AK110">
        <v>12</v>
      </c>
      <c r="AL110">
        <v>21</v>
      </c>
      <c r="AM110">
        <v>49</v>
      </c>
      <c r="AN110">
        <v>51</v>
      </c>
      <c r="AO110">
        <v>1.1399999999999999</v>
      </c>
      <c r="AP110">
        <v>0.82</v>
      </c>
      <c r="AQ110">
        <v>1.67</v>
      </c>
      <c r="AR110">
        <v>42</v>
      </c>
      <c r="AS110">
        <v>59</v>
      </c>
      <c r="AT110">
        <v>25</v>
      </c>
      <c r="AU110">
        <v>0</v>
      </c>
      <c r="AV110">
        <v>0</v>
      </c>
      <c r="AW110">
        <v>25</v>
      </c>
      <c r="AX110">
        <v>59</v>
      </c>
      <c r="AY110">
        <v>25</v>
      </c>
      <c r="AZ110">
        <v>50</v>
      </c>
      <c r="BA110">
        <v>7.5</v>
      </c>
      <c r="BB110">
        <v>5.67</v>
      </c>
      <c r="BC110">
        <v>2.1</v>
      </c>
      <c r="BD110">
        <v>3.13</v>
      </c>
      <c r="BE110">
        <v>3.13</v>
      </c>
      <c r="BF110">
        <v>3.8389370657741249E-2</v>
      </c>
      <c r="BG110">
        <v>0.43780110553273494</v>
      </c>
      <c r="BH110">
        <v>0.28109944723363256</v>
      </c>
      <c r="BI110">
        <v>0.28109944723363256</v>
      </c>
      <c r="BJ110">
        <v>0.44</v>
      </c>
      <c r="BK110">
        <v>1.44</v>
      </c>
      <c r="BL110">
        <v>2.25</v>
      </c>
      <c r="BM110">
        <v>4.12</v>
      </c>
      <c r="BN110">
        <v>8.0500000000000007</v>
      </c>
      <c r="BO110">
        <v>1.96</v>
      </c>
      <c r="BP110">
        <v>1.76</v>
      </c>
      <c r="BQ110" t="s">
        <v>733</v>
      </c>
      <c r="BR110">
        <v>2.4807646356033461</v>
      </c>
      <c r="BS110">
        <v>1.4140979689366791</v>
      </c>
      <c r="BT110">
        <v>1.0666666666666671</v>
      </c>
      <c r="BU110">
        <v>0.62712066905615294</v>
      </c>
      <c r="BV110">
        <v>0.46009557945041818</v>
      </c>
      <c r="BW110">
        <v>12.56969280146722</v>
      </c>
      <c r="BX110">
        <v>9.8695552498853729</v>
      </c>
      <c r="BY110">
        <v>5.2754256787850897</v>
      </c>
      <c r="BZ110">
        <v>4.1279337321675103</v>
      </c>
      <c r="CA110">
        <v>7.2942671226821298</v>
      </c>
      <c r="CB110">
        <v>5.7416215177178627</v>
      </c>
      <c r="CC110">
        <v>12.897246007868549</v>
      </c>
      <c r="CD110">
        <v>13.507058551261281</v>
      </c>
      <c r="CE110">
        <v>1.576522702104098</v>
      </c>
      <c r="CF110">
        <v>1.917165005537099</v>
      </c>
      <c r="CG110">
        <v>8.4385382059800659E-2</v>
      </c>
      <c r="CH110">
        <v>0.1233665559246955</v>
      </c>
    </row>
    <row r="111" spans="1:86" x14ac:dyDescent="0.45">
      <c r="A111">
        <v>1635120000</v>
      </c>
      <c r="B111" s="5">
        <v>44625</v>
      </c>
      <c r="C111" t="s">
        <v>64</v>
      </c>
      <c r="D111" t="s">
        <v>65</v>
      </c>
      <c r="E111" t="s">
        <v>688</v>
      </c>
      <c r="F111" t="s">
        <v>677</v>
      </c>
      <c r="G111" t="s">
        <v>678</v>
      </c>
      <c r="H111">
        <v>15</v>
      </c>
      <c r="I111">
        <v>0.83</v>
      </c>
      <c r="J111">
        <v>1.71</v>
      </c>
      <c r="K111">
        <v>1.1100000000000001</v>
      </c>
      <c r="L111">
        <v>1.68</v>
      </c>
      <c r="M111">
        <v>2</v>
      </c>
      <c r="N111">
        <v>6</v>
      </c>
      <c r="O111">
        <v>8</v>
      </c>
      <c r="P111">
        <v>4</v>
      </c>
      <c r="Q111">
        <v>0</v>
      </c>
      <c r="R111">
        <v>4</v>
      </c>
      <c r="S111" t="s">
        <v>1434</v>
      </c>
      <c r="T111" t="s">
        <v>1435</v>
      </c>
      <c r="U111">
        <v>5</v>
      </c>
      <c r="V111">
        <v>8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12</v>
      </c>
      <c r="AF111">
        <v>21</v>
      </c>
      <c r="AG111">
        <v>7</v>
      </c>
      <c r="AH111">
        <v>7</v>
      </c>
      <c r="AI111">
        <v>5</v>
      </c>
      <c r="AJ111">
        <v>14</v>
      </c>
      <c r="AK111">
        <v>9</v>
      </c>
      <c r="AL111">
        <v>12</v>
      </c>
      <c r="AM111">
        <v>48</v>
      </c>
      <c r="AN111">
        <v>52</v>
      </c>
      <c r="AO111">
        <v>1.56</v>
      </c>
      <c r="AP111">
        <v>2.06</v>
      </c>
      <c r="AQ111">
        <v>1.8</v>
      </c>
      <c r="AR111">
        <v>31</v>
      </c>
      <c r="AS111">
        <v>55</v>
      </c>
      <c r="AT111">
        <v>24</v>
      </c>
      <c r="AU111">
        <v>9</v>
      </c>
      <c r="AV111">
        <v>9</v>
      </c>
      <c r="AW111">
        <v>16</v>
      </c>
      <c r="AX111">
        <v>77</v>
      </c>
      <c r="AY111">
        <v>9</v>
      </c>
      <c r="AZ111">
        <v>63</v>
      </c>
      <c r="BA111">
        <v>11.6</v>
      </c>
      <c r="BB111">
        <v>4.03</v>
      </c>
      <c r="BC111">
        <v>2.65</v>
      </c>
      <c r="BD111">
        <v>3.1</v>
      </c>
      <c r="BE111">
        <v>2.65</v>
      </c>
      <c r="BF111">
        <v>2.5765875431121927E-2</v>
      </c>
      <c r="BG111">
        <v>0.35159261513491585</v>
      </c>
      <c r="BH111">
        <v>0.2968147697301684</v>
      </c>
      <c r="BI111">
        <v>0.35159261513491585</v>
      </c>
      <c r="BJ111">
        <v>0.36</v>
      </c>
      <c r="BK111">
        <v>1.4</v>
      </c>
      <c r="BL111">
        <v>2.21</v>
      </c>
      <c r="BM111">
        <v>4.33</v>
      </c>
      <c r="BN111">
        <v>7.6</v>
      </c>
      <c r="BO111">
        <v>1.95</v>
      </c>
      <c r="BP111">
        <v>1.8</v>
      </c>
      <c r="BQ111" t="s">
        <v>691</v>
      </c>
      <c r="BR111">
        <v>2.5110350525197691</v>
      </c>
      <c r="BS111">
        <v>1.269326094653606</v>
      </c>
      <c r="BT111">
        <v>1.2417089578661631</v>
      </c>
      <c r="BU111">
        <v>0.56586402266288949</v>
      </c>
      <c r="BV111">
        <v>0.55158168083097259</v>
      </c>
      <c r="BW111">
        <v>11.49400826446281</v>
      </c>
      <c r="BX111">
        <v>10.507231404958681</v>
      </c>
      <c r="BY111">
        <v>4.9238790406673623</v>
      </c>
      <c r="BZ111">
        <v>4.6296141814389991</v>
      </c>
      <c r="CA111">
        <v>6.5701292237954476</v>
      </c>
      <c r="CB111">
        <v>5.8776172235196817</v>
      </c>
      <c r="CC111">
        <v>12.798739495798319</v>
      </c>
      <c r="CD111">
        <v>12.98844537815126</v>
      </c>
      <c r="CE111">
        <v>1.604928297313674</v>
      </c>
      <c r="CF111">
        <v>1.791961219955565</v>
      </c>
      <c r="CG111">
        <v>8.887093516461321E-2</v>
      </c>
      <c r="CH111">
        <v>0.11694607150070691</v>
      </c>
    </row>
    <row r="112" spans="1:86" x14ac:dyDescent="0.45">
      <c r="A112">
        <v>1635465600</v>
      </c>
      <c r="B112" s="5">
        <v>44632</v>
      </c>
      <c r="C112" t="s">
        <v>64</v>
      </c>
      <c r="D112" t="s">
        <v>65</v>
      </c>
      <c r="E112" t="s">
        <v>677</v>
      </c>
      <c r="F112" t="s">
        <v>676</v>
      </c>
      <c r="G112" t="s">
        <v>710</v>
      </c>
      <c r="H112">
        <v>16</v>
      </c>
      <c r="I112">
        <v>1.57</v>
      </c>
      <c r="J112">
        <v>0.28999999999999998</v>
      </c>
      <c r="K112">
        <v>1.55</v>
      </c>
      <c r="L112">
        <v>0.53</v>
      </c>
      <c r="M112">
        <v>0</v>
      </c>
      <c r="N112">
        <v>2</v>
      </c>
      <c r="O112">
        <v>2</v>
      </c>
      <c r="P112">
        <v>1</v>
      </c>
      <c r="Q112">
        <v>0</v>
      </c>
      <c r="R112">
        <v>1</v>
      </c>
      <c r="T112" t="s">
        <v>1441</v>
      </c>
      <c r="U112">
        <v>9</v>
      </c>
      <c r="V112">
        <v>3</v>
      </c>
      <c r="W112">
        <v>2</v>
      </c>
      <c r="X112">
        <v>0</v>
      </c>
      <c r="Y112">
        <v>3</v>
      </c>
      <c r="Z112">
        <v>0</v>
      </c>
      <c r="AA112">
        <v>0</v>
      </c>
      <c r="AB112">
        <v>2</v>
      </c>
      <c r="AC112">
        <v>1</v>
      </c>
      <c r="AD112">
        <v>2</v>
      </c>
      <c r="AE112">
        <v>17</v>
      </c>
      <c r="AF112">
        <v>13</v>
      </c>
      <c r="AG112">
        <v>5</v>
      </c>
      <c r="AH112">
        <v>6</v>
      </c>
      <c r="AI112">
        <v>12</v>
      </c>
      <c r="AJ112">
        <v>7</v>
      </c>
      <c r="AK112">
        <v>7</v>
      </c>
      <c r="AL112">
        <v>14</v>
      </c>
      <c r="AM112">
        <v>64</v>
      </c>
      <c r="AN112">
        <v>36</v>
      </c>
      <c r="AO112">
        <v>1.98</v>
      </c>
      <c r="AP112">
        <v>1.4</v>
      </c>
      <c r="AQ112">
        <v>2.15</v>
      </c>
      <c r="AR112">
        <v>43</v>
      </c>
      <c r="AS112">
        <v>72</v>
      </c>
      <c r="AT112">
        <v>36</v>
      </c>
      <c r="AU112">
        <v>15</v>
      </c>
      <c r="AV112">
        <v>7</v>
      </c>
      <c r="AW112">
        <v>15</v>
      </c>
      <c r="AX112">
        <v>57</v>
      </c>
      <c r="AY112">
        <v>43</v>
      </c>
      <c r="AZ112">
        <v>72</v>
      </c>
      <c r="BA112">
        <v>7.29</v>
      </c>
      <c r="BB112">
        <v>5</v>
      </c>
      <c r="BC112">
        <v>1.51</v>
      </c>
      <c r="BD112">
        <v>3.95</v>
      </c>
      <c r="BE112">
        <v>6</v>
      </c>
      <c r="BF112">
        <v>2.7360959752610398E-2</v>
      </c>
      <c r="BG112">
        <v>0.63489069587652869</v>
      </c>
      <c r="BH112">
        <v>0.22580359720941487</v>
      </c>
      <c r="BI112">
        <v>0.13930570691405625</v>
      </c>
      <c r="BJ112">
        <v>0.64</v>
      </c>
      <c r="BK112">
        <v>1.33</v>
      </c>
      <c r="BL112">
        <v>2.0499999999999998</v>
      </c>
      <c r="BM112">
        <v>3.5</v>
      </c>
      <c r="BN112">
        <v>6.65</v>
      </c>
      <c r="BO112">
        <v>2.08</v>
      </c>
      <c r="BP112">
        <v>1.67</v>
      </c>
      <c r="BQ112" t="s">
        <v>733</v>
      </c>
      <c r="BR112">
        <v>2.8343749999999996</v>
      </c>
      <c r="BS112">
        <v>1.980803571428571</v>
      </c>
      <c r="BT112">
        <v>0.85357142857142854</v>
      </c>
      <c r="BU112">
        <v>0.8683035714285714</v>
      </c>
      <c r="BV112">
        <v>0.36607142857142849</v>
      </c>
      <c r="BW112">
        <v>15.03980099502488</v>
      </c>
      <c r="BX112">
        <v>8.6326699834162515</v>
      </c>
      <c r="BY112">
        <v>6.5189234650967203</v>
      </c>
      <c r="BZ112">
        <v>3.4507989907485279</v>
      </c>
      <c r="CA112">
        <v>8.5208775299281605</v>
      </c>
      <c r="CB112">
        <v>5.181870992667724</v>
      </c>
      <c r="CC112">
        <v>12.48566610455312</v>
      </c>
      <c r="CD112">
        <v>13.573355817875211</v>
      </c>
      <c r="CE112">
        <v>1.395273023634882</v>
      </c>
      <c r="CF112">
        <v>2.0586797066014668</v>
      </c>
      <c r="CG112">
        <v>6.8459657701711488E-2</v>
      </c>
      <c r="CH112">
        <v>0.12713936430317849</v>
      </c>
    </row>
    <row r="113" spans="1:86" x14ac:dyDescent="0.45">
      <c r="A113">
        <v>1636081200</v>
      </c>
      <c r="B113" s="5">
        <v>44641</v>
      </c>
      <c r="C113" t="s">
        <v>64</v>
      </c>
      <c r="D113" t="s">
        <v>65</v>
      </c>
      <c r="E113" t="s">
        <v>677</v>
      </c>
      <c r="F113" t="s">
        <v>683</v>
      </c>
      <c r="G113" t="s">
        <v>1289</v>
      </c>
      <c r="H113">
        <v>17</v>
      </c>
      <c r="I113">
        <v>1.38</v>
      </c>
      <c r="J113">
        <v>0.5</v>
      </c>
      <c r="K113">
        <v>1.55</v>
      </c>
      <c r="L113">
        <v>0.65</v>
      </c>
      <c r="M113">
        <v>2</v>
      </c>
      <c r="N113">
        <v>0</v>
      </c>
      <c r="O113">
        <v>2</v>
      </c>
      <c r="P113">
        <v>0</v>
      </c>
      <c r="Q113">
        <v>0</v>
      </c>
      <c r="R113">
        <v>0</v>
      </c>
      <c r="S113" t="s">
        <v>1461</v>
      </c>
      <c r="U113">
        <v>3</v>
      </c>
      <c r="V113">
        <v>3</v>
      </c>
      <c r="W113">
        <v>1</v>
      </c>
      <c r="X113">
        <v>0</v>
      </c>
      <c r="Y113">
        <v>2</v>
      </c>
      <c r="Z113">
        <v>0</v>
      </c>
      <c r="AA113">
        <v>0</v>
      </c>
      <c r="AB113">
        <v>1</v>
      </c>
      <c r="AC113">
        <v>0</v>
      </c>
      <c r="AD113">
        <v>2</v>
      </c>
      <c r="AE113">
        <v>16</v>
      </c>
      <c r="AF113">
        <v>7</v>
      </c>
      <c r="AG113">
        <v>7</v>
      </c>
      <c r="AH113">
        <v>0</v>
      </c>
      <c r="AI113">
        <v>9</v>
      </c>
      <c r="AJ113">
        <v>7</v>
      </c>
      <c r="AK113">
        <v>12</v>
      </c>
      <c r="AL113">
        <v>10</v>
      </c>
      <c r="AM113">
        <v>51</v>
      </c>
      <c r="AN113">
        <v>49</v>
      </c>
      <c r="AO113">
        <v>1.86</v>
      </c>
      <c r="AP113">
        <v>0.67</v>
      </c>
      <c r="AQ113">
        <v>1.51</v>
      </c>
      <c r="AR113">
        <v>26</v>
      </c>
      <c r="AS113">
        <v>57</v>
      </c>
      <c r="AT113">
        <v>19</v>
      </c>
      <c r="AU113">
        <v>0</v>
      </c>
      <c r="AV113">
        <v>0</v>
      </c>
      <c r="AW113">
        <v>0</v>
      </c>
      <c r="AX113">
        <v>50</v>
      </c>
      <c r="AY113">
        <v>32</v>
      </c>
      <c r="AZ113">
        <v>69</v>
      </c>
      <c r="BA113">
        <v>10.01</v>
      </c>
      <c r="BB113">
        <v>5.38</v>
      </c>
      <c r="BC113">
        <v>1.55</v>
      </c>
      <c r="BD113">
        <v>4.2</v>
      </c>
      <c r="BE113">
        <v>6.25</v>
      </c>
      <c r="BF113">
        <v>1.4418842805939525E-2</v>
      </c>
      <c r="BG113">
        <v>0.6307424475166411</v>
      </c>
      <c r="BH113">
        <v>0.22367639528929856</v>
      </c>
      <c r="BI113">
        <v>0.14558115719406048</v>
      </c>
      <c r="BJ113">
        <v>0.64</v>
      </c>
      <c r="BK113">
        <v>1.33</v>
      </c>
      <c r="BL113">
        <v>2.16</v>
      </c>
      <c r="BM113">
        <v>3.85</v>
      </c>
      <c r="BN113">
        <v>7.5</v>
      </c>
      <c r="BO113">
        <v>2.2000000000000002</v>
      </c>
      <c r="BP113">
        <v>1.6</v>
      </c>
      <c r="BQ113" t="s">
        <v>733</v>
      </c>
      <c r="BR113">
        <v>2.8343749999999996</v>
      </c>
      <c r="BS113">
        <v>1.980803571428571</v>
      </c>
      <c r="BT113">
        <v>0.85357142857142854</v>
      </c>
      <c r="BU113">
        <v>0.8683035714285714</v>
      </c>
      <c r="BV113">
        <v>0.36607142857142849</v>
      </c>
      <c r="BW113">
        <v>15.03980099502488</v>
      </c>
      <c r="BX113">
        <v>8.6326699834162515</v>
      </c>
      <c r="BY113">
        <v>6.5189234650967203</v>
      </c>
      <c r="BZ113">
        <v>3.4507989907485279</v>
      </c>
      <c r="CA113">
        <v>8.5208775299281605</v>
      </c>
      <c r="CB113">
        <v>5.181870992667724</v>
      </c>
      <c r="CC113">
        <v>12.48566610455312</v>
      </c>
      <c r="CD113">
        <v>13.573355817875211</v>
      </c>
      <c r="CE113">
        <v>1.395273023634882</v>
      </c>
      <c r="CF113">
        <v>2.0586797066014668</v>
      </c>
      <c r="CG113">
        <v>6.8459657701711488E-2</v>
      </c>
      <c r="CH113">
        <v>0.12713936430317849</v>
      </c>
    </row>
    <row r="114" spans="1:86" hidden="1" x14ac:dyDescent="0.45">
      <c r="A114">
        <v>1621119600</v>
      </c>
      <c r="B114">
        <v>44653</v>
      </c>
      <c r="C114" t="s">
        <v>64</v>
      </c>
      <c r="D114" t="s">
        <v>65</v>
      </c>
      <c r="E114" t="s">
        <v>700</v>
      </c>
      <c r="F114" t="s">
        <v>677</v>
      </c>
      <c r="G114" t="s">
        <v>720</v>
      </c>
      <c r="H114" t="s">
        <v>65</v>
      </c>
      <c r="I114">
        <v>1.37</v>
      </c>
      <c r="J114">
        <v>1.17</v>
      </c>
      <c r="K114">
        <v>1.41</v>
      </c>
      <c r="L114">
        <v>1.1399999999999999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70</v>
      </c>
      <c r="U114">
        <v>3</v>
      </c>
      <c r="V114">
        <v>5</v>
      </c>
      <c r="W114">
        <v>2</v>
      </c>
      <c r="X114">
        <v>0</v>
      </c>
      <c r="Y114">
        <v>3</v>
      </c>
      <c r="Z114">
        <v>0</v>
      </c>
      <c r="AA114">
        <v>0</v>
      </c>
      <c r="AB114">
        <v>2</v>
      </c>
      <c r="AC114">
        <v>1</v>
      </c>
      <c r="AD114">
        <v>2</v>
      </c>
      <c r="AE114">
        <v>16</v>
      </c>
      <c r="AF114">
        <v>15</v>
      </c>
      <c r="AG114">
        <v>3</v>
      </c>
      <c r="AH114">
        <v>5</v>
      </c>
      <c r="AI114">
        <v>13</v>
      </c>
      <c r="AJ114">
        <v>10</v>
      </c>
      <c r="AK114">
        <v>17</v>
      </c>
      <c r="AL114">
        <v>15</v>
      </c>
      <c r="AM114">
        <v>58</v>
      </c>
      <c r="AN114">
        <v>42</v>
      </c>
      <c r="AO114">
        <v>1.67</v>
      </c>
      <c r="AP114">
        <v>1.57</v>
      </c>
      <c r="AQ114">
        <v>2.23</v>
      </c>
      <c r="AR114">
        <v>45</v>
      </c>
      <c r="AS114">
        <v>54</v>
      </c>
      <c r="AT114">
        <v>34</v>
      </c>
      <c r="AU114">
        <v>25</v>
      </c>
      <c r="AV114">
        <v>13</v>
      </c>
      <c r="AW114">
        <v>30</v>
      </c>
      <c r="AX114">
        <v>63</v>
      </c>
      <c r="AY114">
        <v>34</v>
      </c>
      <c r="AZ114">
        <v>65</v>
      </c>
      <c r="BA114">
        <v>9.8699999999999992</v>
      </c>
      <c r="BB114">
        <v>4.5</v>
      </c>
      <c r="BC114">
        <v>2.75</v>
      </c>
      <c r="BD114">
        <v>2.9</v>
      </c>
      <c r="BE114">
        <v>2.8</v>
      </c>
      <c r="BF114">
        <v>2.1868935662039107E-2</v>
      </c>
      <c r="BG114">
        <v>0.34176742797432452</v>
      </c>
      <c r="BH114">
        <v>0.32295865054485745</v>
      </c>
      <c r="BI114">
        <v>0.33527392148081803</v>
      </c>
      <c r="BJ114">
        <v>0.34</v>
      </c>
      <c r="BK114">
        <v>1.57</v>
      </c>
      <c r="BL114">
        <v>2.5</v>
      </c>
      <c r="BM114">
        <v>4.6500000000000004</v>
      </c>
      <c r="BN114">
        <v>9.75</v>
      </c>
      <c r="BO114">
        <v>2.15</v>
      </c>
      <c r="BP114">
        <v>1.65</v>
      </c>
      <c r="BQ114" t="s">
        <v>711</v>
      </c>
      <c r="BR114">
        <v>2.5229727551184897</v>
      </c>
      <c r="BS114">
        <v>1.228921489601805</v>
      </c>
      <c r="BT114">
        <v>1.2940512655166849</v>
      </c>
      <c r="BU114">
        <v>0.53240890035472432</v>
      </c>
      <c r="BV114">
        <v>0.56514027732989358</v>
      </c>
      <c r="BW114">
        <v>11.417888124439131</v>
      </c>
      <c r="BX114">
        <v>10.76308704756207</v>
      </c>
      <c r="BY114">
        <v>4.8317672021824798</v>
      </c>
      <c r="BZ114">
        <v>4.6698999696877843</v>
      </c>
      <c r="CA114">
        <v>6.5861209222566508</v>
      </c>
      <c r="CB114">
        <v>6.093187077874286</v>
      </c>
      <c r="CC114">
        <v>12.685679611650491</v>
      </c>
      <c r="CD114">
        <v>13.02639563106796</v>
      </c>
      <c r="CE114">
        <v>1.6481211768132831</v>
      </c>
      <c r="CF114">
        <v>1.8572676958928049</v>
      </c>
      <c r="CG114">
        <v>9.641712787649287E-2</v>
      </c>
      <c r="CH114">
        <v>0.11302068161957469</v>
      </c>
    </row>
    <row r="115" spans="1:86" x14ac:dyDescent="0.45">
      <c r="A115">
        <v>1642287600</v>
      </c>
      <c r="B115" s="5">
        <v>44659</v>
      </c>
      <c r="C115" t="s">
        <v>64</v>
      </c>
      <c r="D115" t="s">
        <v>65</v>
      </c>
      <c r="E115" t="s">
        <v>677</v>
      </c>
      <c r="F115" t="s">
        <v>688</v>
      </c>
      <c r="G115" t="s">
        <v>996</v>
      </c>
      <c r="H115">
        <v>2</v>
      </c>
      <c r="I115">
        <v>1.5</v>
      </c>
      <c r="J115">
        <v>1.4</v>
      </c>
      <c r="K115">
        <v>1.55</v>
      </c>
      <c r="L115">
        <v>1.25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64</v>
      </c>
      <c r="U115">
        <v>6</v>
      </c>
      <c r="V115">
        <v>2</v>
      </c>
      <c r="W115">
        <v>3</v>
      </c>
      <c r="X115">
        <v>0</v>
      </c>
      <c r="Y115">
        <v>2</v>
      </c>
      <c r="Z115">
        <v>0</v>
      </c>
      <c r="AA115">
        <v>1</v>
      </c>
      <c r="AB115">
        <v>2</v>
      </c>
      <c r="AC115">
        <v>1</v>
      </c>
      <c r="AD115">
        <v>1</v>
      </c>
      <c r="AE115">
        <v>18</v>
      </c>
      <c r="AF115">
        <v>10</v>
      </c>
      <c r="AG115">
        <v>5</v>
      </c>
      <c r="AH115">
        <v>4</v>
      </c>
      <c r="AI115">
        <v>13</v>
      </c>
      <c r="AJ115">
        <v>6</v>
      </c>
      <c r="AK115">
        <v>16</v>
      </c>
      <c r="AL115">
        <v>10</v>
      </c>
      <c r="AM115">
        <v>48</v>
      </c>
      <c r="AN115">
        <v>52</v>
      </c>
      <c r="AO115">
        <v>1.92</v>
      </c>
      <c r="AP115">
        <v>1.19</v>
      </c>
      <c r="AQ115">
        <v>1.76</v>
      </c>
      <c r="AR115">
        <v>34</v>
      </c>
      <c r="AS115">
        <v>55</v>
      </c>
      <c r="AT115">
        <v>29</v>
      </c>
      <c r="AU115">
        <v>15</v>
      </c>
      <c r="AV115">
        <v>0</v>
      </c>
      <c r="AW115">
        <v>15</v>
      </c>
      <c r="AX115">
        <v>51</v>
      </c>
      <c r="AY115">
        <v>33</v>
      </c>
      <c r="AZ115">
        <v>63</v>
      </c>
      <c r="BA115">
        <v>8.08</v>
      </c>
      <c r="BB115">
        <v>3.88</v>
      </c>
      <c r="BC115">
        <v>1.7</v>
      </c>
      <c r="BD115">
        <v>3.2</v>
      </c>
      <c r="BE115">
        <v>4.8</v>
      </c>
      <c r="BF115">
        <v>3.6356209150326814E-2</v>
      </c>
      <c r="BG115">
        <v>0.5518790849673203</v>
      </c>
      <c r="BH115">
        <v>0.27614379084967317</v>
      </c>
      <c r="BI115">
        <v>0.17197712418300654</v>
      </c>
      <c r="BJ115">
        <v>0.56000000000000005</v>
      </c>
      <c r="BK115">
        <v>1.4</v>
      </c>
      <c r="BL115">
        <v>2.25</v>
      </c>
      <c r="BM115">
        <v>4.33</v>
      </c>
      <c r="BN115">
        <v>7.5</v>
      </c>
      <c r="BO115">
        <v>2.15</v>
      </c>
      <c r="BP115">
        <v>1.66</v>
      </c>
      <c r="BQ115" t="s">
        <v>733</v>
      </c>
      <c r="BR115">
        <v>2.6892488954344627</v>
      </c>
      <c r="BS115">
        <v>1.7546812539448771</v>
      </c>
      <c r="BT115">
        <v>0.93456764148958549</v>
      </c>
      <c r="BU115">
        <v>0.77824531874605507</v>
      </c>
      <c r="BV115">
        <v>0.41237113402061848</v>
      </c>
      <c r="BW115">
        <v>13.77153558052435</v>
      </c>
      <c r="BX115">
        <v>9.0445692883895124</v>
      </c>
      <c r="BY115">
        <v>6.0821292775665396</v>
      </c>
      <c r="BZ115">
        <v>3.8201520912547529</v>
      </c>
      <c r="CA115">
        <v>7.6894063029578108</v>
      </c>
      <c r="CB115">
        <v>5.224417197134759</v>
      </c>
      <c r="CC115">
        <v>12.297605473204101</v>
      </c>
      <c r="CD115">
        <v>13.310908399847969</v>
      </c>
      <c r="CE115">
        <v>1.3713126843657819</v>
      </c>
      <c r="CF115">
        <v>1.9516961651917399</v>
      </c>
      <c r="CG115">
        <v>6.6002949852507375E-2</v>
      </c>
      <c r="CH115">
        <v>0.1297935103244838</v>
      </c>
    </row>
    <row r="116" spans="1:86" x14ac:dyDescent="0.45">
      <c r="A116">
        <v>1642647600</v>
      </c>
      <c r="B116" s="5">
        <v>44666</v>
      </c>
      <c r="C116" t="s">
        <v>64</v>
      </c>
      <c r="D116" t="s">
        <v>65</v>
      </c>
      <c r="E116" t="s">
        <v>667</v>
      </c>
      <c r="F116" t="s">
        <v>677</v>
      </c>
      <c r="G116" t="s">
        <v>673</v>
      </c>
      <c r="H116">
        <v>1</v>
      </c>
      <c r="I116">
        <v>1.91</v>
      </c>
      <c r="J116">
        <v>1.73</v>
      </c>
      <c r="K116">
        <v>1.55</v>
      </c>
      <c r="L116">
        <v>1.68</v>
      </c>
      <c r="M116">
        <v>1</v>
      </c>
      <c r="N116">
        <v>1</v>
      </c>
      <c r="O116">
        <v>2</v>
      </c>
      <c r="P116">
        <v>1</v>
      </c>
      <c r="Q116">
        <v>1</v>
      </c>
      <c r="R116">
        <v>0</v>
      </c>
      <c r="S116">
        <v>22</v>
      </c>
      <c r="T116">
        <v>50</v>
      </c>
      <c r="U116">
        <v>4</v>
      </c>
      <c r="V116">
        <v>3</v>
      </c>
      <c r="W116">
        <v>5</v>
      </c>
      <c r="X116">
        <v>0</v>
      </c>
      <c r="Y116">
        <v>3</v>
      </c>
      <c r="Z116">
        <v>0</v>
      </c>
      <c r="AA116">
        <v>3</v>
      </c>
      <c r="AB116">
        <v>2</v>
      </c>
      <c r="AC116">
        <v>1</v>
      </c>
      <c r="AD116">
        <v>2</v>
      </c>
      <c r="AE116">
        <v>10</v>
      </c>
      <c r="AF116">
        <v>6</v>
      </c>
      <c r="AG116">
        <v>5</v>
      </c>
      <c r="AH116">
        <v>4</v>
      </c>
      <c r="AI116">
        <v>5</v>
      </c>
      <c r="AJ116">
        <v>2</v>
      </c>
      <c r="AK116">
        <v>17</v>
      </c>
      <c r="AL116">
        <v>18</v>
      </c>
      <c r="AM116">
        <v>59</v>
      </c>
      <c r="AN116">
        <v>41</v>
      </c>
      <c r="AO116">
        <v>1.29</v>
      </c>
      <c r="AP116">
        <v>1.06</v>
      </c>
      <c r="AQ116">
        <v>2.3199999999999998</v>
      </c>
      <c r="AR116">
        <v>46</v>
      </c>
      <c r="AS116">
        <v>64</v>
      </c>
      <c r="AT116">
        <v>41</v>
      </c>
      <c r="AU116">
        <v>14</v>
      </c>
      <c r="AV116">
        <v>14</v>
      </c>
      <c r="AW116">
        <v>27</v>
      </c>
      <c r="AX116">
        <v>82</v>
      </c>
      <c r="AY116">
        <v>32</v>
      </c>
      <c r="AZ116">
        <v>64</v>
      </c>
      <c r="BA116">
        <v>10.28</v>
      </c>
      <c r="BB116">
        <v>4.09</v>
      </c>
      <c r="BC116">
        <v>2.25</v>
      </c>
      <c r="BD116">
        <v>3.2</v>
      </c>
      <c r="BE116">
        <v>3.2</v>
      </c>
      <c r="BF116">
        <v>2.314814814814814E-2</v>
      </c>
      <c r="BG116">
        <v>0.42129629629629628</v>
      </c>
      <c r="BH116">
        <v>0.28935185185185186</v>
      </c>
      <c r="BI116">
        <v>0.28935185185185186</v>
      </c>
      <c r="BJ116">
        <v>0.42</v>
      </c>
      <c r="BK116">
        <v>1.42</v>
      </c>
      <c r="BL116">
        <v>2.33</v>
      </c>
      <c r="BM116">
        <v>4.2</v>
      </c>
      <c r="BN116">
        <v>8.1</v>
      </c>
      <c r="BO116">
        <v>1.91</v>
      </c>
      <c r="BP116">
        <v>1.8</v>
      </c>
      <c r="BQ116" t="s">
        <v>736</v>
      </c>
      <c r="BR116">
        <v>2.4884649511978703</v>
      </c>
      <c r="BS116">
        <v>1.396960958296362</v>
      </c>
      <c r="BT116">
        <v>1.091503992901508</v>
      </c>
      <c r="BU116">
        <v>0.60765391014975045</v>
      </c>
      <c r="BV116">
        <v>0.47276760953965608</v>
      </c>
      <c r="BW116">
        <v>12.29504785684561</v>
      </c>
      <c r="BX116">
        <v>10.047232625884311</v>
      </c>
      <c r="BY116">
        <v>5.2917192097519967</v>
      </c>
      <c r="BZ116">
        <v>4.2580916351408158</v>
      </c>
      <c r="CA116">
        <v>7.0033286470936131</v>
      </c>
      <c r="CB116">
        <v>5.789140990743495</v>
      </c>
      <c r="CC116">
        <v>12.77041895895049</v>
      </c>
      <c r="CD116">
        <v>13.411129919593741</v>
      </c>
      <c r="CE116">
        <v>1.556141062018646</v>
      </c>
      <c r="CF116">
        <v>1.9114308877178761</v>
      </c>
      <c r="CG116">
        <v>8.4920956627482766E-2</v>
      </c>
      <c r="CH116">
        <v>0.1323469801378192</v>
      </c>
    </row>
    <row r="117" spans="1:86" x14ac:dyDescent="0.45">
      <c r="A117">
        <v>1642906800</v>
      </c>
      <c r="B117" s="5">
        <v>44672</v>
      </c>
      <c r="C117" t="s">
        <v>64</v>
      </c>
      <c r="D117" t="s">
        <v>65</v>
      </c>
      <c r="E117" t="s">
        <v>694</v>
      </c>
      <c r="F117" t="s">
        <v>677</v>
      </c>
      <c r="G117" t="s">
        <v>743</v>
      </c>
      <c r="H117">
        <v>3</v>
      </c>
      <c r="I117">
        <v>2.2999999999999998</v>
      </c>
      <c r="J117">
        <v>1.67</v>
      </c>
      <c r="K117">
        <v>1.9</v>
      </c>
      <c r="L117">
        <v>1.68</v>
      </c>
      <c r="M117">
        <v>0</v>
      </c>
      <c r="N117">
        <v>2</v>
      </c>
      <c r="O117">
        <v>2</v>
      </c>
      <c r="P117">
        <v>0</v>
      </c>
      <c r="Q117">
        <v>0</v>
      </c>
      <c r="R117">
        <v>0</v>
      </c>
      <c r="T117" t="s">
        <v>1538</v>
      </c>
      <c r="U117">
        <v>5</v>
      </c>
      <c r="V117">
        <v>0</v>
      </c>
      <c r="W117">
        <v>2</v>
      </c>
      <c r="X117">
        <v>1</v>
      </c>
      <c r="Y117">
        <v>4</v>
      </c>
      <c r="Z117">
        <v>0</v>
      </c>
      <c r="AA117">
        <v>1</v>
      </c>
      <c r="AB117">
        <v>2</v>
      </c>
      <c r="AC117">
        <v>2</v>
      </c>
      <c r="AD117">
        <v>2</v>
      </c>
      <c r="AE117">
        <v>17</v>
      </c>
      <c r="AF117">
        <v>7</v>
      </c>
      <c r="AG117">
        <v>2</v>
      </c>
      <c r="AH117">
        <v>6</v>
      </c>
      <c r="AI117">
        <v>15</v>
      </c>
      <c r="AJ117">
        <v>1</v>
      </c>
      <c r="AK117">
        <v>14</v>
      </c>
      <c r="AL117">
        <v>17</v>
      </c>
      <c r="AM117">
        <v>60</v>
      </c>
      <c r="AN117">
        <v>40</v>
      </c>
      <c r="AO117">
        <v>1.53</v>
      </c>
      <c r="AP117">
        <v>0.94</v>
      </c>
      <c r="AQ117">
        <v>2.04</v>
      </c>
      <c r="AR117">
        <v>36</v>
      </c>
      <c r="AS117">
        <v>60</v>
      </c>
      <c r="AT117">
        <v>28</v>
      </c>
      <c r="AU117">
        <v>14</v>
      </c>
      <c r="AV117">
        <v>9</v>
      </c>
      <c r="AW117">
        <v>18</v>
      </c>
      <c r="AX117">
        <v>67</v>
      </c>
      <c r="AY117">
        <v>24</v>
      </c>
      <c r="AZ117">
        <v>65</v>
      </c>
      <c r="BA117">
        <v>9.73</v>
      </c>
      <c r="BB117">
        <v>3.3</v>
      </c>
      <c r="BC117">
        <v>1.85</v>
      </c>
      <c r="BD117">
        <v>3.2</v>
      </c>
      <c r="BE117">
        <v>4</v>
      </c>
      <c r="BF117">
        <v>3.4346846846846781E-2</v>
      </c>
      <c r="BG117">
        <v>0.50619369369369371</v>
      </c>
      <c r="BH117">
        <v>0.2781531531531532</v>
      </c>
      <c r="BI117">
        <v>0.21565315315315323</v>
      </c>
      <c r="BJ117">
        <v>0.5</v>
      </c>
      <c r="BK117">
        <v>1.5</v>
      </c>
      <c r="BL117">
        <v>2.2999999999999998</v>
      </c>
      <c r="BM117">
        <v>4.75</v>
      </c>
      <c r="BN117">
        <v>8</v>
      </c>
      <c r="BO117">
        <v>2.1</v>
      </c>
      <c r="BP117">
        <v>1.67</v>
      </c>
      <c r="BQ117" t="s">
        <v>770</v>
      </c>
      <c r="BR117">
        <v>2.5202079886551649</v>
      </c>
      <c r="BS117">
        <v>1.5342708579532029</v>
      </c>
      <c r="BT117">
        <v>0.98593713070196176</v>
      </c>
      <c r="BU117">
        <v>0.67513590167809023</v>
      </c>
      <c r="BV117">
        <v>0.4286727337194185</v>
      </c>
      <c r="BW117">
        <v>12.98669114272602</v>
      </c>
      <c r="BX117">
        <v>9.4167049105094076</v>
      </c>
      <c r="BY117">
        <v>5.6645716945996272</v>
      </c>
      <c r="BZ117">
        <v>4.0242085661080074</v>
      </c>
      <c r="CA117">
        <v>7.3221194481263927</v>
      </c>
      <c r="CB117">
        <v>5.3924963444014002</v>
      </c>
      <c r="CC117">
        <v>12.508162313432839</v>
      </c>
      <c r="CD117">
        <v>13.36963619402985</v>
      </c>
      <c r="CE117">
        <v>1.4438014689517029</v>
      </c>
      <c r="CF117">
        <v>1.9410193634542621</v>
      </c>
      <c r="CG117">
        <v>8.4130870242599604E-2</v>
      </c>
      <c r="CH117">
        <v>0.1275317160026708</v>
      </c>
    </row>
    <row r="118" spans="1:86" x14ac:dyDescent="0.45">
      <c r="A118">
        <v>1644192000</v>
      </c>
      <c r="B118" s="5">
        <v>44675</v>
      </c>
      <c r="C118" t="s">
        <v>64</v>
      </c>
      <c r="D118" t="s">
        <v>65</v>
      </c>
      <c r="E118" t="s">
        <v>677</v>
      </c>
      <c r="F118" t="s">
        <v>672</v>
      </c>
      <c r="G118" t="s">
        <v>731</v>
      </c>
      <c r="H118">
        <v>4</v>
      </c>
      <c r="I118">
        <v>1.62</v>
      </c>
      <c r="J118">
        <v>1.2</v>
      </c>
      <c r="K118">
        <v>1.55</v>
      </c>
      <c r="L118">
        <v>1.1100000000000001</v>
      </c>
      <c r="M118">
        <v>2</v>
      </c>
      <c r="N118">
        <v>1</v>
      </c>
      <c r="O118">
        <v>3</v>
      </c>
      <c r="P118">
        <v>2</v>
      </c>
      <c r="Q118">
        <v>2</v>
      </c>
      <c r="R118">
        <v>0</v>
      </c>
      <c r="S118" t="s">
        <v>1555</v>
      </c>
      <c r="T118">
        <v>84</v>
      </c>
      <c r="U118">
        <v>2</v>
      </c>
      <c r="V118">
        <v>2</v>
      </c>
      <c r="W118">
        <v>1</v>
      </c>
      <c r="X118">
        <v>0</v>
      </c>
      <c r="Y118">
        <v>3</v>
      </c>
      <c r="Z118">
        <v>0</v>
      </c>
      <c r="AA118">
        <v>0</v>
      </c>
      <c r="AB118">
        <v>1</v>
      </c>
      <c r="AC118">
        <v>0</v>
      </c>
      <c r="AD118">
        <v>3</v>
      </c>
      <c r="AE118">
        <v>9</v>
      </c>
      <c r="AF118">
        <v>14</v>
      </c>
      <c r="AG118">
        <v>4</v>
      </c>
      <c r="AH118">
        <v>5</v>
      </c>
      <c r="AI118">
        <v>5</v>
      </c>
      <c r="AJ118">
        <v>9</v>
      </c>
      <c r="AK118">
        <v>19</v>
      </c>
      <c r="AL118">
        <v>14</v>
      </c>
      <c r="AM118">
        <v>54</v>
      </c>
      <c r="AN118">
        <v>46</v>
      </c>
      <c r="AO118">
        <v>1.07</v>
      </c>
      <c r="AP118">
        <v>1.54</v>
      </c>
      <c r="AQ118">
        <v>2.09</v>
      </c>
      <c r="AR118">
        <v>43</v>
      </c>
      <c r="AS118">
        <v>68</v>
      </c>
      <c r="AT118">
        <v>34</v>
      </c>
      <c r="AU118">
        <v>10</v>
      </c>
      <c r="AV118">
        <v>5</v>
      </c>
      <c r="AW118">
        <v>15</v>
      </c>
      <c r="AX118">
        <v>54</v>
      </c>
      <c r="AY118">
        <v>42</v>
      </c>
      <c r="AZ118">
        <v>89</v>
      </c>
      <c r="BA118">
        <v>11.69</v>
      </c>
      <c r="BB118">
        <v>5.15</v>
      </c>
      <c r="BC118">
        <v>2.1</v>
      </c>
      <c r="BD118">
        <v>2.8</v>
      </c>
      <c r="BE118">
        <v>3.75</v>
      </c>
      <c r="BF118">
        <v>3.3333333333333291E-2</v>
      </c>
      <c r="BG118">
        <v>0.44285714285714289</v>
      </c>
      <c r="BH118">
        <v>0.32380952380952388</v>
      </c>
      <c r="BI118">
        <v>0.23333333333333336</v>
      </c>
      <c r="BJ118">
        <v>0.44</v>
      </c>
      <c r="BK118">
        <v>1.45</v>
      </c>
      <c r="BL118">
        <v>2.4</v>
      </c>
      <c r="BM118">
        <v>4.54</v>
      </c>
      <c r="BN118">
        <v>8.9</v>
      </c>
      <c r="BO118">
        <v>2.0499999999999998</v>
      </c>
      <c r="BP118">
        <v>1.7</v>
      </c>
      <c r="BQ118" t="s">
        <v>733</v>
      </c>
      <c r="BR118">
        <v>2.4807646356033461</v>
      </c>
      <c r="BS118">
        <v>1.4140979689366791</v>
      </c>
      <c r="BT118">
        <v>1.0666666666666671</v>
      </c>
      <c r="BU118">
        <v>0.62712066905615294</v>
      </c>
      <c r="BV118">
        <v>0.46009557945041818</v>
      </c>
      <c r="BW118">
        <v>12.56969280146722</v>
      </c>
      <c r="BX118">
        <v>9.8695552498853729</v>
      </c>
      <c r="BY118">
        <v>5.2754256787850897</v>
      </c>
      <c r="BZ118">
        <v>4.1279337321675103</v>
      </c>
      <c r="CA118">
        <v>7.2942671226821298</v>
      </c>
      <c r="CB118">
        <v>5.7416215177178627</v>
      </c>
      <c r="CC118">
        <v>12.897246007868549</v>
      </c>
      <c r="CD118">
        <v>13.507058551261281</v>
      </c>
      <c r="CE118">
        <v>1.576522702104098</v>
      </c>
      <c r="CF118">
        <v>1.917165005537099</v>
      </c>
      <c r="CG118">
        <v>8.4385382059800659E-2</v>
      </c>
      <c r="CH118">
        <v>0.1233665559246955</v>
      </c>
    </row>
    <row r="119" spans="1:86" x14ac:dyDescent="0.45">
      <c r="A119">
        <v>1644634800</v>
      </c>
      <c r="B119" s="5">
        <v>44682</v>
      </c>
      <c r="C119" t="s">
        <v>64</v>
      </c>
      <c r="D119" t="s">
        <v>65</v>
      </c>
      <c r="E119" t="s">
        <v>700</v>
      </c>
      <c r="F119" t="s">
        <v>677</v>
      </c>
      <c r="G119" t="s">
        <v>983</v>
      </c>
      <c r="H119">
        <v>5</v>
      </c>
      <c r="I119">
        <v>1.54</v>
      </c>
      <c r="J119">
        <v>1.77</v>
      </c>
      <c r="K119">
        <v>1.38</v>
      </c>
      <c r="L119">
        <v>1.68</v>
      </c>
      <c r="M119">
        <v>1</v>
      </c>
      <c r="N119">
        <v>1</v>
      </c>
      <c r="O119">
        <v>2</v>
      </c>
      <c r="P119">
        <v>0</v>
      </c>
      <c r="Q119">
        <v>0</v>
      </c>
      <c r="R119">
        <v>0</v>
      </c>
      <c r="S119" t="s">
        <v>68</v>
      </c>
      <c r="T119">
        <v>85</v>
      </c>
      <c r="U119">
        <v>5</v>
      </c>
      <c r="V119">
        <v>5</v>
      </c>
      <c r="W119">
        <v>2</v>
      </c>
      <c r="X119">
        <v>0</v>
      </c>
      <c r="Y119">
        <v>2</v>
      </c>
      <c r="Z119">
        <v>0</v>
      </c>
      <c r="AA119">
        <v>0</v>
      </c>
      <c r="AB119">
        <v>2</v>
      </c>
      <c r="AC119">
        <v>1</v>
      </c>
      <c r="AD119">
        <v>1</v>
      </c>
      <c r="AE119">
        <v>18</v>
      </c>
      <c r="AF119">
        <v>14</v>
      </c>
      <c r="AG119">
        <v>6</v>
      </c>
      <c r="AH119">
        <v>4</v>
      </c>
      <c r="AI119">
        <v>12</v>
      </c>
      <c r="AJ119">
        <v>10</v>
      </c>
      <c r="AK119">
        <v>11</v>
      </c>
      <c r="AL119">
        <v>10</v>
      </c>
      <c r="AM119">
        <v>49</v>
      </c>
      <c r="AN119">
        <v>51</v>
      </c>
      <c r="AO119">
        <v>1.81</v>
      </c>
      <c r="AP119">
        <v>1.48</v>
      </c>
      <c r="AQ119">
        <v>2.27</v>
      </c>
      <c r="AR119">
        <v>50</v>
      </c>
      <c r="AS119">
        <v>66</v>
      </c>
      <c r="AT119">
        <v>31</v>
      </c>
      <c r="AU119">
        <v>19</v>
      </c>
      <c r="AV119">
        <v>8</v>
      </c>
      <c r="AW119">
        <v>31</v>
      </c>
      <c r="AX119">
        <v>70</v>
      </c>
      <c r="AY119">
        <v>31</v>
      </c>
      <c r="AZ119">
        <v>70</v>
      </c>
      <c r="BA119">
        <v>10.54</v>
      </c>
      <c r="BB119">
        <v>4.53</v>
      </c>
      <c r="BC119">
        <v>2.5499999999999998</v>
      </c>
      <c r="BD119">
        <v>2.8</v>
      </c>
      <c r="BE119">
        <v>2.7</v>
      </c>
      <c r="BF119">
        <v>3.9890030086108474E-2</v>
      </c>
      <c r="BG119">
        <v>0.35226683265898961</v>
      </c>
      <c r="BH119">
        <v>0.31725282705674868</v>
      </c>
      <c r="BI119">
        <v>0.33048034028426188</v>
      </c>
      <c r="BJ119">
        <v>0.36</v>
      </c>
      <c r="BK119">
        <v>1.5</v>
      </c>
      <c r="BL119">
        <v>2.44</v>
      </c>
      <c r="BM119">
        <v>4</v>
      </c>
      <c r="BN119">
        <v>9</v>
      </c>
      <c r="BO119">
        <v>2.1</v>
      </c>
      <c r="BP119">
        <v>1.7</v>
      </c>
      <c r="BQ119" t="s">
        <v>711</v>
      </c>
      <c r="BR119">
        <v>2.5110350525197691</v>
      </c>
      <c r="BS119">
        <v>1.269326094653606</v>
      </c>
      <c r="BT119">
        <v>1.2417089578661631</v>
      </c>
      <c r="BU119">
        <v>0.56586402266288949</v>
      </c>
      <c r="BV119">
        <v>0.55158168083097259</v>
      </c>
      <c r="BW119">
        <v>11.49400826446281</v>
      </c>
      <c r="BX119">
        <v>10.507231404958681</v>
      </c>
      <c r="BY119">
        <v>4.9238790406673623</v>
      </c>
      <c r="BZ119">
        <v>4.6296141814389991</v>
      </c>
      <c r="CA119">
        <v>6.5701292237954476</v>
      </c>
      <c r="CB119">
        <v>5.8776172235196817</v>
      </c>
      <c r="CC119">
        <v>12.798739495798319</v>
      </c>
      <c r="CD119">
        <v>12.98844537815126</v>
      </c>
      <c r="CE119">
        <v>1.604928297313674</v>
      </c>
      <c r="CF119">
        <v>1.791961219955565</v>
      </c>
      <c r="CG119">
        <v>8.887093516461321E-2</v>
      </c>
      <c r="CH119">
        <v>0.11694607150070691</v>
      </c>
    </row>
    <row r="120" spans="1:86" x14ac:dyDescent="0.45">
      <c r="A120">
        <v>1645408800</v>
      </c>
      <c r="B120" s="5" t="s">
        <v>1589</v>
      </c>
      <c r="C120" t="s">
        <v>64</v>
      </c>
      <c r="D120" t="s">
        <v>65</v>
      </c>
      <c r="E120" t="s">
        <v>677</v>
      </c>
      <c r="F120" t="s">
        <v>682</v>
      </c>
      <c r="G120" t="s">
        <v>65</v>
      </c>
      <c r="H120">
        <v>6</v>
      </c>
      <c r="I120">
        <v>1.71</v>
      </c>
      <c r="J120">
        <v>1.38</v>
      </c>
      <c r="K120">
        <v>1.55</v>
      </c>
      <c r="L120">
        <v>1.1000000000000001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U120">
        <v>2</v>
      </c>
      <c r="V120">
        <v>4</v>
      </c>
      <c r="W120">
        <v>2</v>
      </c>
      <c r="X120">
        <v>0</v>
      </c>
      <c r="Y120">
        <v>1</v>
      </c>
      <c r="Z120">
        <v>0</v>
      </c>
      <c r="AA120">
        <v>1</v>
      </c>
      <c r="AB120">
        <v>1</v>
      </c>
      <c r="AC120">
        <v>0</v>
      </c>
      <c r="AD120">
        <v>1</v>
      </c>
      <c r="AE120">
        <v>6</v>
      </c>
      <c r="AF120">
        <v>13</v>
      </c>
      <c r="AG120">
        <v>5</v>
      </c>
      <c r="AH120">
        <v>8</v>
      </c>
      <c r="AI120">
        <v>1</v>
      </c>
      <c r="AJ120">
        <v>5</v>
      </c>
      <c r="AK120">
        <v>7</v>
      </c>
      <c r="AL120">
        <v>13</v>
      </c>
      <c r="AM120">
        <v>50</v>
      </c>
      <c r="AN120">
        <v>50</v>
      </c>
      <c r="AO120">
        <v>0</v>
      </c>
      <c r="AP120">
        <v>0</v>
      </c>
      <c r="AQ120">
        <v>1.98</v>
      </c>
      <c r="AR120">
        <v>38</v>
      </c>
      <c r="AS120">
        <v>64</v>
      </c>
      <c r="AT120">
        <v>34</v>
      </c>
      <c r="AU120">
        <v>12</v>
      </c>
      <c r="AV120">
        <v>0</v>
      </c>
      <c r="AW120">
        <v>15</v>
      </c>
      <c r="AX120">
        <v>60</v>
      </c>
      <c r="AY120">
        <v>26</v>
      </c>
      <c r="AZ120">
        <v>86</v>
      </c>
      <c r="BA120">
        <v>8.27</v>
      </c>
      <c r="BB120">
        <v>5.38</v>
      </c>
      <c r="BC120">
        <v>1.97</v>
      </c>
      <c r="BD120">
        <v>3.25</v>
      </c>
      <c r="BE120">
        <v>3.7</v>
      </c>
      <c r="BF120">
        <v>2.8525597053515799E-2</v>
      </c>
      <c r="BG120">
        <v>0.47908861614445369</v>
      </c>
      <c r="BH120">
        <v>0.27916671063879189</v>
      </c>
      <c r="BI120">
        <v>0.24174467321675444</v>
      </c>
      <c r="BJ120">
        <v>0.48</v>
      </c>
      <c r="BK120">
        <v>1.44</v>
      </c>
      <c r="BL120">
        <v>2.3199999999999998</v>
      </c>
      <c r="BM120">
        <v>4.5</v>
      </c>
      <c r="BN120">
        <v>8</v>
      </c>
      <c r="BO120">
        <v>2</v>
      </c>
      <c r="BP120">
        <v>1.75</v>
      </c>
      <c r="BQ120" t="s">
        <v>733</v>
      </c>
      <c r="BR120">
        <v>2.5271929824561399</v>
      </c>
      <c r="BS120">
        <v>1.510877192982456</v>
      </c>
      <c r="BT120">
        <v>1.0163157894736841</v>
      </c>
      <c r="BU120">
        <v>0.67350877192982461</v>
      </c>
      <c r="BV120">
        <v>0.4442105263157895</v>
      </c>
      <c r="BW120">
        <v>12.80980392156863</v>
      </c>
      <c r="BX120">
        <v>9.6872549019607845</v>
      </c>
      <c r="BY120">
        <v>5.6491169610129957</v>
      </c>
      <c r="BZ120">
        <v>4.1379540153282237</v>
      </c>
      <c r="CA120">
        <v>7.1606869605556343</v>
      </c>
      <c r="CB120">
        <v>5.5493008866325608</v>
      </c>
      <c r="CC120">
        <v>12.9029029029029</v>
      </c>
      <c r="CD120">
        <v>13.75508842175509</v>
      </c>
      <c r="CE120">
        <v>1.5287356321839081</v>
      </c>
      <c r="CF120">
        <v>1.9664750957854411</v>
      </c>
      <c r="CG120">
        <v>8.8441890166028103E-2</v>
      </c>
      <c r="CH120">
        <v>0.13409961685823751</v>
      </c>
    </row>
    <row r="121" spans="1:86" x14ac:dyDescent="0.45">
      <c r="A121">
        <v>1645844760</v>
      </c>
      <c r="B121" s="5" t="s">
        <v>1596</v>
      </c>
      <c r="C121" t="s">
        <v>64</v>
      </c>
      <c r="D121" t="s">
        <v>65</v>
      </c>
      <c r="E121" t="s">
        <v>676</v>
      </c>
      <c r="F121" t="s">
        <v>677</v>
      </c>
      <c r="G121" t="s">
        <v>731</v>
      </c>
      <c r="H121">
        <v>7</v>
      </c>
      <c r="I121">
        <v>1.25</v>
      </c>
      <c r="J121">
        <v>1.71</v>
      </c>
      <c r="K121">
        <v>1.35</v>
      </c>
      <c r="L121">
        <v>1.68</v>
      </c>
      <c r="M121">
        <v>2</v>
      </c>
      <c r="N121">
        <v>0</v>
      </c>
      <c r="O121">
        <v>2</v>
      </c>
      <c r="P121">
        <v>2</v>
      </c>
      <c r="Q121">
        <v>2</v>
      </c>
      <c r="R121">
        <v>0</v>
      </c>
      <c r="S121" t="s">
        <v>140</v>
      </c>
      <c r="U121">
        <v>1</v>
      </c>
      <c r="V121">
        <v>6</v>
      </c>
      <c r="W121">
        <v>1</v>
      </c>
      <c r="X121">
        <v>0</v>
      </c>
      <c r="Y121">
        <v>1</v>
      </c>
      <c r="Z121">
        <v>1</v>
      </c>
      <c r="AA121">
        <v>0</v>
      </c>
      <c r="AB121">
        <v>1</v>
      </c>
      <c r="AC121">
        <v>1</v>
      </c>
      <c r="AD121">
        <v>1</v>
      </c>
      <c r="AE121">
        <v>12</v>
      </c>
      <c r="AF121">
        <v>5</v>
      </c>
      <c r="AG121">
        <v>6</v>
      </c>
      <c r="AH121">
        <v>0</v>
      </c>
      <c r="AI121">
        <v>6</v>
      </c>
      <c r="AJ121">
        <v>5</v>
      </c>
      <c r="AK121">
        <v>13</v>
      </c>
      <c r="AL121">
        <v>10</v>
      </c>
      <c r="AM121">
        <v>47</v>
      </c>
      <c r="AN121">
        <v>53</v>
      </c>
      <c r="AO121">
        <v>1.43</v>
      </c>
      <c r="AP121">
        <v>0.72</v>
      </c>
      <c r="AQ121">
        <v>2.11</v>
      </c>
      <c r="AR121">
        <v>51</v>
      </c>
      <c r="AS121">
        <v>62</v>
      </c>
      <c r="AT121">
        <v>27</v>
      </c>
      <c r="AU121">
        <v>16</v>
      </c>
      <c r="AV121">
        <v>11</v>
      </c>
      <c r="AW121">
        <v>19</v>
      </c>
      <c r="AX121">
        <v>69</v>
      </c>
      <c r="AY121">
        <v>31</v>
      </c>
      <c r="AZ121">
        <v>66</v>
      </c>
      <c r="BA121">
        <v>10.01</v>
      </c>
      <c r="BB121">
        <v>4.1399999999999997</v>
      </c>
      <c r="BC121">
        <v>3.6</v>
      </c>
      <c r="BD121">
        <v>3.05</v>
      </c>
      <c r="BE121">
        <v>2.08</v>
      </c>
      <c r="BF121">
        <v>2.8805287002008278E-2</v>
      </c>
      <c r="BG121">
        <v>0.24897249077576952</v>
      </c>
      <c r="BH121">
        <v>0.29906356545700813</v>
      </c>
      <c r="BI121">
        <v>0.45196394376722243</v>
      </c>
      <c r="BJ121">
        <v>0.24</v>
      </c>
      <c r="BK121">
        <v>1.53</v>
      </c>
      <c r="BL121">
        <v>2.16</v>
      </c>
      <c r="BM121">
        <v>4.33</v>
      </c>
      <c r="BN121">
        <v>8</v>
      </c>
      <c r="BO121">
        <v>1.95</v>
      </c>
      <c r="BP121">
        <v>1.8</v>
      </c>
      <c r="BQ121" t="s">
        <v>680</v>
      </c>
      <c r="BR121">
        <v>2.6014437689969609</v>
      </c>
      <c r="BS121">
        <v>1.067249240121581</v>
      </c>
      <c r="BT121">
        <v>1.53419452887538</v>
      </c>
      <c r="BU121">
        <v>0.45589353612167299</v>
      </c>
      <c r="BV121">
        <v>0.65133079847908748</v>
      </c>
      <c r="BW121">
        <v>10.75886524822695</v>
      </c>
      <c r="BX121">
        <v>12.46679561573179</v>
      </c>
      <c r="BY121">
        <v>4.1157347204161248</v>
      </c>
      <c r="BZ121">
        <v>5.1072821846553964</v>
      </c>
      <c r="CA121">
        <v>6.6431305278108255</v>
      </c>
      <c r="CB121">
        <v>7.3595134310763939</v>
      </c>
      <c r="CC121">
        <v>13.11140235910878</v>
      </c>
      <c r="CD121">
        <v>12.93184796854522</v>
      </c>
      <c r="CE121">
        <v>1.8341677096370459</v>
      </c>
      <c r="CF121">
        <v>1.7903629536921151</v>
      </c>
      <c r="CG121">
        <v>0.1095118898623279</v>
      </c>
      <c r="CH121">
        <v>9.3241551939924908E-2</v>
      </c>
    </row>
    <row r="122" spans="1:86" x14ac:dyDescent="0.45">
      <c r="A122">
        <v>1646269200</v>
      </c>
      <c r="B122" s="5" t="s">
        <v>1608</v>
      </c>
      <c r="C122" t="s">
        <v>64</v>
      </c>
      <c r="D122" t="s">
        <v>65</v>
      </c>
      <c r="E122" t="s">
        <v>677</v>
      </c>
      <c r="F122" t="s">
        <v>693</v>
      </c>
      <c r="G122" t="s">
        <v>996</v>
      </c>
      <c r="H122">
        <v>8</v>
      </c>
      <c r="I122">
        <v>1.67</v>
      </c>
      <c r="J122">
        <v>1.33</v>
      </c>
      <c r="K122">
        <v>1.55</v>
      </c>
      <c r="L122">
        <v>1.42</v>
      </c>
      <c r="M122">
        <v>0</v>
      </c>
      <c r="N122">
        <v>1</v>
      </c>
      <c r="O122">
        <v>1</v>
      </c>
      <c r="P122">
        <v>0</v>
      </c>
      <c r="Q122">
        <v>0</v>
      </c>
      <c r="R122">
        <v>0</v>
      </c>
      <c r="T122">
        <v>87</v>
      </c>
      <c r="U122">
        <v>5</v>
      </c>
      <c r="V122">
        <v>5</v>
      </c>
      <c r="W122">
        <v>2</v>
      </c>
      <c r="X122">
        <v>1</v>
      </c>
      <c r="Y122">
        <v>2</v>
      </c>
      <c r="Z122">
        <v>0</v>
      </c>
      <c r="AA122">
        <v>2</v>
      </c>
      <c r="AB122">
        <v>1</v>
      </c>
      <c r="AC122">
        <v>1</v>
      </c>
      <c r="AD122">
        <v>1</v>
      </c>
      <c r="AE122">
        <v>8</v>
      </c>
      <c r="AF122">
        <v>18</v>
      </c>
      <c r="AG122">
        <v>2</v>
      </c>
      <c r="AH122">
        <v>4</v>
      </c>
      <c r="AI122">
        <v>6</v>
      </c>
      <c r="AJ122">
        <v>14</v>
      </c>
      <c r="AK122">
        <v>11</v>
      </c>
      <c r="AL122">
        <v>10</v>
      </c>
      <c r="AM122">
        <v>47</v>
      </c>
      <c r="AN122">
        <v>53</v>
      </c>
      <c r="AO122">
        <v>1.02</v>
      </c>
      <c r="AP122">
        <v>1.75</v>
      </c>
      <c r="AQ122">
        <v>2.2000000000000002</v>
      </c>
      <c r="AR122">
        <v>44</v>
      </c>
      <c r="AS122">
        <v>70</v>
      </c>
      <c r="AT122">
        <v>40</v>
      </c>
      <c r="AU122">
        <v>17</v>
      </c>
      <c r="AV122">
        <v>4</v>
      </c>
      <c r="AW122">
        <v>33</v>
      </c>
      <c r="AX122">
        <v>62</v>
      </c>
      <c r="AY122">
        <v>31</v>
      </c>
      <c r="AZ122">
        <v>87</v>
      </c>
      <c r="BA122">
        <v>10.08</v>
      </c>
      <c r="BB122">
        <v>4.74</v>
      </c>
      <c r="BC122">
        <v>2.06</v>
      </c>
      <c r="BD122">
        <v>3.44</v>
      </c>
      <c r="BE122">
        <v>3.52</v>
      </c>
      <c r="BF122">
        <v>2.00751589044658E-2</v>
      </c>
      <c r="BG122">
        <v>0.46536173429941768</v>
      </c>
      <c r="BH122">
        <v>0.27062251551413885</v>
      </c>
      <c r="BI122">
        <v>0.2640157501864433</v>
      </c>
      <c r="BJ122">
        <v>0.46</v>
      </c>
      <c r="BK122">
        <v>1.36</v>
      </c>
      <c r="BL122">
        <v>2.04</v>
      </c>
      <c r="BM122">
        <v>4</v>
      </c>
      <c r="BN122">
        <v>7</v>
      </c>
      <c r="BO122">
        <v>1.91</v>
      </c>
      <c r="BP122">
        <v>1.91</v>
      </c>
      <c r="BQ122" t="s">
        <v>733</v>
      </c>
      <c r="BR122">
        <v>2.5405629139072849</v>
      </c>
      <c r="BS122">
        <v>1.4888836329233679</v>
      </c>
      <c r="BT122">
        <v>1.0516792809839171</v>
      </c>
      <c r="BU122">
        <v>0.64581362346263005</v>
      </c>
      <c r="BV122">
        <v>0.45364238410596031</v>
      </c>
      <c r="BW122">
        <v>12.686892177589851</v>
      </c>
      <c r="BX122">
        <v>9.8059196617336148</v>
      </c>
      <c r="BY122">
        <v>5.3198121263877027</v>
      </c>
      <c r="BZ122">
        <v>4.0954312553373189</v>
      </c>
      <c r="CA122">
        <v>7.3670800512021479</v>
      </c>
      <c r="CB122">
        <v>5.710488406396296</v>
      </c>
      <c r="CC122">
        <v>13.0488908033599</v>
      </c>
      <c r="CD122">
        <v>13.714839543398661</v>
      </c>
      <c r="CE122">
        <v>1.567523459812322</v>
      </c>
      <c r="CF122">
        <v>1.951040391676867</v>
      </c>
      <c r="CG122">
        <v>8.3027335781313744E-2</v>
      </c>
      <c r="CH122">
        <v>0.13117095063239501</v>
      </c>
    </row>
    <row r="123" spans="1:86" hidden="1" x14ac:dyDescent="0.45">
      <c r="A123">
        <v>1637809500</v>
      </c>
      <c r="B123" t="s">
        <v>1485</v>
      </c>
      <c r="C123" t="s">
        <v>64</v>
      </c>
      <c r="D123" t="s">
        <v>65</v>
      </c>
      <c r="E123" t="s">
        <v>704</v>
      </c>
      <c r="F123" t="s">
        <v>677</v>
      </c>
      <c r="G123" t="s">
        <v>668</v>
      </c>
      <c r="H123" t="s">
        <v>65</v>
      </c>
      <c r="I123">
        <v>1.39</v>
      </c>
      <c r="J123">
        <v>1.71</v>
      </c>
      <c r="K123">
        <v>1.42</v>
      </c>
      <c r="L123">
        <v>1.61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U123">
        <v>7</v>
      </c>
      <c r="V123">
        <v>3</v>
      </c>
      <c r="W123">
        <v>4</v>
      </c>
      <c r="X123">
        <v>0</v>
      </c>
      <c r="Y123">
        <v>3</v>
      </c>
      <c r="Z123">
        <v>0</v>
      </c>
      <c r="AA123">
        <v>3</v>
      </c>
      <c r="AB123">
        <v>1</v>
      </c>
      <c r="AC123">
        <v>1</v>
      </c>
      <c r="AD123">
        <v>2</v>
      </c>
      <c r="AE123">
        <v>9</v>
      </c>
      <c r="AF123">
        <v>7</v>
      </c>
      <c r="AG123">
        <v>3</v>
      </c>
      <c r="AH123">
        <v>4</v>
      </c>
      <c r="AI123">
        <v>6</v>
      </c>
      <c r="AJ123">
        <v>3</v>
      </c>
      <c r="AK123">
        <v>13</v>
      </c>
      <c r="AL123">
        <v>16</v>
      </c>
      <c r="AM123">
        <v>55</v>
      </c>
      <c r="AN123">
        <v>45</v>
      </c>
      <c r="AO123">
        <v>1.0900000000000001</v>
      </c>
      <c r="AP123">
        <v>0.97</v>
      </c>
      <c r="AQ123">
        <v>2.02</v>
      </c>
      <c r="AR123">
        <v>40</v>
      </c>
      <c r="AS123">
        <v>63</v>
      </c>
      <c r="AT123">
        <v>26</v>
      </c>
      <c r="AU123">
        <v>14</v>
      </c>
      <c r="AV123">
        <v>6</v>
      </c>
      <c r="AW123">
        <v>17</v>
      </c>
      <c r="AX123">
        <v>66</v>
      </c>
      <c r="AY123">
        <v>29</v>
      </c>
      <c r="AZ123">
        <v>66</v>
      </c>
      <c r="BA123">
        <v>9.8699999999999992</v>
      </c>
      <c r="BB123">
        <v>4.4400000000000004</v>
      </c>
      <c r="BC123">
        <v>2.1</v>
      </c>
      <c r="BD123">
        <v>3.4</v>
      </c>
      <c r="BE123">
        <v>3.62</v>
      </c>
      <c r="BF123">
        <v>1.5517072390650513E-2</v>
      </c>
      <c r="BG123">
        <v>0.46067340379982563</v>
      </c>
      <c r="BH123">
        <v>0.27860057466817301</v>
      </c>
      <c r="BI123">
        <v>0.26072602153200142</v>
      </c>
      <c r="BJ123">
        <v>0.46</v>
      </c>
      <c r="BK123">
        <v>1.45</v>
      </c>
      <c r="BL123">
        <v>2.4300000000000002</v>
      </c>
      <c r="BM123">
        <v>4.5</v>
      </c>
      <c r="BN123">
        <v>8.75</v>
      </c>
      <c r="BO123">
        <v>2</v>
      </c>
      <c r="BP123">
        <v>1.73</v>
      </c>
      <c r="BQ123" t="s">
        <v>1255</v>
      </c>
      <c r="BR123">
        <v>2.5405629139072849</v>
      </c>
      <c r="BS123">
        <v>1.4888836329233679</v>
      </c>
      <c r="BT123">
        <v>1.0516792809839171</v>
      </c>
      <c r="BU123">
        <v>0.64581362346263005</v>
      </c>
      <c r="BV123">
        <v>0.45364238410596031</v>
      </c>
      <c r="BW123">
        <v>12.686892177589851</v>
      </c>
      <c r="BX123">
        <v>9.8059196617336148</v>
      </c>
      <c r="BY123">
        <v>5.3198121263877027</v>
      </c>
      <c r="BZ123">
        <v>4.0954312553373189</v>
      </c>
      <c r="CA123">
        <v>7.3670800512021479</v>
      </c>
      <c r="CB123">
        <v>5.710488406396296</v>
      </c>
      <c r="CC123">
        <v>13.0488908033599</v>
      </c>
      <c r="CD123">
        <v>13.714839543398661</v>
      </c>
      <c r="CE123">
        <v>1.567523459812322</v>
      </c>
      <c r="CF123">
        <v>1.951040391676867</v>
      </c>
      <c r="CG123">
        <v>8.3027335781313744E-2</v>
      </c>
      <c r="CH123">
        <v>0.13117095063239501</v>
      </c>
    </row>
    <row r="124" spans="1:86" hidden="1" x14ac:dyDescent="0.45">
      <c r="A124">
        <v>1638500400</v>
      </c>
      <c r="B124" t="s">
        <v>1497</v>
      </c>
      <c r="C124" t="s">
        <v>64</v>
      </c>
      <c r="D124" t="s">
        <v>65</v>
      </c>
      <c r="E124" t="s">
        <v>682</v>
      </c>
      <c r="F124" t="s">
        <v>677</v>
      </c>
      <c r="G124" t="s">
        <v>668</v>
      </c>
      <c r="H124" t="s">
        <v>65</v>
      </c>
      <c r="I124">
        <v>1.4</v>
      </c>
      <c r="J124">
        <v>1.63</v>
      </c>
      <c r="K124">
        <v>1.33</v>
      </c>
      <c r="L124">
        <v>1.61</v>
      </c>
      <c r="M124">
        <v>0</v>
      </c>
      <c r="N124">
        <v>1</v>
      </c>
      <c r="O124">
        <v>1</v>
      </c>
      <c r="P124">
        <v>1</v>
      </c>
      <c r="Q124">
        <v>0</v>
      </c>
      <c r="R124">
        <v>1</v>
      </c>
      <c r="T124">
        <v>43</v>
      </c>
      <c r="U124">
        <v>6</v>
      </c>
      <c r="V124">
        <v>2</v>
      </c>
      <c r="W124">
        <v>1</v>
      </c>
      <c r="X124">
        <v>0</v>
      </c>
      <c r="Y124">
        <v>1</v>
      </c>
      <c r="Z124">
        <v>0</v>
      </c>
      <c r="AA124">
        <v>0</v>
      </c>
      <c r="AB124">
        <v>1</v>
      </c>
      <c r="AC124">
        <v>0</v>
      </c>
      <c r="AD124">
        <v>1</v>
      </c>
      <c r="AE124">
        <v>11</v>
      </c>
      <c r="AF124">
        <v>9</v>
      </c>
      <c r="AG124">
        <v>3</v>
      </c>
      <c r="AH124">
        <v>5</v>
      </c>
      <c r="AI124">
        <v>8</v>
      </c>
      <c r="AJ124">
        <v>4</v>
      </c>
      <c r="AK124">
        <v>10</v>
      </c>
      <c r="AL124">
        <v>13</v>
      </c>
      <c r="AM124">
        <v>55</v>
      </c>
      <c r="AN124">
        <v>45</v>
      </c>
      <c r="AO124">
        <v>1.46</v>
      </c>
      <c r="AP124">
        <v>1.41</v>
      </c>
      <c r="AQ124">
        <v>2.0499999999999998</v>
      </c>
      <c r="AR124">
        <v>36</v>
      </c>
      <c r="AS124">
        <v>62</v>
      </c>
      <c r="AT124">
        <v>33</v>
      </c>
      <c r="AU124">
        <v>15</v>
      </c>
      <c r="AV124">
        <v>5</v>
      </c>
      <c r="AW124">
        <v>16</v>
      </c>
      <c r="AX124">
        <v>64</v>
      </c>
      <c r="AY124">
        <v>31</v>
      </c>
      <c r="AZ124">
        <v>67</v>
      </c>
      <c r="BA124">
        <v>9.8699999999999992</v>
      </c>
      <c r="BB124">
        <v>4.7</v>
      </c>
      <c r="BC124">
        <v>2.82</v>
      </c>
      <c r="BD124">
        <v>2.83</v>
      </c>
      <c r="BE124">
        <v>2.93</v>
      </c>
      <c r="BF124">
        <v>1.6421249288341027E-2</v>
      </c>
      <c r="BG124">
        <v>0.33818867978967315</v>
      </c>
      <c r="BH124">
        <v>0.33693564117102293</v>
      </c>
      <c r="BI124">
        <v>0.32487567903930398</v>
      </c>
      <c r="BJ124">
        <v>0.34</v>
      </c>
      <c r="BK124">
        <v>1.83</v>
      </c>
      <c r="BL124">
        <v>2.5</v>
      </c>
      <c r="BM124">
        <v>4.2</v>
      </c>
      <c r="BN124">
        <v>8.75</v>
      </c>
      <c r="BO124">
        <v>1.98</v>
      </c>
      <c r="BP124">
        <v>1.75</v>
      </c>
      <c r="BQ124" t="s">
        <v>675</v>
      </c>
      <c r="BR124">
        <v>2.5229727551184897</v>
      </c>
      <c r="BS124">
        <v>1.228921489601805</v>
      </c>
      <c r="BT124">
        <v>1.2940512655166849</v>
      </c>
      <c r="BU124">
        <v>0.53240890035472432</v>
      </c>
      <c r="BV124">
        <v>0.56514027732989358</v>
      </c>
      <c r="BW124">
        <v>11.417888124439131</v>
      </c>
      <c r="BX124">
        <v>10.76308704756207</v>
      </c>
      <c r="BY124">
        <v>4.8317672021824798</v>
      </c>
      <c r="BZ124">
        <v>4.6698999696877843</v>
      </c>
      <c r="CA124">
        <v>6.5861209222566508</v>
      </c>
      <c r="CB124">
        <v>6.093187077874286</v>
      </c>
      <c r="CC124">
        <v>12.685679611650491</v>
      </c>
      <c r="CD124">
        <v>13.02639563106796</v>
      </c>
      <c r="CE124">
        <v>1.6481211768132831</v>
      </c>
      <c r="CF124">
        <v>1.8572676958928049</v>
      </c>
      <c r="CG124">
        <v>9.641712787649287E-2</v>
      </c>
      <c r="CH124">
        <v>0.11302068161957469</v>
      </c>
    </row>
    <row r="125" spans="1:86" hidden="1" x14ac:dyDescent="0.45">
      <c r="A125">
        <v>1639105200</v>
      </c>
      <c r="B125" t="s">
        <v>1501</v>
      </c>
      <c r="C125" t="s">
        <v>64</v>
      </c>
      <c r="D125" t="s">
        <v>65</v>
      </c>
      <c r="E125" t="s">
        <v>667</v>
      </c>
      <c r="F125" t="s">
        <v>677</v>
      </c>
      <c r="G125" t="s">
        <v>760</v>
      </c>
      <c r="H125" t="s">
        <v>65</v>
      </c>
      <c r="I125">
        <v>1.67</v>
      </c>
      <c r="J125">
        <v>1.62</v>
      </c>
      <c r="K125">
        <v>1.48</v>
      </c>
      <c r="L125">
        <v>1.61</v>
      </c>
      <c r="M125">
        <v>3</v>
      </c>
      <c r="N125">
        <v>2</v>
      </c>
      <c r="O125">
        <v>5</v>
      </c>
      <c r="P125">
        <v>2</v>
      </c>
      <c r="Q125">
        <v>1</v>
      </c>
      <c r="R125">
        <v>1</v>
      </c>
      <c r="S125" t="s">
        <v>1502</v>
      </c>
      <c r="T125" t="s">
        <v>1503</v>
      </c>
      <c r="U125">
        <v>2</v>
      </c>
      <c r="V125">
        <v>3</v>
      </c>
      <c r="W125">
        <v>1</v>
      </c>
      <c r="X125">
        <v>0</v>
      </c>
      <c r="Y125">
        <v>4</v>
      </c>
      <c r="Z125">
        <v>0</v>
      </c>
      <c r="AA125">
        <v>0</v>
      </c>
      <c r="AB125">
        <v>1</v>
      </c>
      <c r="AC125">
        <v>1</v>
      </c>
      <c r="AD125">
        <v>3</v>
      </c>
      <c r="AE125">
        <v>13</v>
      </c>
      <c r="AF125">
        <v>9</v>
      </c>
      <c r="AG125">
        <v>6</v>
      </c>
      <c r="AH125">
        <v>6</v>
      </c>
      <c r="AI125">
        <v>7</v>
      </c>
      <c r="AJ125">
        <v>3</v>
      </c>
      <c r="AK125">
        <v>18</v>
      </c>
      <c r="AL125">
        <v>16</v>
      </c>
      <c r="AM125">
        <v>69</v>
      </c>
      <c r="AN125">
        <v>31</v>
      </c>
      <c r="AO125">
        <v>1.53</v>
      </c>
      <c r="AP125">
        <v>1.32</v>
      </c>
      <c r="AQ125">
        <v>1.91</v>
      </c>
      <c r="AR125">
        <v>31</v>
      </c>
      <c r="AS125">
        <v>58</v>
      </c>
      <c r="AT125">
        <v>31</v>
      </c>
      <c r="AU125">
        <v>8</v>
      </c>
      <c r="AV125">
        <v>3</v>
      </c>
      <c r="AW125">
        <v>15</v>
      </c>
      <c r="AX125">
        <v>67</v>
      </c>
      <c r="AY125">
        <v>26</v>
      </c>
      <c r="AZ125">
        <v>64</v>
      </c>
      <c r="BA125">
        <v>9.6199999999999992</v>
      </c>
      <c r="BB125">
        <v>4.33</v>
      </c>
      <c r="BC125">
        <v>2.0699999999999998</v>
      </c>
      <c r="BD125">
        <v>2.78</v>
      </c>
      <c r="BE125">
        <v>3.5</v>
      </c>
      <c r="BF125">
        <v>4.2839434456575599E-2</v>
      </c>
      <c r="BG125">
        <v>0.44025235298303794</v>
      </c>
      <c r="BH125">
        <v>0.31687279575925176</v>
      </c>
      <c r="BI125">
        <v>0.24287485125771011</v>
      </c>
      <c r="BJ125">
        <v>0.44</v>
      </c>
      <c r="BK125">
        <v>1.5</v>
      </c>
      <c r="BL125">
        <v>2.6</v>
      </c>
      <c r="BM125">
        <v>4.75</v>
      </c>
      <c r="BN125">
        <v>9</v>
      </c>
      <c r="BO125">
        <v>2.1</v>
      </c>
      <c r="BP125">
        <v>1.67</v>
      </c>
      <c r="BQ125" t="s">
        <v>736</v>
      </c>
      <c r="BR125">
        <v>2.4807646356033461</v>
      </c>
      <c r="BS125">
        <v>1.4140979689366791</v>
      </c>
      <c r="BT125">
        <v>1.0666666666666671</v>
      </c>
      <c r="BU125">
        <v>0.62712066905615294</v>
      </c>
      <c r="BV125">
        <v>0.46009557945041818</v>
      </c>
      <c r="BW125">
        <v>12.56969280146722</v>
      </c>
      <c r="BX125">
        <v>9.8695552498853729</v>
      </c>
      <c r="BY125">
        <v>5.2754256787850897</v>
      </c>
      <c r="BZ125">
        <v>4.1279337321675103</v>
      </c>
      <c r="CA125">
        <v>7.2942671226821298</v>
      </c>
      <c r="CB125">
        <v>5.7416215177178627</v>
      </c>
      <c r="CC125">
        <v>12.897246007868549</v>
      </c>
      <c r="CD125">
        <v>13.507058551261281</v>
      </c>
      <c r="CE125">
        <v>1.576522702104098</v>
      </c>
      <c r="CF125">
        <v>1.917165005537099</v>
      </c>
      <c r="CG125">
        <v>8.4385382059800659E-2</v>
      </c>
      <c r="CH125">
        <v>0.1233665559246955</v>
      </c>
    </row>
    <row r="126" spans="1:86" x14ac:dyDescent="0.45">
      <c r="A126">
        <v>1646521200</v>
      </c>
      <c r="B126" s="5" t="s">
        <v>1618</v>
      </c>
      <c r="C126" t="s">
        <v>64</v>
      </c>
      <c r="D126" t="s">
        <v>65</v>
      </c>
      <c r="E126" t="s">
        <v>683</v>
      </c>
      <c r="F126" t="s">
        <v>677</v>
      </c>
      <c r="G126" t="s">
        <v>735</v>
      </c>
      <c r="H126">
        <v>9</v>
      </c>
      <c r="I126">
        <v>1.25</v>
      </c>
      <c r="J126">
        <v>1.6</v>
      </c>
      <c r="K126">
        <v>1.24</v>
      </c>
      <c r="L126">
        <v>1.68</v>
      </c>
      <c r="M126">
        <v>0</v>
      </c>
      <c r="N126">
        <v>1</v>
      </c>
      <c r="O126">
        <v>1</v>
      </c>
      <c r="P126">
        <v>1</v>
      </c>
      <c r="Q126">
        <v>0</v>
      </c>
      <c r="R126">
        <v>1</v>
      </c>
      <c r="T126">
        <v>29</v>
      </c>
      <c r="U126">
        <v>8</v>
      </c>
      <c r="V126">
        <v>3</v>
      </c>
      <c r="W126">
        <v>2</v>
      </c>
      <c r="X126">
        <v>0</v>
      </c>
      <c r="Y126">
        <v>1</v>
      </c>
      <c r="Z126">
        <v>0</v>
      </c>
      <c r="AA126">
        <v>1</v>
      </c>
      <c r="AB126">
        <v>1</v>
      </c>
      <c r="AC126">
        <v>1</v>
      </c>
      <c r="AD126">
        <v>0</v>
      </c>
      <c r="AE126">
        <v>9</v>
      </c>
      <c r="AF126">
        <v>6</v>
      </c>
      <c r="AG126">
        <v>7</v>
      </c>
      <c r="AH126">
        <v>2</v>
      </c>
      <c r="AI126">
        <v>2</v>
      </c>
      <c r="AJ126">
        <v>4</v>
      </c>
      <c r="AK126">
        <v>5</v>
      </c>
      <c r="AL126">
        <v>10</v>
      </c>
      <c r="AM126">
        <v>59</v>
      </c>
      <c r="AN126">
        <v>41</v>
      </c>
      <c r="AO126">
        <v>1.26</v>
      </c>
      <c r="AP126">
        <v>0.69</v>
      </c>
      <c r="AQ126">
        <v>2.11</v>
      </c>
      <c r="AR126">
        <v>37</v>
      </c>
      <c r="AS126">
        <v>64</v>
      </c>
      <c r="AT126">
        <v>23</v>
      </c>
      <c r="AU126">
        <v>15</v>
      </c>
      <c r="AV126">
        <v>11</v>
      </c>
      <c r="AW126">
        <v>30</v>
      </c>
      <c r="AX126">
        <v>74</v>
      </c>
      <c r="AY126">
        <v>22</v>
      </c>
      <c r="AZ126">
        <v>60</v>
      </c>
      <c r="BA126">
        <v>9.17</v>
      </c>
      <c r="BB126">
        <v>4.96</v>
      </c>
      <c r="BC126">
        <v>2.7</v>
      </c>
      <c r="BD126">
        <v>3.15</v>
      </c>
      <c r="BE126">
        <v>2.4500000000000002</v>
      </c>
      <c r="BF126">
        <v>3.1997984378936715E-2</v>
      </c>
      <c r="BG126">
        <v>0.33837238599143366</v>
      </c>
      <c r="BH126">
        <v>0.28546233308138075</v>
      </c>
      <c r="BI126">
        <v>0.37616528092718571</v>
      </c>
      <c r="BJ126">
        <v>0.34</v>
      </c>
      <c r="BK126">
        <v>1.55</v>
      </c>
      <c r="BL126">
        <v>2.2000000000000002</v>
      </c>
      <c r="BM126">
        <v>4.05</v>
      </c>
      <c r="BN126">
        <v>8</v>
      </c>
      <c r="BO126">
        <v>1.95</v>
      </c>
      <c r="BP126">
        <v>1.81</v>
      </c>
      <c r="BQ126" t="s">
        <v>726</v>
      </c>
      <c r="BR126">
        <v>2.5229727551184897</v>
      </c>
      <c r="BS126">
        <v>1.228921489601805</v>
      </c>
      <c r="BT126">
        <v>1.2940512655166849</v>
      </c>
      <c r="BU126">
        <v>0.53240890035472432</v>
      </c>
      <c r="BV126">
        <v>0.56514027732989358</v>
      </c>
      <c r="BW126">
        <v>11.417888124439131</v>
      </c>
      <c r="BX126">
        <v>10.76308704756207</v>
      </c>
      <c r="BY126">
        <v>4.8317672021824798</v>
      </c>
      <c r="BZ126">
        <v>4.6698999696877843</v>
      </c>
      <c r="CA126">
        <v>6.5861209222566508</v>
      </c>
      <c r="CB126">
        <v>6.093187077874286</v>
      </c>
      <c r="CC126">
        <v>12.685679611650491</v>
      </c>
      <c r="CD126">
        <v>13.02639563106796</v>
      </c>
      <c r="CE126">
        <v>1.6481211768132831</v>
      </c>
      <c r="CF126">
        <v>1.8572676958928049</v>
      </c>
      <c r="CG126">
        <v>9.641712787649287E-2</v>
      </c>
      <c r="CH126">
        <v>0.11302068161957469</v>
      </c>
    </row>
    <row r="127" spans="1:86" x14ac:dyDescent="0.45">
      <c r="A127">
        <v>1647054000</v>
      </c>
      <c r="B127" s="5" t="s">
        <v>1624</v>
      </c>
      <c r="C127" t="s">
        <v>64</v>
      </c>
      <c r="D127" t="s">
        <v>65</v>
      </c>
      <c r="E127" t="s">
        <v>689</v>
      </c>
      <c r="F127" t="s">
        <v>677</v>
      </c>
      <c r="G127" t="s">
        <v>725</v>
      </c>
      <c r="H127">
        <v>10</v>
      </c>
      <c r="I127">
        <v>1.1499999999999999</v>
      </c>
      <c r="J127">
        <v>1.69</v>
      </c>
      <c r="K127">
        <v>0.88</v>
      </c>
      <c r="L127">
        <v>1.68</v>
      </c>
      <c r="M127">
        <v>1</v>
      </c>
      <c r="N127">
        <v>2</v>
      </c>
      <c r="O127">
        <v>3</v>
      </c>
      <c r="P127">
        <v>1</v>
      </c>
      <c r="Q127">
        <v>0</v>
      </c>
      <c r="R127">
        <v>1</v>
      </c>
      <c r="S127">
        <v>65</v>
      </c>
      <c r="T127" t="s">
        <v>1142</v>
      </c>
      <c r="U127">
        <v>4</v>
      </c>
      <c r="V127">
        <v>6</v>
      </c>
      <c r="W127">
        <v>2</v>
      </c>
      <c r="X127">
        <v>0</v>
      </c>
      <c r="Y127">
        <v>3</v>
      </c>
      <c r="Z127">
        <v>0</v>
      </c>
      <c r="AA127">
        <v>1</v>
      </c>
      <c r="AB127">
        <v>1</v>
      </c>
      <c r="AC127">
        <v>3</v>
      </c>
      <c r="AD127">
        <v>0</v>
      </c>
      <c r="AE127">
        <v>7</v>
      </c>
      <c r="AF127">
        <v>18</v>
      </c>
      <c r="AG127">
        <v>3</v>
      </c>
      <c r="AH127">
        <v>4</v>
      </c>
      <c r="AI127">
        <v>4</v>
      </c>
      <c r="AJ127">
        <v>14</v>
      </c>
      <c r="AK127">
        <v>16</v>
      </c>
      <c r="AL127">
        <v>14</v>
      </c>
      <c r="AM127">
        <v>49</v>
      </c>
      <c r="AN127">
        <v>51</v>
      </c>
      <c r="AO127">
        <v>0.81</v>
      </c>
      <c r="AP127">
        <v>1.77</v>
      </c>
      <c r="AQ127">
        <v>2.2599999999999998</v>
      </c>
      <c r="AR127">
        <v>50</v>
      </c>
      <c r="AS127">
        <v>63</v>
      </c>
      <c r="AT127">
        <v>37</v>
      </c>
      <c r="AU127">
        <v>22</v>
      </c>
      <c r="AV127">
        <v>11</v>
      </c>
      <c r="AW127">
        <v>40</v>
      </c>
      <c r="AX127">
        <v>72</v>
      </c>
      <c r="AY127">
        <v>32</v>
      </c>
      <c r="AZ127">
        <v>56</v>
      </c>
      <c r="BA127">
        <v>8.0299999999999994</v>
      </c>
      <c r="BB127">
        <v>4.5199999999999996</v>
      </c>
      <c r="BC127">
        <v>2.8</v>
      </c>
      <c r="BD127">
        <v>3.22</v>
      </c>
      <c r="BE127">
        <v>2.4900000000000002</v>
      </c>
      <c r="BF127">
        <v>2.3102763018949462E-2</v>
      </c>
      <c r="BG127">
        <v>0.33404009412390767</v>
      </c>
      <c r="BH127">
        <v>0.28745624319223062</v>
      </c>
      <c r="BI127">
        <v>0.37850366268386171</v>
      </c>
      <c r="BJ127">
        <v>0.34</v>
      </c>
      <c r="BK127">
        <v>1.5</v>
      </c>
      <c r="BL127">
        <v>2.19</v>
      </c>
      <c r="BM127">
        <v>4.33</v>
      </c>
      <c r="BN127">
        <v>9</v>
      </c>
      <c r="BO127">
        <v>2</v>
      </c>
      <c r="BP127">
        <v>1.73</v>
      </c>
      <c r="BQ127" t="s">
        <v>713</v>
      </c>
      <c r="BR127">
        <v>2.5229727551184897</v>
      </c>
      <c r="BS127">
        <v>1.228921489601805</v>
      </c>
      <c r="BT127">
        <v>1.2940512655166849</v>
      </c>
      <c r="BU127">
        <v>0.53240890035472432</v>
      </c>
      <c r="BV127">
        <v>0.56514027732989358</v>
      </c>
      <c r="BW127">
        <v>11.417888124439131</v>
      </c>
      <c r="BX127">
        <v>10.76308704756207</v>
      </c>
      <c r="BY127">
        <v>4.8317672021824798</v>
      </c>
      <c r="BZ127">
        <v>4.6698999696877843</v>
      </c>
      <c r="CA127">
        <v>6.5861209222566508</v>
      </c>
      <c r="CB127">
        <v>6.093187077874286</v>
      </c>
      <c r="CC127">
        <v>12.685679611650491</v>
      </c>
      <c r="CD127">
        <v>13.02639563106796</v>
      </c>
      <c r="CE127">
        <v>1.6481211768132831</v>
      </c>
      <c r="CF127">
        <v>1.8572676958928049</v>
      </c>
      <c r="CG127">
        <v>9.641712787649287E-2</v>
      </c>
      <c r="CH127">
        <v>0.11302068161957469</v>
      </c>
    </row>
    <row r="128" spans="1:86" x14ac:dyDescent="0.45">
      <c r="A128">
        <v>1647824400</v>
      </c>
      <c r="B128" s="5" t="s">
        <v>1652</v>
      </c>
      <c r="C128" t="s">
        <v>64</v>
      </c>
      <c r="D128" t="s">
        <v>65</v>
      </c>
      <c r="E128" t="s">
        <v>677</v>
      </c>
      <c r="F128" t="s">
        <v>666</v>
      </c>
      <c r="G128" t="s">
        <v>678</v>
      </c>
      <c r="H128">
        <v>11</v>
      </c>
      <c r="I128">
        <v>1.56</v>
      </c>
      <c r="J128">
        <v>1.1399999999999999</v>
      </c>
      <c r="K128">
        <v>1.55</v>
      </c>
      <c r="L128">
        <v>1.32</v>
      </c>
      <c r="M128">
        <v>1</v>
      </c>
      <c r="N128">
        <v>1</v>
      </c>
      <c r="O128">
        <v>2</v>
      </c>
      <c r="P128">
        <v>0</v>
      </c>
      <c r="Q128">
        <v>0</v>
      </c>
      <c r="R128">
        <v>0</v>
      </c>
      <c r="S128" t="s">
        <v>91</v>
      </c>
      <c r="T128">
        <v>66</v>
      </c>
      <c r="U128">
        <v>1</v>
      </c>
      <c r="V128">
        <v>2</v>
      </c>
      <c r="W128">
        <v>3</v>
      </c>
      <c r="X128">
        <v>2</v>
      </c>
      <c r="Y128">
        <v>3</v>
      </c>
      <c r="Z128">
        <v>1</v>
      </c>
      <c r="AA128">
        <v>2</v>
      </c>
      <c r="AB128">
        <v>3</v>
      </c>
      <c r="AC128">
        <v>3</v>
      </c>
      <c r="AD128">
        <v>1</v>
      </c>
      <c r="AE128">
        <v>17</v>
      </c>
      <c r="AF128">
        <v>11</v>
      </c>
      <c r="AG128">
        <v>4</v>
      </c>
      <c r="AH128">
        <v>4</v>
      </c>
      <c r="AI128">
        <v>13</v>
      </c>
      <c r="AJ128">
        <v>7</v>
      </c>
      <c r="AK128">
        <v>13</v>
      </c>
      <c r="AL128">
        <v>11</v>
      </c>
      <c r="AM128">
        <v>44</v>
      </c>
      <c r="AN128">
        <v>56</v>
      </c>
      <c r="AO128">
        <v>1.68</v>
      </c>
      <c r="AP128">
        <v>1.1200000000000001</v>
      </c>
      <c r="AQ128">
        <v>1.59</v>
      </c>
      <c r="AR128">
        <v>31</v>
      </c>
      <c r="AS128">
        <v>47</v>
      </c>
      <c r="AT128">
        <v>28</v>
      </c>
      <c r="AU128">
        <v>11</v>
      </c>
      <c r="AV128">
        <v>0</v>
      </c>
      <c r="AW128">
        <v>18</v>
      </c>
      <c r="AX128">
        <v>41</v>
      </c>
      <c r="AY128">
        <v>31</v>
      </c>
      <c r="AZ128">
        <v>70</v>
      </c>
      <c r="BA128">
        <v>8.3800000000000008</v>
      </c>
      <c r="BB128">
        <v>4.6900000000000004</v>
      </c>
      <c r="BC128">
        <v>2.21</v>
      </c>
      <c r="BD128">
        <v>3</v>
      </c>
      <c r="BE128">
        <v>3.4</v>
      </c>
      <c r="BF128">
        <v>2.6646556058320742E-2</v>
      </c>
      <c r="BG128">
        <v>0.42584213172448471</v>
      </c>
      <c r="BH128">
        <v>0.30668677727501259</v>
      </c>
      <c r="BI128">
        <v>0.26747109100050281</v>
      </c>
      <c r="BJ128">
        <v>0.42</v>
      </c>
      <c r="BK128">
        <v>1.5</v>
      </c>
      <c r="BL128">
        <v>2.38</v>
      </c>
      <c r="BM128">
        <v>4.75</v>
      </c>
      <c r="BN128">
        <v>9</v>
      </c>
      <c r="BO128">
        <v>2.2000000000000002</v>
      </c>
      <c r="BP128">
        <v>1.62</v>
      </c>
      <c r="BQ128" t="s">
        <v>733</v>
      </c>
      <c r="BR128">
        <v>2.4884649511978703</v>
      </c>
      <c r="BS128">
        <v>1.396960958296362</v>
      </c>
      <c r="BT128">
        <v>1.091503992901508</v>
      </c>
      <c r="BU128">
        <v>0.60765391014975045</v>
      </c>
      <c r="BV128">
        <v>0.47276760953965608</v>
      </c>
      <c r="BW128">
        <v>12.29504785684561</v>
      </c>
      <c r="BX128">
        <v>10.047232625884311</v>
      </c>
      <c r="BY128">
        <v>5.2917192097519967</v>
      </c>
      <c r="BZ128">
        <v>4.2580916351408158</v>
      </c>
      <c r="CA128">
        <v>7.0033286470936131</v>
      </c>
      <c r="CB128">
        <v>5.789140990743495</v>
      </c>
      <c r="CC128">
        <v>12.77041895895049</v>
      </c>
      <c r="CD128">
        <v>13.411129919593741</v>
      </c>
      <c r="CE128">
        <v>1.556141062018646</v>
      </c>
      <c r="CF128">
        <v>1.9114308877178761</v>
      </c>
      <c r="CG128">
        <v>8.4920956627482766E-2</v>
      </c>
      <c r="CH128">
        <v>0.1323469801378192</v>
      </c>
    </row>
    <row r="129" spans="1:86" x14ac:dyDescent="0.45">
      <c r="A129">
        <v>1648940400</v>
      </c>
      <c r="B129" s="5" t="s">
        <v>1658</v>
      </c>
      <c r="C129" t="s">
        <v>64</v>
      </c>
      <c r="D129" t="s">
        <v>65</v>
      </c>
      <c r="E129" t="s">
        <v>671</v>
      </c>
      <c r="F129" t="s">
        <v>677</v>
      </c>
      <c r="G129" t="s">
        <v>760</v>
      </c>
      <c r="H129">
        <v>12</v>
      </c>
      <c r="I129">
        <v>1.4</v>
      </c>
      <c r="J129">
        <v>1.76</v>
      </c>
      <c r="K129">
        <v>1.25</v>
      </c>
      <c r="L129">
        <v>1.68</v>
      </c>
      <c r="M129">
        <v>1</v>
      </c>
      <c r="N129">
        <v>0</v>
      </c>
      <c r="O129">
        <v>1</v>
      </c>
      <c r="P129">
        <v>1</v>
      </c>
      <c r="Q129">
        <v>1</v>
      </c>
      <c r="R129">
        <v>0</v>
      </c>
      <c r="S129">
        <v>37</v>
      </c>
      <c r="U129">
        <v>5</v>
      </c>
      <c r="V129">
        <v>9</v>
      </c>
      <c r="W129">
        <v>2</v>
      </c>
      <c r="X129">
        <v>0</v>
      </c>
      <c r="Y129">
        <v>3</v>
      </c>
      <c r="Z129">
        <v>0</v>
      </c>
      <c r="AA129">
        <v>0</v>
      </c>
      <c r="AB129">
        <v>2</v>
      </c>
      <c r="AC129">
        <v>2</v>
      </c>
      <c r="AD129">
        <v>1</v>
      </c>
      <c r="AE129">
        <v>7</v>
      </c>
      <c r="AF129">
        <v>15</v>
      </c>
      <c r="AG129">
        <v>3</v>
      </c>
      <c r="AH129">
        <v>5</v>
      </c>
      <c r="AI129">
        <v>4</v>
      </c>
      <c r="AJ129">
        <v>10</v>
      </c>
      <c r="AK129">
        <v>21</v>
      </c>
      <c r="AL129">
        <v>12</v>
      </c>
      <c r="AM129">
        <v>35</v>
      </c>
      <c r="AN129">
        <v>65</v>
      </c>
      <c r="AO129">
        <v>0.86</v>
      </c>
      <c r="AP129">
        <v>1.74</v>
      </c>
      <c r="AQ129">
        <v>2.36</v>
      </c>
      <c r="AR129">
        <v>51</v>
      </c>
      <c r="AS129">
        <v>73</v>
      </c>
      <c r="AT129">
        <v>36</v>
      </c>
      <c r="AU129">
        <v>16</v>
      </c>
      <c r="AV129">
        <v>10</v>
      </c>
      <c r="AW129">
        <v>29</v>
      </c>
      <c r="AX129">
        <v>85</v>
      </c>
      <c r="AY129">
        <v>31</v>
      </c>
      <c r="AZ129">
        <v>67</v>
      </c>
      <c r="BA129">
        <v>10.210000000000001</v>
      </c>
      <c r="BB129">
        <v>4.1900000000000004</v>
      </c>
      <c r="BC129">
        <v>2.38</v>
      </c>
      <c r="BD129">
        <v>3.04</v>
      </c>
      <c r="BE129">
        <v>3.34</v>
      </c>
      <c r="BF129">
        <v>1.6172211084244676E-2</v>
      </c>
      <c r="BG129">
        <v>0.4039958561426461</v>
      </c>
      <c r="BH129">
        <v>0.312775157336808</v>
      </c>
      <c r="BI129">
        <v>0.28322898652054579</v>
      </c>
      <c r="BJ129">
        <v>0.4</v>
      </c>
      <c r="BK129">
        <v>1.5</v>
      </c>
      <c r="BL129">
        <v>2.41</v>
      </c>
      <c r="BM129">
        <v>5</v>
      </c>
      <c r="BN129">
        <v>9</v>
      </c>
      <c r="BO129">
        <v>2.1</v>
      </c>
      <c r="BP129">
        <v>1.67</v>
      </c>
      <c r="BQ129" t="s">
        <v>770</v>
      </c>
      <c r="BR129">
        <v>2.4956155335383219</v>
      </c>
      <c r="BS129">
        <v>1.344038264434575</v>
      </c>
      <c r="BT129">
        <v>1.1515772691037469</v>
      </c>
      <c r="BU129">
        <v>0.59936225942375587</v>
      </c>
      <c r="BV129">
        <v>0.50723152260562576</v>
      </c>
      <c r="BW129">
        <v>11.99278846153846</v>
      </c>
      <c r="BX129">
        <v>10.0277534965035</v>
      </c>
      <c r="BY129">
        <v>5.2857459543338514</v>
      </c>
      <c r="BZ129">
        <v>4.4067834183107957</v>
      </c>
      <c r="CA129">
        <v>6.7070425072046085</v>
      </c>
      <c r="CB129">
        <v>5.6209700781927046</v>
      </c>
      <c r="CC129">
        <v>13.04463690872752</v>
      </c>
      <c r="CD129">
        <v>13.49811236953142</v>
      </c>
      <c r="CE129">
        <v>1.5836526181353769</v>
      </c>
      <c r="CF129">
        <v>1.8744146445295871</v>
      </c>
      <c r="CG129">
        <v>8.5994040017028525E-2</v>
      </c>
      <c r="CH129">
        <v>0.13452532992762881</v>
      </c>
    </row>
    <row r="130" spans="1:86" x14ac:dyDescent="0.45">
      <c r="A130">
        <v>1649383200</v>
      </c>
      <c r="B130" s="5" t="s">
        <v>1673</v>
      </c>
      <c r="C130" t="s">
        <v>64</v>
      </c>
      <c r="D130" t="s">
        <v>65</v>
      </c>
      <c r="E130" t="s">
        <v>677</v>
      </c>
      <c r="F130" t="s">
        <v>660</v>
      </c>
      <c r="G130" t="s">
        <v>731</v>
      </c>
      <c r="H130">
        <v>13</v>
      </c>
      <c r="I130">
        <v>1.53</v>
      </c>
      <c r="J130">
        <v>1.27</v>
      </c>
      <c r="K130">
        <v>1.55</v>
      </c>
      <c r="L130">
        <v>1.28</v>
      </c>
      <c r="M130">
        <v>2</v>
      </c>
      <c r="N130">
        <v>1</v>
      </c>
      <c r="O130">
        <v>3</v>
      </c>
      <c r="P130">
        <v>1</v>
      </c>
      <c r="Q130">
        <v>1</v>
      </c>
      <c r="R130">
        <v>0</v>
      </c>
      <c r="S130" t="s">
        <v>1674</v>
      </c>
      <c r="T130">
        <v>49</v>
      </c>
      <c r="U130">
        <v>5</v>
      </c>
      <c r="V130">
        <v>5</v>
      </c>
      <c r="W130">
        <v>0</v>
      </c>
      <c r="X130">
        <v>0</v>
      </c>
      <c r="Y130">
        <v>2</v>
      </c>
      <c r="Z130">
        <v>0</v>
      </c>
      <c r="AA130">
        <v>0</v>
      </c>
      <c r="AB130">
        <v>0</v>
      </c>
      <c r="AC130">
        <v>1</v>
      </c>
      <c r="AD130">
        <v>1</v>
      </c>
      <c r="AE130">
        <v>20</v>
      </c>
      <c r="AF130">
        <v>14</v>
      </c>
      <c r="AG130">
        <v>9</v>
      </c>
      <c r="AH130">
        <v>7</v>
      </c>
      <c r="AI130">
        <v>11</v>
      </c>
      <c r="AJ130">
        <v>7</v>
      </c>
      <c r="AK130">
        <v>7</v>
      </c>
      <c r="AL130">
        <v>17</v>
      </c>
      <c r="AM130">
        <v>49</v>
      </c>
      <c r="AN130">
        <v>51</v>
      </c>
      <c r="AO130">
        <v>2.23</v>
      </c>
      <c r="AP130">
        <v>1.56</v>
      </c>
      <c r="AQ130">
        <v>1.87</v>
      </c>
      <c r="AR130">
        <v>39</v>
      </c>
      <c r="AS130">
        <v>60</v>
      </c>
      <c r="AT130">
        <v>33</v>
      </c>
      <c r="AU130">
        <v>7</v>
      </c>
      <c r="AV130">
        <v>4</v>
      </c>
      <c r="AW130">
        <v>13</v>
      </c>
      <c r="AX130">
        <v>51</v>
      </c>
      <c r="AY130">
        <v>42</v>
      </c>
      <c r="AZ130">
        <v>78</v>
      </c>
      <c r="BA130">
        <v>8.98</v>
      </c>
      <c r="BB130">
        <v>5.4</v>
      </c>
      <c r="BC130">
        <v>1.96</v>
      </c>
      <c r="BD130">
        <v>3</v>
      </c>
      <c r="BE130">
        <v>4.2</v>
      </c>
      <c r="BF130">
        <v>2.7210884353741527E-2</v>
      </c>
      <c r="BG130">
        <v>0.48299319727891155</v>
      </c>
      <c r="BH130">
        <v>0.30612244897959179</v>
      </c>
      <c r="BI130">
        <v>0.21088435374149656</v>
      </c>
      <c r="BJ130">
        <v>0.48</v>
      </c>
      <c r="BK130">
        <v>1.52</v>
      </c>
      <c r="BL130">
        <v>1.74</v>
      </c>
      <c r="BM130">
        <v>3</v>
      </c>
      <c r="BN130">
        <v>5.5</v>
      </c>
      <c r="BO130">
        <v>1.73</v>
      </c>
      <c r="BP130">
        <v>2</v>
      </c>
      <c r="BQ130" t="s">
        <v>733</v>
      </c>
      <c r="BR130">
        <v>2.5271929824561399</v>
      </c>
      <c r="BS130">
        <v>1.510877192982456</v>
      </c>
      <c r="BT130">
        <v>1.0163157894736841</v>
      </c>
      <c r="BU130">
        <v>0.67350877192982461</v>
      </c>
      <c r="BV130">
        <v>0.4442105263157895</v>
      </c>
      <c r="BW130">
        <v>12.80980392156863</v>
      </c>
      <c r="BX130">
        <v>9.6872549019607845</v>
      </c>
      <c r="BY130">
        <v>5.6491169610129957</v>
      </c>
      <c r="BZ130">
        <v>4.1379540153282237</v>
      </c>
      <c r="CA130">
        <v>7.1606869605556343</v>
      </c>
      <c r="CB130">
        <v>5.5493008866325608</v>
      </c>
      <c r="CC130">
        <v>12.9029029029029</v>
      </c>
      <c r="CD130">
        <v>13.75508842175509</v>
      </c>
      <c r="CE130">
        <v>1.5287356321839081</v>
      </c>
      <c r="CF130">
        <v>1.9664750957854411</v>
      </c>
      <c r="CG130">
        <v>8.8441890166028103E-2</v>
      </c>
      <c r="CH130">
        <v>0.13409961685823751</v>
      </c>
    </row>
    <row r="131" spans="1:86" x14ac:dyDescent="0.45">
      <c r="A131">
        <v>1649988000</v>
      </c>
      <c r="B131" s="5" t="s">
        <v>1689</v>
      </c>
      <c r="C131" t="s">
        <v>64</v>
      </c>
      <c r="D131" t="s">
        <v>65</v>
      </c>
      <c r="E131" t="s">
        <v>677</v>
      </c>
      <c r="F131" t="s">
        <v>699</v>
      </c>
      <c r="G131" t="s">
        <v>65</v>
      </c>
      <c r="H131">
        <v>14</v>
      </c>
      <c r="I131">
        <v>1.61</v>
      </c>
      <c r="J131">
        <v>0.4</v>
      </c>
      <c r="K131">
        <v>1.55</v>
      </c>
      <c r="L131">
        <v>0.72</v>
      </c>
      <c r="M131">
        <v>1</v>
      </c>
      <c r="N131">
        <v>2</v>
      </c>
      <c r="O131">
        <v>3</v>
      </c>
      <c r="P131">
        <v>2</v>
      </c>
      <c r="Q131">
        <v>0</v>
      </c>
      <c r="R131">
        <v>2</v>
      </c>
      <c r="S131">
        <v>51</v>
      </c>
      <c r="T131" t="s">
        <v>1690</v>
      </c>
      <c r="U131">
        <v>7</v>
      </c>
      <c r="V131">
        <v>6</v>
      </c>
      <c r="W131">
        <v>4</v>
      </c>
      <c r="X131">
        <v>1</v>
      </c>
      <c r="Y131">
        <v>3</v>
      </c>
      <c r="Z131">
        <v>0</v>
      </c>
      <c r="AA131">
        <v>2</v>
      </c>
      <c r="AB131">
        <v>3</v>
      </c>
      <c r="AC131">
        <v>1</v>
      </c>
      <c r="AD131">
        <v>2</v>
      </c>
      <c r="AE131">
        <v>12</v>
      </c>
      <c r="AF131">
        <v>8</v>
      </c>
      <c r="AG131">
        <v>3</v>
      </c>
      <c r="AH131">
        <v>2</v>
      </c>
      <c r="AI131">
        <v>9</v>
      </c>
      <c r="AJ131">
        <v>6</v>
      </c>
      <c r="AK131">
        <v>14</v>
      </c>
      <c r="AL131">
        <v>17</v>
      </c>
      <c r="AM131">
        <v>55</v>
      </c>
      <c r="AN131">
        <v>45</v>
      </c>
      <c r="AO131">
        <v>1.4</v>
      </c>
      <c r="AP131">
        <v>0.84</v>
      </c>
      <c r="AQ131">
        <v>2.0499999999999998</v>
      </c>
      <c r="AR131">
        <v>34</v>
      </c>
      <c r="AS131">
        <v>65</v>
      </c>
      <c r="AT131">
        <v>32</v>
      </c>
      <c r="AU131">
        <v>10</v>
      </c>
      <c r="AV131">
        <v>4</v>
      </c>
      <c r="AW131">
        <v>20</v>
      </c>
      <c r="AX131">
        <v>53</v>
      </c>
      <c r="AY131">
        <v>34</v>
      </c>
      <c r="AZ131">
        <v>76</v>
      </c>
      <c r="BA131">
        <v>6.62</v>
      </c>
      <c r="BB131">
        <v>5.2</v>
      </c>
      <c r="BC131">
        <v>1.47</v>
      </c>
      <c r="BD131">
        <v>4</v>
      </c>
      <c r="BE131">
        <v>7</v>
      </c>
      <c r="BF131">
        <v>2.4376417233560099E-2</v>
      </c>
      <c r="BG131">
        <v>0.65589569160997729</v>
      </c>
      <c r="BH131">
        <v>0.2256235827664399</v>
      </c>
      <c r="BI131">
        <v>0.11848072562358275</v>
      </c>
      <c r="BJ131">
        <v>0.66</v>
      </c>
      <c r="BK131">
        <v>0</v>
      </c>
      <c r="BL131">
        <v>2.02</v>
      </c>
      <c r="BM131">
        <v>0</v>
      </c>
      <c r="BN131">
        <v>0</v>
      </c>
      <c r="BO131">
        <v>0</v>
      </c>
      <c r="BP131">
        <v>0</v>
      </c>
      <c r="BQ131" t="s">
        <v>733</v>
      </c>
      <c r="BR131">
        <v>2.9251336898395728</v>
      </c>
      <c r="BS131">
        <v>2.089675030851502</v>
      </c>
      <c r="BT131">
        <v>0.8354586589880707</v>
      </c>
      <c r="BU131">
        <v>0.92472233648704238</v>
      </c>
      <c r="BV131">
        <v>0.35252982311805842</v>
      </c>
      <c r="BW131">
        <v>15.366666666666671</v>
      </c>
      <c r="BX131">
        <v>8.5234848484848484</v>
      </c>
      <c r="BY131">
        <v>6.6873065015479876</v>
      </c>
      <c r="BZ131">
        <v>3.3490712074303399</v>
      </c>
      <c r="CA131">
        <v>8.679360165118684</v>
      </c>
      <c r="CB131">
        <v>5.1744136410545085</v>
      </c>
      <c r="CC131">
        <v>12.62384615384615</v>
      </c>
      <c r="CD131">
        <v>13.844615384615381</v>
      </c>
      <c r="CE131">
        <v>1.369710467706013</v>
      </c>
      <c r="CF131">
        <v>2.0920564216778019</v>
      </c>
      <c r="CG131">
        <v>7.126948775055679E-2</v>
      </c>
      <c r="CH131">
        <v>0.13214550853749071</v>
      </c>
    </row>
    <row r="132" spans="1:86" x14ac:dyDescent="0.45">
      <c r="A132">
        <v>1650506760</v>
      </c>
      <c r="B132" s="5" t="s">
        <v>1711</v>
      </c>
      <c r="C132" t="s">
        <v>64</v>
      </c>
      <c r="D132" t="s">
        <v>65</v>
      </c>
      <c r="E132" t="s">
        <v>704</v>
      </c>
      <c r="F132" t="s">
        <v>677</v>
      </c>
      <c r="G132" t="s">
        <v>678</v>
      </c>
      <c r="H132">
        <v>15</v>
      </c>
      <c r="I132">
        <v>1.81</v>
      </c>
      <c r="J132">
        <v>1.67</v>
      </c>
      <c r="K132">
        <v>1.79</v>
      </c>
      <c r="L132">
        <v>1.68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U132">
        <v>3</v>
      </c>
      <c r="V132">
        <v>3</v>
      </c>
      <c r="W132">
        <v>0</v>
      </c>
      <c r="X132">
        <v>1</v>
      </c>
      <c r="Y132">
        <v>3</v>
      </c>
      <c r="Z132">
        <v>0</v>
      </c>
      <c r="AA132">
        <v>0</v>
      </c>
      <c r="AB132">
        <v>1</v>
      </c>
      <c r="AC132">
        <v>1</v>
      </c>
      <c r="AD132">
        <v>2</v>
      </c>
      <c r="AE132">
        <v>13</v>
      </c>
      <c r="AF132">
        <v>10</v>
      </c>
      <c r="AG132">
        <v>2</v>
      </c>
      <c r="AH132">
        <v>3</v>
      </c>
      <c r="AI132">
        <v>11</v>
      </c>
      <c r="AJ132">
        <v>7</v>
      </c>
      <c r="AK132">
        <v>9</v>
      </c>
      <c r="AL132">
        <v>13</v>
      </c>
      <c r="AM132">
        <v>46</v>
      </c>
      <c r="AN132">
        <v>54</v>
      </c>
      <c r="AO132">
        <v>1.26</v>
      </c>
      <c r="AP132">
        <v>1.2</v>
      </c>
      <c r="AQ132">
        <v>1.97</v>
      </c>
      <c r="AR132">
        <v>35</v>
      </c>
      <c r="AS132">
        <v>60</v>
      </c>
      <c r="AT132">
        <v>27</v>
      </c>
      <c r="AU132">
        <v>12</v>
      </c>
      <c r="AV132">
        <v>6</v>
      </c>
      <c r="AW132">
        <v>18</v>
      </c>
      <c r="AX132">
        <v>67</v>
      </c>
      <c r="AY132">
        <v>27</v>
      </c>
      <c r="AZ132">
        <v>63</v>
      </c>
      <c r="BA132">
        <v>10.67</v>
      </c>
      <c r="BB132">
        <v>4.8600000000000003</v>
      </c>
      <c r="BC132">
        <v>1.98</v>
      </c>
      <c r="BD132">
        <v>3.45</v>
      </c>
      <c r="BE132">
        <v>3.65</v>
      </c>
      <c r="BF132">
        <v>2.2959393417999758E-2</v>
      </c>
      <c r="BG132">
        <v>0.48209111163250534</v>
      </c>
      <c r="BH132">
        <v>0.26689567904576839</v>
      </c>
      <c r="BI132">
        <v>0.25101320932172627</v>
      </c>
      <c r="BJ132">
        <v>0.48</v>
      </c>
      <c r="BK132">
        <v>1.36</v>
      </c>
      <c r="BL132">
        <v>2.25</v>
      </c>
      <c r="BM132">
        <v>3.5</v>
      </c>
      <c r="BN132">
        <v>7</v>
      </c>
      <c r="BO132">
        <v>1.85</v>
      </c>
      <c r="BP132">
        <v>1.85</v>
      </c>
      <c r="BQ132" t="s">
        <v>1255</v>
      </c>
      <c r="BR132">
        <v>2.5271929824561399</v>
      </c>
      <c r="BS132">
        <v>1.510877192982456</v>
      </c>
      <c r="BT132">
        <v>1.0163157894736841</v>
      </c>
      <c r="BU132">
        <v>0.67350877192982461</v>
      </c>
      <c r="BV132">
        <v>0.4442105263157895</v>
      </c>
      <c r="BW132">
        <v>12.80980392156863</v>
      </c>
      <c r="BX132">
        <v>9.6872549019607845</v>
      </c>
      <c r="BY132">
        <v>5.6491169610129957</v>
      </c>
      <c r="BZ132">
        <v>4.1379540153282237</v>
      </c>
      <c r="CA132">
        <v>7.1606869605556343</v>
      </c>
      <c r="CB132">
        <v>5.5493008866325608</v>
      </c>
      <c r="CC132">
        <v>12.9029029029029</v>
      </c>
      <c r="CD132">
        <v>13.75508842175509</v>
      </c>
      <c r="CE132">
        <v>1.5287356321839081</v>
      </c>
      <c r="CF132">
        <v>1.9664750957854411</v>
      </c>
      <c r="CG132">
        <v>8.8441890166028103E-2</v>
      </c>
      <c r="CH132">
        <v>0.13409961685823751</v>
      </c>
    </row>
    <row r="133" spans="1:86" x14ac:dyDescent="0.45">
      <c r="A133">
        <v>1650819600</v>
      </c>
      <c r="B133" s="5" t="s">
        <v>1721</v>
      </c>
      <c r="C133" t="s">
        <v>64</v>
      </c>
      <c r="D133" t="s">
        <v>65</v>
      </c>
      <c r="E133" t="s">
        <v>705</v>
      </c>
      <c r="F133" t="s">
        <v>677</v>
      </c>
      <c r="G133" t="s">
        <v>735</v>
      </c>
      <c r="H133">
        <v>16</v>
      </c>
      <c r="I133">
        <v>1.24</v>
      </c>
      <c r="J133">
        <v>1.63</v>
      </c>
      <c r="K133">
        <v>1.17</v>
      </c>
      <c r="L133">
        <v>1.68</v>
      </c>
      <c r="M133">
        <v>2</v>
      </c>
      <c r="N133">
        <v>4</v>
      </c>
      <c r="O133">
        <v>6</v>
      </c>
      <c r="P133">
        <v>3</v>
      </c>
      <c r="Q133">
        <v>1</v>
      </c>
      <c r="R133">
        <v>2</v>
      </c>
      <c r="S133" t="s">
        <v>1722</v>
      </c>
      <c r="T133" t="s">
        <v>1723</v>
      </c>
      <c r="U133">
        <v>7</v>
      </c>
      <c r="V133">
        <v>5</v>
      </c>
      <c r="W133">
        <v>2</v>
      </c>
      <c r="X133">
        <v>1</v>
      </c>
      <c r="Y133">
        <v>5</v>
      </c>
      <c r="Z133">
        <v>0</v>
      </c>
      <c r="AA133">
        <v>2</v>
      </c>
      <c r="AB133">
        <v>1</v>
      </c>
      <c r="AC133">
        <v>1</v>
      </c>
      <c r="AD133">
        <v>4</v>
      </c>
      <c r="AE133">
        <v>19</v>
      </c>
      <c r="AF133">
        <v>16</v>
      </c>
      <c r="AG133">
        <v>8</v>
      </c>
      <c r="AH133">
        <v>8</v>
      </c>
      <c r="AI133">
        <v>11</v>
      </c>
      <c r="AJ133">
        <v>8</v>
      </c>
      <c r="AK133">
        <v>9</v>
      </c>
      <c r="AL133">
        <v>15</v>
      </c>
      <c r="AM133">
        <v>48</v>
      </c>
      <c r="AN133">
        <v>52</v>
      </c>
      <c r="AO133">
        <v>1.94</v>
      </c>
      <c r="AP133">
        <v>1.84</v>
      </c>
      <c r="AQ133">
        <v>2.4500000000000002</v>
      </c>
      <c r="AR133">
        <v>60</v>
      </c>
      <c r="AS133">
        <v>71</v>
      </c>
      <c r="AT133">
        <v>46</v>
      </c>
      <c r="AU133">
        <v>23</v>
      </c>
      <c r="AV133">
        <v>9</v>
      </c>
      <c r="AW133">
        <v>40</v>
      </c>
      <c r="AX133">
        <v>73</v>
      </c>
      <c r="AY133">
        <v>37</v>
      </c>
      <c r="AZ133">
        <v>62</v>
      </c>
      <c r="BA133">
        <v>9.58</v>
      </c>
      <c r="BB133">
        <v>5.21</v>
      </c>
      <c r="BC133">
        <v>3.09</v>
      </c>
      <c r="BD133">
        <v>3.26</v>
      </c>
      <c r="BE133">
        <v>2.4</v>
      </c>
      <c r="BF133">
        <v>1.5679909464530351E-2</v>
      </c>
      <c r="BG133">
        <v>0.30794468600472535</v>
      </c>
      <c r="BH133">
        <v>0.29106855679313837</v>
      </c>
      <c r="BI133">
        <v>0.40098675720213633</v>
      </c>
      <c r="BJ133">
        <v>0.3</v>
      </c>
      <c r="BK133">
        <v>1.4</v>
      </c>
      <c r="BL133">
        <v>2.2200000000000002</v>
      </c>
      <c r="BM133">
        <v>4.05</v>
      </c>
      <c r="BN133">
        <v>8</v>
      </c>
      <c r="BO133">
        <v>1.9</v>
      </c>
      <c r="BP133">
        <v>1.81</v>
      </c>
      <c r="BQ133" t="s">
        <v>723</v>
      </c>
      <c r="BR133">
        <v>2.5726407816919519</v>
      </c>
      <c r="BS133">
        <v>1.1805091283106199</v>
      </c>
      <c r="BT133">
        <v>1.3921316533813319</v>
      </c>
      <c r="BU133">
        <v>0.5209673269873939</v>
      </c>
      <c r="BV133">
        <v>0.61847182917417032</v>
      </c>
      <c r="BW133">
        <v>11.149200710479571</v>
      </c>
      <c r="BX133">
        <v>11.444049733570161</v>
      </c>
      <c r="BY133">
        <v>4.5257270693512304</v>
      </c>
      <c r="BZ133">
        <v>4.8465324384787474</v>
      </c>
      <c r="CA133">
        <v>6.6234736411283404</v>
      </c>
      <c r="CB133">
        <v>6.5975172950914134</v>
      </c>
      <c r="CC133">
        <v>12.90081154192967</v>
      </c>
      <c r="CD133">
        <v>13.00360685302074</v>
      </c>
      <c r="CE133">
        <v>1.7502145922746779</v>
      </c>
      <c r="CF133">
        <v>1.831402831402831</v>
      </c>
      <c r="CG133">
        <v>9.6525096525096526E-2</v>
      </c>
      <c r="CH133">
        <v>0.1244101244101244</v>
      </c>
    </row>
    <row r="134" spans="1:86" x14ac:dyDescent="0.45">
      <c r="A134">
        <v>1651363200</v>
      </c>
      <c r="B134" s="5" t="s">
        <v>1734</v>
      </c>
      <c r="C134" t="s">
        <v>64</v>
      </c>
      <c r="D134" t="s">
        <v>65</v>
      </c>
      <c r="E134" t="s">
        <v>677</v>
      </c>
      <c r="F134" t="s">
        <v>661</v>
      </c>
      <c r="G134" t="s">
        <v>684</v>
      </c>
      <c r="H134">
        <v>17</v>
      </c>
      <c r="I134">
        <v>1.53</v>
      </c>
      <c r="J134">
        <v>1.5</v>
      </c>
      <c r="K134">
        <v>1.55</v>
      </c>
      <c r="L134">
        <v>1.48</v>
      </c>
      <c r="M134">
        <v>1</v>
      </c>
      <c r="N134">
        <v>1</v>
      </c>
      <c r="O134">
        <v>2</v>
      </c>
      <c r="P134">
        <v>0</v>
      </c>
      <c r="Q134">
        <v>0</v>
      </c>
      <c r="R134">
        <v>0</v>
      </c>
      <c r="S134">
        <v>54</v>
      </c>
      <c r="T134" t="s">
        <v>72</v>
      </c>
      <c r="U134">
        <v>3</v>
      </c>
      <c r="V134">
        <v>2</v>
      </c>
      <c r="W134">
        <v>3</v>
      </c>
      <c r="X134">
        <v>0</v>
      </c>
      <c r="Y134">
        <v>2</v>
      </c>
      <c r="Z134">
        <v>0</v>
      </c>
      <c r="AA134">
        <v>1</v>
      </c>
      <c r="AB134">
        <v>2</v>
      </c>
      <c r="AC134">
        <v>1</v>
      </c>
      <c r="AD134">
        <v>1</v>
      </c>
      <c r="AE134">
        <v>12</v>
      </c>
      <c r="AF134">
        <v>13</v>
      </c>
      <c r="AG134">
        <v>2</v>
      </c>
      <c r="AH134">
        <v>3</v>
      </c>
      <c r="AI134">
        <v>10</v>
      </c>
      <c r="AJ134">
        <v>10</v>
      </c>
      <c r="AK134">
        <v>15</v>
      </c>
      <c r="AL134">
        <v>8</v>
      </c>
      <c r="AM134">
        <v>46</v>
      </c>
      <c r="AN134">
        <v>54</v>
      </c>
      <c r="AO134">
        <v>1.1200000000000001</v>
      </c>
      <c r="AP134">
        <v>1.37</v>
      </c>
      <c r="AQ134">
        <v>2.15</v>
      </c>
      <c r="AR134">
        <v>47</v>
      </c>
      <c r="AS134">
        <v>71</v>
      </c>
      <c r="AT134">
        <v>41</v>
      </c>
      <c r="AU134">
        <v>9</v>
      </c>
      <c r="AV134">
        <v>3</v>
      </c>
      <c r="AW134">
        <v>28</v>
      </c>
      <c r="AX134">
        <v>57</v>
      </c>
      <c r="AY134">
        <v>38</v>
      </c>
      <c r="AZ134">
        <v>84</v>
      </c>
      <c r="BA134">
        <v>8.43</v>
      </c>
      <c r="BB134">
        <v>4.75</v>
      </c>
      <c r="BC134">
        <v>2.6</v>
      </c>
      <c r="BD134">
        <v>2.95</v>
      </c>
      <c r="BE134">
        <v>2.8</v>
      </c>
      <c r="BF134">
        <v>2.6913764201899799E-2</v>
      </c>
      <c r="BG134">
        <v>0.3577016204134848</v>
      </c>
      <c r="BH134">
        <v>0.31206928664555783</v>
      </c>
      <c r="BI134">
        <v>0.33022909294095737</v>
      </c>
      <c r="BJ134">
        <v>0.36</v>
      </c>
      <c r="BK134">
        <v>1.39</v>
      </c>
      <c r="BL134">
        <v>2.2000000000000002</v>
      </c>
      <c r="BM134">
        <v>4</v>
      </c>
      <c r="BN134">
        <v>7.95</v>
      </c>
      <c r="BO134">
        <v>1.88</v>
      </c>
      <c r="BP134">
        <v>1.82</v>
      </c>
      <c r="BQ134" t="s">
        <v>733</v>
      </c>
      <c r="BR134">
        <v>2.5110350525197691</v>
      </c>
      <c r="BS134">
        <v>1.269326094653606</v>
      </c>
      <c r="BT134">
        <v>1.2417089578661631</v>
      </c>
      <c r="BU134">
        <v>0.56586402266288949</v>
      </c>
      <c r="BV134">
        <v>0.55158168083097259</v>
      </c>
      <c r="BW134">
        <v>11.49400826446281</v>
      </c>
      <c r="BX134">
        <v>10.507231404958681</v>
      </c>
      <c r="BY134">
        <v>4.9238790406673623</v>
      </c>
      <c r="BZ134">
        <v>4.6296141814389991</v>
      </c>
      <c r="CA134">
        <v>6.5701292237954476</v>
      </c>
      <c r="CB134">
        <v>5.8776172235196817</v>
      </c>
      <c r="CC134">
        <v>12.798739495798319</v>
      </c>
      <c r="CD134">
        <v>12.98844537815126</v>
      </c>
      <c r="CE134">
        <v>1.604928297313674</v>
      </c>
      <c r="CF134">
        <v>1.791961219955565</v>
      </c>
      <c r="CG134">
        <v>8.887093516461321E-2</v>
      </c>
      <c r="CH134">
        <v>0.11694607150070691</v>
      </c>
    </row>
    <row r="135" spans="1:86" hidden="1" x14ac:dyDescent="0.45">
      <c r="A135">
        <v>1652407500</v>
      </c>
      <c r="B135" t="s">
        <v>1757</v>
      </c>
      <c r="C135" t="s">
        <v>64</v>
      </c>
      <c r="D135" t="s">
        <v>65</v>
      </c>
      <c r="E135" t="s">
        <v>666</v>
      </c>
      <c r="F135" t="s">
        <v>677</v>
      </c>
      <c r="G135" t="s">
        <v>731</v>
      </c>
      <c r="H135" t="s">
        <v>65</v>
      </c>
      <c r="I135">
        <v>1.44</v>
      </c>
      <c r="J135">
        <v>1.6</v>
      </c>
      <c r="K135">
        <v>1.39</v>
      </c>
      <c r="L135">
        <v>1.61</v>
      </c>
      <c r="M135">
        <v>1</v>
      </c>
      <c r="N135">
        <v>2</v>
      </c>
      <c r="O135">
        <v>3</v>
      </c>
      <c r="P135">
        <v>2</v>
      </c>
      <c r="Q135">
        <v>0</v>
      </c>
      <c r="R135">
        <v>2</v>
      </c>
      <c r="S135">
        <v>54</v>
      </c>
      <c r="T135" t="s">
        <v>1758</v>
      </c>
      <c r="U135">
        <v>5</v>
      </c>
      <c r="V135">
        <v>3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12</v>
      </c>
      <c r="AF135">
        <v>9</v>
      </c>
      <c r="AG135">
        <v>6</v>
      </c>
      <c r="AH135">
        <v>6</v>
      </c>
      <c r="AI135">
        <v>6</v>
      </c>
      <c r="AJ135">
        <v>3</v>
      </c>
      <c r="AK135">
        <v>8</v>
      </c>
      <c r="AL135">
        <v>16</v>
      </c>
      <c r="AM135">
        <v>60</v>
      </c>
      <c r="AN135">
        <v>40</v>
      </c>
      <c r="AO135">
        <v>1.38</v>
      </c>
      <c r="AP135">
        <v>1.26</v>
      </c>
      <c r="AQ135">
        <v>2.0699999999999998</v>
      </c>
      <c r="AR135">
        <v>46</v>
      </c>
      <c r="AS135">
        <v>60</v>
      </c>
      <c r="AT135">
        <v>35</v>
      </c>
      <c r="AU135">
        <v>17</v>
      </c>
      <c r="AV135">
        <v>7</v>
      </c>
      <c r="AW135">
        <v>27</v>
      </c>
      <c r="AX135">
        <v>58</v>
      </c>
      <c r="AY135">
        <v>39</v>
      </c>
      <c r="AZ135">
        <v>70</v>
      </c>
      <c r="BA135">
        <v>8.9600000000000009</v>
      </c>
      <c r="BB135">
        <v>5.01</v>
      </c>
      <c r="BC135">
        <v>2.11</v>
      </c>
      <c r="BD135">
        <v>3.37</v>
      </c>
      <c r="BE135">
        <v>2.94</v>
      </c>
      <c r="BF135">
        <v>3.6935202918459531E-2</v>
      </c>
      <c r="BG135">
        <v>0.43699844637064</v>
      </c>
      <c r="BH135">
        <v>0.25980070212605083</v>
      </c>
      <c r="BI135">
        <v>0.30320085150330917</v>
      </c>
      <c r="BJ135">
        <v>0.44</v>
      </c>
      <c r="BK135">
        <v>1.53</v>
      </c>
      <c r="BL135">
        <v>1.88</v>
      </c>
      <c r="BM135">
        <v>3.25</v>
      </c>
      <c r="BN135">
        <v>6.25</v>
      </c>
      <c r="BO135">
        <v>1.8</v>
      </c>
      <c r="BP135">
        <v>1.95</v>
      </c>
      <c r="BQ135" t="s">
        <v>669</v>
      </c>
      <c r="BR135">
        <v>2.4807646356033461</v>
      </c>
      <c r="BS135">
        <v>1.4140979689366791</v>
      </c>
      <c r="BT135">
        <v>1.0666666666666671</v>
      </c>
      <c r="BU135">
        <v>0.62712066905615294</v>
      </c>
      <c r="BV135">
        <v>0.46009557945041818</v>
      </c>
      <c r="BW135">
        <v>12.56969280146722</v>
      </c>
      <c r="BX135">
        <v>9.8695552498853729</v>
      </c>
      <c r="BY135">
        <v>5.2754256787850897</v>
      </c>
      <c r="BZ135">
        <v>4.1279337321675103</v>
      </c>
      <c r="CA135">
        <v>7.2942671226821298</v>
      </c>
      <c r="CB135">
        <v>5.7416215177178627</v>
      </c>
      <c r="CC135">
        <v>12.897246007868549</v>
      </c>
      <c r="CD135">
        <v>13.507058551261281</v>
      </c>
      <c r="CE135">
        <v>1.576522702104098</v>
      </c>
      <c r="CF135">
        <v>1.917165005537099</v>
      </c>
      <c r="CG135">
        <v>8.4385382059800659E-2</v>
      </c>
      <c r="CH135">
        <v>0.1233665559246955</v>
      </c>
    </row>
    <row r="136" spans="1:86" hidden="1" x14ac:dyDescent="0.45">
      <c r="A136">
        <v>1653181200</v>
      </c>
      <c r="B136" t="s">
        <v>1770</v>
      </c>
      <c r="C136" t="s">
        <v>64</v>
      </c>
      <c r="D136" t="s">
        <v>65</v>
      </c>
      <c r="E136" t="s">
        <v>661</v>
      </c>
      <c r="F136" t="s">
        <v>677</v>
      </c>
      <c r="G136" t="s">
        <v>678</v>
      </c>
      <c r="H136" t="s">
        <v>65</v>
      </c>
      <c r="I136">
        <v>1.71</v>
      </c>
      <c r="J136">
        <v>1.65</v>
      </c>
      <c r="K136">
        <v>1.74</v>
      </c>
      <c r="L136">
        <v>1.61</v>
      </c>
      <c r="M136">
        <v>4</v>
      </c>
      <c r="N136">
        <v>2</v>
      </c>
      <c r="O136">
        <v>6</v>
      </c>
      <c r="P136">
        <v>1</v>
      </c>
      <c r="Q136">
        <v>0</v>
      </c>
      <c r="R136">
        <v>1</v>
      </c>
      <c r="S136" t="s">
        <v>1771</v>
      </c>
      <c r="T136" t="s">
        <v>1772</v>
      </c>
      <c r="U136">
        <v>5</v>
      </c>
      <c r="V136">
        <v>2</v>
      </c>
      <c r="W136">
        <v>3</v>
      </c>
      <c r="X136">
        <v>1</v>
      </c>
      <c r="Y136">
        <v>3</v>
      </c>
      <c r="Z136">
        <v>0</v>
      </c>
      <c r="AA136">
        <v>1</v>
      </c>
      <c r="AB136">
        <v>3</v>
      </c>
      <c r="AC136">
        <v>2</v>
      </c>
      <c r="AD136">
        <v>1</v>
      </c>
      <c r="AE136">
        <v>21</v>
      </c>
      <c r="AF136">
        <v>10</v>
      </c>
      <c r="AG136">
        <v>8</v>
      </c>
      <c r="AH136">
        <v>3</v>
      </c>
      <c r="AI136">
        <v>13</v>
      </c>
      <c r="AJ136">
        <v>7</v>
      </c>
      <c r="AK136">
        <v>11</v>
      </c>
      <c r="AL136">
        <v>15</v>
      </c>
      <c r="AM136">
        <v>62</v>
      </c>
      <c r="AN136">
        <v>38</v>
      </c>
      <c r="AO136">
        <v>2.29</v>
      </c>
      <c r="AP136">
        <v>0.99</v>
      </c>
      <c r="AQ136">
        <v>2.25</v>
      </c>
      <c r="AR136">
        <v>45</v>
      </c>
      <c r="AS136">
        <v>71</v>
      </c>
      <c r="AT136">
        <v>40</v>
      </c>
      <c r="AU136">
        <v>11</v>
      </c>
      <c r="AV136">
        <v>6</v>
      </c>
      <c r="AW136">
        <v>26</v>
      </c>
      <c r="AX136">
        <v>63</v>
      </c>
      <c r="AY136">
        <v>40</v>
      </c>
      <c r="AZ136">
        <v>75</v>
      </c>
      <c r="BA136">
        <v>9.7100000000000009</v>
      </c>
      <c r="BB136">
        <v>4.9000000000000004</v>
      </c>
      <c r="BC136">
        <v>1.8</v>
      </c>
      <c r="BD136">
        <v>3.65</v>
      </c>
      <c r="BE136">
        <v>3.85</v>
      </c>
      <c r="BF136">
        <v>2.9756139345180472E-2</v>
      </c>
      <c r="BG136">
        <v>0.52579941621037507</v>
      </c>
      <c r="BH136">
        <v>0.24421646339454553</v>
      </c>
      <c r="BI136">
        <v>0.22998412039507923</v>
      </c>
      <c r="BJ136">
        <v>0.52</v>
      </c>
      <c r="BK136">
        <v>1.33</v>
      </c>
      <c r="BL136">
        <v>1.95</v>
      </c>
      <c r="BM136">
        <v>3.5</v>
      </c>
      <c r="BN136">
        <v>6.65</v>
      </c>
      <c r="BO136">
        <v>1.92</v>
      </c>
      <c r="BP136">
        <v>1.84</v>
      </c>
      <c r="BQ136" t="s">
        <v>715</v>
      </c>
      <c r="BR136">
        <v>2.5967403582378576</v>
      </c>
      <c r="BS136">
        <v>1.625948039373891</v>
      </c>
      <c r="BT136">
        <v>0.97079231886396644</v>
      </c>
      <c r="BU136">
        <v>0.71433182698515174</v>
      </c>
      <c r="BV136">
        <v>0.43011620400258233</v>
      </c>
      <c r="BW136">
        <v>13.39951055368614</v>
      </c>
      <c r="BX136">
        <v>9.4252064851636579</v>
      </c>
      <c r="BY136">
        <v>5.7628422023992618</v>
      </c>
      <c r="BZ136">
        <v>3.9375576745616732</v>
      </c>
      <c r="CA136">
        <v>7.636668351286878</v>
      </c>
      <c r="CB136">
        <v>5.4876488106019847</v>
      </c>
      <c r="CC136">
        <v>12.460420531849101</v>
      </c>
      <c r="CD136">
        <v>13.44897959183673</v>
      </c>
      <c r="CE136">
        <v>1.462202380952381</v>
      </c>
      <c r="CF136">
        <v>2.01547619047619</v>
      </c>
      <c r="CG136">
        <v>7.7380952380952384E-2</v>
      </c>
      <c r="CH136">
        <v>0.13754093480202439</v>
      </c>
    </row>
    <row r="137" spans="1:86" x14ac:dyDescent="0.45">
      <c r="C137">
        <f>SUBTOTAL(103,Table4[status])</f>
        <v>118</v>
      </c>
      <c r="M137">
        <f>SUBTOTAL(109,Table4[home_team_goal_count])</f>
        <v>137</v>
      </c>
      <c r="N137">
        <f>SUBTOTAL(109,Table4[away_team_goal_count])</f>
        <v>103</v>
      </c>
      <c r="O137">
        <f>SUBTOTAL(109,Table4[total_goal_count])</f>
        <v>240</v>
      </c>
      <c r="P137">
        <f>SUBTOTAL(109,Table4[total_goals_at_half_time])</f>
        <v>105</v>
      </c>
      <c r="Q137">
        <f>SUBTOTAL(109,Table4[home_team_goal_count_half_time])</f>
        <v>63</v>
      </c>
      <c r="R137">
        <f>SUBTOTAL(109,Table4[away_team_goal_count_half_time])</f>
        <v>42</v>
      </c>
      <c r="U137">
        <f>SUBTOTAL(103,Table4[home_team_corner_count])</f>
        <v>118</v>
      </c>
      <c r="W137">
        <f>SUBTOTAL(109,Table4[home_team_yellow_cards])</f>
        <v>246</v>
      </c>
      <c r="X137">
        <f>SUBTOTAL(109,Table4[home_team_red_cards])</f>
        <v>18</v>
      </c>
      <c r="Y137">
        <f>SUBTOTAL(109,Table4[away_team_yellow_cards])</f>
        <v>271</v>
      </c>
      <c r="Z137">
        <f>SUBTOTAL(109,Table4[away_team_red_cards])</f>
        <v>19</v>
      </c>
      <c r="AA137">
        <f>SUBTOTAL(109,Table4[home_team_first_half_cards])</f>
        <v>103</v>
      </c>
      <c r="AB137">
        <f>SUBTOTAL(109,Table4[home_team_second_half_cards])</f>
        <v>161</v>
      </c>
      <c r="AC137">
        <f>SUBTOTAL(109,Table4[away_team_first_half_cards])</f>
        <v>117</v>
      </c>
      <c r="AD137">
        <f>SUBTOTAL(109,Table4[away_team_second_half_cards])</f>
        <v>173</v>
      </c>
      <c r="AE137">
        <f>SUBTOTAL(109,Table4[home_team_shots])</f>
        <v>1589</v>
      </c>
      <c r="AF137">
        <f>SUBTOTAL(109,Table4[away_team_shots])</f>
        <v>1336</v>
      </c>
      <c r="AG137">
        <f>SUBTOTAL(109,Table4[home_team_shots_on_target])</f>
        <v>613</v>
      </c>
      <c r="AH137">
        <f>SUBTOTAL(109,Table4[away_team_shots_on_target])</f>
        <v>501</v>
      </c>
      <c r="AI137">
        <f>SUBTOTAL(109,Table4[home_team_shots_off_target])</f>
        <v>976</v>
      </c>
      <c r="AJ137">
        <f>SUBTOTAL(109,Table4[away_team_shots_off_target])</f>
        <v>835</v>
      </c>
      <c r="AK137">
        <f>SUBTOTAL(109,Table4[home_team_fouls])</f>
        <v>1589</v>
      </c>
      <c r="AL137">
        <f>SUBTOTAL(109,Table4[away_team_fouls])</f>
        <v>1595</v>
      </c>
      <c r="AO137">
        <f>SUBTOTAL(109,Table4[team_a_xg])</f>
        <v>157.59</v>
      </c>
      <c r="AP137">
        <f>SUBTOTAL(109,Table4[team_b_xg])</f>
        <v>135.21</v>
      </c>
      <c r="BR137">
        <f>SUBTOTAL(109,Table4[xGoals])</f>
        <v>302.88730807139024</v>
      </c>
      <c r="BS137">
        <f>SUBTOTAL(109,Table4[FTHG])</f>
        <v>172.96578359368263</v>
      </c>
      <c r="BT137">
        <f>SUBTOTAL(109,Table4[FTAG])</f>
        <v>129.92152447770755</v>
      </c>
      <c r="BU137">
        <f>SUBTOTAL(109,Table4[HTHG])</f>
        <v>76.265614441255494</v>
      </c>
      <c r="BV137">
        <f>SUBTOTAL(109,Table4[HTAG])</f>
        <v>56.591087455172378</v>
      </c>
      <c r="BW137">
        <f>SUBTOTAL(109,Table4[HS])</f>
        <v>1483.1037749138623</v>
      </c>
      <c r="BX137">
        <f>SUBTOTAL(109,Table4[AS])</f>
        <v>1176.7600493090415</v>
      </c>
      <c r="BY137">
        <f>SUBTOTAL(109,Table4[HST])</f>
        <v>636.79352125005198</v>
      </c>
      <c r="BZ137">
        <f>SUBTOTAL(109,Table4[AST])</f>
        <v>499.98050475906012</v>
      </c>
      <c r="CA137">
        <f>SUBTOTAL(109,Table4[HSM])</f>
        <v>846.31025366381061</v>
      </c>
      <c r="CB137">
        <f>SUBTOTAL(109,Table4[ASM])</f>
        <v>676.77954454998019</v>
      </c>
      <c r="CC137">
        <f>SUBTOTAL(109,Table4[HF])</f>
        <v>1507.7031386883029</v>
      </c>
      <c r="CD137">
        <f>SUBTOTAL(109,Table4[AF])</f>
        <v>1581.9152522743714</v>
      </c>
      <c r="CE137">
        <f>SUBTOTAL(109,Table4[HY])</f>
        <v>183.25615807877028</v>
      </c>
      <c r="CF137">
        <f>SUBTOTAL(109,Table4[AY])</f>
        <v>225.93758513141745</v>
      </c>
      <c r="CG137">
        <f>SUBTOTAL(109,Table4[HR])</f>
        <v>10.1359771370951</v>
      </c>
      <c r="CH137">
        <f>SUBTOTAL(109,Table4[AR])</f>
        <v>14.669106517498122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B8698-843B-41FD-9F4B-3A3FFFF90E3F}">
  <dimension ref="A1:CH132"/>
  <sheetViews>
    <sheetView topLeftCell="A97" workbookViewId="0">
      <selection activeCell="F132" sqref="F132"/>
    </sheetView>
  </sheetViews>
  <sheetFormatPr defaultRowHeight="14.25" x14ac:dyDescent="0.45"/>
  <sheetData>
    <row r="1" spans="1:8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1799</v>
      </c>
      <c r="BG1" t="s">
        <v>1777</v>
      </c>
      <c r="BH1" t="s">
        <v>1778</v>
      </c>
      <c r="BI1" t="s">
        <v>1779</v>
      </c>
      <c r="BJ1" t="s">
        <v>1800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1782</v>
      </c>
      <c r="BS1" t="s">
        <v>1783</v>
      </c>
      <c r="BT1" t="s">
        <v>1784</v>
      </c>
      <c r="BU1" t="s">
        <v>1785</v>
      </c>
      <c r="BV1" t="s">
        <v>1786</v>
      </c>
      <c r="BW1" t="s">
        <v>1787</v>
      </c>
      <c r="BX1" t="s">
        <v>1788</v>
      </c>
      <c r="BY1" t="s">
        <v>1789</v>
      </c>
      <c r="BZ1" t="s">
        <v>1790</v>
      </c>
      <c r="CA1" t="s">
        <v>1791</v>
      </c>
      <c r="CB1" t="s">
        <v>1792</v>
      </c>
      <c r="CC1" t="s">
        <v>1793</v>
      </c>
      <c r="CD1" t="s">
        <v>1794</v>
      </c>
      <c r="CE1" t="s">
        <v>1795</v>
      </c>
      <c r="CF1" t="s">
        <v>1796</v>
      </c>
      <c r="CG1" t="s">
        <v>1797</v>
      </c>
      <c r="CH1" t="s">
        <v>1798</v>
      </c>
    </row>
    <row r="2" spans="1:86" x14ac:dyDescent="0.45">
      <c r="A2">
        <v>1521410400</v>
      </c>
      <c r="B2" t="s">
        <v>168</v>
      </c>
      <c r="C2" t="s">
        <v>64</v>
      </c>
      <c r="D2" t="s">
        <v>65</v>
      </c>
      <c r="E2" t="s">
        <v>119</v>
      </c>
      <c r="F2" t="s">
        <v>118</v>
      </c>
      <c r="G2" t="s">
        <v>65</v>
      </c>
      <c r="H2">
        <v>5</v>
      </c>
      <c r="I2">
        <v>2</v>
      </c>
      <c r="J2">
        <v>1.5</v>
      </c>
      <c r="K2">
        <v>2.14</v>
      </c>
      <c r="L2">
        <v>0.73</v>
      </c>
      <c r="M2">
        <v>5</v>
      </c>
      <c r="N2">
        <v>1</v>
      </c>
      <c r="O2">
        <v>6</v>
      </c>
      <c r="P2">
        <v>3</v>
      </c>
      <c r="Q2">
        <v>3</v>
      </c>
      <c r="R2">
        <v>0</v>
      </c>
      <c r="S2" t="s">
        <v>169</v>
      </c>
      <c r="T2">
        <v>51</v>
      </c>
      <c r="U2">
        <v>1</v>
      </c>
      <c r="V2">
        <v>7</v>
      </c>
      <c r="W2">
        <v>3</v>
      </c>
      <c r="X2">
        <v>0</v>
      </c>
      <c r="Y2">
        <v>0</v>
      </c>
      <c r="Z2">
        <v>0</v>
      </c>
      <c r="AA2">
        <v>0</v>
      </c>
      <c r="AB2">
        <v>3</v>
      </c>
      <c r="AC2">
        <v>0</v>
      </c>
      <c r="AD2">
        <v>0</v>
      </c>
      <c r="AE2">
        <v>18</v>
      </c>
      <c r="AF2">
        <v>10</v>
      </c>
      <c r="AG2">
        <v>10</v>
      </c>
      <c r="AH2">
        <v>7</v>
      </c>
      <c r="AI2">
        <v>8</v>
      </c>
      <c r="AJ2">
        <v>3</v>
      </c>
      <c r="AK2">
        <v>13</v>
      </c>
      <c r="AL2">
        <v>12</v>
      </c>
      <c r="AM2">
        <v>49</v>
      </c>
      <c r="AN2">
        <v>51</v>
      </c>
      <c r="AO2">
        <v>2.0499999999999998</v>
      </c>
      <c r="AP2">
        <v>1.29</v>
      </c>
      <c r="AQ2">
        <v>3</v>
      </c>
      <c r="AR2">
        <v>50</v>
      </c>
      <c r="AS2">
        <v>75</v>
      </c>
      <c r="AT2">
        <v>75</v>
      </c>
      <c r="AU2">
        <v>50</v>
      </c>
      <c r="AV2">
        <v>25</v>
      </c>
      <c r="AW2">
        <v>75</v>
      </c>
      <c r="AX2">
        <v>75</v>
      </c>
      <c r="AY2">
        <v>50</v>
      </c>
      <c r="AZ2">
        <v>75</v>
      </c>
      <c r="BA2">
        <v>10</v>
      </c>
      <c r="BB2">
        <v>8.5</v>
      </c>
      <c r="BC2">
        <v>1.34</v>
      </c>
      <c r="BD2">
        <v>4.6500000000000004</v>
      </c>
      <c r="BE2">
        <v>7.25</v>
      </c>
      <c r="BF2">
        <v>3.3084484880012255E-2</v>
      </c>
      <c r="BG2">
        <v>0.71318417183640559</v>
      </c>
      <c r="BH2">
        <v>0.18196927856084794</v>
      </c>
      <c r="BI2">
        <v>0.10484654960274636</v>
      </c>
      <c r="BJ2">
        <v>0.72</v>
      </c>
      <c r="BK2">
        <v>1.17</v>
      </c>
      <c r="BL2">
        <v>1.61</v>
      </c>
      <c r="BM2">
        <v>2.5499999999999998</v>
      </c>
      <c r="BN2">
        <v>0</v>
      </c>
      <c r="BO2">
        <v>1.95</v>
      </c>
      <c r="BP2">
        <v>1.83</v>
      </c>
      <c r="BQ2" t="s">
        <v>132</v>
      </c>
      <c r="BR2">
        <v>2.9969924812030078</v>
      </c>
      <c r="BS2">
        <v>2.2436090225563912</v>
      </c>
      <c r="BT2">
        <v>0.75338345864661649</v>
      </c>
      <c r="BU2">
        <v>1.018796992481203</v>
      </c>
      <c r="BV2">
        <v>0.35112781954887218</v>
      </c>
      <c r="BW2">
        <v>16.67069486404834</v>
      </c>
      <c r="BX2">
        <v>8.2024169184290034</v>
      </c>
      <c r="BY2">
        <v>7.274390243902439</v>
      </c>
      <c r="BZ2">
        <v>3.282012195121951</v>
      </c>
      <c r="CA2">
        <v>9.3963046201459015</v>
      </c>
      <c r="CB2">
        <v>4.9204047233070529</v>
      </c>
      <c r="CC2">
        <v>11.79352850539291</v>
      </c>
      <c r="CD2">
        <v>13.348228043143299</v>
      </c>
      <c r="CE2">
        <v>1.2705530642750369</v>
      </c>
      <c r="CF2">
        <v>2.0822122571001489</v>
      </c>
      <c r="CG2">
        <v>5.6801195814648729E-2</v>
      </c>
      <c r="CH2">
        <v>0.12257100149476829</v>
      </c>
    </row>
    <row r="3" spans="1:86" x14ac:dyDescent="0.45">
      <c r="A3">
        <v>1522620000</v>
      </c>
      <c r="B3" t="s">
        <v>185</v>
      </c>
      <c r="C3" t="s">
        <v>64</v>
      </c>
      <c r="D3" t="s">
        <v>65</v>
      </c>
      <c r="E3" t="s">
        <v>119</v>
      </c>
      <c r="F3" t="s">
        <v>143</v>
      </c>
      <c r="G3" t="s">
        <v>65</v>
      </c>
      <c r="H3">
        <v>7</v>
      </c>
      <c r="I3">
        <v>2.33</v>
      </c>
      <c r="J3">
        <v>1.5</v>
      </c>
      <c r="K3">
        <v>2.14</v>
      </c>
      <c r="L3">
        <v>1.41</v>
      </c>
      <c r="M3">
        <v>4</v>
      </c>
      <c r="N3">
        <v>1</v>
      </c>
      <c r="O3">
        <v>5</v>
      </c>
      <c r="P3">
        <v>3</v>
      </c>
      <c r="Q3">
        <v>2</v>
      </c>
      <c r="R3">
        <v>1</v>
      </c>
      <c r="S3" t="s">
        <v>186</v>
      </c>
      <c r="T3">
        <v>24</v>
      </c>
      <c r="U3">
        <v>5</v>
      </c>
      <c r="V3">
        <v>3</v>
      </c>
      <c r="W3">
        <v>5</v>
      </c>
      <c r="X3">
        <v>0</v>
      </c>
      <c r="Y3">
        <v>3</v>
      </c>
      <c r="Z3">
        <v>0</v>
      </c>
      <c r="AA3">
        <v>4</v>
      </c>
      <c r="AB3">
        <v>1</v>
      </c>
      <c r="AC3">
        <v>1</v>
      </c>
      <c r="AD3">
        <v>2</v>
      </c>
      <c r="AE3">
        <v>12</v>
      </c>
      <c r="AF3">
        <v>11</v>
      </c>
      <c r="AG3">
        <v>8</v>
      </c>
      <c r="AH3">
        <v>5</v>
      </c>
      <c r="AI3">
        <v>4</v>
      </c>
      <c r="AJ3">
        <v>6</v>
      </c>
      <c r="AK3">
        <v>14</v>
      </c>
      <c r="AL3">
        <v>15</v>
      </c>
      <c r="AM3">
        <v>56</v>
      </c>
      <c r="AN3">
        <v>44</v>
      </c>
      <c r="AO3">
        <v>1.65</v>
      </c>
      <c r="AP3">
        <v>1.39</v>
      </c>
      <c r="AQ3">
        <v>3.09</v>
      </c>
      <c r="AR3">
        <v>59</v>
      </c>
      <c r="AS3">
        <v>84</v>
      </c>
      <c r="AT3">
        <v>59</v>
      </c>
      <c r="AU3">
        <v>34</v>
      </c>
      <c r="AV3">
        <v>34</v>
      </c>
      <c r="AW3">
        <v>59</v>
      </c>
      <c r="AX3">
        <v>59</v>
      </c>
      <c r="AY3">
        <v>59</v>
      </c>
      <c r="AZ3">
        <v>84</v>
      </c>
      <c r="BA3">
        <v>5.17</v>
      </c>
      <c r="BB3">
        <v>7.17</v>
      </c>
      <c r="BC3">
        <v>1.38</v>
      </c>
      <c r="BD3">
        <v>4.1500000000000004</v>
      </c>
      <c r="BE3">
        <v>7</v>
      </c>
      <c r="BF3">
        <v>3.6152893146083352E-2</v>
      </c>
      <c r="BG3">
        <v>0.68848478801333701</v>
      </c>
      <c r="BH3">
        <v>0.20481096227560336</v>
      </c>
      <c r="BI3">
        <v>0.10670424971105949</v>
      </c>
      <c r="BJ3">
        <v>0.68</v>
      </c>
      <c r="BK3">
        <v>1.27</v>
      </c>
      <c r="BL3">
        <v>1.87</v>
      </c>
      <c r="BM3">
        <v>3.2</v>
      </c>
      <c r="BN3">
        <v>0</v>
      </c>
      <c r="BO3">
        <v>2.2000000000000002</v>
      </c>
      <c r="BP3">
        <v>1.67</v>
      </c>
      <c r="BQ3" t="s">
        <v>132</v>
      </c>
      <c r="BR3">
        <v>2.9107565011820329</v>
      </c>
      <c r="BS3">
        <v>2.1359338061465718</v>
      </c>
      <c r="BT3">
        <v>0.77482269503546097</v>
      </c>
      <c r="BU3">
        <v>0.93380614657210403</v>
      </c>
      <c r="BV3">
        <v>0.33747044917257679</v>
      </c>
      <c r="BW3">
        <v>15.783723522853959</v>
      </c>
      <c r="BX3">
        <v>8.5830546265328866</v>
      </c>
      <c r="BY3">
        <v>6.7338618346545864</v>
      </c>
      <c r="BZ3">
        <v>3.2842582106455271</v>
      </c>
      <c r="CA3">
        <v>9.049861688199373</v>
      </c>
      <c r="CB3">
        <v>5.2987964158873595</v>
      </c>
      <c r="CC3">
        <v>12.362500000000001</v>
      </c>
      <c r="CD3">
        <v>13.904545454545451</v>
      </c>
      <c r="CE3">
        <v>1.353005464480874</v>
      </c>
      <c r="CF3">
        <v>2.0185792349726781</v>
      </c>
      <c r="CG3">
        <v>6.6666666666666666E-2</v>
      </c>
      <c r="CH3">
        <v>0.1213114754098361</v>
      </c>
    </row>
    <row r="4" spans="1:86" x14ac:dyDescent="0.45">
      <c r="A4">
        <v>1523224800</v>
      </c>
      <c r="B4" t="s">
        <v>193</v>
      </c>
      <c r="C4" t="s">
        <v>64</v>
      </c>
      <c r="D4" t="s">
        <v>65</v>
      </c>
      <c r="E4" t="s">
        <v>119</v>
      </c>
      <c r="F4" t="s">
        <v>112</v>
      </c>
      <c r="G4" t="s">
        <v>65</v>
      </c>
      <c r="H4">
        <v>8</v>
      </c>
      <c r="I4">
        <v>2.5</v>
      </c>
      <c r="J4">
        <v>1.75</v>
      </c>
      <c r="K4">
        <v>2.14</v>
      </c>
      <c r="L4">
        <v>1.1299999999999999</v>
      </c>
      <c r="M4">
        <v>3</v>
      </c>
      <c r="N4">
        <v>1</v>
      </c>
      <c r="O4">
        <v>4</v>
      </c>
      <c r="P4">
        <v>3</v>
      </c>
      <c r="Q4">
        <v>2</v>
      </c>
      <c r="R4">
        <v>1</v>
      </c>
      <c r="S4" t="s">
        <v>194</v>
      </c>
      <c r="T4">
        <v>42</v>
      </c>
      <c r="U4">
        <v>3</v>
      </c>
      <c r="V4">
        <v>7</v>
      </c>
      <c r="W4">
        <v>3</v>
      </c>
      <c r="X4">
        <v>0</v>
      </c>
      <c r="Y4">
        <v>4</v>
      </c>
      <c r="Z4">
        <v>0</v>
      </c>
      <c r="AA4">
        <v>1</v>
      </c>
      <c r="AB4">
        <v>2</v>
      </c>
      <c r="AC4">
        <v>2</v>
      </c>
      <c r="AD4">
        <v>2</v>
      </c>
      <c r="AE4">
        <v>12</v>
      </c>
      <c r="AF4">
        <v>9</v>
      </c>
      <c r="AG4">
        <v>5</v>
      </c>
      <c r="AH4">
        <v>7</v>
      </c>
      <c r="AI4">
        <v>7</v>
      </c>
      <c r="AJ4">
        <v>2</v>
      </c>
      <c r="AK4">
        <v>-1</v>
      </c>
      <c r="AL4">
        <v>-1</v>
      </c>
      <c r="AM4">
        <v>48</v>
      </c>
      <c r="AN4">
        <v>52</v>
      </c>
      <c r="AO4">
        <v>1.69</v>
      </c>
      <c r="AP4">
        <v>1.62</v>
      </c>
      <c r="AQ4">
        <v>3.25</v>
      </c>
      <c r="AR4">
        <v>63</v>
      </c>
      <c r="AS4">
        <v>88</v>
      </c>
      <c r="AT4">
        <v>63</v>
      </c>
      <c r="AU4">
        <v>38</v>
      </c>
      <c r="AV4">
        <v>38</v>
      </c>
      <c r="AW4">
        <v>50</v>
      </c>
      <c r="AX4">
        <v>63</v>
      </c>
      <c r="AY4">
        <v>75</v>
      </c>
      <c r="AZ4">
        <v>88</v>
      </c>
      <c r="BA4">
        <v>6.75</v>
      </c>
      <c r="BB4">
        <v>5</v>
      </c>
      <c r="BC4">
        <v>2.2000000000000002</v>
      </c>
      <c r="BD4">
        <v>3.05</v>
      </c>
      <c r="BE4">
        <v>3.2</v>
      </c>
      <c r="BF4">
        <v>3.1638102334823635E-2</v>
      </c>
      <c r="BG4">
        <v>0.42290735221063092</v>
      </c>
      <c r="BH4">
        <v>0.29623075012419281</v>
      </c>
      <c r="BI4">
        <v>0.28086189766517639</v>
      </c>
      <c r="BJ4">
        <v>0.42</v>
      </c>
      <c r="BK4">
        <v>1.33</v>
      </c>
      <c r="BL4">
        <v>2.0499999999999998</v>
      </c>
      <c r="BM4">
        <v>3.7</v>
      </c>
      <c r="BN4">
        <v>0</v>
      </c>
      <c r="BO4">
        <v>1.91</v>
      </c>
      <c r="BP4">
        <v>1.87</v>
      </c>
      <c r="BQ4" t="s">
        <v>132</v>
      </c>
      <c r="BR4">
        <v>2.4884649511978703</v>
      </c>
      <c r="BS4">
        <v>1.396960958296362</v>
      </c>
      <c r="BT4">
        <v>1.091503992901508</v>
      </c>
      <c r="BU4">
        <v>0.60765391014975045</v>
      </c>
      <c r="BV4">
        <v>0.47276760953965608</v>
      </c>
      <c r="BW4">
        <v>12.29504785684561</v>
      </c>
      <c r="BX4">
        <v>10.047232625884311</v>
      </c>
      <c r="BY4">
        <v>5.2917192097519967</v>
      </c>
      <c r="BZ4">
        <v>4.2580916351408158</v>
      </c>
      <c r="CA4">
        <v>7.0033286470936131</v>
      </c>
      <c r="CB4">
        <v>5.789140990743495</v>
      </c>
      <c r="CC4">
        <v>12.77041895895049</v>
      </c>
      <c r="CD4">
        <v>13.411129919593741</v>
      </c>
      <c r="CE4">
        <v>1.556141062018646</v>
      </c>
      <c r="CF4">
        <v>1.9114308877178761</v>
      </c>
      <c r="CG4">
        <v>8.4920956627482766E-2</v>
      </c>
      <c r="CH4">
        <v>0.1323469801378192</v>
      </c>
    </row>
    <row r="5" spans="1:86" x14ac:dyDescent="0.45">
      <c r="A5">
        <v>1524434400</v>
      </c>
      <c r="B5" t="s">
        <v>216</v>
      </c>
      <c r="C5" t="s">
        <v>64</v>
      </c>
      <c r="D5" t="s">
        <v>65</v>
      </c>
      <c r="E5" t="s">
        <v>119</v>
      </c>
      <c r="F5" t="s">
        <v>115</v>
      </c>
      <c r="G5" t="s">
        <v>65</v>
      </c>
      <c r="H5">
        <v>10</v>
      </c>
      <c r="I5">
        <v>2.6</v>
      </c>
      <c r="J5">
        <v>0</v>
      </c>
      <c r="K5">
        <v>2.14</v>
      </c>
      <c r="L5">
        <v>0.91</v>
      </c>
      <c r="M5">
        <v>2</v>
      </c>
      <c r="N5">
        <v>0</v>
      </c>
      <c r="O5">
        <v>2</v>
      </c>
      <c r="P5">
        <v>1</v>
      </c>
      <c r="Q5">
        <v>1</v>
      </c>
      <c r="R5">
        <v>0</v>
      </c>
      <c r="S5" t="s">
        <v>217</v>
      </c>
      <c r="U5">
        <v>5</v>
      </c>
      <c r="V5">
        <v>3</v>
      </c>
      <c r="W5">
        <v>5</v>
      </c>
      <c r="X5">
        <v>0</v>
      </c>
      <c r="Y5">
        <v>2</v>
      </c>
      <c r="Z5">
        <v>0</v>
      </c>
      <c r="AA5">
        <v>2</v>
      </c>
      <c r="AB5">
        <v>3</v>
      </c>
      <c r="AC5">
        <v>2</v>
      </c>
      <c r="AD5">
        <v>0</v>
      </c>
      <c r="AE5">
        <v>6</v>
      </c>
      <c r="AF5">
        <v>11</v>
      </c>
      <c r="AG5">
        <v>3</v>
      </c>
      <c r="AH5">
        <v>5</v>
      </c>
      <c r="AI5">
        <v>3</v>
      </c>
      <c r="AJ5">
        <v>6</v>
      </c>
      <c r="AK5">
        <v>30</v>
      </c>
      <c r="AL5">
        <v>13</v>
      </c>
      <c r="AM5">
        <v>58</v>
      </c>
      <c r="AN5">
        <v>42</v>
      </c>
      <c r="AO5">
        <v>1.03</v>
      </c>
      <c r="AP5">
        <v>1.38</v>
      </c>
      <c r="AQ5">
        <v>4.38</v>
      </c>
      <c r="AR5">
        <v>78</v>
      </c>
      <c r="AS5">
        <v>90</v>
      </c>
      <c r="AT5">
        <v>90</v>
      </c>
      <c r="AU5">
        <v>90</v>
      </c>
      <c r="AV5">
        <v>55</v>
      </c>
      <c r="AW5">
        <v>90</v>
      </c>
      <c r="AX5">
        <v>90</v>
      </c>
      <c r="AY5">
        <v>80</v>
      </c>
      <c r="AZ5">
        <v>90</v>
      </c>
      <c r="BA5">
        <v>8.1999999999999993</v>
      </c>
      <c r="BB5">
        <v>8.3000000000000007</v>
      </c>
      <c r="BC5">
        <v>1.2</v>
      </c>
      <c r="BD5">
        <v>5.75</v>
      </c>
      <c r="BE5">
        <v>10.75</v>
      </c>
      <c r="BF5">
        <v>3.3423210875182553E-2</v>
      </c>
      <c r="BG5">
        <v>0.79991012245815085</v>
      </c>
      <c r="BH5">
        <v>0.14048983260307832</v>
      </c>
      <c r="BI5">
        <v>5.9600044938770934E-2</v>
      </c>
      <c r="BJ5">
        <v>0.8</v>
      </c>
      <c r="BK5">
        <v>1.1599999999999999</v>
      </c>
      <c r="BL5">
        <v>1.56</v>
      </c>
      <c r="BM5">
        <v>2.4</v>
      </c>
      <c r="BN5">
        <v>0</v>
      </c>
      <c r="BO5">
        <v>2.15</v>
      </c>
      <c r="BP5">
        <v>1.67</v>
      </c>
      <c r="BQ5" t="s">
        <v>132</v>
      </c>
      <c r="BR5">
        <v>3.2937336814621405</v>
      </c>
      <c r="BS5">
        <v>2.6631853785900779</v>
      </c>
      <c r="BT5">
        <v>0.63054830287206265</v>
      </c>
      <c r="BU5">
        <v>1.2219321148825071</v>
      </c>
      <c r="BV5">
        <v>0.28328981723237601</v>
      </c>
      <c r="BW5">
        <v>17.784037558685451</v>
      </c>
      <c r="BX5">
        <v>7.288732394366197</v>
      </c>
      <c r="BY5">
        <v>8.1981132075471699</v>
      </c>
      <c r="BZ5">
        <v>2.8844339622641511</v>
      </c>
      <c r="CA5">
        <v>9.5859243511382815</v>
      </c>
      <c r="CB5">
        <v>4.4042984321020455</v>
      </c>
      <c r="CC5">
        <v>10.849642004773269</v>
      </c>
      <c r="CD5">
        <v>12.6563245823389</v>
      </c>
      <c r="CE5">
        <v>1.182669789227166</v>
      </c>
      <c r="CF5">
        <v>1.8922716627634659</v>
      </c>
      <c r="CG5">
        <v>3.7470725995316159E-2</v>
      </c>
      <c r="CH5">
        <v>0.1334894613583138</v>
      </c>
    </row>
    <row r="6" spans="1:86" x14ac:dyDescent="0.45">
      <c r="A6">
        <v>1525481100</v>
      </c>
      <c r="B6" t="s">
        <v>227</v>
      </c>
      <c r="C6" t="s">
        <v>64</v>
      </c>
      <c r="D6" t="s">
        <v>65</v>
      </c>
      <c r="E6" t="s">
        <v>119</v>
      </c>
      <c r="F6" t="s">
        <v>123</v>
      </c>
      <c r="G6" t="s">
        <v>65</v>
      </c>
      <c r="H6">
        <v>12</v>
      </c>
      <c r="I6">
        <v>2.67</v>
      </c>
      <c r="J6">
        <v>1.8</v>
      </c>
      <c r="K6">
        <v>2.14</v>
      </c>
      <c r="L6">
        <v>1.52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T6">
        <v>61</v>
      </c>
      <c r="U6">
        <v>5</v>
      </c>
      <c r="V6">
        <v>1</v>
      </c>
      <c r="W6">
        <v>3</v>
      </c>
      <c r="X6">
        <v>0</v>
      </c>
      <c r="Y6">
        <v>5</v>
      </c>
      <c r="Z6">
        <v>0</v>
      </c>
      <c r="AA6">
        <v>1</v>
      </c>
      <c r="AB6">
        <v>2</v>
      </c>
      <c r="AC6">
        <v>2</v>
      </c>
      <c r="AD6">
        <v>3</v>
      </c>
      <c r="AE6">
        <v>13</v>
      </c>
      <c r="AF6">
        <v>5</v>
      </c>
      <c r="AG6">
        <v>4</v>
      </c>
      <c r="AH6">
        <v>5</v>
      </c>
      <c r="AI6">
        <v>9</v>
      </c>
      <c r="AJ6">
        <v>0</v>
      </c>
      <c r="AK6">
        <v>21</v>
      </c>
      <c r="AL6">
        <v>14</v>
      </c>
      <c r="AM6">
        <v>65</v>
      </c>
      <c r="AN6">
        <v>35</v>
      </c>
      <c r="AO6">
        <v>1.86</v>
      </c>
      <c r="AP6">
        <v>1.07</v>
      </c>
      <c r="AQ6">
        <v>2.94</v>
      </c>
      <c r="AR6">
        <v>64</v>
      </c>
      <c r="AS6">
        <v>72</v>
      </c>
      <c r="AT6">
        <v>64</v>
      </c>
      <c r="AU6">
        <v>34</v>
      </c>
      <c r="AV6">
        <v>25</v>
      </c>
      <c r="AW6">
        <v>44</v>
      </c>
      <c r="AX6">
        <v>72</v>
      </c>
      <c r="AY6">
        <v>45</v>
      </c>
      <c r="AZ6">
        <v>82</v>
      </c>
      <c r="BA6">
        <v>7.3</v>
      </c>
      <c r="BB6">
        <v>8</v>
      </c>
      <c r="BC6">
        <v>1.59</v>
      </c>
      <c r="BD6">
        <v>3.7</v>
      </c>
      <c r="BE6">
        <v>4.95</v>
      </c>
      <c r="BF6">
        <v>3.3740429966845044E-2</v>
      </c>
      <c r="BG6">
        <v>0.59519038764321786</v>
      </c>
      <c r="BH6">
        <v>0.23652984030342519</v>
      </c>
      <c r="BI6">
        <v>0.16827977205335698</v>
      </c>
      <c r="BJ6">
        <v>0.6</v>
      </c>
      <c r="BK6">
        <v>1.31</v>
      </c>
      <c r="BL6">
        <v>2</v>
      </c>
      <c r="BM6">
        <v>3.5</v>
      </c>
      <c r="BN6">
        <v>0</v>
      </c>
      <c r="BO6">
        <v>2.1</v>
      </c>
      <c r="BP6">
        <v>1.71</v>
      </c>
      <c r="BQ6" t="s">
        <v>132</v>
      </c>
      <c r="BR6">
        <v>2.7310090702947849</v>
      </c>
      <c r="BS6">
        <v>1.841836734693878</v>
      </c>
      <c r="BT6">
        <v>0.88917233560090703</v>
      </c>
      <c r="BU6">
        <v>0.804822695035461</v>
      </c>
      <c r="BV6">
        <v>0.38099290780141842</v>
      </c>
      <c r="BW6">
        <v>14.25174825174825</v>
      </c>
      <c r="BX6">
        <v>8.8316683316683324</v>
      </c>
      <c r="BY6">
        <v>6.2901265822784813</v>
      </c>
      <c r="BZ6">
        <v>3.6162025316455702</v>
      </c>
      <c r="CA6">
        <v>7.9616216694697686</v>
      </c>
      <c r="CB6">
        <v>5.2154658000227627</v>
      </c>
      <c r="CC6">
        <v>12.444895886236671</v>
      </c>
      <c r="CD6">
        <v>13.620619603859829</v>
      </c>
      <c r="CE6">
        <v>1.406084017382907</v>
      </c>
      <c r="CF6">
        <v>2.070980202800579</v>
      </c>
      <c r="CG6">
        <v>6.1323032351521013E-2</v>
      </c>
      <c r="CH6">
        <v>0.1313375181071946</v>
      </c>
    </row>
    <row r="7" spans="1:86" x14ac:dyDescent="0.45">
      <c r="A7">
        <v>1526688900</v>
      </c>
      <c r="B7" t="s">
        <v>247</v>
      </c>
      <c r="C7" t="s">
        <v>64</v>
      </c>
      <c r="D7" t="s">
        <v>65</v>
      </c>
      <c r="E7" t="s">
        <v>119</v>
      </c>
      <c r="F7" t="s">
        <v>109</v>
      </c>
      <c r="G7" t="s">
        <v>65</v>
      </c>
      <c r="H7">
        <v>14</v>
      </c>
      <c r="I7">
        <v>2.29</v>
      </c>
      <c r="J7">
        <v>0.33</v>
      </c>
      <c r="K7">
        <v>2.14</v>
      </c>
      <c r="L7">
        <v>0.55000000000000004</v>
      </c>
      <c r="M7">
        <v>0</v>
      </c>
      <c r="N7">
        <v>2</v>
      </c>
      <c r="O7">
        <v>2</v>
      </c>
      <c r="P7">
        <v>1</v>
      </c>
      <c r="Q7">
        <v>0</v>
      </c>
      <c r="R7">
        <v>1</v>
      </c>
      <c r="T7" t="s">
        <v>248</v>
      </c>
      <c r="U7">
        <v>7</v>
      </c>
      <c r="V7">
        <v>1</v>
      </c>
      <c r="W7">
        <v>1</v>
      </c>
      <c r="X7">
        <v>0</v>
      </c>
      <c r="Y7">
        <v>3</v>
      </c>
      <c r="Z7">
        <v>0</v>
      </c>
      <c r="AA7">
        <v>0</v>
      </c>
      <c r="AB7">
        <v>1</v>
      </c>
      <c r="AC7">
        <v>0</v>
      </c>
      <c r="AD7">
        <v>3</v>
      </c>
      <c r="AE7">
        <v>14</v>
      </c>
      <c r="AF7">
        <v>5</v>
      </c>
      <c r="AG7">
        <v>5</v>
      </c>
      <c r="AH7">
        <v>4</v>
      </c>
      <c r="AI7">
        <v>9</v>
      </c>
      <c r="AJ7">
        <v>1</v>
      </c>
      <c r="AK7">
        <v>21</v>
      </c>
      <c r="AL7">
        <v>19</v>
      </c>
      <c r="AM7">
        <v>61</v>
      </c>
      <c r="AN7">
        <v>39</v>
      </c>
      <c r="AO7">
        <v>1.97</v>
      </c>
      <c r="AP7">
        <v>1.01</v>
      </c>
      <c r="AQ7">
        <v>2.98</v>
      </c>
      <c r="AR7">
        <v>70</v>
      </c>
      <c r="AS7">
        <v>86</v>
      </c>
      <c r="AT7">
        <v>54</v>
      </c>
      <c r="AU7">
        <v>37</v>
      </c>
      <c r="AV7">
        <v>22</v>
      </c>
      <c r="AW7">
        <v>45</v>
      </c>
      <c r="AX7">
        <v>77</v>
      </c>
      <c r="AY7">
        <v>38</v>
      </c>
      <c r="AZ7">
        <v>77</v>
      </c>
      <c r="BA7">
        <v>7.54</v>
      </c>
      <c r="BB7">
        <v>5.53</v>
      </c>
      <c r="BC7">
        <v>1.22</v>
      </c>
      <c r="BD7">
        <v>5.15</v>
      </c>
      <c r="BE7">
        <v>12.5</v>
      </c>
      <c r="BF7">
        <v>3.1282296143031463E-2</v>
      </c>
      <c r="BG7">
        <v>0.78838983500450954</v>
      </c>
      <c r="BH7">
        <v>0.16289246113852193</v>
      </c>
      <c r="BI7">
        <v>4.8717703856968539E-2</v>
      </c>
      <c r="BJ7">
        <v>0.78</v>
      </c>
      <c r="BK7">
        <v>1.19</v>
      </c>
      <c r="BL7">
        <v>1.65</v>
      </c>
      <c r="BM7">
        <v>2.65</v>
      </c>
      <c r="BN7">
        <v>0</v>
      </c>
      <c r="BO7">
        <v>2.25</v>
      </c>
      <c r="BP7">
        <v>1.62</v>
      </c>
      <c r="BQ7" t="s">
        <v>132</v>
      </c>
      <c r="BR7">
        <v>3.1537622682660857</v>
      </c>
      <c r="BS7">
        <v>2.5027262813522362</v>
      </c>
      <c r="BT7">
        <v>0.65103598691384956</v>
      </c>
      <c r="BU7">
        <v>1.1341330425299889</v>
      </c>
      <c r="BV7">
        <v>0.28789531079607422</v>
      </c>
      <c r="BW7">
        <v>17.435665914221222</v>
      </c>
      <c r="BX7">
        <v>7.6794582392776523</v>
      </c>
      <c r="BY7">
        <v>7.8283752860411902</v>
      </c>
      <c r="BZ7">
        <v>3.0457665903890159</v>
      </c>
      <c r="CA7">
        <v>9.6072906281800314</v>
      </c>
      <c r="CB7">
        <v>4.6336916488886359</v>
      </c>
      <c r="CC7">
        <v>11.490867579908681</v>
      </c>
      <c r="CD7">
        <v>13.299086757990869</v>
      </c>
      <c r="CE7">
        <v>1.213004484304933</v>
      </c>
      <c r="CF7">
        <v>1.928251121076233</v>
      </c>
      <c r="CG7">
        <v>3.811659192825112E-2</v>
      </c>
      <c r="CH7">
        <v>0.11659192825112109</v>
      </c>
    </row>
    <row r="8" spans="1:86" x14ac:dyDescent="0.45">
      <c r="A8">
        <v>1528668000</v>
      </c>
      <c r="B8" t="s">
        <v>286</v>
      </c>
      <c r="C8" t="s">
        <v>64</v>
      </c>
      <c r="D8" t="s">
        <v>65</v>
      </c>
      <c r="E8" t="s">
        <v>119</v>
      </c>
      <c r="F8" t="s">
        <v>127</v>
      </c>
      <c r="G8" t="s">
        <v>65</v>
      </c>
      <c r="H8">
        <v>17</v>
      </c>
      <c r="I8">
        <v>2</v>
      </c>
      <c r="J8">
        <v>0.88</v>
      </c>
      <c r="K8">
        <v>2.14</v>
      </c>
      <c r="L8">
        <v>1.27</v>
      </c>
      <c r="M8">
        <v>1</v>
      </c>
      <c r="N8">
        <v>1</v>
      </c>
      <c r="O8">
        <v>2</v>
      </c>
      <c r="P8">
        <v>1</v>
      </c>
      <c r="Q8">
        <v>1</v>
      </c>
      <c r="R8">
        <v>0</v>
      </c>
      <c r="S8">
        <v>16</v>
      </c>
      <c r="T8">
        <v>81</v>
      </c>
      <c r="U8">
        <v>10</v>
      </c>
      <c r="V8">
        <v>5</v>
      </c>
      <c r="W8">
        <v>2</v>
      </c>
      <c r="X8">
        <v>0</v>
      </c>
      <c r="Y8">
        <v>0</v>
      </c>
      <c r="Z8">
        <v>0</v>
      </c>
      <c r="AA8">
        <v>1</v>
      </c>
      <c r="AB8">
        <v>1</v>
      </c>
      <c r="AC8">
        <v>0</v>
      </c>
      <c r="AD8">
        <v>0</v>
      </c>
      <c r="AE8">
        <v>13</v>
      </c>
      <c r="AF8">
        <v>5</v>
      </c>
      <c r="AG8">
        <v>6</v>
      </c>
      <c r="AH8">
        <v>2</v>
      </c>
      <c r="AI8">
        <v>7</v>
      </c>
      <c r="AJ8">
        <v>3</v>
      </c>
      <c r="AK8">
        <v>19</v>
      </c>
      <c r="AL8">
        <v>19</v>
      </c>
      <c r="AM8">
        <v>58</v>
      </c>
      <c r="AN8">
        <v>42</v>
      </c>
      <c r="AO8">
        <v>1.87</v>
      </c>
      <c r="AP8">
        <v>1.06</v>
      </c>
      <c r="AQ8">
        <v>2.5099999999999998</v>
      </c>
      <c r="AR8">
        <v>50</v>
      </c>
      <c r="AS8">
        <v>69</v>
      </c>
      <c r="AT8">
        <v>32</v>
      </c>
      <c r="AU8">
        <v>32</v>
      </c>
      <c r="AV8">
        <v>19</v>
      </c>
      <c r="AW8">
        <v>32</v>
      </c>
      <c r="AX8">
        <v>57</v>
      </c>
      <c r="AY8">
        <v>38</v>
      </c>
      <c r="AZ8">
        <v>94</v>
      </c>
      <c r="BA8">
        <v>8.01</v>
      </c>
      <c r="BB8">
        <v>6</v>
      </c>
      <c r="BC8">
        <v>1.34</v>
      </c>
      <c r="BD8">
        <v>4.3</v>
      </c>
      <c r="BE8">
        <v>8.25</v>
      </c>
      <c r="BF8">
        <v>3.3346305821140877E-2</v>
      </c>
      <c r="BG8">
        <v>0.712922350895277</v>
      </c>
      <c r="BH8">
        <v>0.19921183371374285</v>
      </c>
      <c r="BI8">
        <v>8.7865815390980345E-2</v>
      </c>
      <c r="BJ8">
        <v>0.72</v>
      </c>
      <c r="BK8">
        <v>1.29</v>
      </c>
      <c r="BL8">
        <v>1.95</v>
      </c>
      <c r="BM8">
        <v>3.4</v>
      </c>
      <c r="BN8">
        <v>0</v>
      </c>
      <c r="BO8">
        <v>2.4</v>
      </c>
      <c r="BP8">
        <v>1.56</v>
      </c>
      <c r="BQ8" t="s">
        <v>132</v>
      </c>
      <c r="BR8">
        <v>2.9969924812030078</v>
      </c>
      <c r="BS8">
        <v>2.2436090225563912</v>
      </c>
      <c r="BT8">
        <v>0.75338345864661649</v>
      </c>
      <c r="BU8">
        <v>1.018796992481203</v>
      </c>
      <c r="BV8">
        <v>0.35112781954887218</v>
      </c>
      <c r="BW8">
        <v>16.67069486404834</v>
      </c>
      <c r="BX8">
        <v>8.2024169184290034</v>
      </c>
      <c r="BY8">
        <v>7.274390243902439</v>
      </c>
      <c r="BZ8">
        <v>3.282012195121951</v>
      </c>
      <c r="CA8">
        <v>9.3963046201459015</v>
      </c>
      <c r="CB8">
        <v>4.9204047233070529</v>
      </c>
      <c r="CC8">
        <v>11.79352850539291</v>
      </c>
      <c r="CD8">
        <v>13.348228043143299</v>
      </c>
      <c r="CE8">
        <v>1.2705530642750369</v>
      </c>
      <c r="CF8">
        <v>2.0822122571001489</v>
      </c>
      <c r="CG8">
        <v>5.6801195814648729E-2</v>
      </c>
      <c r="CH8">
        <v>0.12257100149476829</v>
      </c>
    </row>
    <row r="9" spans="1:86" x14ac:dyDescent="0.45">
      <c r="A9">
        <v>1529879400</v>
      </c>
      <c r="B9" t="s">
        <v>307</v>
      </c>
      <c r="C9" t="s">
        <v>64</v>
      </c>
      <c r="D9" t="s">
        <v>65</v>
      </c>
      <c r="E9" t="s">
        <v>119</v>
      </c>
      <c r="F9" t="s">
        <v>122</v>
      </c>
      <c r="G9" t="s">
        <v>65</v>
      </c>
      <c r="H9">
        <v>19</v>
      </c>
      <c r="I9">
        <v>1.89</v>
      </c>
      <c r="J9">
        <v>0.78</v>
      </c>
      <c r="K9">
        <v>2.14</v>
      </c>
      <c r="L9">
        <v>1</v>
      </c>
      <c r="M9">
        <v>5</v>
      </c>
      <c r="N9">
        <v>1</v>
      </c>
      <c r="O9">
        <v>6</v>
      </c>
      <c r="P9">
        <v>4</v>
      </c>
      <c r="Q9">
        <v>3</v>
      </c>
      <c r="R9">
        <v>1</v>
      </c>
      <c r="S9" t="s">
        <v>308</v>
      </c>
      <c r="T9">
        <v>35</v>
      </c>
      <c r="U9">
        <v>7</v>
      </c>
      <c r="V9">
        <v>3</v>
      </c>
      <c r="W9">
        <v>2</v>
      </c>
      <c r="X9">
        <v>0</v>
      </c>
      <c r="Y9">
        <v>2</v>
      </c>
      <c r="Z9">
        <v>0</v>
      </c>
      <c r="AA9">
        <v>2</v>
      </c>
      <c r="AB9">
        <v>0</v>
      </c>
      <c r="AC9">
        <v>0</v>
      </c>
      <c r="AD9">
        <v>2</v>
      </c>
      <c r="AE9">
        <v>14</v>
      </c>
      <c r="AF9">
        <v>10</v>
      </c>
      <c r="AG9">
        <v>9</v>
      </c>
      <c r="AH9">
        <v>6</v>
      </c>
      <c r="AI9">
        <v>5</v>
      </c>
      <c r="AJ9">
        <v>4</v>
      </c>
      <c r="AK9">
        <v>12</v>
      </c>
      <c r="AL9">
        <v>17</v>
      </c>
      <c r="AM9">
        <v>55</v>
      </c>
      <c r="AN9">
        <v>45</v>
      </c>
      <c r="AO9">
        <v>1.92</v>
      </c>
      <c r="AP9">
        <v>1.43</v>
      </c>
      <c r="AQ9">
        <v>2.78</v>
      </c>
      <c r="AR9">
        <v>56</v>
      </c>
      <c r="AS9">
        <v>73</v>
      </c>
      <c r="AT9">
        <v>56</v>
      </c>
      <c r="AU9">
        <v>33</v>
      </c>
      <c r="AV9">
        <v>22</v>
      </c>
      <c r="AW9">
        <v>33</v>
      </c>
      <c r="AX9">
        <v>78</v>
      </c>
      <c r="AY9">
        <v>39</v>
      </c>
      <c r="AZ9">
        <v>84</v>
      </c>
      <c r="BA9">
        <v>7.89</v>
      </c>
      <c r="BB9">
        <v>6.22</v>
      </c>
      <c r="BC9">
        <v>1.35</v>
      </c>
      <c r="BD9">
        <v>4.55</v>
      </c>
      <c r="BE9">
        <v>6.85</v>
      </c>
      <c r="BF9">
        <v>3.5502120660271475E-2</v>
      </c>
      <c r="BG9">
        <v>0.70523862008046923</v>
      </c>
      <c r="BH9">
        <v>0.1842780991199483</v>
      </c>
      <c r="BI9">
        <v>0.11048328079958256</v>
      </c>
      <c r="BJ9">
        <v>0.7</v>
      </c>
      <c r="BK9">
        <v>1.23</v>
      </c>
      <c r="BL9">
        <v>1.77</v>
      </c>
      <c r="BM9">
        <v>2.9</v>
      </c>
      <c r="BN9">
        <v>0</v>
      </c>
      <c r="BO9">
        <v>2.0499999999999998</v>
      </c>
      <c r="BP9">
        <v>1.74</v>
      </c>
      <c r="BQ9" t="s">
        <v>132</v>
      </c>
      <c r="BR9">
        <v>2.9925826028320968</v>
      </c>
      <c r="BS9">
        <v>2.224544841537424</v>
      </c>
      <c r="BT9">
        <v>0.76803776129467294</v>
      </c>
      <c r="BU9">
        <v>0.96561024949426832</v>
      </c>
      <c r="BV9">
        <v>0.34187457855697911</v>
      </c>
      <c r="BW9">
        <v>16.100000000000001</v>
      </c>
      <c r="BX9">
        <v>8.3493506493506491</v>
      </c>
      <c r="BY9">
        <v>7.2678100263852254</v>
      </c>
      <c r="BZ9">
        <v>3.2770448548812658</v>
      </c>
      <c r="CA9">
        <v>8.832189973614776</v>
      </c>
      <c r="CB9">
        <v>5.0723057944693828</v>
      </c>
      <c r="CC9">
        <v>11.95872170439414</v>
      </c>
      <c r="CD9">
        <v>13.450066577896139</v>
      </c>
      <c r="CE9">
        <v>1.301526717557252</v>
      </c>
      <c r="CF9">
        <v>1.9796437659033079</v>
      </c>
      <c r="CG9">
        <v>5.3435114503816793E-2</v>
      </c>
      <c r="CH9">
        <v>0.1183206106870229</v>
      </c>
    </row>
    <row r="10" spans="1:86" x14ac:dyDescent="0.45">
      <c r="A10">
        <v>1531089000</v>
      </c>
      <c r="B10" t="s">
        <v>327</v>
      </c>
      <c r="C10" t="s">
        <v>64</v>
      </c>
      <c r="D10" t="s">
        <v>65</v>
      </c>
      <c r="E10" t="s">
        <v>119</v>
      </c>
      <c r="F10" t="s">
        <v>159</v>
      </c>
      <c r="G10" t="s">
        <v>65</v>
      </c>
      <c r="H10">
        <v>21</v>
      </c>
      <c r="I10">
        <v>2</v>
      </c>
      <c r="J10">
        <v>0.4</v>
      </c>
      <c r="K10">
        <v>2.14</v>
      </c>
      <c r="L10">
        <v>0.86</v>
      </c>
      <c r="M10">
        <v>2</v>
      </c>
      <c r="N10">
        <v>0</v>
      </c>
      <c r="O10">
        <v>2</v>
      </c>
      <c r="P10">
        <v>0</v>
      </c>
      <c r="Q10">
        <v>0</v>
      </c>
      <c r="R10">
        <v>0</v>
      </c>
      <c r="S10" t="s">
        <v>328</v>
      </c>
      <c r="U10">
        <v>5</v>
      </c>
      <c r="V10">
        <v>4</v>
      </c>
      <c r="W10">
        <v>2</v>
      </c>
      <c r="X10">
        <v>0</v>
      </c>
      <c r="Y10">
        <v>2</v>
      </c>
      <c r="Z10">
        <v>0</v>
      </c>
      <c r="AA10">
        <v>2</v>
      </c>
      <c r="AB10">
        <v>0</v>
      </c>
      <c r="AC10">
        <v>1</v>
      </c>
      <c r="AD10">
        <v>1</v>
      </c>
      <c r="AE10">
        <v>8</v>
      </c>
      <c r="AF10">
        <v>4</v>
      </c>
      <c r="AG10">
        <v>5</v>
      </c>
      <c r="AH10">
        <v>2</v>
      </c>
      <c r="AI10">
        <v>3</v>
      </c>
      <c r="AJ10">
        <v>2</v>
      </c>
      <c r="AK10">
        <v>13</v>
      </c>
      <c r="AL10">
        <v>25</v>
      </c>
      <c r="AM10">
        <v>52</v>
      </c>
      <c r="AN10">
        <v>48</v>
      </c>
      <c r="AO10">
        <v>1.47</v>
      </c>
      <c r="AP10">
        <v>1.05</v>
      </c>
      <c r="AQ10">
        <v>3.1</v>
      </c>
      <c r="AR10">
        <v>55</v>
      </c>
      <c r="AS10">
        <v>85</v>
      </c>
      <c r="AT10">
        <v>55</v>
      </c>
      <c r="AU10">
        <v>45</v>
      </c>
      <c r="AV10">
        <v>25</v>
      </c>
      <c r="AW10">
        <v>40</v>
      </c>
      <c r="AX10">
        <v>70</v>
      </c>
      <c r="AY10">
        <v>55</v>
      </c>
      <c r="AZ10">
        <v>90</v>
      </c>
      <c r="BA10">
        <v>8.6999999999999993</v>
      </c>
      <c r="BB10">
        <v>6.2</v>
      </c>
      <c r="BC10">
        <v>1.18</v>
      </c>
      <c r="BD10">
        <v>5.85</v>
      </c>
      <c r="BE10">
        <v>12.5</v>
      </c>
      <c r="BF10">
        <v>3.2799266019605033E-2</v>
      </c>
      <c r="BG10">
        <v>0.81465836109903911</v>
      </c>
      <c r="BH10">
        <v>0.13814090492056591</v>
      </c>
      <c r="BI10">
        <v>4.7200733980394968E-2</v>
      </c>
      <c r="BJ10">
        <v>0.82</v>
      </c>
      <c r="BK10">
        <v>1.1299999999999999</v>
      </c>
      <c r="BL10">
        <v>1.47</v>
      </c>
      <c r="BM10">
        <v>2.2000000000000002</v>
      </c>
      <c r="BN10">
        <v>0</v>
      </c>
      <c r="BO10">
        <v>2.0499999999999998</v>
      </c>
      <c r="BP10">
        <v>1.77</v>
      </c>
      <c r="BQ10" t="s">
        <v>132</v>
      </c>
      <c r="BR10">
        <v>3.3613053613053614</v>
      </c>
      <c r="BS10">
        <v>2.7599067599067602</v>
      </c>
      <c r="BT10">
        <v>0.60139860139860135</v>
      </c>
      <c r="BU10">
        <v>1.2529137529137531</v>
      </c>
      <c r="BV10">
        <v>0.25757575757575762</v>
      </c>
      <c r="BW10">
        <v>18.014018691588781</v>
      </c>
      <c r="BX10">
        <v>7.2266355140186924</v>
      </c>
      <c r="BY10">
        <v>8.040094339622641</v>
      </c>
      <c r="BZ10">
        <v>2.7216981132075468</v>
      </c>
      <c r="CA10">
        <v>9.97392435196614</v>
      </c>
      <c r="CB10">
        <v>4.504937400811146</v>
      </c>
      <c r="CC10">
        <v>11.519323671497579</v>
      </c>
      <c r="CD10">
        <v>12.93236714975845</v>
      </c>
      <c r="CE10">
        <v>1.069767441860465</v>
      </c>
      <c r="CF10">
        <v>1.8767441860465119</v>
      </c>
      <c r="CG10">
        <v>4.6511627906976737E-2</v>
      </c>
      <c r="CH10">
        <v>0.1372093023255814</v>
      </c>
    </row>
    <row r="11" spans="1:86" x14ac:dyDescent="0.45">
      <c r="A11">
        <v>1532298600</v>
      </c>
      <c r="B11" t="s">
        <v>348</v>
      </c>
      <c r="C11" t="s">
        <v>64</v>
      </c>
      <c r="D11" t="s">
        <v>65</v>
      </c>
      <c r="E11" t="s">
        <v>119</v>
      </c>
      <c r="F11" t="s">
        <v>118</v>
      </c>
      <c r="G11" t="s">
        <v>65</v>
      </c>
      <c r="H11">
        <v>1</v>
      </c>
      <c r="I11">
        <v>2.09</v>
      </c>
      <c r="J11">
        <v>0.82</v>
      </c>
      <c r="K11">
        <v>2.14</v>
      </c>
      <c r="L11">
        <v>0.73</v>
      </c>
      <c r="M11">
        <v>3</v>
      </c>
      <c r="N11">
        <v>1</v>
      </c>
      <c r="O11">
        <v>4</v>
      </c>
      <c r="P11">
        <v>0</v>
      </c>
      <c r="Q11">
        <v>0</v>
      </c>
      <c r="R11">
        <v>0</v>
      </c>
      <c r="S11" t="s">
        <v>349</v>
      </c>
      <c r="T11">
        <v>86</v>
      </c>
      <c r="U11">
        <v>5</v>
      </c>
      <c r="V11">
        <v>4</v>
      </c>
      <c r="W11">
        <v>3</v>
      </c>
      <c r="X11">
        <v>0</v>
      </c>
      <c r="Y11">
        <v>3</v>
      </c>
      <c r="Z11">
        <v>0</v>
      </c>
      <c r="AA11">
        <v>0</v>
      </c>
      <c r="AB11">
        <v>3</v>
      </c>
      <c r="AC11">
        <v>3</v>
      </c>
      <c r="AD11">
        <v>0</v>
      </c>
      <c r="AE11">
        <v>15</v>
      </c>
      <c r="AF11">
        <v>6</v>
      </c>
      <c r="AG11">
        <v>8</v>
      </c>
      <c r="AH11">
        <v>5</v>
      </c>
      <c r="AI11">
        <v>7</v>
      </c>
      <c r="AJ11">
        <v>1</v>
      </c>
      <c r="AK11">
        <v>19</v>
      </c>
      <c r="AL11">
        <v>25</v>
      </c>
      <c r="AM11">
        <v>62</v>
      </c>
      <c r="AN11">
        <v>38</v>
      </c>
      <c r="AO11">
        <v>2.19</v>
      </c>
      <c r="AP11">
        <v>1.3</v>
      </c>
      <c r="AQ11">
        <v>2.82</v>
      </c>
      <c r="AR11">
        <v>50</v>
      </c>
      <c r="AS11">
        <v>73</v>
      </c>
      <c r="AT11">
        <v>45</v>
      </c>
      <c r="AU11">
        <v>36</v>
      </c>
      <c r="AV11">
        <v>23</v>
      </c>
      <c r="AW11">
        <v>41</v>
      </c>
      <c r="AX11">
        <v>73</v>
      </c>
      <c r="AY11">
        <v>36</v>
      </c>
      <c r="AZ11">
        <v>87</v>
      </c>
      <c r="BA11">
        <v>11.45</v>
      </c>
      <c r="BB11">
        <v>5.64</v>
      </c>
      <c r="BC11">
        <v>1.31</v>
      </c>
      <c r="BD11">
        <v>5.15</v>
      </c>
      <c r="BE11">
        <v>7.25</v>
      </c>
      <c r="BF11">
        <v>3.1821523463422041E-2</v>
      </c>
      <c r="BG11">
        <v>0.7315372551625321</v>
      </c>
      <c r="BH11">
        <v>0.16235323381813135</v>
      </c>
      <c r="BI11">
        <v>0.10610951101933658</v>
      </c>
      <c r="BJ11">
        <v>0.74</v>
      </c>
      <c r="BK11">
        <v>1.17</v>
      </c>
      <c r="BL11">
        <v>1.57</v>
      </c>
      <c r="BM11">
        <v>2.4500000000000002</v>
      </c>
      <c r="BN11">
        <v>0</v>
      </c>
      <c r="BO11">
        <v>1.91</v>
      </c>
      <c r="BP11">
        <v>1.83</v>
      </c>
      <c r="BQ11" t="s">
        <v>132</v>
      </c>
      <c r="BR11">
        <v>3.0158856235107225</v>
      </c>
      <c r="BS11">
        <v>2.330420969023034</v>
      </c>
      <c r="BT11">
        <v>0.68546465448768867</v>
      </c>
      <c r="BU11">
        <v>1.0381254964257349</v>
      </c>
      <c r="BV11">
        <v>0.28594122319301041</v>
      </c>
      <c r="BW11">
        <v>17.085483870967739</v>
      </c>
      <c r="BX11">
        <v>7.9661290322580642</v>
      </c>
      <c r="BY11">
        <v>7.6496710526315788</v>
      </c>
      <c r="BZ11">
        <v>3.0904605263157889</v>
      </c>
      <c r="CA11">
        <v>9.43581281833616</v>
      </c>
      <c r="CB11">
        <v>4.8756685059422757</v>
      </c>
      <c r="CC11">
        <v>11.915309446254071</v>
      </c>
      <c r="CD11">
        <v>13.643322475570031</v>
      </c>
      <c r="CE11">
        <v>1.2971246006389781</v>
      </c>
      <c r="CF11">
        <v>2.0255591054313098</v>
      </c>
      <c r="CG11">
        <v>5.5910543130990413E-2</v>
      </c>
      <c r="CH11">
        <v>0.11501597444089461</v>
      </c>
    </row>
    <row r="12" spans="1:86" x14ac:dyDescent="0.45">
      <c r="A12">
        <v>1533508200</v>
      </c>
      <c r="B12" t="s">
        <v>368</v>
      </c>
      <c r="C12" t="s">
        <v>64</v>
      </c>
      <c r="D12" t="s">
        <v>65</v>
      </c>
      <c r="E12" t="s">
        <v>119</v>
      </c>
      <c r="F12" t="s">
        <v>114</v>
      </c>
      <c r="G12" t="s">
        <v>65</v>
      </c>
      <c r="H12">
        <v>3</v>
      </c>
      <c r="I12">
        <v>2.17</v>
      </c>
      <c r="J12">
        <v>1.17</v>
      </c>
      <c r="K12">
        <v>2.14</v>
      </c>
      <c r="L12">
        <v>1.36</v>
      </c>
      <c r="M12">
        <v>2</v>
      </c>
      <c r="N12">
        <v>0</v>
      </c>
      <c r="O12">
        <v>2</v>
      </c>
      <c r="P12">
        <v>1</v>
      </c>
      <c r="Q12">
        <v>1</v>
      </c>
      <c r="R12">
        <v>0</v>
      </c>
      <c r="S12" t="s">
        <v>369</v>
      </c>
      <c r="U12">
        <v>5</v>
      </c>
      <c r="V12">
        <v>4</v>
      </c>
      <c r="W12">
        <v>2</v>
      </c>
      <c r="X12">
        <v>0</v>
      </c>
      <c r="Y12">
        <v>1</v>
      </c>
      <c r="Z12">
        <v>0</v>
      </c>
      <c r="AA12">
        <v>2</v>
      </c>
      <c r="AB12">
        <v>0</v>
      </c>
      <c r="AC12">
        <v>1</v>
      </c>
      <c r="AD12">
        <v>0</v>
      </c>
      <c r="AE12">
        <v>11</v>
      </c>
      <c r="AF12">
        <v>14</v>
      </c>
      <c r="AG12">
        <v>4</v>
      </c>
      <c r="AH12">
        <v>6</v>
      </c>
      <c r="AI12">
        <v>7</v>
      </c>
      <c r="AJ12">
        <v>8</v>
      </c>
      <c r="AK12">
        <v>14</v>
      </c>
      <c r="AL12">
        <v>25</v>
      </c>
      <c r="AM12">
        <v>52</v>
      </c>
      <c r="AN12">
        <v>48</v>
      </c>
      <c r="AO12">
        <v>1.61</v>
      </c>
      <c r="AP12">
        <v>1.81</v>
      </c>
      <c r="AQ12">
        <v>2.96</v>
      </c>
      <c r="AR12">
        <v>71</v>
      </c>
      <c r="AS12">
        <v>83</v>
      </c>
      <c r="AT12">
        <v>63</v>
      </c>
      <c r="AU12">
        <v>34</v>
      </c>
      <c r="AV12">
        <v>17</v>
      </c>
      <c r="AW12">
        <v>46</v>
      </c>
      <c r="AX12">
        <v>71</v>
      </c>
      <c r="AY12">
        <v>50</v>
      </c>
      <c r="AZ12">
        <v>88</v>
      </c>
      <c r="BA12">
        <v>8.58</v>
      </c>
      <c r="BB12">
        <v>5.83</v>
      </c>
      <c r="BC12">
        <v>1.57</v>
      </c>
      <c r="BD12">
        <v>3.75</v>
      </c>
      <c r="BE12">
        <v>5.05</v>
      </c>
      <c r="BF12">
        <v>3.3876381268700108E-2</v>
      </c>
      <c r="BG12">
        <v>0.60306629389053557</v>
      </c>
      <c r="BH12">
        <v>0.23279028539796656</v>
      </c>
      <c r="BI12">
        <v>0.16414342071149793</v>
      </c>
      <c r="BJ12">
        <v>0.6</v>
      </c>
      <c r="BK12">
        <v>1.22</v>
      </c>
      <c r="BL12">
        <v>1.71</v>
      </c>
      <c r="BM12">
        <v>2.85</v>
      </c>
      <c r="BN12">
        <v>0</v>
      </c>
      <c r="BO12">
        <v>1.83</v>
      </c>
      <c r="BP12">
        <v>1.91</v>
      </c>
      <c r="BQ12" t="s">
        <v>132</v>
      </c>
      <c r="BR12">
        <v>2.7310090702947849</v>
      </c>
      <c r="BS12">
        <v>1.841836734693878</v>
      </c>
      <c r="BT12">
        <v>0.88917233560090703</v>
      </c>
      <c r="BU12">
        <v>0.804822695035461</v>
      </c>
      <c r="BV12">
        <v>0.38099290780141842</v>
      </c>
      <c r="BW12">
        <v>14.25174825174825</v>
      </c>
      <c r="BX12">
        <v>8.8316683316683324</v>
      </c>
      <c r="BY12">
        <v>6.2901265822784813</v>
      </c>
      <c r="BZ12">
        <v>3.6162025316455702</v>
      </c>
      <c r="CA12">
        <v>7.9616216694697686</v>
      </c>
      <c r="CB12">
        <v>5.2154658000227627</v>
      </c>
      <c r="CC12">
        <v>12.444895886236671</v>
      </c>
      <c r="CD12">
        <v>13.620619603859829</v>
      </c>
      <c r="CE12">
        <v>1.406084017382907</v>
      </c>
      <c r="CF12">
        <v>2.070980202800579</v>
      </c>
      <c r="CG12">
        <v>6.1323032351521013E-2</v>
      </c>
      <c r="CH12">
        <v>0.1313375181071946</v>
      </c>
    </row>
    <row r="13" spans="1:86" x14ac:dyDescent="0.45">
      <c r="A13">
        <v>1534633200</v>
      </c>
      <c r="B13" t="s">
        <v>384</v>
      </c>
      <c r="C13" t="s">
        <v>64</v>
      </c>
      <c r="D13" t="s">
        <v>65</v>
      </c>
      <c r="E13" t="s">
        <v>119</v>
      </c>
      <c r="F13" t="s">
        <v>113</v>
      </c>
      <c r="G13" t="s">
        <v>65</v>
      </c>
      <c r="H13">
        <v>5</v>
      </c>
      <c r="I13">
        <v>2.23</v>
      </c>
      <c r="J13">
        <v>1.38</v>
      </c>
      <c r="K13">
        <v>2.14</v>
      </c>
      <c r="L13">
        <v>1.5</v>
      </c>
      <c r="M13">
        <v>2</v>
      </c>
      <c r="N13">
        <v>0</v>
      </c>
      <c r="O13">
        <v>2</v>
      </c>
      <c r="P13">
        <v>1</v>
      </c>
      <c r="Q13">
        <v>1</v>
      </c>
      <c r="R13">
        <v>0</v>
      </c>
      <c r="S13" t="s">
        <v>385</v>
      </c>
      <c r="U13">
        <v>6</v>
      </c>
      <c r="V13">
        <v>10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6</v>
      </c>
      <c r="AF13">
        <v>12</v>
      </c>
      <c r="AG13">
        <v>4</v>
      </c>
      <c r="AH13">
        <v>7</v>
      </c>
      <c r="AI13">
        <v>2</v>
      </c>
      <c r="AJ13">
        <v>5</v>
      </c>
      <c r="AK13">
        <v>23</v>
      </c>
      <c r="AL13">
        <v>10</v>
      </c>
      <c r="AM13">
        <v>48</v>
      </c>
      <c r="AN13">
        <v>52</v>
      </c>
      <c r="AO13">
        <v>1.17</v>
      </c>
      <c r="AP13">
        <v>1.94</v>
      </c>
      <c r="AQ13">
        <v>3</v>
      </c>
      <c r="AR13">
        <v>62</v>
      </c>
      <c r="AS13">
        <v>81</v>
      </c>
      <c r="AT13">
        <v>50</v>
      </c>
      <c r="AU13">
        <v>35</v>
      </c>
      <c r="AV13">
        <v>27</v>
      </c>
      <c r="AW13">
        <v>38</v>
      </c>
      <c r="AX13">
        <v>66</v>
      </c>
      <c r="AY13">
        <v>50</v>
      </c>
      <c r="AZ13">
        <v>92</v>
      </c>
      <c r="BA13">
        <v>9.23</v>
      </c>
      <c r="BB13">
        <v>5.31</v>
      </c>
      <c r="BC13">
        <v>1.57</v>
      </c>
      <c r="BD13">
        <v>4</v>
      </c>
      <c r="BE13">
        <v>5</v>
      </c>
      <c r="BF13">
        <v>2.8980891719745234E-2</v>
      </c>
      <c r="BG13">
        <v>0.60796178343949037</v>
      </c>
      <c r="BH13">
        <v>0.22101910828025476</v>
      </c>
      <c r="BI13">
        <v>0.17101910828025477</v>
      </c>
      <c r="BJ13">
        <v>0.6</v>
      </c>
      <c r="BK13">
        <v>1.22</v>
      </c>
      <c r="BL13">
        <v>1.71</v>
      </c>
      <c r="BM13">
        <v>2.8</v>
      </c>
      <c r="BN13">
        <v>0</v>
      </c>
      <c r="BO13">
        <v>1.83</v>
      </c>
      <c r="BP13">
        <v>2</v>
      </c>
      <c r="BQ13" t="s">
        <v>132</v>
      </c>
      <c r="BR13">
        <v>2.7310090702947849</v>
      </c>
      <c r="BS13">
        <v>1.841836734693878</v>
      </c>
      <c r="BT13">
        <v>0.88917233560090703</v>
      </c>
      <c r="BU13">
        <v>0.804822695035461</v>
      </c>
      <c r="BV13">
        <v>0.38099290780141842</v>
      </c>
      <c r="BW13">
        <v>14.25174825174825</v>
      </c>
      <c r="BX13">
        <v>8.8316683316683324</v>
      </c>
      <c r="BY13">
        <v>6.2901265822784813</v>
      </c>
      <c r="BZ13">
        <v>3.6162025316455702</v>
      </c>
      <c r="CA13">
        <v>7.9616216694697686</v>
      </c>
      <c r="CB13">
        <v>5.2154658000227627</v>
      </c>
      <c r="CC13">
        <v>12.444895886236671</v>
      </c>
      <c r="CD13">
        <v>13.620619603859829</v>
      </c>
      <c r="CE13">
        <v>1.406084017382907</v>
      </c>
      <c r="CF13">
        <v>2.070980202800579</v>
      </c>
      <c r="CG13">
        <v>6.1323032351521013E-2</v>
      </c>
      <c r="CH13">
        <v>0.1313375181071946</v>
      </c>
    </row>
    <row r="14" spans="1:86" x14ac:dyDescent="0.45">
      <c r="A14">
        <v>1535585400</v>
      </c>
      <c r="B14" t="s">
        <v>405</v>
      </c>
      <c r="C14" t="s">
        <v>64</v>
      </c>
      <c r="D14" t="s">
        <v>65</v>
      </c>
      <c r="E14" t="s">
        <v>119</v>
      </c>
      <c r="F14" t="s">
        <v>143</v>
      </c>
      <c r="G14" t="s">
        <v>65</v>
      </c>
      <c r="H14">
        <v>7</v>
      </c>
      <c r="I14">
        <v>2.29</v>
      </c>
      <c r="J14">
        <v>1.38</v>
      </c>
      <c r="K14">
        <v>2.14</v>
      </c>
      <c r="L14">
        <v>1.41</v>
      </c>
      <c r="M14">
        <v>1</v>
      </c>
      <c r="N14">
        <v>1</v>
      </c>
      <c r="O14">
        <v>2</v>
      </c>
      <c r="P14">
        <v>1</v>
      </c>
      <c r="Q14">
        <v>0</v>
      </c>
      <c r="R14">
        <v>1</v>
      </c>
      <c r="S14">
        <v>70</v>
      </c>
      <c r="T14">
        <v>23</v>
      </c>
      <c r="U14">
        <v>5</v>
      </c>
      <c r="V14">
        <v>2</v>
      </c>
      <c r="W14">
        <v>0</v>
      </c>
      <c r="X14">
        <v>1</v>
      </c>
      <c r="Y14">
        <v>3</v>
      </c>
      <c r="Z14">
        <v>1</v>
      </c>
      <c r="AA14">
        <v>1</v>
      </c>
      <c r="AB14">
        <v>0</v>
      </c>
      <c r="AC14">
        <v>3</v>
      </c>
      <c r="AD14">
        <v>1</v>
      </c>
      <c r="AE14">
        <v>14</v>
      </c>
      <c r="AF14">
        <v>3</v>
      </c>
      <c r="AG14">
        <v>5</v>
      </c>
      <c r="AH14">
        <v>2</v>
      </c>
      <c r="AI14">
        <v>9</v>
      </c>
      <c r="AJ14">
        <v>1</v>
      </c>
      <c r="AK14">
        <v>10</v>
      </c>
      <c r="AL14">
        <v>17</v>
      </c>
      <c r="AM14">
        <v>55</v>
      </c>
      <c r="AN14">
        <v>45</v>
      </c>
      <c r="AO14">
        <v>1.7</v>
      </c>
      <c r="AP14">
        <v>0.56000000000000005</v>
      </c>
      <c r="AQ14">
        <v>2.73</v>
      </c>
      <c r="AR14">
        <v>52</v>
      </c>
      <c r="AS14">
        <v>86</v>
      </c>
      <c r="AT14">
        <v>37</v>
      </c>
      <c r="AU14">
        <v>29</v>
      </c>
      <c r="AV14">
        <v>19</v>
      </c>
      <c r="AW14">
        <v>30</v>
      </c>
      <c r="AX14">
        <v>78</v>
      </c>
      <c r="AY14">
        <v>41</v>
      </c>
      <c r="AZ14">
        <v>85</v>
      </c>
      <c r="BA14">
        <v>8.69</v>
      </c>
      <c r="BB14">
        <v>5.41</v>
      </c>
      <c r="BC14">
        <v>1.59</v>
      </c>
      <c r="BD14">
        <v>3.55</v>
      </c>
      <c r="BE14">
        <v>5.55</v>
      </c>
      <c r="BF14">
        <v>3.026704621177112E-2</v>
      </c>
      <c r="BG14">
        <v>0.59866377139829174</v>
      </c>
      <c r="BH14">
        <v>0.25142309463329932</v>
      </c>
      <c r="BI14">
        <v>0.14991313396840908</v>
      </c>
      <c r="BJ14">
        <v>0.6</v>
      </c>
      <c r="BK14">
        <v>1.33</v>
      </c>
      <c r="BL14">
        <v>2.0499999999999998</v>
      </c>
      <c r="BM14">
        <v>3.65</v>
      </c>
      <c r="BN14">
        <v>0</v>
      </c>
      <c r="BO14">
        <v>2.1</v>
      </c>
      <c r="BP14">
        <v>1.71</v>
      </c>
      <c r="BQ14" t="s">
        <v>132</v>
      </c>
      <c r="BR14">
        <v>2.7310090702947849</v>
      </c>
      <c r="BS14">
        <v>1.841836734693878</v>
      </c>
      <c r="BT14">
        <v>0.88917233560090703</v>
      </c>
      <c r="BU14">
        <v>0.804822695035461</v>
      </c>
      <c r="BV14">
        <v>0.38099290780141842</v>
      </c>
      <c r="BW14">
        <v>14.25174825174825</v>
      </c>
      <c r="BX14">
        <v>8.8316683316683324</v>
      </c>
      <c r="BY14">
        <v>6.2901265822784813</v>
      </c>
      <c r="BZ14">
        <v>3.6162025316455702</v>
      </c>
      <c r="CA14">
        <v>7.9616216694697686</v>
      </c>
      <c r="CB14">
        <v>5.2154658000227627</v>
      </c>
      <c r="CC14">
        <v>12.444895886236671</v>
      </c>
      <c r="CD14">
        <v>13.620619603859829</v>
      </c>
      <c r="CE14">
        <v>1.406084017382907</v>
      </c>
      <c r="CF14">
        <v>2.070980202800579</v>
      </c>
      <c r="CG14">
        <v>6.1323032351521013E-2</v>
      </c>
      <c r="CH14">
        <v>0.1313375181071946</v>
      </c>
    </row>
    <row r="15" spans="1:86" x14ac:dyDescent="0.45">
      <c r="A15">
        <v>1535925600</v>
      </c>
      <c r="B15" t="s">
        <v>415</v>
      </c>
      <c r="C15" t="s">
        <v>64</v>
      </c>
      <c r="D15" t="s">
        <v>65</v>
      </c>
      <c r="E15" t="s">
        <v>119</v>
      </c>
      <c r="F15" t="s">
        <v>109</v>
      </c>
      <c r="G15" t="s">
        <v>65</v>
      </c>
      <c r="H15">
        <v>8</v>
      </c>
      <c r="I15">
        <v>2.2000000000000002</v>
      </c>
      <c r="J15">
        <v>0.53</v>
      </c>
      <c r="K15">
        <v>2.14</v>
      </c>
      <c r="L15">
        <v>0.55000000000000004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T15">
        <v>5</v>
      </c>
      <c r="U15">
        <v>11</v>
      </c>
      <c r="V15">
        <v>2</v>
      </c>
      <c r="W15">
        <v>0</v>
      </c>
      <c r="X15">
        <v>0</v>
      </c>
      <c r="Y15">
        <v>3</v>
      </c>
      <c r="Z15">
        <v>0</v>
      </c>
      <c r="AA15">
        <v>0</v>
      </c>
      <c r="AB15">
        <v>0</v>
      </c>
      <c r="AC15">
        <v>1</v>
      </c>
      <c r="AD15">
        <v>2</v>
      </c>
      <c r="AE15">
        <v>13</v>
      </c>
      <c r="AF15">
        <v>3</v>
      </c>
      <c r="AG15">
        <v>4</v>
      </c>
      <c r="AH15">
        <v>2</v>
      </c>
      <c r="AI15">
        <v>9</v>
      </c>
      <c r="AJ15">
        <v>1</v>
      </c>
      <c r="AK15">
        <v>16</v>
      </c>
      <c r="AL15">
        <v>13</v>
      </c>
      <c r="AM15">
        <v>69</v>
      </c>
      <c r="AN15">
        <v>31</v>
      </c>
      <c r="AO15">
        <v>1.94</v>
      </c>
      <c r="AP15">
        <v>0.53</v>
      </c>
      <c r="AQ15">
        <v>2.67</v>
      </c>
      <c r="AR15">
        <v>57</v>
      </c>
      <c r="AS15">
        <v>84</v>
      </c>
      <c r="AT15">
        <v>40</v>
      </c>
      <c r="AU15">
        <v>27</v>
      </c>
      <c r="AV15">
        <v>17</v>
      </c>
      <c r="AW15">
        <v>27</v>
      </c>
      <c r="AX15">
        <v>70</v>
      </c>
      <c r="AY15">
        <v>44</v>
      </c>
      <c r="AZ15">
        <v>83</v>
      </c>
      <c r="BA15">
        <v>8.94</v>
      </c>
      <c r="BB15">
        <v>4.4000000000000004</v>
      </c>
      <c r="BC15">
        <v>1.3</v>
      </c>
      <c r="BD15">
        <v>4.75</v>
      </c>
      <c r="BE15">
        <v>9.25</v>
      </c>
      <c r="BF15">
        <v>2.9288397709450315E-2</v>
      </c>
      <c r="BG15">
        <v>0.73994237152131881</v>
      </c>
      <c r="BH15">
        <v>0.18123791808002335</v>
      </c>
      <c r="BI15">
        <v>7.8819710398657802E-2</v>
      </c>
      <c r="BJ15">
        <v>0.74</v>
      </c>
      <c r="BK15">
        <v>1.25</v>
      </c>
      <c r="BL15">
        <v>1.8</v>
      </c>
      <c r="BM15">
        <v>3.05</v>
      </c>
      <c r="BN15">
        <v>0</v>
      </c>
      <c r="BO15">
        <v>2.2000000000000002</v>
      </c>
      <c r="BP15">
        <v>1.67</v>
      </c>
      <c r="BQ15" t="s">
        <v>132</v>
      </c>
      <c r="BR15">
        <v>3.0158856235107225</v>
      </c>
      <c r="BS15">
        <v>2.330420969023034</v>
      </c>
      <c r="BT15">
        <v>0.68546465448768867</v>
      </c>
      <c r="BU15">
        <v>1.0381254964257349</v>
      </c>
      <c r="BV15">
        <v>0.28594122319301041</v>
      </c>
      <c r="BW15">
        <v>17.085483870967739</v>
      </c>
      <c r="BX15">
        <v>7.9661290322580642</v>
      </c>
      <c r="BY15">
        <v>7.6496710526315788</v>
      </c>
      <c r="BZ15">
        <v>3.0904605263157889</v>
      </c>
      <c r="CA15">
        <v>9.43581281833616</v>
      </c>
      <c r="CB15">
        <v>4.8756685059422757</v>
      </c>
      <c r="CC15">
        <v>11.915309446254071</v>
      </c>
      <c r="CD15">
        <v>13.643322475570031</v>
      </c>
      <c r="CE15">
        <v>1.2971246006389781</v>
      </c>
      <c r="CF15">
        <v>2.0255591054313098</v>
      </c>
      <c r="CG15">
        <v>5.5910543130990413E-2</v>
      </c>
      <c r="CH15">
        <v>0.11501597444089461</v>
      </c>
    </row>
    <row r="16" spans="1:86" x14ac:dyDescent="0.45">
      <c r="A16">
        <v>1537050600</v>
      </c>
      <c r="B16" t="s">
        <v>427</v>
      </c>
      <c r="C16" t="s">
        <v>64</v>
      </c>
      <c r="D16" t="s">
        <v>65</v>
      </c>
      <c r="E16" t="s">
        <v>119</v>
      </c>
      <c r="F16" t="s">
        <v>122</v>
      </c>
      <c r="G16" t="s">
        <v>65</v>
      </c>
      <c r="H16">
        <v>10</v>
      </c>
      <c r="I16">
        <v>2.06</v>
      </c>
      <c r="J16">
        <v>1.1299999999999999</v>
      </c>
      <c r="K16">
        <v>2.14</v>
      </c>
      <c r="L16">
        <v>1</v>
      </c>
      <c r="M16">
        <v>2</v>
      </c>
      <c r="N16">
        <v>2</v>
      </c>
      <c r="O16">
        <v>4</v>
      </c>
      <c r="P16">
        <v>1</v>
      </c>
      <c r="Q16">
        <v>0</v>
      </c>
      <c r="R16">
        <v>1</v>
      </c>
      <c r="S16" t="s">
        <v>428</v>
      </c>
      <c r="T16" t="s">
        <v>429</v>
      </c>
      <c r="U16">
        <v>5</v>
      </c>
      <c r="V16">
        <v>2</v>
      </c>
      <c r="W16">
        <v>1</v>
      </c>
      <c r="X16">
        <v>0</v>
      </c>
      <c r="Y16">
        <v>2</v>
      </c>
      <c r="Z16">
        <v>0</v>
      </c>
      <c r="AA16">
        <v>1</v>
      </c>
      <c r="AB16">
        <v>0</v>
      </c>
      <c r="AC16">
        <v>1</v>
      </c>
      <c r="AD16">
        <v>1</v>
      </c>
      <c r="AE16">
        <v>13</v>
      </c>
      <c r="AF16">
        <v>5</v>
      </c>
      <c r="AG16">
        <v>6</v>
      </c>
      <c r="AH16">
        <v>4</v>
      </c>
      <c r="AI16">
        <v>7</v>
      </c>
      <c r="AJ16">
        <v>1</v>
      </c>
      <c r="AK16">
        <v>21</v>
      </c>
      <c r="AL16">
        <v>25</v>
      </c>
      <c r="AM16">
        <v>67</v>
      </c>
      <c r="AN16">
        <v>33</v>
      </c>
      <c r="AO16">
        <v>1.79</v>
      </c>
      <c r="AP16">
        <v>0.82</v>
      </c>
      <c r="AQ16">
        <v>2.88</v>
      </c>
      <c r="AR16">
        <v>49</v>
      </c>
      <c r="AS16">
        <v>77</v>
      </c>
      <c r="AT16">
        <v>49</v>
      </c>
      <c r="AU16">
        <v>33</v>
      </c>
      <c r="AV16">
        <v>23</v>
      </c>
      <c r="AW16">
        <v>29</v>
      </c>
      <c r="AX16">
        <v>74</v>
      </c>
      <c r="AY16">
        <v>46</v>
      </c>
      <c r="AZ16">
        <v>84</v>
      </c>
      <c r="BA16">
        <v>8.3699999999999992</v>
      </c>
      <c r="BB16">
        <v>5.03</v>
      </c>
      <c r="BC16">
        <v>1.69</v>
      </c>
      <c r="BD16">
        <v>3.65</v>
      </c>
      <c r="BE16">
        <v>4.55</v>
      </c>
      <c r="BF16">
        <v>2.8489599617102252E-2</v>
      </c>
      <c r="BG16">
        <v>0.56322637671425868</v>
      </c>
      <c r="BH16">
        <v>0.24548300312262375</v>
      </c>
      <c r="BI16">
        <v>0.19129062016311751</v>
      </c>
      <c r="BJ16">
        <v>0.56000000000000005</v>
      </c>
      <c r="BK16">
        <v>1.32</v>
      </c>
      <c r="BL16">
        <v>2</v>
      </c>
      <c r="BM16">
        <v>3.55</v>
      </c>
      <c r="BN16">
        <v>0</v>
      </c>
      <c r="BO16">
        <v>2.0499999999999998</v>
      </c>
      <c r="BP16">
        <v>1.8</v>
      </c>
      <c r="BQ16" t="s">
        <v>132</v>
      </c>
      <c r="BR16">
        <v>2.6892488954344627</v>
      </c>
      <c r="BS16">
        <v>1.7546812539448771</v>
      </c>
      <c r="BT16">
        <v>0.93456764148958549</v>
      </c>
      <c r="BU16">
        <v>0.77824531874605507</v>
      </c>
      <c r="BV16">
        <v>0.41237113402061848</v>
      </c>
      <c r="BW16">
        <v>13.77153558052435</v>
      </c>
      <c r="BX16">
        <v>9.0445692883895124</v>
      </c>
      <c r="BY16">
        <v>6.0821292775665396</v>
      </c>
      <c r="BZ16">
        <v>3.8201520912547529</v>
      </c>
      <c r="CA16">
        <v>7.6894063029578108</v>
      </c>
      <c r="CB16">
        <v>5.224417197134759</v>
      </c>
      <c r="CC16">
        <v>12.297605473204101</v>
      </c>
      <c r="CD16">
        <v>13.310908399847969</v>
      </c>
      <c r="CE16">
        <v>1.3713126843657819</v>
      </c>
      <c r="CF16">
        <v>1.9516961651917399</v>
      </c>
      <c r="CG16">
        <v>6.6002949852507375E-2</v>
      </c>
      <c r="CH16">
        <v>0.1297935103244838</v>
      </c>
    </row>
    <row r="17" spans="1:86" x14ac:dyDescent="0.45">
      <c r="A17">
        <v>1538343000</v>
      </c>
      <c r="B17" t="s">
        <v>450</v>
      </c>
      <c r="C17" t="s">
        <v>64</v>
      </c>
      <c r="D17" t="s">
        <v>65</v>
      </c>
      <c r="E17" t="s">
        <v>119</v>
      </c>
      <c r="F17" t="s">
        <v>123</v>
      </c>
      <c r="G17" t="s">
        <v>65</v>
      </c>
      <c r="H17">
        <v>12</v>
      </c>
      <c r="I17">
        <v>2</v>
      </c>
      <c r="J17">
        <v>1.56</v>
      </c>
      <c r="K17">
        <v>2.14</v>
      </c>
      <c r="L17">
        <v>1.52</v>
      </c>
      <c r="M17">
        <v>1</v>
      </c>
      <c r="N17">
        <v>1</v>
      </c>
      <c r="O17">
        <v>2</v>
      </c>
      <c r="P17">
        <v>1</v>
      </c>
      <c r="Q17">
        <v>1</v>
      </c>
      <c r="R17">
        <v>0</v>
      </c>
      <c r="S17">
        <v>16</v>
      </c>
      <c r="T17">
        <v>69</v>
      </c>
      <c r="U17">
        <v>2</v>
      </c>
      <c r="V17">
        <v>5</v>
      </c>
      <c r="W17">
        <v>5</v>
      </c>
      <c r="X17">
        <v>1</v>
      </c>
      <c r="Y17">
        <v>4</v>
      </c>
      <c r="Z17">
        <v>0</v>
      </c>
      <c r="AA17">
        <v>1</v>
      </c>
      <c r="AB17">
        <v>5</v>
      </c>
      <c r="AC17">
        <v>3</v>
      </c>
      <c r="AD17">
        <v>1</v>
      </c>
      <c r="AE17">
        <v>5</v>
      </c>
      <c r="AF17">
        <v>6</v>
      </c>
      <c r="AG17">
        <v>3</v>
      </c>
      <c r="AH17">
        <v>3</v>
      </c>
      <c r="AI17">
        <v>2</v>
      </c>
      <c r="AJ17">
        <v>3</v>
      </c>
      <c r="AK17">
        <v>25</v>
      </c>
      <c r="AL17">
        <v>17</v>
      </c>
      <c r="AM17">
        <v>52</v>
      </c>
      <c r="AN17">
        <v>48</v>
      </c>
      <c r="AO17">
        <v>1.02</v>
      </c>
      <c r="AP17">
        <v>1.05</v>
      </c>
      <c r="AQ17">
        <v>2.75</v>
      </c>
      <c r="AR17">
        <v>55</v>
      </c>
      <c r="AS17">
        <v>73</v>
      </c>
      <c r="AT17">
        <v>49</v>
      </c>
      <c r="AU17">
        <v>36</v>
      </c>
      <c r="AV17">
        <v>22</v>
      </c>
      <c r="AW17">
        <v>34</v>
      </c>
      <c r="AX17">
        <v>66</v>
      </c>
      <c r="AY17">
        <v>46</v>
      </c>
      <c r="AZ17">
        <v>82</v>
      </c>
      <c r="BA17">
        <v>9.4700000000000006</v>
      </c>
      <c r="BB17">
        <v>5.78</v>
      </c>
      <c r="BC17">
        <v>1.53</v>
      </c>
      <c r="BD17">
        <v>3.8</v>
      </c>
      <c r="BE17">
        <v>5.8</v>
      </c>
      <c r="BF17">
        <v>2.9722153027373466E-2</v>
      </c>
      <c r="BG17">
        <v>0.62387261821445661</v>
      </c>
      <c r="BH17">
        <v>0.23343574170946862</v>
      </c>
      <c r="BI17">
        <v>0.14269164007607482</v>
      </c>
      <c r="BJ17">
        <v>0.62</v>
      </c>
      <c r="BK17">
        <v>1.32</v>
      </c>
      <c r="BL17">
        <v>2</v>
      </c>
      <c r="BM17">
        <v>3.6</v>
      </c>
      <c r="BN17">
        <v>0</v>
      </c>
      <c r="BO17">
        <v>2.15</v>
      </c>
      <c r="BP17">
        <v>1.71</v>
      </c>
      <c r="BQ17" t="s">
        <v>132</v>
      </c>
      <c r="BR17">
        <v>2.7366666666666664</v>
      </c>
      <c r="BS17">
        <v>1.8681481481481479</v>
      </c>
      <c r="BT17">
        <v>0.86851851851851847</v>
      </c>
      <c r="BU17">
        <v>0.81333333333333335</v>
      </c>
      <c r="BV17">
        <v>0.38925925925925919</v>
      </c>
      <c r="BW17">
        <v>14.53422724064926</v>
      </c>
      <c r="BX17">
        <v>8.7882851093860275</v>
      </c>
      <c r="BY17">
        <v>6.3007953723788868</v>
      </c>
      <c r="BZ17">
        <v>3.681851048445409</v>
      </c>
      <c r="CA17">
        <v>8.2334318682703724</v>
      </c>
      <c r="CB17">
        <v>5.106434060940618</v>
      </c>
      <c r="CC17">
        <v>12.32150615496017</v>
      </c>
      <c r="CD17">
        <v>13.337436640115859</v>
      </c>
      <c r="CE17">
        <v>1.346101231190151</v>
      </c>
      <c r="CF17">
        <v>1.995212038303694</v>
      </c>
      <c r="CG17">
        <v>6.1559507523939808E-2</v>
      </c>
      <c r="CH17">
        <v>0.13201094391244869</v>
      </c>
    </row>
    <row r="18" spans="1:86" x14ac:dyDescent="0.45">
      <c r="A18">
        <v>1539554400</v>
      </c>
      <c r="B18" t="s">
        <v>466</v>
      </c>
      <c r="C18" t="s">
        <v>64</v>
      </c>
      <c r="D18" t="s">
        <v>65</v>
      </c>
      <c r="E18" t="s">
        <v>119</v>
      </c>
      <c r="F18" t="s">
        <v>112</v>
      </c>
      <c r="G18" t="s">
        <v>65</v>
      </c>
      <c r="H18">
        <v>14</v>
      </c>
      <c r="I18">
        <v>1.94</v>
      </c>
      <c r="J18">
        <v>0.82</v>
      </c>
      <c r="K18">
        <v>2.14</v>
      </c>
      <c r="L18">
        <v>1.1299999999999999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67</v>
      </c>
      <c r="U18">
        <v>4</v>
      </c>
      <c r="V18">
        <v>1</v>
      </c>
      <c r="W18">
        <v>3</v>
      </c>
      <c r="X18">
        <v>0</v>
      </c>
      <c r="Y18">
        <v>4</v>
      </c>
      <c r="Z18">
        <v>0</v>
      </c>
      <c r="AA18">
        <v>2</v>
      </c>
      <c r="AB18">
        <v>1</v>
      </c>
      <c r="AC18">
        <v>3</v>
      </c>
      <c r="AD18">
        <v>1</v>
      </c>
      <c r="AE18">
        <v>7</v>
      </c>
      <c r="AF18">
        <v>7</v>
      </c>
      <c r="AG18">
        <v>4</v>
      </c>
      <c r="AH18">
        <v>4</v>
      </c>
      <c r="AI18">
        <v>3</v>
      </c>
      <c r="AJ18">
        <v>3</v>
      </c>
      <c r="AK18">
        <v>19</v>
      </c>
      <c r="AL18">
        <v>25</v>
      </c>
      <c r="AM18">
        <v>54</v>
      </c>
      <c r="AN18">
        <v>46</v>
      </c>
      <c r="AO18">
        <v>1.32</v>
      </c>
      <c r="AP18">
        <v>1.19</v>
      </c>
      <c r="AQ18">
        <v>2.77</v>
      </c>
      <c r="AR18">
        <v>61</v>
      </c>
      <c r="AS18">
        <v>89</v>
      </c>
      <c r="AT18">
        <v>43</v>
      </c>
      <c r="AU18">
        <v>32</v>
      </c>
      <c r="AV18">
        <v>11</v>
      </c>
      <c r="AW18">
        <v>26</v>
      </c>
      <c r="AX18">
        <v>66</v>
      </c>
      <c r="AY18">
        <v>46</v>
      </c>
      <c r="AZ18">
        <v>92</v>
      </c>
      <c r="BA18">
        <v>9.34</v>
      </c>
      <c r="BB18">
        <v>4.78</v>
      </c>
      <c r="BC18">
        <v>2</v>
      </c>
      <c r="BD18">
        <v>3.25</v>
      </c>
      <c r="BE18">
        <v>3.6</v>
      </c>
      <c r="BF18">
        <v>2.8490028490028536E-2</v>
      </c>
      <c r="BG18">
        <v>0.47150997150997148</v>
      </c>
      <c r="BH18">
        <v>0.27920227920227919</v>
      </c>
      <c r="BI18">
        <v>0.24928774928774924</v>
      </c>
      <c r="BJ18">
        <v>0.48</v>
      </c>
      <c r="BK18">
        <v>1.38</v>
      </c>
      <c r="BL18">
        <v>2.2000000000000002</v>
      </c>
      <c r="BM18">
        <v>4.0999999999999996</v>
      </c>
      <c r="BN18">
        <v>0</v>
      </c>
      <c r="BO18">
        <v>2.0499999999999998</v>
      </c>
      <c r="BP18">
        <v>1.77</v>
      </c>
      <c r="BQ18" t="s">
        <v>132</v>
      </c>
      <c r="BR18">
        <v>2.5271929824561399</v>
      </c>
      <c r="BS18">
        <v>1.510877192982456</v>
      </c>
      <c r="BT18">
        <v>1.0163157894736841</v>
      </c>
      <c r="BU18">
        <v>0.67350877192982461</v>
      </c>
      <c r="BV18">
        <v>0.4442105263157895</v>
      </c>
      <c r="BW18">
        <v>12.80980392156863</v>
      </c>
      <c r="BX18">
        <v>9.6872549019607845</v>
      </c>
      <c r="BY18">
        <v>5.6491169610129957</v>
      </c>
      <c r="BZ18">
        <v>4.1379540153282237</v>
      </c>
      <c r="CA18">
        <v>7.1606869605556343</v>
      </c>
      <c r="CB18">
        <v>5.5493008866325608</v>
      </c>
      <c r="CC18">
        <v>12.9029029029029</v>
      </c>
      <c r="CD18">
        <v>13.75508842175509</v>
      </c>
      <c r="CE18">
        <v>1.5287356321839081</v>
      </c>
      <c r="CF18">
        <v>1.9664750957854411</v>
      </c>
      <c r="CG18">
        <v>8.8441890166028103E-2</v>
      </c>
      <c r="CH18">
        <v>0.13409961685823751</v>
      </c>
    </row>
    <row r="19" spans="1:86" x14ac:dyDescent="0.45">
      <c r="A19">
        <v>1541368800</v>
      </c>
      <c r="B19" t="s">
        <v>497</v>
      </c>
      <c r="C19" t="s">
        <v>64</v>
      </c>
      <c r="D19" t="s">
        <v>65</v>
      </c>
      <c r="E19" t="s">
        <v>119</v>
      </c>
      <c r="F19" t="s">
        <v>127</v>
      </c>
      <c r="G19" t="s">
        <v>65</v>
      </c>
      <c r="H19">
        <v>17</v>
      </c>
      <c r="I19">
        <v>2</v>
      </c>
      <c r="J19">
        <v>1.1599999999999999</v>
      </c>
      <c r="K19">
        <v>2.14</v>
      </c>
      <c r="L19">
        <v>1.27</v>
      </c>
      <c r="M19">
        <v>3</v>
      </c>
      <c r="N19">
        <v>1</v>
      </c>
      <c r="O19">
        <v>4</v>
      </c>
      <c r="P19">
        <v>1</v>
      </c>
      <c r="Q19">
        <v>1</v>
      </c>
      <c r="R19">
        <v>0</v>
      </c>
      <c r="S19" t="s">
        <v>498</v>
      </c>
      <c r="T19">
        <v>83</v>
      </c>
      <c r="U19">
        <v>6</v>
      </c>
      <c r="V19">
        <v>3</v>
      </c>
      <c r="W19">
        <v>2</v>
      </c>
      <c r="X19">
        <v>0</v>
      </c>
      <c r="Y19">
        <v>2</v>
      </c>
      <c r="Z19">
        <v>0</v>
      </c>
      <c r="AA19">
        <v>2</v>
      </c>
      <c r="AB19">
        <v>0</v>
      </c>
      <c r="AC19">
        <v>1</v>
      </c>
      <c r="AD19">
        <v>1</v>
      </c>
      <c r="AE19">
        <v>11</v>
      </c>
      <c r="AF19">
        <v>8</v>
      </c>
      <c r="AG19">
        <v>6</v>
      </c>
      <c r="AH19">
        <v>6</v>
      </c>
      <c r="AI19">
        <v>5</v>
      </c>
      <c r="AJ19">
        <v>2</v>
      </c>
      <c r="AK19">
        <v>26</v>
      </c>
      <c r="AL19">
        <v>13</v>
      </c>
      <c r="AM19">
        <v>52</v>
      </c>
      <c r="AN19">
        <v>48</v>
      </c>
      <c r="AO19">
        <v>1.63</v>
      </c>
      <c r="AP19">
        <v>1.35</v>
      </c>
      <c r="AQ19">
        <v>2.42</v>
      </c>
      <c r="AR19">
        <v>53</v>
      </c>
      <c r="AS19">
        <v>77</v>
      </c>
      <c r="AT19">
        <v>32</v>
      </c>
      <c r="AU19">
        <v>21</v>
      </c>
      <c r="AV19">
        <v>11</v>
      </c>
      <c r="AW19">
        <v>24</v>
      </c>
      <c r="AX19">
        <v>64</v>
      </c>
      <c r="AY19">
        <v>40</v>
      </c>
      <c r="AZ19">
        <v>89</v>
      </c>
      <c r="BA19">
        <v>9.11</v>
      </c>
      <c r="BB19">
        <v>5.37</v>
      </c>
      <c r="BC19">
        <v>1.47</v>
      </c>
      <c r="BD19">
        <v>4.05</v>
      </c>
      <c r="BE19">
        <v>6.3</v>
      </c>
      <c r="BF19">
        <v>2.8638615940203227E-2</v>
      </c>
      <c r="BG19">
        <v>0.65163349290333417</v>
      </c>
      <c r="BH19">
        <v>0.21827496430671037</v>
      </c>
      <c r="BI19">
        <v>0.13009154278995549</v>
      </c>
      <c r="BJ19">
        <v>0.66</v>
      </c>
      <c r="BK19">
        <v>1.32</v>
      </c>
      <c r="BL19">
        <v>2</v>
      </c>
      <c r="BM19">
        <v>3.55</v>
      </c>
      <c r="BN19">
        <v>0</v>
      </c>
      <c r="BO19">
        <v>2.25</v>
      </c>
      <c r="BP19">
        <v>1.67</v>
      </c>
      <c r="BQ19" t="s">
        <v>132</v>
      </c>
      <c r="BR19">
        <v>2.9251336898395728</v>
      </c>
      <c r="BS19">
        <v>2.089675030851502</v>
      </c>
      <c r="BT19">
        <v>0.8354586589880707</v>
      </c>
      <c r="BU19">
        <v>0.92472233648704238</v>
      </c>
      <c r="BV19">
        <v>0.35252982311805842</v>
      </c>
      <c r="BW19">
        <v>15.366666666666671</v>
      </c>
      <c r="BX19">
        <v>8.5234848484848484</v>
      </c>
      <c r="BY19">
        <v>6.6873065015479876</v>
      </c>
      <c r="BZ19">
        <v>3.3490712074303399</v>
      </c>
      <c r="CA19">
        <v>8.679360165118684</v>
      </c>
      <c r="CB19">
        <v>5.1744136410545085</v>
      </c>
      <c r="CC19">
        <v>12.62384615384615</v>
      </c>
      <c r="CD19">
        <v>13.844615384615381</v>
      </c>
      <c r="CE19">
        <v>1.369710467706013</v>
      </c>
      <c r="CF19">
        <v>2.0920564216778019</v>
      </c>
      <c r="CG19">
        <v>7.126948775055679E-2</v>
      </c>
      <c r="CH19">
        <v>0.13214550853749071</v>
      </c>
    </row>
    <row r="20" spans="1:86" x14ac:dyDescent="0.45">
      <c r="A20">
        <v>1543447800</v>
      </c>
      <c r="B20" t="s">
        <v>526</v>
      </c>
      <c r="C20" t="s">
        <v>64</v>
      </c>
      <c r="D20" t="s">
        <v>65</v>
      </c>
      <c r="E20" t="s">
        <v>119</v>
      </c>
      <c r="F20" t="s">
        <v>115</v>
      </c>
      <c r="G20" t="s">
        <v>65</v>
      </c>
      <c r="H20">
        <v>19</v>
      </c>
      <c r="I20">
        <v>2.0499999999999998</v>
      </c>
      <c r="J20">
        <v>0.85</v>
      </c>
      <c r="K20">
        <v>2.14</v>
      </c>
      <c r="L20">
        <v>0.91</v>
      </c>
      <c r="M20">
        <v>2</v>
      </c>
      <c r="N20">
        <v>1</v>
      </c>
      <c r="O20">
        <v>3</v>
      </c>
      <c r="P20">
        <v>0</v>
      </c>
      <c r="Q20">
        <v>0</v>
      </c>
      <c r="R20">
        <v>0</v>
      </c>
      <c r="S20" t="s">
        <v>527</v>
      </c>
      <c r="T20">
        <v>76</v>
      </c>
      <c r="U20">
        <v>4</v>
      </c>
      <c r="V20">
        <v>5</v>
      </c>
      <c r="W20">
        <v>5</v>
      </c>
      <c r="X20">
        <v>0</v>
      </c>
      <c r="Y20">
        <v>0</v>
      </c>
      <c r="Z20">
        <v>1</v>
      </c>
      <c r="AA20">
        <v>3</v>
      </c>
      <c r="AB20">
        <v>2</v>
      </c>
      <c r="AC20">
        <v>0</v>
      </c>
      <c r="AD20">
        <v>1</v>
      </c>
      <c r="AE20">
        <v>10</v>
      </c>
      <c r="AF20">
        <v>7</v>
      </c>
      <c r="AG20">
        <v>3</v>
      </c>
      <c r="AH20">
        <v>4</v>
      </c>
      <c r="AI20">
        <v>7</v>
      </c>
      <c r="AJ20">
        <v>3</v>
      </c>
      <c r="AK20">
        <v>21</v>
      </c>
      <c r="AL20">
        <v>17</v>
      </c>
      <c r="AM20">
        <v>55</v>
      </c>
      <c r="AN20">
        <v>45</v>
      </c>
      <c r="AO20">
        <v>1.17</v>
      </c>
      <c r="AP20">
        <v>1.06</v>
      </c>
      <c r="AQ20">
        <v>2.88</v>
      </c>
      <c r="AR20">
        <v>55</v>
      </c>
      <c r="AS20">
        <v>78</v>
      </c>
      <c r="AT20">
        <v>48</v>
      </c>
      <c r="AU20">
        <v>40</v>
      </c>
      <c r="AV20">
        <v>18</v>
      </c>
      <c r="AW20">
        <v>33</v>
      </c>
      <c r="AX20">
        <v>75</v>
      </c>
      <c r="AY20">
        <v>48</v>
      </c>
      <c r="AZ20">
        <v>88</v>
      </c>
      <c r="BA20">
        <v>9.3000000000000007</v>
      </c>
      <c r="BB20">
        <v>5.85</v>
      </c>
      <c r="BC20">
        <v>1.33</v>
      </c>
      <c r="BD20">
        <v>4.75</v>
      </c>
      <c r="BE20">
        <v>8</v>
      </c>
      <c r="BF20">
        <v>2.9135338345864643E-2</v>
      </c>
      <c r="BG20">
        <v>0.72274436090225558</v>
      </c>
      <c r="BH20">
        <v>0.18139097744360902</v>
      </c>
      <c r="BI20">
        <v>9.5864661654135361E-2</v>
      </c>
      <c r="BJ20">
        <v>0.72</v>
      </c>
      <c r="BK20">
        <v>1.2</v>
      </c>
      <c r="BL20">
        <v>1.67</v>
      </c>
      <c r="BM20">
        <v>2.65</v>
      </c>
      <c r="BN20">
        <v>0</v>
      </c>
      <c r="BO20">
        <v>2</v>
      </c>
      <c r="BP20">
        <v>1.8</v>
      </c>
      <c r="BQ20" t="s">
        <v>132</v>
      </c>
      <c r="BR20">
        <v>2.9969924812030078</v>
      </c>
      <c r="BS20">
        <v>2.2436090225563912</v>
      </c>
      <c r="BT20">
        <v>0.75338345864661649</v>
      </c>
      <c r="BU20">
        <v>1.018796992481203</v>
      </c>
      <c r="BV20">
        <v>0.35112781954887218</v>
      </c>
      <c r="BW20">
        <v>16.67069486404834</v>
      </c>
      <c r="BX20">
        <v>8.2024169184290034</v>
      </c>
      <c r="BY20">
        <v>7.274390243902439</v>
      </c>
      <c r="BZ20">
        <v>3.282012195121951</v>
      </c>
      <c r="CA20">
        <v>9.3963046201459015</v>
      </c>
      <c r="CB20">
        <v>4.9204047233070529</v>
      </c>
      <c r="CC20">
        <v>11.79352850539291</v>
      </c>
      <c r="CD20">
        <v>13.348228043143299</v>
      </c>
      <c r="CE20">
        <v>1.2705530642750369</v>
      </c>
      <c r="CF20">
        <v>2.0822122571001489</v>
      </c>
      <c r="CG20">
        <v>5.6801195814648729E-2</v>
      </c>
      <c r="CH20">
        <v>0.12257100149476829</v>
      </c>
    </row>
    <row r="21" spans="1:86" x14ac:dyDescent="0.45">
      <c r="A21">
        <v>1543770000</v>
      </c>
      <c r="B21" t="s">
        <v>531</v>
      </c>
      <c r="C21" t="s">
        <v>64</v>
      </c>
      <c r="D21" t="s">
        <v>65</v>
      </c>
      <c r="E21" t="s">
        <v>119</v>
      </c>
      <c r="F21" t="s">
        <v>159</v>
      </c>
      <c r="G21" t="s">
        <v>65</v>
      </c>
      <c r="H21">
        <v>21</v>
      </c>
      <c r="I21">
        <v>2.1</v>
      </c>
      <c r="J21">
        <v>0.9</v>
      </c>
      <c r="K21">
        <v>2.14</v>
      </c>
      <c r="L21">
        <v>0.86</v>
      </c>
      <c r="M21">
        <v>2</v>
      </c>
      <c r="N21">
        <v>1</v>
      </c>
      <c r="O21">
        <v>3</v>
      </c>
      <c r="P21">
        <v>1</v>
      </c>
      <c r="Q21">
        <v>1</v>
      </c>
      <c r="R21">
        <v>0</v>
      </c>
      <c r="S21" t="s">
        <v>533</v>
      </c>
      <c r="T21">
        <v>66</v>
      </c>
      <c r="U21">
        <v>6</v>
      </c>
      <c r="V21">
        <v>1</v>
      </c>
      <c r="W21">
        <v>2</v>
      </c>
      <c r="X21">
        <v>0</v>
      </c>
      <c r="Y21">
        <v>0</v>
      </c>
      <c r="Z21">
        <v>0</v>
      </c>
      <c r="AA21">
        <v>0</v>
      </c>
      <c r="AB21">
        <v>2</v>
      </c>
      <c r="AC21">
        <v>0</v>
      </c>
      <c r="AD21">
        <v>0</v>
      </c>
      <c r="AE21">
        <v>17</v>
      </c>
      <c r="AF21">
        <v>12</v>
      </c>
      <c r="AG21">
        <v>11</v>
      </c>
      <c r="AH21">
        <v>5</v>
      </c>
      <c r="AI21">
        <v>6</v>
      </c>
      <c r="AJ21">
        <v>7</v>
      </c>
      <c r="AK21">
        <v>17</v>
      </c>
      <c r="AL21">
        <v>13</v>
      </c>
      <c r="AM21">
        <v>61</v>
      </c>
      <c r="AN21">
        <v>39</v>
      </c>
      <c r="AO21">
        <v>2.17</v>
      </c>
      <c r="AP21">
        <v>1.35</v>
      </c>
      <c r="AQ21">
        <v>2.86</v>
      </c>
      <c r="AR21">
        <v>55</v>
      </c>
      <c r="AS21">
        <v>88</v>
      </c>
      <c r="AT21">
        <v>50</v>
      </c>
      <c r="AU21">
        <v>34</v>
      </c>
      <c r="AV21">
        <v>15</v>
      </c>
      <c r="AW21">
        <v>29</v>
      </c>
      <c r="AX21">
        <v>71</v>
      </c>
      <c r="AY21">
        <v>53</v>
      </c>
      <c r="AZ21">
        <v>90</v>
      </c>
      <c r="BA21">
        <v>8.66</v>
      </c>
      <c r="BB21">
        <v>5.71</v>
      </c>
      <c r="BC21">
        <v>1.32</v>
      </c>
      <c r="BD21">
        <v>5</v>
      </c>
      <c r="BE21">
        <v>8</v>
      </c>
      <c r="BF21">
        <v>2.7525252525252508E-2</v>
      </c>
      <c r="BG21">
        <v>0.73005050505050506</v>
      </c>
      <c r="BH21">
        <v>0.1724747474747475</v>
      </c>
      <c r="BI21">
        <v>9.7474747474747492E-2</v>
      </c>
      <c r="BJ21">
        <v>0.74</v>
      </c>
      <c r="BK21">
        <v>1.1599999999999999</v>
      </c>
      <c r="BL21">
        <v>1.56</v>
      </c>
      <c r="BM21">
        <v>2.4</v>
      </c>
      <c r="BN21">
        <v>0</v>
      </c>
      <c r="BO21">
        <v>1.87</v>
      </c>
      <c r="BP21">
        <v>1.95</v>
      </c>
      <c r="BQ21" t="s">
        <v>132</v>
      </c>
      <c r="BR21">
        <v>3.0158856235107225</v>
      </c>
      <c r="BS21">
        <v>2.330420969023034</v>
      </c>
      <c r="BT21">
        <v>0.68546465448768867</v>
      </c>
      <c r="BU21">
        <v>1.0381254964257349</v>
      </c>
      <c r="BV21">
        <v>0.28594122319301041</v>
      </c>
      <c r="BW21">
        <v>17.085483870967739</v>
      </c>
      <c r="BX21">
        <v>7.9661290322580642</v>
      </c>
      <c r="BY21">
        <v>7.6496710526315788</v>
      </c>
      <c r="BZ21">
        <v>3.0904605263157889</v>
      </c>
      <c r="CA21">
        <v>9.43581281833616</v>
      </c>
      <c r="CB21">
        <v>4.8756685059422757</v>
      </c>
      <c r="CC21">
        <v>11.915309446254071</v>
      </c>
      <c r="CD21">
        <v>13.643322475570031</v>
      </c>
      <c r="CE21">
        <v>1.2971246006389781</v>
      </c>
      <c r="CF21">
        <v>2.0255591054313098</v>
      </c>
      <c r="CG21">
        <v>5.5910543130990413E-2</v>
      </c>
      <c r="CH21">
        <v>0.11501597444089461</v>
      </c>
    </row>
    <row r="22" spans="1:86" x14ac:dyDescent="0.45">
      <c r="A22">
        <v>1549758600</v>
      </c>
      <c r="B22" t="s">
        <v>548</v>
      </c>
      <c r="C22" t="s">
        <v>64</v>
      </c>
      <c r="D22" t="s">
        <v>65</v>
      </c>
      <c r="E22" t="s">
        <v>119</v>
      </c>
      <c r="F22" t="s">
        <v>118</v>
      </c>
      <c r="G22" t="s">
        <v>549</v>
      </c>
      <c r="H22">
        <v>1</v>
      </c>
      <c r="I22">
        <v>0</v>
      </c>
      <c r="J22">
        <v>0</v>
      </c>
      <c r="K22">
        <v>2</v>
      </c>
      <c r="L22">
        <v>1.6</v>
      </c>
      <c r="M22">
        <v>5</v>
      </c>
      <c r="N22">
        <v>2</v>
      </c>
      <c r="O22">
        <v>7</v>
      </c>
      <c r="P22">
        <v>2</v>
      </c>
      <c r="Q22">
        <v>2</v>
      </c>
      <c r="R22">
        <v>0</v>
      </c>
      <c r="S22" t="s">
        <v>550</v>
      </c>
      <c r="T22" t="s">
        <v>551</v>
      </c>
      <c r="U22">
        <v>4</v>
      </c>
      <c r="V22">
        <v>1</v>
      </c>
      <c r="W22">
        <v>3</v>
      </c>
      <c r="X22">
        <v>0</v>
      </c>
      <c r="Y22">
        <v>0</v>
      </c>
      <c r="Z22">
        <v>0</v>
      </c>
      <c r="AA22">
        <v>0</v>
      </c>
      <c r="AB22">
        <v>3</v>
      </c>
      <c r="AC22">
        <v>0</v>
      </c>
      <c r="AD22">
        <v>0</v>
      </c>
      <c r="AE22">
        <v>18</v>
      </c>
      <c r="AF22">
        <v>5</v>
      </c>
      <c r="AG22">
        <v>9</v>
      </c>
      <c r="AH22">
        <v>4</v>
      </c>
      <c r="AI22">
        <v>9</v>
      </c>
      <c r="AJ22">
        <v>1</v>
      </c>
      <c r="AK22">
        <v>24</v>
      </c>
      <c r="AL22">
        <v>15</v>
      </c>
      <c r="AM22">
        <v>55</v>
      </c>
      <c r="AN22">
        <v>45</v>
      </c>
      <c r="AO22">
        <v>2.2999999999999998</v>
      </c>
      <c r="AP22">
        <v>0.94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1.34</v>
      </c>
      <c r="BD22">
        <v>4.55</v>
      </c>
      <c r="BE22">
        <v>7.5</v>
      </c>
      <c r="BF22">
        <v>3.312740327665701E-2</v>
      </c>
      <c r="BG22">
        <v>0.71314125343976087</v>
      </c>
      <c r="BH22">
        <v>0.18665281650356277</v>
      </c>
      <c r="BI22">
        <v>0.10020593005667633</v>
      </c>
      <c r="BJ22">
        <v>0.72</v>
      </c>
      <c r="BK22">
        <v>1.2</v>
      </c>
      <c r="BL22">
        <v>1.67</v>
      </c>
      <c r="BM22">
        <v>2.7</v>
      </c>
      <c r="BN22">
        <v>4.5999999999999996</v>
      </c>
      <c r="BO22">
        <v>1.95</v>
      </c>
      <c r="BP22">
        <v>1.77</v>
      </c>
      <c r="BQ22" t="s">
        <v>132</v>
      </c>
      <c r="BR22">
        <v>2.9969924812030078</v>
      </c>
      <c r="BS22">
        <v>2.2436090225563912</v>
      </c>
      <c r="BT22">
        <v>0.75338345864661649</v>
      </c>
      <c r="BU22">
        <v>1.018796992481203</v>
      </c>
      <c r="BV22">
        <v>0.35112781954887218</v>
      </c>
      <c r="BW22">
        <v>16.67069486404834</v>
      </c>
      <c r="BX22">
        <v>8.2024169184290034</v>
      </c>
      <c r="BY22">
        <v>7.274390243902439</v>
      </c>
      <c r="BZ22">
        <v>3.282012195121951</v>
      </c>
      <c r="CA22">
        <v>9.3963046201459015</v>
      </c>
      <c r="CB22">
        <v>4.9204047233070529</v>
      </c>
      <c r="CC22">
        <v>11.79352850539291</v>
      </c>
      <c r="CD22">
        <v>13.348228043143299</v>
      </c>
      <c r="CE22">
        <v>1.2705530642750369</v>
      </c>
      <c r="CF22">
        <v>2.0822122571001489</v>
      </c>
      <c r="CG22">
        <v>5.6801195814648729E-2</v>
      </c>
      <c r="CH22">
        <v>0.12257100149476829</v>
      </c>
    </row>
    <row r="23" spans="1:86" x14ac:dyDescent="0.45">
      <c r="A23">
        <v>1551042900</v>
      </c>
      <c r="B23" t="s">
        <v>589</v>
      </c>
      <c r="C23" t="s">
        <v>64</v>
      </c>
      <c r="D23" t="s">
        <v>65</v>
      </c>
      <c r="E23" t="s">
        <v>119</v>
      </c>
      <c r="F23" t="s">
        <v>110</v>
      </c>
      <c r="G23" t="s">
        <v>567</v>
      </c>
      <c r="H23">
        <v>3</v>
      </c>
      <c r="I23">
        <v>3</v>
      </c>
      <c r="J23">
        <v>3</v>
      </c>
      <c r="K23">
        <v>2</v>
      </c>
      <c r="L23">
        <v>0.8</v>
      </c>
      <c r="M23">
        <v>2</v>
      </c>
      <c r="N23">
        <v>0</v>
      </c>
      <c r="O23">
        <v>2</v>
      </c>
      <c r="P23">
        <v>0</v>
      </c>
      <c r="Q23">
        <v>0</v>
      </c>
      <c r="R23">
        <v>0</v>
      </c>
      <c r="S23" t="s">
        <v>590</v>
      </c>
      <c r="U23">
        <v>4</v>
      </c>
      <c r="V23">
        <v>3</v>
      </c>
      <c r="W23">
        <v>1</v>
      </c>
      <c r="X23">
        <v>0</v>
      </c>
      <c r="Y23">
        <v>2</v>
      </c>
      <c r="Z23">
        <v>0</v>
      </c>
      <c r="AA23">
        <v>1</v>
      </c>
      <c r="AB23">
        <v>0</v>
      </c>
      <c r="AC23">
        <v>2</v>
      </c>
      <c r="AD23">
        <v>0</v>
      </c>
      <c r="AE23">
        <v>14</v>
      </c>
      <c r="AF23">
        <v>3</v>
      </c>
      <c r="AG23">
        <v>6</v>
      </c>
      <c r="AH23">
        <v>0</v>
      </c>
      <c r="AI23">
        <v>8</v>
      </c>
      <c r="AJ23">
        <v>3</v>
      </c>
      <c r="AK23">
        <v>28</v>
      </c>
      <c r="AL23">
        <v>17</v>
      </c>
      <c r="AM23">
        <v>54</v>
      </c>
      <c r="AN23">
        <v>46</v>
      </c>
      <c r="AO23">
        <v>1.79</v>
      </c>
      <c r="AP23">
        <v>0.59</v>
      </c>
      <c r="AQ23">
        <v>4</v>
      </c>
      <c r="AR23">
        <v>50</v>
      </c>
      <c r="AS23">
        <v>50</v>
      </c>
      <c r="AT23">
        <v>50</v>
      </c>
      <c r="AU23">
        <v>50</v>
      </c>
      <c r="AV23">
        <v>50</v>
      </c>
      <c r="AW23">
        <v>50</v>
      </c>
      <c r="AX23">
        <v>50</v>
      </c>
      <c r="AY23">
        <v>50</v>
      </c>
      <c r="AZ23">
        <v>100</v>
      </c>
      <c r="BA23">
        <v>7</v>
      </c>
      <c r="BB23">
        <v>6</v>
      </c>
      <c r="BC23">
        <v>1.36</v>
      </c>
      <c r="BD23">
        <v>4.5999999999999996</v>
      </c>
      <c r="BE23">
        <v>7.25</v>
      </c>
      <c r="BF23">
        <v>3.020548549254783E-2</v>
      </c>
      <c r="BG23">
        <v>0.7050886321545109</v>
      </c>
      <c r="BH23">
        <v>0.18718581885527827</v>
      </c>
      <c r="BI23">
        <v>0.10772554899021079</v>
      </c>
      <c r="BJ23">
        <v>0.7</v>
      </c>
      <c r="BK23">
        <v>1.2</v>
      </c>
      <c r="BL23">
        <v>1.67</v>
      </c>
      <c r="BM23">
        <v>2.65</v>
      </c>
      <c r="BN23">
        <v>0</v>
      </c>
      <c r="BO23">
        <v>1.87</v>
      </c>
      <c r="BP23">
        <v>1.87</v>
      </c>
      <c r="BQ23" t="s">
        <v>132</v>
      </c>
      <c r="BR23">
        <v>2.9925826028320968</v>
      </c>
      <c r="BS23">
        <v>2.224544841537424</v>
      </c>
      <c r="BT23">
        <v>0.76803776129467294</v>
      </c>
      <c r="BU23">
        <v>0.96561024949426832</v>
      </c>
      <c r="BV23">
        <v>0.34187457855697911</v>
      </c>
      <c r="BW23">
        <v>16.100000000000001</v>
      </c>
      <c r="BX23">
        <v>8.3493506493506491</v>
      </c>
      <c r="BY23">
        <v>7.2678100263852254</v>
      </c>
      <c r="BZ23">
        <v>3.2770448548812658</v>
      </c>
      <c r="CA23">
        <v>8.832189973614776</v>
      </c>
      <c r="CB23">
        <v>5.0723057944693828</v>
      </c>
      <c r="CC23">
        <v>11.95872170439414</v>
      </c>
      <c r="CD23">
        <v>13.450066577896139</v>
      </c>
      <c r="CE23">
        <v>1.301526717557252</v>
      </c>
      <c r="CF23">
        <v>1.9796437659033079</v>
      </c>
      <c r="CG23">
        <v>5.3435114503816793E-2</v>
      </c>
      <c r="CH23">
        <v>0.1183206106870229</v>
      </c>
    </row>
    <row r="24" spans="1:86" x14ac:dyDescent="0.45">
      <c r="A24">
        <v>1552252500</v>
      </c>
      <c r="B24" t="s">
        <v>614</v>
      </c>
      <c r="C24" t="s">
        <v>64</v>
      </c>
      <c r="D24" t="s">
        <v>65</v>
      </c>
      <c r="E24" t="s">
        <v>119</v>
      </c>
      <c r="F24" t="s">
        <v>113</v>
      </c>
      <c r="G24" t="s">
        <v>65</v>
      </c>
      <c r="H24">
        <v>5</v>
      </c>
      <c r="I24">
        <v>3</v>
      </c>
      <c r="J24">
        <v>1.5</v>
      </c>
      <c r="K24">
        <v>2</v>
      </c>
      <c r="L24">
        <v>1.44</v>
      </c>
      <c r="M24">
        <v>1</v>
      </c>
      <c r="N24">
        <v>2</v>
      </c>
      <c r="O24">
        <v>3</v>
      </c>
      <c r="P24">
        <v>2</v>
      </c>
      <c r="Q24">
        <v>0</v>
      </c>
      <c r="R24">
        <v>2</v>
      </c>
      <c r="S24">
        <v>53</v>
      </c>
      <c r="T24" t="s">
        <v>615</v>
      </c>
      <c r="U24">
        <v>4</v>
      </c>
      <c r="V24">
        <v>2</v>
      </c>
      <c r="W24">
        <v>2</v>
      </c>
      <c r="X24">
        <v>0</v>
      </c>
      <c r="Y24">
        <v>2</v>
      </c>
      <c r="Z24">
        <v>0</v>
      </c>
      <c r="AA24">
        <v>1</v>
      </c>
      <c r="AB24">
        <v>1</v>
      </c>
      <c r="AC24">
        <v>2</v>
      </c>
      <c r="AD24">
        <v>0</v>
      </c>
      <c r="AE24">
        <v>7</v>
      </c>
      <c r="AF24">
        <v>7</v>
      </c>
      <c r="AG24">
        <v>2</v>
      </c>
      <c r="AH24">
        <v>7</v>
      </c>
      <c r="AI24">
        <v>5</v>
      </c>
      <c r="AJ24">
        <v>0</v>
      </c>
      <c r="AK24">
        <v>22</v>
      </c>
      <c r="AL24">
        <v>23</v>
      </c>
      <c r="AM24">
        <v>66</v>
      </c>
      <c r="AN24">
        <v>34</v>
      </c>
      <c r="AO24">
        <v>1.27</v>
      </c>
      <c r="AP24">
        <v>1.22</v>
      </c>
      <c r="AQ24">
        <v>4</v>
      </c>
      <c r="AR24">
        <v>75</v>
      </c>
      <c r="AS24">
        <v>100</v>
      </c>
      <c r="AT24">
        <v>75</v>
      </c>
      <c r="AU24">
        <v>50</v>
      </c>
      <c r="AV24">
        <v>25</v>
      </c>
      <c r="AW24">
        <v>50</v>
      </c>
      <c r="AX24">
        <v>75</v>
      </c>
      <c r="AY24">
        <v>100</v>
      </c>
      <c r="AZ24">
        <v>100</v>
      </c>
      <c r="BA24">
        <v>5.5</v>
      </c>
      <c r="BB24">
        <v>5</v>
      </c>
      <c r="BC24">
        <v>1.62</v>
      </c>
      <c r="BD24">
        <v>3.8</v>
      </c>
      <c r="BE24">
        <v>4.8499999999999996</v>
      </c>
      <c r="BF24">
        <v>2.8875804121478426E-2</v>
      </c>
      <c r="BG24">
        <v>0.58840814649580553</v>
      </c>
      <c r="BH24">
        <v>0.23428209061536368</v>
      </c>
      <c r="BI24">
        <v>0.17730976288883088</v>
      </c>
      <c r="BJ24">
        <v>0.57999999999999996</v>
      </c>
      <c r="BK24">
        <v>1.26</v>
      </c>
      <c r="BL24">
        <v>1.83</v>
      </c>
      <c r="BM24">
        <v>3.1</v>
      </c>
      <c r="BN24">
        <v>0</v>
      </c>
      <c r="BO24">
        <v>1.83</v>
      </c>
      <c r="BP24">
        <v>1.87</v>
      </c>
      <c r="BQ24" t="s">
        <v>132</v>
      </c>
      <c r="BR24">
        <v>2.6362999299229148</v>
      </c>
      <c r="BS24">
        <v>1.7619715019855171</v>
      </c>
      <c r="BT24">
        <v>0.87432842793739785</v>
      </c>
      <c r="BU24">
        <v>0.78411214953271025</v>
      </c>
      <c r="BV24">
        <v>0.38060747663551397</v>
      </c>
      <c r="BW24">
        <v>14.215499378367181</v>
      </c>
      <c r="BX24">
        <v>8.9523612261806136</v>
      </c>
      <c r="BY24">
        <v>6.3083121289228163</v>
      </c>
      <c r="BZ24">
        <v>3.7757524374735061</v>
      </c>
      <c r="CA24">
        <v>7.9071872494443642</v>
      </c>
      <c r="CB24">
        <v>5.1766087887071075</v>
      </c>
      <c r="CC24">
        <v>12.634239592183521</v>
      </c>
      <c r="CD24">
        <v>13.597706032285471</v>
      </c>
      <c r="CE24">
        <v>1.365400161681487</v>
      </c>
      <c r="CF24">
        <v>1.963621665319321</v>
      </c>
      <c r="CG24">
        <v>7.1544058205335492E-2</v>
      </c>
      <c r="CH24">
        <v>0.1216653193209378</v>
      </c>
    </row>
    <row r="25" spans="1:86" x14ac:dyDescent="0.45">
      <c r="A25">
        <v>1553985000</v>
      </c>
      <c r="B25" t="s">
        <v>633</v>
      </c>
      <c r="C25" t="s">
        <v>64</v>
      </c>
      <c r="D25" t="s">
        <v>65</v>
      </c>
      <c r="E25" t="s">
        <v>119</v>
      </c>
      <c r="F25" t="s">
        <v>123</v>
      </c>
      <c r="G25" t="s">
        <v>65</v>
      </c>
      <c r="H25">
        <v>7</v>
      </c>
      <c r="I25">
        <v>2</v>
      </c>
      <c r="J25">
        <v>1.33</v>
      </c>
      <c r="K25">
        <v>2</v>
      </c>
      <c r="L25">
        <v>1.5</v>
      </c>
      <c r="M25">
        <v>1</v>
      </c>
      <c r="N25">
        <v>1</v>
      </c>
      <c r="O25">
        <v>2</v>
      </c>
      <c r="P25">
        <v>1</v>
      </c>
      <c r="Q25">
        <v>1</v>
      </c>
      <c r="R25">
        <v>0</v>
      </c>
      <c r="S25">
        <v>25</v>
      </c>
      <c r="T25">
        <v>85</v>
      </c>
      <c r="U25">
        <v>3</v>
      </c>
      <c r="V25">
        <v>4</v>
      </c>
      <c r="W25">
        <v>4</v>
      </c>
      <c r="X25">
        <v>0</v>
      </c>
      <c r="Y25">
        <v>5</v>
      </c>
      <c r="Z25">
        <v>0</v>
      </c>
      <c r="AA25">
        <v>1</v>
      </c>
      <c r="AB25">
        <v>3</v>
      </c>
      <c r="AC25">
        <v>2</v>
      </c>
      <c r="AD25">
        <v>3</v>
      </c>
      <c r="AE25">
        <v>11</v>
      </c>
      <c r="AF25">
        <v>4</v>
      </c>
      <c r="AG25">
        <v>5</v>
      </c>
      <c r="AH25">
        <v>3</v>
      </c>
      <c r="AI25">
        <v>6</v>
      </c>
      <c r="AJ25">
        <v>1</v>
      </c>
      <c r="AK25">
        <v>18</v>
      </c>
      <c r="AL25">
        <v>16</v>
      </c>
      <c r="AM25">
        <v>49</v>
      </c>
      <c r="AN25">
        <v>51</v>
      </c>
      <c r="AO25">
        <v>1.41</v>
      </c>
      <c r="AP25">
        <v>0.86</v>
      </c>
      <c r="AQ25">
        <v>2.67</v>
      </c>
      <c r="AR25">
        <v>34</v>
      </c>
      <c r="AS25">
        <v>67</v>
      </c>
      <c r="AT25">
        <v>50</v>
      </c>
      <c r="AU25">
        <v>17</v>
      </c>
      <c r="AV25">
        <v>17</v>
      </c>
      <c r="AW25">
        <v>34</v>
      </c>
      <c r="AX25">
        <v>67</v>
      </c>
      <c r="AY25">
        <v>50</v>
      </c>
      <c r="AZ25">
        <v>67</v>
      </c>
      <c r="BA25">
        <v>9</v>
      </c>
      <c r="BB25">
        <v>5.33</v>
      </c>
      <c r="BC25">
        <v>1.61</v>
      </c>
      <c r="BD25">
        <v>3.85</v>
      </c>
      <c r="BE25">
        <v>5</v>
      </c>
      <c r="BF25">
        <v>2.6952757387539956E-2</v>
      </c>
      <c r="BG25">
        <v>0.59416525503482021</v>
      </c>
      <c r="BH25">
        <v>0.23278750235271975</v>
      </c>
      <c r="BI25">
        <v>0.17304724261246004</v>
      </c>
      <c r="BJ25">
        <v>0.6</v>
      </c>
      <c r="BK25">
        <v>1.38</v>
      </c>
      <c r="BL25">
        <v>2.2000000000000002</v>
      </c>
      <c r="BM25">
        <v>4.05</v>
      </c>
      <c r="BN25">
        <v>0</v>
      </c>
      <c r="BO25">
        <v>2.2000000000000002</v>
      </c>
      <c r="BP25">
        <v>1.61</v>
      </c>
      <c r="BQ25" t="s">
        <v>132</v>
      </c>
      <c r="BR25">
        <v>2.7310090702947849</v>
      </c>
      <c r="BS25">
        <v>1.841836734693878</v>
      </c>
      <c r="BT25">
        <v>0.88917233560090703</v>
      </c>
      <c r="BU25">
        <v>0.804822695035461</v>
      </c>
      <c r="BV25">
        <v>0.38099290780141842</v>
      </c>
      <c r="BW25">
        <v>14.25174825174825</v>
      </c>
      <c r="BX25">
        <v>8.8316683316683324</v>
      </c>
      <c r="BY25">
        <v>6.2901265822784813</v>
      </c>
      <c r="BZ25">
        <v>3.6162025316455702</v>
      </c>
      <c r="CA25">
        <v>7.9616216694697686</v>
      </c>
      <c r="CB25">
        <v>5.2154658000227627</v>
      </c>
      <c r="CC25">
        <v>12.444895886236671</v>
      </c>
      <c r="CD25">
        <v>13.620619603859829</v>
      </c>
      <c r="CE25">
        <v>1.406084017382907</v>
      </c>
      <c r="CF25">
        <v>2.070980202800579</v>
      </c>
      <c r="CG25">
        <v>6.1323032351521013E-2</v>
      </c>
      <c r="CH25">
        <v>0.1313375181071946</v>
      </c>
    </row>
    <row r="26" spans="1:86" x14ac:dyDescent="0.45">
      <c r="A26">
        <v>1555114500</v>
      </c>
      <c r="B26" t="s">
        <v>655</v>
      </c>
      <c r="C26" t="s">
        <v>64</v>
      </c>
      <c r="D26" t="s">
        <v>65</v>
      </c>
      <c r="E26" t="s">
        <v>119</v>
      </c>
      <c r="F26" t="s">
        <v>115</v>
      </c>
      <c r="G26" t="s">
        <v>65</v>
      </c>
      <c r="H26">
        <v>9</v>
      </c>
      <c r="I26">
        <v>1.75</v>
      </c>
      <c r="J26">
        <v>0.67</v>
      </c>
      <c r="K26">
        <v>2</v>
      </c>
      <c r="L26">
        <v>0.93</v>
      </c>
      <c r="M26">
        <v>6</v>
      </c>
      <c r="N26">
        <v>2</v>
      </c>
      <c r="O26">
        <v>8</v>
      </c>
      <c r="P26">
        <v>5</v>
      </c>
      <c r="Q26">
        <v>3</v>
      </c>
      <c r="R26">
        <v>2</v>
      </c>
      <c r="S26" t="s">
        <v>656</v>
      </c>
      <c r="T26" t="s">
        <v>657</v>
      </c>
      <c r="U26">
        <v>7</v>
      </c>
      <c r="V26">
        <v>4</v>
      </c>
      <c r="W26">
        <v>4</v>
      </c>
      <c r="X26">
        <v>0</v>
      </c>
      <c r="Y26">
        <v>5</v>
      </c>
      <c r="Z26">
        <v>0</v>
      </c>
      <c r="AA26">
        <v>2</v>
      </c>
      <c r="AB26">
        <v>2</v>
      </c>
      <c r="AC26">
        <v>4</v>
      </c>
      <c r="AD26">
        <v>1</v>
      </c>
      <c r="AE26">
        <v>16</v>
      </c>
      <c r="AF26">
        <v>10</v>
      </c>
      <c r="AG26">
        <v>7</v>
      </c>
      <c r="AH26">
        <v>7</v>
      </c>
      <c r="AI26">
        <v>9</v>
      </c>
      <c r="AJ26">
        <v>3</v>
      </c>
      <c r="AK26">
        <v>15</v>
      </c>
      <c r="AL26">
        <v>16</v>
      </c>
      <c r="AM26">
        <v>56</v>
      </c>
      <c r="AN26">
        <v>44</v>
      </c>
      <c r="AO26">
        <v>2.0299999999999998</v>
      </c>
      <c r="AP26">
        <v>1.44</v>
      </c>
      <c r="AQ26">
        <v>2.59</v>
      </c>
      <c r="AR26">
        <v>71</v>
      </c>
      <c r="AS26">
        <v>84</v>
      </c>
      <c r="AT26">
        <v>25</v>
      </c>
      <c r="AU26">
        <v>13</v>
      </c>
      <c r="AV26">
        <v>13</v>
      </c>
      <c r="AW26">
        <v>42</v>
      </c>
      <c r="AX26">
        <v>88</v>
      </c>
      <c r="AY26">
        <v>25</v>
      </c>
      <c r="AZ26">
        <v>67</v>
      </c>
      <c r="BA26">
        <v>7.42</v>
      </c>
      <c r="BB26">
        <v>4.83</v>
      </c>
      <c r="BC26">
        <v>1.48</v>
      </c>
      <c r="BD26">
        <v>4.3499999999999996</v>
      </c>
      <c r="BE26">
        <v>5.6</v>
      </c>
      <c r="BF26">
        <v>2.8044053906122857E-2</v>
      </c>
      <c r="BG26">
        <v>0.6476316217695528</v>
      </c>
      <c r="BH26">
        <v>0.20184100356514154</v>
      </c>
      <c r="BI26">
        <v>0.15052737466530572</v>
      </c>
      <c r="BJ26">
        <v>0.64</v>
      </c>
      <c r="BK26">
        <v>1.19</v>
      </c>
      <c r="BL26">
        <v>1.65</v>
      </c>
      <c r="BM26">
        <v>2.6</v>
      </c>
      <c r="BN26">
        <v>0</v>
      </c>
      <c r="BO26">
        <v>1.74</v>
      </c>
      <c r="BP26">
        <v>2</v>
      </c>
      <c r="BQ26" t="s">
        <v>132</v>
      </c>
      <c r="BR26">
        <v>2.8343749999999996</v>
      </c>
      <c r="BS26">
        <v>1.980803571428571</v>
      </c>
      <c r="BT26">
        <v>0.85357142857142854</v>
      </c>
      <c r="BU26">
        <v>0.8683035714285714</v>
      </c>
      <c r="BV26">
        <v>0.36607142857142849</v>
      </c>
      <c r="BW26">
        <v>15.03980099502488</v>
      </c>
      <c r="BX26">
        <v>8.6326699834162515</v>
      </c>
      <c r="BY26">
        <v>6.5189234650967203</v>
      </c>
      <c r="BZ26">
        <v>3.4507989907485279</v>
      </c>
      <c r="CA26">
        <v>8.5208775299281605</v>
      </c>
      <c r="CB26">
        <v>5.181870992667724</v>
      </c>
      <c r="CC26">
        <v>12.48566610455312</v>
      </c>
      <c r="CD26">
        <v>13.573355817875211</v>
      </c>
      <c r="CE26">
        <v>1.395273023634882</v>
      </c>
      <c r="CF26">
        <v>2.0586797066014668</v>
      </c>
      <c r="CG26">
        <v>6.8459657701711488E-2</v>
      </c>
      <c r="CH26">
        <v>0.12713936430317849</v>
      </c>
    </row>
    <row r="27" spans="1:86" x14ac:dyDescent="0.45">
      <c r="A27">
        <v>1521997200</v>
      </c>
      <c r="B27" t="s">
        <v>175</v>
      </c>
      <c r="C27" t="s">
        <v>64</v>
      </c>
      <c r="D27" t="s">
        <v>65</v>
      </c>
      <c r="E27" t="s">
        <v>127</v>
      </c>
      <c r="F27" t="s">
        <v>119</v>
      </c>
      <c r="G27" t="s">
        <v>65</v>
      </c>
      <c r="H27">
        <v>6</v>
      </c>
      <c r="I27">
        <v>2</v>
      </c>
      <c r="J27">
        <v>3</v>
      </c>
      <c r="K27">
        <v>1.55</v>
      </c>
      <c r="L27">
        <v>1.5</v>
      </c>
      <c r="M27">
        <v>1</v>
      </c>
      <c r="N27">
        <v>1</v>
      </c>
      <c r="O27">
        <v>2</v>
      </c>
      <c r="P27">
        <v>0</v>
      </c>
      <c r="Q27">
        <v>0</v>
      </c>
      <c r="R27">
        <v>0</v>
      </c>
      <c r="S27">
        <v>61</v>
      </c>
      <c r="T27">
        <v>73</v>
      </c>
      <c r="U27">
        <v>3</v>
      </c>
      <c r="V27">
        <v>1</v>
      </c>
      <c r="W27">
        <v>2</v>
      </c>
      <c r="X27">
        <v>1</v>
      </c>
      <c r="Y27">
        <v>1</v>
      </c>
      <c r="Z27">
        <v>1</v>
      </c>
      <c r="AA27">
        <v>2</v>
      </c>
      <c r="AB27">
        <v>1</v>
      </c>
      <c r="AC27">
        <v>1</v>
      </c>
      <c r="AD27">
        <v>1</v>
      </c>
      <c r="AE27">
        <v>11</v>
      </c>
      <c r="AF27">
        <v>5</v>
      </c>
      <c r="AG27">
        <v>4</v>
      </c>
      <c r="AH27">
        <v>3</v>
      </c>
      <c r="AI27">
        <v>7</v>
      </c>
      <c r="AJ27">
        <v>2</v>
      </c>
      <c r="AK27">
        <v>14</v>
      </c>
      <c r="AL27">
        <v>20</v>
      </c>
      <c r="AM27">
        <v>50</v>
      </c>
      <c r="AN27">
        <v>50</v>
      </c>
      <c r="AO27">
        <v>1.26</v>
      </c>
      <c r="AP27">
        <v>0.75</v>
      </c>
      <c r="AQ27">
        <v>1.25</v>
      </c>
      <c r="AR27">
        <v>0</v>
      </c>
      <c r="AS27">
        <v>25</v>
      </c>
      <c r="AT27">
        <v>25</v>
      </c>
      <c r="AU27">
        <v>0</v>
      </c>
      <c r="AV27">
        <v>0</v>
      </c>
      <c r="AW27">
        <v>25</v>
      </c>
      <c r="AX27">
        <v>50</v>
      </c>
      <c r="AY27">
        <v>0</v>
      </c>
      <c r="AZ27">
        <v>50</v>
      </c>
      <c r="BA27">
        <v>11.5</v>
      </c>
      <c r="BB27">
        <v>5</v>
      </c>
      <c r="BC27">
        <v>2.8</v>
      </c>
      <c r="BD27">
        <v>3</v>
      </c>
      <c r="BE27">
        <v>2.4500000000000002</v>
      </c>
      <c r="BF27">
        <v>3.2879818594104306E-2</v>
      </c>
      <c r="BG27">
        <v>0.32426303854875282</v>
      </c>
      <c r="BH27">
        <v>0.30045351473922899</v>
      </c>
      <c r="BI27">
        <v>0.37528344671201808</v>
      </c>
      <c r="BJ27">
        <v>0.32</v>
      </c>
      <c r="BK27">
        <v>1.42</v>
      </c>
      <c r="BL27">
        <v>2.2999999999999998</v>
      </c>
      <c r="BM27">
        <v>4.25</v>
      </c>
      <c r="BN27">
        <v>0</v>
      </c>
      <c r="BO27">
        <v>2.0499999999999998</v>
      </c>
      <c r="BP27">
        <v>1.77</v>
      </c>
      <c r="BQ27" t="s">
        <v>130</v>
      </c>
      <c r="BR27">
        <v>2.5313454284174597</v>
      </c>
      <c r="BS27">
        <v>1.210167055864918</v>
      </c>
      <c r="BT27">
        <v>1.3211783725525419</v>
      </c>
      <c r="BU27">
        <v>0.53135669362084459</v>
      </c>
      <c r="BV27">
        <v>0.55633423180592989</v>
      </c>
      <c r="BW27">
        <v>11.21109010712035</v>
      </c>
      <c r="BX27">
        <v>11.01700787401575</v>
      </c>
      <c r="BY27">
        <v>4.6792332268370611</v>
      </c>
      <c r="BZ27">
        <v>4.7080804854679013</v>
      </c>
      <c r="CA27">
        <v>6.5318568802832893</v>
      </c>
      <c r="CB27">
        <v>6.3089273885478487</v>
      </c>
      <c r="CC27">
        <v>12.72547770700637</v>
      </c>
      <c r="CD27">
        <v>13.06847133757962</v>
      </c>
      <c r="CE27">
        <v>1.6902356902356901</v>
      </c>
      <c r="CF27">
        <v>1.8050198959289869</v>
      </c>
      <c r="CG27">
        <v>0.105907560453015</v>
      </c>
      <c r="CH27">
        <v>0.1141720232629324</v>
      </c>
    </row>
    <row r="28" spans="1:86" x14ac:dyDescent="0.45">
      <c r="A28">
        <v>1523924100</v>
      </c>
      <c r="B28" t="s">
        <v>206</v>
      </c>
      <c r="C28" t="s">
        <v>64</v>
      </c>
      <c r="D28" t="s">
        <v>65</v>
      </c>
      <c r="E28" t="s">
        <v>109</v>
      </c>
      <c r="F28" t="s">
        <v>119</v>
      </c>
      <c r="G28" t="s">
        <v>65</v>
      </c>
      <c r="H28">
        <v>9</v>
      </c>
      <c r="I28">
        <v>0.5</v>
      </c>
      <c r="J28">
        <v>2.33</v>
      </c>
      <c r="K28">
        <v>0.82</v>
      </c>
      <c r="L28">
        <v>1.5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  <c r="T28" t="s">
        <v>91</v>
      </c>
      <c r="U28">
        <v>3</v>
      </c>
      <c r="V28">
        <v>4</v>
      </c>
      <c r="W28">
        <v>4</v>
      </c>
      <c r="X28">
        <v>0</v>
      </c>
      <c r="Y28">
        <v>3</v>
      </c>
      <c r="Z28">
        <v>0</v>
      </c>
      <c r="AA28">
        <v>2</v>
      </c>
      <c r="AB28">
        <v>2</v>
      </c>
      <c r="AC28">
        <v>0</v>
      </c>
      <c r="AD28">
        <v>3</v>
      </c>
      <c r="AE28">
        <v>5</v>
      </c>
      <c r="AF28">
        <v>11</v>
      </c>
      <c r="AG28">
        <v>3</v>
      </c>
      <c r="AH28">
        <v>7</v>
      </c>
      <c r="AI28">
        <v>2</v>
      </c>
      <c r="AJ28">
        <v>4</v>
      </c>
      <c r="AK28">
        <v>25</v>
      </c>
      <c r="AL28">
        <v>21</v>
      </c>
      <c r="AM28">
        <v>30</v>
      </c>
      <c r="AN28">
        <v>70</v>
      </c>
      <c r="AO28">
        <v>0</v>
      </c>
      <c r="AP28">
        <v>0</v>
      </c>
      <c r="AQ28">
        <v>1.67</v>
      </c>
      <c r="AR28">
        <v>29</v>
      </c>
      <c r="AS28">
        <v>42</v>
      </c>
      <c r="AT28">
        <v>25</v>
      </c>
      <c r="AU28">
        <v>13</v>
      </c>
      <c r="AV28">
        <v>0</v>
      </c>
      <c r="AW28">
        <v>25</v>
      </c>
      <c r="AX28">
        <v>54</v>
      </c>
      <c r="AY28">
        <v>29</v>
      </c>
      <c r="AZ28">
        <v>59</v>
      </c>
      <c r="BA28">
        <v>8.58</v>
      </c>
      <c r="BB28">
        <v>6.33</v>
      </c>
      <c r="BC28">
        <v>10.5</v>
      </c>
      <c r="BD28">
        <v>5.2</v>
      </c>
      <c r="BE28">
        <v>1.24</v>
      </c>
      <c r="BF28">
        <v>3.1332466816337799E-2</v>
      </c>
      <c r="BG28">
        <v>6.3905628421757427E-2</v>
      </c>
      <c r="BH28">
        <v>0.16097522549135448</v>
      </c>
      <c r="BI28">
        <v>0.77511914608688803</v>
      </c>
      <c r="BJ28">
        <v>0.06</v>
      </c>
      <c r="BK28">
        <v>1.2</v>
      </c>
      <c r="BL28">
        <v>1.69</v>
      </c>
      <c r="BM28">
        <v>2.7</v>
      </c>
      <c r="BN28">
        <v>0</v>
      </c>
      <c r="BO28">
        <v>2.35</v>
      </c>
      <c r="BP28">
        <v>1.57</v>
      </c>
      <c r="BQ28" t="s">
        <v>132</v>
      </c>
      <c r="BR28">
        <v>3.0880829015544045</v>
      </c>
      <c r="BS28">
        <v>0.68264248704663211</v>
      </c>
      <c r="BT28">
        <v>2.4054404145077721</v>
      </c>
      <c r="BU28">
        <v>0.29663212435233161</v>
      </c>
      <c r="BV28">
        <v>1.0479274611398961</v>
      </c>
      <c r="BW28">
        <v>8.0515463917525771</v>
      </c>
      <c r="BX28">
        <v>15.60824742268041</v>
      </c>
      <c r="BY28">
        <v>3.0206185567010309</v>
      </c>
      <c r="BZ28">
        <v>6.8845360824742272</v>
      </c>
      <c r="CA28">
        <v>5.0309278350515463</v>
      </c>
      <c r="CB28">
        <v>8.723711340206183</v>
      </c>
      <c r="CC28">
        <v>13.86401673640167</v>
      </c>
      <c r="CD28">
        <v>11.14225941422594</v>
      </c>
      <c r="CE28">
        <v>2.1090534979423872</v>
      </c>
      <c r="CF28">
        <v>1.5267489711934159</v>
      </c>
      <c r="CG28">
        <v>0.1008230452674897</v>
      </c>
      <c r="CH28">
        <v>6.584362139917696E-2</v>
      </c>
    </row>
    <row r="29" spans="1:86" x14ac:dyDescent="0.45">
      <c r="A29">
        <v>1525023000</v>
      </c>
      <c r="B29" t="s">
        <v>222</v>
      </c>
      <c r="C29" t="s">
        <v>64</v>
      </c>
      <c r="D29" t="s">
        <v>65</v>
      </c>
      <c r="E29" t="s">
        <v>123</v>
      </c>
      <c r="F29" t="s">
        <v>119</v>
      </c>
      <c r="G29" t="s">
        <v>65</v>
      </c>
      <c r="H29">
        <v>11</v>
      </c>
      <c r="I29">
        <v>2.6</v>
      </c>
      <c r="J29">
        <v>2.5</v>
      </c>
      <c r="K29">
        <v>2.2599999999999998</v>
      </c>
      <c r="L29">
        <v>1.5</v>
      </c>
      <c r="M29">
        <v>2</v>
      </c>
      <c r="N29">
        <v>1</v>
      </c>
      <c r="O29">
        <v>3</v>
      </c>
      <c r="P29">
        <v>1</v>
      </c>
      <c r="Q29">
        <v>1</v>
      </c>
      <c r="R29">
        <v>0</v>
      </c>
      <c r="S29" t="s">
        <v>223</v>
      </c>
      <c r="T29">
        <v>68</v>
      </c>
      <c r="U29">
        <v>5</v>
      </c>
      <c r="V29">
        <v>4</v>
      </c>
      <c r="W29">
        <v>4</v>
      </c>
      <c r="X29">
        <v>0</v>
      </c>
      <c r="Y29">
        <v>5</v>
      </c>
      <c r="Z29">
        <v>0</v>
      </c>
      <c r="AA29">
        <v>4</v>
      </c>
      <c r="AB29">
        <v>0</v>
      </c>
      <c r="AC29">
        <v>2</v>
      </c>
      <c r="AD29">
        <v>3</v>
      </c>
      <c r="AE29">
        <v>11</v>
      </c>
      <c r="AF29">
        <v>7</v>
      </c>
      <c r="AG29">
        <v>5</v>
      </c>
      <c r="AH29">
        <v>2</v>
      </c>
      <c r="AI29">
        <v>6</v>
      </c>
      <c r="AJ29">
        <v>5</v>
      </c>
      <c r="AK29">
        <v>21</v>
      </c>
      <c r="AL29">
        <v>16</v>
      </c>
      <c r="AM29">
        <v>50</v>
      </c>
      <c r="AN29">
        <v>50</v>
      </c>
      <c r="AO29">
        <v>1.49</v>
      </c>
      <c r="AP29">
        <v>1.08</v>
      </c>
      <c r="AQ29">
        <v>1.93</v>
      </c>
      <c r="AR29">
        <v>43</v>
      </c>
      <c r="AS29">
        <v>53</v>
      </c>
      <c r="AT29">
        <v>30</v>
      </c>
      <c r="AU29">
        <v>10</v>
      </c>
      <c r="AV29">
        <v>0</v>
      </c>
      <c r="AW29">
        <v>20</v>
      </c>
      <c r="AX29">
        <v>53</v>
      </c>
      <c r="AY29">
        <v>43</v>
      </c>
      <c r="AZ29">
        <v>78</v>
      </c>
      <c r="BA29">
        <v>7.1</v>
      </c>
      <c r="BB29">
        <v>5.05</v>
      </c>
      <c r="BC29">
        <v>2.15</v>
      </c>
      <c r="BD29">
        <v>3.15</v>
      </c>
      <c r="BE29">
        <v>3.15</v>
      </c>
      <c r="BF29">
        <v>3.3345637996800757E-2</v>
      </c>
      <c r="BG29">
        <v>0.4317706410729667</v>
      </c>
      <c r="BH29">
        <v>0.28411467946351671</v>
      </c>
      <c r="BI29">
        <v>0.28411467946351671</v>
      </c>
      <c r="BJ29">
        <v>0.44</v>
      </c>
      <c r="BK29">
        <v>1.32</v>
      </c>
      <c r="BL29">
        <v>2</v>
      </c>
      <c r="BM29">
        <v>3.6</v>
      </c>
      <c r="BN29">
        <v>0</v>
      </c>
      <c r="BO29">
        <v>1.91</v>
      </c>
      <c r="BP29">
        <v>1.87</v>
      </c>
      <c r="BQ29" t="s">
        <v>133</v>
      </c>
      <c r="BR29">
        <v>2.4807646356033461</v>
      </c>
      <c r="BS29">
        <v>1.4140979689366791</v>
      </c>
      <c r="BT29">
        <v>1.0666666666666671</v>
      </c>
      <c r="BU29">
        <v>0.62712066905615294</v>
      </c>
      <c r="BV29">
        <v>0.46009557945041818</v>
      </c>
      <c r="BW29">
        <v>12.56969280146722</v>
      </c>
      <c r="BX29">
        <v>9.8695552498853729</v>
      </c>
      <c r="BY29">
        <v>5.2754256787850897</v>
      </c>
      <c r="BZ29">
        <v>4.1279337321675103</v>
      </c>
      <c r="CA29">
        <v>7.2942671226821298</v>
      </c>
      <c r="CB29">
        <v>5.7416215177178627</v>
      </c>
      <c r="CC29">
        <v>12.897246007868549</v>
      </c>
      <c r="CD29">
        <v>13.507058551261281</v>
      </c>
      <c r="CE29">
        <v>1.576522702104098</v>
      </c>
      <c r="CF29">
        <v>1.917165005537099</v>
      </c>
      <c r="CG29">
        <v>8.4385382059800659E-2</v>
      </c>
      <c r="CH29">
        <v>0.1233665559246955</v>
      </c>
    </row>
    <row r="30" spans="1:86" x14ac:dyDescent="0.45">
      <c r="A30">
        <v>1526245200</v>
      </c>
      <c r="B30" t="s">
        <v>244</v>
      </c>
      <c r="C30" t="s">
        <v>64</v>
      </c>
      <c r="D30" t="s">
        <v>65</v>
      </c>
      <c r="E30" t="s">
        <v>115</v>
      </c>
      <c r="F30" t="s">
        <v>119</v>
      </c>
      <c r="G30" t="s">
        <v>65</v>
      </c>
      <c r="H30">
        <v>13</v>
      </c>
      <c r="I30">
        <v>1.17</v>
      </c>
      <c r="J30">
        <v>2</v>
      </c>
      <c r="K30">
        <v>1.1399999999999999</v>
      </c>
      <c r="L30">
        <v>1.5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T30">
        <v>90</v>
      </c>
      <c r="U30">
        <v>7</v>
      </c>
      <c r="V30">
        <v>4</v>
      </c>
      <c r="W30">
        <v>3</v>
      </c>
      <c r="X30">
        <v>1</v>
      </c>
      <c r="Y30">
        <v>3</v>
      </c>
      <c r="Z30">
        <v>1</v>
      </c>
      <c r="AA30">
        <v>2</v>
      </c>
      <c r="AB30">
        <v>2</v>
      </c>
      <c r="AC30">
        <v>0</v>
      </c>
      <c r="AD30">
        <v>4</v>
      </c>
      <c r="AE30">
        <v>11</v>
      </c>
      <c r="AF30">
        <v>5</v>
      </c>
      <c r="AG30">
        <v>5</v>
      </c>
      <c r="AH30">
        <v>3</v>
      </c>
      <c r="AI30">
        <v>6</v>
      </c>
      <c r="AJ30">
        <v>2</v>
      </c>
      <c r="AK30">
        <v>18</v>
      </c>
      <c r="AL30">
        <v>13</v>
      </c>
      <c r="AM30">
        <v>56</v>
      </c>
      <c r="AN30">
        <v>44</v>
      </c>
      <c r="AO30">
        <v>1.7</v>
      </c>
      <c r="AP30">
        <v>1.05</v>
      </c>
      <c r="AQ30">
        <v>1.8</v>
      </c>
      <c r="AR30">
        <v>62</v>
      </c>
      <c r="AS30">
        <v>62</v>
      </c>
      <c r="AT30">
        <v>27</v>
      </c>
      <c r="AU30">
        <v>0</v>
      </c>
      <c r="AV30">
        <v>0</v>
      </c>
      <c r="AW30">
        <v>25</v>
      </c>
      <c r="AX30">
        <v>54</v>
      </c>
      <c r="AY30">
        <v>29</v>
      </c>
      <c r="AZ30">
        <v>57</v>
      </c>
      <c r="BA30">
        <v>8.6</v>
      </c>
      <c r="BB30">
        <v>5.77</v>
      </c>
      <c r="BC30">
        <v>4.1500000000000004</v>
      </c>
      <c r="BD30">
        <v>3.35</v>
      </c>
      <c r="BE30">
        <v>1.8</v>
      </c>
      <c r="BF30">
        <v>3.1675624554603189E-2</v>
      </c>
      <c r="BG30">
        <v>0.20928823086708354</v>
      </c>
      <c r="BH30">
        <v>0.26683183813196393</v>
      </c>
      <c r="BI30">
        <v>0.52387993100095243</v>
      </c>
      <c r="BJ30">
        <v>0.2</v>
      </c>
      <c r="BK30">
        <v>1.33</v>
      </c>
      <c r="BL30">
        <v>2.0499999999999998</v>
      </c>
      <c r="BM30">
        <v>3.65</v>
      </c>
      <c r="BN30">
        <v>0</v>
      </c>
      <c r="BO30">
        <v>2</v>
      </c>
      <c r="BP30">
        <v>1.77</v>
      </c>
      <c r="BQ30" t="s">
        <v>129</v>
      </c>
      <c r="BR30">
        <v>2.7065095398428731</v>
      </c>
      <c r="BS30">
        <v>1.0101010101010099</v>
      </c>
      <c r="BT30">
        <v>1.696408529741863</v>
      </c>
      <c r="BU30">
        <v>0.44044943820224719</v>
      </c>
      <c r="BV30">
        <v>0.74606741573033708</v>
      </c>
      <c r="BW30">
        <v>10.265072765072761</v>
      </c>
      <c r="BX30">
        <v>13.023908523908521</v>
      </c>
      <c r="BY30">
        <v>4.0483193277310923</v>
      </c>
      <c r="BZ30">
        <v>5.60609243697479</v>
      </c>
      <c r="CA30">
        <v>6.2167534373416684</v>
      </c>
      <c r="CB30">
        <v>7.4178160869337306</v>
      </c>
      <c r="CC30">
        <v>13.223628691983119</v>
      </c>
      <c r="CD30">
        <v>12.78586497890295</v>
      </c>
      <c r="CE30">
        <v>1.8442211055276381</v>
      </c>
      <c r="CF30">
        <v>1.7989949748743721</v>
      </c>
      <c r="CG30">
        <v>0.12060301507537689</v>
      </c>
      <c r="CH30">
        <v>0.11658291457286429</v>
      </c>
    </row>
    <row r="31" spans="1:86" x14ac:dyDescent="0.45">
      <c r="A31">
        <v>1527467400</v>
      </c>
      <c r="B31" t="s">
        <v>262</v>
      </c>
      <c r="C31" t="s">
        <v>64</v>
      </c>
      <c r="D31" t="s">
        <v>65</v>
      </c>
      <c r="E31" t="s">
        <v>112</v>
      </c>
      <c r="F31" t="s">
        <v>119</v>
      </c>
      <c r="G31" t="s">
        <v>65</v>
      </c>
      <c r="H31">
        <v>15</v>
      </c>
      <c r="I31">
        <v>2.5</v>
      </c>
      <c r="J31">
        <v>2.17</v>
      </c>
      <c r="K31">
        <v>2.2999999999999998</v>
      </c>
      <c r="L31">
        <v>1.5</v>
      </c>
      <c r="M31">
        <v>2</v>
      </c>
      <c r="N31">
        <v>2</v>
      </c>
      <c r="O31">
        <v>4</v>
      </c>
      <c r="P31">
        <v>2</v>
      </c>
      <c r="Q31">
        <v>1</v>
      </c>
      <c r="R31">
        <v>1</v>
      </c>
      <c r="S31" t="s">
        <v>263</v>
      </c>
      <c r="T31" t="s">
        <v>264</v>
      </c>
      <c r="U31">
        <v>9</v>
      </c>
      <c r="V31">
        <v>10</v>
      </c>
      <c r="W31">
        <v>3</v>
      </c>
      <c r="X31">
        <v>0</v>
      </c>
      <c r="Y31">
        <v>3</v>
      </c>
      <c r="Z31">
        <v>1</v>
      </c>
      <c r="AA31">
        <v>3</v>
      </c>
      <c r="AB31">
        <v>0</v>
      </c>
      <c r="AC31">
        <v>2</v>
      </c>
      <c r="AD31">
        <v>2</v>
      </c>
      <c r="AE31">
        <v>10</v>
      </c>
      <c r="AF31">
        <v>10</v>
      </c>
      <c r="AG31">
        <v>3</v>
      </c>
      <c r="AH31">
        <v>4</v>
      </c>
      <c r="AI31">
        <v>7</v>
      </c>
      <c r="AJ31">
        <v>6</v>
      </c>
      <c r="AK31">
        <v>10</v>
      </c>
      <c r="AL31">
        <v>18</v>
      </c>
      <c r="AM31">
        <v>55</v>
      </c>
      <c r="AN31">
        <v>45</v>
      </c>
      <c r="AO31">
        <v>1.6</v>
      </c>
      <c r="AP31">
        <v>1.4</v>
      </c>
      <c r="AQ31">
        <v>2</v>
      </c>
      <c r="AR31">
        <v>42</v>
      </c>
      <c r="AS31">
        <v>50</v>
      </c>
      <c r="AT31">
        <v>34</v>
      </c>
      <c r="AU31">
        <v>9</v>
      </c>
      <c r="AV31">
        <v>9</v>
      </c>
      <c r="AW31">
        <v>17</v>
      </c>
      <c r="AX31">
        <v>50</v>
      </c>
      <c r="AY31">
        <v>42</v>
      </c>
      <c r="AZ31">
        <v>83</v>
      </c>
      <c r="BA31">
        <v>11.17</v>
      </c>
      <c r="BB31">
        <v>6.16</v>
      </c>
      <c r="BC31">
        <v>2.2000000000000002</v>
      </c>
      <c r="BD31">
        <v>3.2</v>
      </c>
      <c r="BE31">
        <v>3</v>
      </c>
      <c r="BF31">
        <v>3.3459595959595946E-2</v>
      </c>
      <c r="BG31">
        <v>0.42108585858585856</v>
      </c>
      <c r="BH31">
        <v>0.27904040404040403</v>
      </c>
      <c r="BI31">
        <v>0.29987373737373735</v>
      </c>
      <c r="BJ31">
        <v>0.42</v>
      </c>
      <c r="BK31">
        <v>1.31</v>
      </c>
      <c r="BL31">
        <v>2</v>
      </c>
      <c r="BM31">
        <v>3.55</v>
      </c>
      <c r="BN31">
        <v>0</v>
      </c>
      <c r="BO31">
        <v>1.87</v>
      </c>
      <c r="BP31">
        <v>1.91</v>
      </c>
      <c r="BQ31" t="s">
        <v>139</v>
      </c>
      <c r="BR31">
        <v>2.4884649511978703</v>
      </c>
      <c r="BS31">
        <v>1.396960958296362</v>
      </c>
      <c r="BT31">
        <v>1.091503992901508</v>
      </c>
      <c r="BU31">
        <v>0.60765391014975045</v>
      </c>
      <c r="BV31">
        <v>0.47276760953965608</v>
      </c>
      <c r="BW31">
        <v>12.29504785684561</v>
      </c>
      <c r="BX31">
        <v>10.047232625884311</v>
      </c>
      <c r="BY31">
        <v>5.2917192097519967</v>
      </c>
      <c r="BZ31">
        <v>4.2580916351408158</v>
      </c>
      <c r="CA31">
        <v>7.0033286470936131</v>
      </c>
      <c r="CB31">
        <v>5.789140990743495</v>
      </c>
      <c r="CC31">
        <v>12.77041895895049</v>
      </c>
      <c r="CD31">
        <v>13.411129919593741</v>
      </c>
      <c r="CE31">
        <v>1.556141062018646</v>
      </c>
      <c r="CF31">
        <v>1.9114308877178761</v>
      </c>
      <c r="CG31">
        <v>8.4920956627482766E-2</v>
      </c>
      <c r="CH31">
        <v>0.1323469801378192</v>
      </c>
    </row>
    <row r="32" spans="1:86" x14ac:dyDescent="0.45">
      <c r="A32">
        <v>1528063200</v>
      </c>
      <c r="B32" t="s">
        <v>275</v>
      </c>
      <c r="C32" t="s">
        <v>64</v>
      </c>
      <c r="D32" t="s">
        <v>65</v>
      </c>
      <c r="E32" t="s">
        <v>143</v>
      </c>
      <c r="F32" t="s">
        <v>119</v>
      </c>
      <c r="G32" t="s">
        <v>65</v>
      </c>
      <c r="H32">
        <v>16</v>
      </c>
      <c r="I32">
        <v>1.1299999999999999</v>
      </c>
      <c r="J32">
        <v>2</v>
      </c>
      <c r="K32">
        <v>1.55</v>
      </c>
      <c r="L32">
        <v>1.5</v>
      </c>
      <c r="M32">
        <v>0</v>
      </c>
      <c r="N32">
        <v>1</v>
      </c>
      <c r="O32">
        <v>1</v>
      </c>
      <c r="P32">
        <v>1</v>
      </c>
      <c r="Q32">
        <v>0</v>
      </c>
      <c r="R32">
        <v>1</v>
      </c>
      <c r="T32">
        <v>30</v>
      </c>
      <c r="U32">
        <v>6</v>
      </c>
      <c r="V32">
        <v>4</v>
      </c>
      <c r="W32">
        <v>4</v>
      </c>
      <c r="X32">
        <v>0</v>
      </c>
      <c r="Y32">
        <v>5</v>
      </c>
      <c r="Z32">
        <v>0</v>
      </c>
      <c r="AA32">
        <v>1</v>
      </c>
      <c r="AB32">
        <v>3</v>
      </c>
      <c r="AC32">
        <v>2</v>
      </c>
      <c r="AD32">
        <v>3</v>
      </c>
      <c r="AE32">
        <v>3</v>
      </c>
      <c r="AF32">
        <v>7</v>
      </c>
      <c r="AG32">
        <v>2</v>
      </c>
      <c r="AH32">
        <v>5</v>
      </c>
      <c r="AI32">
        <v>1</v>
      </c>
      <c r="AJ32">
        <v>2</v>
      </c>
      <c r="AK32">
        <v>-1</v>
      </c>
      <c r="AL32">
        <v>-1</v>
      </c>
      <c r="AM32">
        <v>50</v>
      </c>
      <c r="AN32">
        <v>50</v>
      </c>
      <c r="AO32">
        <v>0.93</v>
      </c>
      <c r="AP32">
        <v>1.33</v>
      </c>
      <c r="AQ32">
        <v>2.12</v>
      </c>
      <c r="AR32">
        <v>59</v>
      </c>
      <c r="AS32">
        <v>66</v>
      </c>
      <c r="AT32">
        <v>34</v>
      </c>
      <c r="AU32">
        <v>14</v>
      </c>
      <c r="AV32">
        <v>0</v>
      </c>
      <c r="AW32">
        <v>26</v>
      </c>
      <c r="AX32">
        <v>59</v>
      </c>
      <c r="AY32">
        <v>34</v>
      </c>
      <c r="AZ32">
        <v>93</v>
      </c>
      <c r="BA32">
        <v>11.45</v>
      </c>
      <c r="BB32">
        <v>5.86</v>
      </c>
      <c r="BC32">
        <v>2.8</v>
      </c>
      <c r="BD32">
        <v>3.15</v>
      </c>
      <c r="BE32">
        <v>2.35</v>
      </c>
      <c r="BF32">
        <v>3.3378363165597204E-2</v>
      </c>
      <c r="BG32">
        <v>0.32376449397725993</v>
      </c>
      <c r="BH32">
        <v>0.28408195429472022</v>
      </c>
      <c r="BI32">
        <v>0.3921535517280198</v>
      </c>
      <c r="BJ32">
        <v>0.32</v>
      </c>
      <c r="BK32">
        <v>1.31</v>
      </c>
      <c r="BL32">
        <v>2</v>
      </c>
      <c r="BM32">
        <v>3.5</v>
      </c>
      <c r="BN32">
        <v>0</v>
      </c>
      <c r="BO32">
        <v>1.87</v>
      </c>
      <c r="BP32">
        <v>1.91</v>
      </c>
      <c r="BQ32" t="s">
        <v>131</v>
      </c>
      <c r="BR32">
        <v>2.5313454284174597</v>
      </c>
      <c r="BS32">
        <v>1.210167055864918</v>
      </c>
      <c r="BT32">
        <v>1.3211783725525419</v>
      </c>
      <c r="BU32">
        <v>0.53135669362084459</v>
      </c>
      <c r="BV32">
        <v>0.55633423180592989</v>
      </c>
      <c r="BW32">
        <v>11.21109010712035</v>
      </c>
      <c r="BX32">
        <v>11.01700787401575</v>
      </c>
      <c r="BY32">
        <v>4.6792332268370611</v>
      </c>
      <c r="BZ32">
        <v>4.7080804854679013</v>
      </c>
      <c r="CA32">
        <v>6.5318568802832893</v>
      </c>
      <c r="CB32">
        <v>6.3089273885478487</v>
      </c>
      <c r="CC32">
        <v>12.72547770700637</v>
      </c>
      <c r="CD32">
        <v>13.06847133757962</v>
      </c>
      <c r="CE32">
        <v>1.6902356902356901</v>
      </c>
      <c r="CF32">
        <v>1.8050198959289869</v>
      </c>
      <c r="CG32">
        <v>0.105907560453015</v>
      </c>
      <c r="CH32">
        <v>0.1141720232629324</v>
      </c>
    </row>
    <row r="33" spans="1:86" x14ac:dyDescent="0.45">
      <c r="A33">
        <v>1529267400</v>
      </c>
      <c r="B33" t="s">
        <v>292</v>
      </c>
      <c r="C33" t="s">
        <v>64</v>
      </c>
      <c r="D33" t="s">
        <v>65</v>
      </c>
      <c r="E33" t="s">
        <v>118</v>
      </c>
      <c r="F33" t="s">
        <v>119</v>
      </c>
      <c r="G33" t="s">
        <v>65</v>
      </c>
      <c r="H33">
        <v>18</v>
      </c>
      <c r="I33">
        <v>1.63</v>
      </c>
      <c r="J33">
        <v>2.13</v>
      </c>
      <c r="K33">
        <v>1.05</v>
      </c>
      <c r="L33">
        <v>1.5</v>
      </c>
      <c r="M33">
        <v>2</v>
      </c>
      <c r="N33">
        <v>2</v>
      </c>
      <c r="O33">
        <v>4</v>
      </c>
      <c r="P33">
        <v>0</v>
      </c>
      <c r="Q33">
        <v>0</v>
      </c>
      <c r="R33">
        <v>0</v>
      </c>
      <c r="S33" t="s">
        <v>293</v>
      </c>
      <c r="T33" t="s">
        <v>294</v>
      </c>
      <c r="U33">
        <v>5</v>
      </c>
      <c r="V33">
        <v>6</v>
      </c>
      <c r="W33">
        <v>2</v>
      </c>
      <c r="X33">
        <v>0</v>
      </c>
      <c r="Y33">
        <v>1</v>
      </c>
      <c r="Z33">
        <v>0</v>
      </c>
      <c r="AA33">
        <v>0</v>
      </c>
      <c r="AB33">
        <v>2</v>
      </c>
      <c r="AC33">
        <v>0</v>
      </c>
      <c r="AD33">
        <v>1</v>
      </c>
      <c r="AE33">
        <v>15</v>
      </c>
      <c r="AF33">
        <v>10</v>
      </c>
      <c r="AG33">
        <v>7</v>
      </c>
      <c r="AH33">
        <v>5</v>
      </c>
      <c r="AI33">
        <v>8</v>
      </c>
      <c r="AJ33">
        <v>5</v>
      </c>
      <c r="AK33">
        <v>18</v>
      </c>
      <c r="AL33">
        <v>8</v>
      </c>
      <c r="AM33">
        <v>42</v>
      </c>
      <c r="AN33">
        <v>58</v>
      </c>
      <c r="AO33">
        <v>1.75</v>
      </c>
      <c r="AP33">
        <v>1.47</v>
      </c>
      <c r="AQ33">
        <v>2.25</v>
      </c>
      <c r="AR33">
        <v>57</v>
      </c>
      <c r="AS33">
        <v>57</v>
      </c>
      <c r="AT33">
        <v>50</v>
      </c>
      <c r="AU33">
        <v>19</v>
      </c>
      <c r="AV33">
        <v>7</v>
      </c>
      <c r="AW33">
        <v>26</v>
      </c>
      <c r="AX33">
        <v>57</v>
      </c>
      <c r="AY33">
        <v>44</v>
      </c>
      <c r="AZ33">
        <v>82</v>
      </c>
      <c r="BA33">
        <v>9.3800000000000008</v>
      </c>
      <c r="BB33">
        <v>5.63</v>
      </c>
      <c r="BC33">
        <v>2.8</v>
      </c>
      <c r="BD33">
        <v>3.15</v>
      </c>
      <c r="BE33">
        <v>2.35</v>
      </c>
      <c r="BF33">
        <v>3.3378363165597204E-2</v>
      </c>
      <c r="BG33">
        <v>0.32376449397725993</v>
      </c>
      <c r="BH33">
        <v>0.28408195429472022</v>
      </c>
      <c r="BI33">
        <v>0.3921535517280198</v>
      </c>
      <c r="BJ33">
        <v>0.32</v>
      </c>
      <c r="BK33">
        <v>1.26</v>
      </c>
      <c r="BL33">
        <v>1.83</v>
      </c>
      <c r="BM33">
        <v>3.1</v>
      </c>
      <c r="BN33">
        <v>0</v>
      </c>
      <c r="BO33">
        <v>1.74</v>
      </c>
      <c r="BP33">
        <v>2.0499999999999998</v>
      </c>
      <c r="BQ33" t="s">
        <v>121</v>
      </c>
      <c r="BR33">
        <v>2.5313454284174597</v>
      </c>
      <c r="BS33">
        <v>1.210167055864918</v>
      </c>
      <c r="BT33">
        <v>1.3211783725525419</v>
      </c>
      <c r="BU33">
        <v>0.53135669362084459</v>
      </c>
      <c r="BV33">
        <v>0.55633423180592989</v>
      </c>
      <c r="BW33">
        <v>11.21109010712035</v>
      </c>
      <c r="BX33">
        <v>11.01700787401575</v>
      </c>
      <c r="BY33">
        <v>4.6792332268370611</v>
      </c>
      <c r="BZ33">
        <v>4.7080804854679013</v>
      </c>
      <c r="CA33">
        <v>6.5318568802832893</v>
      </c>
      <c r="CB33">
        <v>6.3089273885478487</v>
      </c>
      <c r="CC33">
        <v>12.72547770700637</v>
      </c>
      <c r="CD33">
        <v>13.06847133757962</v>
      </c>
      <c r="CE33">
        <v>1.6902356902356901</v>
      </c>
      <c r="CF33">
        <v>1.8050198959289869</v>
      </c>
      <c r="CG33">
        <v>0.105907560453015</v>
      </c>
      <c r="CH33">
        <v>0.1141720232629324</v>
      </c>
    </row>
    <row r="34" spans="1:86" x14ac:dyDescent="0.45">
      <c r="A34">
        <v>1530399600</v>
      </c>
      <c r="B34" t="s">
        <v>312</v>
      </c>
      <c r="C34" t="s">
        <v>64</v>
      </c>
      <c r="D34" t="s">
        <v>65</v>
      </c>
      <c r="E34" t="s">
        <v>114</v>
      </c>
      <c r="F34" t="s">
        <v>119</v>
      </c>
      <c r="G34" t="s">
        <v>65</v>
      </c>
      <c r="H34">
        <v>20</v>
      </c>
      <c r="I34">
        <v>1.44</v>
      </c>
      <c r="J34">
        <v>2</v>
      </c>
      <c r="K34">
        <v>1.55</v>
      </c>
      <c r="L34">
        <v>1.5</v>
      </c>
      <c r="M34">
        <v>2</v>
      </c>
      <c r="N34">
        <v>2</v>
      </c>
      <c r="O34">
        <v>4</v>
      </c>
      <c r="P34">
        <v>2</v>
      </c>
      <c r="Q34">
        <v>1</v>
      </c>
      <c r="R34">
        <v>1</v>
      </c>
      <c r="S34" t="s">
        <v>313</v>
      </c>
      <c r="T34" t="s">
        <v>136</v>
      </c>
      <c r="U34">
        <v>3</v>
      </c>
      <c r="V34">
        <v>9</v>
      </c>
      <c r="W34">
        <v>5</v>
      </c>
      <c r="X34">
        <v>1</v>
      </c>
      <c r="Y34">
        <v>3</v>
      </c>
      <c r="Z34">
        <v>0</v>
      </c>
      <c r="AA34">
        <v>2</v>
      </c>
      <c r="AB34">
        <v>4</v>
      </c>
      <c r="AC34">
        <v>1</v>
      </c>
      <c r="AD34">
        <v>2</v>
      </c>
      <c r="AE34">
        <v>12</v>
      </c>
      <c r="AF34">
        <v>12</v>
      </c>
      <c r="AG34">
        <v>10</v>
      </c>
      <c r="AH34">
        <v>7</v>
      </c>
      <c r="AI34">
        <v>2</v>
      </c>
      <c r="AJ34">
        <v>5</v>
      </c>
      <c r="AK34">
        <v>15</v>
      </c>
      <c r="AL34">
        <v>12</v>
      </c>
      <c r="AM34">
        <v>45</v>
      </c>
      <c r="AN34">
        <v>55</v>
      </c>
      <c r="AO34">
        <v>1.97</v>
      </c>
      <c r="AP34">
        <v>1.91</v>
      </c>
      <c r="AQ34">
        <v>2.2200000000000002</v>
      </c>
      <c r="AR34">
        <v>44</v>
      </c>
      <c r="AS34">
        <v>56</v>
      </c>
      <c r="AT34">
        <v>39</v>
      </c>
      <c r="AU34">
        <v>22</v>
      </c>
      <c r="AV34">
        <v>6</v>
      </c>
      <c r="AW34">
        <v>22</v>
      </c>
      <c r="AX34">
        <v>50</v>
      </c>
      <c r="AY34">
        <v>39</v>
      </c>
      <c r="AZ34">
        <v>89</v>
      </c>
      <c r="BA34">
        <v>8.23</v>
      </c>
      <c r="BB34">
        <v>6.34</v>
      </c>
      <c r="BC34">
        <v>2.7</v>
      </c>
      <c r="BD34">
        <v>3.25</v>
      </c>
      <c r="BE34">
        <v>2.35</v>
      </c>
      <c r="BF34">
        <v>3.4531530985431713E-2</v>
      </c>
      <c r="BG34">
        <v>0.33583883938493864</v>
      </c>
      <c r="BH34">
        <v>0.273160776706876</v>
      </c>
      <c r="BI34">
        <v>0.39100038390818531</v>
      </c>
      <c r="BJ34">
        <v>0.34</v>
      </c>
      <c r="BK34">
        <v>1.26</v>
      </c>
      <c r="BL34">
        <v>1.87</v>
      </c>
      <c r="BM34">
        <v>3.15</v>
      </c>
      <c r="BN34">
        <v>0</v>
      </c>
      <c r="BO34">
        <v>1.77</v>
      </c>
      <c r="BP34">
        <v>2.0499999999999998</v>
      </c>
      <c r="BQ34" t="s">
        <v>121</v>
      </c>
      <c r="BR34">
        <v>2.5229727551184897</v>
      </c>
      <c r="BS34">
        <v>1.228921489601805</v>
      </c>
      <c r="BT34">
        <v>1.2940512655166849</v>
      </c>
      <c r="BU34">
        <v>0.53240890035472432</v>
      </c>
      <c r="BV34">
        <v>0.56514027732989358</v>
      </c>
      <c r="BW34">
        <v>11.417888124439131</v>
      </c>
      <c r="BX34">
        <v>10.76308704756207</v>
      </c>
      <c r="BY34">
        <v>4.8317672021824798</v>
      </c>
      <c r="BZ34">
        <v>4.6698999696877843</v>
      </c>
      <c r="CA34">
        <v>6.5861209222566508</v>
      </c>
      <c r="CB34">
        <v>6.093187077874286</v>
      </c>
      <c r="CC34">
        <v>12.685679611650491</v>
      </c>
      <c r="CD34">
        <v>13.02639563106796</v>
      </c>
      <c r="CE34">
        <v>1.6481211768132831</v>
      </c>
      <c r="CF34">
        <v>1.8572676958928049</v>
      </c>
      <c r="CG34">
        <v>9.641712787649287E-2</v>
      </c>
      <c r="CH34">
        <v>0.11302068161957469</v>
      </c>
    </row>
    <row r="35" spans="1:86" x14ac:dyDescent="0.45">
      <c r="A35">
        <v>1531695600</v>
      </c>
      <c r="B35" t="s">
        <v>337</v>
      </c>
      <c r="C35" t="s">
        <v>64</v>
      </c>
      <c r="D35" t="s">
        <v>65</v>
      </c>
      <c r="E35" t="s">
        <v>113</v>
      </c>
      <c r="F35" t="s">
        <v>119</v>
      </c>
      <c r="G35" t="s">
        <v>65</v>
      </c>
      <c r="H35">
        <v>22</v>
      </c>
      <c r="I35">
        <v>2.2999999999999998</v>
      </c>
      <c r="J35">
        <v>1.9</v>
      </c>
      <c r="K35">
        <v>1.45</v>
      </c>
      <c r="L35">
        <v>1.5</v>
      </c>
      <c r="M35">
        <v>2</v>
      </c>
      <c r="N35">
        <v>3</v>
      </c>
      <c r="O35">
        <v>5</v>
      </c>
      <c r="P35">
        <v>1</v>
      </c>
      <c r="Q35">
        <v>0</v>
      </c>
      <c r="R35">
        <v>1</v>
      </c>
      <c r="S35" t="s">
        <v>338</v>
      </c>
      <c r="T35" t="s">
        <v>339</v>
      </c>
      <c r="U35">
        <v>3</v>
      </c>
      <c r="V35">
        <v>2</v>
      </c>
      <c r="W35">
        <v>2</v>
      </c>
      <c r="X35">
        <v>0</v>
      </c>
      <c r="Y35">
        <v>5</v>
      </c>
      <c r="Z35">
        <v>0</v>
      </c>
      <c r="AA35">
        <v>2</v>
      </c>
      <c r="AB35">
        <v>0</v>
      </c>
      <c r="AC35">
        <v>4</v>
      </c>
      <c r="AD35">
        <v>1</v>
      </c>
      <c r="AE35">
        <v>16</v>
      </c>
      <c r="AF35">
        <v>13</v>
      </c>
      <c r="AG35">
        <v>7</v>
      </c>
      <c r="AH35">
        <v>6</v>
      </c>
      <c r="AI35">
        <v>9</v>
      </c>
      <c r="AJ35">
        <v>7</v>
      </c>
      <c r="AK35">
        <v>10</v>
      </c>
      <c r="AL35">
        <v>14</v>
      </c>
      <c r="AM35">
        <v>60</v>
      </c>
      <c r="AN35">
        <v>40</v>
      </c>
      <c r="AO35">
        <v>1.97</v>
      </c>
      <c r="AP35">
        <v>1.46</v>
      </c>
      <c r="AQ35">
        <v>2.6</v>
      </c>
      <c r="AR35">
        <v>60</v>
      </c>
      <c r="AS35">
        <v>75</v>
      </c>
      <c r="AT35">
        <v>50</v>
      </c>
      <c r="AU35">
        <v>35</v>
      </c>
      <c r="AV35">
        <v>0</v>
      </c>
      <c r="AW35">
        <v>30</v>
      </c>
      <c r="AX35">
        <v>65</v>
      </c>
      <c r="AY35">
        <v>55</v>
      </c>
      <c r="AZ35">
        <v>85</v>
      </c>
      <c r="BA35">
        <v>10.199999999999999</v>
      </c>
      <c r="BB35">
        <v>5.7</v>
      </c>
      <c r="BC35">
        <v>2.25</v>
      </c>
      <c r="BD35">
        <v>3.25</v>
      </c>
      <c r="BE35">
        <v>2.85</v>
      </c>
      <c r="BF35">
        <v>3.4337981706402752E-2</v>
      </c>
      <c r="BG35">
        <v>0.41010646273804169</v>
      </c>
      <c r="BH35">
        <v>0.27335432598590498</v>
      </c>
      <c r="BI35">
        <v>0.31653921127605339</v>
      </c>
      <c r="BJ35">
        <v>0.42</v>
      </c>
      <c r="BK35">
        <v>1.23</v>
      </c>
      <c r="BL35">
        <v>1.77</v>
      </c>
      <c r="BM35">
        <v>2.95</v>
      </c>
      <c r="BN35">
        <v>0</v>
      </c>
      <c r="BO35">
        <v>1.71</v>
      </c>
      <c r="BP35">
        <v>2.1</v>
      </c>
      <c r="BQ35" t="s">
        <v>121</v>
      </c>
      <c r="BR35">
        <v>2.4884649511978703</v>
      </c>
      <c r="BS35">
        <v>1.396960958296362</v>
      </c>
      <c r="BT35">
        <v>1.091503992901508</v>
      </c>
      <c r="BU35">
        <v>0.60765391014975045</v>
      </c>
      <c r="BV35">
        <v>0.47276760953965608</v>
      </c>
      <c r="BW35">
        <v>12.29504785684561</v>
      </c>
      <c r="BX35">
        <v>10.047232625884311</v>
      </c>
      <c r="BY35">
        <v>5.2917192097519967</v>
      </c>
      <c r="BZ35">
        <v>4.2580916351408158</v>
      </c>
      <c r="CA35">
        <v>7.0033286470936131</v>
      </c>
      <c r="CB35">
        <v>5.789140990743495</v>
      </c>
      <c r="CC35">
        <v>12.77041895895049</v>
      </c>
      <c r="CD35">
        <v>13.411129919593741</v>
      </c>
      <c r="CE35">
        <v>1.556141062018646</v>
      </c>
      <c r="CF35">
        <v>1.9114308877178761</v>
      </c>
      <c r="CG35">
        <v>8.4920956627482766E-2</v>
      </c>
      <c r="CH35">
        <v>0.1323469801378192</v>
      </c>
    </row>
    <row r="36" spans="1:86" x14ac:dyDescent="0.45">
      <c r="A36">
        <v>1532817000</v>
      </c>
      <c r="B36" t="s">
        <v>357</v>
      </c>
      <c r="C36" t="s">
        <v>64</v>
      </c>
      <c r="D36" t="s">
        <v>65</v>
      </c>
      <c r="E36" t="s">
        <v>159</v>
      </c>
      <c r="F36" t="s">
        <v>119</v>
      </c>
      <c r="G36" t="s">
        <v>65</v>
      </c>
      <c r="H36">
        <v>2</v>
      </c>
      <c r="I36">
        <v>1</v>
      </c>
      <c r="J36">
        <v>2</v>
      </c>
      <c r="K36">
        <v>1.05</v>
      </c>
      <c r="L36">
        <v>1.5</v>
      </c>
      <c r="M36">
        <v>1</v>
      </c>
      <c r="N36">
        <v>2</v>
      </c>
      <c r="O36">
        <v>3</v>
      </c>
      <c r="P36">
        <v>1</v>
      </c>
      <c r="Q36">
        <v>0</v>
      </c>
      <c r="R36">
        <v>1</v>
      </c>
      <c r="S36">
        <v>48</v>
      </c>
      <c r="T36" t="s">
        <v>358</v>
      </c>
      <c r="U36">
        <v>5</v>
      </c>
      <c r="V36">
        <v>2</v>
      </c>
      <c r="W36">
        <v>3</v>
      </c>
      <c r="X36">
        <v>0</v>
      </c>
      <c r="Y36">
        <v>3</v>
      </c>
      <c r="Z36">
        <v>0</v>
      </c>
      <c r="AA36">
        <v>1</v>
      </c>
      <c r="AB36">
        <v>2</v>
      </c>
      <c r="AC36">
        <v>0</v>
      </c>
      <c r="AD36">
        <v>3</v>
      </c>
      <c r="AE36">
        <v>18</v>
      </c>
      <c r="AF36">
        <v>6</v>
      </c>
      <c r="AG36">
        <v>6</v>
      </c>
      <c r="AH36">
        <v>3</v>
      </c>
      <c r="AI36">
        <v>12</v>
      </c>
      <c r="AJ36">
        <v>3</v>
      </c>
      <c r="AK36">
        <v>21</v>
      </c>
      <c r="AL36">
        <v>15</v>
      </c>
      <c r="AM36">
        <v>56</v>
      </c>
      <c r="AN36">
        <v>44</v>
      </c>
      <c r="AO36">
        <v>1.8</v>
      </c>
      <c r="AP36">
        <v>0.77</v>
      </c>
      <c r="AQ36">
        <v>2.27</v>
      </c>
      <c r="AR36">
        <v>46</v>
      </c>
      <c r="AS36">
        <v>55</v>
      </c>
      <c r="AT36">
        <v>36</v>
      </c>
      <c r="AU36">
        <v>27</v>
      </c>
      <c r="AV36">
        <v>9</v>
      </c>
      <c r="AW36">
        <v>14</v>
      </c>
      <c r="AX36">
        <v>64</v>
      </c>
      <c r="AY36">
        <v>46</v>
      </c>
      <c r="AZ36">
        <v>73</v>
      </c>
      <c r="BA36">
        <v>8.73</v>
      </c>
      <c r="BB36">
        <v>6.28</v>
      </c>
      <c r="BC36">
        <v>4.1500000000000004</v>
      </c>
      <c r="BD36">
        <v>3.5</v>
      </c>
      <c r="BE36">
        <v>1.74</v>
      </c>
      <c r="BF36">
        <v>3.3796928271377778E-2</v>
      </c>
      <c r="BG36">
        <v>0.20716692715030893</v>
      </c>
      <c r="BH36">
        <v>0.25191735744290794</v>
      </c>
      <c r="BI36">
        <v>0.54091571540678307</v>
      </c>
      <c r="BJ36">
        <v>0.2</v>
      </c>
      <c r="BK36">
        <v>1.29</v>
      </c>
      <c r="BL36">
        <v>1.95</v>
      </c>
      <c r="BM36">
        <v>3.35</v>
      </c>
      <c r="BN36">
        <v>0</v>
      </c>
      <c r="BO36">
        <v>1.95</v>
      </c>
      <c r="BP36">
        <v>1.83</v>
      </c>
      <c r="BQ36" t="s">
        <v>131</v>
      </c>
      <c r="BR36">
        <v>2.7065095398428731</v>
      </c>
      <c r="BS36">
        <v>1.0101010101010099</v>
      </c>
      <c r="BT36">
        <v>1.696408529741863</v>
      </c>
      <c r="BU36">
        <v>0.44044943820224719</v>
      </c>
      <c r="BV36">
        <v>0.74606741573033708</v>
      </c>
      <c r="BW36">
        <v>10.265072765072761</v>
      </c>
      <c r="BX36">
        <v>13.023908523908521</v>
      </c>
      <c r="BY36">
        <v>4.0483193277310923</v>
      </c>
      <c r="BZ36">
        <v>5.60609243697479</v>
      </c>
      <c r="CA36">
        <v>6.2167534373416684</v>
      </c>
      <c r="CB36">
        <v>7.4178160869337306</v>
      </c>
      <c r="CC36">
        <v>13.223628691983119</v>
      </c>
      <c r="CD36">
        <v>12.78586497890295</v>
      </c>
      <c r="CE36">
        <v>1.8442211055276381</v>
      </c>
      <c r="CF36">
        <v>1.7989949748743721</v>
      </c>
      <c r="CG36">
        <v>0.12060301507537689</v>
      </c>
      <c r="CH36">
        <v>0.11658291457286429</v>
      </c>
    </row>
    <row r="37" spans="1:86" x14ac:dyDescent="0.45">
      <c r="A37">
        <v>1534093200</v>
      </c>
      <c r="B37" t="s">
        <v>377</v>
      </c>
      <c r="C37" t="s">
        <v>64</v>
      </c>
      <c r="D37" t="s">
        <v>65</v>
      </c>
      <c r="E37" t="s">
        <v>115</v>
      </c>
      <c r="F37" t="s">
        <v>119</v>
      </c>
      <c r="G37" t="s">
        <v>65</v>
      </c>
      <c r="H37">
        <v>4</v>
      </c>
      <c r="I37">
        <v>1.5</v>
      </c>
      <c r="J37">
        <v>2.08</v>
      </c>
      <c r="K37">
        <v>1.1399999999999999</v>
      </c>
      <c r="L37">
        <v>1.5</v>
      </c>
      <c r="M37">
        <v>1</v>
      </c>
      <c r="N37">
        <v>1</v>
      </c>
      <c r="O37">
        <v>2</v>
      </c>
      <c r="P37">
        <v>1</v>
      </c>
      <c r="Q37">
        <v>1</v>
      </c>
      <c r="R37">
        <v>0</v>
      </c>
      <c r="S37">
        <v>14</v>
      </c>
      <c r="T37">
        <v>79</v>
      </c>
      <c r="U37">
        <v>4</v>
      </c>
      <c r="V37">
        <v>10</v>
      </c>
      <c r="W37">
        <v>4</v>
      </c>
      <c r="X37">
        <v>0</v>
      </c>
      <c r="Y37">
        <v>6</v>
      </c>
      <c r="Z37">
        <v>0</v>
      </c>
      <c r="AA37">
        <v>1</v>
      </c>
      <c r="AB37">
        <v>3</v>
      </c>
      <c r="AC37">
        <v>2</v>
      </c>
      <c r="AD37">
        <v>4</v>
      </c>
      <c r="AE37">
        <v>5</v>
      </c>
      <c r="AF37">
        <v>11</v>
      </c>
      <c r="AG37">
        <v>3</v>
      </c>
      <c r="AH37">
        <v>5</v>
      </c>
      <c r="AI37">
        <v>2</v>
      </c>
      <c r="AJ37">
        <v>6</v>
      </c>
      <c r="AK37">
        <v>17</v>
      </c>
      <c r="AL37">
        <v>19</v>
      </c>
      <c r="AM37">
        <v>42</v>
      </c>
      <c r="AN37">
        <v>58</v>
      </c>
      <c r="AO37">
        <v>0.97</v>
      </c>
      <c r="AP37">
        <v>1.67</v>
      </c>
      <c r="AQ37">
        <v>2.29</v>
      </c>
      <c r="AR37">
        <v>67</v>
      </c>
      <c r="AS37">
        <v>71</v>
      </c>
      <c r="AT37">
        <v>42</v>
      </c>
      <c r="AU37">
        <v>17</v>
      </c>
      <c r="AV37">
        <v>4</v>
      </c>
      <c r="AW37">
        <v>21</v>
      </c>
      <c r="AX37">
        <v>54</v>
      </c>
      <c r="AY37">
        <v>54</v>
      </c>
      <c r="AZ37">
        <v>75</v>
      </c>
      <c r="BA37">
        <v>9.75</v>
      </c>
      <c r="BB37">
        <v>5.75</v>
      </c>
      <c r="BC37">
        <v>2.85</v>
      </c>
      <c r="BD37">
        <v>3.1</v>
      </c>
      <c r="BE37">
        <v>2.4</v>
      </c>
      <c r="BF37">
        <v>3.0041501603471039E-2</v>
      </c>
      <c r="BG37">
        <v>0.3208356913789851</v>
      </c>
      <c r="BH37">
        <v>0.29253914355781929</v>
      </c>
      <c r="BI37">
        <v>0.38662516506319566</v>
      </c>
      <c r="BJ37">
        <v>0.32</v>
      </c>
      <c r="BK37">
        <v>1.32</v>
      </c>
      <c r="BL37">
        <v>2</v>
      </c>
      <c r="BM37">
        <v>3.55</v>
      </c>
      <c r="BN37">
        <v>0</v>
      </c>
      <c r="BO37">
        <v>1.87</v>
      </c>
      <c r="BP37">
        <v>1.95</v>
      </c>
      <c r="BQ37" t="s">
        <v>129</v>
      </c>
      <c r="BR37">
        <v>2.5313454284174597</v>
      </c>
      <c r="BS37">
        <v>1.210167055864918</v>
      </c>
      <c r="BT37">
        <v>1.3211783725525419</v>
      </c>
      <c r="BU37">
        <v>0.53135669362084459</v>
      </c>
      <c r="BV37">
        <v>0.55633423180592989</v>
      </c>
      <c r="BW37">
        <v>11.21109010712035</v>
      </c>
      <c r="BX37">
        <v>11.01700787401575</v>
      </c>
      <c r="BY37">
        <v>4.6792332268370611</v>
      </c>
      <c r="BZ37">
        <v>4.7080804854679013</v>
      </c>
      <c r="CA37">
        <v>6.5318568802832893</v>
      </c>
      <c r="CB37">
        <v>6.3089273885478487</v>
      </c>
      <c r="CC37">
        <v>12.72547770700637</v>
      </c>
      <c r="CD37">
        <v>13.06847133757962</v>
      </c>
      <c r="CE37">
        <v>1.6902356902356901</v>
      </c>
      <c r="CF37">
        <v>1.8050198959289869</v>
      </c>
      <c r="CG37">
        <v>0.105907560453015</v>
      </c>
      <c r="CH37">
        <v>0.1141720232629324</v>
      </c>
    </row>
    <row r="38" spans="1:86" x14ac:dyDescent="0.45">
      <c r="A38">
        <v>1535302800</v>
      </c>
      <c r="B38" t="s">
        <v>396</v>
      </c>
      <c r="C38" t="s">
        <v>64</v>
      </c>
      <c r="D38" t="s">
        <v>65</v>
      </c>
      <c r="E38" t="s">
        <v>127</v>
      </c>
      <c r="F38" t="s">
        <v>119</v>
      </c>
      <c r="G38" t="s">
        <v>65</v>
      </c>
      <c r="H38">
        <v>6</v>
      </c>
      <c r="I38">
        <v>1.31</v>
      </c>
      <c r="J38">
        <v>2</v>
      </c>
      <c r="K38">
        <v>1.55</v>
      </c>
      <c r="L38">
        <v>1.5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U38">
        <v>9</v>
      </c>
      <c r="V38">
        <v>2</v>
      </c>
      <c r="W38">
        <v>3</v>
      </c>
      <c r="X38">
        <v>0</v>
      </c>
      <c r="Y38">
        <v>3</v>
      </c>
      <c r="Z38">
        <v>0</v>
      </c>
      <c r="AA38">
        <v>1</v>
      </c>
      <c r="AB38">
        <v>2</v>
      </c>
      <c r="AC38">
        <v>1</v>
      </c>
      <c r="AD38">
        <v>2</v>
      </c>
      <c r="AE38">
        <v>9</v>
      </c>
      <c r="AF38">
        <v>6</v>
      </c>
      <c r="AG38">
        <v>5</v>
      </c>
      <c r="AH38">
        <v>3</v>
      </c>
      <c r="AI38">
        <v>4</v>
      </c>
      <c r="AJ38">
        <v>3</v>
      </c>
      <c r="AK38">
        <v>12</v>
      </c>
      <c r="AL38">
        <v>14</v>
      </c>
      <c r="AM38">
        <v>50</v>
      </c>
      <c r="AN38">
        <v>50</v>
      </c>
      <c r="AO38">
        <v>1.54</v>
      </c>
      <c r="AP38">
        <v>1.06</v>
      </c>
      <c r="AQ38">
        <v>2.23</v>
      </c>
      <c r="AR38">
        <v>50</v>
      </c>
      <c r="AS38">
        <v>62</v>
      </c>
      <c r="AT38">
        <v>39</v>
      </c>
      <c r="AU38">
        <v>27</v>
      </c>
      <c r="AV38">
        <v>4</v>
      </c>
      <c r="AW38">
        <v>19</v>
      </c>
      <c r="AX38">
        <v>58</v>
      </c>
      <c r="AY38">
        <v>46</v>
      </c>
      <c r="AZ38">
        <v>81</v>
      </c>
      <c r="BA38">
        <v>10</v>
      </c>
      <c r="BB38">
        <v>6.23</v>
      </c>
      <c r="BC38">
        <v>2.85</v>
      </c>
      <c r="BD38">
        <v>2.85</v>
      </c>
      <c r="BE38">
        <v>2.5499999999999998</v>
      </c>
      <c r="BF38">
        <v>3.1303749570003404E-2</v>
      </c>
      <c r="BG38">
        <v>0.3195734434124527</v>
      </c>
      <c r="BH38">
        <v>0.3195734434124527</v>
      </c>
      <c r="BI38">
        <v>0.36085311317509466</v>
      </c>
      <c r="BJ38">
        <v>0.32</v>
      </c>
      <c r="BK38">
        <v>1.39</v>
      </c>
      <c r="BL38">
        <v>2.25</v>
      </c>
      <c r="BM38">
        <v>4.2</v>
      </c>
      <c r="BN38">
        <v>0</v>
      </c>
      <c r="BO38">
        <v>2.0499999999999998</v>
      </c>
      <c r="BP38">
        <v>1.8</v>
      </c>
      <c r="BQ38" t="s">
        <v>130</v>
      </c>
      <c r="BR38">
        <v>2.5313454284174597</v>
      </c>
      <c r="BS38">
        <v>1.210167055864918</v>
      </c>
      <c r="BT38">
        <v>1.3211783725525419</v>
      </c>
      <c r="BU38">
        <v>0.53135669362084459</v>
      </c>
      <c r="BV38">
        <v>0.55633423180592989</v>
      </c>
      <c r="BW38">
        <v>11.21109010712035</v>
      </c>
      <c r="BX38">
        <v>11.01700787401575</v>
      </c>
      <c r="BY38">
        <v>4.6792332268370611</v>
      </c>
      <c r="BZ38">
        <v>4.7080804854679013</v>
      </c>
      <c r="CA38">
        <v>6.5318568802832893</v>
      </c>
      <c r="CB38">
        <v>6.3089273885478487</v>
      </c>
      <c r="CC38">
        <v>12.72547770700637</v>
      </c>
      <c r="CD38">
        <v>13.06847133757962</v>
      </c>
      <c r="CE38">
        <v>1.6902356902356901</v>
      </c>
      <c r="CF38">
        <v>1.8050198959289869</v>
      </c>
      <c r="CG38">
        <v>0.105907560453015</v>
      </c>
      <c r="CH38">
        <v>0.1141720232629324</v>
      </c>
    </row>
    <row r="39" spans="1:86" x14ac:dyDescent="0.45">
      <c r="A39">
        <v>1536534000</v>
      </c>
      <c r="B39" t="s">
        <v>423</v>
      </c>
      <c r="C39" t="s">
        <v>64</v>
      </c>
      <c r="D39" t="s">
        <v>65</v>
      </c>
      <c r="E39" t="s">
        <v>112</v>
      </c>
      <c r="F39" t="s">
        <v>119</v>
      </c>
      <c r="G39" t="s">
        <v>65</v>
      </c>
      <c r="H39">
        <v>9</v>
      </c>
      <c r="I39">
        <v>2.4700000000000002</v>
      </c>
      <c r="J39">
        <v>1.93</v>
      </c>
      <c r="K39">
        <v>2.2999999999999998</v>
      </c>
      <c r="L39">
        <v>1.5</v>
      </c>
      <c r="M39">
        <v>2</v>
      </c>
      <c r="N39">
        <v>0</v>
      </c>
      <c r="O39">
        <v>2</v>
      </c>
      <c r="P39">
        <v>2</v>
      </c>
      <c r="Q39">
        <v>2</v>
      </c>
      <c r="R39">
        <v>0</v>
      </c>
      <c r="S39" t="s">
        <v>424</v>
      </c>
      <c r="U39">
        <v>6</v>
      </c>
      <c r="V39">
        <v>8</v>
      </c>
      <c r="W39">
        <v>2</v>
      </c>
      <c r="X39">
        <v>0</v>
      </c>
      <c r="Y39">
        <v>3</v>
      </c>
      <c r="Z39">
        <v>0</v>
      </c>
      <c r="AA39">
        <v>0</v>
      </c>
      <c r="AB39">
        <v>2</v>
      </c>
      <c r="AC39">
        <v>1</v>
      </c>
      <c r="AD39">
        <v>2</v>
      </c>
      <c r="AE39">
        <v>7</v>
      </c>
      <c r="AF39">
        <v>10</v>
      </c>
      <c r="AG39">
        <v>6</v>
      </c>
      <c r="AH39">
        <v>4</v>
      </c>
      <c r="AI39">
        <v>1</v>
      </c>
      <c r="AJ39">
        <v>6</v>
      </c>
      <c r="AK39">
        <v>14</v>
      </c>
      <c r="AL39">
        <v>14</v>
      </c>
      <c r="AM39">
        <v>39</v>
      </c>
      <c r="AN39">
        <v>61</v>
      </c>
      <c r="AO39">
        <v>1.03</v>
      </c>
      <c r="AP39">
        <v>1.1599999999999999</v>
      </c>
      <c r="AQ39">
        <v>2.48</v>
      </c>
      <c r="AR39">
        <v>49</v>
      </c>
      <c r="AS39">
        <v>65</v>
      </c>
      <c r="AT39">
        <v>52</v>
      </c>
      <c r="AU39">
        <v>25</v>
      </c>
      <c r="AV39">
        <v>10</v>
      </c>
      <c r="AW39">
        <v>24</v>
      </c>
      <c r="AX39">
        <v>69</v>
      </c>
      <c r="AY39">
        <v>55</v>
      </c>
      <c r="AZ39">
        <v>80</v>
      </c>
      <c r="BA39">
        <v>11.19</v>
      </c>
      <c r="BB39">
        <v>5.99</v>
      </c>
      <c r="BC39">
        <v>2.4</v>
      </c>
      <c r="BD39">
        <v>2.85</v>
      </c>
      <c r="BE39">
        <v>3.1</v>
      </c>
      <c r="BF39">
        <v>3.0041501603471039E-2</v>
      </c>
      <c r="BG39">
        <v>0.38662516506319566</v>
      </c>
      <c r="BH39">
        <v>0.3208356913789851</v>
      </c>
      <c r="BI39">
        <v>0.29253914355781929</v>
      </c>
      <c r="BJ39">
        <v>0.38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 t="s">
        <v>139</v>
      </c>
      <c r="BR39">
        <v>2.4900895140664963</v>
      </c>
      <c r="BS39">
        <v>1.330562659846547</v>
      </c>
      <c r="BT39">
        <v>1.1595268542199491</v>
      </c>
      <c r="BU39">
        <v>0.59053607588191415</v>
      </c>
      <c r="BV39">
        <v>0.50069274219332838</v>
      </c>
      <c r="BW39">
        <v>11.79715236686391</v>
      </c>
      <c r="BX39">
        <v>10.317122781065089</v>
      </c>
      <c r="BY39">
        <v>5.0637025966747622</v>
      </c>
      <c r="BZ39">
        <v>4.4674014571268454</v>
      </c>
      <c r="CA39">
        <v>6.7334497701891483</v>
      </c>
      <c r="CB39">
        <v>5.849721323938244</v>
      </c>
      <c r="CC39">
        <v>12.89644194756554</v>
      </c>
      <c r="CD39">
        <v>13.3434456928839</v>
      </c>
      <c r="CE39">
        <v>1.6144382124117971</v>
      </c>
      <c r="CF39">
        <v>1.9032024606477289</v>
      </c>
      <c r="CG39">
        <v>9.372172969060974E-2</v>
      </c>
      <c r="CH39">
        <v>0.11669983716301791</v>
      </c>
    </row>
    <row r="40" spans="1:86" x14ac:dyDescent="0.45">
      <c r="A40">
        <v>1537722000</v>
      </c>
      <c r="B40" t="s">
        <v>438</v>
      </c>
      <c r="C40" t="s">
        <v>64</v>
      </c>
      <c r="D40" t="s">
        <v>65</v>
      </c>
      <c r="E40" t="s">
        <v>123</v>
      </c>
      <c r="F40" t="s">
        <v>119</v>
      </c>
      <c r="G40" t="s">
        <v>65</v>
      </c>
      <c r="H40">
        <v>11</v>
      </c>
      <c r="I40">
        <v>2.27</v>
      </c>
      <c r="J40">
        <v>1.8</v>
      </c>
      <c r="K40">
        <v>2.2599999999999998</v>
      </c>
      <c r="L40">
        <v>1.5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U40">
        <v>4</v>
      </c>
      <c r="V40">
        <v>4</v>
      </c>
      <c r="W40">
        <v>0</v>
      </c>
      <c r="X40">
        <v>0</v>
      </c>
      <c r="Y40">
        <v>3</v>
      </c>
      <c r="Z40">
        <v>0</v>
      </c>
      <c r="AA40">
        <v>0</v>
      </c>
      <c r="AB40">
        <v>0</v>
      </c>
      <c r="AC40">
        <v>2</v>
      </c>
      <c r="AD40">
        <v>1</v>
      </c>
      <c r="AE40">
        <v>7</v>
      </c>
      <c r="AF40">
        <v>9</v>
      </c>
      <c r="AG40">
        <v>2</v>
      </c>
      <c r="AH40">
        <v>4</v>
      </c>
      <c r="AI40">
        <v>5</v>
      </c>
      <c r="AJ40">
        <v>5</v>
      </c>
      <c r="AK40">
        <v>12</v>
      </c>
      <c r="AL40">
        <v>22</v>
      </c>
      <c r="AM40">
        <v>56</v>
      </c>
      <c r="AN40">
        <v>44</v>
      </c>
      <c r="AO40">
        <v>1.18</v>
      </c>
      <c r="AP40">
        <v>1.32</v>
      </c>
      <c r="AQ40">
        <v>2.37</v>
      </c>
      <c r="AR40">
        <v>60</v>
      </c>
      <c r="AS40">
        <v>74</v>
      </c>
      <c r="AT40">
        <v>47</v>
      </c>
      <c r="AU40">
        <v>17</v>
      </c>
      <c r="AV40">
        <v>4</v>
      </c>
      <c r="AW40">
        <v>24</v>
      </c>
      <c r="AX40">
        <v>64</v>
      </c>
      <c r="AY40">
        <v>57</v>
      </c>
      <c r="AZ40">
        <v>77</v>
      </c>
      <c r="BA40">
        <v>10.53</v>
      </c>
      <c r="BB40">
        <v>5.93</v>
      </c>
      <c r="BC40">
        <v>2</v>
      </c>
      <c r="BD40">
        <v>3.25</v>
      </c>
      <c r="BE40">
        <v>3.5</v>
      </c>
      <c r="BF40">
        <v>3.1135531135531174E-2</v>
      </c>
      <c r="BG40">
        <v>0.46886446886446881</v>
      </c>
      <c r="BH40">
        <v>0.27655677655677652</v>
      </c>
      <c r="BI40">
        <v>0.25457875457875451</v>
      </c>
      <c r="BJ40">
        <v>0.46</v>
      </c>
      <c r="BK40">
        <v>1.32</v>
      </c>
      <c r="BL40">
        <v>2</v>
      </c>
      <c r="BM40">
        <v>3.55</v>
      </c>
      <c r="BN40">
        <v>0</v>
      </c>
      <c r="BO40">
        <v>1.91</v>
      </c>
      <c r="BP40">
        <v>1.91</v>
      </c>
      <c r="BQ40" t="s">
        <v>133</v>
      </c>
      <c r="BR40">
        <v>2.5405629139072849</v>
      </c>
      <c r="BS40">
        <v>1.4888836329233679</v>
      </c>
      <c r="BT40">
        <v>1.0516792809839171</v>
      </c>
      <c r="BU40">
        <v>0.64581362346263005</v>
      </c>
      <c r="BV40">
        <v>0.45364238410596031</v>
      </c>
      <c r="BW40">
        <v>12.686892177589851</v>
      </c>
      <c r="BX40">
        <v>9.8059196617336148</v>
      </c>
      <c r="BY40">
        <v>5.3198121263877027</v>
      </c>
      <c r="BZ40">
        <v>4.0954312553373189</v>
      </c>
      <c r="CA40">
        <v>7.3670800512021479</v>
      </c>
      <c r="CB40">
        <v>5.710488406396296</v>
      </c>
      <c r="CC40">
        <v>13.0488908033599</v>
      </c>
      <c r="CD40">
        <v>13.714839543398661</v>
      </c>
      <c r="CE40">
        <v>1.567523459812322</v>
      </c>
      <c r="CF40">
        <v>1.951040391676867</v>
      </c>
      <c r="CG40">
        <v>8.3027335781313744E-2</v>
      </c>
      <c r="CH40">
        <v>0.13117095063239501</v>
      </c>
    </row>
    <row r="41" spans="1:86" x14ac:dyDescent="0.45">
      <c r="A41">
        <v>1538868600</v>
      </c>
      <c r="B41" t="s">
        <v>459</v>
      </c>
      <c r="C41" t="s">
        <v>64</v>
      </c>
      <c r="D41" t="s">
        <v>65</v>
      </c>
      <c r="E41" t="s">
        <v>122</v>
      </c>
      <c r="F41" t="s">
        <v>119</v>
      </c>
      <c r="G41" t="s">
        <v>65</v>
      </c>
      <c r="H41">
        <v>13</v>
      </c>
      <c r="I41">
        <v>1.88</v>
      </c>
      <c r="J41">
        <v>1.75</v>
      </c>
      <c r="K41">
        <v>2.14</v>
      </c>
      <c r="L41">
        <v>1.5</v>
      </c>
      <c r="M41">
        <v>1</v>
      </c>
      <c r="N41">
        <v>0</v>
      </c>
      <c r="O41">
        <v>1</v>
      </c>
      <c r="P41">
        <v>1</v>
      </c>
      <c r="Q41">
        <v>1</v>
      </c>
      <c r="R41">
        <v>0</v>
      </c>
      <c r="S41">
        <v>6</v>
      </c>
      <c r="U41">
        <v>1</v>
      </c>
      <c r="V41">
        <v>12</v>
      </c>
      <c r="W41">
        <v>4</v>
      </c>
      <c r="X41">
        <v>0</v>
      </c>
      <c r="Y41">
        <v>6</v>
      </c>
      <c r="Z41">
        <v>1</v>
      </c>
      <c r="AA41">
        <v>2</v>
      </c>
      <c r="AB41">
        <v>2</v>
      </c>
      <c r="AC41">
        <v>1</v>
      </c>
      <c r="AD41">
        <v>6</v>
      </c>
      <c r="AE41">
        <v>7</v>
      </c>
      <c r="AF41">
        <v>11</v>
      </c>
      <c r="AG41">
        <v>2</v>
      </c>
      <c r="AH41">
        <v>6</v>
      </c>
      <c r="AI41">
        <v>5</v>
      </c>
      <c r="AJ41">
        <v>5</v>
      </c>
      <c r="AK41">
        <v>17</v>
      </c>
      <c r="AL41">
        <v>19</v>
      </c>
      <c r="AM41">
        <v>46</v>
      </c>
      <c r="AN41">
        <v>54</v>
      </c>
      <c r="AO41">
        <v>1.01</v>
      </c>
      <c r="AP41">
        <v>1.71</v>
      </c>
      <c r="AQ41">
        <v>2.5099999999999998</v>
      </c>
      <c r="AR41">
        <v>63</v>
      </c>
      <c r="AS41">
        <v>69</v>
      </c>
      <c r="AT41">
        <v>46</v>
      </c>
      <c r="AU41">
        <v>27</v>
      </c>
      <c r="AV41">
        <v>9</v>
      </c>
      <c r="AW41">
        <v>24</v>
      </c>
      <c r="AX41">
        <v>61</v>
      </c>
      <c r="AY41">
        <v>49</v>
      </c>
      <c r="AZ41">
        <v>82</v>
      </c>
      <c r="BA41">
        <v>9.82</v>
      </c>
      <c r="BB41">
        <v>6.4</v>
      </c>
      <c r="BC41">
        <v>2.85</v>
      </c>
      <c r="BD41">
        <v>3.1</v>
      </c>
      <c r="BE41">
        <v>2.35</v>
      </c>
      <c r="BF41">
        <v>3.2996584345787783E-2</v>
      </c>
      <c r="BG41">
        <v>0.31788060863666834</v>
      </c>
      <c r="BH41">
        <v>0.28958406081550253</v>
      </c>
      <c r="BI41">
        <v>0.39253533054782924</v>
      </c>
      <c r="BJ41">
        <v>0.32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 t="s">
        <v>125</v>
      </c>
      <c r="BR41">
        <v>2.5313454284174597</v>
      </c>
      <c r="BS41">
        <v>1.210167055864918</v>
      </c>
      <c r="BT41">
        <v>1.3211783725525419</v>
      </c>
      <c r="BU41">
        <v>0.53135669362084459</v>
      </c>
      <c r="BV41">
        <v>0.55633423180592989</v>
      </c>
      <c r="BW41">
        <v>11.21109010712035</v>
      </c>
      <c r="BX41">
        <v>11.01700787401575</v>
      </c>
      <c r="BY41">
        <v>4.6792332268370611</v>
      </c>
      <c r="BZ41">
        <v>4.7080804854679013</v>
      </c>
      <c r="CA41">
        <v>6.5318568802832893</v>
      </c>
      <c r="CB41">
        <v>6.3089273885478487</v>
      </c>
      <c r="CC41">
        <v>12.72547770700637</v>
      </c>
      <c r="CD41">
        <v>13.06847133757962</v>
      </c>
      <c r="CE41">
        <v>1.6902356902356901</v>
      </c>
      <c r="CF41">
        <v>1.8050198959289869</v>
      </c>
      <c r="CG41">
        <v>0.105907560453015</v>
      </c>
      <c r="CH41">
        <v>0.1141720232629324</v>
      </c>
    </row>
    <row r="42" spans="1:86" x14ac:dyDescent="0.45">
      <c r="A42">
        <v>1540069200</v>
      </c>
      <c r="B42" t="s">
        <v>469</v>
      </c>
      <c r="C42" t="s">
        <v>64</v>
      </c>
      <c r="D42" t="s">
        <v>65</v>
      </c>
      <c r="E42" t="s">
        <v>109</v>
      </c>
      <c r="F42" t="s">
        <v>119</v>
      </c>
      <c r="G42" t="s">
        <v>65</v>
      </c>
      <c r="H42">
        <v>15</v>
      </c>
      <c r="I42">
        <v>0.71</v>
      </c>
      <c r="J42">
        <v>1.65</v>
      </c>
      <c r="K42">
        <v>0.82</v>
      </c>
      <c r="L42">
        <v>1.5</v>
      </c>
      <c r="M42">
        <v>3</v>
      </c>
      <c r="N42">
        <v>4</v>
      </c>
      <c r="O42">
        <v>7</v>
      </c>
      <c r="P42">
        <v>2</v>
      </c>
      <c r="Q42">
        <v>1</v>
      </c>
      <c r="R42">
        <v>1</v>
      </c>
      <c r="S42" t="s">
        <v>470</v>
      </c>
      <c r="T42" t="s">
        <v>471</v>
      </c>
      <c r="U42">
        <v>3</v>
      </c>
      <c r="V42">
        <v>8</v>
      </c>
      <c r="W42">
        <v>6</v>
      </c>
      <c r="X42">
        <v>0</v>
      </c>
      <c r="Y42">
        <v>3</v>
      </c>
      <c r="Z42">
        <v>0</v>
      </c>
      <c r="AA42">
        <v>4</v>
      </c>
      <c r="AB42">
        <v>2</v>
      </c>
      <c r="AC42">
        <v>2</v>
      </c>
      <c r="AD42">
        <v>1</v>
      </c>
      <c r="AE42">
        <v>6</v>
      </c>
      <c r="AF42">
        <v>10</v>
      </c>
      <c r="AG42">
        <v>5</v>
      </c>
      <c r="AH42">
        <v>9</v>
      </c>
      <c r="AI42">
        <v>1</v>
      </c>
      <c r="AJ42">
        <v>1</v>
      </c>
      <c r="AK42">
        <v>24</v>
      </c>
      <c r="AL42">
        <v>25</v>
      </c>
      <c r="AM42">
        <v>35</v>
      </c>
      <c r="AN42">
        <v>65</v>
      </c>
      <c r="AO42">
        <v>1.07</v>
      </c>
      <c r="AP42">
        <v>1.85</v>
      </c>
      <c r="AQ42">
        <v>2.0299999999999998</v>
      </c>
      <c r="AR42">
        <v>44</v>
      </c>
      <c r="AS42">
        <v>59</v>
      </c>
      <c r="AT42">
        <v>32</v>
      </c>
      <c r="AU42">
        <v>18</v>
      </c>
      <c r="AV42">
        <v>6</v>
      </c>
      <c r="AW42">
        <v>21</v>
      </c>
      <c r="AX42">
        <v>53</v>
      </c>
      <c r="AY42">
        <v>41</v>
      </c>
      <c r="AZ42">
        <v>71</v>
      </c>
      <c r="BA42">
        <v>9.64</v>
      </c>
      <c r="BB42">
        <v>6.76</v>
      </c>
      <c r="BC42">
        <v>10.75</v>
      </c>
      <c r="BD42">
        <v>4.7</v>
      </c>
      <c r="BE42">
        <v>1.28</v>
      </c>
      <c r="BF42">
        <v>2.9013071086920677E-2</v>
      </c>
      <c r="BG42">
        <v>6.4010184727032807E-2</v>
      </c>
      <c r="BH42">
        <v>0.18375288635988785</v>
      </c>
      <c r="BI42">
        <v>0.75223692891307936</v>
      </c>
      <c r="BJ42">
        <v>0.06</v>
      </c>
      <c r="BK42">
        <v>1.38</v>
      </c>
      <c r="BL42">
        <v>2.15</v>
      </c>
      <c r="BM42">
        <v>4</v>
      </c>
      <c r="BN42">
        <v>0</v>
      </c>
      <c r="BO42">
        <v>2.75</v>
      </c>
      <c r="BP42">
        <v>1.45</v>
      </c>
      <c r="BQ42" t="s">
        <v>111</v>
      </c>
      <c r="BR42">
        <v>3.0880829015544045</v>
      </c>
      <c r="BS42">
        <v>0.68264248704663211</v>
      </c>
      <c r="BT42">
        <v>2.4054404145077721</v>
      </c>
      <c r="BU42">
        <v>0.29663212435233161</v>
      </c>
      <c r="BV42">
        <v>1.0479274611398961</v>
      </c>
      <c r="BW42">
        <v>8.0515463917525771</v>
      </c>
      <c r="BX42">
        <v>15.60824742268041</v>
      </c>
      <c r="BY42">
        <v>3.0206185567010309</v>
      </c>
      <c r="BZ42">
        <v>6.8845360824742272</v>
      </c>
      <c r="CA42">
        <v>5.0309278350515463</v>
      </c>
      <c r="CB42">
        <v>8.723711340206183</v>
      </c>
      <c r="CC42">
        <v>13.86401673640167</v>
      </c>
      <c r="CD42">
        <v>11.14225941422594</v>
      </c>
      <c r="CE42">
        <v>2.1090534979423872</v>
      </c>
      <c r="CF42">
        <v>1.5267489711934159</v>
      </c>
      <c r="CG42">
        <v>0.1008230452674897</v>
      </c>
      <c r="CH42">
        <v>6.584362139917696E-2</v>
      </c>
    </row>
    <row r="43" spans="1:86" x14ac:dyDescent="0.45">
      <c r="A43">
        <v>1540765800</v>
      </c>
      <c r="B43" t="s">
        <v>488</v>
      </c>
      <c r="C43" t="s">
        <v>64</v>
      </c>
      <c r="D43" t="s">
        <v>65</v>
      </c>
      <c r="E43" t="s">
        <v>143</v>
      </c>
      <c r="F43" t="s">
        <v>119</v>
      </c>
      <c r="G43" t="s">
        <v>65</v>
      </c>
      <c r="H43">
        <v>16</v>
      </c>
      <c r="I43">
        <v>1.47</v>
      </c>
      <c r="J43">
        <v>1.72</v>
      </c>
      <c r="K43">
        <v>1.55</v>
      </c>
      <c r="L43">
        <v>1.5</v>
      </c>
      <c r="M43">
        <v>1</v>
      </c>
      <c r="N43">
        <v>0</v>
      </c>
      <c r="O43">
        <v>1</v>
      </c>
      <c r="P43">
        <v>1</v>
      </c>
      <c r="Q43">
        <v>1</v>
      </c>
      <c r="R43">
        <v>0</v>
      </c>
      <c r="S43">
        <v>7</v>
      </c>
      <c r="U43">
        <v>4</v>
      </c>
      <c r="V43">
        <v>4</v>
      </c>
      <c r="W43">
        <v>3</v>
      </c>
      <c r="X43">
        <v>0</v>
      </c>
      <c r="Y43">
        <v>5</v>
      </c>
      <c r="Z43">
        <v>1</v>
      </c>
      <c r="AA43">
        <v>1</v>
      </c>
      <c r="AB43">
        <v>2</v>
      </c>
      <c r="AC43">
        <v>2</v>
      </c>
      <c r="AD43">
        <v>4</v>
      </c>
      <c r="AE43">
        <v>7</v>
      </c>
      <c r="AF43">
        <v>7</v>
      </c>
      <c r="AG43">
        <v>3</v>
      </c>
      <c r="AH43">
        <v>4</v>
      </c>
      <c r="AI43">
        <v>4</v>
      </c>
      <c r="AJ43">
        <v>3</v>
      </c>
      <c r="AK43">
        <v>25</v>
      </c>
      <c r="AL43">
        <v>17</v>
      </c>
      <c r="AM43">
        <v>37</v>
      </c>
      <c r="AN43">
        <v>63</v>
      </c>
      <c r="AO43">
        <v>0.93</v>
      </c>
      <c r="AP43">
        <v>1.27</v>
      </c>
      <c r="AQ43">
        <v>2.5099999999999998</v>
      </c>
      <c r="AR43">
        <v>62</v>
      </c>
      <c r="AS43">
        <v>73</v>
      </c>
      <c r="AT43">
        <v>46</v>
      </c>
      <c r="AU43">
        <v>25</v>
      </c>
      <c r="AV43">
        <v>8</v>
      </c>
      <c r="AW43">
        <v>27</v>
      </c>
      <c r="AX43">
        <v>65</v>
      </c>
      <c r="AY43">
        <v>49</v>
      </c>
      <c r="AZ43">
        <v>81</v>
      </c>
      <c r="BA43">
        <v>11.66</v>
      </c>
      <c r="BB43">
        <v>6.25</v>
      </c>
      <c r="BC43">
        <v>2.65</v>
      </c>
      <c r="BD43">
        <v>2.95</v>
      </c>
      <c r="BE43">
        <v>2.7</v>
      </c>
      <c r="BF43">
        <v>2.8903970594621908E-2</v>
      </c>
      <c r="BG43">
        <v>0.34845451997141585</v>
      </c>
      <c r="BH43">
        <v>0.3100790802528357</v>
      </c>
      <c r="BI43">
        <v>0.34146639977574844</v>
      </c>
      <c r="BJ43">
        <v>0.34</v>
      </c>
      <c r="BK43">
        <v>1.42</v>
      </c>
      <c r="BL43">
        <v>2.25</v>
      </c>
      <c r="BM43">
        <v>4.3</v>
      </c>
      <c r="BN43">
        <v>0</v>
      </c>
      <c r="BO43">
        <v>2.0499999999999998</v>
      </c>
      <c r="BP43">
        <v>1.77</v>
      </c>
      <c r="BQ43" t="s">
        <v>131</v>
      </c>
      <c r="BR43">
        <v>2.5229727551184897</v>
      </c>
      <c r="BS43">
        <v>1.228921489601805</v>
      </c>
      <c r="BT43">
        <v>1.2940512655166849</v>
      </c>
      <c r="BU43">
        <v>0.53240890035472432</v>
      </c>
      <c r="BV43">
        <v>0.56514027732989358</v>
      </c>
      <c r="BW43">
        <v>11.417888124439131</v>
      </c>
      <c r="BX43">
        <v>10.76308704756207</v>
      </c>
      <c r="BY43">
        <v>4.8317672021824798</v>
      </c>
      <c r="BZ43">
        <v>4.6698999696877843</v>
      </c>
      <c r="CA43">
        <v>6.5861209222566508</v>
      </c>
      <c r="CB43">
        <v>6.093187077874286</v>
      </c>
      <c r="CC43">
        <v>12.685679611650491</v>
      </c>
      <c r="CD43">
        <v>13.02639563106796</v>
      </c>
      <c r="CE43">
        <v>1.6481211768132831</v>
      </c>
      <c r="CF43">
        <v>1.8572676958928049</v>
      </c>
      <c r="CG43">
        <v>9.641712787649287E-2</v>
      </c>
      <c r="CH43">
        <v>0.11302068161957469</v>
      </c>
    </row>
    <row r="44" spans="1:86" x14ac:dyDescent="0.45">
      <c r="A44">
        <v>1541973600</v>
      </c>
      <c r="B44" t="s">
        <v>508</v>
      </c>
      <c r="C44" t="s">
        <v>64</v>
      </c>
      <c r="D44" t="s">
        <v>65</v>
      </c>
      <c r="E44" t="s">
        <v>113</v>
      </c>
      <c r="F44" t="s">
        <v>119</v>
      </c>
      <c r="G44" t="s">
        <v>65</v>
      </c>
      <c r="H44">
        <v>18</v>
      </c>
      <c r="I44">
        <v>1.63</v>
      </c>
      <c r="J44">
        <v>1.63</v>
      </c>
      <c r="K44">
        <v>1.45</v>
      </c>
      <c r="L44">
        <v>1.5</v>
      </c>
      <c r="M44">
        <v>2</v>
      </c>
      <c r="N44">
        <v>2</v>
      </c>
      <c r="O44">
        <v>4</v>
      </c>
      <c r="P44">
        <v>2</v>
      </c>
      <c r="Q44">
        <v>1</v>
      </c>
      <c r="R44">
        <v>1</v>
      </c>
      <c r="S44" t="s">
        <v>99</v>
      </c>
      <c r="T44" t="s">
        <v>509</v>
      </c>
      <c r="U44">
        <v>7</v>
      </c>
      <c r="V44">
        <v>3</v>
      </c>
      <c r="W44">
        <v>4</v>
      </c>
      <c r="X44">
        <v>0</v>
      </c>
      <c r="Y44">
        <v>3</v>
      </c>
      <c r="Z44">
        <v>0</v>
      </c>
      <c r="AA44">
        <v>3</v>
      </c>
      <c r="AB44">
        <v>1</v>
      </c>
      <c r="AC44">
        <v>2</v>
      </c>
      <c r="AD44">
        <v>1</v>
      </c>
      <c r="AE44">
        <v>17</v>
      </c>
      <c r="AF44">
        <v>15</v>
      </c>
      <c r="AG44">
        <v>5</v>
      </c>
      <c r="AH44">
        <v>9</v>
      </c>
      <c r="AI44">
        <v>12</v>
      </c>
      <c r="AJ44">
        <v>6</v>
      </c>
      <c r="AK44">
        <v>22</v>
      </c>
      <c r="AL44">
        <v>13</v>
      </c>
      <c r="AM44">
        <v>47</v>
      </c>
      <c r="AN44">
        <v>53</v>
      </c>
      <c r="AO44">
        <v>2.0699999999999998</v>
      </c>
      <c r="AP44">
        <v>2.0499999999999998</v>
      </c>
      <c r="AQ44">
        <v>2.4500000000000002</v>
      </c>
      <c r="AR44">
        <v>53</v>
      </c>
      <c r="AS44">
        <v>66</v>
      </c>
      <c r="AT44">
        <v>45</v>
      </c>
      <c r="AU44">
        <v>29</v>
      </c>
      <c r="AV44">
        <v>8</v>
      </c>
      <c r="AW44">
        <v>27</v>
      </c>
      <c r="AX44">
        <v>69</v>
      </c>
      <c r="AY44">
        <v>45</v>
      </c>
      <c r="AZ44">
        <v>71</v>
      </c>
      <c r="BA44">
        <v>10.89</v>
      </c>
      <c r="BB44">
        <v>6.11</v>
      </c>
      <c r="BC44">
        <v>2.2000000000000002</v>
      </c>
      <c r="BD44">
        <v>3.3</v>
      </c>
      <c r="BE44">
        <v>3.05</v>
      </c>
      <c r="BF44">
        <v>2.8481536678258035E-2</v>
      </c>
      <c r="BG44">
        <v>0.4260639178671965</v>
      </c>
      <c r="BH44">
        <v>0.274548766352045</v>
      </c>
      <c r="BI44">
        <v>0.29938731578075839</v>
      </c>
      <c r="BJ44">
        <v>0.42</v>
      </c>
      <c r="BK44">
        <v>1.19</v>
      </c>
      <c r="BL44">
        <v>1.65</v>
      </c>
      <c r="BM44">
        <v>2.65</v>
      </c>
      <c r="BN44">
        <v>0</v>
      </c>
      <c r="BO44">
        <v>1.62</v>
      </c>
      <c r="BP44">
        <v>2.2999999999999998</v>
      </c>
      <c r="BQ44" t="s">
        <v>121</v>
      </c>
      <c r="BR44">
        <v>2.4884649511978703</v>
      </c>
      <c r="BS44">
        <v>1.396960958296362</v>
      </c>
      <c r="BT44">
        <v>1.091503992901508</v>
      </c>
      <c r="BU44">
        <v>0.60765391014975045</v>
      </c>
      <c r="BV44">
        <v>0.47276760953965608</v>
      </c>
      <c r="BW44">
        <v>12.29504785684561</v>
      </c>
      <c r="BX44">
        <v>10.047232625884311</v>
      </c>
      <c r="BY44">
        <v>5.2917192097519967</v>
      </c>
      <c r="BZ44">
        <v>4.2580916351408158</v>
      </c>
      <c r="CA44">
        <v>7.0033286470936131</v>
      </c>
      <c r="CB44">
        <v>5.789140990743495</v>
      </c>
      <c r="CC44">
        <v>12.77041895895049</v>
      </c>
      <c r="CD44">
        <v>13.411129919593741</v>
      </c>
      <c r="CE44">
        <v>1.556141062018646</v>
      </c>
      <c r="CF44">
        <v>1.9114308877178761</v>
      </c>
      <c r="CG44">
        <v>8.4920956627482766E-2</v>
      </c>
      <c r="CH44">
        <v>0.1323469801378192</v>
      </c>
    </row>
    <row r="45" spans="1:86" x14ac:dyDescent="0.45">
      <c r="A45">
        <v>1543109400</v>
      </c>
      <c r="B45" t="s">
        <v>519</v>
      </c>
      <c r="C45" t="s">
        <v>64</v>
      </c>
      <c r="D45" t="s">
        <v>65</v>
      </c>
      <c r="E45" t="s">
        <v>114</v>
      </c>
      <c r="F45" t="s">
        <v>119</v>
      </c>
      <c r="G45" t="s">
        <v>65</v>
      </c>
      <c r="H45">
        <v>20</v>
      </c>
      <c r="I45">
        <v>1.55</v>
      </c>
      <c r="J45">
        <v>1.6</v>
      </c>
      <c r="K45">
        <v>1.55</v>
      </c>
      <c r="L45">
        <v>1.5</v>
      </c>
      <c r="M45">
        <v>1</v>
      </c>
      <c r="N45">
        <v>0</v>
      </c>
      <c r="O45">
        <v>1</v>
      </c>
      <c r="P45">
        <v>0</v>
      </c>
      <c r="Q45">
        <v>0</v>
      </c>
      <c r="R45">
        <v>0</v>
      </c>
      <c r="S45">
        <v>86</v>
      </c>
      <c r="U45">
        <v>4</v>
      </c>
      <c r="V45">
        <v>5</v>
      </c>
      <c r="W45">
        <v>2</v>
      </c>
      <c r="X45">
        <v>0</v>
      </c>
      <c r="Y45">
        <v>2</v>
      </c>
      <c r="Z45">
        <v>0</v>
      </c>
      <c r="AA45">
        <v>1</v>
      </c>
      <c r="AB45">
        <v>1</v>
      </c>
      <c r="AC45">
        <v>2</v>
      </c>
      <c r="AD45">
        <v>0</v>
      </c>
      <c r="AE45">
        <v>18</v>
      </c>
      <c r="AF45">
        <v>6</v>
      </c>
      <c r="AG45">
        <v>11</v>
      </c>
      <c r="AH45">
        <v>2</v>
      </c>
      <c r="AI45">
        <v>7</v>
      </c>
      <c r="AJ45">
        <v>4</v>
      </c>
      <c r="AK45">
        <v>23</v>
      </c>
      <c r="AL45">
        <v>22</v>
      </c>
      <c r="AM45">
        <v>58</v>
      </c>
      <c r="AN45">
        <v>42</v>
      </c>
      <c r="AO45">
        <v>2.5099999999999998</v>
      </c>
      <c r="AP45">
        <v>0.84</v>
      </c>
      <c r="AQ45">
        <v>2.68</v>
      </c>
      <c r="AR45">
        <v>55</v>
      </c>
      <c r="AS45">
        <v>68</v>
      </c>
      <c r="AT45">
        <v>48</v>
      </c>
      <c r="AU45">
        <v>38</v>
      </c>
      <c r="AV45">
        <v>13</v>
      </c>
      <c r="AW45">
        <v>28</v>
      </c>
      <c r="AX45">
        <v>60</v>
      </c>
      <c r="AY45">
        <v>53</v>
      </c>
      <c r="AZ45">
        <v>83</v>
      </c>
      <c r="BA45">
        <v>10.050000000000001</v>
      </c>
      <c r="BB45">
        <v>6.55</v>
      </c>
      <c r="BC45">
        <v>2.7</v>
      </c>
      <c r="BD45">
        <v>3.35</v>
      </c>
      <c r="BE45">
        <v>2.4</v>
      </c>
      <c r="BF45">
        <v>2.8514833241201371E-2</v>
      </c>
      <c r="BG45">
        <v>0.341855537129169</v>
      </c>
      <c r="BH45">
        <v>0.26999262944536578</v>
      </c>
      <c r="BI45">
        <v>0.38815183342546533</v>
      </c>
      <c r="BJ45">
        <v>0.34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 t="s">
        <v>117</v>
      </c>
      <c r="BR45">
        <v>2.5229727551184897</v>
      </c>
      <c r="BS45">
        <v>1.228921489601805</v>
      </c>
      <c r="BT45">
        <v>1.2940512655166849</v>
      </c>
      <c r="BU45">
        <v>0.53240890035472432</v>
      </c>
      <c r="BV45">
        <v>0.56514027732989358</v>
      </c>
      <c r="BW45">
        <v>11.417888124439131</v>
      </c>
      <c r="BX45">
        <v>10.76308704756207</v>
      </c>
      <c r="BY45">
        <v>4.8317672021824798</v>
      </c>
      <c r="BZ45">
        <v>4.6698999696877843</v>
      </c>
      <c r="CA45">
        <v>6.5861209222566508</v>
      </c>
      <c r="CB45">
        <v>6.093187077874286</v>
      </c>
      <c r="CC45">
        <v>12.685679611650491</v>
      </c>
      <c r="CD45">
        <v>13.02639563106796</v>
      </c>
      <c r="CE45">
        <v>1.6481211768132831</v>
      </c>
      <c r="CF45">
        <v>1.8572676958928049</v>
      </c>
      <c r="CG45">
        <v>9.641712787649287E-2</v>
      </c>
      <c r="CH45">
        <v>0.11302068161957469</v>
      </c>
    </row>
    <row r="46" spans="1:86" x14ac:dyDescent="0.45">
      <c r="A46">
        <v>1544288400</v>
      </c>
      <c r="B46" t="s">
        <v>536</v>
      </c>
      <c r="C46" t="s">
        <v>64</v>
      </c>
      <c r="D46" t="s">
        <v>65</v>
      </c>
      <c r="E46" t="s">
        <v>118</v>
      </c>
      <c r="F46" t="s">
        <v>119</v>
      </c>
      <c r="G46" t="s">
        <v>65</v>
      </c>
      <c r="H46">
        <v>22</v>
      </c>
      <c r="I46">
        <v>1.05</v>
      </c>
      <c r="J46">
        <v>1.52</v>
      </c>
      <c r="K46">
        <v>1.05</v>
      </c>
      <c r="L46">
        <v>1.5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U46">
        <v>0</v>
      </c>
      <c r="V46">
        <v>8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6</v>
      </c>
      <c r="AF46">
        <v>13</v>
      </c>
      <c r="AG46">
        <v>3</v>
      </c>
      <c r="AH46">
        <v>2</v>
      </c>
      <c r="AI46">
        <v>3</v>
      </c>
      <c r="AJ46">
        <v>11</v>
      </c>
      <c r="AK46">
        <v>2</v>
      </c>
      <c r="AL46">
        <v>0</v>
      </c>
      <c r="AM46">
        <v>35</v>
      </c>
      <c r="AN46">
        <v>65</v>
      </c>
      <c r="AO46">
        <v>1.05</v>
      </c>
      <c r="AP46">
        <v>1.4</v>
      </c>
      <c r="AQ46">
        <v>2.7</v>
      </c>
      <c r="AR46">
        <v>67</v>
      </c>
      <c r="AS46">
        <v>71</v>
      </c>
      <c r="AT46">
        <v>57</v>
      </c>
      <c r="AU46">
        <v>31</v>
      </c>
      <c r="AV46">
        <v>10</v>
      </c>
      <c r="AW46">
        <v>31</v>
      </c>
      <c r="AX46">
        <v>60</v>
      </c>
      <c r="AY46">
        <v>55</v>
      </c>
      <c r="AZ46">
        <v>81</v>
      </c>
      <c r="BA46">
        <v>11.62</v>
      </c>
      <c r="BB46">
        <v>5.91</v>
      </c>
      <c r="BC46">
        <v>2.9</v>
      </c>
      <c r="BD46">
        <v>3.45</v>
      </c>
      <c r="BE46">
        <v>2.2000000000000002</v>
      </c>
      <c r="BF46">
        <v>2.9742704405373077E-2</v>
      </c>
      <c r="BG46">
        <v>0.3150848818015235</v>
      </c>
      <c r="BH46">
        <v>0.26011236805839505</v>
      </c>
      <c r="BI46">
        <v>0.42480275014008145</v>
      </c>
      <c r="BJ46">
        <v>0.32</v>
      </c>
      <c r="BK46">
        <v>1.1499999999999999</v>
      </c>
      <c r="BL46">
        <v>1.51</v>
      </c>
      <c r="BM46">
        <v>2.2999999999999998</v>
      </c>
      <c r="BN46">
        <v>0</v>
      </c>
      <c r="BO46">
        <v>1.51</v>
      </c>
      <c r="BP46">
        <v>2.5499999999999998</v>
      </c>
      <c r="BQ46" t="s">
        <v>121</v>
      </c>
      <c r="BR46">
        <v>2.5313454284174597</v>
      </c>
      <c r="BS46">
        <v>1.210167055864918</v>
      </c>
      <c r="BT46">
        <v>1.3211783725525419</v>
      </c>
      <c r="BU46">
        <v>0.53135669362084459</v>
      </c>
      <c r="BV46">
        <v>0.55633423180592989</v>
      </c>
      <c r="BW46">
        <v>11.21109010712035</v>
      </c>
      <c r="BX46">
        <v>11.01700787401575</v>
      </c>
      <c r="BY46">
        <v>4.6792332268370611</v>
      </c>
      <c r="BZ46">
        <v>4.7080804854679013</v>
      </c>
      <c r="CA46">
        <v>6.5318568802832893</v>
      </c>
      <c r="CB46">
        <v>6.3089273885478487</v>
      </c>
      <c r="CC46">
        <v>12.72547770700637</v>
      </c>
      <c r="CD46">
        <v>13.06847133757962</v>
      </c>
      <c r="CE46">
        <v>1.6902356902356901</v>
      </c>
      <c r="CF46">
        <v>1.8050198959289869</v>
      </c>
      <c r="CG46">
        <v>0.105907560453015</v>
      </c>
      <c r="CH46">
        <v>0.1141720232629324</v>
      </c>
    </row>
    <row r="47" spans="1:86" x14ac:dyDescent="0.45">
      <c r="A47">
        <v>1550363400</v>
      </c>
      <c r="B47" t="s">
        <v>571</v>
      </c>
      <c r="C47" t="s">
        <v>64</v>
      </c>
      <c r="D47" t="s">
        <v>65</v>
      </c>
      <c r="E47" t="s">
        <v>143</v>
      </c>
      <c r="F47" t="s">
        <v>119</v>
      </c>
      <c r="G47" t="s">
        <v>572</v>
      </c>
      <c r="H47">
        <v>2</v>
      </c>
      <c r="I47">
        <v>0</v>
      </c>
      <c r="J47">
        <v>0</v>
      </c>
      <c r="K47">
        <v>1.82</v>
      </c>
      <c r="L47">
        <v>1.5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U47">
        <v>5</v>
      </c>
      <c r="V47">
        <v>1</v>
      </c>
      <c r="W47">
        <v>2</v>
      </c>
      <c r="X47">
        <v>1</v>
      </c>
      <c r="Y47">
        <v>2</v>
      </c>
      <c r="Z47">
        <v>0</v>
      </c>
      <c r="AA47">
        <v>0</v>
      </c>
      <c r="AB47">
        <v>3</v>
      </c>
      <c r="AC47">
        <v>0</v>
      </c>
      <c r="AD47">
        <v>2</v>
      </c>
      <c r="AE47">
        <v>3</v>
      </c>
      <c r="AF47">
        <v>7</v>
      </c>
      <c r="AG47">
        <v>2</v>
      </c>
      <c r="AH47">
        <v>4</v>
      </c>
      <c r="AI47">
        <v>1</v>
      </c>
      <c r="AJ47">
        <v>3</v>
      </c>
      <c r="AK47">
        <v>20</v>
      </c>
      <c r="AL47">
        <v>17</v>
      </c>
      <c r="AM47">
        <v>48</v>
      </c>
      <c r="AN47">
        <v>52</v>
      </c>
      <c r="AO47">
        <v>0.75</v>
      </c>
      <c r="AP47">
        <v>1.21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2.15</v>
      </c>
      <c r="BD47">
        <v>3.05</v>
      </c>
      <c r="BE47">
        <v>3.3</v>
      </c>
      <c r="BF47">
        <v>3.2005144853028966E-2</v>
      </c>
      <c r="BG47">
        <v>0.43311113421673847</v>
      </c>
      <c r="BH47">
        <v>0.29586370760598746</v>
      </c>
      <c r="BI47">
        <v>0.27102515817727407</v>
      </c>
      <c r="BJ47">
        <v>0.44</v>
      </c>
      <c r="BK47">
        <v>1.43</v>
      </c>
      <c r="BL47">
        <v>2.35</v>
      </c>
      <c r="BM47">
        <v>4.4000000000000004</v>
      </c>
      <c r="BN47">
        <v>10</v>
      </c>
      <c r="BO47">
        <v>2.0499999999999998</v>
      </c>
      <c r="BP47">
        <v>1.71</v>
      </c>
      <c r="BQ47" t="s">
        <v>131</v>
      </c>
      <c r="BR47">
        <v>2.4807646356033461</v>
      </c>
      <c r="BS47">
        <v>1.4140979689366791</v>
      </c>
      <c r="BT47">
        <v>1.0666666666666671</v>
      </c>
      <c r="BU47">
        <v>0.62712066905615294</v>
      </c>
      <c r="BV47">
        <v>0.46009557945041818</v>
      </c>
      <c r="BW47">
        <v>12.56969280146722</v>
      </c>
      <c r="BX47">
        <v>9.8695552498853729</v>
      </c>
      <c r="BY47">
        <v>5.2754256787850897</v>
      </c>
      <c r="BZ47">
        <v>4.1279337321675103</v>
      </c>
      <c r="CA47">
        <v>7.2942671226821298</v>
      </c>
      <c r="CB47">
        <v>5.7416215177178627</v>
      </c>
      <c r="CC47">
        <v>12.897246007868549</v>
      </c>
      <c r="CD47">
        <v>13.507058551261281</v>
      </c>
      <c r="CE47">
        <v>1.576522702104098</v>
      </c>
      <c r="CF47">
        <v>1.917165005537099</v>
      </c>
      <c r="CG47">
        <v>8.4385382059800659E-2</v>
      </c>
      <c r="CH47">
        <v>0.1233665559246955</v>
      </c>
    </row>
    <row r="48" spans="1:86" x14ac:dyDescent="0.45">
      <c r="A48">
        <v>1551647700</v>
      </c>
      <c r="B48" t="s">
        <v>602</v>
      </c>
      <c r="C48" t="s">
        <v>64</v>
      </c>
      <c r="D48" t="s">
        <v>65</v>
      </c>
      <c r="E48" t="s">
        <v>114</v>
      </c>
      <c r="F48" t="s">
        <v>119</v>
      </c>
      <c r="G48" t="s">
        <v>541</v>
      </c>
      <c r="H48">
        <v>4</v>
      </c>
      <c r="I48">
        <v>3</v>
      </c>
      <c r="J48">
        <v>1</v>
      </c>
      <c r="K48">
        <v>1.94</v>
      </c>
      <c r="L48">
        <v>1.5</v>
      </c>
      <c r="M48">
        <v>3</v>
      </c>
      <c r="N48">
        <v>0</v>
      </c>
      <c r="O48">
        <v>3</v>
      </c>
      <c r="P48">
        <v>2</v>
      </c>
      <c r="Q48">
        <v>2</v>
      </c>
      <c r="R48">
        <v>0</v>
      </c>
      <c r="S48" t="s">
        <v>603</v>
      </c>
      <c r="U48">
        <v>3</v>
      </c>
      <c r="V48">
        <v>2</v>
      </c>
      <c r="W48">
        <v>4</v>
      </c>
      <c r="X48">
        <v>0</v>
      </c>
      <c r="Y48">
        <v>3</v>
      </c>
      <c r="Z48">
        <v>0</v>
      </c>
      <c r="AA48">
        <v>0</v>
      </c>
      <c r="AB48">
        <v>4</v>
      </c>
      <c r="AC48">
        <v>1</v>
      </c>
      <c r="AD48">
        <v>2</v>
      </c>
      <c r="AE48">
        <v>10</v>
      </c>
      <c r="AF48">
        <v>12</v>
      </c>
      <c r="AG48">
        <v>4</v>
      </c>
      <c r="AH48">
        <v>2</v>
      </c>
      <c r="AI48">
        <v>6</v>
      </c>
      <c r="AJ48">
        <v>10</v>
      </c>
      <c r="AK48">
        <v>15</v>
      </c>
      <c r="AL48">
        <v>17</v>
      </c>
      <c r="AM48">
        <v>42</v>
      </c>
      <c r="AN48">
        <v>58</v>
      </c>
      <c r="AO48">
        <v>1.26</v>
      </c>
      <c r="AP48">
        <v>1.3</v>
      </c>
      <c r="AQ48">
        <v>0.5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50</v>
      </c>
      <c r="BA48">
        <v>4</v>
      </c>
      <c r="BB48">
        <v>6</v>
      </c>
      <c r="BC48">
        <v>2.35</v>
      </c>
      <c r="BD48">
        <v>3.05</v>
      </c>
      <c r="BE48">
        <v>3</v>
      </c>
      <c r="BF48">
        <v>2.8911366895322255E-2</v>
      </c>
      <c r="BG48">
        <v>0.39662054799829477</v>
      </c>
      <c r="BH48">
        <v>0.29895748556369417</v>
      </c>
      <c r="BI48">
        <v>0.30442196643801106</v>
      </c>
      <c r="BJ48">
        <v>0.4</v>
      </c>
      <c r="BK48">
        <v>1.41</v>
      </c>
      <c r="BL48">
        <v>2.2999999999999998</v>
      </c>
      <c r="BM48">
        <v>4.3</v>
      </c>
      <c r="BN48">
        <v>0</v>
      </c>
      <c r="BO48">
        <v>1.95</v>
      </c>
      <c r="BP48">
        <v>1.77</v>
      </c>
      <c r="BQ48" t="s">
        <v>117</v>
      </c>
      <c r="BR48">
        <v>2.4956155335383219</v>
      </c>
      <c r="BS48">
        <v>1.344038264434575</v>
      </c>
      <c r="BT48">
        <v>1.1515772691037469</v>
      </c>
      <c r="BU48">
        <v>0.59936225942375587</v>
      </c>
      <c r="BV48">
        <v>0.50723152260562576</v>
      </c>
      <c r="BW48">
        <v>11.99278846153846</v>
      </c>
      <c r="BX48">
        <v>10.0277534965035</v>
      </c>
      <c r="BY48">
        <v>5.2857459543338514</v>
      </c>
      <c r="BZ48">
        <v>4.4067834183107957</v>
      </c>
      <c r="CA48">
        <v>6.7070425072046085</v>
      </c>
      <c r="CB48">
        <v>5.6209700781927046</v>
      </c>
      <c r="CC48">
        <v>13.04463690872752</v>
      </c>
      <c r="CD48">
        <v>13.49811236953142</v>
      </c>
      <c r="CE48">
        <v>1.5836526181353769</v>
      </c>
      <c r="CF48">
        <v>1.8744146445295871</v>
      </c>
      <c r="CG48">
        <v>8.5994040017028525E-2</v>
      </c>
      <c r="CH48">
        <v>0.13452532992762881</v>
      </c>
    </row>
    <row r="49" spans="1:86" x14ac:dyDescent="0.45">
      <c r="A49">
        <v>1552852800</v>
      </c>
      <c r="B49" t="s">
        <v>625</v>
      </c>
      <c r="C49" t="s">
        <v>64</v>
      </c>
      <c r="D49" t="s">
        <v>65</v>
      </c>
      <c r="E49" t="s">
        <v>126</v>
      </c>
      <c r="F49" t="s">
        <v>119</v>
      </c>
      <c r="G49" t="s">
        <v>610</v>
      </c>
      <c r="H49">
        <v>6</v>
      </c>
      <c r="I49">
        <v>0</v>
      </c>
      <c r="J49">
        <v>0.5</v>
      </c>
      <c r="K49">
        <v>0.47</v>
      </c>
      <c r="L49">
        <v>1.5</v>
      </c>
      <c r="M49">
        <v>0</v>
      </c>
      <c r="N49">
        <v>3</v>
      </c>
      <c r="O49">
        <v>3</v>
      </c>
      <c r="P49">
        <v>0</v>
      </c>
      <c r="Q49">
        <v>0</v>
      </c>
      <c r="R49">
        <v>0</v>
      </c>
      <c r="T49" t="s">
        <v>626</v>
      </c>
      <c r="U49">
        <v>9</v>
      </c>
      <c r="V49">
        <v>7</v>
      </c>
      <c r="W49">
        <v>3</v>
      </c>
      <c r="X49">
        <v>0</v>
      </c>
      <c r="Y49">
        <v>4</v>
      </c>
      <c r="Z49">
        <v>0</v>
      </c>
      <c r="AA49">
        <v>2</v>
      </c>
      <c r="AB49">
        <v>1</v>
      </c>
      <c r="AC49">
        <v>3</v>
      </c>
      <c r="AD49">
        <v>1</v>
      </c>
      <c r="AE49">
        <v>8</v>
      </c>
      <c r="AF49">
        <v>10</v>
      </c>
      <c r="AG49">
        <v>6</v>
      </c>
      <c r="AH49">
        <v>7</v>
      </c>
      <c r="AI49">
        <v>2</v>
      </c>
      <c r="AJ49">
        <v>3</v>
      </c>
      <c r="AK49">
        <v>16</v>
      </c>
      <c r="AL49">
        <v>23</v>
      </c>
      <c r="AM49">
        <v>44</v>
      </c>
      <c r="AN49">
        <v>56</v>
      </c>
      <c r="AO49">
        <v>1.42</v>
      </c>
      <c r="AP49">
        <v>1.59</v>
      </c>
      <c r="AQ49">
        <v>2.5</v>
      </c>
      <c r="AR49">
        <v>25</v>
      </c>
      <c r="AS49">
        <v>75</v>
      </c>
      <c r="AT49">
        <v>50</v>
      </c>
      <c r="AU49">
        <v>25</v>
      </c>
      <c r="AV49">
        <v>25</v>
      </c>
      <c r="AW49">
        <v>25</v>
      </c>
      <c r="AX49">
        <v>75</v>
      </c>
      <c r="AY49">
        <v>25</v>
      </c>
      <c r="AZ49">
        <v>75</v>
      </c>
      <c r="BA49">
        <v>3.5</v>
      </c>
      <c r="BB49">
        <v>4.5</v>
      </c>
      <c r="BC49">
        <v>6.9</v>
      </c>
      <c r="BD49">
        <v>4.55</v>
      </c>
      <c r="BE49">
        <v>1.38</v>
      </c>
      <c r="BF49">
        <v>2.9781812390508033E-2</v>
      </c>
      <c r="BG49">
        <v>0.11514572384137603</v>
      </c>
      <c r="BH49">
        <v>0.18999840738971174</v>
      </c>
      <c r="BI49">
        <v>0.69485586876891237</v>
      </c>
      <c r="BJ49">
        <v>0.12</v>
      </c>
      <c r="BK49">
        <v>1.29</v>
      </c>
      <c r="BL49">
        <v>1.91</v>
      </c>
      <c r="BM49">
        <v>3.3</v>
      </c>
      <c r="BN49">
        <v>0</v>
      </c>
      <c r="BO49">
        <v>2.25</v>
      </c>
      <c r="BP49">
        <v>1.59</v>
      </c>
      <c r="BQ49" t="s">
        <v>128</v>
      </c>
      <c r="BR49">
        <v>2.8168724279835393</v>
      </c>
      <c r="BS49">
        <v>0.84567901234567899</v>
      </c>
      <c r="BT49">
        <v>1.9711934156378601</v>
      </c>
      <c r="BU49">
        <v>0.39197530864197527</v>
      </c>
      <c r="BV49">
        <v>0.87448559670781889</v>
      </c>
      <c r="BW49">
        <v>9.3168141592920346</v>
      </c>
      <c r="BX49">
        <v>14.090265486725659</v>
      </c>
      <c r="BY49">
        <v>3.7295373665480431</v>
      </c>
      <c r="BZ49">
        <v>6.3665480427046264</v>
      </c>
      <c r="CA49">
        <v>5.5872767927439915</v>
      </c>
      <c r="CB49">
        <v>7.723717444021033</v>
      </c>
      <c r="CC49">
        <v>13.760360360360361</v>
      </c>
      <c r="CD49">
        <v>12.536936936936939</v>
      </c>
      <c r="CE49">
        <v>2</v>
      </c>
      <c r="CF49">
        <v>1.753086419753086</v>
      </c>
      <c r="CG49">
        <v>8.4656084656084651E-2</v>
      </c>
      <c r="CH49">
        <v>8.4656084656084651E-2</v>
      </c>
    </row>
    <row r="50" spans="1:86" x14ac:dyDescent="0.45">
      <c r="A50">
        <v>1554598800</v>
      </c>
      <c r="B50" t="s">
        <v>647</v>
      </c>
      <c r="C50" t="s">
        <v>64</v>
      </c>
      <c r="D50" t="s">
        <v>65</v>
      </c>
      <c r="E50" t="s">
        <v>562</v>
      </c>
      <c r="F50" t="s">
        <v>119</v>
      </c>
      <c r="G50" t="s">
        <v>65</v>
      </c>
      <c r="H50">
        <v>8</v>
      </c>
      <c r="I50">
        <v>0</v>
      </c>
      <c r="J50">
        <v>1.33</v>
      </c>
      <c r="K50">
        <v>1.33</v>
      </c>
      <c r="L50">
        <v>1.5</v>
      </c>
      <c r="M50">
        <v>2</v>
      </c>
      <c r="N50">
        <v>2</v>
      </c>
      <c r="O50">
        <v>4</v>
      </c>
      <c r="P50">
        <v>1</v>
      </c>
      <c r="Q50">
        <v>1</v>
      </c>
      <c r="R50">
        <v>0</v>
      </c>
      <c r="S50" t="s">
        <v>95</v>
      </c>
      <c r="T50" t="s">
        <v>648</v>
      </c>
      <c r="U50">
        <v>1</v>
      </c>
      <c r="V50">
        <v>4</v>
      </c>
      <c r="W50">
        <v>3</v>
      </c>
      <c r="X50">
        <v>0</v>
      </c>
      <c r="Y50">
        <v>5</v>
      </c>
      <c r="Z50">
        <v>0</v>
      </c>
      <c r="AA50">
        <v>1</v>
      </c>
      <c r="AB50">
        <v>2</v>
      </c>
      <c r="AC50">
        <v>2</v>
      </c>
      <c r="AD50">
        <v>3</v>
      </c>
      <c r="AE50">
        <v>12</v>
      </c>
      <c r="AF50">
        <v>14</v>
      </c>
      <c r="AG50">
        <v>6</v>
      </c>
      <c r="AH50">
        <v>5</v>
      </c>
      <c r="AI50">
        <v>6</v>
      </c>
      <c r="AJ50">
        <v>9</v>
      </c>
      <c r="AK50">
        <v>15</v>
      </c>
      <c r="AL50">
        <v>15</v>
      </c>
      <c r="AM50">
        <v>39</v>
      </c>
      <c r="AN50">
        <v>61</v>
      </c>
      <c r="AO50">
        <v>1.54</v>
      </c>
      <c r="AP50">
        <v>1.66</v>
      </c>
      <c r="AQ50">
        <v>1.5</v>
      </c>
      <c r="AR50">
        <v>0</v>
      </c>
      <c r="AS50">
        <v>34</v>
      </c>
      <c r="AT50">
        <v>34</v>
      </c>
      <c r="AU50">
        <v>0</v>
      </c>
      <c r="AV50">
        <v>0</v>
      </c>
      <c r="AW50">
        <v>17</v>
      </c>
      <c r="AX50">
        <v>50</v>
      </c>
      <c r="AY50">
        <v>17</v>
      </c>
      <c r="AZ50">
        <v>50</v>
      </c>
      <c r="BA50">
        <v>7</v>
      </c>
      <c r="BB50">
        <v>5</v>
      </c>
      <c r="BC50">
        <v>3.5</v>
      </c>
      <c r="BD50">
        <v>3.5</v>
      </c>
      <c r="BE50">
        <v>1.91</v>
      </c>
      <c r="BF50">
        <v>3.1662926950885094E-2</v>
      </c>
      <c r="BG50">
        <v>0.25405135876340063</v>
      </c>
      <c r="BH50">
        <v>0.25405135876340063</v>
      </c>
      <c r="BI50">
        <v>0.49189728247319869</v>
      </c>
      <c r="BJ50">
        <v>0.26</v>
      </c>
      <c r="BK50">
        <v>0</v>
      </c>
      <c r="BL50">
        <v>2.25</v>
      </c>
      <c r="BM50">
        <v>0</v>
      </c>
      <c r="BN50">
        <v>0</v>
      </c>
      <c r="BO50">
        <v>2.1</v>
      </c>
      <c r="BP50">
        <v>1.67</v>
      </c>
      <c r="BQ50" t="s">
        <v>121</v>
      </c>
      <c r="BR50">
        <v>2.569449507838133</v>
      </c>
      <c r="BS50">
        <v>1.0936930368209989</v>
      </c>
      <c r="BT50">
        <v>1.475756471017134</v>
      </c>
      <c r="BU50">
        <v>0.50018228217280347</v>
      </c>
      <c r="BV50">
        <v>0.65220561429092239</v>
      </c>
      <c r="BW50">
        <v>10.905576679340941</v>
      </c>
      <c r="BX50">
        <v>12.06463878326996</v>
      </c>
      <c r="BY50">
        <v>4.2920127795527154</v>
      </c>
      <c r="BZ50">
        <v>5.0095846645367406</v>
      </c>
      <c r="CA50">
        <v>6.6135638997882253</v>
      </c>
      <c r="CB50">
        <v>7.055054118733219</v>
      </c>
      <c r="CC50">
        <v>12.94865211810013</v>
      </c>
      <c r="CD50">
        <v>13.189345314505781</v>
      </c>
      <c r="CE50">
        <v>1.771446078431373</v>
      </c>
      <c r="CF50">
        <v>1.809436274509804</v>
      </c>
      <c r="CG50">
        <v>0.1060049019607843</v>
      </c>
      <c r="CH50">
        <v>9.6813725490196081E-2</v>
      </c>
    </row>
    <row r="51" spans="1:86" x14ac:dyDescent="0.45">
      <c r="A51">
        <v>1596413160</v>
      </c>
      <c r="B51" t="s">
        <v>727</v>
      </c>
      <c r="C51" t="s">
        <v>64</v>
      </c>
      <c r="D51" t="s">
        <v>65</v>
      </c>
      <c r="E51" t="s">
        <v>672</v>
      </c>
      <c r="F51" t="s">
        <v>666</v>
      </c>
      <c r="G51" t="s">
        <v>662</v>
      </c>
      <c r="H51">
        <v>2</v>
      </c>
      <c r="I51">
        <v>0</v>
      </c>
      <c r="J51">
        <v>0</v>
      </c>
      <c r="K51">
        <v>2.09</v>
      </c>
      <c r="L51">
        <v>1.35</v>
      </c>
      <c r="M51">
        <v>2</v>
      </c>
      <c r="N51">
        <v>0</v>
      </c>
      <c r="O51">
        <v>2</v>
      </c>
      <c r="P51">
        <v>1</v>
      </c>
      <c r="Q51">
        <v>1</v>
      </c>
      <c r="R51">
        <v>0</v>
      </c>
      <c r="S51" t="s">
        <v>728</v>
      </c>
      <c r="U51">
        <v>6</v>
      </c>
      <c r="V51">
        <v>4</v>
      </c>
      <c r="W51">
        <v>3</v>
      </c>
      <c r="X51">
        <v>1</v>
      </c>
      <c r="Y51">
        <v>3</v>
      </c>
      <c r="Z51">
        <v>0</v>
      </c>
      <c r="AA51">
        <v>2</v>
      </c>
      <c r="AB51">
        <v>2</v>
      </c>
      <c r="AC51">
        <v>3</v>
      </c>
      <c r="AD51">
        <v>0</v>
      </c>
      <c r="AE51">
        <v>19</v>
      </c>
      <c r="AF51">
        <v>13</v>
      </c>
      <c r="AG51">
        <v>6</v>
      </c>
      <c r="AH51">
        <v>4</v>
      </c>
      <c r="AI51">
        <v>13</v>
      </c>
      <c r="AJ51">
        <v>9</v>
      </c>
      <c r="AK51">
        <v>14</v>
      </c>
      <c r="AL51">
        <v>13</v>
      </c>
      <c r="AM51">
        <v>40</v>
      </c>
      <c r="AN51">
        <v>60</v>
      </c>
      <c r="AO51">
        <v>2.04</v>
      </c>
      <c r="AP51">
        <v>1.43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2.35</v>
      </c>
      <c r="BD51">
        <v>3.25</v>
      </c>
      <c r="BE51">
        <v>2.95</v>
      </c>
      <c r="BF51">
        <v>2.4069091144460764E-2</v>
      </c>
      <c r="BG51">
        <v>0.40146282374915626</v>
      </c>
      <c r="BH51">
        <v>0.28362321654784695</v>
      </c>
      <c r="BI51">
        <v>0.31491395970299685</v>
      </c>
      <c r="BJ51">
        <v>0.4</v>
      </c>
      <c r="BK51">
        <v>1.26</v>
      </c>
      <c r="BL51">
        <v>1.83</v>
      </c>
      <c r="BM51">
        <v>3.15</v>
      </c>
      <c r="BN51">
        <v>5.9</v>
      </c>
      <c r="BO51">
        <v>1.67</v>
      </c>
      <c r="BP51">
        <v>2.1</v>
      </c>
      <c r="BQ51" t="s">
        <v>729</v>
      </c>
      <c r="BR51">
        <v>2.4956155335383219</v>
      </c>
      <c r="BS51">
        <v>1.344038264434575</v>
      </c>
      <c r="BT51">
        <v>1.1515772691037469</v>
      </c>
      <c r="BU51">
        <v>0.59936225942375587</v>
      </c>
      <c r="BV51">
        <v>0.50723152260562576</v>
      </c>
      <c r="BW51">
        <v>11.99278846153846</v>
      </c>
      <c r="BX51">
        <v>10.0277534965035</v>
      </c>
      <c r="BY51">
        <v>5.2857459543338514</v>
      </c>
      <c r="BZ51">
        <v>4.4067834183107957</v>
      </c>
      <c r="CA51">
        <v>6.7070425072046085</v>
      </c>
      <c r="CB51">
        <v>5.6209700781927046</v>
      </c>
      <c r="CC51">
        <v>13.04463690872752</v>
      </c>
      <c r="CD51">
        <v>13.49811236953142</v>
      </c>
      <c r="CE51">
        <v>1.5836526181353769</v>
      </c>
      <c r="CF51">
        <v>1.8744146445295871</v>
      </c>
      <c r="CG51">
        <v>8.5994040017028525E-2</v>
      </c>
      <c r="CH51">
        <v>0.13452532992762881</v>
      </c>
    </row>
    <row r="52" spans="1:86" x14ac:dyDescent="0.45">
      <c r="A52">
        <v>1597622760</v>
      </c>
      <c r="B52" t="s">
        <v>775</v>
      </c>
      <c r="C52" t="s">
        <v>64</v>
      </c>
      <c r="D52" t="s">
        <v>65</v>
      </c>
      <c r="E52" t="s">
        <v>672</v>
      </c>
      <c r="F52" t="s">
        <v>677</v>
      </c>
      <c r="G52" t="s">
        <v>684</v>
      </c>
      <c r="H52">
        <v>5</v>
      </c>
      <c r="I52">
        <v>3</v>
      </c>
      <c r="J52">
        <v>0.5</v>
      </c>
      <c r="K52">
        <v>2.09</v>
      </c>
      <c r="L52">
        <v>1.06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U52">
        <v>6</v>
      </c>
      <c r="V52">
        <v>2</v>
      </c>
      <c r="W52">
        <v>1</v>
      </c>
      <c r="X52">
        <v>0</v>
      </c>
      <c r="Y52">
        <v>1</v>
      </c>
      <c r="Z52">
        <v>1</v>
      </c>
      <c r="AA52">
        <v>0</v>
      </c>
      <c r="AB52">
        <v>1</v>
      </c>
      <c r="AC52">
        <v>0</v>
      </c>
      <c r="AD52">
        <v>2</v>
      </c>
      <c r="AE52">
        <v>18</v>
      </c>
      <c r="AF52">
        <v>9</v>
      </c>
      <c r="AG52">
        <v>3</v>
      </c>
      <c r="AH52">
        <v>5</v>
      </c>
      <c r="AI52">
        <v>15</v>
      </c>
      <c r="AJ52">
        <v>4</v>
      </c>
      <c r="AK52">
        <v>13</v>
      </c>
      <c r="AL52">
        <v>16</v>
      </c>
      <c r="AM52">
        <v>64</v>
      </c>
      <c r="AN52">
        <v>36</v>
      </c>
      <c r="AO52">
        <v>1.84</v>
      </c>
      <c r="AP52">
        <v>1.1299999999999999</v>
      </c>
      <c r="AQ52">
        <v>2.5</v>
      </c>
      <c r="AR52">
        <v>50</v>
      </c>
      <c r="AS52">
        <v>100</v>
      </c>
      <c r="AT52">
        <v>25</v>
      </c>
      <c r="AU52">
        <v>25</v>
      </c>
      <c r="AV52">
        <v>0</v>
      </c>
      <c r="AW52">
        <v>50</v>
      </c>
      <c r="AX52">
        <v>100</v>
      </c>
      <c r="AY52">
        <v>25</v>
      </c>
      <c r="AZ52">
        <v>75</v>
      </c>
      <c r="BA52">
        <v>14.5</v>
      </c>
      <c r="BB52">
        <v>7.5</v>
      </c>
      <c r="BC52">
        <v>1.67</v>
      </c>
      <c r="BD52">
        <v>4.05</v>
      </c>
      <c r="BE52">
        <v>4.45</v>
      </c>
      <c r="BF52">
        <v>2.3478358860030024E-2</v>
      </c>
      <c r="BG52">
        <v>0.57532403634955087</v>
      </c>
      <c r="BH52">
        <v>0.22343522138688357</v>
      </c>
      <c r="BI52">
        <v>0.20124074226356548</v>
      </c>
      <c r="BJ52">
        <v>0.57999999999999996</v>
      </c>
      <c r="BK52">
        <v>1.2</v>
      </c>
      <c r="BL52">
        <v>1.66</v>
      </c>
      <c r="BM52">
        <v>2.62</v>
      </c>
      <c r="BN52">
        <v>5</v>
      </c>
      <c r="BO52">
        <v>1.65</v>
      </c>
      <c r="BP52">
        <v>2.15</v>
      </c>
      <c r="BQ52" t="s">
        <v>729</v>
      </c>
      <c r="BR52">
        <v>2.6362999299229148</v>
      </c>
      <c r="BS52">
        <v>1.7619715019855171</v>
      </c>
      <c r="BT52">
        <v>0.87432842793739785</v>
      </c>
      <c r="BU52">
        <v>0.78411214953271025</v>
      </c>
      <c r="BV52">
        <v>0.38060747663551397</v>
      </c>
      <c r="BW52">
        <v>14.215499378367181</v>
      </c>
      <c r="BX52">
        <v>8.9523612261806136</v>
      </c>
      <c r="BY52">
        <v>6.3083121289228163</v>
      </c>
      <c r="BZ52">
        <v>3.7757524374735061</v>
      </c>
      <c r="CA52">
        <v>7.9071872494443642</v>
      </c>
      <c r="CB52">
        <v>5.1766087887071075</v>
      </c>
      <c r="CC52">
        <v>12.634239592183521</v>
      </c>
      <c r="CD52">
        <v>13.597706032285471</v>
      </c>
      <c r="CE52">
        <v>1.365400161681487</v>
      </c>
      <c r="CF52">
        <v>1.963621665319321</v>
      </c>
      <c r="CG52">
        <v>7.1544058205335492E-2</v>
      </c>
      <c r="CH52">
        <v>0.1216653193209378</v>
      </c>
    </row>
    <row r="53" spans="1:86" x14ac:dyDescent="0.45">
      <c r="A53">
        <v>1598832360</v>
      </c>
      <c r="B53" t="s">
        <v>802</v>
      </c>
      <c r="C53" t="s">
        <v>64</v>
      </c>
      <c r="D53" t="s">
        <v>65</v>
      </c>
      <c r="E53" t="s">
        <v>672</v>
      </c>
      <c r="F53" t="s">
        <v>683</v>
      </c>
      <c r="G53" t="s">
        <v>735</v>
      </c>
      <c r="H53">
        <v>7</v>
      </c>
      <c r="I53">
        <v>2</v>
      </c>
      <c r="J53">
        <v>0</v>
      </c>
      <c r="K53">
        <v>2.09</v>
      </c>
      <c r="L53">
        <v>0.17</v>
      </c>
      <c r="M53">
        <v>2</v>
      </c>
      <c r="N53">
        <v>1</v>
      </c>
      <c r="O53">
        <v>3</v>
      </c>
      <c r="P53">
        <v>2</v>
      </c>
      <c r="Q53">
        <v>1</v>
      </c>
      <c r="R53">
        <v>1</v>
      </c>
      <c r="S53" t="s">
        <v>803</v>
      </c>
      <c r="T53" t="s">
        <v>92</v>
      </c>
      <c r="U53">
        <v>3</v>
      </c>
      <c r="V53">
        <v>1</v>
      </c>
      <c r="W53">
        <v>2</v>
      </c>
      <c r="X53">
        <v>0</v>
      </c>
      <c r="Y53">
        <v>2</v>
      </c>
      <c r="Z53">
        <v>0</v>
      </c>
      <c r="AA53">
        <v>1</v>
      </c>
      <c r="AB53">
        <v>1</v>
      </c>
      <c r="AC53">
        <v>2</v>
      </c>
      <c r="AD53">
        <v>0</v>
      </c>
      <c r="AE53">
        <v>12</v>
      </c>
      <c r="AF53">
        <v>8</v>
      </c>
      <c r="AG53">
        <v>6</v>
      </c>
      <c r="AH53">
        <v>2</v>
      </c>
      <c r="AI53">
        <v>6</v>
      </c>
      <c r="AJ53">
        <v>6</v>
      </c>
      <c r="AK53">
        <v>12</v>
      </c>
      <c r="AL53">
        <v>18</v>
      </c>
      <c r="AM53">
        <v>50</v>
      </c>
      <c r="AN53">
        <v>50</v>
      </c>
      <c r="AO53">
        <v>1.5</v>
      </c>
      <c r="AP53">
        <v>0.91</v>
      </c>
      <c r="AQ53">
        <v>1.67</v>
      </c>
      <c r="AR53">
        <v>17</v>
      </c>
      <c r="AS53">
        <v>42</v>
      </c>
      <c r="AT53">
        <v>17</v>
      </c>
      <c r="AU53">
        <v>17</v>
      </c>
      <c r="AV53">
        <v>17</v>
      </c>
      <c r="AW53">
        <v>0</v>
      </c>
      <c r="AX53">
        <v>75</v>
      </c>
      <c r="AY53">
        <v>17</v>
      </c>
      <c r="AZ53">
        <v>42</v>
      </c>
      <c r="BA53">
        <v>11</v>
      </c>
      <c r="BB53">
        <v>5.83</v>
      </c>
      <c r="BC53">
        <v>2.0499999999999998</v>
      </c>
      <c r="BD53">
        <v>3.3</v>
      </c>
      <c r="BE53">
        <v>3.5</v>
      </c>
      <c r="BF53">
        <v>2.5516488931123089E-2</v>
      </c>
      <c r="BG53">
        <v>0.46228838911765746</v>
      </c>
      <c r="BH53">
        <v>0.27751381409917997</v>
      </c>
      <c r="BI53">
        <v>0.26019779678316263</v>
      </c>
      <c r="BJ53">
        <v>0.46</v>
      </c>
      <c r="BK53">
        <v>1.3</v>
      </c>
      <c r="BL53">
        <v>1.95</v>
      </c>
      <c r="BM53">
        <v>3.4</v>
      </c>
      <c r="BN53">
        <v>6.6</v>
      </c>
      <c r="BO53">
        <v>1.77</v>
      </c>
      <c r="BP53">
        <v>1.95</v>
      </c>
      <c r="BQ53" t="s">
        <v>729</v>
      </c>
      <c r="BR53">
        <v>2.5405629139072849</v>
      </c>
      <c r="BS53">
        <v>1.4888836329233679</v>
      </c>
      <c r="BT53">
        <v>1.0516792809839171</v>
      </c>
      <c r="BU53">
        <v>0.64581362346263005</v>
      </c>
      <c r="BV53">
        <v>0.45364238410596031</v>
      </c>
      <c r="BW53">
        <v>12.686892177589851</v>
      </c>
      <c r="BX53">
        <v>9.8059196617336148</v>
      </c>
      <c r="BY53">
        <v>5.3198121263877027</v>
      </c>
      <c r="BZ53">
        <v>4.0954312553373189</v>
      </c>
      <c r="CA53">
        <v>7.3670800512021479</v>
      </c>
      <c r="CB53">
        <v>5.710488406396296</v>
      </c>
      <c r="CC53">
        <v>13.0488908033599</v>
      </c>
      <c r="CD53">
        <v>13.714839543398661</v>
      </c>
      <c r="CE53">
        <v>1.567523459812322</v>
      </c>
      <c r="CF53">
        <v>1.951040391676867</v>
      </c>
      <c r="CG53">
        <v>8.3027335781313744E-2</v>
      </c>
      <c r="CH53">
        <v>0.13117095063239501</v>
      </c>
    </row>
    <row r="54" spans="1:86" x14ac:dyDescent="0.45">
      <c r="A54">
        <v>1599703560</v>
      </c>
      <c r="B54" t="s">
        <v>834</v>
      </c>
      <c r="C54" t="s">
        <v>64</v>
      </c>
      <c r="D54" t="s">
        <v>65</v>
      </c>
      <c r="E54" t="s">
        <v>672</v>
      </c>
      <c r="F54" t="s">
        <v>682</v>
      </c>
      <c r="G54" t="s">
        <v>731</v>
      </c>
      <c r="H54">
        <v>9</v>
      </c>
      <c r="I54">
        <v>2.33</v>
      </c>
      <c r="J54">
        <v>1.67</v>
      </c>
      <c r="K54">
        <v>2.09</v>
      </c>
      <c r="L54">
        <v>1.25</v>
      </c>
      <c r="M54">
        <v>1</v>
      </c>
      <c r="N54">
        <v>2</v>
      </c>
      <c r="O54">
        <v>3</v>
      </c>
      <c r="P54">
        <v>1</v>
      </c>
      <c r="Q54">
        <v>0</v>
      </c>
      <c r="R54">
        <v>1</v>
      </c>
      <c r="S54">
        <v>68</v>
      </c>
      <c r="T54" t="s">
        <v>835</v>
      </c>
      <c r="U54">
        <v>16</v>
      </c>
      <c r="V54">
        <v>0</v>
      </c>
      <c r="W54">
        <v>2</v>
      </c>
      <c r="X54">
        <v>0</v>
      </c>
      <c r="Y54">
        <v>3</v>
      </c>
      <c r="Z54">
        <v>0</v>
      </c>
      <c r="AA54">
        <v>1</v>
      </c>
      <c r="AB54">
        <v>1</v>
      </c>
      <c r="AC54">
        <v>2</v>
      </c>
      <c r="AD54">
        <v>1</v>
      </c>
      <c r="AE54">
        <v>20</v>
      </c>
      <c r="AF54">
        <v>6</v>
      </c>
      <c r="AG54">
        <v>3</v>
      </c>
      <c r="AH54">
        <v>4</v>
      </c>
      <c r="AI54">
        <v>17</v>
      </c>
      <c r="AJ54">
        <v>2</v>
      </c>
      <c r="AK54">
        <v>19</v>
      </c>
      <c r="AL54">
        <v>18</v>
      </c>
      <c r="AM54">
        <v>70</v>
      </c>
      <c r="AN54">
        <v>30</v>
      </c>
      <c r="AO54">
        <v>2.15</v>
      </c>
      <c r="AP54">
        <v>0.83</v>
      </c>
      <c r="AQ54">
        <v>1.67</v>
      </c>
      <c r="AR54">
        <v>50</v>
      </c>
      <c r="AS54">
        <v>67</v>
      </c>
      <c r="AT54">
        <v>33</v>
      </c>
      <c r="AU54">
        <v>0</v>
      </c>
      <c r="AV54">
        <v>0</v>
      </c>
      <c r="AW54">
        <v>17</v>
      </c>
      <c r="AX54">
        <v>50</v>
      </c>
      <c r="AY54">
        <v>34</v>
      </c>
      <c r="AZ54">
        <v>67</v>
      </c>
      <c r="BA54">
        <v>10.33</v>
      </c>
      <c r="BB54">
        <v>6</v>
      </c>
      <c r="BC54">
        <v>1.95</v>
      </c>
      <c r="BD54">
        <v>3.4</v>
      </c>
      <c r="BE54">
        <v>3.7</v>
      </c>
      <c r="BF54">
        <v>2.5736143383202181E-2</v>
      </c>
      <c r="BG54">
        <v>0.4870843694373107</v>
      </c>
      <c r="BH54">
        <v>0.26838150367562136</v>
      </c>
      <c r="BI54">
        <v>0.24453412688706805</v>
      </c>
      <c r="BJ54">
        <v>0.48</v>
      </c>
      <c r="BK54">
        <v>1.26</v>
      </c>
      <c r="BL54">
        <v>1.83</v>
      </c>
      <c r="BM54">
        <v>3.1</v>
      </c>
      <c r="BN54">
        <v>5.8</v>
      </c>
      <c r="BO54">
        <v>1.69</v>
      </c>
      <c r="BP54">
        <v>2.0499999999999998</v>
      </c>
      <c r="BQ54" t="s">
        <v>729</v>
      </c>
      <c r="BR54">
        <v>2.5271929824561399</v>
      </c>
      <c r="BS54">
        <v>1.510877192982456</v>
      </c>
      <c r="BT54">
        <v>1.0163157894736841</v>
      </c>
      <c r="BU54">
        <v>0.67350877192982461</v>
      </c>
      <c r="BV54">
        <v>0.4442105263157895</v>
      </c>
      <c r="BW54">
        <v>12.80980392156863</v>
      </c>
      <c r="BX54">
        <v>9.6872549019607845</v>
      </c>
      <c r="BY54">
        <v>5.6491169610129957</v>
      </c>
      <c r="BZ54">
        <v>4.1379540153282237</v>
      </c>
      <c r="CA54">
        <v>7.1606869605556343</v>
      </c>
      <c r="CB54">
        <v>5.5493008866325608</v>
      </c>
      <c r="CC54">
        <v>12.9029029029029</v>
      </c>
      <c r="CD54">
        <v>13.75508842175509</v>
      </c>
      <c r="CE54">
        <v>1.5287356321839081</v>
      </c>
      <c r="CF54">
        <v>1.9664750957854411</v>
      </c>
      <c r="CG54">
        <v>8.8441890166028103E-2</v>
      </c>
      <c r="CH54">
        <v>0.13409961685823751</v>
      </c>
    </row>
    <row r="55" spans="1:86" x14ac:dyDescent="0.45">
      <c r="A55">
        <v>1602461160</v>
      </c>
      <c r="B55" t="s">
        <v>893</v>
      </c>
      <c r="C55" t="s">
        <v>64</v>
      </c>
      <c r="D55" t="s">
        <v>65</v>
      </c>
      <c r="E55" t="s">
        <v>672</v>
      </c>
      <c r="F55" t="s">
        <v>676</v>
      </c>
      <c r="G55" t="s">
        <v>720</v>
      </c>
      <c r="H55">
        <v>12</v>
      </c>
      <c r="I55">
        <v>1.75</v>
      </c>
      <c r="J55">
        <v>0</v>
      </c>
      <c r="K55">
        <v>2.09</v>
      </c>
      <c r="L55">
        <v>0.47</v>
      </c>
      <c r="M55">
        <v>2</v>
      </c>
      <c r="N55">
        <v>0</v>
      </c>
      <c r="O55">
        <v>2</v>
      </c>
      <c r="P55">
        <v>2</v>
      </c>
      <c r="Q55">
        <v>2</v>
      </c>
      <c r="R55">
        <v>0</v>
      </c>
      <c r="S55" t="s">
        <v>894</v>
      </c>
      <c r="U55">
        <v>7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16</v>
      </c>
      <c r="AF55">
        <v>4</v>
      </c>
      <c r="AG55">
        <v>8</v>
      </c>
      <c r="AH55">
        <v>2</v>
      </c>
      <c r="AI55">
        <v>8</v>
      </c>
      <c r="AJ55">
        <v>2</v>
      </c>
      <c r="AK55">
        <v>8</v>
      </c>
      <c r="AL55">
        <v>14</v>
      </c>
      <c r="AM55">
        <v>51</v>
      </c>
      <c r="AN55">
        <v>49</v>
      </c>
      <c r="AO55">
        <v>2.36</v>
      </c>
      <c r="AP55">
        <v>0.93</v>
      </c>
      <c r="AQ55">
        <v>2.38</v>
      </c>
      <c r="AR55">
        <v>38</v>
      </c>
      <c r="AS55">
        <v>75</v>
      </c>
      <c r="AT55">
        <v>63</v>
      </c>
      <c r="AU55">
        <v>13</v>
      </c>
      <c r="AV55">
        <v>0</v>
      </c>
      <c r="AW55">
        <v>13</v>
      </c>
      <c r="AX55">
        <v>88</v>
      </c>
      <c r="AY55">
        <v>50</v>
      </c>
      <c r="AZ55">
        <v>75</v>
      </c>
      <c r="BA55">
        <v>11</v>
      </c>
      <c r="BB55">
        <v>6.25</v>
      </c>
      <c r="BC55">
        <v>1.65</v>
      </c>
      <c r="BD55">
        <v>3.85</v>
      </c>
      <c r="BE55">
        <v>4.8</v>
      </c>
      <c r="BF55">
        <v>2.4711399711399684E-2</v>
      </c>
      <c r="BG55">
        <v>0.58134920634920639</v>
      </c>
      <c r="BH55">
        <v>0.23502886002886003</v>
      </c>
      <c r="BI55">
        <v>0.18362193362193366</v>
      </c>
      <c r="BJ55">
        <v>0.57999999999999996</v>
      </c>
      <c r="BK55">
        <v>1.26</v>
      </c>
      <c r="BL55">
        <v>1.83</v>
      </c>
      <c r="BM55">
        <v>3.1</v>
      </c>
      <c r="BN55">
        <v>5.8</v>
      </c>
      <c r="BO55">
        <v>1.8</v>
      </c>
      <c r="BP55">
        <v>1.91</v>
      </c>
      <c r="BQ55" t="s">
        <v>729</v>
      </c>
      <c r="BR55">
        <v>2.6362999299229148</v>
      </c>
      <c r="BS55">
        <v>1.7619715019855171</v>
      </c>
      <c r="BT55">
        <v>0.87432842793739785</v>
      </c>
      <c r="BU55">
        <v>0.78411214953271025</v>
      </c>
      <c r="BV55">
        <v>0.38060747663551397</v>
      </c>
      <c r="BW55">
        <v>14.215499378367181</v>
      </c>
      <c r="BX55">
        <v>8.9523612261806136</v>
      </c>
      <c r="BY55">
        <v>6.3083121289228163</v>
      </c>
      <c r="BZ55">
        <v>3.7757524374735061</v>
      </c>
      <c r="CA55">
        <v>7.9071872494443642</v>
      </c>
      <c r="CB55">
        <v>5.1766087887071075</v>
      </c>
      <c r="CC55">
        <v>12.634239592183521</v>
      </c>
      <c r="CD55">
        <v>13.597706032285471</v>
      </c>
      <c r="CE55">
        <v>1.365400161681487</v>
      </c>
      <c r="CF55">
        <v>1.963621665319321</v>
      </c>
      <c r="CG55">
        <v>7.1544058205335492E-2</v>
      </c>
      <c r="CH55">
        <v>0.1216653193209378</v>
      </c>
    </row>
    <row r="56" spans="1:86" x14ac:dyDescent="0.45">
      <c r="A56">
        <v>1603065960</v>
      </c>
      <c r="B56" t="s">
        <v>909</v>
      </c>
      <c r="C56" t="s">
        <v>64</v>
      </c>
      <c r="D56" t="s">
        <v>65</v>
      </c>
      <c r="E56" t="s">
        <v>672</v>
      </c>
      <c r="F56" t="s">
        <v>693</v>
      </c>
      <c r="G56" t="s">
        <v>668</v>
      </c>
      <c r="H56">
        <v>14</v>
      </c>
      <c r="I56">
        <v>2</v>
      </c>
      <c r="J56">
        <v>1.5</v>
      </c>
      <c r="K56">
        <v>2.09</v>
      </c>
      <c r="L56">
        <v>1.38</v>
      </c>
      <c r="M56">
        <v>1</v>
      </c>
      <c r="N56">
        <v>1</v>
      </c>
      <c r="O56">
        <v>2</v>
      </c>
      <c r="P56">
        <v>2</v>
      </c>
      <c r="Q56">
        <v>1</v>
      </c>
      <c r="R56">
        <v>1</v>
      </c>
      <c r="S56" t="s">
        <v>910</v>
      </c>
      <c r="T56" t="s">
        <v>92</v>
      </c>
      <c r="U56">
        <v>9</v>
      </c>
      <c r="V56">
        <v>4</v>
      </c>
      <c r="W56">
        <v>1</v>
      </c>
      <c r="X56">
        <v>0</v>
      </c>
      <c r="Y56">
        <v>2</v>
      </c>
      <c r="Z56">
        <v>0</v>
      </c>
      <c r="AA56">
        <v>1</v>
      </c>
      <c r="AB56">
        <v>0</v>
      </c>
      <c r="AC56">
        <v>1</v>
      </c>
      <c r="AD56">
        <v>1</v>
      </c>
      <c r="AE56">
        <v>13</v>
      </c>
      <c r="AF56">
        <v>6</v>
      </c>
      <c r="AG56">
        <v>4</v>
      </c>
      <c r="AH56">
        <v>3</v>
      </c>
      <c r="AI56">
        <v>9</v>
      </c>
      <c r="AJ56">
        <v>3</v>
      </c>
      <c r="AK56">
        <v>19</v>
      </c>
      <c r="AL56">
        <v>12</v>
      </c>
      <c r="AM56">
        <v>51</v>
      </c>
      <c r="AN56">
        <v>49</v>
      </c>
      <c r="AO56">
        <v>1.42</v>
      </c>
      <c r="AP56">
        <v>0.87</v>
      </c>
      <c r="AQ56">
        <v>1.59</v>
      </c>
      <c r="AR56">
        <v>37</v>
      </c>
      <c r="AS56">
        <v>57</v>
      </c>
      <c r="AT56">
        <v>20</v>
      </c>
      <c r="AU56">
        <v>0</v>
      </c>
      <c r="AV56">
        <v>0</v>
      </c>
      <c r="AW56">
        <v>20</v>
      </c>
      <c r="AX56">
        <v>49</v>
      </c>
      <c r="AY56">
        <v>19</v>
      </c>
      <c r="AZ56">
        <v>72</v>
      </c>
      <c r="BA56">
        <v>12.77</v>
      </c>
      <c r="BB56">
        <v>3.8</v>
      </c>
      <c r="BC56">
        <v>2.2999999999999998</v>
      </c>
      <c r="BD56">
        <v>3.2</v>
      </c>
      <c r="BE56">
        <v>3.05</v>
      </c>
      <c r="BF56">
        <v>2.5050487051556214E-2</v>
      </c>
      <c r="BG56">
        <v>0.409732121644096</v>
      </c>
      <c r="BH56">
        <v>0.28744951294844379</v>
      </c>
      <c r="BI56">
        <v>0.30281836540746021</v>
      </c>
      <c r="BJ56">
        <v>0.4</v>
      </c>
      <c r="BK56">
        <v>1.32</v>
      </c>
      <c r="BL56">
        <v>2</v>
      </c>
      <c r="BM56">
        <v>3.55</v>
      </c>
      <c r="BN56">
        <v>6.85</v>
      </c>
      <c r="BO56">
        <v>1.77</v>
      </c>
      <c r="BP56">
        <v>1.95</v>
      </c>
      <c r="BQ56" t="s">
        <v>729</v>
      </c>
      <c r="BR56">
        <v>2.4956155335383219</v>
      </c>
      <c r="BS56">
        <v>1.344038264434575</v>
      </c>
      <c r="BT56">
        <v>1.1515772691037469</v>
      </c>
      <c r="BU56">
        <v>0.59936225942375587</v>
      </c>
      <c r="BV56">
        <v>0.50723152260562576</v>
      </c>
      <c r="BW56">
        <v>11.99278846153846</v>
      </c>
      <c r="BX56">
        <v>10.0277534965035</v>
      </c>
      <c r="BY56">
        <v>5.2857459543338514</v>
      </c>
      <c r="BZ56">
        <v>4.4067834183107957</v>
      </c>
      <c r="CA56">
        <v>6.7070425072046085</v>
      </c>
      <c r="CB56">
        <v>5.6209700781927046</v>
      </c>
      <c r="CC56">
        <v>13.04463690872752</v>
      </c>
      <c r="CD56">
        <v>13.49811236953142</v>
      </c>
      <c r="CE56">
        <v>1.5836526181353769</v>
      </c>
      <c r="CF56">
        <v>1.8744146445295871</v>
      </c>
      <c r="CG56">
        <v>8.5994040017028525E-2</v>
      </c>
      <c r="CH56">
        <v>0.13452532992762881</v>
      </c>
    </row>
    <row r="57" spans="1:86" x14ac:dyDescent="0.45">
      <c r="A57">
        <v>1603674360</v>
      </c>
      <c r="B57" t="s">
        <v>922</v>
      </c>
      <c r="C57" t="s">
        <v>64</v>
      </c>
      <c r="D57" t="s">
        <v>65</v>
      </c>
      <c r="E57" t="s">
        <v>672</v>
      </c>
      <c r="F57" t="s">
        <v>688</v>
      </c>
      <c r="G57" t="s">
        <v>662</v>
      </c>
      <c r="H57">
        <v>15</v>
      </c>
      <c r="I57">
        <v>1.83</v>
      </c>
      <c r="J57">
        <v>0.5</v>
      </c>
      <c r="K57">
        <v>2.09</v>
      </c>
      <c r="L57">
        <v>0.35</v>
      </c>
      <c r="M57">
        <v>2</v>
      </c>
      <c r="N57">
        <v>1</v>
      </c>
      <c r="O57">
        <v>3</v>
      </c>
      <c r="P57">
        <v>2</v>
      </c>
      <c r="Q57">
        <v>1</v>
      </c>
      <c r="R57">
        <v>1</v>
      </c>
      <c r="S57" t="s">
        <v>923</v>
      </c>
      <c r="T57">
        <v>30</v>
      </c>
      <c r="U57">
        <v>6</v>
      </c>
      <c r="V57">
        <v>5</v>
      </c>
      <c r="W57">
        <v>1</v>
      </c>
      <c r="X57">
        <v>0</v>
      </c>
      <c r="Y57">
        <v>3</v>
      </c>
      <c r="Z57">
        <v>0</v>
      </c>
      <c r="AA57">
        <v>1</v>
      </c>
      <c r="AB57">
        <v>0</v>
      </c>
      <c r="AC57">
        <v>0</v>
      </c>
      <c r="AD57">
        <v>3</v>
      </c>
      <c r="AE57">
        <v>19</v>
      </c>
      <c r="AF57">
        <v>8</v>
      </c>
      <c r="AG57">
        <v>5</v>
      </c>
      <c r="AH57">
        <v>2</v>
      </c>
      <c r="AI57">
        <v>14</v>
      </c>
      <c r="AJ57">
        <v>6</v>
      </c>
      <c r="AK57">
        <v>6</v>
      </c>
      <c r="AL57">
        <v>14</v>
      </c>
      <c r="AM57">
        <v>54</v>
      </c>
      <c r="AN57">
        <v>46</v>
      </c>
      <c r="AO57">
        <v>1.93</v>
      </c>
      <c r="AP57">
        <v>0.92</v>
      </c>
      <c r="AQ57">
        <v>2.67</v>
      </c>
      <c r="AR57">
        <v>50</v>
      </c>
      <c r="AS57">
        <v>92</v>
      </c>
      <c r="AT57">
        <v>58</v>
      </c>
      <c r="AU57">
        <v>17</v>
      </c>
      <c r="AV57">
        <v>9</v>
      </c>
      <c r="AW57">
        <v>42</v>
      </c>
      <c r="AX57">
        <v>75</v>
      </c>
      <c r="AY57">
        <v>50</v>
      </c>
      <c r="AZ57">
        <v>75</v>
      </c>
      <c r="BA57">
        <v>11.66</v>
      </c>
      <c r="BB57">
        <v>4.84</v>
      </c>
      <c r="BC57">
        <v>1.54</v>
      </c>
      <c r="BD57">
        <v>4</v>
      </c>
      <c r="BE57">
        <v>5.65</v>
      </c>
      <c r="BF57">
        <v>2.544726659770909E-2</v>
      </c>
      <c r="BG57">
        <v>0.62390338275294022</v>
      </c>
      <c r="BH57">
        <v>0.2245527334022909</v>
      </c>
      <c r="BI57">
        <v>0.15154388384476877</v>
      </c>
      <c r="BJ57">
        <v>0.62</v>
      </c>
      <c r="BK57">
        <v>1.21</v>
      </c>
      <c r="BL57">
        <v>1.69</v>
      </c>
      <c r="BM57">
        <v>2.75</v>
      </c>
      <c r="BN57">
        <v>5</v>
      </c>
      <c r="BO57">
        <v>1.71</v>
      </c>
      <c r="BP57">
        <v>2.0499999999999998</v>
      </c>
      <c r="BQ57" t="s">
        <v>729</v>
      </c>
      <c r="BR57">
        <v>2.7366666666666664</v>
      </c>
      <c r="BS57">
        <v>1.8681481481481479</v>
      </c>
      <c r="BT57">
        <v>0.86851851851851847</v>
      </c>
      <c r="BU57">
        <v>0.81333333333333335</v>
      </c>
      <c r="BV57">
        <v>0.38925925925925919</v>
      </c>
      <c r="BW57">
        <v>14.53422724064926</v>
      </c>
      <c r="BX57">
        <v>8.7882851093860275</v>
      </c>
      <c r="BY57">
        <v>6.3007953723788868</v>
      </c>
      <c r="BZ57">
        <v>3.681851048445409</v>
      </c>
      <c r="CA57">
        <v>8.2334318682703724</v>
      </c>
      <c r="CB57">
        <v>5.106434060940618</v>
      </c>
      <c r="CC57">
        <v>12.32150615496017</v>
      </c>
      <c r="CD57">
        <v>13.337436640115859</v>
      </c>
      <c r="CE57">
        <v>1.346101231190151</v>
      </c>
      <c r="CF57">
        <v>1.995212038303694</v>
      </c>
      <c r="CG57">
        <v>6.1559507523939808E-2</v>
      </c>
      <c r="CH57">
        <v>0.13201094391244869</v>
      </c>
    </row>
    <row r="58" spans="1:86" x14ac:dyDescent="0.45">
      <c r="A58">
        <v>1606006800</v>
      </c>
      <c r="B58" t="s">
        <v>954</v>
      </c>
      <c r="C58" t="s">
        <v>64</v>
      </c>
      <c r="D58" t="s">
        <v>65</v>
      </c>
      <c r="E58" t="s">
        <v>672</v>
      </c>
      <c r="F58" t="s">
        <v>693</v>
      </c>
      <c r="G58" t="s">
        <v>743</v>
      </c>
      <c r="H58" t="s">
        <v>65</v>
      </c>
      <c r="I58">
        <v>1.47</v>
      </c>
      <c r="J58">
        <v>1.47</v>
      </c>
      <c r="K58">
        <v>1.48</v>
      </c>
      <c r="L58">
        <v>1.4</v>
      </c>
      <c r="M58">
        <v>0</v>
      </c>
      <c r="N58">
        <v>3</v>
      </c>
      <c r="O58">
        <v>3</v>
      </c>
      <c r="P58">
        <v>1</v>
      </c>
      <c r="Q58">
        <v>0</v>
      </c>
      <c r="R58">
        <v>1</v>
      </c>
      <c r="T58" t="s">
        <v>955</v>
      </c>
      <c r="U58">
        <v>7</v>
      </c>
      <c r="V58">
        <v>6</v>
      </c>
      <c r="W58">
        <v>0</v>
      </c>
      <c r="X58">
        <v>0</v>
      </c>
      <c r="Y58">
        <v>2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12</v>
      </c>
      <c r="AF58">
        <v>14</v>
      </c>
      <c r="AG58">
        <v>5</v>
      </c>
      <c r="AH58">
        <v>4</v>
      </c>
      <c r="AI58">
        <v>7</v>
      </c>
      <c r="AJ58">
        <v>10</v>
      </c>
      <c r="AK58">
        <v>21</v>
      </c>
      <c r="AL58">
        <v>13</v>
      </c>
      <c r="AM58">
        <v>55</v>
      </c>
      <c r="AN58">
        <v>45</v>
      </c>
      <c r="AO58">
        <v>1.54</v>
      </c>
      <c r="AP58">
        <v>1.38</v>
      </c>
      <c r="AQ58">
        <v>2.2400000000000002</v>
      </c>
      <c r="AR58">
        <v>53</v>
      </c>
      <c r="AS58">
        <v>74</v>
      </c>
      <c r="AT58">
        <v>36</v>
      </c>
      <c r="AU58">
        <v>15</v>
      </c>
      <c r="AV58">
        <v>3</v>
      </c>
      <c r="AW58">
        <v>33</v>
      </c>
      <c r="AX58">
        <v>65</v>
      </c>
      <c r="AY58">
        <v>33</v>
      </c>
      <c r="AZ58">
        <v>74</v>
      </c>
      <c r="BA58">
        <v>11.3</v>
      </c>
      <c r="BB58">
        <v>4.3</v>
      </c>
      <c r="BC58">
        <v>2.2000000000000002</v>
      </c>
      <c r="BD58">
        <v>3.15</v>
      </c>
      <c r="BE58">
        <v>3.35</v>
      </c>
      <c r="BF58">
        <v>2.3504411564113054E-2</v>
      </c>
      <c r="BG58">
        <v>0.43104104298134149</v>
      </c>
      <c r="BH58">
        <v>0.29395590589620441</v>
      </c>
      <c r="BI58">
        <v>0.2750030511224541</v>
      </c>
      <c r="BJ58">
        <v>0.44</v>
      </c>
      <c r="BK58">
        <v>1.34</v>
      </c>
      <c r="BL58">
        <v>2.1</v>
      </c>
      <c r="BM58">
        <v>3.7</v>
      </c>
      <c r="BN58">
        <v>7.25</v>
      </c>
      <c r="BO58">
        <v>1.83</v>
      </c>
      <c r="BP58">
        <v>1.91</v>
      </c>
      <c r="BQ58" t="s">
        <v>729</v>
      </c>
      <c r="BR58">
        <v>2.4807646356033461</v>
      </c>
      <c r="BS58">
        <v>1.4140979689366791</v>
      </c>
      <c r="BT58">
        <v>1.0666666666666671</v>
      </c>
      <c r="BU58">
        <v>0.62712066905615294</v>
      </c>
      <c r="BV58">
        <v>0.46009557945041818</v>
      </c>
      <c r="BW58">
        <v>12.56969280146722</v>
      </c>
      <c r="BX58">
        <v>9.8695552498853729</v>
      </c>
      <c r="BY58">
        <v>5.2754256787850897</v>
      </c>
      <c r="BZ58">
        <v>4.1279337321675103</v>
      </c>
      <c r="CA58">
        <v>7.2942671226821298</v>
      </c>
      <c r="CB58">
        <v>5.7416215177178627</v>
      </c>
      <c r="CC58">
        <v>12.897246007868549</v>
      </c>
      <c r="CD58">
        <v>13.507058551261281</v>
      </c>
      <c r="CE58">
        <v>1.576522702104098</v>
      </c>
      <c r="CF58">
        <v>1.917165005537099</v>
      </c>
      <c r="CG58">
        <v>8.4385382059800659E-2</v>
      </c>
      <c r="CH58">
        <v>0.1233665559246955</v>
      </c>
    </row>
    <row r="59" spans="1:86" x14ac:dyDescent="0.45">
      <c r="A59">
        <v>1610327160</v>
      </c>
      <c r="B59" t="s">
        <v>994</v>
      </c>
      <c r="C59" t="s">
        <v>64</v>
      </c>
      <c r="D59" t="s">
        <v>65</v>
      </c>
      <c r="E59" t="s">
        <v>672</v>
      </c>
      <c r="F59" t="s">
        <v>671</v>
      </c>
      <c r="G59" t="s">
        <v>695</v>
      </c>
      <c r="H59">
        <v>1</v>
      </c>
      <c r="I59">
        <v>1.89</v>
      </c>
      <c r="J59">
        <v>1.45</v>
      </c>
      <c r="K59">
        <v>2.09</v>
      </c>
      <c r="L59">
        <v>1.77</v>
      </c>
      <c r="M59">
        <v>1</v>
      </c>
      <c r="N59">
        <v>0</v>
      </c>
      <c r="O59">
        <v>1</v>
      </c>
      <c r="P59">
        <v>0</v>
      </c>
      <c r="Q59">
        <v>0</v>
      </c>
      <c r="R59">
        <v>0</v>
      </c>
      <c r="S59">
        <v>61</v>
      </c>
      <c r="U59">
        <v>1</v>
      </c>
      <c r="V59">
        <v>2</v>
      </c>
      <c r="W59">
        <v>2</v>
      </c>
      <c r="X59">
        <v>0</v>
      </c>
      <c r="Y59">
        <v>2</v>
      </c>
      <c r="Z59">
        <v>0</v>
      </c>
      <c r="AA59">
        <v>1</v>
      </c>
      <c r="AB59">
        <v>1</v>
      </c>
      <c r="AC59">
        <v>1</v>
      </c>
      <c r="AD59">
        <v>1</v>
      </c>
      <c r="AE59">
        <v>10</v>
      </c>
      <c r="AF59">
        <v>11</v>
      </c>
      <c r="AG59">
        <v>5</v>
      </c>
      <c r="AH59">
        <v>3</v>
      </c>
      <c r="AI59">
        <v>5</v>
      </c>
      <c r="AJ59">
        <v>8</v>
      </c>
      <c r="AK59">
        <v>16</v>
      </c>
      <c r="AL59">
        <v>20</v>
      </c>
      <c r="AM59">
        <v>50</v>
      </c>
      <c r="AN59">
        <v>50</v>
      </c>
      <c r="AO59">
        <v>1.39</v>
      </c>
      <c r="AP59">
        <v>1.21</v>
      </c>
      <c r="AQ59">
        <v>2.54</v>
      </c>
      <c r="AR59">
        <v>45</v>
      </c>
      <c r="AS59">
        <v>81</v>
      </c>
      <c r="AT59">
        <v>51</v>
      </c>
      <c r="AU59">
        <v>24</v>
      </c>
      <c r="AV59">
        <v>5</v>
      </c>
      <c r="AW59">
        <v>36</v>
      </c>
      <c r="AX59">
        <v>76</v>
      </c>
      <c r="AY59">
        <v>35</v>
      </c>
      <c r="AZ59">
        <v>79</v>
      </c>
      <c r="BA59">
        <v>14.36</v>
      </c>
      <c r="BB59">
        <v>2.78</v>
      </c>
      <c r="BC59">
        <v>2.5499999999999998</v>
      </c>
      <c r="BD59">
        <v>3.4</v>
      </c>
      <c r="BE59">
        <v>2.65</v>
      </c>
      <c r="BF59">
        <v>2.1211000123319817E-2</v>
      </c>
      <c r="BG59">
        <v>0.37094586262177826</v>
      </c>
      <c r="BH59">
        <v>0.27290664693550371</v>
      </c>
      <c r="BI59">
        <v>0.35614749044271793</v>
      </c>
      <c r="BJ59">
        <v>0.38</v>
      </c>
      <c r="BK59">
        <v>1.3</v>
      </c>
      <c r="BL59">
        <v>1.83</v>
      </c>
      <c r="BM59">
        <v>2.9</v>
      </c>
      <c r="BN59">
        <v>5</v>
      </c>
      <c r="BO59">
        <v>1.67</v>
      </c>
      <c r="BP59">
        <v>2.1</v>
      </c>
      <c r="BQ59" t="s">
        <v>729</v>
      </c>
      <c r="BR59">
        <v>2.4900895140664963</v>
      </c>
      <c r="BS59">
        <v>1.330562659846547</v>
      </c>
      <c r="BT59">
        <v>1.1595268542199491</v>
      </c>
      <c r="BU59">
        <v>0.59053607588191415</v>
      </c>
      <c r="BV59">
        <v>0.50069274219332838</v>
      </c>
      <c r="BW59">
        <v>11.79715236686391</v>
      </c>
      <c r="BX59">
        <v>10.317122781065089</v>
      </c>
      <c r="BY59">
        <v>5.0637025966747622</v>
      </c>
      <c r="BZ59">
        <v>4.4674014571268454</v>
      </c>
      <c r="CA59">
        <v>6.7334497701891483</v>
      </c>
      <c r="CB59">
        <v>5.849721323938244</v>
      </c>
      <c r="CC59">
        <v>12.89644194756554</v>
      </c>
      <c r="CD59">
        <v>13.3434456928839</v>
      </c>
      <c r="CE59">
        <v>1.6144382124117971</v>
      </c>
      <c r="CF59">
        <v>1.9032024606477289</v>
      </c>
      <c r="CG59">
        <v>9.372172969060974E-2</v>
      </c>
      <c r="CH59">
        <v>0.11669983716301791</v>
      </c>
    </row>
    <row r="60" spans="1:86" x14ac:dyDescent="0.45">
      <c r="A60">
        <v>1610931960</v>
      </c>
      <c r="B60" t="s">
        <v>1002</v>
      </c>
      <c r="C60" t="s">
        <v>64</v>
      </c>
      <c r="D60" t="s">
        <v>65</v>
      </c>
      <c r="E60" t="s">
        <v>672</v>
      </c>
      <c r="F60" t="s">
        <v>661</v>
      </c>
      <c r="G60" t="s">
        <v>735</v>
      </c>
      <c r="H60">
        <v>2</v>
      </c>
      <c r="I60">
        <v>2</v>
      </c>
      <c r="J60">
        <v>1.67</v>
      </c>
      <c r="K60">
        <v>2.09</v>
      </c>
      <c r="L60">
        <v>1.47</v>
      </c>
      <c r="M60">
        <v>2</v>
      </c>
      <c r="N60">
        <v>0</v>
      </c>
      <c r="O60">
        <v>2</v>
      </c>
      <c r="P60">
        <v>0</v>
      </c>
      <c r="Q60">
        <v>0</v>
      </c>
      <c r="R60">
        <v>0</v>
      </c>
      <c r="S60" t="s">
        <v>1003</v>
      </c>
      <c r="U60">
        <v>3</v>
      </c>
      <c r="V60">
        <v>4</v>
      </c>
      <c r="W60">
        <v>1</v>
      </c>
      <c r="X60">
        <v>0</v>
      </c>
      <c r="Y60">
        <v>1</v>
      </c>
      <c r="Z60">
        <v>0</v>
      </c>
      <c r="AA60">
        <v>0</v>
      </c>
      <c r="AB60">
        <v>1</v>
      </c>
      <c r="AC60">
        <v>1</v>
      </c>
      <c r="AD60">
        <v>0</v>
      </c>
      <c r="AE60">
        <v>19</v>
      </c>
      <c r="AF60">
        <v>14</v>
      </c>
      <c r="AG60">
        <v>7</v>
      </c>
      <c r="AH60">
        <v>5</v>
      </c>
      <c r="AI60">
        <v>12</v>
      </c>
      <c r="AJ60">
        <v>9</v>
      </c>
      <c r="AK60">
        <v>7</v>
      </c>
      <c r="AL60">
        <v>11</v>
      </c>
      <c r="AM60">
        <v>40</v>
      </c>
      <c r="AN60">
        <v>60</v>
      </c>
      <c r="AO60">
        <v>1.92</v>
      </c>
      <c r="AP60">
        <v>1.6</v>
      </c>
      <c r="AQ60">
        <v>2.3199999999999998</v>
      </c>
      <c r="AR60">
        <v>42</v>
      </c>
      <c r="AS60">
        <v>79</v>
      </c>
      <c r="AT60">
        <v>42</v>
      </c>
      <c r="AU60">
        <v>16</v>
      </c>
      <c r="AV60">
        <v>6</v>
      </c>
      <c r="AW60">
        <v>31</v>
      </c>
      <c r="AX60">
        <v>63</v>
      </c>
      <c r="AY60">
        <v>37</v>
      </c>
      <c r="AZ60">
        <v>80</v>
      </c>
      <c r="BA60">
        <v>12.52</v>
      </c>
      <c r="BB60">
        <v>3.62</v>
      </c>
      <c r="BC60">
        <v>2.5</v>
      </c>
      <c r="BD60">
        <v>3.25</v>
      </c>
      <c r="BE60">
        <v>2.8</v>
      </c>
      <c r="BF60">
        <v>2.1611721611721608E-2</v>
      </c>
      <c r="BG60">
        <v>0.37838827838827843</v>
      </c>
      <c r="BH60">
        <v>0.28608058608058612</v>
      </c>
      <c r="BI60">
        <v>0.33553113553113556</v>
      </c>
      <c r="BJ60">
        <v>0.38</v>
      </c>
      <c r="BK60">
        <v>1.38</v>
      </c>
      <c r="BL60">
        <v>2</v>
      </c>
      <c r="BM60">
        <v>3.2</v>
      </c>
      <c r="BN60">
        <v>5.5</v>
      </c>
      <c r="BO60">
        <v>1.8</v>
      </c>
      <c r="BP60">
        <v>1.95</v>
      </c>
      <c r="BQ60" t="s">
        <v>729</v>
      </c>
      <c r="BR60">
        <v>2.4900895140664963</v>
      </c>
      <c r="BS60">
        <v>1.330562659846547</v>
      </c>
      <c r="BT60">
        <v>1.1595268542199491</v>
      </c>
      <c r="BU60">
        <v>0.59053607588191415</v>
      </c>
      <c r="BV60">
        <v>0.50069274219332838</v>
      </c>
      <c r="BW60">
        <v>11.79715236686391</v>
      </c>
      <c r="BX60">
        <v>10.317122781065089</v>
      </c>
      <c r="BY60">
        <v>5.0637025966747622</v>
      </c>
      <c r="BZ60">
        <v>4.4674014571268454</v>
      </c>
      <c r="CA60">
        <v>6.7334497701891483</v>
      </c>
      <c r="CB60">
        <v>5.849721323938244</v>
      </c>
      <c r="CC60">
        <v>12.89644194756554</v>
      </c>
      <c r="CD60">
        <v>13.3434456928839</v>
      </c>
      <c r="CE60">
        <v>1.6144382124117971</v>
      </c>
      <c r="CF60">
        <v>1.9032024606477289</v>
      </c>
      <c r="CG60">
        <v>9.372172969060974E-2</v>
      </c>
      <c r="CH60">
        <v>0.11669983716301791</v>
      </c>
    </row>
    <row r="61" spans="1:86" x14ac:dyDescent="0.45">
      <c r="A61">
        <v>1612141560</v>
      </c>
      <c r="B61" t="s">
        <v>1028</v>
      </c>
      <c r="C61" t="s">
        <v>64</v>
      </c>
      <c r="D61" t="s">
        <v>65</v>
      </c>
      <c r="E61" t="s">
        <v>672</v>
      </c>
      <c r="F61" t="s">
        <v>694</v>
      </c>
      <c r="G61" t="s">
        <v>720</v>
      </c>
      <c r="H61">
        <v>4</v>
      </c>
      <c r="I61">
        <v>2.09</v>
      </c>
      <c r="J61">
        <v>1.2</v>
      </c>
      <c r="K61">
        <v>2.09</v>
      </c>
      <c r="L61">
        <v>1.63</v>
      </c>
      <c r="M61">
        <v>1</v>
      </c>
      <c r="N61">
        <v>1</v>
      </c>
      <c r="O61">
        <v>2</v>
      </c>
      <c r="P61">
        <v>1</v>
      </c>
      <c r="Q61">
        <v>0</v>
      </c>
      <c r="R61">
        <v>1</v>
      </c>
      <c r="S61">
        <v>82</v>
      </c>
      <c r="T61">
        <v>44</v>
      </c>
      <c r="U61">
        <v>3</v>
      </c>
      <c r="V61">
        <v>8</v>
      </c>
      <c r="W61">
        <v>1</v>
      </c>
      <c r="X61">
        <v>0</v>
      </c>
      <c r="Y61">
        <v>2</v>
      </c>
      <c r="Z61">
        <v>0</v>
      </c>
      <c r="AA61">
        <v>0</v>
      </c>
      <c r="AB61">
        <v>1</v>
      </c>
      <c r="AC61">
        <v>0</v>
      </c>
      <c r="AD61">
        <v>2</v>
      </c>
      <c r="AE61">
        <v>13</v>
      </c>
      <c r="AF61">
        <v>12</v>
      </c>
      <c r="AG61">
        <v>4</v>
      </c>
      <c r="AH61">
        <v>3</v>
      </c>
      <c r="AI61">
        <v>9</v>
      </c>
      <c r="AJ61">
        <v>9</v>
      </c>
      <c r="AK61">
        <v>20</v>
      </c>
      <c r="AL61">
        <v>14</v>
      </c>
      <c r="AM61">
        <v>47</v>
      </c>
      <c r="AN61">
        <v>53</v>
      </c>
      <c r="AO61">
        <v>1.34</v>
      </c>
      <c r="AP61">
        <v>1.3</v>
      </c>
      <c r="AQ61">
        <v>2.4900000000000002</v>
      </c>
      <c r="AR61">
        <v>53</v>
      </c>
      <c r="AS61">
        <v>76</v>
      </c>
      <c r="AT61">
        <v>48</v>
      </c>
      <c r="AU61">
        <v>20</v>
      </c>
      <c r="AV61">
        <v>15</v>
      </c>
      <c r="AW61">
        <v>33</v>
      </c>
      <c r="AX61">
        <v>67</v>
      </c>
      <c r="AY61">
        <v>33</v>
      </c>
      <c r="AZ61">
        <v>77</v>
      </c>
      <c r="BA61">
        <v>11.91</v>
      </c>
      <c r="BB61">
        <v>3.26</v>
      </c>
      <c r="BC61">
        <v>1.8</v>
      </c>
      <c r="BD61">
        <v>3.65</v>
      </c>
      <c r="BE61">
        <v>4.0999999999999996</v>
      </c>
      <c r="BF61">
        <v>2.4476865773223944E-2</v>
      </c>
      <c r="BG61">
        <v>0.53107868978233164</v>
      </c>
      <c r="BH61">
        <v>0.24949573696650207</v>
      </c>
      <c r="BI61">
        <v>0.21942557325116632</v>
      </c>
      <c r="BJ61">
        <v>0.54</v>
      </c>
      <c r="BK61">
        <v>1.32</v>
      </c>
      <c r="BL61">
        <v>1.87</v>
      </c>
      <c r="BM61">
        <v>3</v>
      </c>
      <c r="BN61">
        <v>5.25</v>
      </c>
      <c r="BO61">
        <v>1.83</v>
      </c>
      <c r="BP61">
        <v>1.95</v>
      </c>
      <c r="BQ61" t="s">
        <v>729</v>
      </c>
      <c r="BR61">
        <v>2.6359702267612941</v>
      </c>
      <c r="BS61">
        <v>1.684957590444867</v>
      </c>
      <c r="BT61">
        <v>0.95101263631642718</v>
      </c>
      <c r="BU61">
        <v>0.72650164445213783</v>
      </c>
      <c r="BV61">
        <v>0.42097974727367138</v>
      </c>
      <c r="BW61">
        <v>13.338806970509379</v>
      </c>
      <c r="BX61">
        <v>9.2530160857908843</v>
      </c>
      <c r="BY61">
        <v>5.9915081521739131</v>
      </c>
      <c r="BZ61">
        <v>3.9772418478260869</v>
      </c>
      <c r="CA61">
        <v>7.3472988183354664</v>
      </c>
      <c r="CB61">
        <v>5.2757742379647974</v>
      </c>
      <c r="CC61">
        <v>12.59428182437032</v>
      </c>
      <c r="CD61">
        <v>13.577944179714089</v>
      </c>
      <c r="CE61">
        <v>1.4276913099870301</v>
      </c>
      <c r="CF61">
        <v>1.940985732814527</v>
      </c>
      <c r="CG61">
        <v>8.0739299610894946E-2</v>
      </c>
      <c r="CH61">
        <v>0.12743190661478601</v>
      </c>
    </row>
    <row r="62" spans="1:86" x14ac:dyDescent="0.45">
      <c r="A62">
        <v>1613351160</v>
      </c>
      <c r="B62" t="s">
        <v>1055</v>
      </c>
      <c r="C62" t="s">
        <v>64</v>
      </c>
      <c r="D62" t="s">
        <v>65</v>
      </c>
      <c r="E62" t="s">
        <v>672</v>
      </c>
      <c r="F62" t="s">
        <v>704</v>
      </c>
      <c r="G62" t="s">
        <v>678</v>
      </c>
      <c r="H62">
        <v>6</v>
      </c>
      <c r="I62">
        <v>2</v>
      </c>
      <c r="J62">
        <v>1.64</v>
      </c>
      <c r="K62">
        <v>2.09</v>
      </c>
      <c r="L62">
        <v>1.39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  <c r="S62">
        <v>60</v>
      </c>
      <c r="U62">
        <v>8</v>
      </c>
      <c r="V62">
        <v>5</v>
      </c>
      <c r="W62">
        <v>1</v>
      </c>
      <c r="X62">
        <v>0</v>
      </c>
      <c r="Y62">
        <v>3</v>
      </c>
      <c r="Z62">
        <v>0</v>
      </c>
      <c r="AA62">
        <v>0</v>
      </c>
      <c r="AB62">
        <v>1</v>
      </c>
      <c r="AC62">
        <v>1</v>
      </c>
      <c r="AD62">
        <v>2</v>
      </c>
      <c r="AE62">
        <v>9</v>
      </c>
      <c r="AF62">
        <v>20</v>
      </c>
      <c r="AG62">
        <v>3</v>
      </c>
      <c r="AH62">
        <v>3</v>
      </c>
      <c r="AI62">
        <v>6</v>
      </c>
      <c r="AJ62">
        <v>17</v>
      </c>
      <c r="AK62">
        <v>16</v>
      </c>
      <c r="AL62">
        <v>17</v>
      </c>
      <c r="AM62">
        <v>47</v>
      </c>
      <c r="AN62">
        <v>53</v>
      </c>
      <c r="AO62">
        <v>1.1399999999999999</v>
      </c>
      <c r="AP62">
        <v>1.83</v>
      </c>
      <c r="AQ62">
        <v>2.35</v>
      </c>
      <c r="AR62">
        <v>58</v>
      </c>
      <c r="AS62">
        <v>83</v>
      </c>
      <c r="AT62">
        <v>49</v>
      </c>
      <c r="AU62">
        <v>13</v>
      </c>
      <c r="AV62">
        <v>0</v>
      </c>
      <c r="AW62">
        <v>39</v>
      </c>
      <c r="AX62">
        <v>70</v>
      </c>
      <c r="AY62">
        <v>30</v>
      </c>
      <c r="AZ62">
        <v>74</v>
      </c>
      <c r="BA62">
        <v>11.4</v>
      </c>
      <c r="BB62">
        <v>3.51</v>
      </c>
      <c r="BC62">
        <v>3.05</v>
      </c>
      <c r="BD62">
        <v>3.25</v>
      </c>
      <c r="BE62">
        <v>2.2999999999999998</v>
      </c>
      <c r="BF62">
        <v>2.3447922948992117E-2</v>
      </c>
      <c r="BG62">
        <v>0.30442092951002431</v>
      </c>
      <c r="BH62">
        <v>0.28424438474331559</v>
      </c>
      <c r="BI62">
        <v>0.4113346857466601</v>
      </c>
      <c r="BJ62">
        <v>0.3</v>
      </c>
      <c r="BK62">
        <v>1.35</v>
      </c>
      <c r="BL62">
        <v>1.95</v>
      </c>
      <c r="BM62">
        <v>3.25</v>
      </c>
      <c r="BN62">
        <v>5.75</v>
      </c>
      <c r="BO62">
        <v>1.77</v>
      </c>
      <c r="BP62">
        <v>2</v>
      </c>
      <c r="BQ62" t="s">
        <v>729</v>
      </c>
      <c r="BR62">
        <v>2.5726407816919519</v>
      </c>
      <c r="BS62">
        <v>1.1805091283106199</v>
      </c>
      <c r="BT62">
        <v>1.3921316533813319</v>
      </c>
      <c r="BU62">
        <v>0.5209673269873939</v>
      </c>
      <c r="BV62">
        <v>0.61847182917417032</v>
      </c>
      <c r="BW62">
        <v>11.149200710479571</v>
      </c>
      <c r="BX62">
        <v>11.444049733570161</v>
      </c>
      <c r="BY62">
        <v>4.5257270693512304</v>
      </c>
      <c r="BZ62">
        <v>4.8465324384787474</v>
      </c>
      <c r="CA62">
        <v>6.6234736411283404</v>
      </c>
      <c r="CB62">
        <v>6.5975172950914134</v>
      </c>
      <c r="CC62">
        <v>12.90081154192967</v>
      </c>
      <c r="CD62">
        <v>13.00360685302074</v>
      </c>
      <c r="CE62">
        <v>1.7502145922746779</v>
      </c>
      <c r="CF62">
        <v>1.831402831402831</v>
      </c>
      <c r="CG62">
        <v>9.6525096525096526E-2</v>
      </c>
      <c r="CH62">
        <v>0.1244101244101244</v>
      </c>
    </row>
    <row r="63" spans="1:86" x14ac:dyDescent="0.45">
      <c r="A63">
        <v>1614560760</v>
      </c>
      <c r="B63" t="s">
        <v>1083</v>
      </c>
      <c r="C63" t="s">
        <v>64</v>
      </c>
      <c r="D63" t="s">
        <v>65</v>
      </c>
      <c r="E63" t="s">
        <v>672</v>
      </c>
      <c r="F63" t="s">
        <v>689</v>
      </c>
      <c r="G63" t="s">
        <v>760</v>
      </c>
      <c r="H63">
        <v>8</v>
      </c>
      <c r="I63">
        <v>2.08</v>
      </c>
      <c r="J63">
        <v>0.83</v>
      </c>
      <c r="K63">
        <v>2.09</v>
      </c>
      <c r="L63">
        <v>0.59</v>
      </c>
      <c r="M63">
        <v>3</v>
      </c>
      <c r="N63">
        <v>2</v>
      </c>
      <c r="O63">
        <v>5</v>
      </c>
      <c r="P63">
        <v>2</v>
      </c>
      <c r="Q63">
        <v>2</v>
      </c>
      <c r="R63">
        <v>0</v>
      </c>
      <c r="S63" t="s">
        <v>1084</v>
      </c>
      <c r="T63" t="s">
        <v>1085</v>
      </c>
      <c r="U63">
        <v>7</v>
      </c>
      <c r="V63">
        <v>4</v>
      </c>
      <c r="W63">
        <v>0</v>
      </c>
      <c r="X63">
        <v>0</v>
      </c>
      <c r="Y63">
        <v>2</v>
      </c>
      <c r="Z63">
        <v>0</v>
      </c>
      <c r="AA63">
        <v>0</v>
      </c>
      <c r="AB63">
        <v>0</v>
      </c>
      <c r="AC63">
        <v>0</v>
      </c>
      <c r="AD63">
        <v>2</v>
      </c>
      <c r="AE63">
        <v>17</v>
      </c>
      <c r="AF63">
        <v>10</v>
      </c>
      <c r="AG63">
        <v>9</v>
      </c>
      <c r="AH63">
        <v>5</v>
      </c>
      <c r="AI63">
        <v>8</v>
      </c>
      <c r="AJ63">
        <v>5</v>
      </c>
      <c r="AK63">
        <v>13</v>
      </c>
      <c r="AL63">
        <v>13</v>
      </c>
      <c r="AM63">
        <v>51</v>
      </c>
      <c r="AN63">
        <v>49</v>
      </c>
      <c r="AO63">
        <v>2.0699999999999998</v>
      </c>
      <c r="AP63">
        <v>1.33</v>
      </c>
      <c r="AQ63">
        <v>2.4900000000000002</v>
      </c>
      <c r="AR63">
        <v>57</v>
      </c>
      <c r="AS63">
        <v>85</v>
      </c>
      <c r="AT63">
        <v>44</v>
      </c>
      <c r="AU63">
        <v>17</v>
      </c>
      <c r="AV63">
        <v>9</v>
      </c>
      <c r="AW63">
        <v>37</v>
      </c>
      <c r="AX63">
        <v>69</v>
      </c>
      <c r="AY63">
        <v>37</v>
      </c>
      <c r="AZ63">
        <v>89</v>
      </c>
      <c r="BA63">
        <v>10.69</v>
      </c>
      <c r="BB63">
        <v>3.89</v>
      </c>
      <c r="BC63">
        <v>1.77</v>
      </c>
      <c r="BD63">
        <v>3.5</v>
      </c>
      <c r="BE63">
        <v>4.5</v>
      </c>
      <c r="BF63">
        <v>2.430275311631247E-2</v>
      </c>
      <c r="BG63">
        <v>0.54066899829611692</v>
      </c>
      <c r="BH63">
        <v>0.26141153259797323</v>
      </c>
      <c r="BI63">
        <v>0.19791946910590974</v>
      </c>
      <c r="BJ63">
        <v>0.54</v>
      </c>
      <c r="BK63">
        <v>1.38</v>
      </c>
      <c r="BL63">
        <v>2.1</v>
      </c>
      <c r="BM63">
        <v>3.65</v>
      </c>
      <c r="BN63">
        <v>7.5</v>
      </c>
      <c r="BO63">
        <v>2.0499999999999998</v>
      </c>
      <c r="BP63">
        <v>1.71</v>
      </c>
      <c r="BQ63" t="s">
        <v>729</v>
      </c>
      <c r="BR63">
        <v>2.6359702267612941</v>
      </c>
      <c r="BS63">
        <v>1.684957590444867</v>
      </c>
      <c r="BT63">
        <v>0.95101263631642718</v>
      </c>
      <c r="BU63">
        <v>0.72650164445213783</v>
      </c>
      <c r="BV63">
        <v>0.42097974727367138</v>
      </c>
      <c r="BW63">
        <v>13.338806970509379</v>
      </c>
      <c r="BX63">
        <v>9.2530160857908843</v>
      </c>
      <c r="BY63">
        <v>5.9915081521739131</v>
      </c>
      <c r="BZ63">
        <v>3.9772418478260869</v>
      </c>
      <c r="CA63">
        <v>7.3472988183354664</v>
      </c>
      <c r="CB63">
        <v>5.2757742379647974</v>
      </c>
      <c r="CC63">
        <v>12.59428182437032</v>
      </c>
      <c r="CD63">
        <v>13.577944179714089</v>
      </c>
      <c r="CE63">
        <v>1.4276913099870301</v>
      </c>
      <c r="CF63">
        <v>1.940985732814527</v>
      </c>
      <c r="CG63">
        <v>8.0739299610894946E-2</v>
      </c>
      <c r="CH63">
        <v>0.12743190661478601</v>
      </c>
    </row>
    <row r="64" spans="1:86" x14ac:dyDescent="0.45">
      <c r="A64">
        <v>1615165560</v>
      </c>
      <c r="B64" t="s">
        <v>1111</v>
      </c>
      <c r="C64" t="s">
        <v>64</v>
      </c>
      <c r="D64" t="s">
        <v>65</v>
      </c>
      <c r="E64" t="s">
        <v>672</v>
      </c>
      <c r="F64" t="s">
        <v>660</v>
      </c>
      <c r="G64" t="s">
        <v>725</v>
      </c>
      <c r="H64">
        <v>10</v>
      </c>
      <c r="I64">
        <v>2.14</v>
      </c>
      <c r="J64">
        <v>0.93</v>
      </c>
      <c r="K64">
        <v>2.09</v>
      </c>
      <c r="L64">
        <v>0.72</v>
      </c>
      <c r="M64">
        <v>3</v>
      </c>
      <c r="N64">
        <v>1</v>
      </c>
      <c r="O64">
        <v>4</v>
      </c>
      <c r="P64">
        <v>1</v>
      </c>
      <c r="Q64">
        <v>1</v>
      </c>
      <c r="R64">
        <v>0</v>
      </c>
      <c r="S64" t="s">
        <v>1112</v>
      </c>
      <c r="T64">
        <v>78</v>
      </c>
      <c r="U64">
        <v>10</v>
      </c>
      <c r="V64">
        <v>4</v>
      </c>
      <c r="W64">
        <v>1</v>
      </c>
      <c r="X64">
        <v>0</v>
      </c>
      <c r="Y64">
        <v>4</v>
      </c>
      <c r="Z64">
        <v>0</v>
      </c>
      <c r="AA64">
        <v>0</v>
      </c>
      <c r="AB64">
        <v>1</v>
      </c>
      <c r="AC64">
        <v>1</v>
      </c>
      <c r="AD64">
        <v>3</v>
      </c>
      <c r="AE64">
        <v>21</v>
      </c>
      <c r="AF64">
        <v>8</v>
      </c>
      <c r="AG64">
        <v>9</v>
      </c>
      <c r="AH64">
        <v>4</v>
      </c>
      <c r="AI64">
        <v>12</v>
      </c>
      <c r="AJ64">
        <v>4</v>
      </c>
      <c r="AK64">
        <v>10</v>
      </c>
      <c r="AL64">
        <v>13</v>
      </c>
      <c r="AM64">
        <v>54</v>
      </c>
      <c r="AN64">
        <v>46</v>
      </c>
      <c r="AO64">
        <v>2.39</v>
      </c>
      <c r="AP64">
        <v>1.05</v>
      </c>
      <c r="AQ64">
        <v>2.2200000000000002</v>
      </c>
      <c r="AR64">
        <v>43</v>
      </c>
      <c r="AS64">
        <v>68</v>
      </c>
      <c r="AT64">
        <v>36</v>
      </c>
      <c r="AU64">
        <v>14</v>
      </c>
      <c r="AV64">
        <v>7</v>
      </c>
      <c r="AW64">
        <v>29</v>
      </c>
      <c r="AX64">
        <v>61</v>
      </c>
      <c r="AY64">
        <v>36</v>
      </c>
      <c r="AZ64">
        <v>83</v>
      </c>
      <c r="BA64">
        <v>9.85</v>
      </c>
      <c r="BB64">
        <v>4.1399999999999997</v>
      </c>
      <c r="BC64">
        <v>1.65</v>
      </c>
      <c r="BD64">
        <v>3.6</v>
      </c>
      <c r="BE64">
        <v>5.5</v>
      </c>
      <c r="BF64">
        <v>2.1885521885521914E-2</v>
      </c>
      <c r="BG64">
        <v>0.58417508417508412</v>
      </c>
      <c r="BH64">
        <v>0.25589225589225589</v>
      </c>
      <c r="BI64">
        <v>0.1599326599326599</v>
      </c>
      <c r="BJ64">
        <v>0.57999999999999996</v>
      </c>
      <c r="BK64">
        <v>1.38</v>
      </c>
      <c r="BL64">
        <v>2.1</v>
      </c>
      <c r="BM64">
        <v>3.6</v>
      </c>
      <c r="BN64">
        <v>7.25</v>
      </c>
      <c r="BO64">
        <v>2.1</v>
      </c>
      <c r="BP64">
        <v>1.69</v>
      </c>
      <c r="BQ64" t="s">
        <v>729</v>
      </c>
      <c r="BR64">
        <v>2.6362999299229148</v>
      </c>
      <c r="BS64">
        <v>1.7619715019855171</v>
      </c>
      <c r="BT64">
        <v>0.87432842793739785</v>
      </c>
      <c r="BU64">
        <v>0.78411214953271025</v>
      </c>
      <c r="BV64">
        <v>0.38060747663551397</v>
      </c>
      <c r="BW64">
        <v>14.215499378367181</v>
      </c>
      <c r="BX64">
        <v>8.9523612261806136</v>
      </c>
      <c r="BY64">
        <v>6.3083121289228163</v>
      </c>
      <c r="BZ64">
        <v>3.7757524374735061</v>
      </c>
      <c r="CA64">
        <v>7.9071872494443642</v>
      </c>
      <c r="CB64">
        <v>5.1766087887071075</v>
      </c>
      <c r="CC64">
        <v>12.634239592183521</v>
      </c>
      <c r="CD64">
        <v>13.597706032285471</v>
      </c>
      <c r="CE64">
        <v>1.365400161681487</v>
      </c>
      <c r="CF64">
        <v>1.963621665319321</v>
      </c>
      <c r="CG64">
        <v>7.1544058205335492E-2</v>
      </c>
      <c r="CH64">
        <v>0.1216653193209378</v>
      </c>
    </row>
    <row r="65" spans="1:86" x14ac:dyDescent="0.45">
      <c r="A65">
        <v>1616375160</v>
      </c>
      <c r="B65" t="s">
        <v>1141</v>
      </c>
      <c r="C65" t="s">
        <v>64</v>
      </c>
      <c r="D65" t="s">
        <v>65</v>
      </c>
      <c r="E65" t="s">
        <v>672</v>
      </c>
      <c r="F65" t="s">
        <v>667</v>
      </c>
      <c r="G65" t="s">
        <v>684</v>
      </c>
      <c r="H65">
        <v>12</v>
      </c>
      <c r="I65">
        <v>2.2000000000000002</v>
      </c>
      <c r="J65">
        <v>1.41</v>
      </c>
      <c r="K65">
        <v>2.09</v>
      </c>
      <c r="L65">
        <v>1.5</v>
      </c>
      <c r="M65">
        <v>1</v>
      </c>
      <c r="N65">
        <v>2</v>
      </c>
      <c r="O65">
        <v>3</v>
      </c>
      <c r="P65">
        <v>2</v>
      </c>
      <c r="Q65">
        <v>1</v>
      </c>
      <c r="R65">
        <v>1</v>
      </c>
      <c r="S65">
        <v>32</v>
      </c>
      <c r="T65" t="s">
        <v>1142</v>
      </c>
      <c r="U65">
        <v>4</v>
      </c>
      <c r="V65">
        <v>3</v>
      </c>
      <c r="W65">
        <v>1</v>
      </c>
      <c r="X65">
        <v>0</v>
      </c>
      <c r="Y65">
        <v>3</v>
      </c>
      <c r="Z65">
        <v>0</v>
      </c>
      <c r="AA65">
        <v>1</v>
      </c>
      <c r="AB65">
        <v>0</v>
      </c>
      <c r="AC65">
        <v>2</v>
      </c>
      <c r="AD65">
        <v>1</v>
      </c>
      <c r="AE65">
        <v>10</v>
      </c>
      <c r="AF65">
        <v>11</v>
      </c>
      <c r="AG65">
        <v>2</v>
      </c>
      <c r="AH65">
        <v>4</v>
      </c>
      <c r="AI65">
        <v>8</v>
      </c>
      <c r="AJ65">
        <v>7</v>
      </c>
      <c r="AK65">
        <v>9</v>
      </c>
      <c r="AL65">
        <v>6</v>
      </c>
      <c r="AM65">
        <v>48</v>
      </c>
      <c r="AN65">
        <v>52</v>
      </c>
      <c r="AO65">
        <v>1.1499999999999999</v>
      </c>
      <c r="AP65">
        <v>1.1499999999999999</v>
      </c>
      <c r="AQ65">
        <v>2.2999999999999998</v>
      </c>
      <c r="AR65">
        <v>47</v>
      </c>
      <c r="AS65">
        <v>78</v>
      </c>
      <c r="AT65">
        <v>38</v>
      </c>
      <c r="AU65">
        <v>16</v>
      </c>
      <c r="AV65">
        <v>7</v>
      </c>
      <c r="AW65">
        <v>26</v>
      </c>
      <c r="AX65">
        <v>66</v>
      </c>
      <c r="AY65">
        <v>32</v>
      </c>
      <c r="AZ65">
        <v>81</v>
      </c>
      <c r="BA65">
        <v>10.87</v>
      </c>
      <c r="BB65">
        <v>3.44</v>
      </c>
      <c r="BC65">
        <v>2.4</v>
      </c>
      <c r="BD65">
        <v>3.2</v>
      </c>
      <c r="BE65">
        <v>2.95</v>
      </c>
      <c r="BF65">
        <v>2.2716572504708116E-2</v>
      </c>
      <c r="BG65">
        <v>0.39395009416195859</v>
      </c>
      <c r="BH65">
        <v>0.2897834274952919</v>
      </c>
      <c r="BI65">
        <v>0.31626647834274951</v>
      </c>
      <c r="BJ65">
        <v>0.4</v>
      </c>
      <c r="BK65">
        <v>1.35</v>
      </c>
      <c r="BL65">
        <v>1.95</v>
      </c>
      <c r="BM65">
        <v>3.3</v>
      </c>
      <c r="BN65">
        <v>6.5</v>
      </c>
      <c r="BO65">
        <v>1.77</v>
      </c>
      <c r="BP65">
        <v>2</v>
      </c>
      <c r="BQ65" t="s">
        <v>729</v>
      </c>
      <c r="BR65">
        <v>2.4956155335383219</v>
      </c>
      <c r="BS65">
        <v>1.344038264434575</v>
      </c>
      <c r="BT65">
        <v>1.1515772691037469</v>
      </c>
      <c r="BU65">
        <v>0.59936225942375587</v>
      </c>
      <c r="BV65">
        <v>0.50723152260562576</v>
      </c>
      <c r="BW65">
        <v>11.99278846153846</v>
      </c>
      <c r="BX65">
        <v>10.0277534965035</v>
      </c>
      <c r="BY65">
        <v>5.2857459543338514</v>
      </c>
      <c r="BZ65">
        <v>4.4067834183107957</v>
      </c>
      <c r="CA65">
        <v>6.7070425072046085</v>
      </c>
      <c r="CB65">
        <v>5.6209700781927046</v>
      </c>
      <c r="CC65">
        <v>13.04463690872752</v>
      </c>
      <c r="CD65">
        <v>13.49811236953142</v>
      </c>
      <c r="CE65">
        <v>1.5836526181353769</v>
      </c>
      <c r="CF65">
        <v>1.8744146445295871</v>
      </c>
      <c r="CG65">
        <v>8.5994040017028525E-2</v>
      </c>
      <c r="CH65">
        <v>0.13452532992762881</v>
      </c>
    </row>
    <row r="66" spans="1:86" x14ac:dyDescent="0.45">
      <c r="A66">
        <v>1618790400</v>
      </c>
      <c r="B66" t="s">
        <v>1184</v>
      </c>
      <c r="C66" t="s">
        <v>64</v>
      </c>
      <c r="D66" t="s">
        <v>65</v>
      </c>
      <c r="E66" t="s">
        <v>672</v>
      </c>
      <c r="F66" t="s">
        <v>705</v>
      </c>
      <c r="G66" t="s">
        <v>760</v>
      </c>
      <c r="H66">
        <v>15</v>
      </c>
      <c r="I66">
        <v>2.06</v>
      </c>
      <c r="J66">
        <v>0.63</v>
      </c>
      <c r="K66">
        <v>2.09</v>
      </c>
      <c r="L66">
        <v>0.55000000000000004</v>
      </c>
      <c r="M66">
        <v>3</v>
      </c>
      <c r="N66">
        <v>1</v>
      </c>
      <c r="O66">
        <v>4</v>
      </c>
      <c r="P66">
        <v>2</v>
      </c>
      <c r="Q66">
        <v>2</v>
      </c>
      <c r="R66">
        <v>0</v>
      </c>
      <c r="S66" t="s">
        <v>1185</v>
      </c>
      <c r="T66">
        <v>68</v>
      </c>
      <c r="U66">
        <v>4</v>
      </c>
      <c r="V66">
        <v>3</v>
      </c>
      <c r="W66">
        <v>1</v>
      </c>
      <c r="X66">
        <v>0</v>
      </c>
      <c r="Y66">
        <v>4</v>
      </c>
      <c r="Z66">
        <v>1</v>
      </c>
      <c r="AA66">
        <v>1</v>
      </c>
      <c r="AB66">
        <v>0</v>
      </c>
      <c r="AC66">
        <v>2</v>
      </c>
      <c r="AD66">
        <v>3</v>
      </c>
      <c r="AE66">
        <v>16</v>
      </c>
      <c r="AF66">
        <v>16</v>
      </c>
      <c r="AG66">
        <v>9</v>
      </c>
      <c r="AH66">
        <v>5</v>
      </c>
      <c r="AI66">
        <v>7</v>
      </c>
      <c r="AJ66">
        <v>11</v>
      </c>
      <c r="AK66">
        <v>17</v>
      </c>
      <c r="AL66">
        <v>13</v>
      </c>
      <c r="AM66">
        <v>45</v>
      </c>
      <c r="AN66">
        <v>55</v>
      </c>
      <c r="AO66">
        <v>1.95</v>
      </c>
      <c r="AP66">
        <v>1.62</v>
      </c>
      <c r="AQ66">
        <v>2.72</v>
      </c>
      <c r="AR66">
        <v>63</v>
      </c>
      <c r="AS66">
        <v>78</v>
      </c>
      <c r="AT66">
        <v>57</v>
      </c>
      <c r="AU66">
        <v>29</v>
      </c>
      <c r="AV66">
        <v>19</v>
      </c>
      <c r="AW66">
        <v>54</v>
      </c>
      <c r="AX66">
        <v>72</v>
      </c>
      <c r="AY66">
        <v>35</v>
      </c>
      <c r="AZ66">
        <v>75</v>
      </c>
      <c r="BA66">
        <v>11.15</v>
      </c>
      <c r="BB66">
        <v>4</v>
      </c>
      <c r="BC66">
        <v>1.77</v>
      </c>
      <c r="BD66">
        <v>3.6</v>
      </c>
      <c r="BE66">
        <v>4.4000000000000004</v>
      </c>
      <c r="BF66">
        <v>2.334075215431149E-2</v>
      </c>
      <c r="BG66">
        <v>0.54163099925811786</v>
      </c>
      <c r="BH66">
        <v>0.25443702562346632</v>
      </c>
      <c r="BI66">
        <v>0.20393197511841576</v>
      </c>
      <c r="BJ66">
        <v>0.54</v>
      </c>
      <c r="BK66">
        <v>1.29</v>
      </c>
      <c r="BL66">
        <v>1.83</v>
      </c>
      <c r="BM66">
        <v>3</v>
      </c>
      <c r="BN66">
        <v>6</v>
      </c>
      <c r="BO66">
        <v>1.8</v>
      </c>
      <c r="BP66">
        <v>1.95</v>
      </c>
      <c r="BQ66" t="s">
        <v>729</v>
      </c>
      <c r="BR66">
        <v>2.6359702267612941</v>
      </c>
      <c r="BS66">
        <v>1.684957590444867</v>
      </c>
      <c r="BT66">
        <v>0.95101263631642718</v>
      </c>
      <c r="BU66">
        <v>0.72650164445213783</v>
      </c>
      <c r="BV66">
        <v>0.42097974727367138</v>
      </c>
      <c r="BW66">
        <v>13.338806970509379</v>
      </c>
      <c r="BX66">
        <v>9.2530160857908843</v>
      </c>
      <c r="BY66">
        <v>5.9915081521739131</v>
      </c>
      <c r="BZ66">
        <v>3.9772418478260869</v>
      </c>
      <c r="CA66">
        <v>7.3472988183354664</v>
      </c>
      <c r="CB66">
        <v>5.2757742379647974</v>
      </c>
      <c r="CC66">
        <v>12.59428182437032</v>
      </c>
      <c r="CD66">
        <v>13.577944179714089</v>
      </c>
      <c r="CE66">
        <v>1.4276913099870301</v>
      </c>
      <c r="CF66">
        <v>1.940985732814527</v>
      </c>
      <c r="CG66">
        <v>8.0739299610894946E-2</v>
      </c>
      <c r="CH66">
        <v>0.12743190661478601</v>
      </c>
    </row>
    <row r="67" spans="1:86" x14ac:dyDescent="0.45">
      <c r="A67">
        <v>1620000360</v>
      </c>
      <c r="B67" t="s">
        <v>1213</v>
      </c>
      <c r="C67" t="s">
        <v>64</v>
      </c>
      <c r="D67" t="s">
        <v>65</v>
      </c>
      <c r="E67" t="s">
        <v>672</v>
      </c>
      <c r="F67" t="s">
        <v>700</v>
      </c>
      <c r="G67" t="s">
        <v>725</v>
      </c>
      <c r="H67">
        <v>17</v>
      </c>
      <c r="I67">
        <v>2.12</v>
      </c>
      <c r="J67">
        <v>1.5</v>
      </c>
      <c r="K67">
        <v>2.09</v>
      </c>
      <c r="L67">
        <v>1.33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U67">
        <v>6</v>
      </c>
      <c r="V67">
        <v>5</v>
      </c>
      <c r="W67">
        <v>1</v>
      </c>
      <c r="X67">
        <v>0</v>
      </c>
      <c r="Y67">
        <v>4</v>
      </c>
      <c r="Z67">
        <v>1</v>
      </c>
      <c r="AA67">
        <v>1</v>
      </c>
      <c r="AB67">
        <v>0</v>
      </c>
      <c r="AC67">
        <v>2</v>
      </c>
      <c r="AD67">
        <v>3</v>
      </c>
      <c r="AE67">
        <v>20</v>
      </c>
      <c r="AF67">
        <v>12</v>
      </c>
      <c r="AG67">
        <v>4</v>
      </c>
      <c r="AH67">
        <v>5</v>
      </c>
      <c r="AI67">
        <v>16</v>
      </c>
      <c r="AJ67">
        <v>7</v>
      </c>
      <c r="AK67">
        <v>13</v>
      </c>
      <c r="AL67">
        <v>14</v>
      </c>
      <c r="AM67">
        <v>61</v>
      </c>
      <c r="AN67">
        <v>39</v>
      </c>
      <c r="AO67">
        <v>2.04</v>
      </c>
      <c r="AP67">
        <v>1.42</v>
      </c>
      <c r="AQ67">
        <v>2.74</v>
      </c>
      <c r="AR67">
        <v>55</v>
      </c>
      <c r="AS67">
        <v>72</v>
      </c>
      <c r="AT67">
        <v>52</v>
      </c>
      <c r="AU67">
        <v>32</v>
      </c>
      <c r="AV67">
        <v>14</v>
      </c>
      <c r="AW67">
        <v>35</v>
      </c>
      <c r="AX67">
        <v>77</v>
      </c>
      <c r="AY67">
        <v>46</v>
      </c>
      <c r="AZ67">
        <v>75</v>
      </c>
      <c r="BA67">
        <v>10.81</v>
      </c>
      <c r="BB67">
        <v>3.57</v>
      </c>
      <c r="BC67">
        <v>1.91</v>
      </c>
      <c r="BD67">
        <v>3.4</v>
      </c>
      <c r="BE67">
        <v>4</v>
      </c>
      <c r="BF67">
        <v>2.2559285494302417E-2</v>
      </c>
      <c r="BG67">
        <v>0.50100092392978135</v>
      </c>
      <c r="BH67">
        <v>0.27155836156452112</v>
      </c>
      <c r="BI67">
        <v>0.22744071450569758</v>
      </c>
      <c r="BJ67">
        <v>0.5</v>
      </c>
      <c r="BK67">
        <v>1.33</v>
      </c>
      <c r="BL67">
        <v>2</v>
      </c>
      <c r="BM67">
        <v>3.35</v>
      </c>
      <c r="BN67">
        <v>6.75</v>
      </c>
      <c r="BO67">
        <v>1.87</v>
      </c>
      <c r="BP67">
        <v>1.87</v>
      </c>
      <c r="BQ67" t="s">
        <v>729</v>
      </c>
      <c r="BR67">
        <v>2.5202079886551649</v>
      </c>
      <c r="BS67">
        <v>1.5342708579532029</v>
      </c>
      <c r="BT67">
        <v>0.98593713070196176</v>
      </c>
      <c r="BU67">
        <v>0.67513590167809023</v>
      </c>
      <c r="BV67">
        <v>0.4286727337194185</v>
      </c>
      <c r="BW67">
        <v>12.98669114272602</v>
      </c>
      <c r="BX67">
        <v>9.4167049105094076</v>
      </c>
      <c r="BY67">
        <v>5.6645716945996272</v>
      </c>
      <c r="BZ67">
        <v>4.0242085661080074</v>
      </c>
      <c r="CA67">
        <v>7.3221194481263927</v>
      </c>
      <c r="CB67">
        <v>5.3924963444014002</v>
      </c>
      <c r="CC67">
        <v>12.508162313432839</v>
      </c>
      <c r="CD67">
        <v>13.36963619402985</v>
      </c>
      <c r="CE67">
        <v>1.4438014689517029</v>
      </c>
      <c r="CF67">
        <v>1.9410193634542621</v>
      </c>
      <c r="CG67">
        <v>8.4130870242599604E-2</v>
      </c>
      <c r="CH67">
        <v>0.1275317160026708</v>
      </c>
    </row>
    <row r="68" spans="1:86" x14ac:dyDescent="0.45">
      <c r="A68">
        <v>1620526500</v>
      </c>
      <c r="B68" t="s">
        <v>1216</v>
      </c>
      <c r="C68" t="s">
        <v>64</v>
      </c>
      <c r="D68" t="s">
        <v>65</v>
      </c>
      <c r="E68" t="s">
        <v>672</v>
      </c>
      <c r="F68" t="s">
        <v>683</v>
      </c>
      <c r="G68" t="s">
        <v>673</v>
      </c>
      <c r="H68" t="s">
        <v>65</v>
      </c>
      <c r="I68">
        <v>1.46</v>
      </c>
      <c r="J68">
        <v>1</v>
      </c>
      <c r="K68">
        <v>1.48</v>
      </c>
      <c r="L68">
        <v>0.97</v>
      </c>
      <c r="M68">
        <v>5</v>
      </c>
      <c r="N68">
        <v>0</v>
      </c>
      <c r="O68">
        <v>5</v>
      </c>
      <c r="P68">
        <v>2</v>
      </c>
      <c r="Q68">
        <v>2</v>
      </c>
      <c r="R68">
        <v>0</v>
      </c>
      <c r="S68" t="s">
        <v>1217</v>
      </c>
      <c r="U68">
        <v>9</v>
      </c>
      <c r="V68">
        <v>5</v>
      </c>
      <c r="W68">
        <v>3</v>
      </c>
      <c r="X68">
        <v>0</v>
      </c>
      <c r="Y68">
        <v>3</v>
      </c>
      <c r="Z68">
        <v>0</v>
      </c>
      <c r="AA68">
        <v>1</v>
      </c>
      <c r="AB68">
        <v>2</v>
      </c>
      <c r="AC68">
        <v>2</v>
      </c>
      <c r="AD68">
        <v>1</v>
      </c>
      <c r="AE68">
        <v>15</v>
      </c>
      <c r="AF68">
        <v>13</v>
      </c>
      <c r="AG68">
        <v>9</v>
      </c>
      <c r="AH68">
        <v>4</v>
      </c>
      <c r="AI68">
        <v>6</v>
      </c>
      <c r="AJ68">
        <v>9</v>
      </c>
      <c r="AK68">
        <v>12</v>
      </c>
      <c r="AL68">
        <v>13</v>
      </c>
      <c r="AM68">
        <v>64</v>
      </c>
      <c r="AN68">
        <v>36</v>
      </c>
      <c r="AO68">
        <v>1.98</v>
      </c>
      <c r="AP68">
        <v>1.29</v>
      </c>
      <c r="AQ68">
        <v>2.5099999999999998</v>
      </c>
      <c r="AR68">
        <v>56</v>
      </c>
      <c r="AS68">
        <v>71</v>
      </c>
      <c r="AT68">
        <v>50</v>
      </c>
      <c r="AU68">
        <v>25</v>
      </c>
      <c r="AV68">
        <v>11</v>
      </c>
      <c r="AW68">
        <v>34</v>
      </c>
      <c r="AX68">
        <v>73</v>
      </c>
      <c r="AY68">
        <v>38</v>
      </c>
      <c r="AZ68">
        <v>74</v>
      </c>
      <c r="BA68">
        <v>10.39</v>
      </c>
      <c r="BB68">
        <v>3.86</v>
      </c>
      <c r="BC68">
        <v>1.62</v>
      </c>
      <c r="BD68">
        <v>3.45</v>
      </c>
      <c r="BE68">
        <v>4.5999999999999996</v>
      </c>
      <c r="BF68">
        <v>4.1510109142959419E-2</v>
      </c>
      <c r="BG68">
        <v>0.57577384147432453</v>
      </c>
      <c r="BH68">
        <v>0.24834496332080871</v>
      </c>
      <c r="BI68">
        <v>0.1758811952048667</v>
      </c>
      <c r="BJ68">
        <v>0.57999999999999996</v>
      </c>
      <c r="BK68">
        <v>1.3</v>
      </c>
      <c r="BL68">
        <v>1.88</v>
      </c>
      <c r="BM68">
        <v>3.2</v>
      </c>
      <c r="BN68">
        <v>6</v>
      </c>
      <c r="BO68">
        <v>1.87</v>
      </c>
      <c r="BP68">
        <v>1.87</v>
      </c>
      <c r="BQ68" t="s">
        <v>729</v>
      </c>
      <c r="BR68">
        <v>2.6362999299229148</v>
      </c>
      <c r="BS68">
        <v>1.7619715019855171</v>
      </c>
      <c r="BT68">
        <v>0.87432842793739785</v>
      </c>
      <c r="BU68">
        <v>0.78411214953271025</v>
      </c>
      <c r="BV68">
        <v>0.38060747663551397</v>
      </c>
      <c r="BW68">
        <v>14.215499378367181</v>
      </c>
      <c r="BX68">
        <v>8.9523612261806136</v>
      </c>
      <c r="BY68">
        <v>6.3083121289228163</v>
      </c>
      <c r="BZ68">
        <v>3.7757524374735061</v>
      </c>
      <c r="CA68">
        <v>7.9071872494443642</v>
      </c>
      <c r="CB68">
        <v>5.1766087887071075</v>
      </c>
      <c r="CC68">
        <v>12.634239592183521</v>
      </c>
      <c r="CD68">
        <v>13.597706032285471</v>
      </c>
      <c r="CE68">
        <v>1.365400161681487</v>
      </c>
      <c r="CF68">
        <v>1.963621665319321</v>
      </c>
      <c r="CG68">
        <v>7.1544058205335492E-2</v>
      </c>
      <c r="CH68">
        <v>0.1216653193209378</v>
      </c>
    </row>
    <row r="69" spans="1:86" x14ac:dyDescent="0.45">
      <c r="A69">
        <v>1620957900</v>
      </c>
      <c r="B69" t="s">
        <v>1229</v>
      </c>
      <c r="C69" t="s">
        <v>64</v>
      </c>
      <c r="D69" t="s">
        <v>65</v>
      </c>
      <c r="E69" t="s">
        <v>672</v>
      </c>
      <c r="F69" t="s">
        <v>704</v>
      </c>
      <c r="G69" t="s">
        <v>668</v>
      </c>
      <c r="H69" t="s">
        <v>65</v>
      </c>
      <c r="I69">
        <v>1.5</v>
      </c>
      <c r="J69">
        <v>1.66</v>
      </c>
      <c r="K69">
        <v>1.48</v>
      </c>
      <c r="L69">
        <v>1.59</v>
      </c>
      <c r="M69">
        <v>2</v>
      </c>
      <c r="N69">
        <v>1</v>
      </c>
      <c r="O69">
        <v>3</v>
      </c>
      <c r="P69">
        <v>1</v>
      </c>
      <c r="Q69">
        <v>0</v>
      </c>
      <c r="R69">
        <v>1</v>
      </c>
      <c r="S69" t="s">
        <v>158</v>
      </c>
      <c r="T69">
        <v>19</v>
      </c>
      <c r="U69">
        <v>10</v>
      </c>
      <c r="V69">
        <v>5</v>
      </c>
      <c r="W69">
        <v>2</v>
      </c>
      <c r="X69">
        <v>0</v>
      </c>
      <c r="Y69">
        <v>3</v>
      </c>
      <c r="Z69">
        <v>0</v>
      </c>
      <c r="AA69">
        <v>1</v>
      </c>
      <c r="AB69">
        <v>1</v>
      </c>
      <c r="AC69">
        <v>2</v>
      </c>
      <c r="AD69">
        <v>1</v>
      </c>
      <c r="AE69">
        <v>17</v>
      </c>
      <c r="AF69">
        <v>8</v>
      </c>
      <c r="AG69">
        <v>6</v>
      </c>
      <c r="AH69">
        <v>2</v>
      </c>
      <c r="AI69">
        <v>11</v>
      </c>
      <c r="AJ69">
        <v>6</v>
      </c>
      <c r="AK69">
        <v>3</v>
      </c>
      <c r="AL69">
        <v>9</v>
      </c>
      <c r="AM69">
        <v>50</v>
      </c>
      <c r="AN69">
        <v>50</v>
      </c>
      <c r="AO69">
        <v>0</v>
      </c>
      <c r="AP69">
        <v>0</v>
      </c>
      <c r="AQ69">
        <v>2.39</v>
      </c>
      <c r="AR69">
        <v>57</v>
      </c>
      <c r="AS69">
        <v>73</v>
      </c>
      <c r="AT69">
        <v>44</v>
      </c>
      <c r="AU69">
        <v>20</v>
      </c>
      <c r="AV69">
        <v>5</v>
      </c>
      <c r="AW69">
        <v>31</v>
      </c>
      <c r="AX69">
        <v>72</v>
      </c>
      <c r="AY69">
        <v>38</v>
      </c>
      <c r="AZ69">
        <v>76</v>
      </c>
      <c r="BA69">
        <v>11.29</v>
      </c>
      <c r="BB69">
        <v>3.95</v>
      </c>
      <c r="BC69">
        <v>2.68</v>
      </c>
      <c r="BD69">
        <v>2.88</v>
      </c>
      <c r="BE69">
        <v>2.44</v>
      </c>
      <c r="BF69">
        <v>4.3397538718067175E-2</v>
      </c>
      <c r="BG69">
        <v>0.32973678964014175</v>
      </c>
      <c r="BH69">
        <v>0.30382468350415504</v>
      </c>
      <c r="BI69">
        <v>0.36643852685570333</v>
      </c>
      <c r="BJ69">
        <v>0.32</v>
      </c>
      <c r="BK69">
        <v>1.4</v>
      </c>
      <c r="BL69">
        <v>2.17</v>
      </c>
      <c r="BM69">
        <v>3.6</v>
      </c>
      <c r="BN69">
        <v>7.25</v>
      </c>
      <c r="BO69">
        <v>1.87</v>
      </c>
      <c r="BP69">
        <v>1.91</v>
      </c>
      <c r="BQ69" t="s">
        <v>729</v>
      </c>
      <c r="BR69">
        <v>2.5313454284174597</v>
      </c>
      <c r="BS69">
        <v>1.210167055864918</v>
      </c>
      <c r="BT69">
        <v>1.3211783725525419</v>
      </c>
      <c r="BU69">
        <v>0.53135669362084459</v>
      </c>
      <c r="BV69">
        <v>0.55633423180592989</v>
      </c>
      <c r="BW69">
        <v>11.21109010712035</v>
      </c>
      <c r="BX69">
        <v>11.01700787401575</v>
      </c>
      <c r="BY69">
        <v>4.6792332268370611</v>
      </c>
      <c r="BZ69">
        <v>4.7080804854679013</v>
      </c>
      <c r="CA69">
        <v>6.5318568802832893</v>
      </c>
      <c r="CB69">
        <v>6.3089273885478487</v>
      </c>
      <c r="CC69">
        <v>12.72547770700637</v>
      </c>
      <c r="CD69">
        <v>13.06847133757962</v>
      </c>
      <c r="CE69">
        <v>1.6902356902356901</v>
      </c>
      <c r="CF69">
        <v>1.8050198959289869</v>
      </c>
      <c r="CG69">
        <v>0.105907560453015</v>
      </c>
      <c r="CH69">
        <v>0.1141720232629324</v>
      </c>
    </row>
    <row r="70" spans="1:86" x14ac:dyDescent="0.45">
      <c r="A70">
        <v>1621562400</v>
      </c>
      <c r="B70" t="s">
        <v>1238</v>
      </c>
      <c r="C70" t="s">
        <v>64</v>
      </c>
      <c r="D70" t="s">
        <v>65</v>
      </c>
      <c r="E70" t="s">
        <v>672</v>
      </c>
      <c r="F70" t="s">
        <v>700</v>
      </c>
      <c r="G70" t="s">
        <v>743</v>
      </c>
      <c r="H70" t="s">
        <v>65</v>
      </c>
      <c r="I70">
        <v>1.53</v>
      </c>
      <c r="J70">
        <v>1.41</v>
      </c>
      <c r="K70">
        <v>1.48</v>
      </c>
      <c r="L70">
        <v>1.41</v>
      </c>
      <c r="M70">
        <v>3</v>
      </c>
      <c r="N70">
        <v>0</v>
      </c>
      <c r="O70">
        <v>3</v>
      </c>
      <c r="P70">
        <v>2</v>
      </c>
      <c r="Q70">
        <v>2</v>
      </c>
      <c r="R70">
        <v>0</v>
      </c>
      <c r="S70" t="s">
        <v>1239</v>
      </c>
      <c r="U70">
        <v>8</v>
      </c>
      <c r="V70">
        <v>5</v>
      </c>
      <c r="W70">
        <v>1</v>
      </c>
      <c r="X70">
        <v>0</v>
      </c>
      <c r="Y70">
        <v>5</v>
      </c>
      <c r="Z70">
        <v>0</v>
      </c>
      <c r="AA70">
        <v>1</v>
      </c>
      <c r="AB70">
        <v>0</v>
      </c>
      <c r="AC70">
        <v>2</v>
      </c>
      <c r="AD70">
        <v>3</v>
      </c>
      <c r="AE70">
        <v>22</v>
      </c>
      <c r="AF70">
        <v>20</v>
      </c>
      <c r="AG70">
        <v>8</v>
      </c>
      <c r="AH70">
        <v>7</v>
      </c>
      <c r="AI70">
        <v>14</v>
      </c>
      <c r="AJ70">
        <v>13</v>
      </c>
      <c r="AK70">
        <v>9</v>
      </c>
      <c r="AL70">
        <v>15</v>
      </c>
      <c r="AM70">
        <v>51</v>
      </c>
      <c r="AN70">
        <v>49</v>
      </c>
      <c r="AO70">
        <v>2.25</v>
      </c>
      <c r="AP70">
        <v>2.0099999999999998</v>
      </c>
      <c r="AQ70">
        <v>2.41</v>
      </c>
      <c r="AR70">
        <v>50</v>
      </c>
      <c r="AS70">
        <v>65</v>
      </c>
      <c r="AT70">
        <v>42</v>
      </c>
      <c r="AU70">
        <v>25</v>
      </c>
      <c r="AV70">
        <v>12</v>
      </c>
      <c r="AW70">
        <v>31</v>
      </c>
      <c r="AX70">
        <v>71</v>
      </c>
      <c r="AY70">
        <v>39</v>
      </c>
      <c r="AZ70">
        <v>70</v>
      </c>
      <c r="BA70">
        <v>10.59</v>
      </c>
      <c r="BB70">
        <v>3.73</v>
      </c>
      <c r="BC70">
        <v>1.67</v>
      </c>
      <c r="BD70">
        <v>3.6</v>
      </c>
      <c r="BE70">
        <v>5.25</v>
      </c>
      <c r="BF70">
        <v>2.2352121154516347E-2</v>
      </c>
      <c r="BG70">
        <v>0.57645027405506455</v>
      </c>
      <c r="BH70">
        <v>0.25542565662326144</v>
      </c>
      <c r="BI70">
        <v>0.16812406932167412</v>
      </c>
      <c r="BJ70">
        <v>0.57999999999999996</v>
      </c>
      <c r="BK70">
        <v>1.42</v>
      </c>
      <c r="BL70">
        <v>2.2000000000000002</v>
      </c>
      <c r="BM70">
        <v>3.85</v>
      </c>
      <c r="BN70">
        <v>8</v>
      </c>
      <c r="BO70">
        <v>2.2000000000000002</v>
      </c>
      <c r="BP70">
        <v>1.62</v>
      </c>
      <c r="BQ70" t="s">
        <v>729</v>
      </c>
      <c r="BR70">
        <v>2.6362999299229148</v>
      </c>
      <c r="BS70">
        <v>1.7619715019855171</v>
      </c>
      <c r="BT70">
        <v>0.87432842793739785</v>
      </c>
      <c r="BU70">
        <v>0.78411214953271025</v>
      </c>
      <c r="BV70">
        <v>0.38060747663551397</v>
      </c>
      <c r="BW70">
        <v>14.215499378367181</v>
      </c>
      <c r="BX70">
        <v>8.9523612261806136</v>
      </c>
      <c r="BY70">
        <v>6.3083121289228163</v>
      </c>
      <c r="BZ70">
        <v>3.7757524374735061</v>
      </c>
      <c r="CA70">
        <v>7.9071872494443642</v>
      </c>
      <c r="CB70">
        <v>5.1766087887071075</v>
      </c>
      <c r="CC70">
        <v>12.634239592183521</v>
      </c>
      <c r="CD70">
        <v>13.597706032285471</v>
      </c>
      <c r="CE70">
        <v>1.365400161681487</v>
      </c>
      <c r="CF70">
        <v>1.963621665319321</v>
      </c>
      <c r="CG70">
        <v>7.1544058205335492E-2</v>
      </c>
      <c r="CH70">
        <v>0.1216653193209378</v>
      </c>
    </row>
    <row r="71" spans="1:86" x14ac:dyDescent="0.45">
      <c r="A71">
        <v>1622167200</v>
      </c>
      <c r="B71" t="s">
        <v>1242</v>
      </c>
      <c r="C71" t="s">
        <v>64</v>
      </c>
      <c r="D71" t="s">
        <v>65</v>
      </c>
      <c r="E71" t="s">
        <v>672</v>
      </c>
      <c r="F71" t="s">
        <v>671</v>
      </c>
      <c r="G71" t="s">
        <v>735</v>
      </c>
      <c r="H71" t="s">
        <v>65</v>
      </c>
      <c r="I71">
        <v>1.53</v>
      </c>
      <c r="J71">
        <v>1.98</v>
      </c>
      <c r="K71">
        <v>1.48</v>
      </c>
      <c r="L71">
        <v>1.98</v>
      </c>
      <c r="M71">
        <v>0</v>
      </c>
      <c r="N71">
        <v>1</v>
      </c>
      <c r="O71">
        <v>1</v>
      </c>
      <c r="P71">
        <v>0</v>
      </c>
      <c r="Q71">
        <v>0</v>
      </c>
      <c r="R71">
        <v>0</v>
      </c>
      <c r="T71">
        <v>71</v>
      </c>
      <c r="U71">
        <v>9</v>
      </c>
      <c r="V71">
        <v>8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17</v>
      </c>
      <c r="AF71">
        <v>9</v>
      </c>
      <c r="AG71">
        <v>5</v>
      </c>
      <c r="AH71">
        <v>4</v>
      </c>
      <c r="AI71">
        <v>12</v>
      </c>
      <c r="AJ71">
        <v>5</v>
      </c>
      <c r="AK71">
        <v>5</v>
      </c>
      <c r="AL71">
        <v>13</v>
      </c>
      <c r="AM71">
        <v>65</v>
      </c>
      <c r="AN71">
        <v>35</v>
      </c>
      <c r="AO71">
        <v>2</v>
      </c>
      <c r="AP71">
        <v>1.1499999999999999</v>
      </c>
      <c r="AQ71">
        <v>2.31</v>
      </c>
      <c r="AR71">
        <v>42</v>
      </c>
      <c r="AS71">
        <v>67</v>
      </c>
      <c r="AT71">
        <v>40</v>
      </c>
      <c r="AU71">
        <v>22</v>
      </c>
      <c r="AV71">
        <v>10</v>
      </c>
      <c r="AW71">
        <v>30</v>
      </c>
      <c r="AX71">
        <v>67</v>
      </c>
      <c r="AY71">
        <v>31</v>
      </c>
      <c r="AZ71">
        <v>82</v>
      </c>
      <c r="BA71">
        <v>11.55</v>
      </c>
      <c r="BB71">
        <v>3.25</v>
      </c>
      <c r="BC71">
        <v>2.4500000000000002</v>
      </c>
      <c r="BD71">
        <v>2.85</v>
      </c>
      <c r="BE71">
        <v>3.2</v>
      </c>
      <c r="BF71">
        <v>2.3846819429526194E-2</v>
      </c>
      <c r="BG71">
        <v>0.38431644587659619</v>
      </c>
      <c r="BH71">
        <v>0.32703037355292991</v>
      </c>
      <c r="BI71">
        <v>0.28865318057047379</v>
      </c>
      <c r="BJ71">
        <v>0.38</v>
      </c>
      <c r="BK71">
        <v>1.54</v>
      </c>
      <c r="BL71">
        <v>2.4500000000000002</v>
      </c>
      <c r="BM71">
        <v>4.3</v>
      </c>
      <c r="BN71">
        <v>8.75</v>
      </c>
      <c r="BO71">
        <v>2.1</v>
      </c>
      <c r="BP71">
        <v>1.71</v>
      </c>
      <c r="BQ71" t="s">
        <v>729</v>
      </c>
      <c r="BR71">
        <v>2.4900895140664963</v>
      </c>
      <c r="BS71">
        <v>1.330562659846547</v>
      </c>
      <c r="BT71">
        <v>1.1595268542199491</v>
      </c>
      <c r="BU71">
        <v>0.59053607588191415</v>
      </c>
      <c r="BV71">
        <v>0.50069274219332838</v>
      </c>
      <c r="BW71">
        <v>11.79715236686391</v>
      </c>
      <c r="BX71">
        <v>10.317122781065089</v>
      </c>
      <c r="BY71">
        <v>5.0637025966747622</v>
      </c>
      <c r="BZ71">
        <v>4.4674014571268454</v>
      </c>
      <c r="CA71">
        <v>6.7334497701891483</v>
      </c>
      <c r="CB71">
        <v>5.849721323938244</v>
      </c>
      <c r="CC71">
        <v>12.89644194756554</v>
      </c>
      <c r="CD71">
        <v>13.3434456928839</v>
      </c>
      <c r="CE71">
        <v>1.6144382124117971</v>
      </c>
      <c r="CF71">
        <v>1.9032024606477289</v>
      </c>
      <c r="CG71">
        <v>9.372172969060974E-2</v>
      </c>
      <c r="CH71">
        <v>0.11669983716301791</v>
      </c>
    </row>
    <row r="72" spans="1:86" x14ac:dyDescent="0.45">
      <c r="A72">
        <v>1627858800</v>
      </c>
      <c r="B72" t="s">
        <v>1273</v>
      </c>
      <c r="C72" t="s">
        <v>64</v>
      </c>
      <c r="D72" t="s">
        <v>65</v>
      </c>
      <c r="E72" t="s">
        <v>672</v>
      </c>
      <c r="F72" t="s">
        <v>671</v>
      </c>
      <c r="G72" t="s">
        <v>668</v>
      </c>
      <c r="H72">
        <v>2</v>
      </c>
      <c r="I72">
        <v>0</v>
      </c>
      <c r="J72">
        <v>0</v>
      </c>
      <c r="K72">
        <v>1.58</v>
      </c>
      <c r="L72">
        <v>1.5</v>
      </c>
      <c r="M72">
        <v>1</v>
      </c>
      <c r="N72">
        <v>1</v>
      </c>
      <c r="O72">
        <v>2</v>
      </c>
      <c r="P72">
        <v>0</v>
      </c>
      <c r="Q72">
        <v>0</v>
      </c>
      <c r="R72">
        <v>0</v>
      </c>
      <c r="S72">
        <v>82</v>
      </c>
      <c r="T72">
        <v>64</v>
      </c>
      <c r="U72">
        <v>5</v>
      </c>
      <c r="V72">
        <v>0</v>
      </c>
      <c r="W72">
        <v>2</v>
      </c>
      <c r="X72">
        <v>0</v>
      </c>
      <c r="Y72">
        <v>6</v>
      </c>
      <c r="Z72">
        <v>0</v>
      </c>
      <c r="AA72">
        <v>0</v>
      </c>
      <c r="AB72">
        <v>2</v>
      </c>
      <c r="AC72">
        <v>3</v>
      </c>
      <c r="AD72">
        <v>3</v>
      </c>
      <c r="AE72">
        <v>10</v>
      </c>
      <c r="AF72">
        <v>7</v>
      </c>
      <c r="AG72">
        <v>4</v>
      </c>
      <c r="AH72">
        <v>3</v>
      </c>
      <c r="AI72">
        <v>6</v>
      </c>
      <c r="AJ72">
        <v>4</v>
      </c>
      <c r="AK72">
        <v>13</v>
      </c>
      <c r="AL72">
        <v>11</v>
      </c>
      <c r="AM72">
        <v>68</v>
      </c>
      <c r="AN72">
        <v>32</v>
      </c>
      <c r="AO72">
        <v>1.31</v>
      </c>
      <c r="AP72">
        <v>0.93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2.15</v>
      </c>
      <c r="BD72">
        <v>3.05</v>
      </c>
      <c r="BE72">
        <v>3.6</v>
      </c>
      <c r="BF72">
        <v>2.3587636435520604E-2</v>
      </c>
      <c r="BG72">
        <v>0.44152864263424685</v>
      </c>
      <c r="BH72">
        <v>0.30428121602349584</v>
      </c>
      <c r="BI72">
        <v>0.2541901413422572</v>
      </c>
      <c r="BJ72">
        <v>0.44</v>
      </c>
      <c r="BK72">
        <v>1.5</v>
      </c>
      <c r="BL72">
        <v>2.4</v>
      </c>
      <c r="BM72">
        <v>4.25</v>
      </c>
      <c r="BN72">
        <v>8.75</v>
      </c>
      <c r="BO72">
        <v>2.15</v>
      </c>
      <c r="BP72">
        <v>1.67</v>
      </c>
      <c r="BQ72" t="s">
        <v>729</v>
      </c>
      <c r="BR72">
        <v>2.4807646356033461</v>
      </c>
      <c r="BS72">
        <v>1.4140979689366791</v>
      </c>
      <c r="BT72">
        <v>1.0666666666666671</v>
      </c>
      <c r="BU72">
        <v>0.62712066905615294</v>
      </c>
      <c r="BV72">
        <v>0.46009557945041818</v>
      </c>
      <c r="BW72">
        <v>12.56969280146722</v>
      </c>
      <c r="BX72">
        <v>9.8695552498853729</v>
      </c>
      <c r="BY72">
        <v>5.2754256787850897</v>
      </c>
      <c r="BZ72">
        <v>4.1279337321675103</v>
      </c>
      <c r="CA72">
        <v>7.2942671226821298</v>
      </c>
      <c r="CB72">
        <v>5.7416215177178627</v>
      </c>
      <c r="CC72">
        <v>12.897246007868549</v>
      </c>
      <c r="CD72">
        <v>13.507058551261281</v>
      </c>
      <c r="CE72">
        <v>1.576522702104098</v>
      </c>
      <c r="CF72">
        <v>1.917165005537099</v>
      </c>
      <c r="CG72">
        <v>8.4385382059800659E-2</v>
      </c>
      <c r="CH72">
        <v>0.1233665559246955</v>
      </c>
    </row>
    <row r="73" spans="1:86" x14ac:dyDescent="0.45">
      <c r="A73">
        <v>1629072360</v>
      </c>
      <c r="B73" t="s">
        <v>1303</v>
      </c>
      <c r="C73" t="s">
        <v>64</v>
      </c>
      <c r="D73" t="s">
        <v>65</v>
      </c>
      <c r="E73" t="s">
        <v>672</v>
      </c>
      <c r="F73" t="s">
        <v>666</v>
      </c>
      <c r="G73" t="s">
        <v>760</v>
      </c>
      <c r="H73">
        <v>4</v>
      </c>
      <c r="I73">
        <v>1</v>
      </c>
      <c r="J73">
        <v>3</v>
      </c>
      <c r="K73">
        <v>1.58</v>
      </c>
      <c r="L73">
        <v>1.32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U73">
        <v>4</v>
      </c>
      <c r="V73">
        <v>3</v>
      </c>
      <c r="W73">
        <v>1</v>
      </c>
      <c r="X73">
        <v>0</v>
      </c>
      <c r="Y73">
        <v>3</v>
      </c>
      <c r="Z73">
        <v>0</v>
      </c>
      <c r="AA73">
        <v>1</v>
      </c>
      <c r="AB73">
        <v>0</v>
      </c>
      <c r="AC73">
        <v>1</v>
      </c>
      <c r="AD73">
        <v>2</v>
      </c>
      <c r="AE73">
        <v>10</v>
      </c>
      <c r="AF73">
        <v>18</v>
      </c>
      <c r="AG73">
        <v>0</v>
      </c>
      <c r="AH73">
        <v>7</v>
      </c>
      <c r="AI73">
        <v>10</v>
      </c>
      <c r="AJ73">
        <v>11</v>
      </c>
      <c r="AK73">
        <v>14</v>
      </c>
      <c r="AL73">
        <v>17</v>
      </c>
      <c r="AM73">
        <v>53</v>
      </c>
      <c r="AN73">
        <v>47</v>
      </c>
      <c r="AO73">
        <v>1.04</v>
      </c>
      <c r="AP73">
        <v>1.88</v>
      </c>
      <c r="AQ73">
        <v>2</v>
      </c>
      <c r="AR73">
        <v>50</v>
      </c>
      <c r="AS73">
        <v>100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100</v>
      </c>
      <c r="AZ73">
        <v>100</v>
      </c>
      <c r="BA73">
        <v>13</v>
      </c>
      <c r="BB73">
        <v>5</v>
      </c>
      <c r="BC73">
        <v>2.0499999999999998</v>
      </c>
      <c r="BD73">
        <v>3.1</v>
      </c>
      <c r="BE73">
        <v>3.7</v>
      </c>
      <c r="BF73">
        <v>2.6885264493447043E-2</v>
      </c>
      <c r="BG73">
        <v>0.46091961355533351</v>
      </c>
      <c r="BH73">
        <v>0.29569538066784329</v>
      </c>
      <c r="BI73">
        <v>0.24338500577682318</v>
      </c>
      <c r="BJ73">
        <v>0.46</v>
      </c>
      <c r="BK73">
        <v>1.38</v>
      </c>
      <c r="BL73">
        <v>2.0499999999999998</v>
      </c>
      <c r="BM73">
        <v>3.45</v>
      </c>
      <c r="BN73">
        <v>6.75</v>
      </c>
      <c r="BO73">
        <v>1.91</v>
      </c>
      <c r="BP73">
        <v>1.87</v>
      </c>
      <c r="BQ73" t="s">
        <v>729</v>
      </c>
      <c r="BR73">
        <v>2.5405629139072849</v>
      </c>
      <c r="BS73">
        <v>1.4888836329233679</v>
      </c>
      <c r="BT73">
        <v>1.0516792809839171</v>
      </c>
      <c r="BU73">
        <v>0.64581362346263005</v>
      </c>
      <c r="BV73">
        <v>0.45364238410596031</v>
      </c>
      <c r="BW73">
        <v>12.686892177589851</v>
      </c>
      <c r="BX73">
        <v>9.8059196617336148</v>
      </c>
      <c r="BY73">
        <v>5.3198121263877027</v>
      </c>
      <c r="BZ73">
        <v>4.0954312553373189</v>
      </c>
      <c r="CA73">
        <v>7.3670800512021479</v>
      </c>
      <c r="CB73">
        <v>5.710488406396296</v>
      </c>
      <c r="CC73">
        <v>13.0488908033599</v>
      </c>
      <c r="CD73">
        <v>13.714839543398661</v>
      </c>
      <c r="CE73">
        <v>1.567523459812322</v>
      </c>
      <c r="CF73">
        <v>1.951040391676867</v>
      </c>
      <c r="CG73">
        <v>8.3027335781313744E-2</v>
      </c>
      <c r="CH73">
        <v>0.13117095063239501</v>
      </c>
    </row>
    <row r="74" spans="1:86" x14ac:dyDescent="0.45">
      <c r="A74">
        <v>1629331200</v>
      </c>
      <c r="B74" t="s">
        <v>1312</v>
      </c>
      <c r="C74" t="s">
        <v>64</v>
      </c>
      <c r="D74" t="s">
        <v>65</v>
      </c>
      <c r="E74" t="s">
        <v>672</v>
      </c>
      <c r="F74" t="s">
        <v>677</v>
      </c>
      <c r="G74" t="s">
        <v>735</v>
      </c>
      <c r="H74">
        <v>5</v>
      </c>
      <c r="I74">
        <v>1</v>
      </c>
      <c r="J74">
        <v>2</v>
      </c>
      <c r="K74">
        <v>1.58</v>
      </c>
      <c r="L74">
        <v>1.68</v>
      </c>
      <c r="M74">
        <v>1</v>
      </c>
      <c r="N74">
        <v>1</v>
      </c>
      <c r="O74">
        <v>2</v>
      </c>
      <c r="P74">
        <v>1</v>
      </c>
      <c r="Q74">
        <v>0</v>
      </c>
      <c r="R74">
        <v>1</v>
      </c>
      <c r="S74">
        <v>69</v>
      </c>
      <c r="T74">
        <v>25</v>
      </c>
      <c r="U74">
        <v>4</v>
      </c>
      <c r="V74">
        <v>5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15</v>
      </c>
      <c r="AF74">
        <v>12</v>
      </c>
      <c r="AG74">
        <v>6</v>
      </c>
      <c r="AH74">
        <v>4</v>
      </c>
      <c r="AI74">
        <v>9</v>
      </c>
      <c r="AJ74">
        <v>8</v>
      </c>
      <c r="AK74">
        <v>11</v>
      </c>
      <c r="AL74">
        <v>12</v>
      </c>
      <c r="AM74">
        <v>58</v>
      </c>
      <c r="AN74">
        <v>42</v>
      </c>
      <c r="AO74">
        <v>1.61</v>
      </c>
      <c r="AP74">
        <v>1.26</v>
      </c>
      <c r="AQ74">
        <v>0.75</v>
      </c>
      <c r="AR74">
        <v>25</v>
      </c>
      <c r="AS74">
        <v>25</v>
      </c>
      <c r="AT74">
        <v>0</v>
      </c>
      <c r="AU74">
        <v>0</v>
      </c>
      <c r="AV74">
        <v>0</v>
      </c>
      <c r="AW74">
        <v>0</v>
      </c>
      <c r="AX74">
        <v>25</v>
      </c>
      <c r="AY74">
        <v>25</v>
      </c>
      <c r="AZ74">
        <v>25</v>
      </c>
      <c r="BA74">
        <v>11</v>
      </c>
      <c r="BB74">
        <v>2.5</v>
      </c>
      <c r="BC74">
        <v>2.4500000000000002</v>
      </c>
      <c r="BD74">
        <v>2.9</v>
      </c>
      <c r="BE74">
        <v>3</v>
      </c>
      <c r="BF74">
        <v>2.877472828211743E-2</v>
      </c>
      <c r="BG74">
        <v>0.37938853702400499</v>
      </c>
      <c r="BH74">
        <v>0.31605285792477916</v>
      </c>
      <c r="BI74">
        <v>0.3045586050512159</v>
      </c>
      <c r="BJ74">
        <v>0.38</v>
      </c>
      <c r="BK74">
        <v>1.49</v>
      </c>
      <c r="BL74">
        <v>2.2999999999999998</v>
      </c>
      <c r="BM74">
        <v>3.95</v>
      </c>
      <c r="BN74">
        <v>7.75</v>
      </c>
      <c r="BO74">
        <v>2.0499999999999998</v>
      </c>
      <c r="BP74">
        <v>1.77</v>
      </c>
      <c r="BQ74" t="s">
        <v>729</v>
      </c>
      <c r="BR74">
        <v>2.4900895140664963</v>
      </c>
      <c r="BS74">
        <v>1.330562659846547</v>
      </c>
      <c r="BT74">
        <v>1.1595268542199491</v>
      </c>
      <c r="BU74">
        <v>0.59053607588191415</v>
      </c>
      <c r="BV74">
        <v>0.50069274219332838</v>
      </c>
      <c r="BW74">
        <v>11.79715236686391</v>
      </c>
      <c r="BX74">
        <v>10.317122781065089</v>
      </c>
      <c r="BY74">
        <v>5.0637025966747622</v>
      </c>
      <c r="BZ74">
        <v>4.4674014571268454</v>
      </c>
      <c r="CA74">
        <v>6.7334497701891483</v>
      </c>
      <c r="CB74">
        <v>5.849721323938244</v>
      </c>
      <c r="CC74">
        <v>12.89644194756554</v>
      </c>
      <c r="CD74">
        <v>13.3434456928839</v>
      </c>
      <c r="CE74">
        <v>1.6144382124117971</v>
      </c>
      <c r="CF74">
        <v>1.9032024606477289</v>
      </c>
      <c r="CG74">
        <v>9.372172969060974E-2</v>
      </c>
      <c r="CH74">
        <v>0.11669983716301791</v>
      </c>
    </row>
    <row r="75" spans="1:86" x14ac:dyDescent="0.45">
      <c r="A75">
        <v>1630278000</v>
      </c>
      <c r="B75" t="s">
        <v>1342</v>
      </c>
      <c r="C75" t="s">
        <v>64</v>
      </c>
      <c r="D75" t="s">
        <v>65</v>
      </c>
      <c r="E75" t="s">
        <v>672</v>
      </c>
      <c r="F75" t="s">
        <v>689</v>
      </c>
      <c r="G75" t="s">
        <v>710</v>
      </c>
      <c r="H75">
        <v>7</v>
      </c>
      <c r="I75">
        <v>1</v>
      </c>
      <c r="J75">
        <v>0.33</v>
      </c>
      <c r="K75">
        <v>1.58</v>
      </c>
      <c r="L75">
        <v>0.71</v>
      </c>
      <c r="M75">
        <v>2</v>
      </c>
      <c r="N75">
        <v>0</v>
      </c>
      <c r="O75">
        <v>2</v>
      </c>
      <c r="P75">
        <v>0</v>
      </c>
      <c r="Q75">
        <v>0</v>
      </c>
      <c r="R75">
        <v>0</v>
      </c>
      <c r="S75" t="s">
        <v>1343</v>
      </c>
      <c r="U75">
        <v>4</v>
      </c>
      <c r="V75">
        <v>3</v>
      </c>
      <c r="W75">
        <v>1</v>
      </c>
      <c r="X75">
        <v>0</v>
      </c>
      <c r="Y75">
        <v>2</v>
      </c>
      <c r="Z75">
        <v>1</v>
      </c>
      <c r="AA75">
        <v>1</v>
      </c>
      <c r="AB75">
        <v>0</v>
      </c>
      <c r="AC75">
        <v>1</v>
      </c>
      <c r="AD75">
        <v>2</v>
      </c>
      <c r="AE75">
        <v>17</v>
      </c>
      <c r="AF75">
        <v>6</v>
      </c>
      <c r="AG75">
        <v>7</v>
      </c>
      <c r="AH75">
        <v>2</v>
      </c>
      <c r="AI75">
        <v>10</v>
      </c>
      <c r="AJ75">
        <v>4</v>
      </c>
      <c r="AK75">
        <v>12</v>
      </c>
      <c r="AL75">
        <v>12</v>
      </c>
      <c r="AM75">
        <v>70</v>
      </c>
      <c r="AN75">
        <v>30</v>
      </c>
      <c r="AO75">
        <v>1.95</v>
      </c>
      <c r="AP75">
        <v>0.65</v>
      </c>
      <c r="AQ75">
        <v>1.83</v>
      </c>
      <c r="AR75">
        <v>50</v>
      </c>
      <c r="AS75">
        <v>67</v>
      </c>
      <c r="AT75">
        <v>17</v>
      </c>
      <c r="AU75">
        <v>17</v>
      </c>
      <c r="AV75">
        <v>0</v>
      </c>
      <c r="AW75">
        <v>17</v>
      </c>
      <c r="AX75">
        <v>33</v>
      </c>
      <c r="AY75">
        <v>50</v>
      </c>
      <c r="AZ75">
        <v>84</v>
      </c>
      <c r="BA75">
        <v>7.33</v>
      </c>
      <c r="BB75">
        <v>2.67</v>
      </c>
      <c r="BC75">
        <v>1.45</v>
      </c>
      <c r="BD75">
        <v>3.7</v>
      </c>
      <c r="BE75">
        <v>5.9</v>
      </c>
      <c r="BF75">
        <v>4.3138989369264046E-2</v>
      </c>
      <c r="BG75">
        <v>0.64651618304452907</v>
      </c>
      <c r="BH75">
        <v>0.22713128090100618</v>
      </c>
      <c r="BI75">
        <v>0.12635253605446475</v>
      </c>
      <c r="BJ75">
        <v>0.64</v>
      </c>
      <c r="BK75">
        <v>1.33</v>
      </c>
      <c r="BL75">
        <v>1.9</v>
      </c>
      <c r="BM75">
        <v>3.5</v>
      </c>
      <c r="BN75">
        <v>6.75</v>
      </c>
      <c r="BO75">
        <v>2.15</v>
      </c>
      <c r="BP75">
        <v>1.67</v>
      </c>
      <c r="BQ75" t="s">
        <v>729</v>
      </c>
      <c r="BR75">
        <v>2.8343749999999996</v>
      </c>
      <c r="BS75">
        <v>1.980803571428571</v>
      </c>
      <c r="BT75">
        <v>0.85357142857142854</v>
      </c>
      <c r="BU75">
        <v>0.8683035714285714</v>
      </c>
      <c r="BV75">
        <v>0.36607142857142849</v>
      </c>
      <c r="BW75">
        <v>15.03980099502488</v>
      </c>
      <c r="BX75">
        <v>8.6326699834162515</v>
      </c>
      <c r="BY75">
        <v>6.5189234650967203</v>
      </c>
      <c r="BZ75">
        <v>3.4507989907485279</v>
      </c>
      <c r="CA75">
        <v>8.5208775299281605</v>
      </c>
      <c r="CB75">
        <v>5.181870992667724</v>
      </c>
      <c r="CC75">
        <v>12.48566610455312</v>
      </c>
      <c r="CD75">
        <v>13.573355817875211</v>
      </c>
      <c r="CE75">
        <v>1.395273023634882</v>
      </c>
      <c r="CF75">
        <v>2.0586797066014668</v>
      </c>
      <c r="CG75">
        <v>6.8459657701711488E-2</v>
      </c>
      <c r="CH75">
        <v>0.12713936430317849</v>
      </c>
    </row>
    <row r="76" spans="1:86" x14ac:dyDescent="0.45">
      <c r="A76">
        <v>1632103560</v>
      </c>
      <c r="B76" t="s">
        <v>1376</v>
      </c>
      <c r="C76" t="s">
        <v>64</v>
      </c>
      <c r="D76" t="s">
        <v>65</v>
      </c>
      <c r="E76" t="s">
        <v>672</v>
      </c>
      <c r="F76" t="s">
        <v>700</v>
      </c>
      <c r="G76" t="s">
        <v>678</v>
      </c>
      <c r="H76">
        <v>9</v>
      </c>
      <c r="I76">
        <v>1.5</v>
      </c>
      <c r="J76">
        <v>0.5</v>
      </c>
      <c r="K76">
        <v>1.58</v>
      </c>
      <c r="L76">
        <v>1.42</v>
      </c>
      <c r="M76">
        <v>1</v>
      </c>
      <c r="N76">
        <v>1</v>
      </c>
      <c r="O76">
        <v>2</v>
      </c>
      <c r="P76">
        <v>0</v>
      </c>
      <c r="Q76">
        <v>0</v>
      </c>
      <c r="R76">
        <v>0</v>
      </c>
      <c r="S76">
        <v>90</v>
      </c>
      <c r="T76">
        <v>52</v>
      </c>
      <c r="U76">
        <v>11</v>
      </c>
      <c r="V76">
        <v>3</v>
      </c>
      <c r="W76">
        <v>1</v>
      </c>
      <c r="X76">
        <v>0</v>
      </c>
      <c r="Y76">
        <v>4</v>
      </c>
      <c r="Z76">
        <v>1</v>
      </c>
      <c r="AA76">
        <v>0</v>
      </c>
      <c r="AB76">
        <v>1</v>
      </c>
      <c r="AC76">
        <v>1</v>
      </c>
      <c r="AD76">
        <v>4</v>
      </c>
      <c r="AE76">
        <v>12</v>
      </c>
      <c r="AF76">
        <v>13</v>
      </c>
      <c r="AG76">
        <v>5</v>
      </c>
      <c r="AH76">
        <v>4</v>
      </c>
      <c r="AI76">
        <v>7</v>
      </c>
      <c r="AJ76">
        <v>9</v>
      </c>
      <c r="AK76">
        <v>12</v>
      </c>
      <c r="AL76">
        <v>21</v>
      </c>
      <c r="AM76">
        <v>60</v>
      </c>
      <c r="AN76">
        <v>40</v>
      </c>
      <c r="AO76">
        <v>1.5</v>
      </c>
      <c r="AP76">
        <v>1.45</v>
      </c>
      <c r="AQ76">
        <v>1.75</v>
      </c>
      <c r="AR76">
        <v>50</v>
      </c>
      <c r="AS76">
        <v>88</v>
      </c>
      <c r="AT76">
        <v>0</v>
      </c>
      <c r="AU76">
        <v>0</v>
      </c>
      <c r="AV76">
        <v>0</v>
      </c>
      <c r="AW76">
        <v>0</v>
      </c>
      <c r="AX76">
        <v>38</v>
      </c>
      <c r="AY76">
        <v>50</v>
      </c>
      <c r="AZ76">
        <v>88</v>
      </c>
      <c r="BA76">
        <v>7.75</v>
      </c>
      <c r="BB76">
        <v>4</v>
      </c>
      <c r="BC76">
        <v>1.74</v>
      </c>
      <c r="BD76">
        <v>3.45</v>
      </c>
      <c r="BE76">
        <v>4.5999999999999996</v>
      </c>
      <c r="BF76">
        <v>2.731967349658504E-2</v>
      </c>
      <c r="BG76">
        <v>0.54739297018157584</v>
      </c>
      <c r="BH76">
        <v>0.26253539896718309</v>
      </c>
      <c r="BI76">
        <v>0.19007163085124107</v>
      </c>
      <c r="BJ76">
        <v>0.54</v>
      </c>
      <c r="BK76">
        <v>1.37</v>
      </c>
      <c r="BL76">
        <v>2.0499999999999998</v>
      </c>
      <c r="BM76">
        <v>3.45</v>
      </c>
      <c r="BN76">
        <v>6.75</v>
      </c>
      <c r="BO76">
        <v>2</v>
      </c>
      <c r="BP76">
        <v>1.8</v>
      </c>
      <c r="BQ76" t="s">
        <v>729</v>
      </c>
      <c r="BR76">
        <v>2.6359702267612941</v>
      </c>
      <c r="BS76">
        <v>1.684957590444867</v>
      </c>
      <c r="BT76">
        <v>0.95101263631642718</v>
      </c>
      <c r="BU76">
        <v>0.72650164445213783</v>
      </c>
      <c r="BV76">
        <v>0.42097974727367138</v>
      </c>
      <c r="BW76">
        <v>13.338806970509379</v>
      </c>
      <c r="BX76">
        <v>9.2530160857908843</v>
      </c>
      <c r="BY76">
        <v>5.9915081521739131</v>
      </c>
      <c r="BZ76">
        <v>3.9772418478260869</v>
      </c>
      <c r="CA76">
        <v>7.3472988183354664</v>
      </c>
      <c r="CB76">
        <v>5.2757742379647974</v>
      </c>
      <c r="CC76">
        <v>12.59428182437032</v>
      </c>
      <c r="CD76">
        <v>13.577944179714089</v>
      </c>
      <c r="CE76">
        <v>1.4276913099870301</v>
      </c>
      <c r="CF76">
        <v>1.940985732814527</v>
      </c>
      <c r="CG76">
        <v>8.0739299610894946E-2</v>
      </c>
      <c r="CH76">
        <v>0.12743190661478601</v>
      </c>
    </row>
    <row r="77" spans="1:86" x14ac:dyDescent="0.45">
      <c r="A77">
        <v>1632701160</v>
      </c>
      <c r="B77" t="s">
        <v>1388</v>
      </c>
      <c r="C77" t="s">
        <v>64</v>
      </c>
      <c r="D77" t="s">
        <v>65</v>
      </c>
      <c r="E77" t="s">
        <v>672</v>
      </c>
      <c r="F77" t="s">
        <v>704</v>
      </c>
      <c r="G77" t="s">
        <v>743</v>
      </c>
      <c r="H77">
        <v>10</v>
      </c>
      <c r="I77">
        <v>1.4</v>
      </c>
      <c r="J77">
        <v>0.75</v>
      </c>
      <c r="K77">
        <v>1.58</v>
      </c>
      <c r="L77">
        <v>1.05</v>
      </c>
      <c r="M77">
        <v>1</v>
      </c>
      <c r="N77">
        <v>2</v>
      </c>
      <c r="O77">
        <v>3</v>
      </c>
      <c r="P77">
        <v>0</v>
      </c>
      <c r="Q77">
        <v>0</v>
      </c>
      <c r="R77">
        <v>0</v>
      </c>
      <c r="S77">
        <v>75</v>
      </c>
      <c r="T77" t="s">
        <v>1389</v>
      </c>
      <c r="U77">
        <v>9</v>
      </c>
      <c r="V77">
        <v>2</v>
      </c>
      <c r="W77">
        <v>2</v>
      </c>
      <c r="X77">
        <v>0</v>
      </c>
      <c r="Y77">
        <v>5</v>
      </c>
      <c r="Z77">
        <v>0</v>
      </c>
      <c r="AA77">
        <v>1</v>
      </c>
      <c r="AB77">
        <v>1</v>
      </c>
      <c r="AC77">
        <v>1</v>
      </c>
      <c r="AD77">
        <v>4</v>
      </c>
      <c r="AE77">
        <v>18</v>
      </c>
      <c r="AF77">
        <v>16</v>
      </c>
      <c r="AG77">
        <v>7</v>
      </c>
      <c r="AH77">
        <v>7</v>
      </c>
      <c r="AI77">
        <v>11</v>
      </c>
      <c r="AJ77">
        <v>9</v>
      </c>
      <c r="AK77">
        <v>12</v>
      </c>
      <c r="AL77">
        <v>10</v>
      </c>
      <c r="AM77">
        <v>52</v>
      </c>
      <c r="AN77">
        <v>48</v>
      </c>
      <c r="AO77">
        <v>2.0099999999999998</v>
      </c>
      <c r="AP77">
        <v>1.75</v>
      </c>
      <c r="AQ77">
        <v>2.1800000000000002</v>
      </c>
      <c r="AR77">
        <v>80</v>
      </c>
      <c r="AS77">
        <v>90</v>
      </c>
      <c r="AT77">
        <v>25</v>
      </c>
      <c r="AU77">
        <v>13</v>
      </c>
      <c r="AV77">
        <v>0</v>
      </c>
      <c r="AW77">
        <v>25</v>
      </c>
      <c r="AX77">
        <v>48</v>
      </c>
      <c r="AY77">
        <v>55</v>
      </c>
      <c r="AZ77">
        <v>78</v>
      </c>
      <c r="BA77">
        <v>9.85</v>
      </c>
      <c r="BB77">
        <v>4.25</v>
      </c>
      <c r="BC77">
        <v>2.6</v>
      </c>
      <c r="BD77">
        <v>3</v>
      </c>
      <c r="BE77">
        <v>2.7</v>
      </c>
      <c r="BF77">
        <v>2.9439696106362767E-2</v>
      </c>
      <c r="BG77">
        <v>0.35517568850902181</v>
      </c>
      <c r="BH77">
        <v>0.30389363722697055</v>
      </c>
      <c r="BI77">
        <v>0.34093067426400758</v>
      </c>
      <c r="BJ77">
        <v>0.36</v>
      </c>
      <c r="BK77">
        <v>1.44</v>
      </c>
      <c r="BL77">
        <v>2.2000000000000002</v>
      </c>
      <c r="BM77">
        <v>3.75</v>
      </c>
      <c r="BN77">
        <v>7.25</v>
      </c>
      <c r="BO77">
        <v>1.95</v>
      </c>
      <c r="BP77">
        <v>1.83</v>
      </c>
      <c r="BQ77" t="s">
        <v>729</v>
      </c>
      <c r="BR77">
        <v>2.5110350525197691</v>
      </c>
      <c r="BS77">
        <v>1.269326094653606</v>
      </c>
      <c r="BT77">
        <v>1.2417089578661631</v>
      </c>
      <c r="BU77">
        <v>0.56586402266288949</v>
      </c>
      <c r="BV77">
        <v>0.55158168083097259</v>
      </c>
      <c r="BW77">
        <v>11.49400826446281</v>
      </c>
      <c r="BX77">
        <v>10.507231404958681</v>
      </c>
      <c r="BY77">
        <v>4.9238790406673623</v>
      </c>
      <c r="BZ77">
        <v>4.6296141814389991</v>
      </c>
      <c r="CA77">
        <v>6.5701292237954476</v>
      </c>
      <c r="CB77">
        <v>5.8776172235196817</v>
      </c>
      <c r="CC77">
        <v>12.798739495798319</v>
      </c>
      <c r="CD77">
        <v>12.98844537815126</v>
      </c>
      <c r="CE77">
        <v>1.604928297313674</v>
      </c>
      <c r="CF77">
        <v>1.791961219955565</v>
      </c>
      <c r="CG77">
        <v>8.887093516461321E-2</v>
      </c>
      <c r="CH77">
        <v>0.11694607150070691</v>
      </c>
    </row>
    <row r="78" spans="1:86" x14ac:dyDescent="0.45">
      <c r="A78">
        <v>1633219560</v>
      </c>
      <c r="B78" t="s">
        <v>1395</v>
      </c>
      <c r="C78" t="s">
        <v>64</v>
      </c>
      <c r="D78" t="s">
        <v>65</v>
      </c>
      <c r="E78" t="s">
        <v>672</v>
      </c>
      <c r="F78" t="s">
        <v>699</v>
      </c>
      <c r="G78" t="s">
        <v>725</v>
      </c>
      <c r="H78">
        <v>12</v>
      </c>
      <c r="I78">
        <v>1.17</v>
      </c>
      <c r="J78">
        <v>1</v>
      </c>
      <c r="K78">
        <v>1.58</v>
      </c>
      <c r="L78">
        <v>0.72</v>
      </c>
      <c r="M78">
        <v>1</v>
      </c>
      <c r="N78">
        <v>0</v>
      </c>
      <c r="O78">
        <v>1</v>
      </c>
      <c r="P78">
        <v>1</v>
      </c>
      <c r="Q78">
        <v>1</v>
      </c>
      <c r="R78">
        <v>0</v>
      </c>
      <c r="S78" t="s">
        <v>92</v>
      </c>
      <c r="U78">
        <v>6</v>
      </c>
      <c r="V78">
        <v>2</v>
      </c>
      <c r="W78">
        <v>2</v>
      </c>
      <c r="X78">
        <v>0</v>
      </c>
      <c r="Y78">
        <v>5</v>
      </c>
      <c r="Z78">
        <v>0</v>
      </c>
      <c r="AA78">
        <v>1</v>
      </c>
      <c r="AB78">
        <v>1</v>
      </c>
      <c r="AC78">
        <v>1</v>
      </c>
      <c r="AD78">
        <v>4</v>
      </c>
      <c r="AE78">
        <v>10</v>
      </c>
      <c r="AF78">
        <v>8</v>
      </c>
      <c r="AG78">
        <v>3</v>
      </c>
      <c r="AH78">
        <v>0</v>
      </c>
      <c r="AI78">
        <v>7</v>
      </c>
      <c r="AJ78">
        <v>8</v>
      </c>
      <c r="AK78">
        <v>12</v>
      </c>
      <c r="AL78">
        <v>21</v>
      </c>
      <c r="AM78">
        <v>62</v>
      </c>
      <c r="AN78">
        <v>38</v>
      </c>
      <c r="AO78">
        <v>1.26</v>
      </c>
      <c r="AP78">
        <v>0.69</v>
      </c>
      <c r="AQ78">
        <v>2.02</v>
      </c>
      <c r="AR78">
        <v>44</v>
      </c>
      <c r="AS78">
        <v>82</v>
      </c>
      <c r="AT78">
        <v>29</v>
      </c>
      <c r="AU78">
        <v>10</v>
      </c>
      <c r="AV78">
        <v>0</v>
      </c>
      <c r="AW78">
        <v>10</v>
      </c>
      <c r="AX78">
        <v>49</v>
      </c>
      <c r="AY78">
        <v>44</v>
      </c>
      <c r="AZ78">
        <v>72</v>
      </c>
      <c r="BA78">
        <v>8.57</v>
      </c>
      <c r="BB78">
        <v>3.17</v>
      </c>
      <c r="BC78">
        <v>1.53</v>
      </c>
      <c r="BD78">
        <v>3.63</v>
      </c>
      <c r="BE78">
        <v>5.4</v>
      </c>
      <c r="BF78">
        <v>3.8087350030309018E-2</v>
      </c>
      <c r="BG78">
        <v>0.61550742121152102</v>
      </c>
      <c r="BH78">
        <v>0.23739474363360283</v>
      </c>
      <c r="BI78">
        <v>0.14709783515487615</v>
      </c>
      <c r="BJ78">
        <v>0.62</v>
      </c>
      <c r="BK78">
        <v>0</v>
      </c>
      <c r="BL78">
        <v>1.95</v>
      </c>
      <c r="BM78">
        <v>3.25</v>
      </c>
      <c r="BN78">
        <v>0</v>
      </c>
      <c r="BO78">
        <v>0</v>
      </c>
      <c r="BP78">
        <v>0</v>
      </c>
      <c r="BQ78" t="s">
        <v>729</v>
      </c>
      <c r="BR78">
        <v>2.7366666666666664</v>
      </c>
      <c r="BS78">
        <v>1.8681481481481479</v>
      </c>
      <c r="BT78">
        <v>0.86851851851851847</v>
      </c>
      <c r="BU78">
        <v>0.81333333333333335</v>
      </c>
      <c r="BV78">
        <v>0.38925925925925919</v>
      </c>
      <c r="BW78">
        <v>14.53422724064926</v>
      </c>
      <c r="BX78">
        <v>8.7882851093860275</v>
      </c>
      <c r="BY78">
        <v>6.3007953723788868</v>
      </c>
      <c r="BZ78">
        <v>3.681851048445409</v>
      </c>
      <c r="CA78">
        <v>8.2334318682703724</v>
      </c>
      <c r="CB78">
        <v>5.106434060940618</v>
      </c>
      <c r="CC78">
        <v>12.32150615496017</v>
      </c>
      <c r="CD78">
        <v>13.337436640115859</v>
      </c>
      <c r="CE78">
        <v>1.346101231190151</v>
      </c>
      <c r="CF78">
        <v>1.995212038303694</v>
      </c>
      <c r="CG78">
        <v>6.1559507523939808E-2</v>
      </c>
      <c r="CH78">
        <v>0.13201094391244869</v>
      </c>
    </row>
    <row r="79" spans="1:86" x14ac:dyDescent="0.45">
      <c r="A79">
        <v>1635120360</v>
      </c>
      <c r="B79" t="s">
        <v>1436</v>
      </c>
      <c r="C79" t="s">
        <v>64</v>
      </c>
      <c r="D79" t="s">
        <v>65</v>
      </c>
      <c r="E79" t="s">
        <v>672</v>
      </c>
      <c r="F79" t="s">
        <v>705</v>
      </c>
      <c r="G79" t="s">
        <v>668</v>
      </c>
      <c r="H79">
        <v>15</v>
      </c>
      <c r="I79">
        <v>1.43</v>
      </c>
      <c r="J79">
        <v>1.43</v>
      </c>
      <c r="K79">
        <v>1.58</v>
      </c>
      <c r="L79">
        <v>1.29</v>
      </c>
      <c r="M79">
        <v>2</v>
      </c>
      <c r="N79">
        <v>2</v>
      </c>
      <c r="O79">
        <v>4</v>
      </c>
      <c r="P79">
        <v>1</v>
      </c>
      <c r="Q79">
        <v>1</v>
      </c>
      <c r="R79">
        <v>0</v>
      </c>
      <c r="S79" t="s">
        <v>1437</v>
      </c>
      <c r="T79" t="s">
        <v>1438</v>
      </c>
      <c r="U79">
        <v>9</v>
      </c>
      <c r="V79">
        <v>3</v>
      </c>
      <c r="W79">
        <v>2</v>
      </c>
      <c r="X79">
        <v>0</v>
      </c>
      <c r="Y79">
        <v>4</v>
      </c>
      <c r="Z79">
        <v>0</v>
      </c>
      <c r="AA79">
        <v>1</v>
      </c>
      <c r="AB79">
        <v>1</v>
      </c>
      <c r="AC79">
        <v>2</v>
      </c>
      <c r="AD79">
        <v>2</v>
      </c>
      <c r="AE79">
        <v>24</v>
      </c>
      <c r="AF79">
        <v>12</v>
      </c>
      <c r="AG79">
        <v>7</v>
      </c>
      <c r="AH79">
        <v>7</v>
      </c>
      <c r="AI79">
        <v>17</v>
      </c>
      <c r="AJ79">
        <v>5</v>
      </c>
      <c r="AK79">
        <v>9</v>
      </c>
      <c r="AL79">
        <v>15</v>
      </c>
      <c r="AM79">
        <v>62</v>
      </c>
      <c r="AN79">
        <v>38</v>
      </c>
      <c r="AO79">
        <v>2.5499999999999998</v>
      </c>
      <c r="AP79">
        <v>1.39</v>
      </c>
      <c r="AQ79">
        <v>2.0699999999999998</v>
      </c>
      <c r="AR79">
        <v>43</v>
      </c>
      <c r="AS79">
        <v>79</v>
      </c>
      <c r="AT79">
        <v>29</v>
      </c>
      <c r="AU79">
        <v>15</v>
      </c>
      <c r="AV79">
        <v>0</v>
      </c>
      <c r="AW79">
        <v>22</v>
      </c>
      <c r="AX79">
        <v>58</v>
      </c>
      <c r="AY79">
        <v>36</v>
      </c>
      <c r="AZ79">
        <v>79</v>
      </c>
      <c r="BA79">
        <v>10.14</v>
      </c>
      <c r="BB79">
        <v>4.1500000000000004</v>
      </c>
      <c r="BC79">
        <v>2</v>
      </c>
      <c r="BD79">
        <v>3.4</v>
      </c>
      <c r="BE79">
        <v>3.6</v>
      </c>
      <c r="BF79">
        <v>2.3965141612200497E-2</v>
      </c>
      <c r="BG79">
        <v>0.47603485838779952</v>
      </c>
      <c r="BH79">
        <v>0.27015250544662306</v>
      </c>
      <c r="BI79">
        <v>0.25381263616557731</v>
      </c>
      <c r="BJ79">
        <v>0.48</v>
      </c>
      <c r="BK79">
        <v>1.36</v>
      </c>
      <c r="BL79">
        <v>2.0699999999999998</v>
      </c>
      <c r="BM79">
        <v>3.6</v>
      </c>
      <c r="BN79">
        <v>6.85</v>
      </c>
      <c r="BO79">
        <v>1.91</v>
      </c>
      <c r="BP79">
        <v>1.83</v>
      </c>
      <c r="BQ79" t="s">
        <v>729</v>
      </c>
      <c r="BR79">
        <v>2.5271929824561399</v>
      </c>
      <c r="BS79">
        <v>1.510877192982456</v>
      </c>
      <c r="BT79">
        <v>1.0163157894736841</v>
      </c>
      <c r="BU79">
        <v>0.67350877192982461</v>
      </c>
      <c r="BV79">
        <v>0.4442105263157895</v>
      </c>
      <c r="BW79">
        <v>12.80980392156863</v>
      </c>
      <c r="BX79">
        <v>9.6872549019607845</v>
      </c>
      <c r="BY79">
        <v>5.6491169610129957</v>
      </c>
      <c r="BZ79">
        <v>4.1379540153282237</v>
      </c>
      <c r="CA79">
        <v>7.1606869605556343</v>
      </c>
      <c r="CB79">
        <v>5.5493008866325608</v>
      </c>
      <c r="CC79">
        <v>12.9029029029029</v>
      </c>
      <c r="CD79">
        <v>13.75508842175509</v>
      </c>
      <c r="CE79">
        <v>1.5287356321839081</v>
      </c>
      <c r="CF79">
        <v>1.9664750957854411</v>
      </c>
      <c r="CG79">
        <v>8.8441890166028103E-2</v>
      </c>
      <c r="CH79">
        <v>0.13409961685823751</v>
      </c>
    </row>
    <row r="80" spans="1:86" x14ac:dyDescent="0.45">
      <c r="A80">
        <v>1636333560</v>
      </c>
      <c r="B80" t="s">
        <v>1474</v>
      </c>
      <c r="C80" t="s">
        <v>64</v>
      </c>
      <c r="D80" t="s">
        <v>65</v>
      </c>
      <c r="E80" t="s">
        <v>672</v>
      </c>
      <c r="F80" t="s">
        <v>688</v>
      </c>
      <c r="G80" t="s">
        <v>735</v>
      </c>
      <c r="H80">
        <v>17</v>
      </c>
      <c r="I80">
        <v>1.38</v>
      </c>
      <c r="J80">
        <v>1.63</v>
      </c>
      <c r="K80">
        <v>1.58</v>
      </c>
      <c r="L80">
        <v>1.25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U80">
        <v>12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21</v>
      </c>
      <c r="AF80">
        <v>7</v>
      </c>
      <c r="AG80">
        <v>4</v>
      </c>
      <c r="AH80">
        <v>2</v>
      </c>
      <c r="AI80">
        <v>17</v>
      </c>
      <c r="AJ80">
        <v>5</v>
      </c>
      <c r="AK80">
        <v>5</v>
      </c>
      <c r="AL80">
        <v>8</v>
      </c>
      <c r="AM80">
        <v>52</v>
      </c>
      <c r="AN80">
        <v>48</v>
      </c>
      <c r="AO80">
        <v>2.13</v>
      </c>
      <c r="AP80">
        <v>0.83</v>
      </c>
      <c r="AQ80">
        <v>2.19</v>
      </c>
      <c r="AR80">
        <v>63</v>
      </c>
      <c r="AS80">
        <v>69</v>
      </c>
      <c r="AT80">
        <v>44</v>
      </c>
      <c r="AU80">
        <v>26</v>
      </c>
      <c r="AV80">
        <v>0</v>
      </c>
      <c r="AW80">
        <v>19</v>
      </c>
      <c r="AX80">
        <v>57</v>
      </c>
      <c r="AY80">
        <v>51</v>
      </c>
      <c r="AZ80">
        <v>63</v>
      </c>
      <c r="BA80">
        <v>10.5</v>
      </c>
      <c r="BB80">
        <v>3.26</v>
      </c>
      <c r="BC80">
        <v>1.7</v>
      </c>
      <c r="BD80">
        <v>3.75</v>
      </c>
      <c r="BE80">
        <v>4.7</v>
      </c>
      <c r="BF80">
        <v>2.2555972743707464E-2</v>
      </c>
      <c r="BG80">
        <v>0.56567932137393961</v>
      </c>
      <c r="BH80">
        <v>0.2441106939229592</v>
      </c>
      <c r="BI80">
        <v>0.19020998470310105</v>
      </c>
      <c r="BJ80">
        <v>0.56000000000000005</v>
      </c>
      <c r="BK80">
        <v>1.25</v>
      </c>
      <c r="BL80">
        <v>1.85</v>
      </c>
      <c r="BM80">
        <v>3</v>
      </c>
      <c r="BN80">
        <v>5</v>
      </c>
      <c r="BO80">
        <v>1.8</v>
      </c>
      <c r="BP80">
        <v>2</v>
      </c>
      <c r="BQ80" t="s">
        <v>729</v>
      </c>
      <c r="BR80">
        <v>2.6892488954344627</v>
      </c>
      <c r="BS80">
        <v>1.7546812539448771</v>
      </c>
      <c r="BT80">
        <v>0.93456764148958549</v>
      </c>
      <c r="BU80">
        <v>0.77824531874605507</v>
      </c>
      <c r="BV80">
        <v>0.41237113402061848</v>
      </c>
      <c r="BW80">
        <v>13.77153558052435</v>
      </c>
      <c r="BX80">
        <v>9.0445692883895124</v>
      </c>
      <c r="BY80">
        <v>6.0821292775665396</v>
      </c>
      <c r="BZ80">
        <v>3.8201520912547529</v>
      </c>
      <c r="CA80">
        <v>7.6894063029578108</v>
      </c>
      <c r="CB80">
        <v>5.224417197134759</v>
      </c>
      <c r="CC80">
        <v>12.297605473204101</v>
      </c>
      <c r="CD80">
        <v>13.310908399847969</v>
      </c>
      <c r="CE80">
        <v>1.3713126843657819</v>
      </c>
      <c r="CF80">
        <v>1.9516961651917399</v>
      </c>
      <c r="CG80">
        <v>6.6002949852507375E-2</v>
      </c>
      <c r="CH80">
        <v>0.1297935103244838</v>
      </c>
    </row>
    <row r="81" spans="1:86" x14ac:dyDescent="0.45">
      <c r="A81">
        <v>1637456400</v>
      </c>
      <c r="B81" t="s">
        <v>1475</v>
      </c>
      <c r="C81" t="s">
        <v>64</v>
      </c>
      <c r="D81" t="s">
        <v>65</v>
      </c>
      <c r="E81" t="s">
        <v>672</v>
      </c>
      <c r="F81" t="s">
        <v>688</v>
      </c>
      <c r="G81" t="s">
        <v>678</v>
      </c>
      <c r="H81" t="s">
        <v>65</v>
      </c>
      <c r="I81">
        <v>1.41</v>
      </c>
      <c r="J81">
        <v>1.18</v>
      </c>
      <c r="K81">
        <v>1.35</v>
      </c>
      <c r="L81">
        <v>1.18</v>
      </c>
      <c r="M81">
        <v>2</v>
      </c>
      <c r="N81">
        <v>0</v>
      </c>
      <c r="O81">
        <v>2</v>
      </c>
      <c r="P81">
        <v>0</v>
      </c>
      <c r="Q81">
        <v>0</v>
      </c>
      <c r="R81">
        <v>0</v>
      </c>
      <c r="S81" t="s">
        <v>1476</v>
      </c>
      <c r="U81">
        <v>8</v>
      </c>
      <c r="V81">
        <v>2</v>
      </c>
      <c r="W81">
        <v>1</v>
      </c>
      <c r="X81">
        <v>0</v>
      </c>
      <c r="Y81">
        <v>3</v>
      </c>
      <c r="Z81">
        <v>0</v>
      </c>
      <c r="AA81">
        <v>0</v>
      </c>
      <c r="AB81">
        <v>1</v>
      </c>
      <c r="AC81">
        <v>2</v>
      </c>
      <c r="AD81">
        <v>1</v>
      </c>
      <c r="AE81">
        <v>22</v>
      </c>
      <c r="AF81">
        <v>9</v>
      </c>
      <c r="AG81">
        <v>8</v>
      </c>
      <c r="AH81">
        <v>3</v>
      </c>
      <c r="AI81">
        <v>14</v>
      </c>
      <c r="AJ81">
        <v>6</v>
      </c>
      <c r="AK81">
        <v>6</v>
      </c>
      <c r="AL81">
        <v>16</v>
      </c>
      <c r="AM81">
        <v>58</v>
      </c>
      <c r="AN81">
        <v>42</v>
      </c>
      <c r="AO81">
        <v>2.37</v>
      </c>
      <c r="AP81">
        <v>0.98</v>
      </c>
      <c r="AQ81">
        <v>2.38</v>
      </c>
      <c r="AR81">
        <v>59</v>
      </c>
      <c r="AS81">
        <v>74</v>
      </c>
      <c r="AT81">
        <v>44</v>
      </c>
      <c r="AU81">
        <v>21</v>
      </c>
      <c r="AV81">
        <v>9</v>
      </c>
      <c r="AW81">
        <v>21</v>
      </c>
      <c r="AX81">
        <v>62</v>
      </c>
      <c r="AY81">
        <v>44</v>
      </c>
      <c r="AZ81">
        <v>74</v>
      </c>
      <c r="BA81">
        <v>11.3</v>
      </c>
      <c r="BB81">
        <v>4.0599999999999996</v>
      </c>
      <c r="BC81">
        <v>1.78</v>
      </c>
      <c r="BD81">
        <v>3.65</v>
      </c>
      <c r="BE81">
        <v>4.0999999999999996</v>
      </c>
      <c r="BF81">
        <v>2.6557598191035019E-2</v>
      </c>
      <c r="BG81">
        <v>0.53524015461795382</v>
      </c>
      <c r="BH81">
        <v>0.247415004548691</v>
      </c>
      <c r="BI81">
        <v>0.21734484083335526</v>
      </c>
      <c r="BJ81">
        <v>0.54</v>
      </c>
      <c r="BK81">
        <v>1.36</v>
      </c>
      <c r="BL81">
        <v>2</v>
      </c>
      <c r="BM81">
        <v>3.75</v>
      </c>
      <c r="BN81">
        <v>7.25</v>
      </c>
      <c r="BO81">
        <v>2</v>
      </c>
      <c r="BP81">
        <v>1.73</v>
      </c>
      <c r="BQ81" t="s">
        <v>729</v>
      </c>
      <c r="BR81">
        <v>2.6359702267612941</v>
      </c>
      <c r="BS81">
        <v>1.684957590444867</v>
      </c>
      <c r="BT81">
        <v>0.95101263631642718</v>
      </c>
      <c r="BU81">
        <v>0.72650164445213783</v>
      </c>
      <c r="BV81">
        <v>0.42097974727367138</v>
      </c>
      <c r="BW81">
        <v>13.338806970509379</v>
      </c>
      <c r="BX81">
        <v>9.2530160857908843</v>
      </c>
      <c r="BY81">
        <v>5.9915081521739131</v>
      </c>
      <c r="BZ81">
        <v>3.9772418478260869</v>
      </c>
      <c r="CA81">
        <v>7.3472988183354664</v>
      </c>
      <c r="CB81">
        <v>5.2757742379647974</v>
      </c>
      <c r="CC81">
        <v>12.59428182437032</v>
      </c>
      <c r="CD81">
        <v>13.577944179714089</v>
      </c>
      <c r="CE81">
        <v>1.4276913099870301</v>
      </c>
      <c r="CF81">
        <v>1.940985732814527</v>
      </c>
      <c r="CG81">
        <v>8.0739299610894946E-2</v>
      </c>
      <c r="CH81">
        <v>0.12743190661478601</v>
      </c>
    </row>
    <row r="82" spans="1:86" x14ac:dyDescent="0.45">
      <c r="A82">
        <v>1637895900</v>
      </c>
      <c r="B82" t="s">
        <v>1488</v>
      </c>
      <c r="C82" t="s">
        <v>64</v>
      </c>
      <c r="D82" t="s">
        <v>65</v>
      </c>
      <c r="E82" t="s">
        <v>672</v>
      </c>
      <c r="F82" t="s">
        <v>661</v>
      </c>
      <c r="G82" t="s">
        <v>710</v>
      </c>
      <c r="H82" t="s">
        <v>65</v>
      </c>
      <c r="I82">
        <v>1.5</v>
      </c>
      <c r="J82">
        <v>1.65</v>
      </c>
      <c r="K82">
        <v>1.35</v>
      </c>
      <c r="L82">
        <v>1.74</v>
      </c>
      <c r="M82">
        <v>2</v>
      </c>
      <c r="N82">
        <v>1</v>
      </c>
      <c r="O82">
        <v>3</v>
      </c>
      <c r="P82">
        <v>2</v>
      </c>
      <c r="Q82">
        <v>2</v>
      </c>
      <c r="R82">
        <v>0</v>
      </c>
      <c r="S82" t="s">
        <v>148</v>
      </c>
      <c r="T82">
        <v>74</v>
      </c>
      <c r="U82">
        <v>4</v>
      </c>
      <c r="V82">
        <v>4</v>
      </c>
      <c r="W82">
        <v>2</v>
      </c>
      <c r="X82">
        <v>0</v>
      </c>
      <c r="Y82">
        <v>3</v>
      </c>
      <c r="Z82">
        <v>0</v>
      </c>
      <c r="AA82">
        <v>1</v>
      </c>
      <c r="AB82">
        <v>1</v>
      </c>
      <c r="AC82">
        <v>1</v>
      </c>
      <c r="AD82">
        <v>2</v>
      </c>
      <c r="AE82">
        <v>14</v>
      </c>
      <c r="AF82">
        <v>18</v>
      </c>
      <c r="AG82">
        <v>6</v>
      </c>
      <c r="AH82">
        <v>5</v>
      </c>
      <c r="AI82">
        <v>8</v>
      </c>
      <c r="AJ82">
        <v>13</v>
      </c>
      <c r="AK82">
        <v>16</v>
      </c>
      <c r="AL82">
        <v>15</v>
      </c>
      <c r="AM82">
        <v>36</v>
      </c>
      <c r="AN82">
        <v>64</v>
      </c>
      <c r="AO82">
        <v>1.46</v>
      </c>
      <c r="AP82">
        <v>1.75</v>
      </c>
      <c r="AQ82">
        <v>2.3199999999999998</v>
      </c>
      <c r="AR82">
        <v>54</v>
      </c>
      <c r="AS82">
        <v>83</v>
      </c>
      <c r="AT82">
        <v>46</v>
      </c>
      <c r="AU82">
        <v>12</v>
      </c>
      <c r="AV82">
        <v>3</v>
      </c>
      <c r="AW82">
        <v>18</v>
      </c>
      <c r="AX82">
        <v>63</v>
      </c>
      <c r="AY82">
        <v>51</v>
      </c>
      <c r="AZ82">
        <v>83</v>
      </c>
      <c r="BA82">
        <v>11.7</v>
      </c>
      <c r="BB82">
        <v>4.0599999999999996</v>
      </c>
      <c r="BC82">
        <v>2.39</v>
      </c>
      <c r="BD82">
        <v>3.17</v>
      </c>
      <c r="BE82">
        <v>2.97</v>
      </c>
      <c r="BF82">
        <v>2.3522597263517426E-2</v>
      </c>
      <c r="BG82">
        <v>0.39488744457748676</v>
      </c>
      <c r="BH82">
        <v>0.29193481598569393</v>
      </c>
      <c r="BI82">
        <v>0.31317773943681926</v>
      </c>
      <c r="BJ82">
        <v>0.4</v>
      </c>
      <c r="BK82">
        <v>1.4</v>
      </c>
      <c r="BL82">
        <v>2.08</v>
      </c>
      <c r="BM82">
        <v>3.75</v>
      </c>
      <c r="BN82">
        <v>7.25</v>
      </c>
      <c r="BO82">
        <v>1.8</v>
      </c>
      <c r="BP82">
        <v>1.91</v>
      </c>
      <c r="BQ82" t="s">
        <v>729</v>
      </c>
      <c r="BR82">
        <v>2.4956155335383219</v>
      </c>
      <c r="BS82">
        <v>1.344038264434575</v>
      </c>
      <c r="BT82">
        <v>1.1515772691037469</v>
      </c>
      <c r="BU82">
        <v>0.59936225942375587</v>
      </c>
      <c r="BV82">
        <v>0.50723152260562576</v>
      </c>
      <c r="BW82">
        <v>11.99278846153846</v>
      </c>
      <c r="BX82">
        <v>10.0277534965035</v>
      </c>
      <c r="BY82">
        <v>5.2857459543338514</v>
      </c>
      <c r="BZ82">
        <v>4.4067834183107957</v>
      </c>
      <c r="CA82">
        <v>6.7070425072046085</v>
      </c>
      <c r="CB82">
        <v>5.6209700781927046</v>
      </c>
      <c r="CC82">
        <v>13.04463690872752</v>
      </c>
      <c r="CD82">
        <v>13.49811236953142</v>
      </c>
      <c r="CE82">
        <v>1.5836526181353769</v>
      </c>
      <c r="CF82">
        <v>1.8744146445295871</v>
      </c>
      <c r="CG82">
        <v>8.5994040017028525E-2</v>
      </c>
      <c r="CH82">
        <v>0.13452532992762881</v>
      </c>
    </row>
    <row r="83" spans="1:86" x14ac:dyDescent="0.45">
      <c r="A83">
        <v>1595728800</v>
      </c>
      <c r="B83" t="s">
        <v>670</v>
      </c>
      <c r="C83" t="s">
        <v>64</v>
      </c>
      <c r="D83" t="s">
        <v>65</v>
      </c>
      <c r="E83" t="s">
        <v>671</v>
      </c>
      <c r="F83" t="s">
        <v>672</v>
      </c>
      <c r="G83" t="s">
        <v>673</v>
      </c>
      <c r="H83">
        <v>1</v>
      </c>
      <c r="I83">
        <v>0</v>
      </c>
      <c r="J83">
        <v>0</v>
      </c>
      <c r="K83">
        <v>2.1800000000000002</v>
      </c>
      <c r="L83">
        <v>0.8</v>
      </c>
      <c r="M83">
        <v>2</v>
      </c>
      <c r="N83">
        <v>0</v>
      </c>
      <c r="O83">
        <v>2</v>
      </c>
      <c r="P83">
        <v>1</v>
      </c>
      <c r="Q83">
        <v>1</v>
      </c>
      <c r="R83">
        <v>0</v>
      </c>
      <c r="S83" t="s">
        <v>674</v>
      </c>
      <c r="U83">
        <v>10</v>
      </c>
      <c r="V83">
        <v>4</v>
      </c>
      <c r="W83">
        <v>1</v>
      </c>
      <c r="X83">
        <v>1</v>
      </c>
      <c r="Y83">
        <v>2</v>
      </c>
      <c r="Z83">
        <v>1</v>
      </c>
      <c r="AA83">
        <v>0</v>
      </c>
      <c r="AB83">
        <v>2</v>
      </c>
      <c r="AC83">
        <v>2</v>
      </c>
      <c r="AD83">
        <v>1</v>
      </c>
      <c r="AE83">
        <v>18</v>
      </c>
      <c r="AF83">
        <v>7</v>
      </c>
      <c r="AG83">
        <v>4</v>
      </c>
      <c r="AH83">
        <v>0</v>
      </c>
      <c r="AI83">
        <v>14</v>
      </c>
      <c r="AJ83">
        <v>7</v>
      </c>
      <c r="AK83">
        <v>15</v>
      </c>
      <c r="AL83">
        <v>5</v>
      </c>
      <c r="AM83">
        <v>67</v>
      </c>
      <c r="AN83">
        <v>33</v>
      </c>
      <c r="AO83">
        <v>1.79</v>
      </c>
      <c r="AP83">
        <v>0.64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1.83</v>
      </c>
      <c r="BD83">
        <v>3.7</v>
      </c>
      <c r="BE83">
        <v>3.95</v>
      </c>
      <c r="BF83">
        <v>2.329430488799648E-2</v>
      </c>
      <c r="BG83">
        <v>0.52315378254369749</v>
      </c>
      <c r="BH83">
        <v>0.24697596538227376</v>
      </c>
      <c r="BI83">
        <v>0.22987025207402881</v>
      </c>
      <c r="BJ83">
        <v>0.52</v>
      </c>
      <c r="BK83">
        <v>1.21</v>
      </c>
      <c r="BL83">
        <v>1.67</v>
      </c>
      <c r="BM83">
        <v>2.7</v>
      </c>
      <c r="BN83">
        <v>4.9000000000000004</v>
      </c>
      <c r="BO83">
        <v>1.62</v>
      </c>
      <c r="BP83">
        <v>2.2000000000000002</v>
      </c>
      <c r="BQ83" t="s">
        <v>675</v>
      </c>
      <c r="BR83">
        <v>2.5967403582378576</v>
      </c>
      <c r="BS83">
        <v>1.625948039373891</v>
      </c>
      <c r="BT83">
        <v>0.97079231886396644</v>
      </c>
      <c r="BU83">
        <v>0.71433182698515174</v>
      </c>
      <c r="BV83">
        <v>0.43011620400258233</v>
      </c>
      <c r="BW83">
        <v>13.39951055368614</v>
      </c>
      <c r="BX83">
        <v>9.4252064851636579</v>
      </c>
      <c r="BY83">
        <v>5.7628422023992618</v>
      </c>
      <c r="BZ83">
        <v>3.9375576745616732</v>
      </c>
      <c r="CA83">
        <v>7.636668351286878</v>
      </c>
      <c r="CB83">
        <v>5.4876488106019847</v>
      </c>
      <c r="CC83">
        <v>12.460420531849101</v>
      </c>
      <c r="CD83">
        <v>13.44897959183673</v>
      </c>
      <c r="CE83">
        <v>1.462202380952381</v>
      </c>
      <c r="CF83">
        <v>2.01547619047619</v>
      </c>
      <c r="CG83">
        <v>7.7380952380952384E-2</v>
      </c>
      <c r="CH83">
        <v>0.13754093480202439</v>
      </c>
    </row>
    <row r="84" spans="1:86" x14ac:dyDescent="0.45">
      <c r="A84">
        <v>1596931560</v>
      </c>
      <c r="B84" t="s">
        <v>742</v>
      </c>
      <c r="C84" t="s">
        <v>64</v>
      </c>
      <c r="D84" t="s">
        <v>65</v>
      </c>
      <c r="E84" t="s">
        <v>704</v>
      </c>
      <c r="F84" t="s">
        <v>672</v>
      </c>
      <c r="G84" t="s">
        <v>743</v>
      </c>
      <c r="H84">
        <v>3</v>
      </c>
      <c r="I84">
        <v>3</v>
      </c>
      <c r="J84">
        <v>0</v>
      </c>
      <c r="K84">
        <v>1.79</v>
      </c>
      <c r="L84">
        <v>0.8</v>
      </c>
      <c r="M84">
        <v>2</v>
      </c>
      <c r="N84">
        <v>2</v>
      </c>
      <c r="O84">
        <v>4</v>
      </c>
      <c r="P84">
        <v>2</v>
      </c>
      <c r="Q84">
        <v>1</v>
      </c>
      <c r="R84">
        <v>1</v>
      </c>
      <c r="S84" t="s">
        <v>744</v>
      </c>
      <c r="T84" t="s">
        <v>745</v>
      </c>
      <c r="U84">
        <v>15</v>
      </c>
      <c r="V84">
        <v>4</v>
      </c>
      <c r="W84">
        <v>2</v>
      </c>
      <c r="X84">
        <v>0</v>
      </c>
      <c r="Y84">
        <v>0</v>
      </c>
      <c r="Z84">
        <v>0</v>
      </c>
      <c r="AA84">
        <v>1</v>
      </c>
      <c r="AB84">
        <v>1</v>
      </c>
      <c r="AC84">
        <v>0</v>
      </c>
      <c r="AD84">
        <v>0</v>
      </c>
      <c r="AE84">
        <v>28</v>
      </c>
      <c r="AF84">
        <v>15</v>
      </c>
      <c r="AG84">
        <v>11</v>
      </c>
      <c r="AH84">
        <v>8</v>
      </c>
      <c r="AI84">
        <v>17</v>
      </c>
      <c r="AJ84">
        <v>7</v>
      </c>
      <c r="AK84">
        <v>13</v>
      </c>
      <c r="AL84">
        <v>15</v>
      </c>
      <c r="AM84">
        <v>55</v>
      </c>
      <c r="AN84">
        <v>45</v>
      </c>
      <c r="AO84">
        <v>2.99</v>
      </c>
      <c r="AP84">
        <v>1.79</v>
      </c>
      <c r="AQ84">
        <v>3</v>
      </c>
      <c r="AR84">
        <v>50</v>
      </c>
      <c r="AS84">
        <v>100</v>
      </c>
      <c r="AT84">
        <v>50</v>
      </c>
      <c r="AU84">
        <v>50</v>
      </c>
      <c r="AV84">
        <v>0</v>
      </c>
      <c r="AW84">
        <v>50</v>
      </c>
      <c r="AX84">
        <v>100</v>
      </c>
      <c r="AY84">
        <v>50</v>
      </c>
      <c r="AZ84">
        <v>100</v>
      </c>
      <c r="BA84">
        <v>6</v>
      </c>
      <c r="BB84">
        <v>8</v>
      </c>
      <c r="BC84">
        <v>1.74</v>
      </c>
      <c r="BD84">
        <v>3.7</v>
      </c>
      <c r="BE84">
        <v>4.3</v>
      </c>
      <c r="BF84">
        <v>2.5847017827771584E-2</v>
      </c>
      <c r="BG84">
        <v>0.54886562585038934</v>
      </c>
      <c r="BH84">
        <v>0.24442325244249866</v>
      </c>
      <c r="BI84">
        <v>0.20671112170711214</v>
      </c>
      <c r="BJ84">
        <v>0.54</v>
      </c>
      <c r="BK84">
        <v>1.21</v>
      </c>
      <c r="BL84">
        <v>1.67</v>
      </c>
      <c r="BM84">
        <v>2.7</v>
      </c>
      <c r="BN84">
        <v>4.9000000000000004</v>
      </c>
      <c r="BO84">
        <v>1.62</v>
      </c>
      <c r="BP84">
        <v>2.15</v>
      </c>
      <c r="BQ84" t="s">
        <v>708</v>
      </c>
      <c r="BR84">
        <v>2.6359702267612941</v>
      </c>
      <c r="BS84">
        <v>1.684957590444867</v>
      </c>
      <c r="BT84">
        <v>0.95101263631642718</v>
      </c>
      <c r="BU84">
        <v>0.72650164445213783</v>
      </c>
      <c r="BV84">
        <v>0.42097974727367138</v>
      </c>
      <c r="BW84">
        <v>13.338806970509379</v>
      </c>
      <c r="BX84">
        <v>9.2530160857908843</v>
      </c>
      <c r="BY84">
        <v>5.9915081521739131</v>
      </c>
      <c r="BZ84">
        <v>3.9772418478260869</v>
      </c>
      <c r="CA84">
        <v>7.3472988183354664</v>
      </c>
      <c r="CB84">
        <v>5.2757742379647974</v>
      </c>
      <c r="CC84">
        <v>12.59428182437032</v>
      </c>
      <c r="CD84">
        <v>13.577944179714089</v>
      </c>
      <c r="CE84">
        <v>1.4276913099870301</v>
      </c>
      <c r="CF84">
        <v>1.940985732814527</v>
      </c>
      <c r="CG84">
        <v>8.0739299610894946E-2</v>
      </c>
      <c r="CH84">
        <v>0.12743190661478601</v>
      </c>
    </row>
    <row r="85" spans="1:86" x14ac:dyDescent="0.45">
      <c r="A85">
        <v>1597370400</v>
      </c>
      <c r="B85" t="s">
        <v>762</v>
      </c>
      <c r="C85" t="s">
        <v>64</v>
      </c>
      <c r="D85" t="s">
        <v>65</v>
      </c>
      <c r="E85" t="s">
        <v>694</v>
      </c>
      <c r="F85" t="s">
        <v>672</v>
      </c>
      <c r="G85" t="s">
        <v>673</v>
      </c>
      <c r="H85">
        <v>4</v>
      </c>
      <c r="I85">
        <v>3</v>
      </c>
      <c r="J85">
        <v>0.5</v>
      </c>
      <c r="K85">
        <v>2.37</v>
      </c>
      <c r="L85">
        <v>0.8</v>
      </c>
      <c r="M85">
        <v>3</v>
      </c>
      <c r="N85">
        <v>1</v>
      </c>
      <c r="O85">
        <v>4</v>
      </c>
      <c r="P85">
        <v>3</v>
      </c>
      <c r="Q85">
        <v>3</v>
      </c>
      <c r="R85">
        <v>0</v>
      </c>
      <c r="S85" t="s">
        <v>763</v>
      </c>
      <c r="T85">
        <v>67</v>
      </c>
      <c r="U85">
        <v>4</v>
      </c>
      <c r="V85">
        <v>3</v>
      </c>
      <c r="W85">
        <v>3</v>
      </c>
      <c r="X85">
        <v>0</v>
      </c>
      <c r="Y85">
        <v>1</v>
      </c>
      <c r="Z85">
        <v>0</v>
      </c>
      <c r="AA85">
        <v>1</v>
      </c>
      <c r="AB85">
        <v>2</v>
      </c>
      <c r="AC85">
        <v>1</v>
      </c>
      <c r="AD85">
        <v>0</v>
      </c>
      <c r="AE85">
        <v>17</v>
      </c>
      <c r="AF85">
        <v>15</v>
      </c>
      <c r="AG85">
        <v>8</v>
      </c>
      <c r="AH85">
        <v>5</v>
      </c>
      <c r="AI85">
        <v>9</v>
      </c>
      <c r="AJ85">
        <v>10</v>
      </c>
      <c r="AK85">
        <v>18</v>
      </c>
      <c r="AL85">
        <v>14</v>
      </c>
      <c r="AM85">
        <v>54</v>
      </c>
      <c r="AN85">
        <v>46</v>
      </c>
      <c r="AO85">
        <v>1.94</v>
      </c>
      <c r="AP85">
        <v>1.65</v>
      </c>
      <c r="AQ85">
        <v>3.5</v>
      </c>
      <c r="AR85">
        <v>25</v>
      </c>
      <c r="AS85">
        <v>100</v>
      </c>
      <c r="AT85">
        <v>75</v>
      </c>
      <c r="AU85">
        <v>75</v>
      </c>
      <c r="AV85">
        <v>0</v>
      </c>
      <c r="AW85">
        <v>25</v>
      </c>
      <c r="AX85">
        <v>100</v>
      </c>
      <c r="AY85">
        <v>75</v>
      </c>
      <c r="AZ85">
        <v>100</v>
      </c>
      <c r="BA85">
        <v>7</v>
      </c>
      <c r="BB85">
        <v>3</v>
      </c>
      <c r="BC85">
        <v>2</v>
      </c>
      <c r="BD85">
        <v>3.55</v>
      </c>
      <c r="BE85">
        <v>3.35</v>
      </c>
      <c r="BF85">
        <v>2.6732534510545875E-2</v>
      </c>
      <c r="BG85">
        <v>0.47326746548945414</v>
      </c>
      <c r="BH85">
        <v>0.25495760633452458</v>
      </c>
      <c r="BI85">
        <v>0.27177492817602128</v>
      </c>
      <c r="BJ85">
        <v>0.48</v>
      </c>
      <c r="BK85">
        <v>1.2</v>
      </c>
      <c r="BL85">
        <v>1.65</v>
      </c>
      <c r="BM85">
        <v>2.6</v>
      </c>
      <c r="BN85">
        <v>4.7</v>
      </c>
      <c r="BO85">
        <v>1.54</v>
      </c>
      <c r="BP85">
        <v>2.35</v>
      </c>
      <c r="BQ85" t="s">
        <v>675</v>
      </c>
      <c r="BR85">
        <v>2.5271929824561399</v>
      </c>
      <c r="BS85">
        <v>1.510877192982456</v>
      </c>
      <c r="BT85">
        <v>1.0163157894736841</v>
      </c>
      <c r="BU85">
        <v>0.67350877192982461</v>
      </c>
      <c r="BV85">
        <v>0.4442105263157895</v>
      </c>
      <c r="BW85">
        <v>12.80980392156863</v>
      </c>
      <c r="BX85">
        <v>9.6872549019607845</v>
      </c>
      <c r="BY85">
        <v>5.6491169610129957</v>
      </c>
      <c r="BZ85">
        <v>4.1379540153282237</v>
      </c>
      <c r="CA85">
        <v>7.1606869605556343</v>
      </c>
      <c r="CB85">
        <v>5.5493008866325608</v>
      </c>
      <c r="CC85">
        <v>12.9029029029029</v>
      </c>
      <c r="CD85">
        <v>13.75508842175509</v>
      </c>
      <c r="CE85">
        <v>1.5287356321839081</v>
      </c>
      <c r="CF85">
        <v>1.9664750957854411</v>
      </c>
      <c r="CG85">
        <v>8.8441890166028103E-2</v>
      </c>
      <c r="CH85">
        <v>0.13409961685823751</v>
      </c>
    </row>
    <row r="86" spans="1:86" x14ac:dyDescent="0.45">
      <c r="A86">
        <v>1598056200</v>
      </c>
      <c r="B86" t="s">
        <v>779</v>
      </c>
      <c r="C86" t="s">
        <v>64</v>
      </c>
      <c r="D86" t="s">
        <v>65</v>
      </c>
      <c r="E86" t="s">
        <v>660</v>
      </c>
      <c r="F86" t="s">
        <v>672</v>
      </c>
      <c r="G86" t="s">
        <v>717</v>
      </c>
      <c r="H86">
        <v>6</v>
      </c>
      <c r="I86">
        <v>1.33</v>
      </c>
      <c r="J86">
        <v>0.33</v>
      </c>
      <c r="K86">
        <v>1.29</v>
      </c>
      <c r="L86">
        <v>0.8</v>
      </c>
      <c r="M86">
        <v>2</v>
      </c>
      <c r="N86">
        <v>1</v>
      </c>
      <c r="O86">
        <v>3</v>
      </c>
      <c r="P86">
        <v>1</v>
      </c>
      <c r="Q86">
        <v>0</v>
      </c>
      <c r="R86">
        <v>1</v>
      </c>
      <c r="S86" t="s">
        <v>780</v>
      </c>
      <c r="T86">
        <v>35</v>
      </c>
      <c r="U86">
        <v>5</v>
      </c>
      <c r="V86">
        <v>5</v>
      </c>
      <c r="W86">
        <v>3</v>
      </c>
      <c r="X86">
        <v>0</v>
      </c>
      <c r="Y86">
        <v>0</v>
      </c>
      <c r="Z86">
        <v>0</v>
      </c>
      <c r="AA86">
        <v>1</v>
      </c>
      <c r="AB86">
        <v>2</v>
      </c>
      <c r="AC86">
        <v>0</v>
      </c>
      <c r="AD86">
        <v>0</v>
      </c>
      <c r="AE86">
        <v>16</v>
      </c>
      <c r="AF86">
        <v>13</v>
      </c>
      <c r="AG86">
        <v>6</v>
      </c>
      <c r="AH86">
        <v>4</v>
      </c>
      <c r="AI86">
        <v>10</v>
      </c>
      <c r="AJ86">
        <v>9</v>
      </c>
      <c r="AK86">
        <v>16</v>
      </c>
      <c r="AL86">
        <v>19</v>
      </c>
      <c r="AM86">
        <v>54</v>
      </c>
      <c r="AN86">
        <v>46</v>
      </c>
      <c r="AO86">
        <v>1.69</v>
      </c>
      <c r="AP86">
        <v>1.45</v>
      </c>
      <c r="AQ86">
        <v>2.67</v>
      </c>
      <c r="AR86">
        <v>50</v>
      </c>
      <c r="AS86">
        <v>84</v>
      </c>
      <c r="AT86">
        <v>50</v>
      </c>
      <c r="AU86">
        <v>34</v>
      </c>
      <c r="AV86">
        <v>0</v>
      </c>
      <c r="AW86">
        <v>50</v>
      </c>
      <c r="AX86">
        <v>100</v>
      </c>
      <c r="AY86">
        <v>17</v>
      </c>
      <c r="AZ86">
        <v>84</v>
      </c>
      <c r="BA86">
        <v>8.67</v>
      </c>
      <c r="BB86">
        <v>5.34</v>
      </c>
      <c r="BC86">
        <v>2.8</v>
      </c>
      <c r="BD86">
        <v>3.3</v>
      </c>
      <c r="BE86">
        <v>2.4</v>
      </c>
      <c r="BF86">
        <v>2.5613275613275643E-2</v>
      </c>
      <c r="BG86">
        <v>0.33152958152958151</v>
      </c>
      <c r="BH86">
        <v>0.2774170274170274</v>
      </c>
      <c r="BI86">
        <v>0.39105339105339104</v>
      </c>
      <c r="BJ86">
        <v>0.34</v>
      </c>
      <c r="BK86">
        <v>1.25</v>
      </c>
      <c r="BL86">
        <v>1.8</v>
      </c>
      <c r="BM86">
        <v>3.05</v>
      </c>
      <c r="BN86">
        <v>5.7</v>
      </c>
      <c r="BO86">
        <v>1.65</v>
      </c>
      <c r="BP86">
        <v>2.15</v>
      </c>
      <c r="BQ86" t="s">
        <v>664</v>
      </c>
      <c r="BR86">
        <v>2.5229727551184897</v>
      </c>
      <c r="BS86">
        <v>1.228921489601805</v>
      </c>
      <c r="BT86">
        <v>1.2940512655166849</v>
      </c>
      <c r="BU86">
        <v>0.53240890035472432</v>
      </c>
      <c r="BV86">
        <v>0.56514027732989358</v>
      </c>
      <c r="BW86">
        <v>11.417888124439131</v>
      </c>
      <c r="BX86">
        <v>10.76308704756207</v>
      </c>
      <c r="BY86">
        <v>4.8317672021824798</v>
      </c>
      <c r="BZ86">
        <v>4.6698999696877843</v>
      </c>
      <c r="CA86">
        <v>6.5861209222566508</v>
      </c>
      <c r="CB86">
        <v>6.093187077874286</v>
      </c>
      <c r="CC86">
        <v>12.685679611650491</v>
      </c>
      <c r="CD86">
        <v>13.02639563106796</v>
      </c>
      <c r="CE86">
        <v>1.6481211768132831</v>
      </c>
      <c r="CF86">
        <v>1.8572676958928049</v>
      </c>
      <c r="CG86">
        <v>9.641712787649287E-2</v>
      </c>
      <c r="CH86">
        <v>0.11302068161957469</v>
      </c>
    </row>
    <row r="87" spans="1:86" x14ac:dyDescent="0.45">
      <c r="A87">
        <v>1599273000</v>
      </c>
      <c r="B87" t="s">
        <v>818</v>
      </c>
      <c r="C87" t="s">
        <v>64</v>
      </c>
      <c r="D87" t="s">
        <v>65</v>
      </c>
      <c r="E87" t="s">
        <v>689</v>
      </c>
      <c r="F87" t="s">
        <v>672</v>
      </c>
      <c r="G87" t="s">
        <v>743</v>
      </c>
      <c r="H87">
        <v>8</v>
      </c>
      <c r="I87">
        <v>1.33</v>
      </c>
      <c r="J87">
        <v>0.25</v>
      </c>
      <c r="K87">
        <v>1.41</v>
      </c>
      <c r="L87">
        <v>0.8</v>
      </c>
      <c r="M87">
        <v>1</v>
      </c>
      <c r="N87">
        <v>1</v>
      </c>
      <c r="O87">
        <v>2</v>
      </c>
      <c r="P87">
        <v>0</v>
      </c>
      <c r="Q87">
        <v>0</v>
      </c>
      <c r="R87">
        <v>0</v>
      </c>
      <c r="S87">
        <v>68</v>
      </c>
      <c r="T87">
        <v>82</v>
      </c>
      <c r="U87">
        <v>5</v>
      </c>
      <c r="V87">
        <v>2</v>
      </c>
      <c r="W87">
        <v>2</v>
      </c>
      <c r="X87">
        <v>0</v>
      </c>
      <c r="Y87">
        <v>2</v>
      </c>
      <c r="Z87">
        <v>0</v>
      </c>
      <c r="AA87">
        <v>1</v>
      </c>
      <c r="AB87">
        <v>1</v>
      </c>
      <c r="AC87">
        <v>1</v>
      </c>
      <c r="AD87">
        <v>1</v>
      </c>
      <c r="AE87">
        <v>6</v>
      </c>
      <c r="AF87">
        <v>10</v>
      </c>
      <c r="AG87">
        <v>3</v>
      </c>
      <c r="AH87">
        <v>3</v>
      </c>
      <c r="AI87">
        <v>3</v>
      </c>
      <c r="AJ87">
        <v>7</v>
      </c>
      <c r="AK87">
        <v>17</v>
      </c>
      <c r="AL87">
        <v>21</v>
      </c>
      <c r="AM87">
        <v>52</v>
      </c>
      <c r="AN87">
        <v>48</v>
      </c>
      <c r="AO87">
        <v>0.89</v>
      </c>
      <c r="AP87">
        <v>1.2</v>
      </c>
      <c r="AQ87">
        <v>2.13</v>
      </c>
      <c r="AR87">
        <v>38</v>
      </c>
      <c r="AS87">
        <v>67</v>
      </c>
      <c r="AT87">
        <v>38</v>
      </c>
      <c r="AU87">
        <v>25</v>
      </c>
      <c r="AV87">
        <v>0</v>
      </c>
      <c r="AW87">
        <v>25</v>
      </c>
      <c r="AX87">
        <v>50</v>
      </c>
      <c r="AY87">
        <v>42</v>
      </c>
      <c r="AZ87">
        <v>84</v>
      </c>
      <c r="BA87">
        <v>8.67</v>
      </c>
      <c r="BB87">
        <v>3.92</v>
      </c>
      <c r="BC87">
        <v>2.85</v>
      </c>
      <c r="BD87">
        <v>3.35</v>
      </c>
      <c r="BE87">
        <v>2.35</v>
      </c>
      <c r="BF87">
        <v>2.4972190187546744E-2</v>
      </c>
      <c r="BG87">
        <v>0.32590500279490936</v>
      </c>
      <c r="BH87">
        <v>0.27353527249902038</v>
      </c>
      <c r="BI87">
        <v>0.40055972470607026</v>
      </c>
      <c r="BJ87">
        <v>0.32</v>
      </c>
      <c r="BK87">
        <v>1.25</v>
      </c>
      <c r="BL87">
        <v>1.8</v>
      </c>
      <c r="BM87">
        <v>3</v>
      </c>
      <c r="BN87">
        <v>5.6</v>
      </c>
      <c r="BO87">
        <v>1.65</v>
      </c>
      <c r="BP87">
        <v>2.15</v>
      </c>
      <c r="BQ87" t="s">
        <v>713</v>
      </c>
      <c r="BR87">
        <v>2.5313454284174597</v>
      </c>
      <c r="BS87">
        <v>1.210167055864918</v>
      </c>
      <c r="BT87">
        <v>1.3211783725525419</v>
      </c>
      <c r="BU87">
        <v>0.53135669362084459</v>
      </c>
      <c r="BV87">
        <v>0.55633423180592989</v>
      </c>
      <c r="BW87">
        <v>11.21109010712035</v>
      </c>
      <c r="BX87">
        <v>11.01700787401575</v>
      </c>
      <c r="BY87">
        <v>4.6792332268370611</v>
      </c>
      <c r="BZ87">
        <v>4.7080804854679013</v>
      </c>
      <c r="CA87">
        <v>6.5318568802832893</v>
      </c>
      <c r="CB87">
        <v>6.3089273885478487</v>
      </c>
      <c r="CC87">
        <v>12.72547770700637</v>
      </c>
      <c r="CD87">
        <v>13.06847133757962</v>
      </c>
      <c r="CE87">
        <v>1.6902356902356901</v>
      </c>
      <c r="CF87">
        <v>1.8050198959289869</v>
      </c>
      <c r="CG87">
        <v>0.105907560453015</v>
      </c>
      <c r="CH87">
        <v>0.1141720232629324</v>
      </c>
    </row>
    <row r="88" spans="1:86" x14ac:dyDescent="0.45">
      <c r="A88">
        <v>1599955200</v>
      </c>
      <c r="B88" t="s">
        <v>840</v>
      </c>
      <c r="C88" t="s">
        <v>64</v>
      </c>
      <c r="D88" t="s">
        <v>65</v>
      </c>
      <c r="E88" t="s">
        <v>661</v>
      </c>
      <c r="F88" t="s">
        <v>672</v>
      </c>
      <c r="G88" t="s">
        <v>678</v>
      </c>
      <c r="H88">
        <v>10</v>
      </c>
      <c r="I88">
        <v>1.25</v>
      </c>
      <c r="J88">
        <v>0.4</v>
      </c>
      <c r="K88">
        <v>1.53</v>
      </c>
      <c r="L88">
        <v>0.8</v>
      </c>
      <c r="M88">
        <v>2</v>
      </c>
      <c r="N88">
        <v>0</v>
      </c>
      <c r="O88">
        <v>2</v>
      </c>
      <c r="P88">
        <v>1</v>
      </c>
      <c r="Q88">
        <v>1</v>
      </c>
      <c r="R88">
        <v>0</v>
      </c>
      <c r="S88" t="s">
        <v>841</v>
      </c>
      <c r="U88">
        <v>7</v>
      </c>
      <c r="V88">
        <v>8</v>
      </c>
      <c r="W88">
        <v>2</v>
      </c>
      <c r="X88">
        <v>0</v>
      </c>
      <c r="Y88">
        <v>3</v>
      </c>
      <c r="Z88">
        <v>0</v>
      </c>
      <c r="AA88">
        <v>0</v>
      </c>
      <c r="AB88">
        <v>2</v>
      </c>
      <c r="AC88">
        <v>0</v>
      </c>
      <c r="AD88">
        <v>3</v>
      </c>
      <c r="AE88">
        <v>16</v>
      </c>
      <c r="AF88">
        <v>11</v>
      </c>
      <c r="AG88">
        <v>9</v>
      </c>
      <c r="AH88">
        <v>4</v>
      </c>
      <c r="AI88">
        <v>7</v>
      </c>
      <c r="AJ88">
        <v>7</v>
      </c>
      <c r="AK88">
        <v>15</v>
      </c>
      <c r="AL88">
        <v>13</v>
      </c>
      <c r="AM88">
        <v>52</v>
      </c>
      <c r="AN88">
        <v>48</v>
      </c>
      <c r="AO88">
        <v>1.8</v>
      </c>
      <c r="AP88">
        <v>1.43</v>
      </c>
      <c r="AQ88">
        <v>2.88</v>
      </c>
      <c r="AR88">
        <v>90</v>
      </c>
      <c r="AS88">
        <v>100</v>
      </c>
      <c r="AT88">
        <v>55</v>
      </c>
      <c r="AU88">
        <v>33</v>
      </c>
      <c r="AV88">
        <v>0</v>
      </c>
      <c r="AW88">
        <v>33</v>
      </c>
      <c r="AX88">
        <v>65</v>
      </c>
      <c r="AY88">
        <v>68</v>
      </c>
      <c r="AZ88">
        <v>100</v>
      </c>
      <c r="BA88">
        <v>8.6</v>
      </c>
      <c r="BB88">
        <v>3.9</v>
      </c>
      <c r="BC88">
        <v>2</v>
      </c>
      <c r="BD88">
        <v>3.35</v>
      </c>
      <c r="BE88">
        <v>3.6</v>
      </c>
      <c r="BF88">
        <v>2.5428413488114938E-2</v>
      </c>
      <c r="BG88">
        <v>0.47457158651188508</v>
      </c>
      <c r="BH88">
        <v>0.27307904919845222</v>
      </c>
      <c r="BI88">
        <v>0.25234936428966287</v>
      </c>
      <c r="BJ88">
        <v>0.48</v>
      </c>
      <c r="BK88">
        <v>1.28</v>
      </c>
      <c r="BL88">
        <v>1.91</v>
      </c>
      <c r="BM88">
        <v>3.25</v>
      </c>
      <c r="BN88">
        <v>6.25</v>
      </c>
      <c r="BO88">
        <v>1.71</v>
      </c>
      <c r="BP88">
        <v>2</v>
      </c>
      <c r="BQ88" t="s">
        <v>715</v>
      </c>
      <c r="BR88">
        <v>2.5271929824561399</v>
      </c>
      <c r="BS88">
        <v>1.510877192982456</v>
      </c>
      <c r="BT88">
        <v>1.0163157894736841</v>
      </c>
      <c r="BU88">
        <v>0.67350877192982461</v>
      </c>
      <c r="BV88">
        <v>0.4442105263157895</v>
      </c>
      <c r="BW88">
        <v>12.80980392156863</v>
      </c>
      <c r="BX88">
        <v>9.6872549019607845</v>
      </c>
      <c r="BY88">
        <v>5.6491169610129957</v>
      </c>
      <c r="BZ88">
        <v>4.1379540153282237</v>
      </c>
      <c r="CA88">
        <v>7.1606869605556343</v>
      </c>
      <c r="CB88">
        <v>5.5493008866325608</v>
      </c>
      <c r="CC88">
        <v>12.9029029029029</v>
      </c>
      <c r="CD88">
        <v>13.75508842175509</v>
      </c>
      <c r="CE88">
        <v>1.5287356321839081</v>
      </c>
      <c r="CF88">
        <v>1.9664750957854411</v>
      </c>
      <c r="CG88">
        <v>8.8441890166028103E-2</v>
      </c>
      <c r="CH88">
        <v>0.13409961685823751</v>
      </c>
    </row>
    <row r="89" spans="1:86" x14ac:dyDescent="0.45">
      <c r="A89">
        <v>1600621200</v>
      </c>
      <c r="B89" t="s">
        <v>859</v>
      </c>
      <c r="C89" t="s">
        <v>64</v>
      </c>
      <c r="D89" t="s">
        <v>65</v>
      </c>
      <c r="E89" t="s">
        <v>705</v>
      </c>
      <c r="F89" t="s">
        <v>672</v>
      </c>
      <c r="G89" t="s">
        <v>717</v>
      </c>
      <c r="H89">
        <v>11</v>
      </c>
      <c r="I89">
        <v>2.25</v>
      </c>
      <c r="J89">
        <v>0.33</v>
      </c>
      <c r="K89">
        <v>2</v>
      </c>
      <c r="L89">
        <v>0.8</v>
      </c>
      <c r="M89">
        <v>1</v>
      </c>
      <c r="N89">
        <v>2</v>
      </c>
      <c r="O89">
        <v>3</v>
      </c>
      <c r="P89">
        <v>1</v>
      </c>
      <c r="Q89">
        <v>0</v>
      </c>
      <c r="R89">
        <v>1</v>
      </c>
      <c r="S89" t="s">
        <v>72</v>
      </c>
      <c r="T89" t="s">
        <v>860</v>
      </c>
      <c r="U89">
        <v>4</v>
      </c>
      <c r="V89">
        <v>7</v>
      </c>
      <c r="W89">
        <v>3</v>
      </c>
      <c r="X89">
        <v>0</v>
      </c>
      <c r="Y89">
        <v>0</v>
      </c>
      <c r="Z89">
        <v>0</v>
      </c>
      <c r="AA89">
        <v>1</v>
      </c>
      <c r="AB89">
        <v>2</v>
      </c>
      <c r="AC89">
        <v>0</v>
      </c>
      <c r="AD89">
        <v>0</v>
      </c>
      <c r="AE89">
        <v>9</v>
      </c>
      <c r="AF89">
        <v>16</v>
      </c>
      <c r="AG89">
        <v>4</v>
      </c>
      <c r="AH89">
        <v>7</v>
      </c>
      <c r="AI89">
        <v>5</v>
      </c>
      <c r="AJ89">
        <v>9</v>
      </c>
      <c r="AK89">
        <v>10</v>
      </c>
      <c r="AL89">
        <v>11</v>
      </c>
      <c r="AM89">
        <v>54</v>
      </c>
      <c r="AN89">
        <v>46</v>
      </c>
      <c r="AO89">
        <v>1.1100000000000001</v>
      </c>
      <c r="AP89">
        <v>1.84</v>
      </c>
      <c r="AQ89">
        <v>2.92</v>
      </c>
      <c r="AR89">
        <v>59</v>
      </c>
      <c r="AS89">
        <v>75</v>
      </c>
      <c r="AT89">
        <v>50</v>
      </c>
      <c r="AU89">
        <v>42</v>
      </c>
      <c r="AV89">
        <v>25</v>
      </c>
      <c r="AW89">
        <v>42</v>
      </c>
      <c r="AX89">
        <v>67</v>
      </c>
      <c r="AY89">
        <v>50</v>
      </c>
      <c r="AZ89">
        <v>100</v>
      </c>
      <c r="BA89">
        <v>8.58</v>
      </c>
      <c r="BB89">
        <v>4.42</v>
      </c>
      <c r="BC89">
        <v>2.5499999999999998</v>
      </c>
      <c r="BD89">
        <v>3.45</v>
      </c>
      <c r="BE89">
        <v>2.5</v>
      </c>
      <c r="BF89">
        <v>2.73373117362888E-2</v>
      </c>
      <c r="BG89">
        <v>0.36481955100880931</v>
      </c>
      <c r="BH89">
        <v>0.26251776072747934</v>
      </c>
      <c r="BI89">
        <v>0.37266268826371124</v>
      </c>
      <c r="BJ89">
        <v>0.36</v>
      </c>
      <c r="BK89">
        <v>1.2</v>
      </c>
      <c r="BL89">
        <v>1.67</v>
      </c>
      <c r="BM89">
        <v>2.7</v>
      </c>
      <c r="BN89">
        <v>4.8499999999999996</v>
      </c>
      <c r="BO89">
        <v>1.56</v>
      </c>
      <c r="BP89">
        <v>2.2999999999999998</v>
      </c>
      <c r="BQ89" t="s">
        <v>723</v>
      </c>
      <c r="BR89">
        <v>2.5110350525197691</v>
      </c>
      <c r="BS89">
        <v>1.269326094653606</v>
      </c>
      <c r="BT89">
        <v>1.2417089578661631</v>
      </c>
      <c r="BU89">
        <v>0.56586402266288949</v>
      </c>
      <c r="BV89">
        <v>0.55158168083097259</v>
      </c>
      <c r="BW89">
        <v>11.49400826446281</v>
      </c>
      <c r="BX89">
        <v>10.507231404958681</v>
      </c>
      <c r="BY89">
        <v>4.9238790406673623</v>
      </c>
      <c r="BZ89">
        <v>4.6296141814389991</v>
      </c>
      <c r="CA89">
        <v>6.5701292237954476</v>
      </c>
      <c r="CB89">
        <v>5.8776172235196817</v>
      </c>
      <c r="CC89">
        <v>12.798739495798319</v>
      </c>
      <c r="CD89">
        <v>12.98844537815126</v>
      </c>
      <c r="CE89">
        <v>1.604928297313674</v>
      </c>
      <c r="CF89">
        <v>1.791961219955565</v>
      </c>
      <c r="CG89">
        <v>8.887093516461321E-2</v>
      </c>
      <c r="CH89">
        <v>0.11694607150070691</v>
      </c>
    </row>
    <row r="90" spans="1:86" x14ac:dyDescent="0.45">
      <c r="A90">
        <v>1601685000</v>
      </c>
      <c r="B90" t="s">
        <v>879</v>
      </c>
      <c r="C90" t="s">
        <v>64</v>
      </c>
      <c r="D90" t="s">
        <v>65</v>
      </c>
      <c r="E90" t="s">
        <v>700</v>
      </c>
      <c r="F90" t="s">
        <v>672</v>
      </c>
      <c r="G90" t="s">
        <v>743</v>
      </c>
      <c r="H90">
        <v>13</v>
      </c>
      <c r="I90">
        <v>1</v>
      </c>
      <c r="J90">
        <v>0.71</v>
      </c>
      <c r="K90">
        <v>1.5</v>
      </c>
      <c r="L90">
        <v>0.8</v>
      </c>
      <c r="M90">
        <v>0</v>
      </c>
      <c r="N90">
        <v>2</v>
      </c>
      <c r="O90">
        <v>2</v>
      </c>
      <c r="P90">
        <v>2</v>
      </c>
      <c r="Q90">
        <v>0</v>
      </c>
      <c r="R90">
        <v>2</v>
      </c>
      <c r="T90" t="s">
        <v>880</v>
      </c>
      <c r="U90">
        <v>11</v>
      </c>
      <c r="V90">
        <v>2</v>
      </c>
      <c r="W90">
        <v>2</v>
      </c>
      <c r="X90">
        <v>0</v>
      </c>
      <c r="Y90">
        <v>1</v>
      </c>
      <c r="Z90">
        <v>0</v>
      </c>
      <c r="AA90">
        <v>0</v>
      </c>
      <c r="AB90">
        <v>2</v>
      </c>
      <c r="AC90">
        <v>1</v>
      </c>
      <c r="AD90">
        <v>0</v>
      </c>
      <c r="AE90">
        <v>11</v>
      </c>
      <c r="AF90">
        <v>11</v>
      </c>
      <c r="AG90">
        <v>4</v>
      </c>
      <c r="AH90">
        <v>4</v>
      </c>
      <c r="AI90">
        <v>7</v>
      </c>
      <c r="AJ90">
        <v>7</v>
      </c>
      <c r="AK90">
        <v>9</v>
      </c>
      <c r="AL90">
        <v>12</v>
      </c>
      <c r="AM90">
        <v>60</v>
      </c>
      <c r="AN90">
        <v>40</v>
      </c>
      <c r="AO90">
        <v>1.36</v>
      </c>
      <c r="AP90">
        <v>1.2</v>
      </c>
      <c r="AQ90">
        <v>3.33</v>
      </c>
      <c r="AR90">
        <v>76</v>
      </c>
      <c r="AS90">
        <v>90</v>
      </c>
      <c r="AT90">
        <v>59</v>
      </c>
      <c r="AU90">
        <v>45</v>
      </c>
      <c r="AV90">
        <v>30</v>
      </c>
      <c r="AW90">
        <v>45</v>
      </c>
      <c r="AX90">
        <v>73</v>
      </c>
      <c r="AY90">
        <v>69</v>
      </c>
      <c r="AZ90">
        <v>100</v>
      </c>
      <c r="BA90">
        <v>9.51</v>
      </c>
      <c r="BB90">
        <v>2.63</v>
      </c>
      <c r="BC90">
        <v>3.3</v>
      </c>
      <c r="BD90">
        <v>3.6</v>
      </c>
      <c r="BE90">
        <v>2.0499999999999998</v>
      </c>
      <c r="BF90">
        <v>2.2870986285620454E-2</v>
      </c>
      <c r="BG90">
        <v>0.28015931674468258</v>
      </c>
      <c r="BH90">
        <v>0.25490679149215734</v>
      </c>
      <c r="BI90">
        <v>0.46493389176316008</v>
      </c>
      <c r="BJ90">
        <v>0.28000000000000003</v>
      </c>
      <c r="BK90">
        <v>1.22</v>
      </c>
      <c r="BL90">
        <v>1.71</v>
      </c>
      <c r="BM90">
        <v>2.8</v>
      </c>
      <c r="BN90">
        <v>5.15</v>
      </c>
      <c r="BO90">
        <v>1.62</v>
      </c>
      <c r="BP90">
        <v>2.15</v>
      </c>
      <c r="BQ90" t="s">
        <v>711</v>
      </c>
      <c r="BR90">
        <v>2.5445607358071678</v>
      </c>
      <c r="BS90">
        <v>1.128766254360926</v>
      </c>
      <c r="BT90">
        <v>1.415794481446242</v>
      </c>
      <c r="BU90">
        <v>0.49635267998731369</v>
      </c>
      <c r="BV90">
        <v>0.61084681255946716</v>
      </c>
      <c r="BW90">
        <v>11.04442036836403</v>
      </c>
      <c r="BX90">
        <v>11.38840736728061</v>
      </c>
      <c r="BY90">
        <v>4.5379574003276897</v>
      </c>
      <c r="BZ90">
        <v>4.8481703986892413</v>
      </c>
      <c r="CA90">
        <v>6.5064629680363399</v>
      </c>
      <c r="CB90">
        <v>6.540236968591369</v>
      </c>
      <c r="CC90">
        <v>13.117582417582421</v>
      </c>
      <c r="CD90">
        <v>13.28241758241758</v>
      </c>
      <c r="CE90">
        <v>1.792592592592593</v>
      </c>
      <c r="CF90">
        <v>1.806980433632998</v>
      </c>
      <c r="CG90">
        <v>0.1047065044949762</v>
      </c>
      <c r="CH90">
        <v>0.1073506081438392</v>
      </c>
    </row>
    <row r="91" spans="1:86" x14ac:dyDescent="0.45">
      <c r="A91">
        <v>1604372400</v>
      </c>
      <c r="B91" t="s">
        <v>940</v>
      </c>
      <c r="C91" t="s">
        <v>64</v>
      </c>
      <c r="D91" t="s">
        <v>65</v>
      </c>
      <c r="E91" t="s">
        <v>667</v>
      </c>
      <c r="F91" t="s">
        <v>672</v>
      </c>
      <c r="G91" t="s">
        <v>684</v>
      </c>
      <c r="H91">
        <v>16</v>
      </c>
      <c r="I91">
        <v>2.71</v>
      </c>
      <c r="J91">
        <v>1</v>
      </c>
      <c r="K91">
        <v>2.29</v>
      </c>
      <c r="L91">
        <v>0.8</v>
      </c>
      <c r="M91">
        <v>2</v>
      </c>
      <c r="N91">
        <v>1</v>
      </c>
      <c r="O91">
        <v>3</v>
      </c>
      <c r="P91">
        <v>1</v>
      </c>
      <c r="Q91">
        <v>0</v>
      </c>
      <c r="R91">
        <v>1</v>
      </c>
      <c r="S91" t="s">
        <v>941</v>
      </c>
      <c r="T91">
        <v>41</v>
      </c>
      <c r="U91">
        <v>1</v>
      </c>
      <c r="V91">
        <v>6</v>
      </c>
      <c r="W91">
        <v>2</v>
      </c>
      <c r="X91">
        <v>0</v>
      </c>
      <c r="Y91">
        <v>5</v>
      </c>
      <c r="Z91">
        <v>0</v>
      </c>
      <c r="AA91">
        <v>2</v>
      </c>
      <c r="AB91">
        <v>0</v>
      </c>
      <c r="AC91">
        <v>3</v>
      </c>
      <c r="AD91">
        <v>2</v>
      </c>
      <c r="AE91">
        <v>11</v>
      </c>
      <c r="AF91">
        <v>24</v>
      </c>
      <c r="AG91">
        <v>4</v>
      </c>
      <c r="AH91">
        <v>7</v>
      </c>
      <c r="AI91">
        <v>7</v>
      </c>
      <c r="AJ91">
        <v>17</v>
      </c>
      <c r="AK91">
        <v>10</v>
      </c>
      <c r="AL91">
        <v>15</v>
      </c>
      <c r="AM91">
        <v>61</v>
      </c>
      <c r="AN91">
        <v>39</v>
      </c>
      <c r="AO91">
        <v>1.33</v>
      </c>
      <c r="AP91">
        <v>2.42</v>
      </c>
      <c r="AQ91">
        <v>2.73</v>
      </c>
      <c r="AR91">
        <v>67</v>
      </c>
      <c r="AS91">
        <v>93</v>
      </c>
      <c r="AT91">
        <v>54</v>
      </c>
      <c r="AU91">
        <v>20</v>
      </c>
      <c r="AV91">
        <v>7</v>
      </c>
      <c r="AW91">
        <v>34</v>
      </c>
      <c r="AX91">
        <v>80</v>
      </c>
      <c r="AY91">
        <v>40</v>
      </c>
      <c r="AZ91">
        <v>87</v>
      </c>
      <c r="BA91">
        <v>8.52</v>
      </c>
      <c r="BB91">
        <v>2.67</v>
      </c>
      <c r="BC91">
        <v>2.0499999999999998</v>
      </c>
      <c r="BD91">
        <v>3.5</v>
      </c>
      <c r="BE91">
        <v>3.4</v>
      </c>
      <c r="BF91">
        <v>2.2545603607296627E-2</v>
      </c>
      <c r="BG91">
        <v>0.46525927444148391</v>
      </c>
      <c r="BH91">
        <v>0.26316868210698907</v>
      </c>
      <c r="BI91">
        <v>0.27157204345152691</v>
      </c>
      <c r="BJ91">
        <v>0.46</v>
      </c>
      <c r="BK91">
        <v>1.2</v>
      </c>
      <c r="BL91">
        <v>1.59</v>
      </c>
      <c r="BM91">
        <v>2.65</v>
      </c>
      <c r="BN91">
        <v>4.75</v>
      </c>
      <c r="BO91">
        <v>1.56</v>
      </c>
      <c r="BP91">
        <v>2.35</v>
      </c>
      <c r="BQ91" t="s">
        <v>736</v>
      </c>
      <c r="BR91">
        <v>2.5405629139072849</v>
      </c>
      <c r="BS91">
        <v>1.4888836329233679</v>
      </c>
      <c r="BT91">
        <v>1.0516792809839171</v>
      </c>
      <c r="BU91">
        <v>0.64581362346263005</v>
      </c>
      <c r="BV91">
        <v>0.45364238410596031</v>
      </c>
      <c r="BW91">
        <v>12.686892177589851</v>
      </c>
      <c r="BX91">
        <v>9.8059196617336148</v>
      </c>
      <c r="BY91">
        <v>5.3198121263877027</v>
      </c>
      <c r="BZ91">
        <v>4.0954312553373189</v>
      </c>
      <c r="CA91">
        <v>7.3670800512021479</v>
      </c>
      <c r="CB91">
        <v>5.710488406396296</v>
      </c>
      <c r="CC91">
        <v>13.0488908033599</v>
      </c>
      <c r="CD91">
        <v>13.714839543398661</v>
      </c>
      <c r="CE91">
        <v>1.567523459812322</v>
      </c>
      <c r="CF91">
        <v>1.951040391676867</v>
      </c>
      <c r="CG91">
        <v>8.3027335781313744E-2</v>
      </c>
      <c r="CH91">
        <v>0.13117095063239501</v>
      </c>
    </row>
    <row r="92" spans="1:86" x14ac:dyDescent="0.45">
      <c r="A92">
        <v>1612652400</v>
      </c>
      <c r="B92" t="s">
        <v>1038</v>
      </c>
      <c r="C92" t="s">
        <v>64</v>
      </c>
      <c r="D92" t="s">
        <v>65</v>
      </c>
      <c r="E92" t="s">
        <v>677</v>
      </c>
      <c r="F92" t="s">
        <v>672</v>
      </c>
      <c r="G92" t="s">
        <v>673</v>
      </c>
      <c r="H92">
        <v>5</v>
      </c>
      <c r="I92">
        <v>0.7</v>
      </c>
      <c r="J92">
        <v>0.9</v>
      </c>
      <c r="K92">
        <v>1.21</v>
      </c>
      <c r="L92">
        <v>0.8</v>
      </c>
      <c r="M92">
        <v>1</v>
      </c>
      <c r="N92">
        <v>1</v>
      </c>
      <c r="O92">
        <v>2</v>
      </c>
      <c r="P92">
        <v>1</v>
      </c>
      <c r="Q92">
        <v>0</v>
      </c>
      <c r="R92">
        <v>1</v>
      </c>
      <c r="S92" t="s">
        <v>89</v>
      </c>
      <c r="T92">
        <v>10</v>
      </c>
      <c r="U92">
        <v>7</v>
      </c>
      <c r="V92">
        <v>3</v>
      </c>
      <c r="W92">
        <v>3</v>
      </c>
      <c r="X92">
        <v>0</v>
      </c>
      <c r="Y92">
        <v>3</v>
      </c>
      <c r="Z92">
        <v>0</v>
      </c>
      <c r="AA92">
        <v>1</v>
      </c>
      <c r="AB92">
        <v>2</v>
      </c>
      <c r="AC92">
        <v>1</v>
      </c>
      <c r="AD92">
        <v>2</v>
      </c>
      <c r="AE92">
        <v>23</v>
      </c>
      <c r="AF92">
        <v>8</v>
      </c>
      <c r="AG92">
        <v>8</v>
      </c>
      <c r="AH92">
        <v>2</v>
      </c>
      <c r="AI92">
        <v>15</v>
      </c>
      <c r="AJ92">
        <v>6</v>
      </c>
      <c r="AK92">
        <v>13</v>
      </c>
      <c r="AL92">
        <v>16</v>
      </c>
      <c r="AM92">
        <v>56</v>
      </c>
      <c r="AN92">
        <v>44</v>
      </c>
      <c r="AO92">
        <v>2.69</v>
      </c>
      <c r="AP92">
        <v>0.82</v>
      </c>
      <c r="AQ92">
        <v>2.1</v>
      </c>
      <c r="AR92">
        <v>45</v>
      </c>
      <c r="AS92">
        <v>70</v>
      </c>
      <c r="AT92">
        <v>35</v>
      </c>
      <c r="AU92">
        <v>10</v>
      </c>
      <c r="AV92">
        <v>0</v>
      </c>
      <c r="AW92">
        <v>25</v>
      </c>
      <c r="AX92">
        <v>70</v>
      </c>
      <c r="AY92">
        <v>35</v>
      </c>
      <c r="AZ92">
        <v>75</v>
      </c>
      <c r="BA92">
        <v>9.8000000000000007</v>
      </c>
      <c r="BB92">
        <v>4.5</v>
      </c>
      <c r="BC92">
        <v>2.95</v>
      </c>
      <c r="BD92">
        <v>3.2</v>
      </c>
      <c r="BE92">
        <v>2.4</v>
      </c>
      <c r="BF92">
        <v>2.2716572504708116E-2</v>
      </c>
      <c r="BG92">
        <v>0.31626647834274951</v>
      </c>
      <c r="BH92">
        <v>0.2897834274952919</v>
      </c>
      <c r="BI92">
        <v>0.39395009416195859</v>
      </c>
      <c r="BJ92">
        <v>0.32</v>
      </c>
      <c r="BK92">
        <v>1.43</v>
      </c>
      <c r="BL92">
        <v>2.15</v>
      </c>
      <c r="BM92">
        <v>3.55</v>
      </c>
      <c r="BN92">
        <v>6.75</v>
      </c>
      <c r="BO92">
        <v>1.95</v>
      </c>
      <c r="BP92">
        <v>1.8</v>
      </c>
      <c r="BQ92" t="s">
        <v>733</v>
      </c>
      <c r="BR92">
        <v>2.5313454284174597</v>
      </c>
      <c r="BS92">
        <v>1.210167055864918</v>
      </c>
      <c r="BT92">
        <v>1.3211783725525419</v>
      </c>
      <c r="BU92">
        <v>0.53135669362084459</v>
      </c>
      <c r="BV92">
        <v>0.55633423180592989</v>
      </c>
      <c r="BW92">
        <v>11.21109010712035</v>
      </c>
      <c r="BX92">
        <v>11.01700787401575</v>
      </c>
      <c r="BY92">
        <v>4.6792332268370611</v>
      </c>
      <c r="BZ92">
        <v>4.7080804854679013</v>
      </c>
      <c r="CA92">
        <v>6.5318568802832893</v>
      </c>
      <c r="CB92">
        <v>6.3089273885478487</v>
      </c>
      <c r="CC92">
        <v>12.72547770700637</v>
      </c>
      <c r="CD92">
        <v>13.06847133757962</v>
      </c>
      <c r="CE92">
        <v>1.6902356902356901</v>
      </c>
      <c r="CF92">
        <v>1.8050198959289869</v>
      </c>
      <c r="CG92">
        <v>0.105907560453015</v>
      </c>
      <c r="CH92">
        <v>0.1141720232629324</v>
      </c>
    </row>
    <row r="93" spans="1:86" x14ac:dyDescent="0.45">
      <c r="A93">
        <v>1613703600</v>
      </c>
      <c r="B93" t="s">
        <v>1059</v>
      </c>
      <c r="C93" t="s">
        <v>64</v>
      </c>
      <c r="D93" t="s">
        <v>65</v>
      </c>
      <c r="E93" t="s">
        <v>688</v>
      </c>
      <c r="F93" t="s">
        <v>672</v>
      </c>
      <c r="G93" t="s">
        <v>717</v>
      </c>
      <c r="H93">
        <v>7</v>
      </c>
      <c r="I93">
        <v>1.0900000000000001</v>
      </c>
      <c r="J93">
        <v>0.91</v>
      </c>
      <c r="K93">
        <v>1</v>
      </c>
      <c r="L93">
        <v>0.8</v>
      </c>
      <c r="M93">
        <v>1</v>
      </c>
      <c r="N93">
        <v>0</v>
      </c>
      <c r="O93">
        <v>1</v>
      </c>
      <c r="P93">
        <v>1</v>
      </c>
      <c r="Q93">
        <v>1</v>
      </c>
      <c r="R93">
        <v>0</v>
      </c>
      <c r="S93">
        <v>15</v>
      </c>
      <c r="U93">
        <v>3</v>
      </c>
      <c r="V93">
        <v>5</v>
      </c>
      <c r="W93">
        <v>3</v>
      </c>
      <c r="X93">
        <v>1</v>
      </c>
      <c r="Y93">
        <v>5</v>
      </c>
      <c r="Z93">
        <v>1</v>
      </c>
      <c r="AA93">
        <v>1</v>
      </c>
      <c r="AB93">
        <v>3</v>
      </c>
      <c r="AC93">
        <v>2</v>
      </c>
      <c r="AD93">
        <v>4</v>
      </c>
      <c r="AE93">
        <v>6</v>
      </c>
      <c r="AF93">
        <v>13</v>
      </c>
      <c r="AG93">
        <v>3</v>
      </c>
      <c r="AH93">
        <v>2</v>
      </c>
      <c r="AI93">
        <v>3</v>
      </c>
      <c r="AJ93">
        <v>11</v>
      </c>
      <c r="AK93">
        <v>22</v>
      </c>
      <c r="AL93">
        <v>10</v>
      </c>
      <c r="AM93">
        <v>35</v>
      </c>
      <c r="AN93">
        <v>65</v>
      </c>
      <c r="AO93">
        <v>0.83</v>
      </c>
      <c r="AP93">
        <v>1.31</v>
      </c>
      <c r="AQ93">
        <v>2.82</v>
      </c>
      <c r="AR93">
        <v>73</v>
      </c>
      <c r="AS93">
        <v>96</v>
      </c>
      <c r="AT93">
        <v>59</v>
      </c>
      <c r="AU93">
        <v>27</v>
      </c>
      <c r="AV93">
        <v>5</v>
      </c>
      <c r="AW93">
        <v>46</v>
      </c>
      <c r="AX93">
        <v>91</v>
      </c>
      <c r="AY93">
        <v>36</v>
      </c>
      <c r="AZ93">
        <v>78</v>
      </c>
      <c r="BA93">
        <v>10.64</v>
      </c>
      <c r="BB93">
        <v>4.7300000000000004</v>
      </c>
      <c r="BC93">
        <v>2.9</v>
      </c>
      <c r="BD93">
        <v>3.4</v>
      </c>
      <c r="BE93">
        <v>2.25</v>
      </c>
      <c r="BF93">
        <v>2.779655923672153E-2</v>
      </c>
      <c r="BG93">
        <v>0.31703102697017504</v>
      </c>
      <c r="BH93">
        <v>0.26632108782210201</v>
      </c>
      <c r="BI93">
        <v>0.41664788520772289</v>
      </c>
      <c r="BJ93">
        <v>0.32</v>
      </c>
      <c r="BK93">
        <v>1.24</v>
      </c>
      <c r="BL93">
        <v>1.86</v>
      </c>
      <c r="BM93">
        <v>2.9</v>
      </c>
      <c r="BN93">
        <v>6</v>
      </c>
      <c r="BO93">
        <v>1.8</v>
      </c>
      <c r="BP93">
        <v>2</v>
      </c>
      <c r="BQ93" t="s">
        <v>691</v>
      </c>
      <c r="BR93">
        <v>2.5313454284174597</v>
      </c>
      <c r="BS93">
        <v>1.210167055864918</v>
      </c>
      <c r="BT93">
        <v>1.3211783725525419</v>
      </c>
      <c r="BU93">
        <v>0.53135669362084459</v>
      </c>
      <c r="BV93">
        <v>0.55633423180592989</v>
      </c>
      <c r="BW93">
        <v>11.21109010712035</v>
      </c>
      <c r="BX93">
        <v>11.01700787401575</v>
      </c>
      <c r="BY93">
        <v>4.6792332268370611</v>
      </c>
      <c r="BZ93">
        <v>4.7080804854679013</v>
      </c>
      <c r="CA93">
        <v>6.5318568802832893</v>
      </c>
      <c r="CB93">
        <v>6.3089273885478487</v>
      </c>
      <c r="CC93">
        <v>12.72547770700637</v>
      </c>
      <c r="CD93">
        <v>13.06847133757962</v>
      </c>
      <c r="CE93">
        <v>1.6902356902356901</v>
      </c>
      <c r="CF93">
        <v>1.8050198959289869</v>
      </c>
      <c r="CG93">
        <v>0.105907560453015</v>
      </c>
      <c r="CH93">
        <v>0.1141720232629324</v>
      </c>
    </row>
    <row r="94" spans="1:86" x14ac:dyDescent="0.45">
      <c r="A94">
        <v>1614913200</v>
      </c>
      <c r="B94" t="s">
        <v>1102</v>
      </c>
      <c r="C94" t="s">
        <v>64</v>
      </c>
      <c r="D94" t="s">
        <v>65</v>
      </c>
      <c r="E94" t="s">
        <v>682</v>
      </c>
      <c r="F94" t="s">
        <v>672</v>
      </c>
      <c r="G94" t="s">
        <v>668</v>
      </c>
      <c r="H94">
        <v>9</v>
      </c>
      <c r="I94">
        <v>1.87</v>
      </c>
      <c r="J94">
        <v>0.83</v>
      </c>
      <c r="K94">
        <v>1.65</v>
      </c>
      <c r="L94">
        <v>0.8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  <c r="S94">
        <v>70</v>
      </c>
      <c r="U94">
        <v>5</v>
      </c>
      <c r="V94">
        <v>3</v>
      </c>
      <c r="W94">
        <v>6</v>
      </c>
      <c r="X94">
        <v>0</v>
      </c>
      <c r="Y94">
        <v>2</v>
      </c>
      <c r="Z94">
        <v>0</v>
      </c>
      <c r="AA94">
        <v>2</v>
      </c>
      <c r="AB94">
        <v>4</v>
      </c>
      <c r="AC94">
        <v>1</v>
      </c>
      <c r="AD94">
        <v>1</v>
      </c>
      <c r="AE94">
        <v>12</v>
      </c>
      <c r="AF94">
        <v>21</v>
      </c>
      <c r="AG94">
        <v>4</v>
      </c>
      <c r="AH94">
        <v>7</v>
      </c>
      <c r="AI94">
        <v>8</v>
      </c>
      <c r="AJ94">
        <v>14</v>
      </c>
      <c r="AK94">
        <v>22</v>
      </c>
      <c r="AL94">
        <v>4</v>
      </c>
      <c r="AM94">
        <v>47</v>
      </c>
      <c r="AN94">
        <v>53</v>
      </c>
      <c r="AO94">
        <v>1.28</v>
      </c>
      <c r="AP94">
        <v>2.11</v>
      </c>
      <c r="AQ94">
        <v>2.4</v>
      </c>
      <c r="AR94">
        <v>53</v>
      </c>
      <c r="AS94">
        <v>78</v>
      </c>
      <c r="AT94">
        <v>45</v>
      </c>
      <c r="AU94">
        <v>22</v>
      </c>
      <c r="AV94">
        <v>7</v>
      </c>
      <c r="AW94">
        <v>23</v>
      </c>
      <c r="AX94">
        <v>72</v>
      </c>
      <c r="AY94">
        <v>45</v>
      </c>
      <c r="AZ94">
        <v>81</v>
      </c>
      <c r="BA94">
        <v>10.94</v>
      </c>
      <c r="BB94">
        <v>4.58</v>
      </c>
      <c r="BC94">
        <v>3.3</v>
      </c>
      <c r="BD94">
        <v>3.3</v>
      </c>
      <c r="BE94">
        <v>2.15</v>
      </c>
      <c r="BF94">
        <v>2.3725628376791191E-2</v>
      </c>
      <c r="BG94">
        <v>0.27930467465351183</v>
      </c>
      <c r="BH94">
        <v>0.27930467465351183</v>
      </c>
      <c r="BI94">
        <v>0.44139065069297623</v>
      </c>
      <c r="BJ94">
        <v>0.28000000000000003</v>
      </c>
      <c r="BK94">
        <v>1.39</v>
      </c>
      <c r="BL94">
        <v>2.1</v>
      </c>
      <c r="BM94">
        <v>3.6</v>
      </c>
      <c r="BN94">
        <v>7.25</v>
      </c>
      <c r="BO94">
        <v>1.91</v>
      </c>
      <c r="BP94">
        <v>1.83</v>
      </c>
      <c r="BQ94" t="s">
        <v>675</v>
      </c>
      <c r="BR94">
        <v>2.5445607358071678</v>
      </c>
      <c r="BS94">
        <v>1.128766254360926</v>
      </c>
      <c r="BT94">
        <v>1.415794481446242</v>
      </c>
      <c r="BU94">
        <v>0.49635267998731369</v>
      </c>
      <c r="BV94">
        <v>0.61084681255946716</v>
      </c>
      <c r="BW94">
        <v>11.04442036836403</v>
      </c>
      <c r="BX94">
        <v>11.38840736728061</v>
      </c>
      <c r="BY94">
        <v>4.5379574003276897</v>
      </c>
      <c r="BZ94">
        <v>4.8481703986892413</v>
      </c>
      <c r="CA94">
        <v>6.5064629680363399</v>
      </c>
      <c r="CB94">
        <v>6.540236968591369</v>
      </c>
      <c r="CC94">
        <v>13.117582417582421</v>
      </c>
      <c r="CD94">
        <v>13.28241758241758</v>
      </c>
      <c r="CE94">
        <v>1.792592592592593</v>
      </c>
      <c r="CF94">
        <v>1.806980433632998</v>
      </c>
      <c r="CG94">
        <v>0.1047065044949762</v>
      </c>
      <c r="CH94">
        <v>0.1073506081438392</v>
      </c>
    </row>
    <row r="95" spans="1:86" x14ac:dyDescent="0.45">
      <c r="A95">
        <v>1615691160</v>
      </c>
      <c r="B95" t="s">
        <v>1121</v>
      </c>
      <c r="C95" t="s">
        <v>64</v>
      </c>
      <c r="D95" t="s">
        <v>65</v>
      </c>
      <c r="E95" t="s">
        <v>676</v>
      </c>
      <c r="F95" t="s">
        <v>672</v>
      </c>
      <c r="G95" t="s">
        <v>678</v>
      </c>
      <c r="H95">
        <v>11</v>
      </c>
      <c r="I95">
        <v>1.62</v>
      </c>
      <c r="J95">
        <v>0.77</v>
      </c>
      <c r="K95">
        <v>1.59</v>
      </c>
      <c r="L95">
        <v>0.8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T95">
        <v>21</v>
      </c>
      <c r="U95">
        <v>6</v>
      </c>
      <c r="V95">
        <v>7</v>
      </c>
      <c r="W95">
        <v>0</v>
      </c>
      <c r="X95">
        <v>1</v>
      </c>
      <c r="Y95">
        <v>1</v>
      </c>
      <c r="Z95">
        <v>0</v>
      </c>
      <c r="AA95">
        <v>0</v>
      </c>
      <c r="AB95">
        <v>1</v>
      </c>
      <c r="AC95">
        <v>0</v>
      </c>
      <c r="AD95">
        <v>1</v>
      </c>
      <c r="AE95">
        <v>16</v>
      </c>
      <c r="AF95">
        <v>11</v>
      </c>
      <c r="AG95">
        <v>5</v>
      </c>
      <c r="AH95">
        <v>5</v>
      </c>
      <c r="AI95">
        <v>11</v>
      </c>
      <c r="AJ95">
        <v>6</v>
      </c>
      <c r="AK95">
        <v>16</v>
      </c>
      <c r="AL95">
        <v>9</v>
      </c>
      <c r="AM95">
        <v>64</v>
      </c>
      <c r="AN95">
        <v>36</v>
      </c>
      <c r="AO95">
        <v>1.76</v>
      </c>
      <c r="AP95">
        <v>1.29</v>
      </c>
      <c r="AQ95">
        <v>2.16</v>
      </c>
      <c r="AR95">
        <v>46</v>
      </c>
      <c r="AS95">
        <v>73</v>
      </c>
      <c r="AT95">
        <v>38</v>
      </c>
      <c r="AU95">
        <v>15</v>
      </c>
      <c r="AV95">
        <v>4</v>
      </c>
      <c r="AW95">
        <v>27</v>
      </c>
      <c r="AX95">
        <v>73</v>
      </c>
      <c r="AY95">
        <v>31</v>
      </c>
      <c r="AZ95">
        <v>73</v>
      </c>
      <c r="BA95">
        <v>8.31</v>
      </c>
      <c r="BB95">
        <v>4.46</v>
      </c>
      <c r="BC95">
        <v>2.5</v>
      </c>
      <c r="BD95">
        <v>3.2</v>
      </c>
      <c r="BE95">
        <v>2.8</v>
      </c>
      <c r="BF95">
        <v>2.3214285714285705E-2</v>
      </c>
      <c r="BG95">
        <v>0.37678571428571433</v>
      </c>
      <c r="BH95">
        <v>0.28928571428571431</v>
      </c>
      <c r="BI95">
        <v>0.33392857142857146</v>
      </c>
      <c r="BJ95">
        <v>0.38</v>
      </c>
      <c r="BK95">
        <v>1.38</v>
      </c>
      <c r="BL95">
        <v>2.0499999999999998</v>
      </c>
      <c r="BM95">
        <v>3.45</v>
      </c>
      <c r="BN95">
        <v>6.5</v>
      </c>
      <c r="BO95">
        <v>1.83</v>
      </c>
      <c r="BP95">
        <v>1.91</v>
      </c>
      <c r="BQ95" t="s">
        <v>680</v>
      </c>
      <c r="BR95">
        <v>2.4900895140664963</v>
      </c>
      <c r="BS95">
        <v>1.330562659846547</v>
      </c>
      <c r="BT95">
        <v>1.1595268542199491</v>
      </c>
      <c r="BU95">
        <v>0.59053607588191415</v>
      </c>
      <c r="BV95">
        <v>0.50069274219332838</v>
      </c>
      <c r="BW95">
        <v>11.79715236686391</v>
      </c>
      <c r="BX95">
        <v>10.317122781065089</v>
      </c>
      <c r="BY95">
        <v>5.0637025966747622</v>
      </c>
      <c r="BZ95">
        <v>4.4674014571268454</v>
      </c>
      <c r="CA95">
        <v>6.7334497701891483</v>
      </c>
      <c r="CB95">
        <v>5.849721323938244</v>
      </c>
      <c r="CC95">
        <v>12.89644194756554</v>
      </c>
      <c r="CD95">
        <v>13.3434456928839</v>
      </c>
      <c r="CE95">
        <v>1.6144382124117971</v>
      </c>
      <c r="CF95">
        <v>1.9032024606477289</v>
      </c>
      <c r="CG95">
        <v>9.372172969060974E-2</v>
      </c>
      <c r="CH95">
        <v>0.11669983716301791</v>
      </c>
    </row>
    <row r="96" spans="1:86" x14ac:dyDescent="0.45">
      <c r="A96">
        <v>1617573600</v>
      </c>
      <c r="B96" t="s">
        <v>1153</v>
      </c>
      <c r="C96" t="s">
        <v>64</v>
      </c>
      <c r="D96" t="s">
        <v>65</v>
      </c>
      <c r="E96" t="s">
        <v>666</v>
      </c>
      <c r="F96" t="s">
        <v>672</v>
      </c>
      <c r="G96" t="s">
        <v>735</v>
      </c>
      <c r="H96">
        <v>13</v>
      </c>
      <c r="I96">
        <v>1.59</v>
      </c>
      <c r="J96">
        <v>0.93</v>
      </c>
      <c r="K96">
        <v>1.6</v>
      </c>
      <c r="L96">
        <v>0.8</v>
      </c>
      <c r="M96">
        <v>1</v>
      </c>
      <c r="N96">
        <v>1</v>
      </c>
      <c r="O96">
        <v>2</v>
      </c>
      <c r="P96">
        <v>1</v>
      </c>
      <c r="Q96">
        <v>0</v>
      </c>
      <c r="R96">
        <v>1</v>
      </c>
      <c r="S96">
        <v>75</v>
      </c>
      <c r="T96">
        <v>31</v>
      </c>
      <c r="U96">
        <v>10</v>
      </c>
      <c r="V96">
        <v>4</v>
      </c>
      <c r="W96">
        <v>2</v>
      </c>
      <c r="X96">
        <v>0</v>
      </c>
      <c r="Y96">
        <v>2</v>
      </c>
      <c r="Z96">
        <v>0</v>
      </c>
      <c r="AA96">
        <v>1</v>
      </c>
      <c r="AB96">
        <v>1</v>
      </c>
      <c r="AC96">
        <v>0</v>
      </c>
      <c r="AD96">
        <v>2</v>
      </c>
      <c r="AE96">
        <v>25</v>
      </c>
      <c r="AF96">
        <v>17</v>
      </c>
      <c r="AG96">
        <v>9</v>
      </c>
      <c r="AH96">
        <v>5</v>
      </c>
      <c r="AI96">
        <v>16</v>
      </c>
      <c r="AJ96">
        <v>12</v>
      </c>
      <c r="AK96">
        <v>14</v>
      </c>
      <c r="AL96">
        <v>13</v>
      </c>
      <c r="AM96">
        <v>60</v>
      </c>
      <c r="AN96">
        <v>40</v>
      </c>
      <c r="AO96">
        <v>2.6</v>
      </c>
      <c r="AP96">
        <v>1.84</v>
      </c>
      <c r="AQ96">
        <v>2.2200000000000002</v>
      </c>
      <c r="AR96">
        <v>55</v>
      </c>
      <c r="AS96">
        <v>71</v>
      </c>
      <c r="AT96">
        <v>42</v>
      </c>
      <c r="AU96">
        <v>16</v>
      </c>
      <c r="AV96">
        <v>3</v>
      </c>
      <c r="AW96">
        <v>28</v>
      </c>
      <c r="AX96">
        <v>72</v>
      </c>
      <c r="AY96">
        <v>33</v>
      </c>
      <c r="AZ96">
        <v>71</v>
      </c>
      <c r="BA96">
        <v>9.4700000000000006</v>
      </c>
      <c r="BB96">
        <v>3.49</v>
      </c>
      <c r="BC96">
        <v>2.35</v>
      </c>
      <c r="BD96">
        <v>3</v>
      </c>
      <c r="BE96">
        <v>2.8</v>
      </c>
      <c r="BF96">
        <v>3.8669368456602481E-2</v>
      </c>
      <c r="BG96">
        <v>0.38686254643701457</v>
      </c>
      <c r="BH96">
        <v>0.29466396487673086</v>
      </c>
      <c r="BI96">
        <v>0.31847348868625469</v>
      </c>
      <c r="BJ96">
        <v>0.38</v>
      </c>
      <c r="BK96">
        <v>1.36</v>
      </c>
      <c r="BL96">
        <v>2.15</v>
      </c>
      <c r="BM96">
        <v>3.8</v>
      </c>
      <c r="BN96">
        <v>7.5</v>
      </c>
      <c r="BO96">
        <v>1.87</v>
      </c>
      <c r="BP96">
        <v>1.77</v>
      </c>
      <c r="BQ96" t="s">
        <v>669</v>
      </c>
      <c r="BR96">
        <v>2.4900895140664963</v>
      </c>
      <c r="BS96">
        <v>1.330562659846547</v>
      </c>
      <c r="BT96">
        <v>1.1595268542199491</v>
      </c>
      <c r="BU96">
        <v>0.59053607588191415</v>
      </c>
      <c r="BV96">
        <v>0.50069274219332838</v>
      </c>
      <c r="BW96">
        <v>11.79715236686391</v>
      </c>
      <c r="BX96">
        <v>10.317122781065089</v>
      </c>
      <c r="BY96">
        <v>5.0637025966747622</v>
      </c>
      <c r="BZ96">
        <v>4.4674014571268454</v>
      </c>
      <c r="CA96">
        <v>6.7334497701891483</v>
      </c>
      <c r="CB96">
        <v>5.849721323938244</v>
      </c>
      <c r="CC96">
        <v>12.89644194756554</v>
      </c>
      <c r="CD96">
        <v>13.3434456928839</v>
      </c>
      <c r="CE96">
        <v>1.6144382124117971</v>
      </c>
      <c r="CF96">
        <v>1.9032024606477289</v>
      </c>
      <c r="CG96">
        <v>9.372172969060974E-2</v>
      </c>
      <c r="CH96">
        <v>0.11669983716301791</v>
      </c>
    </row>
    <row r="97" spans="1:86" x14ac:dyDescent="0.45">
      <c r="A97">
        <v>1618185600</v>
      </c>
      <c r="B97" t="s">
        <v>1167</v>
      </c>
      <c r="C97" t="s">
        <v>64</v>
      </c>
      <c r="D97" t="s">
        <v>65</v>
      </c>
      <c r="E97" t="s">
        <v>683</v>
      </c>
      <c r="F97" t="s">
        <v>672</v>
      </c>
      <c r="G97" t="s">
        <v>673</v>
      </c>
      <c r="H97">
        <v>14</v>
      </c>
      <c r="I97">
        <v>1.67</v>
      </c>
      <c r="J97">
        <v>0.93</v>
      </c>
      <c r="K97">
        <v>1.82</v>
      </c>
      <c r="L97">
        <v>0.8</v>
      </c>
      <c r="M97">
        <v>1</v>
      </c>
      <c r="N97">
        <v>0</v>
      </c>
      <c r="O97">
        <v>1</v>
      </c>
      <c r="P97">
        <v>1</v>
      </c>
      <c r="Q97">
        <v>1</v>
      </c>
      <c r="R97">
        <v>0</v>
      </c>
      <c r="S97">
        <v>5</v>
      </c>
      <c r="U97">
        <v>5</v>
      </c>
      <c r="V97">
        <v>10</v>
      </c>
      <c r="W97">
        <v>1</v>
      </c>
      <c r="X97">
        <v>0</v>
      </c>
      <c r="Y97">
        <v>2</v>
      </c>
      <c r="Z97">
        <v>0</v>
      </c>
      <c r="AA97">
        <v>0</v>
      </c>
      <c r="AB97">
        <v>1</v>
      </c>
      <c r="AC97">
        <v>1</v>
      </c>
      <c r="AD97">
        <v>1</v>
      </c>
      <c r="AE97">
        <v>9</v>
      </c>
      <c r="AF97">
        <v>20</v>
      </c>
      <c r="AG97">
        <v>5</v>
      </c>
      <c r="AH97">
        <v>3</v>
      </c>
      <c r="AI97">
        <v>4</v>
      </c>
      <c r="AJ97">
        <v>17</v>
      </c>
      <c r="AK97">
        <v>16</v>
      </c>
      <c r="AL97">
        <v>12</v>
      </c>
      <c r="AM97">
        <v>36</v>
      </c>
      <c r="AN97">
        <v>64</v>
      </c>
      <c r="AO97">
        <v>1.1599999999999999</v>
      </c>
      <c r="AP97">
        <v>1.95</v>
      </c>
      <c r="AQ97">
        <v>2.5</v>
      </c>
      <c r="AR97">
        <v>60</v>
      </c>
      <c r="AS97">
        <v>73</v>
      </c>
      <c r="AT97">
        <v>43</v>
      </c>
      <c r="AU97">
        <v>27</v>
      </c>
      <c r="AV97">
        <v>10</v>
      </c>
      <c r="AW97">
        <v>27</v>
      </c>
      <c r="AX97">
        <v>74</v>
      </c>
      <c r="AY97">
        <v>47</v>
      </c>
      <c r="AZ97">
        <v>77</v>
      </c>
      <c r="BA97">
        <v>9.34</v>
      </c>
      <c r="BB97">
        <v>4</v>
      </c>
      <c r="BC97">
        <v>2.75</v>
      </c>
      <c r="BD97">
        <v>3.2</v>
      </c>
      <c r="BE97">
        <v>2.5</v>
      </c>
      <c r="BF97">
        <v>2.537878787878789E-2</v>
      </c>
      <c r="BG97">
        <v>0.33825757575757576</v>
      </c>
      <c r="BH97">
        <v>0.28712121212121211</v>
      </c>
      <c r="BI97">
        <v>0.37462121212121213</v>
      </c>
      <c r="BJ97">
        <v>0.34</v>
      </c>
      <c r="BK97">
        <v>1.36</v>
      </c>
      <c r="BL97">
        <v>2.12</v>
      </c>
      <c r="BM97">
        <v>3.3</v>
      </c>
      <c r="BN97">
        <v>6.5</v>
      </c>
      <c r="BO97">
        <v>1.77</v>
      </c>
      <c r="BP97">
        <v>2</v>
      </c>
      <c r="BQ97" t="s">
        <v>726</v>
      </c>
      <c r="BR97">
        <v>2.5229727551184897</v>
      </c>
      <c r="BS97">
        <v>1.228921489601805</v>
      </c>
      <c r="BT97">
        <v>1.2940512655166849</v>
      </c>
      <c r="BU97">
        <v>0.53240890035472432</v>
      </c>
      <c r="BV97">
        <v>0.56514027732989358</v>
      </c>
      <c r="BW97">
        <v>11.417888124439131</v>
      </c>
      <c r="BX97">
        <v>10.76308704756207</v>
      </c>
      <c r="BY97">
        <v>4.8317672021824798</v>
      </c>
      <c r="BZ97">
        <v>4.6698999696877843</v>
      </c>
      <c r="CA97">
        <v>6.5861209222566508</v>
      </c>
      <c r="CB97">
        <v>6.093187077874286</v>
      </c>
      <c r="CC97">
        <v>12.685679611650491</v>
      </c>
      <c r="CD97">
        <v>13.02639563106796</v>
      </c>
      <c r="CE97">
        <v>1.6481211768132831</v>
      </c>
      <c r="CF97">
        <v>1.8572676958928049</v>
      </c>
      <c r="CG97">
        <v>9.641712787649287E-2</v>
      </c>
      <c r="CH97">
        <v>0.11302068161957469</v>
      </c>
    </row>
    <row r="98" spans="1:86" x14ac:dyDescent="0.45">
      <c r="A98">
        <v>1619488800</v>
      </c>
      <c r="B98" t="s">
        <v>1203</v>
      </c>
      <c r="C98" t="s">
        <v>64</v>
      </c>
      <c r="D98" t="s">
        <v>65</v>
      </c>
      <c r="E98" t="s">
        <v>693</v>
      </c>
      <c r="F98" t="s">
        <v>672</v>
      </c>
      <c r="G98" t="s">
        <v>720</v>
      </c>
      <c r="H98">
        <v>16</v>
      </c>
      <c r="I98">
        <v>1.18</v>
      </c>
      <c r="J98">
        <v>0.88</v>
      </c>
      <c r="K98">
        <v>1.43</v>
      </c>
      <c r="L98">
        <v>0.8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  <c r="S98">
        <v>58</v>
      </c>
      <c r="U98">
        <v>6</v>
      </c>
      <c r="V98">
        <v>4</v>
      </c>
      <c r="W98">
        <v>1</v>
      </c>
      <c r="X98">
        <v>1</v>
      </c>
      <c r="Y98">
        <v>0</v>
      </c>
      <c r="Z98">
        <v>0</v>
      </c>
      <c r="AA98">
        <v>1</v>
      </c>
      <c r="AB98">
        <v>1</v>
      </c>
      <c r="AC98">
        <v>0</v>
      </c>
      <c r="AD98">
        <v>0</v>
      </c>
      <c r="AE98">
        <v>11</v>
      </c>
      <c r="AF98">
        <v>12</v>
      </c>
      <c r="AG98">
        <v>2</v>
      </c>
      <c r="AH98">
        <v>2</v>
      </c>
      <c r="AI98">
        <v>9</v>
      </c>
      <c r="AJ98">
        <v>10</v>
      </c>
      <c r="AK98">
        <v>14</v>
      </c>
      <c r="AL98">
        <v>12</v>
      </c>
      <c r="AM98">
        <v>39</v>
      </c>
      <c r="AN98">
        <v>61</v>
      </c>
      <c r="AO98">
        <v>1.07</v>
      </c>
      <c r="AP98">
        <v>1.28</v>
      </c>
      <c r="AQ98">
        <v>2.09</v>
      </c>
      <c r="AR98">
        <v>52</v>
      </c>
      <c r="AS98">
        <v>61</v>
      </c>
      <c r="AT98">
        <v>30</v>
      </c>
      <c r="AU98">
        <v>16</v>
      </c>
      <c r="AV98">
        <v>3</v>
      </c>
      <c r="AW98">
        <v>22</v>
      </c>
      <c r="AX98">
        <v>73</v>
      </c>
      <c r="AY98">
        <v>28</v>
      </c>
      <c r="AZ98">
        <v>67</v>
      </c>
      <c r="BA98">
        <v>10.47</v>
      </c>
      <c r="BB98">
        <v>4.4800000000000004</v>
      </c>
      <c r="BC98">
        <v>2.1</v>
      </c>
      <c r="BD98">
        <v>3.35</v>
      </c>
      <c r="BE98">
        <v>3.4</v>
      </c>
      <c r="BF98">
        <v>2.293852864528893E-2</v>
      </c>
      <c r="BG98">
        <v>0.45325194754518722</v>
      </c>
      <c r="BH98">
        <v>0.27556893404127819</v>
      </c>
      <c r="BI98">
        <v>0.27117911841353459</v>
      </c>
      <c r="BJ98">
        <v>0.46</v>
      </c>
      <c r="BK98">
        <v>1.34</v>
      </c>
      <c r="BL98">
        <v>1.95</v>
      </c>
      <c r="BM98">
        <v>3.3</v>
      </c>
      <c r="BN98">
        <v>6.5</v>
      </c>
      <c r="BO98">
        <v>1.83</v>
      </c>
      <c r="BP98">
        <v>1.95</v>
      </c>
      <c r="BQ98" t="s">
        <v>698</v>
      </c>
      <c r="BR98">
        <v>2.5405629139072849</v>
      </c>
      <c r="BS98">
        <v>1.4888836329233679</v>
      </c>
      <c r="BT98">
        <v>1.0516792809839171</v>
      </c>
      <c r="BU98">
        <v>0.64581362346263005</v>
      </c>
      <c r="BV98">
        <v>0.45364238410596031</v>
      </c>
      <c r="BW98">
        <v>12.686892177589851</v>
      </c>
      <c r="BX98">
        <v>9.8059196617336148</v>
      </c>
      <c r="BY98">
        <v>5.3198121263877027</v>
      </c>
      <c r="BZ98">
        <v>4.0954312553373189</v>
      </c>
      <c r="CA98">
        <v>7.3670800512021479</v>
      </c>
      <c r="CB98">
        <v>5.710488406396296</v>
      </c>
      <c r="CC98">
        <v>13.0488908033599</v>
      </c>
      <c r="CD98">
        <v>13.714839543398661</v>
      </c>
      <c r="CE98">
        <v>1.567523459812322</v>
      </c>
      <c r="CF98">
        <v>1.951040391676867</v>
      </c>
      <c r="CG98">
        <v>8.3027335781313744E-2</v>
      </c>
      <c r="CH98">
        <v>0.13117095063239501</v>
      </c>
    </row>
    <row r="99" spans="1:86" x14ac:dyDescent="0.45">
      <c r="A99">
        <v>1621206000</v>
      </c>
      <c r="B99" t="s">
        <v>1233</v>
      </c>
      <c r="C99" t="s">
        <v>64</v>
      </c>
      <c r="D99" t="s">
        <v>65</v>
      </c>
      <c r="E99" t="s">
        <v>704</v>
      </c>
      <c r="F99" t="s">
        <v>672</v>
      </c>
      <c r="G99" t="s">
        <v>678</v>
      </c>
      <c r="H99" t="s">
        <v>65</v>
      </c>
      <c r="I99">
        <v>1.61</v>
      </c>
      <c r="J99">
        <v>1.54</v>
      </c>
      <c r="K99">
        <v>1.59</v>
      </c>
      <c r="L99">
        <v>1.48</v>
      </c>
      <c r="M99">
        <v>1</v>
      </c>
      <c r="N99">
        <v>1</v>
      </c>
      <c r="O99">
        <v>2</v>
      </c>
      <c r="P99">
        <v>1</v>
      </c>
      <c r="Q99">
        <v>1</v>
      </c>
      <c r="R99">
        <v>0</v>
      </c>
      <c r="S99">
        <v>30</v>
      </c>
      <c r="T99" t="s">
        <v>91</v>
      </c>
      <c r="U99">
        <v>9</v>
      </c>
      <c r="V99">
        <v>5</v>
      </c>
      <c r="W99">
        <v>4</v>
      </c>
      <c r="X99">
        <v>0</v>
      </c>
      <c r="Y99">
        <v>2</v>
      </c>
      <c r="Z99">
        <v>0</v>
      </c>
      <c r="AA99">
        <v>1</v>
      </c>
      <c r="AB99">
        <v>3</v>
      </c>
      <c r="AC99">
        <v>0</v>
      </c>
      <c r="AD99">
        <v>2</v>
      </c>
      <c r="AE99">
        <v>18</v>
      </c>
      <c r="AF99">
        <v>8</v>
      </c>
      <c r="AG99">
        <v>7</v>
      </c>
      <c r="AH99">
        <v>2</v>
      </c>
      <c r="AI99">
        <v>11</v>
      </c>
      <c r="AJ99">
        <v>6</v>
      </c>
      <c r="AK99">
        <v>16</v>
      </c>
      <c r="AL99">
        <v>9</v>
      </c>
      <c r="AM99">
        <v>43</v>
      </c>
      <c r="AN99">
        <v>57</v>
      </c>
      <c r="AO99">
        <v>2.0299999999999998</v>
      </c>
      <c r="AP99">
        <v>1.19</v>
      </c>
      <c r="AQ99">
        <v>2.4</v>
      </c>
      <c r="AR99">
        <v>58</v>
      </c>
      <c r="AS99">
        <v>74</v>
      </c>
      <c r="AT99">
        <v>45</v>
      </c>
      <c r="AU99">
        <v>19</v>
      </c>
      <c r="AV99">
        <v>4</v>
      </c>
      <c r="AW99">
        <v>31</v>
      </c>
      <c r="AX99">
        <v>73</v>
      </c>
      <c r="AY99">
        <v>40</v>
      </c>
      <c r="AZ99">
        <v>77</v>
      </c>
      <c r="BA99">
        <v>11.39</v>
      </c>
      <c r="BB99">
        <v>3.98</v>
      </c>
      <c r="BC99">
        <v>1.61</v>
      </c>
      <c r="BD99">
        <v>3.95</v>
      </c>
      <c r="BE99">
        <v>5.25</v>
      </c>
      <c r="BF99">
        <v>2.158625328685863E-2</v>
      </c>
      <c r="BG99">
        <v>0.59953175913550161</v>
      </c>
      <c r="BH99">
        <v>0.23157830367516666</v>
      </c>
      <c r="BI99">
        <v>0.16888993718933185</v>
      </c>
      <c r="BJ99">
        <v>0.6</v>
      </c>
      <c r="BK99">
        <v>1.29</v>
      </c>
      <c r="BL99">
        <v>1.87</v>
      </c>
      <c r="BM99">
        <v>3.1</v>
      </c>
      <c r="BN99">
        <v>6</v>
      </c>
      <c r="BO99">
        <v>1.91</v>
      </c>
      <c r="BP99">
        <v>1.83</v>
      </c>
      <c r="BQ99" t="s">
        <v>708</v>
      </c>
      <c r="BR99">
        <v>2.7310090702947849</v>
      </c>
      <c r="BS99">
        <v>1.841836734693878</v>
      </c>
      <c r="BT99">
        <v>0.88917233560090703</v>
      </c>
      <c r="BU99">
        <v>0.804822695035461</v>
      </c>
      <c r="BV99">
        <v>0.38099290780141842</v>
      </c>
      <c r="BW99">
        <v>14.25174825174825</v>
      </c>
      <c r="BX99">
        <v>8.8316683316683324</v>
      </c>
      <c r="BY99">
        <v>6.2901265822784813</v>
      </c>
      <c r="BZ99">
        <v>3.6162025316455702</v>
      </c>
      <c r="CA99">
        <v>7.9616216694697686</v>
      </c>
      <c r="CB99">
        <v>5.2154658000227627</v>
      </c>
      <c r="CC99">
        <v>12.444895886236671</v>
      </c>
      <c r="CD99">
        <v>13.620619603859829</v>
      </c>
      <c r="CE99">
        <v>1.406084017382907</v>
      </c>
      <c r="CF99">
        <v>2.070980202800579</v>
      </c>
      <c r="CG99">
        <v>6.1323032351521013E-2</v>
      </c>
      <c r="CH99">
        <v>0.1313375181071946</v>
      </c>
    </row>
    <row r="100" spans="1:86" x14ac:dyDescent="0.45">
      <c r="A100">
        <v>1621814400</v>
      </c>
      <c r="B100" t="s">
        <v>1241</v>
      </c>
      <c r="C100" t="s">
        <v>64</v>
      </c>
      <c r="D100" t="s">
        <v>65</v>
      </c>
      <c r="E100" t="s">
        <v>700</v>
      </c>
      <c r="F100" t="s">
        <v>672</v>
      </c>
      <c r="G100" t="s">
        <v>735</v>
      </c>
      <c r="H100" t="s">
        <v>65</v>
      </c>
      <c r="I100">
        <v>1.38</v>
      </c>
      <c r="J100">
        <v>1.56</v>
      </c>
      <c r="K100">
        <v>1.41</v>
      </c>
      <c r="L100">
        <v>1.48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54</v>
      </c>
      <c r="U100">
        <v>9</v>
      </c>
      <c r="V100">
        <v>1</v>
      </c>
      <c r="W100">
        <v>0</v>
      </c>
      <c r="X100">
        <v>1</v>
      </c>
      <c r="Y100">
        <v>2</v>
      </c>
      <c r="Z100">
        <v>0</v>
      </c>
      <c r="AA100">
        <v>0</v>
      </c>
      <c r="AB100">
        <v>1</v>
      </c>
      <c r="AC100">
        <v>0</v>
      </c>
      <c r="AD100">
        <v>2</v>
      </c>
      <c r="AE100">
        <v>18</v>
      </c>
      <c r="AF100">
        <v>8</v>
      </c>
      <c r="AG100">
        <v>5</v>
      </c>
      <c r="AH100">
        <v>4</v>
      </c>
      <c r="AI100">
        <v>13</v>
      </c>
      <c r="AJ100">
        <v>4</v>
      </c>
      <c r="AK100">
        <v>11</v>
      </c>
      <c r="AL100">
        <v>11</v>
      </c>
      <c r="AM100">
        <v>60</v>
      </c>
      <c r="AN100">
        <v>40</v>
      </c>
      <c r="AO100">
        <v>1.97</v>
      </c>
      <c r="AP100">
        <v>1.08</v>
      </c>
      <c r="AQ100">
        <v>2.42</v>
      </c>
      <c r="AR100">
        <v>49</v>
      </c>
      <c r="AS100">
        <v>66</v>
      </c>
      <c r="AT100">
        <v>44</v>
      </c>
      <c r="AU100">
        <v>24</v>
      </c>
      <c r="AV100">
        <v>12</v>
      </c>
      <c r="AW100">
        <v>33</v>
      </c>
      <c r="AX100">
        <v>71</v>
      </c>
      <c r="AY100">
        <v>38</v>
      </c>
      <c r="AZ100">
        <v>71</v>
      </c>
      <c r="BA100">
        <v>10.65</v>
      </c>
      <c r="BB100">
        <v>3.8</v>
      </c>
      <c r="BC100">
        <v>2.2999999999999998</v>
      </c>
      <c r="BD100">
        <v>3.35</v>
      </c>
      <c r="BE100">
        <v>3</v>
      </c>
      <c r="BF100">
        <v>2.220780157185091E-2</v>
      </c>
      <c r="BG100">
        <v>0.41257480712380129</v>
      </c>
      <c r="BH100">
        <v>0.27629966111471621</v>
      </c>
      <c r="BI100">
        <v>0.31112553176148239</v>
      </c>
      <c r="BJ100">
        <v>0.42</v>
      </c>
      <c r="BK100">
        <v>1.38</v>
      </c>
      <c r="BL100">
        <v>2.0499999999999998</v>
      </c>
      <c r="BM100">
        <v>3.55</v>
      </c>
      <c r="BN100">
        <v>7</v>
      </c>
      <c r="BO100">
        <v>1.91</v>
      </c>
      <c r="BP100">
        <v>1.87</v>
      </c>
      <c r="BQ100" t="s">
        <v>711</v>
      </c>
      <c r="BR100">
        <v>2.4884649511978703</v>
      </c>
      <c r="BS100">
        <v>1.396960958296362</v>
      </c>
      <c r="BT100">
        <v>1.091503992901508</v>
      </c>
      <c r="BU100">
        <v>0.60765391014975045</v>
      </c>
      <c r="BV100">
        <v>0.47276760953965608</v>
      </c>
      <c r="BW100">
        <v>12.29504785684561</v>
      </c>
      <c r="BX100">
        <v>10.047232625884311</v>
      </c>
      <c r="BY100">
        <v>5.2917192097519967</v>
      </c>
      <c r="BZ100">
        <v>4.2580916351408158</v>
      </c>
      <c r="CA100">
        <v>7.0033286470936131</v>
      </c>
      <c r="CB100">
        <v>5.789140990743495</v>
      </c>
      <c r="CC100">
        <v>12.77041895895049</v>
      </c>
      <c r="CD100">
        <v>13.411129919593741</v>
      </c>
      <c r="CE100">
        <v>1.556141062018646</v>
      </c>
      <c r="CF100">
        <v>1.9114308877178761</v>
      </c>
      <c r="CG100">
        <v>8.4920956627482766E-2</v>
      </c>
      <c r="CH100">
        <v>0.1323469801378192</v>
      </c>
    </row>
    <row r="101" spans="1:86" x14ac:dyDescent="0.45">
      <c r="A101">
        <v>1622423700</v>
      </c>
      <c r="B101" t="s">
        <v>1243</v>
      </c>
      <c r="C101" t="s">
        <v>64</v>
      </c>
      <c r="D101" t="s">
        <v>65</v>
      </c>
      <c r="E101" t="s">
        <v>671</v>
      </c>
      <c r="F101" t="s">
        <v>672</v>
      </c>
      <c r="G101" t="s">
        <v>673</v>
      </c>
      <c r="H101" t="s">
        <v>65</v>
      </c>
      <c r="I101">
        <v>2</v>
      </c>
      <c r="J101">
        <v>1.49</v>
      </c>
      <c r="K101">
        <v>1.98</v>
      </c>
      <c r="L101">
        <v>1.48</v>
      </c>
      <c r="M101">
        <v>1</v>
      </c>
      <c r="N101">
        <v>1</v>
      </c>
      <c r="O101">
        <v>2</v>
      </c>
      <c r="P101">
        <v>1</v>
      </c>
      <c r="Q101">
        <v>0</v>
      </c>
      <c r="R101">
        <v>1</v>
      </c>
      <c r="S101">
        <v>51</v>
      </c>
      <c r="T101">
        <v>37</v>
      </c>
      <c r="U101">
        <v>6</v>
      </c>
      <c r="V101">
        <v>8</v>
      </c>
      <c r="W101">
        <v>1</v>
      </c>
      <c r="X101">
        <v>0</v>
      </c>
      <c r="Y101">
        <v>1</v>
      </c>
      <c r="Z101">
        <v>0</v>
      </c>
      <c r="AA101">
        <v>0</v>
      </c>
      <c r="AB101">
        <v>1</v>
      </c>
      <c r="AC101">
        <v>0</v>
      </c>
      <c r="AD101">
        <v>1</v>
      </c>
      <c r="AE101">
        <v>10</v>
      </c>
      <c r="AF101">
        <v>12</v>
      </c>
      <c r="AG101">
        <v>4</v>
      </c>
      <c r="AH101">
        <v>2</v>
      </c>
      <c r="AI101">
        <v>6</v>
      </c>
      <c r="AJ101">
        <v>10</v>
      </c>
      <c r="AK101">
        <v>15</v>
      </c>
      <c r="AL101">
        <v>11</v>
      </c>
      <c r="AM101">
        <v>35</v>
      </c>
      <c r="AN101">
        <v>65</v>
      </c>
      <c r="AO101">
        <v>1.2</v>
      </c>
      <c r="AP101">
        <v>1.33</v>
      </c>
      <c r="AQ101">
        <v>2.2799999999999998</v>
      </c>
      <c r="AR101">
        <v>41</v>
      </c>
      <c r="AS101">
        <v>65</v>
      </c>
      <c r="AT101">
        <v>38</v>
      </c>
      <c r="AU101">
        <v>22</v>
      </c>
      <c r="AV101">
        <v>10</v>
      </c>
      <c r="AW101">
        <v>29</v>
      </c>
      <c r="AX101">
        <v>65</v>
      </c>
      <c r="AY101">
        <v>30</v>
      </c>
      <c r="AZ101">
        <v>82</v>
      </c>
      <c r="BA101">
        <v>11.67</v>
      </c>
      <c r="BB101">
        <v>3.17</v>
      </c>
      <c r="BC101">
        <v>1.91</v>
      </c>
      <c r="BD101">
        <v>3.45</v>
      </c>
      <c r="BE101">
        <v>3.9</v>
      </c>
      <c r="BF101">
        <v>2.327517943270278E-2</v>
      </c>
      <c r="BG101">
        <v>0.50028502999138103</v>
      </c>
      <c r="BH101">
        <v>0.26657989303106533</v>
      </c>
      <c r="BI101">
        <v>0.23313507697755367</v>
      </c>
      <c r="BJ101">
        <v>0.5</v>
      </c>
      <c r="BK101">
        <v>1.44</v>
      </c>
      <c r="BL101">
        <v>2.25</v>
      </c>
      <c r="BM101">
        <v>3.95</v>
      </c>
      <c r="BN101">
        <v>7.75</v>
      </c>
      <c r="BO101">
        <v>2.1</v>
      </c>
      <c r="BP101">
        <v>1.69</v>
      </c>
      <c r="BQ101" t="s">
        <v>770</v>
      </c>
      <c r="BR101">
        <v>2.5202079886551649</v>
      </c>
      <c r="BS101">
        <v>1.5342708579532029</v>
      </c>
      <c r="BT101">
        <v>0.98593713070196176</v>
      </c>
      <c r="BU101">
        <v>0.67513590167809023</v>
      </c>
      <c r="BV101">
        <v>0.4286727337194185</v>
      </c>
      <c r="BW101">
        <v>12.98669114272602</v>
      </c>
      <c r="BX101">
        <v>9.4167049105094076</v>
      </c>
      <c r="BY101">
        <v>5.6645716945996272</v>
      </c>
      <c r="BZ101">
        <v>4.0242085661080074</v>
      </c>
      <c r="CA101">
        <v>7.3221194481263927</v>
      </c>
      <c r="CB101">
        <v>5.3924963444014002</v>
      </c>
      <c r="CC101">
        <v>12.508162313432839</v>
      </c>
      <c r="CD101">
        <v>13.36963619402985</v>
      </c>
      <c r="CE101">
        <v>1.4438014689517029</v>
      </c>
      <c r="CF101">
        <v>1.9410193634542621</v>
      </c>
      <c r="CG101">
        <v>8.4130870242599604E-2</v>
      </c>
      <c r="CH101">
        <v>0.1275317160026708</v>
      </c>
    </row>
    <row r="102" spans="1:86" x14ac:dyDescent="0.45">
      <c r="A102">
        <v>1627084800</v>
      </c>
      <c r="B102" t="s">
        <v>1245</v>
      </c>
      <c r="C102" t="s">
        <v>64</v>
      </c>
      <c r="D102" t="s">
        <v>65</v>
      </c>
      <c r="E102" t="s">
        <v>660</v>
      </c>
      <c r="F102" t="s">
        <v>672</v>
      </c>
      <c r="G102" t="s">
        <v>731</v>
      </c>
      <c r="H102">
        <v>1</v>
      </c>
      <c r="I102">
        <v>0</v>
      </c>
      <c r="J102">
        <v>0</v>
      </c>
      <c r="K102">
        <v>1.24</v>
      </c>
      <c r="L102">
        <v>1.1100000000000001</v>
      </c>
      <c r="M102">
        <v>0</v>
      </c>
      <c r="N102">
        <v>3</v>
      </c>
      <c r="O102">
        <v>3</v>
      </c>
      <c r="P102">
        <v>2</v>
      </c>
      <c r="Q102">
        <v>0</v>
      </c>
      <c r="R102">
        <v>2</v>
      </c>
      <c r="T102" t="s">
        <v>1246</v>
      </c>
      <c r="U102">
        <v>6</v>
      </c>
      <c r="V102">
        <v>7</v>
      </c>
      <c r="W102">
        <v>2</v>
      </c>
      <c r="X102">
        <v>0</v>
      </c>
      <c r="Y102">
        <v>2</v>
      </c>
      <c r="Z102">
        <v>0</v>
      </c>
      <c r="AA102">
        <v>2</v>
      </c>
      <c r="AB102">
        <v>0</v>
      </c>
      <c r="AC102">
        <v>1</v>
      </c>
      <c r="AD102">
        <v>1</v>
      </c>
      <c r="AE102">
        <v>23</v>
      </c>
      <c r="AF102">
        <v>15</v>
      </c>
      <c r="AG102">
        <v>7</v>
      </c>
      <c r="AH102">
        <v>6</v>
      </c>
      <c r="AI102">
        <v>16</v>
      </c>
      <c r="AJ102">
        <v>9</v>
      </c>
      <c r="AK102">
        <v>13</v>
      </c>
      <c r="AL102">
        <v>16</v>
      </c>
      <c r="AM102">
        <v>54</v>
      </c>
      <c r="AN102">
        <v>46</v>
      </c>
      <c r="AO102">
        <v>2.27</v>
      </c>
      <c r="AP102">
        <v>1.62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2.65</v>
      </c>
      <c r="BD102">
        <v>3.15</v>
      </c>
      <c r="BE102">
        <v>2.65</v>
      </c>
      <c r="BF102">
        <v>2.4059099530797656E-2</v>
      </c>
      <c r="BG102">
        <v>0.35329939103524011</v>
      </c>
      <c r="BH102">
        <v>0.29340121792951979</v>
      </c>
      <c r="BI102">
        <v>0.35329939103524011</v>
      </c>
      <c r="BJ102">
        <v>0.36</v>
      </c>
      <c r="BK102">
        <v>1.45</v>
      </c>
      <c r="BL102">
        <v>2.25</v>
      </c>
      <c r="BM102">
        <v>3.8</v>
      </c>
      <c r="BN102">
        <v>7.5</v>
      </c>
      <c r="BO102">
        <v>1.91</v>
      </c>
      <c r="BP102">
        <v>1.87</v>
      </c>
      <c r="BQ102" t="s">
        <v>664</v>
      </c>
      <c r="BR102">
        <v>2.5110350525197691</v>
      </c>
      <c r="BS102">
        <v>1.269326094653606</v>
      </c>
      <c r="BT102">
        <v>1.2417089578661631</v>
      </c>
      <c r="BU102">
        <v>0.56586402266288949</v>
      </c>
      <c r="BV102">
        <v>0.55158168083097259</v>
      </c>
      <c r="BW102">
        <v>11.49400826446281</v>
      </c>
      <c r="BX102">
        <v>10.507231404958681</v>
      </c>
      <c r="BY102">
        <v>4.9238790406673623</v>
      </c>
      <c r="BZ102">
        <v>4.6296141814389991</v>
      </c>
      <c r="CA102">
        <v>6.5701292237954476</v>
      </c>
      <c r="CB102">
        <v>5.8776172235196817</v>
      </c>
      <c r="CC102">
        <v>12.798739495798319</v>
      </c>
      <c r="CD102">
        <v>12.98844537815126</v>
      </c>
      <c r="CE102">
        <v>1.604928297313674</v>
      </c>
      <c r="CF102">
        <v>1.791961219955565</v>
      </c>
      <c r="CG102">
        <v>8.887093516461321E-2</v>
      </c>
      <c r="CH102">
        <v>0.11694607150070691</v>
      </c>
    </row>
    <row r="103" spans="1:86" x14ac:dyDescent="0.45">
      <c r="A103">
        <v>1628388000</v>
      </c>
      <c r="B103" t="s">
        <v>1285</v>
      </c>
      <c r="C103" t="s">
        <v>64</v>
      </c>
      <c r="D103" t="s">
        <v>65</v>
      </c>
      <c r="E103" t="s">
        <v>661</v>
      </c>
      <c r="F103" t="s">
        <v>672</v>
      </c>
      <c r="G103" t="s">
        <v>743</v>
      </c>
      <c r="H103">
        <v>3</v>
      </c>
      <c r="I103">
        <v>0</v>
      </c>
      <c r="J103">
        <v>3</v>
      </c>
      <c r="K103">
        <v>2</v>
      </c>
      <c r="L103">
        <v>1.1100000000000001</v>
      </c>
      <c r="M103">
        <v>1</v>
      </c>
      <c r="N103">
        <v>1</v>
      </c>
      <c r="O103">
        <v>2</v>
      </c>
      <c r="P103">
        <v>1</v>
      </c>
      <c r="Q103">
        <v>0</v>
      </c>
      <c r="R103">
        <v>1</v>
      </c>
      <c r="S103">
        <v>89</v>
      </c>
      <c r="T103">
        <v>8</v>
      </c>
      <c r="U103">
        <v>4</v>
      </c>
      <c r="V103">
        <v>7</v>
      </c>
      <c r="W103">
        <v>1</v>
      </c>
      <c r="X103">
        <v>1</v>
      </c>
      <c r="Y103">
        <v>3</v>
      </c>
      <c r="Z103">
        <v>0</v>
      </c>
      <c r="AA103">
        <v>2</v>
      </c>
      <c r="AB103">
        <v>0</v>
      </c>
      <c r="AC103">
        <v>2</v>
      </c>
      <c r="AD103">
        <v>1</v>
      </c>
      <c r="AE103">
        <v>13</v>
      </c>
      <c r="AF103">
        <v>13</v>
      </c>
      <c r="AG103">
        <v>5</v>
      </c>
      <c r="AH103">
        <v>5</v>
      </c>
      <c r="AI103">
        <v>8</v>
      </c>
      <c r="AJ103">
        <v>8</v>
      </c>
      <c r="AK103">
        <v>17</v>
      </c>
      <c r="AL103">
        <v>15</v>
      </c>
      <c r="AM103">
        <v>51</v>
      </c>
      <c r="AN103">
        <v>49</v>
      </c>
      <c r="AO103">
        <v>1.58</v>
      </c>
      <c r="AP103">
        <v>1.47</v>
      </c>
      <c r="AQ103">
        <v>1.5</v>
      </c>
      <c r="AR103">
        <v>0</v>
      </c>
      <c r="AS103">
        <v>50</v>
      </c>
      <c r="AT103">
        <v>50</v>
      </c>
      <c r="AU103">
        <v>0</v>
      </c>
      <c r="AV103">
        <v>0</v>
      </c>
      <c r="AW103">
        <v>50</v>
      </c>
      <c r="AX103">
        <v>50</v>
      </c>
      <c r="AY103">
        <v>0</v>
      </c>
      <c r="AZ103">
        <v>50</v>
      </c>
      <c r="BA103">
        <v>7</v>
      </c>
      <c r="BB103">
        <v>2</v>
      </c>
      <c r="BC103">
        <v>2.0499999999999998</v>
      </c>
      <c r="BD103">
        <v>3.15</v>
      </c>
      <c r="BE103">
        <v>3.55</v>
      </c>
      <c r="BF103">
        <v>2.8985112118056138E-2</v>
      </c>
      <c r="BG103">
        <v>0.45881976593072438</v>
      </c>
      <c r="BH103">
        <v>0.28847520534226129</v>
      </c>
      <c r="BI103">
        <v>0.25270502872701428</v>
      </c>
      <c r="BJ103">
        <v>0.46</v>
      </c>
      <c r="BK103">
        <v>1.45</v>
      </c>
      <c r="BL103">
        <v>2.25</v>
      </c>
      <c r="BM103">
        <v>3.9</v>
      </c>
      <c r="BN103">
        <v>7.75</v>
      </c>
      <c r="BO103">
        <v>2.1</v>
      </c>
      <c r="BP103">
        <v>1.71</v>
      </c>
      <c r="BQ103" t="s">
        <v>715</v>
      </c>
      <c r="BR103">
        <v>2.5405629139072849</v>
      </c>
      <c r="BS103">
        <v>1.4888836329233679</v>
      </c>
      <c r="BT103">
        <v>1.0516792809839171</v>
      </c>
      <c r="BU103">
        <v>0.64581362346263005</v>
      </c>
      <c r="BV103">
        <v>0.45364238410596031</v>
      </c>
      <c r="BW103">
        <v>12.686892177589851</v>
      </c>
      <c r="BX103">
        <v>9.8059196617336148</v>
      </c>
      <c r="BY103">
        <v>5.3198121263877027</v>
      </c>
      <c r="BZ103">
        <v>4.0954312553373189</v>
      </c>
      <c r="CA103">
        <v>7.3670800512021479</v>
      </c>
      <c r="CB103">
        <v>5.710488406396296</v>
      </c>
      <c r="CC103">
        <v>13.0488908033599</v>
      </c>
      <c r="CD103">
        <v>13.714839543398661</v>
      </c>
      <c r="CE103">
        <v>1.567523459812322</v>
      </c>
      <c r="CF103">
        <v>1.951040391676867</v>
      </c>
      <c r="CG103">
        <v>8.3027335781313744E-2</v>
      </c>
      <c r="CH103">
        <v>0.13117095063239501</v>
      </c>
    </row>
    <row r="104" spans="1:86" x14ac:dyDescent="0.45">
      <c r="A104">
        <v>1629590400</v>
      </c>
      <c r="B104" t="s">
        <v>1319</v>
      </c>
      <c r="C104" t="s">
        <v>64</v>
      </c>
      <c r="D104" t="s">
        <v>65</v>
      </c>
      <c r="E104" t="s">
        <v>667</v>
      </c>
      <c r="F104" t="s">
        <v>672</v>
      </c>
      <c r="G104" t="s">
        <v>673</v>
      </c>
      <c r="H104">
        <v>6</v>
      </c>
      <c r="I104">
        <v>3</v>
      </c>
      <c r="J104">
        <v>2</v>
      </c>
      <c r="K104">
        <v>1.55</v>
      </c>
      <c r="L104">
        <v>1.1100000000000001</v>
      </c>
      <c r="M104">
        <v>1</v>
      </c>
      <c r="N104">
        <v>1</v>
      </c>
      <c r="O104">
        <v>2</v>
      </c>
      <c r="P104">
        <v>1</v>
      </c>
      <c r="Q104">
        <v>0</v>
      </c>
      <c r="R104">
        <v>1</v>
      </c>
      <c r="S104" t="s">
        <v>1320</v>
      </c>
      <c r="T104">
        <v>44</v>
      </c>
      <c r="U104">
        <v>5</v>
      </c>
      <c r="V104">
        <v>6</v>
      </c>
      <c r="W104">
        <v>4</v>
      </c>
      <c r="X104">
        <v>0</v>
      </c>
      <c r="Y104">
        <v>2</v>
      </c>
      <c r="Z104">
        <v>0</v>
      </c>
      <c r="AA104">
        <v>1</v>
      </c>
      <c r="AB104">
        <v>3</v>
      </c>
      <c r="AC104">
        <v>1</v>
      </c>
      <c r="AD104">
        <v>1</v>
      </c>
      <c r="AE104">
        <v>20</v>
      </c>
      <c r="AF104">
        <v>13</v>
      </c>
      <c r="AG104">
        <v>7</v>
      </c>
      <c r="AH104">
        <v>4</v>
      </c>
      <c r="AI104">
        <v>13</v>
      </c>
      <c r="AJ104">
        <v>9</v>
      </c>
      <c r="AK104">
        <v>17</v>
      </c>
      <c r="AL104">
        <v>16</v>
      </c>
      <c r="AM104">
        <v>62</v>
      </c>
      <c r="AN104">
        <v>38</v>
      </c>
      <c r="AO104">
        <v>2.12</v>
      </c>
      <c r="AP104">
        <v>1.39</v>
      </c>
      <c r="AQ104">
        <v>2.75</v>
      </c>
      <c r="AR104">
        <v>50</v>
      </c>
      <c r="AS104">
        <v>100</v>
      </c>
      <c r="AT104">
        <v>75</v>
      </c>
      <c r="AU104">
        <v>0</v>
      </c>
      <c r="AV104">
        <v>0</v>
      </c>
      <c r="AW104">
        <v>25</v>
      </c>
      <c r="AX104">
        <v>100</v>
      </c>
      <c r="AY104">
        <v>50</v>
      </c>
      <c r="AZ104">
        <v>100</v>
      </c>
      <c r="BA104">
        <v>11</v>
      </c>
      <c r="BB104">
        <v>3.5</v>
      </c>
      <c r="BC104">
        <v>2</v>
      </c>
      <c r="BD104">
        <v>3.5</v>
      </c>
      <c r="BE104">
        <v>3.4</v>
      </c>
      <c r="BF104">
        <v>2.661064425770306E-2</v>
      </c>
      <c r="BG104">
        <v>0.47338935574229696</v>
      </c>
      <c r="BH104">
        <v>0.25910364145658266</v>
      </c>
      <c r="BI104">
        <v>0.2675070028011205</v>
      </c>
      <c r="BJ104">
        <v>0.48</v>
      </c>
      <c r="BK104">
        <v>1.3</v>
      </c>
      <c r="BL104">
        <v>1.8</v>
      </c>
      <c r="BM104">
        <v>2.95</v>
      </c>
      <c r="BN104">
        <v>5.25</v>
      </c>
      <c r="BO104">
        <v>1.74</v>
      </c>
      <c r="BP104">
        <v>2.0499999999999998</v>
      </c>
      <c r="BQ104" t="s">
        <v>736</v>
      </c>
      <c r="BR104">
        <v>2.5271929824561399</v>
      </c>
      <c r="BS104">
        <v>1.510877192982456</v>
      </c>
      <c r="BT104">
        <v>1.0163157894736841</v>
      </c>
      <c r="BU104">
        <v>0.67350877192982461</v>
      </c>
      <c r="BV104">
        <v>0.4442105263157895</v>
      </c>
      <c r="BW104">
        <v>12.80980392156863</v>
      </c>
      <c r="BX104">
        <v>9.6872549019607845</v>
      </c>
      <c r="BY104">
        <v>5.6491169610129957</v>
      </c>
      <c r="BZ104">
        <v>4.1379540153282237</v>
      </c>
      <c r="CA104">
        <v>7.1606869605556343</v>
      </c>
      <c r="CB104">
        <v>5.5493008866325608</v>
      </c>
      <c r="CC104">
        <v>12.9029029029029</v>
      </c>
      <c r="CD104">
        <v>13.75508842175509</v>
      </c>
      <c r="CE104">
        <v>1.5287356321839081</v>
      </c>
      <c r="CF104">
        <v>1.9664750957854411</v>
      </c>
      <c r="CG104">
        <v>8.8441890166028103E-2</v>
      </c>
      <c r="CH104">
        <v>0.13409961685823751</v>
      </c>
    </row>
    <row r="105" spans="1:86" x14ac:dyDescent="0.45">
      <c r="A105">
        <v>1631325960</v>
      </c>
      <c r="B105" t="s">
        <v>1350</v>
      </c>
      <c r="C105" t="s">
        <v>64</v>
      </c>
      <c r="D105" t="s">
        <v>65</v>
      </c>
      <c r="E105" t="s">
        <v>676</v>
      </c>
      <c r="F105" t="s">
        <v>672</v>
      </c>
      <c r="G105" t="s">
        <v>760</v>
      </c>
      <c r="H105">
        <v>8</v>
      </c>
      <c r="I105">
        <v>0.5</v>
      </c>
      <c r="J105">
        <v>1.67</v>
      </c>
      <c r="K105">
        <v>1.35</v>
      </c>
      <c r="L105">
        <v>1.1100000000000001</v>
      </c>
      <c r="M105">
        <v>2</v>
      </c>
      <c r="N105">
        <v>1</v>
      </c>
      <c r="O105">
        <v>3</v>
      </c>
      <c r="P105">
        <v>1</v>
      </c>
      <c r="Q105">
        <v>1</v>
      </c>
      <c r="R105">
        <v>0</v>
      </c>
      <c r="S105" t="s">
        <v>1351</v>
      </c>
      <c r="T105">
        <v>87</v>
      </c>
      <c r="U105">
        <v>4</v>
      </c>
      <c r="V105">
        <v>14</v>
      </c>
      <c r="W105">
        <v>3</v>
      </c>
      <c r="X105">
        <v>0</v>
      </c>
      <c r="Y105">
        <v>3</v>
      </c>
      <c r="Z105">
        <v>0</v>
      </c>
      <c r="AA105">
        <v>1</v>
      </c>
      <c r="AB105">
        <v>2</v>
      </c>
      <c r="AC105">
        <v>0</v>
      </c>
      <c r="AD105">
        <v>3</v>
      </c>
      <c r="AE105">
        <v>22</v>
      </c>
      <c r="AF105">
        <v>19</v>
      </c>
      <c r="AG105">
        <v>6</v>
      </c>
      <c r="AH105">
        <v>6</v>
      </c>
      <c r="AI105">
        <v>16</v>
      </c>
      <c r="AJ105">
        <v>13</v>
      </c>
      <c r="AK105">
        <v>14</v>
      </c>
      <c r="AL105">
        <v>11</v>
      </c>
      <c r="AM105">
        <v>48</v>
      </c>
      <c r="AN105">
        <v>52</v>
      </c>
      <c r="AO105">
        <v>2.15</v>
      </c>
      <c r="AP105">
        <v>1.99</v>
      </c>
      <c r="AQ105">
        <v>2.54</v>
      </c>
      <c r="AR105">
        <v>71</v>
      </c>
      <c r="AS105">
        <v>100</v>
      </c>
      <c r="AT105">
        <v>42</v>
      </c>
      <c r="AU105">
        <v>13</v>
      </c>
      <c r="AV105">
        <v>0</v>
      </c>
      <c r="AW105">
        <v>29</v>
      </c>
      <c r="AX105">
        <v>100</v>
      </c>
      <c r="AY105">
        <v>13</v>
      </c>
      <c r="AZ105">
        <v>100</v>
      </c>
      <c r="BA105">
        <v>14.42</v>
      </c>
      <c r="BB105">
        <v>4.33</v>
      </c>
      <c r="BC105">
        <v>2.4</v>
      </c>
      <c r="BD105">
        <v>3.25</v>
      </c>
      <c r="BE105">
        <v>2.8</v>
      </c>
      <c r="BF105">
        <v>2.716727716727722E-2</v>
      </c>
      <c r="BG105">
        <v>0.38949938949938945</v>
      </c>
      <c r="BH105">
        <v>0.28052503052503047</v>
      </c>
      <c r="BI105">
        <v>0.32997557997557991</v>
      </c>
      <c r="BJ105">
        <v>0.38</v>
      </c>
      <c r="BK105">
        <v>1.33</v>
      </c>
      <c r="BL105">
        <v>1.91</v>
      </c>
      <c r="BM105">
        <v>3</v>
      </c>
      <c r="BN105">
        <v>5.75</v>
      </c>
      <c r="BO105">
        <v>1.74</v>
      </c>
      <c r="BP105">
        <v>2.0499999999999998</v>
      </c>
      <c r="BQ105" t="s">
        <v>680</v>
      </c>
      <c r="BR105">
        <v>2.4900895140664963</v>
      </c>
      <c r="BS105">
        <v>1.330562659846547</v>
      </c>
      <c r="BT105">
        <v>1.1595268542199491</v>
      </c>
      <c r="BU105">
        <v>0.59053607588191415</v>
      </c>
      <c r="BV105">
        <v>0.50069274219332838</v>
      </c>
      <c r="BW105">
        <v>11.79715236686391</v>
      </c>
      <c r="BX105">
        <v>10.317122781065089</v>
      </c>
      <c r="BY105">
        <v>5.0637025966747622</v>
      </c>
      <c r="BZ105">
        <v>4.4674014571268454</v>
      </c>
      <c r="CA105">
        <v>6.7334497701891483</v>
      </c>
      <c r="CB105">
        <v>5.849721323938244</v>
      </c>
      <c r="CC105">
        <v>12.89644194756554</v>
      </c>
      <c r="CD105">
        <v>13.3434456928839</v>
      </c>
      <c r="CE105">
        <v>1.6144382124117971</v>
      </c>
      <c r="CF105">
        <v>1.9032024606477289</v>
      </c>
      <c r="CG105">
        <v>9.372172969060974E-2</v>
      </c>
      <c r="CH105">
        <v>0.11669983716301791</v>
      </c>
    </row>
    <row r="106" spans="1:86" x14ac:dyDescent="0.45">
      <c r="A106">
        <v>1634429100</v>
      </c>
      <c r="B106" t="s">
        <v>1408</v>
      </c>
      <c r="C106" t="s">
        <v>64</v>
      </c>
      <c r="D106" t="s">
        <v>65</v>
      </c>
      <c r="E106" t="s">
        <v>693</v>
      </c>
      <c r="F106" t="s">
        <v>672</v>
      </c>
      <c r="G106" t="s">
        <v>684</v>
      </c>
      <c r="H106">
        <v>13</v>
      </c>
      <c r="I106">
        <v>1.4</v>
      </c>
      <c r="J106">
        <v>1.25</v>
      </c>
      <c r="K106">
        <v>1.89</v>
      </c>
      <c r="L106">
        <v>1.1100000000000001</v>
      </c>
      <c r="M106">
        <v>1</v>
      </c>
      <c r="N106">
        <v>1</v>
      </c>
      <c r="O106">
        <v>2</v>
      </c>
      <c r="P106">
        <v>0</v>
      </c>
      <c r="Q106">
        <v>0</v>
      </c>
      <c r="R106">
        <v>0</v>
      </c>
      <c r="S106">
        <v>68</v>
      </c>
      <c r="T106">
        <v>89</v>
      </c>
      <c r="U106">
        <v>2</v>
      </c>
      <c r="V106">
        <v>9</v>
      </c>
      <c r="W106">
        <v>2</v>
      </c>
      <c r="X106">
        <v>1</v>
      </c>
      <c r="Y106">
        <v>3</v>
      </c>
      <c r="Z106">
        <v>0</v>
      </c>
      <c r="AA106">
        <v>1</v>
      </c>
      <c r="AB106">
        <v>2</v>
      </c>
      <c r="AC106">
        <v>2</v>
      </c>
      <c r="AD106">
        <v>1</v>
      </c>
      <c r="AE106">
        <v>18</v>
      </c>
      <c r="AF106">
        <v>24</v>
      </c>
      <c r="AG106">
        <v>3</v>
      </c>
      <c r="AH106">
        <v>4</v>
      </c>
      <c r="AI106">
        <v>15</v>
      </c>
      <c r="AJ106">
        <v>20</v>
      </c>
      <c r="AK106">
        <v>8</v>
      </c>
      <c r="AL106">
        <v>9</v>
      </c>
      <c r="AM106">
        <v>51</v>
      </c>
      <c r="AN106">
        <v>49</v>
      </c>
      <c r="AO106">
        <v>1.64</v>
      </c>
      <c r="AP106">
        <v>2.16</v>
      </c>
      <c r="AQ106">
        <v>2.35</v>
      </c>
      <c r="AR106">
        <v>58</v>
      </c>
      <c r="AS106">
        <v>80</v>
      </c>
      <c r="AT106">
        <v>45</v>
      </c>
      <c r="AU106">
        <v>10</v>
      </c>
      <c r="AV106">
        <v>0</v>
      </c>
      <c r="AW106">
        <v>33</v>
      </c>
      <c r="AX106">
        <v>90</v>
      </c>
      <c r="AY106">
        <v>23</v>
      </c>
      <c r="AZ106">
        <v>70</v>
      </c>
      <c r="BA106">
        <v>12.3</v>
      </c>
      <c r="BB106">
        <v>4.7</v>
      </c>
      <c r="BC106">
        <v>2.2000000000000002</v>
      </c>
      <c r="BD106">
        <v>3.25</v>
      </c>
      <c r="BE106">
        <v>2.8</v>
      </c>
      <c r="BF106">
        <v>3.9793539793539834E-2</v>
      </c>
      <c r="BG106">
        <v>0.4147519147519147</v>
      </c>
      <c r="BH106">
        <v>0.26789876789876788</v>
      </c>
      <c r="BI106">
        <v>0.31734931734931732</v>
      </c>
      <c r="BJ106">
        <v>0.42</v>
      </c>
      <c r="BK106">
        <v>1.4</v>
      </c>
      <c r="BL106">
        <v>2.25</v>
      </c>
      <c r="BM106">
        <v>3.75</v>
      </c>
      <c r="BN106">
        <v>7</v>
      </c>
      <c r="BO106">
        <v>1.91</v>
      </c>
      <c r="BP106">
        <v>1.8</v>
      </c>
      <c r="BQ106" t="s">
        <v>698</v>
      </c>
      <c r="BR106">
        <v>2.4884649511978703</v>
      </c>
      <c r="BS106">
        <v>1.396960958296362</v>
      </c>
      <c r="BT106">
        <v>1.091503992901508</v>
      </c>
      <c r="BU106">
        <v>0.60765391014975045</v>
      </c>
      <c r="BV106">
        <v>0.47276760953965608</v>
      </c>
      <c r="BW106">
        <v>12.29504785684561</v>
      </c>
      <c r="BX106">
        <v>10.047232625884311</v>
      </c>
      <c r="BY106">
        <v>5.2917192097519967</v>
      </c>
      <c r="BZ106">
        <v>4.2580916351408158</v>
      </c>
      <c r="CA106">
        <v>7.0033286470936131</v>
      </c>
      <c r="CB106">
        <v>5.789140990743495</v>
      </c>
      <c r="CC106">
        <v>12.77041895895049</v>
      </c>
      <c r="CD106">
        <v>13.411129919593741</v>
      </c>
      <c r="CE106">
        <v>1.556141062018646</v>
      </c>
      <c r="CF106">
        <v>1.9114308877178761</v>
      </c>
      <c r="CG106">
        <v>8.4920956627482766E-2</v>
      </c>
      <c r="CH106">
        <v>0.1323469801378192</v>
      </c>
    </row>
    <row r="107" spans="1:86" x14ac:dyDescent="0.45">
      <c r="A107">
        <v>1634688300</v>
      </c>
      <c r="B107" t="s">
        <v>1416</v>
      </c>
      <c r="C107" t="s">
        <v>64</v>
      </c>
      <c r="D107" t="s">
        <v>65</v>
      </c>
      <c r="E107" t="s">
        <v>694</v>
      </c>
      <c r="F107" t="s">
        <v>672</v>
      </c>
      <c r="G107" t="s">
        <v>743</v>
      </c>
      <c r="H107">
        <v>14</v>
      </c>
      <c r="I107">
        <v>2.67</v>
      </c>
      <c r="J107">
        <v>1.2</v>
      </c>
      <c r="K107">
        <v>1.9</v>
      </c>
      <c r="L107">
        <v>1.1100000000000001</v>
      </c>
      <c r="M107">
        <v>2</v>
      </c>
      <c r="N107">
        <v>1</v>
      </c>
      <c r="O107">
        <v>3</v>
      </c>
      <c r="P107">
        <v>0</v>
      </c>
      <c r="Q107">
        <v>0</v>
      </c>
      <c r="R107">
        <v>0</v>
      </c>
      <c r="S107" t="s">
        <v>1417</v>
      </c>
      <c r="T107">
        <v>73</v>
      </c>
      <c r="U107">
        <v>4</v>
      </c>
      <c r="V107">
        <v>3</v>
      </c>
      <c r="W107">
        <v>4</v>
      </c>
      <c r="X107">
        <v>0</v>
      </c>
      <c r="Y107">
        <v>3</v>
      </c>
      <c r="Z107">
        <v>1</v>
      </c>
      <c r="AA107">
        <v>1</v>
      </c>
      <c r="AB107">
        <v>3</v>
      </c>
      <c r="AC107">
        <v>1</v>
      </c>
      <c r="AD107">
        <v>3</v>
      </c>
      <c r="AE107">
        <v>9</v>
      </c>
      <c r="AF107">
        <v>7</v>
      </c>
      <c r="AG107">
        <v>6</v>
      </c>
      <c r="AH107">
        <v>3</v>
      </c>
      <c r="AI107">
        <v>3</v>
      </c>
      <c r="AJ107">
        <v>4</v>
      </c>
      <c r="AK107">
        <v>21</v>
      </c>
      <c r="AL107">
        <v>11</v>
      </c>
      <c r="AM107">
        <v>47</v>
      </c>
      <c r="AN107">
        <v>53</v>
      </c>
      <c r="AO107">
        <v>1.24</v>
      </c>
      <c r="AP107">
        <v>0.87</v>
      </c>
      <c r="AQ107">
        <v>2.12</v>
      </c>
      <c r="AR107">
        <v>49</v>
      </c>
      <c r="AS107">
        <v>92</v>
      </c>
      <c r="AT107">
        <v>29</v>
      </c>
      <c r="AU107">
        <v>0</v>
      </c>
      <c r="AV107">
        <v>0</v>
      </c>
      <c r="AW107">
        <v>10</v>
      </c>
      <c r="AX107">
        <v>74</v>
      </c>
      <c r="AY107">
        <v>37</v>
      </c>
      <c r="AZ107">
        <v>92</v>
      </c>
      <c r="BA107">
        <v>13.1</v>
      </c>
      <c r="BB107">
        <v>3.6</v>
      </c>
      <c r="BC107">
        <v>1.67</v>
      </c>
      <c r="BD107">
        <v>3.4</v>
      </c>
      <c r="BE107">
        <v>4.5</v>
      </c>
      <c r="BF107">
        <v>3.8380754830208939E-2</v>
      </c>
      <c r="BG107">
        <v>0.56042164037937192</v>
      </c>
      <c r="BH107">
        <v>0.25573689222861462</v>
      </c>
      <c r="BI107">
        <v>0.18384146739201326</v>
      </c>
      <c r="BJ107">
        <v>0.56000000000000005</v>
      </c>
      <c r="BK107">
        <v>1.33</v>
      </c>
      <c r="BL107">
        <v>1.91</v>
      </c>
      <c r="BM107">
        <v>3.92</v>
      </c>
      <c r="BN107">
        <v>7.6</v>
      </c>
      <c r="BO107">
        <v>2.06</v>
      </c>
      <c r="BP107">
        <v>1.68</v>
      </c>
      <c r="BQ107" t="s">
        <v>770</v>
      </c>
      <c r="BR107">
        <v>2.6892488954344627</v>
      </c>
      <c r="BS107">
        <v>1.7546812539448771</v>
      </c>
      <c r="BT107">
        <v>0.93456764148958549</v>
      </c>
      <c r="BU107">
        <v>0.77824531874605507</v>
      </c>
      <c r="BV107">
        <v>0.41237113402061848</v>
      </c>
      <c r="BW107">
        <v>13.77153558052435</v>
      </c>
      <c r="BX107">
        <v>9.0445692883895124</v>
      </c>
      <c r="BY107">
        <v>6.0821292775665396</v>
      </c>
      <c r="BZ107">
        <v>3.8201520912547529</v>
      </c>
      <c r="CA107">
        <v>7.6894063029578108</v>
      </c>
      <c r="CB107">
        <v>5.224417197134759</v>
      </c>
      <c r="CC107">
        <v>12.297605473204101</v>
      </c>
      <c r="CD107">
        <v>13.310908399847969</v>
      </c>
      <c r="CE107">
        <v>1.3713126843657819</v>
      </c>
      <c r="CF107">
        <v>1.9516961651917399</v>
      </c>
      <c r="CG107">
        <v>6.6002949852507375E-2</v>
      </c>
      <c r="CH107">
        <v>0.1297935103244838</v>
      </c>
    </row>
    <row r="108" spans="1:86" x14ac:dyDescent="0.45">
      <c r="A108">
        <v>1635631200</v>
      </c>
      <c r="B108" t="s">
        <v>1446</v>
      </c>
      <c r="C108" t="s">
        <v>64</v>
      </c>
      <c r="D108" t="s">
        <v>65</v>
      </c>
      <c r="E108" t="s">
        <v>683</v>
      </c>
      <c r="F108" t="s">
        <v>672</v>
      </c>
      <c r="G108" t="s">
        <v>731</v>
      </c>
      <c r="H108">
        <v>16</v>
      </c>
      <c r="I108">
        <v>1.57</v>
      </c>
      <c r="J108">
        <v>1</v>
      </c>
      <c r="K108">
        <v>1.24</v>
      </c>
      <c r="L108">
        <v>1.1100000000000001</v>
      </c>
      <c r="M108">
        <v>2</v>
      </c>
      <c r="N108">
        <v>3</v>
      </c>
      <c r="O108">
        <v>5</v>
      </c>
      <c r="P108">
        <v>2</v>
      </c>
      <c r="Q108">
        <v>0</v>
      </c>
      <c r="R108">
        <v>2</v>
      </c>
      <c r="S108" t="s">
        <v>1447</v>
      </c>
      <c r="T108" t="s">
        <v>1448</v>
      </c>
      <c r="U108">
        <v>7</v>
      </c>
      <c r="V108">
        <v>8</v>
      </c>
      <c r="W108">
        <v>3</v>
      </c>
      <c r="X108">
        <v>1</v>
      </c>
      <c r="Y108">
        <v>2</v>
      </c>
      <c r="Z108">
        <v>1</v>
      </c>
      <c r="AA108">
        <v>1</v>
      </c>
      <c r="AB108">
        <v>3</v>
      </c>
      <c r="AC108">
        <v>1</v>
      </c>
      <c r="AD108">
        <v>2</v>
      </c>
      <c r="AE108">
        <v>17</v>
      </c>
      <c r="AF108">
        <v>18</v>
      </c>
      <c r="AG108">
        <v>5</v>
      </c>
      <c r="AH108">
        <v>9</v>
      </c>
      <c r="AI108">
        <v>12</v>
      </c>
      <c r="AJ108">
        <v>9</v>
      </c>
      <c r="AK108">
        <v>15</v>
      </c>
      <c r="AL108">
        <v>19</v>
      </c>
      <c r="AM108">
        <v>50</v>
      </c>
      <c r="AN108">
        <v>50</v>
      </c>
      <c r="AO108">
        <v>1.72</v>
      </c>
      <c r="AP108">
        <v>2.02</v>
      </c>
      <c r="AQ108">
        <v>1.97</v>
      </c>
      <c r="AR108">
        <v>49</v>
      </c>
      <c r="AS108">
        <v>72</v>
      </c>
      <c r="AT108">
        <v>32</v>
      </c>
      <c r="AU108">
        <v>0</v>
      </c>
      <c r="AV108">
        <v>0</v>
      </c>
      <c r="AW108">
        <v>16</v>
      </c>
      <c r="AX108">
        <v>69</v>
      </c>
      <c r="AY108">
        <v>25</v>
      </c>
      <c r="AZ108">
        <v>79</v>
      </c>
      <c r="BA108">
        <v>10.24</v>
      </c>
      <c r="BB108">
        <v>5.57</v>
      </c>
      <c r="BC108">
        <v>2.5</v>
      </c>
      <c r="BD108">
        <v>3.2</v>
      </c>
      <c r="BE108">
        <v>2.88</v>
      </c>
      <c r="BF108">
        <v>1.9907407407407412E-2</v>
      </c>
      <c r="BG108">
        <v>0.38009259259259259</v>
      </c>
      <c r="BH108">
        <v>0.29259259259259257</v>
      </c>
      <c r="BI108">
        <v>0.32731481481481478</v>
      </c>
      <c r="BJ108">
        <v>0.38</v>
      </c>
      <c r="BK108">
        <v>1.36</v>
      </c>
      <c r="BL108">
        <v>2.12</v>
      </c>
      <c r="BM108">
        <v>3.75</v>
      </c>
      <c r="BN108">
        <v>7.35</v>
      </c>
      <c r="BO108">
        <v>1.82</v>
      </c>
      <c r="BP108">
        <v>1.89</v>
      </c>
      <c r="BQ108" t="s">
        <v>726</v>
      </c>
      <c r="BR108">
        <v>2.4900895140664963</v>
      </c>
      <c r="BS108">
        <v>1.330562659846547</v>
      </c>
      <c r="BT108">
        <v>1.1595268542199491</v>
      </c>
      <c r="BU108">
        <v>0.59053607588191415</v>
      </c>
      <c r="BV108">
        <v>0.50069274219332838</v>
      </c>
      <c r="BW108">
        <v>11.79715236686391</v>
      </c>
      <c r="BX108">
        <v>10.317122781065089</v>
      </c>
      <c r="BY108">
        <v>5.0637025966747622</v>
      </c>
      <c r="BZ108">
        <v>4.4674014571268454</v>
      </c>
      <c r="CA108">
        <v>6.7334497701891483</v>
      </c>
      <c r="CB108">
        <v>5.849721323938244</v>
      </c>
      <c r="CC108">
        <v>12.89644194756554</v>
      </c>
      <c r="CD108">
        <v>13.3434456928839</v>
      </c>
      <c r="CE108">
        <v>1.6144382124117971</v>
      </c>
      <c r="CF108">
        <v>1.9032024606477289</v>
      </c>
      <c r="CG108">
        <v>9.372172969060974E-2</v>
      </c>
      <c r="CH108">
        <v>0.11669983716301791</v>
      </c>
    </row>
    <row r="109" spans="1:86" x14ac:dyDescent="0.45">
      <c r="A109">
        <v>1636074000</v>
      </c>
      <c r="B109" t="s">
        <v>1458</v>
      </c>
      <c r="C109" t="s">
        <v>64</v>
      </c>
      <c r="D109" t="s">
        <v>65</v>
      </c>
      <c r="E109" t="s">
        <v>682</v>
      </c>
      <c r="F109" t="s">
        <v>672</v>
      </c>
      <c r="G109" t="s">
        <v>717</v>
      </c>
      <c r="H109">
        <v>11</v>
      </c>
      <c r="I109">
        <v>1.71</v>
      </c>
      <c r="J109">
        <v>1.29</v>
      </c>
      <c r="K109">
        <v>1.58</v>
      </c>
      <c r="L109">
        <v>1.1100000000000001</v>
      </c>
      <c r="M109">
        <v>0</v>
      </c>
      <c r="N109">
        <v>3</v>
      </c>
      <c r="O109">
        <v>3</v>
      </c>
      <c r="P109">
        <v>1</v>
      </c>
      <c r="Q109">
        <v>0</v>
      </c>
      <c r="R109">
        <v>1</v>
      </c>
      <c r="T109" t="s">
        <v>1459</v>
      </c>
      <c r="U109">
        <v>7</v>
      </c>
      <c r="V109">
        <v>3</v>
      </c>
      <c r="W109">
        <v>2</v>
      </c>
      <c r="X109">
        <v>0</v>
      </c>
      <c r="Y109">
        <v>3</v>
      </c>
      <c r="Z109">
        <v>0</v>
      </c>
      <c r="AA109">
        <v>1</v>
      </c>
      <c r="AB109">
        <v>1</v>
      </c>
      <c r="AC109">
        <v>1</v>
      </c>
      <c r="AD109">
        <v>2</v>
      </c>
      <c r="AE109">
        <v>15</v>
      </c>
      <c r="AF109">
        <v>12</v>
      </c>
      <c r="AG109">
        <v>6</v>
      </c>
      <c r="AH109">
        <v>6</v>
      </c>
      <c r="AI109">
        <v>9</v>
      </c>
      <c r="AJ109">
        <v>6</v>
      </c>
      <c r="AK109">
        <v>14</v>
      </c>
      <c r="AL109">
        <v>13</v>
      </c>
      <c r="AM109">
        <v>69</v>
      </c>
      <c r="AN109">
        <v>31</v>
      </c>
      <c r="AO109">
        <v>1.72</v>
      </c>
      <c r="AP109">
        <v>1.4</v>
      </c>
      <c r="AQ109">
        <v>2.2200000000000002</v>
      </c>
      <c r="AR109">
        <v>58</v>
      </c>
      <c r="AS109">
        <v>72</v>
      </c>
      <c r="AT109">
        <v>43</v>
      </c>
      <c r="AU109">
        <v>22</v>
      </c>
      <c r="AV109">
        <v>7</v>
      </c>
      <c r="AW109">
        <v>22</v>
      </c>
      <c r="AX109">
        <v>50</v>
      </c>
      <c r="AY109">
        <v>43</v>
      </c>
      <c r="AZ109">
        <v>79</v>
      </c>
      <c r="BA109">
        <v>12.28</v>
      </c>
      <c r="BB109">
        <v>5.57</v>
      </c>
      <c r="BC109">
        <v>2.65</v>
      </c>
      <c r="BD109">
        <v>3.3</v>
      </c>
      <c r="BE109">
        <v>2.8</v>
      </c>
      <c r="BF109">
        <v>1.2510550246399355E-2</v>
      </c>
      <c r="BG109">
        <v>0.36484794031963841</v>
      </c>
      <c r="BH109">
        <v>0.29051975278390368</v>
      </c>
      <c r="BI109">
        <v>0.3446323068964578</v>
      </c>
      <c r="BJ109">
        <v>0.36</v>
      </c>
      <c r="BK109">
        <v>1.4</v>
      </c>
      <c r="BL109">
        <v>2.14</v>
      </c>
      <c r="BM109">
        <v>4.05</v>
      </c>
      <c r="BN109">
        <v>8</v>
      </c>
      <c r="BO109">
        <v>1.89</v>
      </c>
      <c r="BP109">
        <v>1.81</v>
      </c>
      <c r="BQ109" t="s">
        <v>675</v>
      </c>
      <c r="BR109">
        <v>2.5110350525197691</v>
      </c>
      <c r="BS109">
        <v>1.269326094653606</v>
      </c>
      <c r="BT109">
        <v>1.2417089578661631</v>
      </c>
      <c r="BU109">
        <v>0.56586402266288949</v>
      </c>
      <c r="BV109">
        <v>0.55158168083097259</v>
      </c>
      <c r="BW109">
        <v>11.49400826446281</v>
      </c>
      <c r="BX109">
        <v>10.507231404958681</v>
      </c>
      <c r="BY109">
        <v>4.9238790406673623</v>
      </c>
      <c r="BZ109">
        <v>4.6296141814389991</v>
      </c>
      <c r="CA109">
        <v>6.5701292237954476</v>
      </c>
      <c r="CB109">
        <v>5.8776172235196817</v>
      </c>
      <c r="CC109">
        <v>12.798739495798319</v>
      </c>
      <c r="CD109">
        <v>12.98844537815126</v>
      </c>
      <c r="CE109">
        <v>1.604928297313674</v>
      </c>
      <c r="CF109">
        <v>1.791961219955565</v>
      </c>
      <c r="CG109">
        <v>8.887093516461321E-2</v>
      </c>
      <c r="CH109">
        <v>0.11694607150070691</v>
      </c>
    </row>
    <row r="110" spans="1:86" x14ac:dyDescent="0.45">
      <c r="A110">
        <v>1638144000</v>
      </c>
      <c r="B110" t="s">
        <v>1492</v>
      </c>
      <c r="C110" t="s">
        <v>64</v>
      </c>
      <c r="D110" t="s">
        <v>65</v>
      </c>
      <c r="E110" t="s">
        <v>661</v>
      </c>
      <c r="F110" t="s">
        <v>672</v>
      </c>
      <c r="G110" t="s">
        <v>760</v>
      </c>
      <c r="H110" t="s">
        <v>65</v>
      </c>
      <c r="I110">
        <v>1.56</v>
      </c>
      <c r="J110">
        <v>1.58</v>
      </c>
      <c r="K110">
        <v>1.74</v>
      </c>
      <c r="L110">
        <v>1.35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82</v>
      </c>
      <c r="U110">
        <v>2</v>
      </c>
      <c r="V110">
        <v>5</v>
      </c>
      <c r="W110">
        <v>3</v>
      </c>
      <c r="X110">
        <v>1</v>
      </c>
      <c r="Y110">
        <v>4</v>
      </c>
      <c r="Z110">
        <v>0</v>
      </c>
      <c r="AA110">
        <v>0</v>
      </c>
      <c r="AB110">
        <v>4</v>
      </c>
      <c r="AC110">
        <v>1</v>
      </c>
      <c r="AD110">
        <v>3</v>
      </c>
      <c r="AE110">
        <v>14</v>
      </c>
      <c r="AF110">
        <v>8</v>
      </c>
      <c r="AG110">
        <v>3</v>
      </c>
      <c r="AH110">
        <v>0</v>
      </c>
      <c r="AI110">
        <v>11</v>
      </c>
      <c r="AJ110">
        <v>8</v>
      </c>
      <c r="AK110">
        <v>16</v>
      </c>
      <c r="AL110">
        <v>10</v>
      </c>
      <c r="AM110">
        <v>61</v>
      </c>
      <c r="AN110">
        <v>39</v>
      </c>
      <c r="AO110">
        <v>1.33</v>
      </c>
      <c r="AP110">
        <v>0.79</v>
      </c>
      <c r="AQ110">
        <v>2.36</v>
      </c>
      <c r="AR110">
        <v>57</v>
      </c>
      <c r="AS110">
        <v>84</v>
      </c>
      <c r="AT110">
        <v>49</v>
      </c>
      <c r="AU110">
        <v>11</v>
      </c>
      <c r="AV110">
        <v>3</v>
      </c>
      <c r="AW110">
        <v>22</v>
      </c>
      <c r="AX110">
        <v>66</v>
      </c>
      <c r="AY110">
        <v>49</v>
      </c>
      <c r="AZ110">
        <v>84</v>
      </c>
      <c r="BA110">
        <v>11.5</v>
      </c>
      <c r="BB110">
        <v>4.1100000000000003</v>
      </c>
      <c r="BC110">
        <v>1.75</v>
      </c>
      <c r="BD110">
        <v>3.2</v>
      </c>
      <c r="BE110">
        <v>4.2</v>
      </c>
      <c r="BF110">
        <v>4.0674603174603176E-2</v>
      </c>
      <c r="BG110">
        <v>0.53075396825396826</v>
      </c>
      <c r="BH110">
        <v>0.2718253968253968</v>
      </c>
      <c r="BI110">
        <v>0.19742063492063491</v>
      </c>
      <c r="BJ110">
        <v>0.54</v>
      </c>
      <c r="BK110">
        <v>1.32</v>
      </c>
      <c r="BL110">
        <v>2.0499999999999998</v>
      </c>
      <c r="BM110">
        <v>3.4</v>
      </c>
      <c r="BN110">
        <v>6.5</v>
      </c>
      <c r="BO110">
        <v>1.87</v>
      </c>
      <c r="BP110">
        <v>1.83</v>
      </c>
      <c r="BQ110" t="s">
        <v>715</v>
      </c>
      <c r="BR110">
        <v>2.6359702267612941</v>
      </c>
      <c r="BS110">
        <v>1.684957590444867</v>
      </c>
      <c r="BT110">
        <v>0.95101263631642718</v>
      </c>
      <c r="BU110">
        <v>0.72650164445213783</v>
      </c>
      <c r="BV110">
        <v>0.42097974727367138</v>
      </c>
      <c r="BW110">
        <v>13.338806970509379</v>
      </c>
      <c r="BX110">
        <v>9.2530160857908843</v>
      </c>
      <c r="BY110">
        <v>5.9915081521739131</v>
      </c>
      <c r="BZ110">
        <v>3.9772418478260869</v>
      </c>
      <c r="CA110">
        <v>7.3472988183354664</v>
      </c>
      <c r="CB110">
        <v>5.2757742379647974</v>
      </c>
      <c r="CC110">
        <v>12.59428182437032</v>
      </c>
      <c r="CD110">
        <v>13.577944179714089</v>
      </c>
      <c r="CE110">
        <v>1.4276913099870301</v>
      </c>
      <c r="CF110">
        <v>1.940985732814527</v>
      </c>
      <c r="CG110">
        <v>8.0739299610894946E-2</v>
      </c>
      <c r="CH110">
        <v>0.12743190661478601</v>
      </c>
    </row>
    <row r="111" spans="1:86" x14ac:dyDescent="0.45">
      <c r="A111">
        <v>1641524400</v>
      </c>
      <c r="B111" t="s">
        <v>1505</v>
      </c>
      <c r="C111" t="s">
        <v>64</v>
      </c>
      <c r="D111" t="s">
        <v>65</v>
      </c>
      <c r="E111" t="s">
        <v>688</v>
      </c>
      <c r="F111" t="s">
        <v>693</v>
      </c>
      <c r="G111" t="s">
        <v>710</v>
      </c>
      <c r="H111">
        <v>1</v>
      </c>
      <c r="I111">
        <v>0.75</v>
      </c>
      <c r="J111">
        <v>0.88</v>
      </c>
      <c r="K111">
        <v>1.1100000000000001</v>
      </c>
      <c r="L111">
        <v>1.42</v>
      </c>
      <c r="M111">
        <v>0</v>
      </c>
      <c r="N111">
        <v>2</v>
      </c>
      <c r="O111">
        <v>2</v>
      </c>
      <c r="P111">
        <v>0</v>
      </c>
      <c r="Q111">
        <v>0</v>
      </c>
      <c r="R111">
        <v>0</v>
      </c>
      <c r="T111" t="s">
        <v>1506</v>
      </c>
      <c r="U111">
        <v>2</v>
      </c>
      <c r="V111">
        <v>11</v>
      </c>
      <c r="W111">
        <v>4</v>
      </c>
      <c r="X111">
        <v>0</v>
      </c>
      <c r="Y111">
        <v>2</v>
      </c>
      <c r="Z111">
        <v>0</v>
      </c>
      <c r="AA111">
        <v>2</v>
      </c>
      <c r="AB111">
        <v>2</v>
      </c>
      <c r="AC111">
        <v>1</v>
      </c>
      <c r="AD111">
        <v>1</v>
      </c>
      <c r="AE111">
        <v>10</v>
      </c>
      <c r="AF111">
        <v>16</v>
      </c>
      <c r="AG111">
        <v>0</v>
      </c>
      <c r="AH111">
        <v>5</v>
      </c>
      <c r="AI111">
        <v>10</v>
      </c>
      <c r="AJ111">
        <v>11</v>
      </c>
      <c r="AK111">
        <v>13</v>
      </c>
      <c r="AL111">
        <v>13</v>
      </c>
      <c r="AM111">
        <v>47</v>
      </c>
      <c r="AN111">
        <v>53</v>
      </c>
      <c r="AO111">
        <v>0.97</v>
      </c>
      <c r="AP111">
        <v>1.79</v>
      </c>
      <c r="AQ111">
        <v>2.88</v>
      </c>
      <c r="AR111">
        <v>57</v>
      </c>
      <c r="AS111">
        <v>82</v>
      </c>
      <c r="AT111">
        <v>51</v>
      </c>
      <c r="AU111">
        <v>25</v>
      </c>
      <c r="AV111">
        <v>19</v>
      </c>
      <c r="AW111">
        <v>38</v>
      </c>
      <c r="AX111">
        <v>82</v>
      </c>
      <c r="AY111">
        <v>25</v>
      </c>
      <c r="AZ111">
        <v>94</v>
      </c>
      <c r="BA111">
        <v>9.5</v>
      </c>
      <c r="BB111">
        <v>4.63</v>
      </c>
      <c r="BC111">
        <v>2.42</v>
      </c>
      <c r="BD111">
        <v>3.22</v>
      </c>
      <c r="BE111">
        <v>3.18</v>
      </c>
      <c r="BF111">
        <v>1.2749185170693123E-2</v>
      </c>
      <c r="BG111">
        <v>0.40047395532517466</v>
      </c>
      <c r="BH111">
        <v>0.29780982104048698</v>
      </c>
      <c r="BI111">
        <v>0.30171622363433831</v>
      </c>
      <c r="BJ111">
        <v>0.4</v>
      </c>
      <c r="BK111">
        <v>1.4</v>
      </c>
      <c r="BL111">
        <v>2.2000000000000002</v>
      </c>
      <c r="BM111">
        <v>4.33</v>
      </c>
      <c r="BN111">
        <v>7.5</v>
      </c>
      <c r="BO111">
        <v>1.91</v>
      </c>
      <c r="BP111">
        <v>1.8</v>
      </c>
      <c r="BQ111" t="s">
        <v>691</v>
      </c>
      <c r="BR111">
        <v>2.4956155335383219</v>
      </c>
      <c r="BS111">
        <v>1.344038264434575</v>
      </c>
      <c r="BT111">
        <v>1.1515772691037469</v>
      </c>
      <c r="BU111">
        <v>0.59936225942375587</v>
      </c>
      <c r="BV111">
        <v>0.50723152260562576</v>
      </c>
      <c r="BW111">
        <v>11.99278846153846</v>
      </c>
      <c r="BX111">
        <v>10.0277534965035</v>
      </c>
      <c r="BY111">
        <v>5.2857459543338514</v>
      </c>
      <c r="BZ111">
        <v>4.4067834183107957</v>
      </c>
      <c r="CA111">
        <v>6.7070425072046085</v>
      </c>
      <c r="CB111">
        <v>5.6209700781927046</v>
      </c>
      <c r="CC111">
        <v>13.04463690872752</v>
      </c>
      <c r="CD111">
        <v>13.49811236953142</v>
      </c>
      <c r="CE111">
        <v>1.5836526181353769</v>
      </c>
      <c r="CF111">
        <v>1.8744146445295871</v>
      </c>
      <c r="CG111">
        <v>8.5994040017028525E-2</v>
      </c>
      <c r="CH111">
        <v>0.13452532992762881</v>
      </c>
    </row>
    <row r="112" spans="1:86" x14ac:dyDescent="0.45">
      <c r="A112">
        <v>1642899600</v>
      </c>
      <c r="B112" t="s">
        <v>1535</v>
      </c>
      <c r="C112" t="s">
        <v>64</v>
      </c>
      <c r="D112" t="s">
        <v>65</v>
      </c>
      <c r="E112" t="s">
        <v>667</v>
      </c>
      <c r="F112" t="s">
        <v>693</v>
      </c>
      <c r="G112" t="s">
        <v>65</v>
      </c>
      <c r="H112">
        <v>3</v>
      </c>
      <c r="I112">
        <v>1.83</v>
      </c>
      <c r="J112">
        <v>1.1100000000000001</v>
      </c>
      <c r="K112">
        <v>1.55</v>
      </c>
      <c r="L112">
        <v>1.42</v>
      </c>
      <c r="M112">
        <v>2</v>
      </c>
      <c r="N112">
        <v>1</v>
      </c>
      <c r="O112">
        <v>3</v>
      </c>
      <c r="P112">
        <v>2</v>
      </c>
      <c r="Q112">
        <v>1</v>
      </c>
      <c r="R112">
        <v>1</v>
      </c>
      <c r="S112" t="s">
        <v>1536</v>
      </c>
      <c r="T112">
        <v>32</v>
      </c>
      <c r="U112">
        <v>7</v>
      </c>
      <c r="V112">
        <v>14</v>
      </c>
      <c r="W112">
        <v>4</v>
      </c>
      <c r="X112">
        <v>0</v>
      </c>
      <c r="Y112">
        <v>1</v>
      </c>
      <c r="Z112">
        <v>1</v>
      </c>
      <c r="AA112">
        <v>2</v>
      </c>
      <c r="AB112">
        <v>2</v>
      </c>
      <c r="AC112">
        <v>1</v>
      </c>
      <c r="AD112">
        <v>1</v>
      </c>
      <c r="AE112">
        <v>13</v>
      </c>
      <c r="AF112">
        <v>18</v>
      </c>
      <c r="AG112">
        <v>6</v>
      </c>
      <c r="AH112">
        <v>9</v>
      </c>
      <c r="AI112">
        <v>7</v>
      </c>
      <c r="AJ112">
        <v>9</v>
      </c>
      <c r="AK112">
        <v>13</v>
      </c>
      <c r="AL112">
        <v>7</v>
      </c>
      <c r="AM112">
        <v>57</v>
      </c>
      <c r="AN112">
        <v>43</v>
      </c>
      <c r="AO112">
        <v>1.47</v>
      </c>
      <c r="AP112">
        <v>2.17</v>
      </c>
      <c r="AQ112">
        <v>2.6</v>
      </c>
      <c r="AR112">
        <v>57</v>
      </c>
      <c r="AS112">
        <v>86</v>
      </c>
      <c r="AT112">
        <v>53</v>
      </c>
      <c r="AU112">
        <v>15</v>
      </c>
      <c r="AV112">
        <v>10</v>
      </c>
      <c r="AW112">
        <v>35</v>
      </c>
      <c r="AX112">
        <v>81</v>
      </c>
      <c r="AY112">
        <v>38</v>
      </c>
      <c r="AZ112">
        <v>92</v>
      </c>
      <c r="BA112">
        <v>10.11</v>
      </c>
      <c r="BB112">
        <v>4.75</v>
      </c>
      <c r="BC112">
        <v>2.0499999999999998</v>
      </c>
      <c r="BD112">
        <v>3.3</v>
      </c>
      <c r="BE112">
        <v>3.5</v>
      </c>
      <c r="BF112">
        <v>2.5516488931123089E-2</v>
      </c>
      <c r="BG112">
        <v>0.46228838911765746</v>
      </c>
      <c r="BH112">
        <v>0.27751381409917997</v>
      </c>
      <c r="BI112">
        <v>0.26019779678316263</v>
      </c>
      <c r="BJ112">
        <v>0.46</v>
      </c>
      <c r="BK112">
        <v>0</v>
      </c>
      <c r="BL112">
        <v>2.1</v>
      </c>
      <c r="BM112">
        <v>0</v>
      </c>
      <c r="BN112">
        <v>0</v>
      </c>
      <c r="BO112">
        <v>1.83</v>
      </c>
      <c r="BP112">
        <v>1.83</v>
      </c>
      <c r="BQ112" t="s">
        <v>736</v>
      </c>
      <c r="BR112">
        <v>2.5405629139072849</v>
      </c>
      <c r="BS112">
        <v>1.4888836329233679</v>
      </c>
      <c r="BT112">
        <v>1.0516792809839171</v>
      </c>
      <c r="BU112">
        <v>0.64581362346263005</v>
      </c>
      <c r="BV112">
        <v>0.45364238410596031</v>
      </c>
      <c r="BW112">
        <v>12.686892177589851</v>
      </c>
      <c r="BX112">
        <v>9.8059196617336148</v>
      </c>
      <c r="BY112">
        <v>5.3198121263877027</v>
      </c>
      <c r="BZ112">
        <v>4.0954312553373189</v>
      </c>
      <c r="CA112">
        <v>7.3670800512021479</v>
      </c>
      <c r="CB112">
        <v>5.710488406396296</v>
      </c>
      <c r="CC112">
        <v>13.0488908033599</v>
      </c>
      <c r="CD112">
        <v>13.714839543398661</v>
      </c>
      <c r="CE112">
        <v>1.567523459812322</v>
      </c>
      <c r="CF112">
        <v>1.951040391676867</v>
      </c>
      <c r="CG112">
        <v>8.3027335781313744E-2</v>
      </c>
      <c r="CH112">
        <v>0.13117095063239501</v>
      </c>
    </row>
    <row r="113" spans="1:86" x14ac:dyDescent="0.45">
      <c r="A113">
        <v>1644102000</v>
      </c>
      <c r="B113" t="s">
        <v>1547</v>
      </c>
      <c r="C113" t="s">
        <v>64</v>
      </c>
      <c r="D113" t="s">
        <v>65</v>
      </c>
      <c r="E113" t="s">
        <v>660</v>
      </c>
      <c r="F113" t="s">
        <v>693</v>
      </c>
      <c r="G113" t="s">
        <v>743</v>
      </c>
      <c r="H113">
        <v>4</v>
      </c>
      <c r="I113">
        <v>1.33</v>
      </c>
      <c r="J113">
        <v>1</v>
      </c>
      <c r="K113">
        <v>1.24</v>
      </c>
      <c r="L113">
        <v>1.42</v>
      </c>
      <c r="M113">
        <v>1</v>
      </c>
      <c r="N113">
        <v>3</v>
      </c>
      <c r="O113">
        <v>4</v>
      </c>
      <c r="P113">
        <v>2</v>
      </c>
      <c r="Q113">
        <v>0</v>
      </c>
      <c r="R113">
        <v>2</v>
      </c>
      <c r="S113" t="s">
        <v>91</v>
      </c>
      <c r="T113" t="s">
        <v>1548</v>
      </c>
      <c r="U113">
        <v>8</v>
      </c>
      <c r="V113">
        <v>3</v>
      </c>
      <c r="W113">
        <v>4</v>
      </c>
      <c r="X113">
        <v>0</v>
      </c>
      <c r="Y113">
        <v>4</v>
      </c>
      <c r="Z113">
        <v>1</v>
      </c>
      <c r="AA113">
        <v>1</v>
      </c>
      <c r="AB113">
        <v>3</v>
      </c>
      <c r="AC113">
        <v>3</v>
      </c>
      <c r="AD113">
        <v>2</v>
      </c>
      <c r="AE113">
        <v>17</v>
      </c>
      <c r="AF113">
        <v>14</v>
      </c>
      <c r="AG113">
        <v>7</v>
      </c>
      <c r="AH113">
        <v>6</v>
      </c>
      <c r="AI113">
        <v>10</v>
      </c>
      <c r="AJ113">
        <v>8</v>
      </c>
      <c r="AK113">
        <v>18</v>
      </c>
      <c r="AL113">
        <v>14</v>
      </c>
      <c r="AM113">
        <v>70</v>
      </c>
      <c r="AN113">
        <v>30</v>
      </c>
      <c r="AO113">
        <v>2.08</v>
      </c>
      <c r="AP113">
        <v>1.45</v>
      </c>
      <c r="AQ113">
        <v>2.74</v>
      </c>
      <c r="AR113">
        <v>41</v>
      </c>
      <c r="AS113">
        <v>84</v>
      </c>
      <c r="AT113">
        <v>69</v>
      </c>
      <c r="AU113">
        <v>16</v>
      </c>
      <c r="AV113">
        <v>5</v>
      </c>
      <c r="AW113">
        <v>47</v>
      </c>
      <c r="AX113">
        <v>74</v>
      </c>
      <c r="AY113">
        <v>32</v>
      </c>
      <c r="AZ113">
        <v>100</v>
      </c>
      <c r="BA113">
        <v>11.52</v>
      </c>
      <c r="BB113">
        <v>3.18</v>
      </c>
      <c r="BC113">
        <v>2.4700000000000002</v>
      </c>
      <c r="BD113">
        <v>3.3</v>
      </c>
      <c r="BE113">
        <v>3.03</v>
      </c>
      <c r="BF113">
        <v>1.2640535308591586E-2</v>
      </c>
      <c r="BG113">
        <v>0.39221776428655009</v>
      </c>
      <c r="BH113">
        <v>0.29038976772171143</v>
      </c>
      <c r="BI113">
        <v>0.31739246799173843</v>
      </c>
      <c r="BJ113">
        <v>0.4</v>
      </c>
      <c r="BK113">
        <v>1.36</v>
      </c>
      <c r="BL113">
        <v>2.1</v>
      </c>
      <c r="BM113">
        <v>3.7</v>
      </c>
      <c r="BN113">
        <v>7.1</v>
      </c>
      <c r="BO113">
        <v>1.8</v>
      </c>
      <c r="BP113">
        <v>1.95</v>
      </c>
      <c r="BQ113" t="s">
        <v>664</v>
      </c>
      <c r="BR113">
        <v>2.4956155335383219</v>
      </c>
      <c r="BS113">
        <v>1.344038264434575</v>
      </c>
      <c r="BT113">
        <v>1.1515772691037469</v>
      </c>
      <c r="BU113">
        <v>0.59936225942375587</v>
      </c>
      <c r="BV113">
        <v>0.50723152260562576</v>
      </c>
      <c r="BW113">
        <v>11.99278846153846</v>
      </c>
      <c r="BX113">
        <v>10.0277534965035</v>
      </c>
      <c r="BY113">
        <v>5.2857459543338514</v>
      </c>
      <c r="BZ113">
        <v>4.4067834183107957</v>
      </c>
      <c r="CA113">
        <v>6.7070425072046085</v>
      </c>
      <c r="CB113">
        <v>5.6209700781927046</v>
      </c>
      <c r="CC113">
        <v>13.04463690872752</v>
      </c>
      <c r="CD113">
        <v>13.49811236953142</v>
      </c>
      <c r="CE113">
        <v>1.5836526181353769</v>
      </c>
      <c r="CF113">
        <v>1.8744146445295871</v>
      </c>
      <c r="CG113">
        <v>8.5994040017028525E-2</v>
      </c>
      <c r="CH113">
        <v>0.13452532992762881</v>
      </c>
    </row>
    <row r="114" spans="1:86" x14ac:dyDescent="0.45">
      <c r="A114">
        <v>1645394400</v>
      </c>
      <c r="B114" t="s">
        <v>1585</v>
      </c>
      <c r="C114" t="s">
        <v>64</v>
      </c>
      <c r="D114" t="s">
        <v>65</v>
      </c>
      <c r="E114" t="s">
        <v>694</v>
      </c>
      <c r="F114" t="s">
        <v>693</v>
      </c>
      <c r="G114" t="s">
        <v>720</v>
      </c>
      <c r="H114">
        <v>6</v>
      </c>
      <c r="I114">
        <v>1.92</v>
      </c>
      <c r="J114">
        <v>1.18</v>
      </c>
      <c r="K114">
        <v>1.9</v>
      </c>
      <c r="L114">
        <v>1.42</v>
      </c>
      <c r="M114">
        <v>1</v>
      </c>
      <c r="N114">
        <v>3</v>
      </c>
      <c r="O114">
        <v>4</v>
      </c>
      <c r="P114">
        <v>2</v>
      </c>
      <c r="Q114">
        <v>0</v>
      </c>
      <c r="R114">
        <v>2</v>
      </c>
      <c r="S114">
        <v>55</v>
      </c>
      <c r="T114" t="s">
        <v>1586</v>
      </c>
      <c r="U114">
        <v>12</v>
      </c>
      <c r="V114">
        <v>3</v>
      </c>
      <c r="W114">
        <v>1</v>
      </c>
      <c r="X114">
        <v>0</v>
      </c>
      <c r="Y114">
        <v>2</v>
      </c>
      <c r="Z114">
        <v>0</v>
      </c>
      <c r="AA114">
        <v>0</v>
      </c>
      <c r="AB114">
        <v>1</v>
      </c>
      <c r="AC114">
        <v>0</v>
      </c>
      <c r="AD114">
        <v>2</v>
      </c>
      <c r="AE114">
        <v>13</v>
      </c>
      <c r="AF114">
        <v>10</v>
      </c>
      <c r="AG114">
        <v>6</v>
      </c>
      <c r="AH114">
        <v>3</v>
      </c>
      <c r="AI114">
        <v>7</v>
      </c>
      <c r="AJ114">
        <v>7</v>
      </c>
      <c r="AK114">
        <v>7</v>
      </c>
      <c r="AL114">
        <v>13</v>
      </c>
      <c r="AM114">
        <v>54</v>
      </c>
      <c r="AN114">
        <v>46</v>
      </c>
      <c r="AO114">
        <v>0</v>
      </c>
      <c r="AP114">
        <v>0</v>
      </c>
      <c r="AQ114">
        <v>2.54</v>
      </c>
      <c r="AR114">
        <v>49</v>
      </c>
      <c r="AS114">
        <v>83</v>
      </c>
      <c r="AT114">
        <v>49</v>
      </c>
      <c r="AU114">
        <v>22</v>
      </c>
      <c r="AV114">
        <v>9</v>
      </c>
      <c r="AW114">
        <v>32</v>
      </c>
      <c r="AX114">
        <v>66</v>
      </c>
      <c r="AY114">
        <v>39</v>
      </c>
      <c r="AZ114">
        <v>92</v>
      </c>
      <c r="BA114">
        <v>10.83</v>
      </c>
      <c r="BB114">
        <v>4.4800000000000004</v>
      </c>
      <c r="BC114">
        <v>2.02</v>
      </c>
      <c r="BD114">
        <v>3.35</v>
      </c>
      <c r="BE114">
        <v>3.45</v>
      </c>
      <c r="BF114">
        <v>2.7804013366943419E-2</v>
      </c>
      <c r="BG114">
        <v>0.46724549158355161</v>
      </c>
      <c r="BH114">
        <v>0.2707034493196237</v>
      </c>
      <c r="BI114">
        <v>0.26205105909682469</v>
      </c>
      <c r="BJ114">
        <v>0.46</v>
      </c>
      <c r="BK114">
        <v>1.25</v>
      </c>
      <c r="BL114">
        <v>1.78</v>
      </c>
      <c r="BM114">
        <v>3</v>
      </c>
      <c r="BN114">
        <v>5</v>
      </c>
      <c r="BO114">
        <v>1.62</v>
      </c>
      <c r="BP114">
        <v>2.2000000000000002</v>
      </c>
      <c r="BQ114" t="s">
        <v>770</v>
      </c>
      <c r="BR114">
        <v>2.5405629139072849</v>
      </c>
      <c r="BS114">
        <v>1.4888836329233679</v>
      </c>
      <c r="BT114">
        <v>1.0516792809839171</v>
      </c>
      <c r="BU114">
        <v>0.64581362346263005</v>
      </c>
      <c r="BV114">
        <v>0.45364238410596031</v>
      </c>
      <c r="BW114">
        <v>12.686892177589851</v>
      </c>
      <c r="BX114">
        <v>9.8059196617336148</v>
      </c>
      <c r="BY114">
        <v>5.3198121263877027</v>
      </c>
      <c r="BZ114">
        <v>4.0954312553373189</v>
      </c>
      <c r="CA114">
        <v>7.3670800512021479</v>
      </c>
      <c r="CB114">
        <v>5.710488406396296</v>
      </c>
      <c r="CC114">
        <v>13.0488908033599</v>
      </c>
      <c r="CD114">
        <v>13.714839543398661</v>
      </c>
      <c r="CE114">
        <v>1.567523459812322</v>
      </c>
      <c r="CF114">
        <v>1.951040391676867</v>
      </c>
      <c r="CG114">
        <v>8.3027335781313744E-2</v>
      </c>
      <c r="CH114">
        <v>0.13117095063239501</v>
      </c>
    </row>
    <row r="115" spans="1:86" x14ac:dyDescent="0.45">
      <c r="A115">
        <v>1646269200</v>
      </c>
      <c r="B115" t="s">
        <v>1608</v>
      </c>
      <c r="C115" t="s">
        <v>64</v>
      </c>
      <c r="D115" t="s">
        <v>65</v>
      </c>
      <c r="E115" t="s">
        <v>677</v>
      </c>
      <c r="F115" t="s">
        <v>693</v>
      </c>
      <c r="G115" t="s">
        <v>996</v>
      </c>
      <c r="H115">
        <v>8</v>
      </c>
      <c r="I115">
        <v>1.67</v>
      </c>
      <c r="J115">
        <v>1.33</v>
      </c>
      <c r="K115">
        <v>1.55</v>
      </c>
      <c r="L115">
        <v>1.42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0</v>
      </c>
      <c r="T115">
        <v>87</v>
      </c>
      <c r="U115">
        <v>5</v>
      </c>
      <c r="V115">
        <v>5</v>
      </c>
      <c r="W115">
        <v>2</v>
      </c>
      <c r="X115">
        <v>1</v>
      </c>
      <c r="Y115">
        <v>2</v>
      </c>
      <c r="Z115">
        <v>0</v>
      </c>
      <c r="AA115">
        <v>2</v>
      </c>
      <c r="AB115">
        <v>1</v>
      </c>
      <c r="AC115">
        <v>1</v>
      </c>
      <c r="AD115">
        <v>1</v>
      </c>
      <c r="AE115">
        <v>8</v>
      </c>
      <c r="AF115">
        <v>18</v>
      </c>
      <c r="AG115">
        <v>2</v>
      </c>
      <c r="AH115">
        <v>4</v>
      </c>
      <c r="AI115">
        <v>6</v>
      </c>
      <c r="AJ115">
        <v>14</v>
      </c>
      <c r="AK115">
        <v>11</v>
      </c>
      <c r="AL115">
        <v>10</v>
      </c>
      <c r="AM115">
        <v>47</v>
      </c>
      <c r="AN115">
        <v>53</v>
      </c>
      <c r="AO115">
        <v>1.02</v>
      </c>
      <c r="AP115">
        <v>1.75</v>
      </c>
      <c r="AQ115">
        <v>2.2000000000000002</v>
      </c>
      <c r="AR115">
        <v>44</v>
      </c>
      <c r="AS115">
        <v>70</v>
      </c>
      <c r="AT115">
        <v>40</v>
      </c>
      <c r="AU115">
        <v>17</v>
      </c>
      <c r="AV115">
        <v>4</v>
      </c>
      <c r="AW115">
        <v>33</v>
      </c>
      <c r="AX115">
        <v>62</v>
      </c>
      <c r="AY115">
        <v>31</v>
      </c>
      <c r="AZ115">
        <v>87</v>
      </c>
      <c r="BA115">
        <v>10.08</v>
      </c>
      <c r="BB115">
        <v>4.74</v>
      </c>
      <c r="BC115">
        <v>2.06</v>
      </c>
      <c r="BD115">
        <v>3.44</v>
      </c>
      <c r="BE115">
        <v>3.52</v>
      </c>
      <c r="BF115">
        <v>2.00751589044658E-2</v>
      </c>
      <c r="BG115">
        <v>0.46536173429941768</v>
      </c>
      <c r="BH115">
        <v>0.27062251551413885</v>
      </c>
      <c r="BI115">
        <v>0.2640157501864433</v>
      </c>
      <c r="BJ115">
        <v>0.46</v>
      </c>
      <c r="BK115">
        <v>1.36</v>
      </c>
      <c r="BL115">
        <v>2.04</v>
      </c>
      <c r="BM115">
        <v>4</v>
      </c>
      <c r="BN115">
        <v>7</v>
      </c>
      <c r="BO115">
        <v>1.91</v>
      </c>
      <c r="BP115">
        <v>1.91</v>
      </c>
      <c r="BQ115" t="s">
        <v>733</v>
      </c>
      <c r="BR115">
        <v>2.5405629139072849</v>
      </c>
      <c r="BS115">
        <v>1.4888836329233679</v>
      </c>
      <c r="BT115">
        <v>1.0516792809839171</v>
      </c>
      <c r="BU115">
        <v>0.64581362346263005</v>
      </c>
      <c r="BV115">
        <v>0.45364238410596031</v>
      </c>
      <c r="BW115">
        <v>12.686892177589851</v>
      </c>
      <c r="BX115">
        <v>9.8059196617336148</v>
      </c>
      <c r="BY115">
        <v>5.3198121263877027</v>
      </c>
      <c r="BZ115">
        <v>4.0954312553373189</v>
      </c>
      <c r="CA115">
        <v>7.3670800512021479</v>
      </c>
      <c r="CB115">
        <v>5.710488406396296</v>
      </c>
      <c r="CC115">
        <v>13.0488908033599</v>
      </c>
      <c r="CD115">
        <v>13.714839543398661</v>
      </c>
      <c r="CE115">
        <v>1.567523459812322</v>
      </c>
      <c r="CF115">
        <v>1.951040391676867</v>
      </c>
      <c r="CG115">
        <v>8.3027335781313744E-2</v>
      </c>
      <c r="CH115">
        <v>0.13117095063239501</v>
      </c>
    </row>
    <row r="116" spans="1:86" x14ac:dyDescent="0.45">
      <c r="A116">
        <v>1647194400</v>
      </c>
      <c r="B116" t="s">
        <v>1632</v>
      </c>
      <c r="C116" t="s">
        <v>64</v>
      </c>
      <c r="D116" t="s">
        <v>65</v>
      </c>
      <c r="E116" t="s">
        <v>705</v>
      </c>
      <c r="F116" t="s">
        <v>693</v>
      </c>
      <c r="G116" t="s">
        <v>678</v>
      </c>
      <c r="H116">
        <v>10</v>
      </c>
      <c r="I116">
        <v>1.33</v>
      </c>
      <c r="J116">
        <v>1.46</v>
      </c>
      <c r="K116">
        <v>1.17</v>
      </c>
      <c r="L116">
        <v>1.42</v>
      </c>
      <c r="M116">
        <v>0</v>
      </c>
      <c r="N116">
        <v>3</v>
      </c>
      <c r="O116">
        <v>3</v>
      </c>
      <c r="P116">
        <v>1</v>
      </c>
      <c r="Q116">
        <v>0</v>
      </c>
      <c r="R116">
        <v>1</v>
      </c>
      <c r="T116" t="s">
        <v>1633</v>
      </c>
      <c r="U116">
        <v>5</v>
      </c>
      <c r="V116">
        <v>5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12</v>
      </c>
      <c r="AF116">
        <v>14</v>
      </c>
      <c r="AG116">
        <v>4</v>
      </c>
      <c r="AH116">
        <v>5</v>
      </c>
      <c r="AI116">
        <v>8</v>
      </c>
      <c r="AJ116">
        <v>9</v>
      </c>
      <c r="AK116">
        <v>10</v>
      </c>
      <c r="AL116">
        <v>14</v>
      </c>
      <c r="AM116">
        <v>55</v>
      </c>
      <c r="AN116">
        <v>45</v>
      </c>
      <c r="AO116">
        <v>1.23</v>
      </c>
      <c r="AP116">
        <v>1.52</v>
      </c>
      <c r="AQ116">
        <v>2.97</v>
      </c>
      <c r="AR116">
        <v>77</v>
      </c>
      <c r="AS116">
        <v>89</v>
      </c>
      <c r="AT116">
        <v>69</v>
      </c>
      <c r="AU116">
        <v>37</v>
      </c>
      <c r="AV116">
        <v>8</v>
      </c>
      <c r="AW116">
        <v>61</v>
      </c>
      <c r="AX116">
        <v>76</v>
      </c>
      <c r="AY116">
        <v>44</v>
      </c>
      <c r="AZ116">
        <v>88</v>
      </c>
      <c r="BA116">
        <v>10.27</v>
      </c>
      <c r="BB116">
        <v>5.62</v>
      </c>
      <c r="BC116">
        <v>2.75</v>
      </c>
      <c r="BD116">
        <v>3.3</v>
      </c>
      <c r="BE116">
        <v>2.25</v>
      </c>
      <c r="BF116">
        <v>3.7037037037037056E-2</v>
      </c>
      <c r="BG116">
        <v>0.32659932659932661</v>
      </c>
      <c r="BH116">
        <v>0.265993265993266</v>
      </c>
      <c r="BI116">
        <v>0.40740740740740738</v>
      </c>
      <c r="BJ116">
        <v>0.32</v>
      </c>
      <c r="BK116">
        <v>1.29</v>
      </c>
      <c r="BL116">
        <v>2</v>
      </c>
      <c r="BM116">
        <v>3</v>
      </c>
      <c r="BN116">
        <v>5.5</v>
      </c>
      <c r="BO116">
        <v>1.67</v>
      </c>
      <c r="BP116">
        <v>2.1</v>
      </c>
      <c r="BQ116" t="s">
        <v>723</v>
      </c>
      <c r="BR116">
        <v>2.5313454284174597</v>
      </c>
      <c r="BS116">
        <v>1.210167055864918</v>
      </c>
      <c r="BT116">
        <v>1.3211783725525419</v>
      </c>
      <c r="BU116">
        <v>0.53135669362084459</v>
      </c>
      <c r="BV116">
        <v>0.55633423180592989</v>
      </c>
      <c r="BW116">
        <v>11.21109010712035</v>
      </c>
      <c r="BX116">
        <v>11.01700787401575</v>
      </c>
      <c r="BY116">
        <v>4.6792332268370611</v>
      </c>
      <c r="BZ116">
        <v>4.7080804854679013</v>
      </c>
      <c r="CA116">
        <v>6.5318568802832893</v>
      </c>
      <c r="CB116">
        <v>6.3089273885478487</v>
      </c>
      <c r="CC116">
        <v>12.72547770700637</v>
      </c>
      <c r="CD116">
        <v>13.06847133757962</v>
      </c>
      <c r="CE116">
        <v>1.6902356902356901</v>
      </c>
      <c r="CF116">
        <v>1.8050198959289869</v>
      </c>
      <c r="CG116">
        <v>0.105907560453015</v>
      </c>
      <c r="CH116">
        <v>0.1141720232629324</v>
      </c>
    </row>
    <row r="117" spans="1:86" x14ac:dyDescent="0.45">
      <c r="A117">
        <v>1649030400</v>
      </c>
      <c r="B117" t="s">
        <v>1663</v>
      </c>
      <c r="C117" t="s">
        <v>64</v>
      </c>
      <c r="D117" t="s">
        <v>65</v>
      </c>
      <c r="E117" t="s">
        <v>672</v>
      </c>
      <c r="F117" t="s">
        <v>693</v>
      </c>
      <c r="G117" t="s">
        <v>717</v>
      </c>
      <c r="H117">
        <v>12</v>
      </c>
      <c r="I117">
        <v>1.56</v>
      </c>
      <c r="J117">
        <v>1.57</v>
      </c>
      <c r="K117">
        <v>1.58</v>
      </c>
      <c r="L117">
        <v>1.42</v>
      </c>
      <c r="M117">
        <v>3</v>
      </c>
      <c r="N117">
        <v>1</v>
      </c>
      <c r="O117">
        <v>4</v>
      </c>
      <c r="P117">
        <v>1</v>
      </c>
      <c r="Q117">
        <v>1</v>
      </c>
      <c r="R117">
        <v>0</v>
      </c>
      <c r="S117" t="s">
        <v>1665</v>
      </c>
      <c r="T117">
        <v>82</v>
      </c>
      <c r="U117">
        <v>9</v>
      </c>
      <c r="V117">
        <v>3</v>
      </c>
      <c r="W117">
        <v>4</v>
      </c>
      <c r="X117">
        <v>0</v>
      </c>
      <c r="Y117">
        <v>1</v>
      </c>
      <c r="Z117">
        <v>0</v>
      </c>
      <c r="AA117">
        <v>2</v>
      </c>
      <c r="AB117">
        <v>2</v>
      </c>
      <c r="AC117">
        <v>1</v>
      </c>
      <c r="AD117">
        <v>0</v>
      </c>
      <c r="AE117">
        <v>11</v>
      </c>
      <c r="AF117">
        <v>13</v>
      </c>
      <c r="AG117">
        <v>7</v>
      </c>
      <c r="AH117">
        <v>3</v>
      </c>
      <c r="AI117">
        <v>4</v>
      </c>
      <c r="AJ117">
        <v>10</v>
      </c>
      <c r="AK117">
        <v>13</v>
      </c>
      <c r="AL117">
        <v>8</v>
      </c>
      <c r="AM117">
        <v>35</v>
      </c>
      <c r="AN117">
        <v>65</v>
      </c>
      <c r="AO117">
        <v>1.51</v>
      </c>
      <c r="AP117">
        <v>1.38</v>
      </c>
      <c r="AQ117">
        <v>2.75</v>
      </c>
      <c r="AR117">
        <v>60</v>
      </c>
      <c r="AS117">
        <v>84</v>
      </c>
      <c r="AT117">
        <v>54</v>
      </c>
      <c r="AU117">
        <v>30</v>
      </c>
      <c r="AV117">
        <v>13</v>
      </c>
      <c r="AW117">
        <v>38</v>
      </c>
      <c r="AX117">
        <v>65</v>
      </c>
      <c r="AY117">
        <v>53</v>
      </c>
      <c r="AZ117">
        <v>91</v>
      </c>
      <c r="BA117">
        <v>11.83</v>
      </c>
      <c r="BB117">
        <v>3.99</v>
      </c>
      <c r="BC117">
        <v>2.87</v>
      </c>
      <c r="BD117">
        <v>3.02</v>
      </c>
      <c r="BE117">
        <v>2.3199999999999998</v>
      </c>
      <c r="BF117">
        <v>3.6864122107439723E-2</v>
      </c>
      <c r="BG117">
        <v>0.31156793364168917</v>
      </c>
      <c r="BH117">
        <v>0.29426170570712984</v>
      </c>
      <c r="BI117">
        <v>0.394170360651181</v>
      </c>
      <c r="BJ117">
        <v>0.32</v>
      </c>
      <c r="BK117">
        <v>1.44</v>
      </c>
      <c r="BL117">
        <v>2.15</v>
      </c>
      <c r="BM117">
        <v>4.33</v>
      </c>
      <c r="BN117">
        <v>9</v>
      </c>
      <c r="BO117">
        <v>1.95</v>
      </c>
      <c r="BP117">
        <v>1.8</v>
      </c>
      <c r="BQ117" t="s">
        <v>729</v>
      </c>
      <c r="BR117">
        <v>2.5313454284174597</v>
      </c>
      <c r="BS117">
        <v>1.210167055864918</v>
      </c>
      <c r="BT117">
        <v>1.3211783725525419</v>
      </c>
      <c r="BU117">
        <v>0.53135669362084459</v>
      </c>
      <c r="BV117">
        <v>0.55633423180592989</v>
      </c>
      <c r="BW117">
        <v>11.21109010712035</v>
      </c>
      <c r="BX117">
        <v>11.01700787401575</v>
      </c>
      <c r="BY117">
        <v>4.6792332268370611</v>
      </c>
      <c r="BZ117">
        <v>4.7080804854679013</v>
      </c>
      <c r="CA117">
        <v>6.5318568802832893</v>
      </c>
      <c r="CB117">
        <v>6.3089273885478487</v>
      </c>
      <c r="CC117">
        <v>12.72547770700637</v>
      </c>
      <c r="CD117">
        <v>13.06847133757962</v>
      </c>
      <c r="CE117">
        <v>1.6902356902356901</v>
      </c>
      <c r="CF117">
        <v>1.8050198959289869</v>
      </c>
      <c r="CG117">
        <v>0.105907560453015</v>
      </c>
      <c r="CH117">
        <v>0.1141720232629324</v>
      </c>
    </row>
    <row r="118" spans="1:86" x14ac:dyDescent="0.45">
      <c r="A118">
        <v>1650074400</v>
      </c>
      <c r="B118" t="s">
        <v>1694</v>
      </c>
      <c r="C118" t="s">
        <v>64</v>
      </c>
      <c r="D118" t="s">
        <v>65</v>
      </c>
      <c r="E118" t="s">
        <v>689</v>
      </c>
      <c r="F118" t="s">
        <v>693</v>
      </c>
      <c r="G118" t="s">
        <v>710</v>
      </c>
      <c r="H118">
        <v>14</v>
      </c>
      <c r="I118">
        <v>1</v>
      </c>
      <c r="J118">
        <v>1.47</v>
      </c>
      <c r="K118">
        <v>0.88</v>
      </c>
      <c r="L118">
        <v>1.42</v>
      </c>
      <c r="M118">
        <v>1</v>
      </c>
      <c r="N118">
        <v>2</v>
      </c>
      <c r="O118">
        <v>3</v>
      </c>
      <c r="P118">
        <v>2</v>
      </c>
      <c r="Q118">
        <v>1</v>
      </c>
      <c r="R118">
        <v>1</v>
      </c>
      <c r="S118">
        <v>44</v>
      </c>
      <c r="T118" t="s">
        <v>1695</v>
      </c>
      <c r="U118">
        <v>3</v>
      </c>
      <c r="V118">
        <v>5</v>
      </c>
      <c r="W118">
        <v>1</v>
      </c>
      <c r="X118">
        <v>0</v>
      </c>
      <c r="Y118">
        <v>3</v>
      </c>
      <c r="Z118">
        <v>0</v>
      </c>
      <c r="AA118">
        <v>0</v>
      </c>
      <c r="AB118">
        <v>1</v>
      </c>
      <c r="AC118">
        <v>0</v>
      </c>
      <c r="AD118">
        <v>3</v>
      </c>
      <c r="AE118">
        <v>15</v>
      </c>
      <c r="AF118">
        <v>7</v>
      </c>
      <c r="AG118">
        <v>5</v>
      </c>
      <c r="AH118">
        <v>4</v>
      </c>
      <c r="AI118">
        <v>10</v>
      </c>
      <c r="AJ118">
        <v>3</v>
      </c>
      <c r="AK118">
        <v>16</v>
      </c>
      <c r="AL118">
        <v>19</v>
      </c>
      <c r="AM118">
        <v>48</v>
      </c>
      <c r="AN118">
        <v>52</v>
      </c>
      <c r="AO118">
        <v>1.54</v>
      </c>
      <c r="AP118">
        <v>0.98</v>
      </c>
      <c r="AQ118">
        <v>2.67</v>
      </c>
      <c r="AR118">
        <v>60</v>
      </c>
      <c r="AS118">
        <v>77</v>
      </c>
      <c r="AT118">
        <v>60</v>
      </c>
      <c r="AU118">
        <v>30</v>
      </c>
      <c r="AV118">
        <v>7</v>
      </c>
      <c r="AW118">
        <v>47</v>
      </c>
      <c r="AX118">
        <v>74</v>
      </c>
      <c r="AY118">
        <v>44</v>
      </c>
      <c r="AZ118">
        <v>84</v>
      </c>
      <c r="BA118">
        <v>8.6</v>
      </c>
      <c r="BB118">
        <v>4.66</v>
      </c>
      <c r="BC118">
        <v>4.4000000000000004</v>
      </c>
      <c r="BD118">
        <v>3.25</v>
      </c>
      <c r="BE118">
        <v>1.8</v>
      </c>
      <c r="BF118">
        <v>3.0173530173530194E-2</v>
      </c>
      <c r="BG118">
        <v>0.19709919709919707</v>
      </c>
      <c r="BH118">
        <v>0.27751877751877752</v>
      </c>
      <c r="BI118">
        <v>0.52538202538202539</v>
      </c>
      <c r="BJ118">
        <v>0.2</v>
      </c>
      <c r="BK118">
        <v>1.36</v>
      </c>
      <c r="BL118">
        <v>2.15</v>
      </c>
      <c r="BM118">
        <v>3.5</v>
      </c>
      <c r="BN118">
        <v>6.5</v>
      </c>
      <c r="BO118">
        <v>1.91</v>
      </c>
      <c r="BP118">
        <v>1.8</v>
      </c>
      <c r="BQ118" t="s">
        <v>713</v>
      </c>
      <c r="BR118">
        <v>2.7065095398428731</v>
      </c>
      <c r="BS118">
        <v>1.0101010101010099</v>
      </c>
      <c r="BT118">
        <v>1.696408529741863</v>
      </c>
      <c r="BU118">
        <v>0.44044943820224719</v>
      </c>
      <c r="BV118">
        <v>0.74606741573033708</v>
      </c>
      <c r="BW118">
        <v>10.265072765072761</v>
      </c>
      <c r="BX118">
        <v>13.023908523908521</v>
      </c>
      <c r="BY118">
        <v>4.0483193277310923</v>
      </c>
      <c r="BZ118">
        <v>5.60609243697479</v>
      </c>
      <c r="CA118">
        <v>6.2167534373416684</v>
      </c>
      <c r="CB118">
        <v>7.4178160869337306</v>
      </c>
      <c r="CC118">
        <v>13.223628691983119</v>
      </c>
      <c r="CD118">
        <v>12.78586497890295</v>
      </c>
      <c r="CE118">
        <v>1.8442211055276381</v>
      </c>
      <c r="CF118">
        <v>1.7989949748743721</v>
      </c>
      <c r="CG118">
        <v>0.12060301507537689</v>
      </c>
      <c r="CH118">
        <v>0.11658291457286429</v>
      </c>
    </row>
    <row r="119" spans="1:86" x14ac:dyDescent="0.45">
      <c r="A119">
        <v>1651424400</v>
      </c>
      <c r="B119" t="s">
        <v>1738</v>
      </c>
      <c r="C119" t="s">
        <v>64</v>
      </c>
      <c r="D119" t="s">
        <v>65</v>
      </c>
      <c r="E119" t="s">
        <v>682</v>
      </c>
      <c r="F119" t="s">
        <v>693</v>
      </c>
      <c r="G119" t="s">
        <v>673</v>
      </c>
      <c r="H119">
        <v>17</v>
      </c>
      <c r="I119">
        <v>1.5</v>
      </c>
      <c r="J119">
        <v>1.56</v>
      </c>
      <c r="K119">
        <v>1.58</v>
      </c>
      <c r="L119">
        <v>1.42</v>
      </c>
      <c r="M119">
        <v>2</v>
      </c>
      <c r="N119">
        <v>0</v>
      </c>
      <c r="O119">
        <v>2</v>
      </c>
      <c r="P119">
        <v>0</v>
      </c>
      <c r="Q119">
        <v>0</v>
      </c>
      <c r="R119">
        <v>0</v>
      </c>
      <c r="S119" t="s">
        <v>1739</v>
      </c>
      <c r="U119">
        <v>6</v>
      </c>
      <c r="V119">
        <v>6</v>
      </c>
      <c r="W119">
        <v>3</v>
      </c>
      <c r="X119">
        <v>0</v>
      </c>
      <c r="Y119">
        <v>2</v>
      </c>
      <c r="Z119">
        <v>0</v>
      </c>
      <c r="AA119">
        <v>2</v>
      </c>
      <c r="AB119">
        <v>1</v>
      </c>
      <c r="AC119">
        <v>0</v>
      </c>
      <c r="AD119">
        <v>2</v>
      </c>
      <c r="AE119">
        <v>14</v>
      </c>
      <c r="AF119">
        <v>12</v>
      </c>
      <c r="AG119">
        <v>7</v>
      </c>
      <c r="AH119">
        <v>3</v>
      </c>
      <c r="AI119">
        <v>7</v>
      </c>
      <c r="AJ119">
        <v>9</v>
      </c>
      <c r="AK119">
        <v>9</v>
      </c>
      <c r="AL119">
        <v>11</v>
      </c>
      <c r="AM119">
        <v>44</v>
      </c>
      <c r="AN119">
        <v>56</v>
      </c>
      <c r="AO119">
        <v>1.55</v>
      </c>
      <c r="AP119">
        <v>1.32</v>
      </c>
      <c r="AQ119">
        <v>2.61</v>
      </c>
      <c r="AR119">
        <v>51</v>
      </c>
      <c r="AS119">
        <v>75</v>
      </c>
      <c r="AT119">
        <v>57</v>
      </c>
      <c r="AU119">
        <v>30</v>
      </c>
      <c r="AV119">
        <v>9</v>
      </c>
      <c r="AW119">
        <v>36</v>
      </c>
      <c r="AX119">
        <v>66</v>
      </c>
      <c r="AY119">
        <v>47</v>
      </c>
      <c r="AZ119">
        <v>81</v>
      </c>
      <c r="BA119">
        <v>10.66</v>
      </c>
      <c r="BB119">
        <v>4.55</v>
      </c>
      <c r="BC119">
        <v>2.6</v>
      </c>
      <c r="BD119">
        <v>3.25</v>
      </c>
      <c r="BE119">
        <v>2.57</v>
      </c>
      <c r="BF119">
        <v>2.7137583557816997E-2</v>
      </c>
      <c r="BG119">
        <v>0.3574778010575676</v>
      </c>
      <c r="BH119">
        <v>0.28055472413449073</v>
      </c>
      <c r="BI119">
        <v>0.36196747480794178</v>
      </c>
      <c r="BJ119">
        <v>0.36</v>
      </c>
      <c r="BK119">
        <v>1.3</v>
      </c>
      <c r="BL119">
        <v>1.98</v>
      </c>
      <c r="BM119">
        <v>3.27</v>
      </c>
      <c r="BN119">
        <v>6.25</v>
      </c>
      <c r="BO119">
        <v>1.7</v>
      </c>
      <c r="BP119">
        <v>2.0299999999999998</v>
      </c>
      <c r="BQ119" t="s">
        <v>675</v>
      </c>
      <c r="BR119">
        <v>2.5110350525197691</v>
      </c>
      <c r="BS119">
        <v>1.269326094653606</v>
      </c>
      <c r="BT119">
        <v>1.2417089578661631</v>
      </c>
      <c r="BU119">
        <v>0.56586402266288949</v>
      </c>
      <c r="BV119">
        <v>0.55158168083097259</v>
      </c>
      <c r="BW119">
        <v>11.49400826446281</v>
      </c>
      <c r="BX119">
        <v>10.507231404958681</v>
      </c>
      <c r="BY119">
        <v>4.9238790406673623</v>
      </c>
      <c r="BZ119">
        <v>4.6296141814389991</v>
      </c>
      <c r="CA119">
        <v>6.5701292237954476</v>
      </c>
      <c r="CB119">
        <v>5.8776172235196817</v>
      </c>
      <c r="CC119">
        <v>12.798739495798319</v>
      </c>
      <c r="CD119">
        <v>12.98844537815126</v>
      </c>
      <c r="CE119">
        <v>1.604928297313674</v>
      </c>
      <c r="CF119">
        <v>1.791961219955565</v>
      </c>
      <c r="CG119">
        <v>8.887093516461321E-2</v>
      </c>
      <c r="CH119">
        <v>0.11694607150070691</v>
      </c>
    </row>
    <row r="120" spans="1:86" x14ac:dyDescent="0.45">
      <c r="A120">
        <v>1652313600</v>
      </c>
      <c r="B120" t="s">
        <v>1753</v>
      </c>
      <c r="C120" t="s">
        <v>64</v>
      </c>
      <c r="D120" t="s">
        <v>65</v>
      </c>
      <c r="E120" t="s">
        <v>688</v>
      </c>
      <c r="F120" t="s">
        <v>693</v>
      </c>
      <c r="G120" t="s">
        <v>684</v>
      </c>
      <c r="H120" t="s">
        <v>65</v>
      </c>
      <c r="I120">
        <v>1.22</v>
      </c>
      <c r="J120">
        <v>1.65</v>
      </c>
      <c r="K120">
        <v>1.18</v>
      </c>
      <c r="L120">
        <v>1.65</v>
      </c>
      <c r="M120">
        <v>2</v>
      </c>
      <c r="N120">
        <v>2</v>
      </c>
      <c r="O120">
        <v>4</v>
      </c>
      <c r="P120">
        <v>2</v>
      </c>
      <c r="Q120">
        <v>1</v>
      </c>
      <c r="R120">
        <v>1</v>
      </c>
      <c r="S120" t="s">
        <v>103</v>
      </c>
      <c r="T120" t="s">
        <v>1754</v>
      </c>
      <c r="U120">
        <v>7</v>
      </c>
      <c r="V120">
        <v>5</v>
      </c>
      <c r="W120">
        <v>2</v>
      </c>
      <c r="X120">
        <v>0</v>
      </c>
      <c r="Y120">
        <v>3</v>
      </c>
      <c r="Z120">
        <v>0</v>
      </c>
      <c r="AA120">
        <v>1</v>
      </c>
      <c r="AB120">
        <v>1</v>
      </c>
      <c r="AC120">
        <v>2</v>
      </c>
      <c r="AD120">
        <v>1</v>
      </c>
      <c r="AE120">
        <v>14</v>
      </c>
      <c r="AF120">
        <v>8</v>
      </c>
      <c r="AG120">
        <v>8</v>
      </c>
      <c r="AH120">
        <v>6</v>
      </c>
      <c r="AI120">
        <v>6</v>
      </c>
      <c r="AJ120">
        <v>2</v>
      </c>
      <c r="AK120">
        <v>10</v>
      </c>
      <c r="AL120">
        <v>7</v>
      </c>
      <c r="AM120">
        <v>41</v>
      </c>
      <c r="AN120">
        <v>59</v>
      </c>
      <c r="AO120">
        <v>1.92</v>
      </c>
      <c r="AP120">
        <v>1.38</v>
      </c>
      <c r="AQ120">
        <v>2.52</v>
      </c>
      <c r="AR120">
        <v>53</v>
      </c>
      <c r="AS120">
        <v>73</v>
      </c>
      <c r="AT120">
        <v>49</v>
      </c>
      <c r="AU120">
        <v>26</v>
      </c>
      <c r="AV120">
        <v>7</v>
      </c>
      <c r="AW120">
        <v>29</v>
      </c>
      <c r="AX120">
        <v>68</v>
      </c>
      <c r="AY120">
        <v>40</v>
      </c>
      <c r="AZ120">
        <v>79</v>
      </c>
      <c r="BA120">
        <v>9.31</v>
      </c>
      <c r="BB120">
        <v>4.6500000000000004</v>
      </c>
      <c r="BC120">
        <v>3</v>
      </c>
      <c r="BD120">
        <v>3.25</v>
      </c>
      <c r="BE120">
        <v>2.2999999999999998</v>
      </c>
      <c r="BF120">
        <v>2.5269416573764431E-2</v>
      </c>
      <c r="BG120">
        <v>0.3080639167595689</v>
      </c>
      <c r="BH120">
        <v>0.2824228911185433</v>
      </c>
      <c r="BI120">
        <v>0.4095131921218878</v>
      </c>
      <c r="BJ120">
        <v>0.3</v>
      </c>
      <c r="BK120">
        <v>1.32</v>
      </c>
      <c r="BL120">
        <v>2.2999999999999998</v>
      </c>
      <c r="BM120">
        <v>3.7</v>
      </c>
      <c r="BN120">
        <v>7</v>
      </c>
      <c r="BO120">
        <v>1.74</v>
      </c>
      <c r="BP120">
        <v>1.95</v>
      </c>
      <c r="BQ120" t="s">
        <v>691</v>
      </c>
      <c r="BR120">
        <v>2.5726407816919519</v>
      </c>
      <c r="BS120">
        <v>1.1805091283106199</v>
      </c>
      <c r="BT120">
        <v>1.3921316533813319</v>
      </c>
      <c r="BU120">
        <v>0.5209673269873939</v>
      </c>
      <c r="BV120">
        <v>0.61847182917417032</v>
      </c>
      <c r="BW120">
        <v>11.149200710479571</v>
      </c>
      <c r="BX120">
        <v>11.444049733570161</v>
      </c>
      <c r="BY120">
        <v>4.5257270693512304</v>
      </c>
      <c r="BZ120">
        <v>4.8465324384787474</v>
      </c>
      <c r="CA120">
        <v>6.6234736411283404</v>
      </c>
      <c r="CB120">
        <v>6.5975172950914134</v>
      </c>
      <c r="CC120">
        <v>12.90081154192967</v>
      </c>
      <c r="CD120">
        <v>13.00360685302074</v>
      </c>
      <c r="CE120">
        <v>1.7502145922746779</v>
      </c>
      <c r="CF120">
        <v>1.831402831402831</v>
      </c>
      <c r="CG120">
        <v>9.6525096525096526E-2</v>
      </c>
      <c r="CH120">
        <v>0.1244101244101244</v>
      </c>
    </row>
    <row r="121" spans="1:86" x14ac:dyDescent="0.45">
      <c r="A121">
        <v>1653008400</v>
      </c>
      <c r="B121" t="s">
        <v>1769</v>
      </c>
      <c r="C121" t="s">
        <v>64</v>
      </c>
      <c r="D121" t="s">
        <v>65</v>
      </c>
      <c r="E121" t="s">
        <v>694</v>
      </c>
      <c r="F121" t="s">
        <v>693</v>
      </c>
      <c r="G121" t="s">
        <v>731</v>
      </c>
      <c r="H121" t="s">
        <v>65</v>
      </c>
      <c r="I121">
        <v>1.74</v>
      </c>
      <c r="J121">
        <v>1.67</v>
      </c>
      <c r="K121">
        <v>1.72</v>
      </c>
      <c r="L121">
        <v>1.65</v>
      </c>
      <c r="M121">
        <v>1</v>
      </c>
      <c r="N121">
        <v>1</v>
      </c>
      <c r="O121">
        <v>2</v>
      </c>
      <c r="P121">
        <v>0</v>
      </c>
      <c r="Q121">
        <v>0</v>
      </c>
      <c r="R121">
        <v>0</v>
      </c>
      <c r="S121">
        <v>54</v>
      </c>
      <c r="T121">
        <v>82</v>
      </c>
      <c r="U121">
        <v>4</v>
      </c>
      <c r="V121">
        <v>4</v>
      </c>
      <c r="W121">
        <v>2</v>
      </c>
      <c r="X121">
        <v>0</v>
      </c>
      <c r="Y121">
        <v>1</v>
      </c>
      <c r="Z121">
        <v>0</v>
      </c>
      <c r="AA121">
        <v>0</v>
      </c>
      <c r="AB121">
        <v>2</v>
      </c>
      <c r="AC121">
        <v>0</v>
      </c>
      <c r="AD121">
        <v>1</v>
      </c>
      <c r="AE121">
        <v>9</v>
      </c>
      <c r="AF121">
        <v>8</v>
      </c>
      <c r="AG121">
        <v>4</v>
      </c>
      <c r="AH121">
        <v>5</v>
      </c>
      <c r="AI121">
        <v>5</v>
      </c>
      <c r="AJ121">
        <v>3</v>
      </c>
      <c r="AK121">
        <v>16</v>
      </c>
      <c r="AL121">
        <v>14</v>
      </c>
      <c r="AM121">
        <v>47</v>
      </c>
      <c r="AN121">
        <v>53</v>
      </c>
      <c r="AO121">
        <v>1.49</v>
      </c>
      <c r="AP121">
        <v>1.39</v>
      </c>
      <c r="AQ121">
        <v>2.4</v>
      </c>
      <c r="AR121">
        <v>53</v>
      </c>
      <c r="AS121">
        <v>75</v>
      </c>
      <c r="AT121">
        <v>48</v>
      </c>
      <c r="AU121">
        <v>23</v>
      </c>
      <c r="AV121">
        <v>7</v>
      </c>
      <c r="AW121">
        <v>38</v>
      </c>
      <c r="AX121">
        <v>67</v>
      </c>
      <c r="AY121">
        <v>32</v>
      </c>
      <c r="AZ121">
        <v>76</v>
      </c>
      <c r="BA121">
        <v>10.53</v>
      </c>
      <c r="BB121">
        <v>4.3499999999999996</v>
      </c>
      <c r="BC121">
        <v>1.94</v>
      </c>
      <c r="BD121">
        <v>3.3</v>
      </c>
      <c r="BE121">
        <v>3.7</v>
      </c>
      <c r="BF121">
        <v>2.9588163608782175E-2</v>
      </c>
      <c r="BG121">
        <v>0.48587575391699106</v>
      </c>
      <c r="BH121">
        <v>0.27344213942152085</v>
      </c>
      <c r="BI121">
        <v>0.24068210666148807</v>
      </c>
      <c r="BJ121">
        <v>0.48</v>
      </c>
      <c r="BK121">
        <v>1.3</v>
      </c>
      <c r="BL121">
        <v>1.88</v>
      </c>
      <c r="BM121">
        <v>3.4</v>
      </c>
      <c r="BN121">
        <v>6.75</v>
      </c>
      <c r="BO121">
        <v>1.82</v>
      </c>
      <c r="BP121">
        <v>1.88</v>
      </c>
      <c r="BQ121" t="s">
        <v>770</v>
      </c>
      <c r="BR121">
        <v>2.5271929824561399</v>
      </c>
      <c r="BS121">
        <v>1.510877192982456</v>
      </c>
      <c r="BT121">
        <v>1.0163157894736841</v>
      </c>
      <c r="BU121">
        <v>0.67350877192982461</v>
      </c>
      <c r="BV121">
        <v>0.4442105263157895</v>
      </c>
      <c r="BW121">
        <v>12.80980392156863</v>
      </c>
      <c r="BX121">
        <v>9.6872549019607845</v>
      </c>
      <c r="BY121">
        <v>5.6491169610129957</v>
      </c>
      <c r="BZ121">
        <v>4.1379540153282237</v>
      </c>
      <c r="CA121">
        <v>7.1606869605556343</v>
      </c>
      <c r="CB121">
        <v>5.5493008866325608</v>
      </c>
      <c r="CC121">
        <v>12.9029029029029</v>
      </c>
      <c r="CD121">
        <v>13.75508842175509</v>
      </c>
      <c r="CE121">
        <v>1.5287356321839081</v>
      </c>
      <c r="CF121">
        <v>1.9664750957854411</v>
      </c>
      <c r="CG121">
        <v>8.8441890166028103E-2</v>
      </c>
      <c r="CH121">
        <v>0.13409961685823751</v>
      </c>
    </row>
    <row r="122" spans="1:86" x14ac:dyDescent="0.45">
      <c r="A122">
        <v>1641524400</v>
      </c>
      <c r="B122" t="s">
        <v>1505</v>
      </c>
      <c r="C122" t="s">
        <v>64</v>
      </c>
      <c r="D122" t="s">
        <v>65</v>
      </c>
      <c r="E122" t="s">
        <v>688</v>
      </c>
      <c r="F122" t="s">
        <v>693</v>
      </c>
      <c r="G122" t="s">
        <v>710</v>
      </c>
      <c r="H122">
        <v>1</v>
      </c>
      <c r="I122">
        <v>0.75</v>
      </c>
      <c r="J122">
        <v>0.88</v>
      </c>
      <c r="K122">
        <v>1.1100000000000001</v>
      </c>
      <c r="L122">
        <v>1.42</v>
      </c>
      <c r="M122">
        <v>0</v>
      </c>
      <c r="N122">
        <v>2</v>
      </c>
      <c r="O122">
        <v>2</v>
      </c>
      <c r="P122">
        <v>0</v>
      </c>
      <c r="Q122">
        <v>0</v>
      </c>
      <c r="R122">
        <v>0</v>
      </c>
      <c r="T122" t="s">
        <v>1506</v>
      </c>
      <c r="U122">
        <v>2</v>
      </c>
      <c r="V122">
        <v>11</v>
      </c>
      <c r="W122">
        <v>4</v>
      </c>
      <c r="X122">
        <v>0</v>
      </c>
      <c r="Y122">
        <v>2</v>
      </c>
      <c r="Z122">
        <v>0</v>
      </c>
      <c r="AA122">
        <v>2</v>
      </c>
      <c r="AB122">
        <v>2</v>
      </c>
      <c r="AC122">
        <v>1</v>
      </c>
      <c r="AD122">
        <v>1</v>
      </c>
      <c r="AE122">
        <v>10</v>
      </c>
      <c r="AF122">
        <v>16</v>
      </c>
      <c r="AG122">
        <v>0</v>
      </c>
      <c r="AH122">
        <v>5</v>
      </c>
      <c r="AI122">
        <v>10</v>
      </c>
      <c r="AJ122">
        <v>11</v>
      </c>
      <c r="AK122">
        <v>13</v>
      </c>
      <c r="AL122">
        <v>13</v>
      </c>
      <c r="AM122">
        <v>47</v>
      </c>
      <c r="AN122">
        <v>53</v>
      </c>
      <c r="AO122">
        <v>0.97</v>
      </c>
      <c r="AP122">
        <v>1.79</v>
      </c>
      <c r="AQ122">
        <v>2.88</v>
      </c>
      <c r="AR122">
        <v>57</v>
      </c>
      <c r="AS122">
        <v>82</v>
      </c>
      <c r="AT122">
        <v>51</v>
      </c>
      <c r="AU122">
        <v>25</v>
      </c>
      <c r="AV122">
        <v>19</v>
      </c>
      <c r="AW122">
        <v>38</v>
      </c>
      <c r="AX122">
        <v>82</v>
      </c>
      <c r="AY122">
        <v>25</v>
      </c>
      <c r="AZ122">
        <v>94</v>
      </c>
      <c r="BA122">
        <v>9.5</v>
      </c>
      <c r="BB122">
        <v>4.63</v>
      </c>
      <c r="BC122">
        <v>2.42</v>
      </c>
      <c r="BD122">
        <v>3.22</v>
      </c>
      <c r="BE122">
        <v>3.18</v>
      </c>
      <c r="BF122">
        <v>1.2749185170693123E-2</v>
      </c>
      <c r="BG122">
        <v>0.40047395532517466</v>
      </c>
      <c r="BH122">
        <v>0.29780982104048698</v>
      </c>
      <c r="BI122">
        <v>0.30171622363433831</v>
      </c>
      <c r="BJ122">
        <v>0.4</v>
      </c>
      <c r="BK122">
        <v>1.4</v>
      </c>
      <c r="BL122">
        <v>2.2000000000000002</v>
      </c>
      <c r="BM122">
        <v>4.33</v>
      </c>
      <c r="BN122">
        <v>7.5</v>
      </c>
      <c r="BO122">
        <v>1.91</v>
      </c>
      <c r="BP122">
        <v>1.8</v>
      </c>
      <c r="BQ122" t="s">
        <v>691</v>
      </c>
      <c r="BR122">
        <v>2.4956155335383219</v>
      </c>
      <c r="BS122">
        <v>1.344038264434575</v>
      </c>
      <c r="BT122">
        <v>1.1515772691037469</v>
      </c>
      <c r="BU122">
        <v>0.59936225942375587</v>
      </c>
      <c r="BV122">
        <v>0.50723152260562576</v>
      </c>
      <c r="BW122">
        <v>11.99278846153846</v>
      </c>
      <c r="BX122">
        <v>10.0277534965035</v>
      </c>
      <c r="BY122">
        <v>5.2857459543338514</v>
      </c>
      <c r="BZ122">
        <v>4.4067834183107957</v>
      </c>
      <c r="CA122">
        <v>6.7070425072046085</v>
      </c>
      <c r="CB122">
        <v>5.6209700781927046</v>
      </c>
      <c r="CC122">
        <v>13.04463690872752</v>
      </c>
      <c r="CD122">
        <v>13.49811236953142</v>
      </c>
      <c r="CE122">
        <v>1.5836526181353769</v>
      </c>
      <c r="CF122">
        <v>1.8744146445295871</v>
      </c>
      <c r="CG122">
        <v>8.5994040017028525E-2</v>
      </c>
      <c r="CH122">
        <v>0.13452532992762881</v>
      </c>
    </row>
    <row r="123" spans="1:86" x14ac:dyDescent="0.45">
      <c r="A123">
        <v>1642899600</v>
      </c>
      <c r="B123" t="s">
        <v>1535</v>
      </c>
      <c r="C123" t="s">
        <v>64</v>
      </c>
      <c r="D123" t="s">
        <v>65</v>
      </c>
      <c r="E123" t="s">
        <v>667</v>
      </c>
      <c r="F123" t="s">
        <v>693</v>
      </c>
      <c r="G123" t="s">
        <v>65</v>
      </c>
      <c r="H123">
        <v>3</v>
      </c>
      <c r="I123">
        <v>1.83</v>
      </c>
      <c r="J123">
        <v>1.1100000000000001</v>
      </c>
      <c r="K123">
        <v>1.55</v>
      </c>
      <c r="L123">
        <v>1.42</v>
      </c>
      <c r="M123">
        <v>2</v>
      </c>
      <c r="N123">
        <v>1</v>
      </c>
      <c r="O123">
        <v>3</v>
      </c>
      <c r="P123">
        <v>2</v>
      </c>
      <c r="Q123">
        <v>1</v>
      </c>
      <c r="R123">
        <v>1</v>
      </c>
      <c r="S123" t="s">
        <v>1536</v>
      </c>
      <c r="T123">
        <v>32</v>
      </c>
      <c r="U123">
        <v>7</v>
      </c>
      <c r="V123">
        <v>14</v>
      </c>
      <c r="W123">
        <v>4</v>
      </c>
      <c r="X123">
        <v>0</v>
      </c>
      <c r="Y123">
        <v>1</v>
      </c>
      <c r="Z123">
        <v>1</v>
      </c>
      <c r="AA123">
        <v>2</v>
      </c>
      <c r="AB123">
        <v>2</v>
      </c>
      <c r="AC123">
        <v>1</v>
      </c>
      <c r="AD123">
        <v>1</v>
      </c>
      <c r="AE123">
        <v>13</v>
      </c>
      <c r="AF123">
        <v>18</v>
      </c>
      <c r="AG123">
        <v>6</v>
      </c>
      <c r="AH123">
        <v>9</v>
      </c>
      <c r="AI123">
        <v>7</v>
      </c>
      <c r="AJ123">
        <v>9</v>
      </c>
      <c r="AK123">
        <v>13</v>
      </c>
      <c r="AL123">
        <v>7</v>
      </c>
      <c r="AM123">
        <v>57</v>
      </c>
      <c r="AN123">
        <v>43</v>
      </c>
      <c r="AO123">
        <v>1.47</v>
      </c>
      <c r="AP123">
        <v>2.17</v>
      </c>
      <c r="AQ123">
        <v>2.6</v>
      </c>
      <c r="AR123">
        <v>57</v>
      </c>
      <c r="AS123">
        <v>86</v>
      </c>
      <c r="AT123">
        <v>53</v>
      </c>
      <c r="AU123">
        <v>15</v>
      </c>
      <c r="AV123">
        <v>10</v>
      </c>
      <c r="AW123">
        <v>35</v>
      </c>
      <c r="AX123">
        <v>81</v>
      </c>
      <c r="AY123">
        <v>38</v>
      </c>
      <c r="AZ123">
        <v>92</v>
      </c>
      <c r="BA123">
        <v>10.11</v>
      </c>
      <c r="BB123">
        <v>4.75</v>
      </c>
      <c r="BC123">
        <v>2.0499999999999998</v>
      </c>
      <c r="BD123">
        <v>3.3</v>
      </c>
      <c r="BE123">
        <v>3.5</v>
      </c>
      <c r="BF123">
        <v>2.5516488931123089E-2</v>
      </c>
      <c r="BG123">
        <v>0.46228838911765746</v>
      </c>
      <c r="BH123">
        <v>0.27751381409917997</v>
      </c>
      <c r="BI123">
        <v>0.26019779678316263</v>
      </c>
      <c r="BJ123">
        <v>0.46</v>
      </c>
      <c r="BK123">
        <v>0</v>
      </c>
      <c r="BL123">
        <v>2.1</v>
      </c>
      <c r="BM123">
        <v>0</v>
      </c>
      <c r="BN123">
        <v>0</v>
      </c>
      <c r="BO123">
        <v>1.83</v>
      </c>
      <c r="BP123">
        <v>1.83</v>
      </c>
      <c r="BQ123" t="s">
        <v>736</v>
      </c>
      <c r="BR123">
        <v>2.5405629139072849</v>
      </c>
      <c r="BS123">
        <v>1.4888836329233679</v>
      </c>
      <c r="BT123">
        <v>1.0516792809839171</v>
      </c>
      <c r="BU123">
        <v>0.64581362346263005</v>
      </c>
      <c r="BV123">
        <v>0.45364238410596031</v>
      </c>
      <c r="BW123">
        <v>12.686892177589851</v>
      </c>
      <c r="BX123">
        <v>9.8059196617336148</v>
      </c>
      <c r="BY123">
        <v>5.3198121263877027</v>
      </c>
      <c r="BZ123">
        <v>4.0954312553373189</v>
      </c>
      <c r="CA123">
        <v>7.3670800512021479</v>
      </c>
      <c r="CB123">
        <v>5.710488406396296</v>
      </c>
      <c r="CC123">
        <v>13.0488908033599</v>
      </c>
      <c r="CD123">
        <v>13.714839543398661</v>
      </c>
      <c r="CE123">
        <v>1.567523459812322</v>
      </c>
      <c r="CF123">
        <v>1.951040391676867</v>
      </c>
      <c r="CG123">
        <v>8.3027335781313744E-2</v>
      </c>
      <c r="CH123">
        <v>0.13117095063239501</v>
      </c>
    </row>
    <row r="124" spans="1:86" x14ac:dyDescent="0.45">
      <c r="A124">
        <v>1644102000</v>
      </c>
      <c r="B124" t="s">
        <v>1547</v>
      </c>
      <c r="C124" t="s">
        <v>64</v>
      </c>
      <c r="D124" t="s">
        <v>65</v>
      </c>
      <c r="E124" t="s">
        <v>660</v>
      </c>
      <c r="F124" t="s">
        <v>693</v>
      </c>
      <c r="G124" t="s">
        <v>743</v>
      </c>
      <c r="H124">
        <v>4</v>
      </c>
      <c r="I124">
        <v>1.33</v>
      </c>
      <c r="J124">
        <v>1</v>
      </c>
      <c r="K124">
        <v>1.24</v>
      </c>
      <c r="L124">
        <v>1.42</v>
      </c>
      <c r="M124">
        <v>1</v>
      </c>
      <c r="N124">
        <v>3</v>
      </c>
      <c r="O124">
        <v>4</v>
      </c>
      <c r="P124">
        <v>2</v>
      </c>
      <c r="Q124">
        <v>0</v>
      </c>
      <c r="R124">
        <v>2</v>
      </c>
      <c r="S124" t="s">
        <v>91</v>
      </c>
      <c r="T124" t="s">
        <v>1548</v>
      </c>
      <c r="U124">
        <v>8</v>
      </c>
      <c r="V124">
        <v>3</v>
      </c>
      <c r="W124">
        <v>4</v>
      </c>
      <c r="X124">
        <v>0</v>
      </c>
      <c r="Y124">
        <v>4</v>
      </c>
      <c r="Z124">
        <v>1</v>
      </c>
      <c r="AA124">
        <v>1</v>
      </c>
      <c r="AB124">
        <v>3</v>
      </c>
      <c r="AC124">
        <v>3</v>
      </c>
      <c r="AD124">
        <v>2</v>
      </c>
      <c r="AE124">
        <v>17</v>
      </c>
      <c r="AF124">
        <v>14</v>
      </c>
      <c r="AG124">
        <v>7</v>
      </c>
      <c r="AH124">
        <v>6</v>
      </c>
      <c r="AI124">
        <v>10</v>
      </c>
      <c r="AJ124">
        <v>8</v>
      </c>
      <c r="AK124">
        <v>18</v>
      </c>
      <c r="AL124">
        <v>14</v>
      </c>
      <c r="AM124">
        <v>70</v>
      </c>
      <c r="AN124">
        <v>30</v>
      </c>
      <c r="AO124">
        <v>2.08</v>
      </c>
      <c r="AP124">
        <v>1.45</v>
      </c>
      <c r="AQ124">
        <v>2.74</v>
      </c>
      <c r="AR124">
        <v>41</v>
      </c>
      <c r="AS124">
        <v>84</v>
      </c>
      <c r="AT124">
        <v>69</v>
      </c>
      <c r="AU124">
        <v>16</v>
      </c>
      <c r="AV124">
        <v>5</v>
      </c>
      <c r="AW124">
        <v>47</v>
      </c>
      <c r="AX124">
        <v>74</v>
      </c>
      <c r="AY124">
        <v>32</v>
      </c>
      <c r="AZ124">
        <v>100</v>
      </c>
      <c r="BA124">
        <v>11.52</v>
      </c>
      <c r="BB124">
        <v>3.18</v>
      </c>
      <c r="BC124">
        <v>2.4700000000000002</v>
      </c>
      <c r="BD124">
        <v>3.3</v>
      </c>
      <c r="BE124">
        <v>3.03</v>
      </c>
      <c r="BF124">
        <v>1.2640535308591586E-2</v>
      </c>
      <c r="BG124">
        <v>0.39221776428655009</v>
      </c>
      <c r="BH124">
        <v>0.29038976772171143</v>
      </c>
      <c r="BI124">
        <v>0.31739246799173843</v>
      </c>
      <c r="BJ124">
        <v>0.4</v>
      </c>
      <c r="BK124">
        <v>1.36</v>
      </c>
      <c r="BL124">
        <v>2.1</v>
      </c>
      <c r="BM124">
        <v>3.7</v>
      </c>
      <c r="BN124">
        <v>7.1</v>
      </c>
      <c r="BO124">
        <v>1.8</v>
      </c>
      <c r="BP124">
        <v>1.95</v>
      </c>
      <c r="BQ124" t="s">
        <v>664</v>
      </c>
      <c r="BR124">
        <v>2.4956155335383219</v>
      </c>
      <c r="BS124">
        <v>1.344038264434575</v>
      </c>
      <c r="BT124">
        <v>1.1515772691037469</v>
      </c>
      <c r="BU124">
        <v>0.59936225942375587</v>
      </c>
      <c r="BV124">
        <v>0.50723152260562576</v>
      </c>
      <c r="BW124">
        <v>11.99278846153846</v>
      </c>
      <c r="BX124">
        <v>10.0277534965035</v>
      </c>
      <c r="BY124">
        <v>5.2857459543338514</v>
      </c>
      <c r="BZ124">
        <v>4.4067834183107957</v>
      </c>
      <c r="CA124">
        <v>6.7070425072046085</v>
      </c>
      <c r="CB124">
        <v>5.6209700781927046</v>
      </c>
      <c r="CC124">
        <v>13.04463690872752</v>
      </c>
      <c r="CD124">
        <v>13.49811236953142</v>
      </c>
      <c r="CE124">
        <v>1.5836526181353769</v>
      </c>
      <c r="CF124">
        <v>1.8744146445295871</v>
      </c>
      <c r="CG124">
        <v>8.5994040017028525E-2</v>
      </c>
      <c r="CH124">
        <v>0.13452532992762881</v>
      </c>
    </row>
    <row r="125" spans="1:86" x14ac:dyDescent="0.45">
      <c r="A125">
        <v>1645394400</v>
      </c>
      <c r="B125" t="s">
        <v>1585</v>
      </c>
      <c r="C125" t="s">
        <v>64</v>
      </c>
      <c r="D125" t="s">
        <v>65</v>
      </c>
      <c r="E125" t="s">
        <v>694</v>
      </c>
      <c r="F125" t="s">
        <v>693</v>
      </c>
      <c r="G125" t="s">
        <v>720</v>
      </c>
      <c r="H125">
        <v>6</v>
      </c>
      <c r="I125">
        <v>1.92</v>
      </c>
      <c r="J125">
        <v>1.18</v>
      </c>
      <c r="K125">
        <v>1.9</v>
      </c>
      <c r="L125">
        <v>1.42</v>
      </c>
      <c r="M125">
        <v>1</v>
      </c>
      <c r="N125">
        <v>3</v>
      </c>
      <c r="O125">
        <v>4</v>
      </c>
      <c r="P125">
        <v>2</v>
      </c>
      <c r="Q125">
        <v>0</v>
      </c>
      <c r="R125">
        <v>2</v>
      </c>
      <c r="S125">
        <v>55</v>
      </c>
      <c r="T125" t="s">
        <v>1586</v>
      </c>
      <c r="U125">
        <v>12</v>
      </c>
      <c r="V125">
        <v>3</v>
      </c>
      <c r="W125">
        <v>1</v>
      </c>
      <c r="X125">
        <v>0</v>
      </c>
      <c r="Y125">
        <v>2</v>
      </c>
      <c r="Z125">
        <v>0</v>
      </c>
      <c r="AA125">
        <v>0</v>
      </c>
      <c r="AB125">
        <v>1</v>
      </c>
      <c r="AC125">
        <v>0</v>
      </c>
      <c r="AD125">
        <v>2</v>
      </c>
      <c r="AE125">
        <v>13</v>
      </c>
      <c r="AF125">
        <v>10</v>
      </c>
      <c r="AG125">
        <v>6</v>
      </c>
      <c r="AH125">
        <v>3</v>
      </c>
      <c r="AI125">
        <v>7</v>
      </c>
      <c r="AJ125">
        <v>7</v>
      </c>
      <c r="AK125">
        <v>7</v>
      </c>
      <c r="AL125">
        <v>13</v>
      </c>
      <c r="AM125">
        <v>54</v>
      </c>
      <c r="AN125">
        <v>46</v>
      </c>
      <c r="AO125">
        <v>0</v>
      </c>
      <c r="AP125">
        <v>0</v>
      </c>
      <c r="AQ125">
        <v>2.54</v>
      </c>
      <c r="AR125">
        <v>49</v>
      </c>
      <c r="AS125">
        <v>83</v>
      </c>
      <c r="AT125">
        <v>49</v>
      </c>
      <c r="AU125">
        <v>22</v>
      </c>
      <c r="AV125">
        <v>9</v>
      </c>
      <c r="AW125">
        <v>32</v>
      </c>
      <c r="AX125">
        <v>66</v>
      </c>
      <c r="AY125">
        <v>39</v>
      </c>
      <c r="AZ125">
        <v>92</v>
      </c>
      <c r="BA125">
        <v>10.83</v>
      </c>
      <c r="BB125">
        <v>4.4800000000000004</v>
      </c>
      <c r="BC125">
        <v>2.02</v>
      </c>
      <c r="BD125">
        <v>3.35</v>
      </c>
      <c r="BE125">
        <v>3.45</v>
      </c>
      <c r="BF125">
        <v>2.7804013366943419E-2</v>
      </c>
      <c r="BG125">
        <v>0.46724549158355161</v>
      </c>
      <c r="BH125">
        <v>0.2707034493196237</v>
      </c>
      <c r="BI125">
        <v>0.26205105909682469</v>
      </c>
      <c r="BJ125">
        <v>0.46</v>
      </c>
      <c r="BK125">
        <v>1.25</v>
      </c>
      <c r="BL125">
        <v>1.78</v>
      </c>
      <c r="BM125">
        <v>3</v>
      </c>
      <c r="BN125">
        <v>5</v>
      </c>
      <c r="BO125">
        <v>1.62</v>
      </c>
      <c r="BP125">
        <v>2.2000000000000002</v>
      </c>
      <c r="BQ125" t="s">
        <v>770</v>
      </c>
      <c r="BR125">
        <v>2.5405629139072849</v>
      </c>
      <c r="BS125">
        <v>1.4888836329233679</v>
      </c>
      <c r="BT125">
        <v>1.0516792809839171</v>
      </c>
      <c r="BU125">
        <v>0.64581362346263005</v>
      </c>
      <c r="BV125">
        <v>0.45364238410596031</v>
      </c>
      <c r="BW125">
        <v>12.686892177589851</v>
      </c>
      <c r="BX125">
        <v>9.8059196617336148</v>
      </c>
      <c r="BY125">
        <v>5.3198121263877027</v>
      </c>
      <c r="BZ125">
        <v>4.0954312553373189</v>
      </c>
      <c r="CA125">
        <v>7.3670800512021479</v>
      </c>
      <c r="CB125">
        <v>5.710488406396296</v>
      </c>
      <c r="CC125">
        <v>13.0488908033599</v>
      </c>
      <c r="CD125">
        <v>13.714839543398661</v>
      </c>
      <c r="CE125">
        <v>1.567523459812322</v>
      </c>
      <c r="CF125">
        <v>1.951040391676867</v>
      </c>
      <c r="CG125">
        <v>8.3027335781313744E-2</v>
      </c>
      <c r="CH125">
        <v>0.13117095063239501</v>
      </c>
    </row>
    <row r="126" spans="1:86" x14ac:dyDescent="0.45">
      <c r="A126">
        <v>1646269200</v>
      </c>
      <c r="B126" t="s">
        <v>1608</v>
      </c>
      <c r="C126" t="s">
        <v>64</v>
      </c>
      <c r="D126" t="s">
        <v>65</v>
      </c>
      <c r="E126" t="s">
        <v>677</v>
      </c>
      <c r="F126" t="s">
        <v>693</v>
      </c>
      <c r="G126" t="s">
        <v>996</v>
      </c>
      <c r="H126">
        <v>8</v>
      </c>
      <c r="I126">
        <v>1.67</v>
      </c>
      <c r="J126">
        <v>1.33</v>
      </c>
      <c r="K126">
        <v>1.55</v>
      </c>
      <c r="L126">
        <v>1.42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T126">
        <v>87</v>
      </c>
      <c r="U126">
        <v>5</v>
      </c>
      <c r="V126">
        <v>5</v>
      </c>
      <c r="W126">
        <v>2</v>
      </c>
      <c r="X126">
        <v>1</v>
      </c>
      <c r="Y126">
        <v>2</v>
      </c>
      <c r="Z126">
        <v>0</v>
      </c>
      <c r="AA126">
        <v>2</v>
      </c>
      <c r="AB126">
        <v>1</v>
      </c>
      <c r="AC126">
        <v>1</v>
      </c>
      <c r="AD126">
        <v>1</v>
      </c>
      <c r="AE126">
        <v>8</v>
      </c>
      <c r="AF126">
        <v>18</v>
      </c>
      <c r="AG126">
        <v>2</v>
      </c>
      <c r="AH126">
        <v>4</v>
      </c>
      <c r="AI126">
        <v>6</v>
      </c>
      <c r="AJ126">
        <v>14</v>
      </c>
      <c r="AK126">
        <v>11</v>
      </c>
      <c r="AL126">
        <v>10</v>
      </c>
      <c r="AM126">
        <v>47</v>
      </c>
      <c r="AN126">
        <v>53</v>
      </c>
      <c r="AO126">
        <v>1.02</v>
      </c>
      <c r="AP126">
        <v>1.75</v>
      </c>
      <c r="AQ126">
        <v>2.2000000000000002</v>
      </c>
      <c r="AR126">
        <v>44</v>
      </c>
      <c r="AS126">
        <v>70</v>
      </c>
      <c r="AT126">
        <v>40</v>
      </c>
      <c r="AU126">
        <v>17</v>
      </c>
      <c r="AV126">
        <v>4</v>
      </c>
      <c r="AW126">
        <v>33</v>
      </c>
      <c r="AX126">
        <v>62</v>
      </c>
      <c r="AY126">
        <v>31</v>
      </c>
      <c r="AZ126">
        <v>87</v>
      </c>
      <c r="BA126">
        <v>10.08</v>
      </c>
      <c r="BB126">
        <v>4.74</v>
      </c>
      <c r="BC126">
        <v>2.06</v>
      </c>
      <c r="BD126">
        <v>3.44</v>
      </c>
      <c r="BE126">
        <v>3.52</v>
      </c>
      <c r="BF126">
        <v>2.00751589044658E-2</v>
      </c>
      <c r="BG126">
        <v>0.46536173429941768</v>
      </c>
      <c r="BH126">
        <v>0.27062251551413885</v>
      </c>
      <c r="BI126">
        <v>0.2640157501864433</v>
      </c>
      <c r="BJ126">
        <v>0.46</v>
      </c>
      <c r="BK126">
        <v>1.36</v>
      </c>
      <c r="BL126">
        <v>2.04</v>
      </c>
      <c r="BM126">
        <v>4</v>
      </c>
      <c r="BN126">
        <v>7</v>
      </c>
      <c r="BO126">
        <v>1.91</v>
      </c>
      <c r="BP126">
        <v>1.91</v>
      </c>
      <c r="BQ126" t="s">
        <v>733</v>
      </c>
      <c r="BR126">
        <v>2.5405629139072849</v>
      </c>
      <c r="BS126">
        <v>1.4888836329233679</v>
      </c>
      <c r="BT126">
        <v>1.0516792809839171</v>
      </c>
      <c r="BU126">
        <v>0.64581362346263005</v>
      </c>
      <c r="BV126">
        <v>0.45364238410596031</v>
      </c>
      <c r="BW126">
        <v>12.686892177589851</v>
      </c>
      <c r="BX126">
        <v>9.8059196617336148</v>
      </c>
      <c r="BY126">
        <v>5.3198121263877027</v>
      </c>
      <c r="BZ126">
        <v>4.0954312553373189</v>
      </c>
      <c r="CA126">
        <v>7.3670800512021479</v>
      </c>
      <c r="CB126">
        <v>5.710488406396296</v>
      </c>
      <c r="CC126">
        <v>13.0488908033599</v>
      </c>
      <c r="CD126">
        <v>13.714839543398661</v>
      </c>
      <c r="CE126">
        <v>1.567523459812322</v>
      </c>
      <c r="CF126">
        <v>1.951040391676867</v>
      </c>
      <c r="CG126">
        <v>8.3027335781313744E-2</v>
      </c>
      <c r="CH126">
        <v>0.13117095063239501</v>
      </c>
    </row>
    <row r="127" spans="1:86" x14ac:dyDescent="0.45">
      <c r="A127">
        <v>1647194400</v>
      </c>
      <c r="B127" t="s">
        <v>1632</v>
      </c>
      <c r="C127" t="s">
        <v>64</v>
      </c>
      <c r="D127" t="s">
        <v>65</v>
      </c>
      <c r="E127" t="s">
        <v>705</v>
      </c>
      <c r="F127" t="s">
        <v>693</v>
      </c>
      <c r="G127" t="s">
        <v>678</v>
      </c>
      <c r="H127">
        <v>10</v>
      </c>
      <c r="I127">
        <v>1.33</v>
      </c>
      <c r="J127">
        <v>1.46</v>
      </c>
      <c r="K127">
        <v>1.17</v>
      </c>
      <c r="L127">
        <v>1.42</v>
      </c>
      <c r="M127">
        <v>0</v>
      </c>
      <c r="N127">
        <v>3</v>
      </c>
      <c r="O127">
        <v>3</v>
      </c>
      <c r="P127">
        <v>1</v>
      </c>
      <c r="Q127">
        <v>0</v>
      </c>
      <c r="R127">
        <v>1</v>
      </c>
      <c r="T127" t="s">
        <v>1633</v>
      </c>
      <c r="U127">
        <v>5</v>
      </c>
      <c r="V127">
        <v>5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12</v>
      </c>
      <c r="AF127">
        <v>14</v>
      </c>
      <c r="AG127">
        <v>4</v>
      </c>
      <c r="AH127">
        <v>5</v>
      </c>
      <c r="AI127">
        <v>8</v>
      </c>
      <c r="AJ127">
        <v>9</v>
      </c>
      <c r="AK127">
        <v>10</v>
      </c>
      <c r="AL127">
        <v>14</v>
      </c>
      <c r="AM127">
        <v>55</v>
      </c>
      <c r="AN127">
        <v>45</v>
      </c>
      <c r="AO127">
        <v>1.23</v>
      </c>
      <c r="AP127">
        <v>1.52</v>
      </c>
      <c r="AQ127">
        <v>2.97</v>
      </c>
      <c r="AR127">
        <v>77</v>
      </c>
      <c r="AS127">
        <v>89</v>
      </c>
      <c r="AT127">
        <v>69</v>
      </c>
      <c r="AU127">
        <v>37</v>
      </c>
      <c r="AV127">
        <v>8</v>
      </c>
      <c r="AW127">
        <v>61</v>
      </c>
      <c r="AX127">
        <v>76</v>
      </c>
      <c r="AY127">
        <v>44</v>
      </c>
      <c r="AZ127">
        <v>88</v>
      </c>
      <c r="BA127">
        <v>10.27</v>
      </c>
      <c r="BB127">
        <v>5.62</v>
      </c>
      <c r="BC127">
        <v>2.75</v>
      </c>
      <c r="BD127">
        <v>3.3</v>
      </c>
      <c r="BE127">
        <v>2.25</v>
      </c>
      <c r="BF127">
        <v>3.7037037037037056E-2</v>
      </c>
      <c r="BG127">
        <v>0.32659932659932661</v>
      </c>
      <c r="BH127">
        <v>0.265993265993266</v>
      </c>
      <c r="BI127">
        <v>0.40740740740740738</v>
      </c>
      <c r="BJ127">
        <v>0.32</v>
      </c>
      <c r="BK127">
        <v>1.29</v>
      </c>
      <c r="BL127">
        <v>2</v>
      </c>
      <c r="BM127">
        <v>3</v>
      </c>
      <c r="BN127">
        <v>5.5</v>
      </c>
      <c r="BO127">
        <v>1.67</v>
      </c>
      <c r="BP127">
        <v>2.1</v>
      </c>
      <c r="BQ127" t="s">
        <v>723</v>
      </c>
      <c r="BR127">
        <v>2.5313454284174597</v>
      </c>
      <c r="BS127">
        <v>1.210167055864918</v>
      </c>
      <c r="BT127">
        <v>1.3211783725525419</v>
      </c>
      <c r="BU127">
        <v>0.53135669362084459</v>
      </c>
      <c r="BV127">
        <v>0.55633423180592989</v>
      </c>
      <c r="BW127">
        <v>11.21109010712035</v>
      </c>
      <c r="BX127">
        <v>11.01700787401575</v>
      </c>
      <c r="BY127">
        <v>4.6792332268370611</v>
      </c>
      <c r="BZ127">
        <v>4.7080804854679013</v>
      </c>
      <c r="CA127">
        <v>6.5318568802832893</v>
      </c>
      <c r="CB127">
        <v>6.3089273885478487</v>
      </c>
      <c r="CC127">
        <v>12.72547770700637</v>
      </c>
      <c r="CD127">
        <v>13.06847133757962</v>
      </c>
      <c r="CE127">
        <v>1.6902356902356901</v>
      </c>
      <c r="CF127">
        <v>1.8050198959289869</v>
      </c>
      <c r="CG127">
        <v>0.105907560453015</v>
      </c>
      <c r="CH127">
        <v>0.1141720232629324</v>
      </c>
    </row>
    <row r="128" spans="1:86" x14ac:dyDescent="0.45">
      <c r="A128">
        <v>1649030400</v>
      </c>
      <c r="B128" t="s">
        <v>1663</v>
      </c>
      <c r="C128" t="s">
        <v>64</v>
      </c>
      <c r="D128" t="s">
        <v>65</v>
      </c>
      <c r="E128" t="s">
        <v>672</v>
      </c>
      <c r="F128" t="s">
        <v>693</v>
      </c>
      <c r="G128" t="s">
        <v>717</v>
      </c>
      <c r="H128">
        <v>12</v>
      </c>
      <c r="I128">
        <v>1.56</v>
      </c>
      <c r="J128">
        <v>1.57</v>
      </c>
      <c r="K128">
        <v>1.58</v>
      </c>
      <c r="L128">
        <v>1.42</v>
      </c>
      <c r="M128">
        <v>3</v>
      </c>
      <c r="N128">
        <v>1</v>
      </c>
      <c r="O128">
        <v>4</v>
      </c>
      <c r="P128">
        <v>1</v>
      </c>
      <c r="Q128">
        <v>1</v>
      </c>
      <c r="R128">
        <v>0</v>
      </c>
      <c r="S128" t="s">
        <v>1665</v>
      </c>
      <c r="T128">
        <v>82</v>
      </c>
      <c r="U128">
        <v>9</v>
      </c>
      <c r="V128">
        <v>3</v>
      </c>
      <c r="W128">
        <v>4</v>
      </c>
      <c r="X128">
        <v>0</v>
      </c>
      <c r="Y128">
        <v>1</v>
      </c>
      <c r="Z128">
        <v>0</v>
      </c>
      <c r="AA128">
        <v>2</v>
      </c>
      <c r="AB128">
        <v>2</v>
      </c>
      <c r="AC128">
        <v>1</v>
      </c>
      <c r="AD128">
        <v>0</v>
      </c>
      <c r="AE128">
        <v>11</v>
      </c>
      <c r="AF128">
        <v>13</v>
      </c>
      <c r="AG128">
        <v>7</v>
      </c>
      <c r="AH128">
        <v>3</v>
      </c>
      <c r="AI128">
        <v>4</v>
      </c>
      <c r="AJ128">
        <v>10</v>
      </c>
      <c r="AK128">
        <v>13</v>
      </c>
      <c r="AL128">
        <v>8</v>
      </c>
      <c r="AM128">
        <v>35</v>
      </c>
      <c r="AN128">
        <v>65</v>
      </c>
      <c r="AO128">
        <v>1.51</v>
      </c>
      <c r="AP128">
        <v>1.38</v>
      </c>
      <c r="AQ128">
        <v>2.75</v>
      </c>
      <c r="AR128">
        <v>60</v>
      </c>
      <c r="AS128">
        <v>84</v>
      </c>
      <c r="AT128">
        <v>54</v>
      </c>
      <c r="AU128">
        <v>30</v>
      </c>
      <c r="AV128">
        <v>13</v>
      </c>
      <c r="AW128">
        <v>38</v>
      </c>
      <c r="AX128">
        <v>65</v>
      </c>
      <c r="AY128">
        <v>53</v>
      </c>
      <c r="AZ128">
        <v>91</v>
      </c>
      <c r="BA128">
        <v>11.83</v>
      </c>
      <c r="BB128">
        <v>3.99</v>
      </c>
      <c r="BC128">
        <v>2.87</v>
      </c>
      <c r="BD128">
        <v>3.02</v>
      </c>
      <c r="BE128">
        <v>2.3199999999999998</v>
      </c>
      <c r="BF128">
        <v>3.6864122107439723E-2</v>
      </c>
      <c r="BG128">
        <v>0.31156793364168917</v>
      </c>
      <c r="BH128">
        <v>0.29426170570712984</v>
      </c>
      <c r="BI128">
        <v>0.394170360651181</v>
      </c>
      <c r="BJ128">
        <v>0.32</v>
      </c>
      <c r="BK128">
        <v>1.44</v>
      </c>
      <c r="BL128">
        <v>2.15</v>
      </c>
      <c r="BM128">
        <v>4.33</v>
      </c>
      <c r="BN128">
        <v>9</v>
      </c>
      <c r="BO128">
        <v>1.95</v>
      </c>
      <c r="BP128">
        <v>1.8</v>
      </c>
      <c r="BQ128" t="s">
        <v>729</v>
      </c>
      <c r="BR128">
        <v>2.5313454284174597</v>
      </c>
      <c r="BS128">
        <v>1.210167055864918</v>
      </c>
      <c r="BT128">
        <v>1.3211783725525419</v>
      </c>
      <c r="BU128">
        <v>0.53135669362084459</v>
      </c>
      <c r="BV128">
        <v>0.55633423180592989</v>
      </c>
      <c r="BW128">
        <v>11.21109010712035</v>
      </c>
      <c r="BX128">
        <v>11.01700787401575</v>
      </c>
      <c r="BY128">
        <v>4.6792332268370611</v>
      </c>
      <c r="BZ128">
        <v>4.7080804854679013</v>
      </c>
      <c r="CA128">
        <v>6.5318568802832893</v>
      </c>
      <c r="CB128">
        <v>6.3089273885478487</v>
      </c>
      <c r="CC128">
        <v>12.72547770700637</v>
      </c>
      <c r="CD128">
        <v>13.06847133757962</v>
      </c>
      <c r="CE128">
        <v>1.6902356902356901</v>
      </c>
      <c r="CF128">
        <v>1.8050198959289869</v>
      </c>
      <c r="CG128">
        <v>0.105907560453015</v>
      </c>
      <c r="CH128">
        <v>0.1141720232629324</v>
      </c>
    </row>
    <row r="129" spans="1:86" x14ac:dyDescent="0.45">
      <c r="A129">
        <v>1650074400</v>
      </c>
      <c r="B129" t="s">
        <v>1694</v>
      </c>
      <c r="C129" t="s">
        <v>64</v>
      </c>
      <c r="D129" t="s">
        <v>65</v>
      </c>
      <c r="E129" t="s">
        <v>689</v>
      </c>
      <c r="F129" t="s">
        <v>693</v>
      </c>
      <c r="G129" t="s">
        <v>710</v>
      </c>
      <c r="H129">
        <v>14</v>
      </c>
      <c r="I129">
        <v>1</v>
      </c>
      <c r="J129">
        <v>1.47</v>
      </c>
      <c r="K129">
        <v>0.88</v>
      </c>
      <c r="L129">
        <v>1.42</v>
      </c>
      <c r="M129">
        <v>1</v>
      </c>
      <c r="N129">
        <v>2</v>
      </c>
      <c r="O129">
        <v>3</v>
      </c>
      <c r="P129">
        <v>2</v>
      </c>
      <c r="Q129">
        <v>1</v>
      </c>
      <c r="R129">
        <v>1</v>
      </c>
      <c r="S129">
        <v>44</v>
      </c>
      <c r="T129" t="s">
        <v>1695</v>
      </c>
      <c r="U129">
        <v>3</v>
      </c>
      <c r="V129">
        <v>5</v>
      </c>
      <c r="W129">
        <v>1</v>
      </c>
      <c r="X129">
        <v>0</v>
      </c>
      <c r="Y129">
        <v>3</v>
      </c>
      <c r="Z129">
        <v>0</v>
      </c>
      <c r="AA129">
        <v>0</v>
      </c>
      <c r="AB129">
        <v>1</v>
      </c>
      <c r="AC129">
        <v>0</v>
      </c>
      <c r="AD129">
        <v>3</v>
      </c>
      <c r="AE129">
        <v>15</v>
      </c>
      <c r="AF129">
        <v>7</v>
      </c>
      <c r="AG129">
        <v>5</v>
      </c>
      <c r="AH129">
        <v>4</v>
      </c>
      <c r="AI129">
        <v>10</v>
      </c>
      <c r="AJ129">
        <v>3</v>
      </c>
      <c r="AK129">
        <v>16</v>
      </c>
      <c r="AL129">
        <v>19</v>
      </c>
      <c r="AM129">
        <v>48</v>
      </c>
      <c r="AN129">
        <v>52</v>
      </c>
      <c r="AO129">
        <v>1.54</v>
      </c>
      <c r="AP129">
        <v>0.98</v>
      </c>
      <c r="AQ129">
        <v>2.67</v>
      </c>
      <c r="AR129">
        <v>60</v>
      </c>
      <c r="AS129">
        <v>77</v>
      </c>
      <c r="AT129">
        <v>60</v>
      </c>
      <c r="AU129">
        <v>30</v>
      </c>
      <c r="AV129">
        <v>7</v>
      </c>
      <c r="AW129">
        <v>47</v>
      </c>
      <c r="AX129">
        <v>74</v>
      </c>
      <c r="AY129">
        <v>44</v>
      </c>
      <c r="AZ129">
        <v>84</v>
      </c>
      <c r="BA129">
        <v>8.6</v>
      </c>
      <c r="BB129">
        <v>4.66</v>
      </c>
      <c r="BC129">
        <v>4.4000000000000004</v>
      </c>
      <c r="BD129">
        <v>3.25</v>
      </c>
      <c r="BE129">
        <v>1.8</v>
      </c>
      <c r="BF129">
        <v>3.0173530173530194E-2</v>
      </c>
      <c r="BG129">
        <v>0.19709919709919707</v>
      </c>
      <c r="BH129">
        <v>0.27751877751877752</v>
      </c>
      <c r="BI129">
        <v>0.52538202538202539</v>
      </c>
      <c r="BJ129">
        <v>0.2</v>
      </c>
      <c r="BK129">
        <v>1.36</v>
      </c>
      <c r="BL129">
        <v>2.15</v>
      </c>
      <c r="BM129">
        <v>3.5</v>
      </c>
      <c r="BN129">
        <v>6.5</v>
      </c>
      <c r="BO129">
        <v>1.91</v>
      </c>
      <c r="BP129">
        <v>1.8</v>
      </c>
      <c r="BQ129" t="s">
        <v>713</v>
      </c>
      <c r="BR129">
        <v>2.7065095398428731</v>
      </c>
      <c r="BS129">
        <v>1.0101010101010099</v>
      </c>
      <c r="BT129">
        <v>1.696408529741863</v>
      </c>
      <c r="BU129">
        <v>0.44044943820224719</v>
      </c>
      <c r="BV129">
        <v>0.74606741573033708</v>
      </c>
      <c r="BW129">
        <v>10.265072765072761</v>
      </c>
      <c r="BX129">
        <v>13.023908523908521</v>
      </c>
      <c r="BY129">
        <v>4.0483193277310923</v>
      </c>
      <c r="BZ129">
        <v>5.60609243697479</v>
      </c>
      <c r="CA129">
        <v>6.2167534373416684</v>
      </c>
      <c r="CB129">
        <v>7.4178160869337306</v>
      </c>
      <c r="CC129">
        <v>13.223628691983119</v>
      </c>
      <c r="CD129">
        <v>12.78586497890295</v>
      </c>
      <c r="CE129">
        <v>1.8442211055276381</v>
      </c>
      <c r="CF129">
        <v>1.7989949748743721</v>
      </c>
      <c r="CG129">
        <v>0.12060301507537689</v>
      </c>
      <c r="CH129">
        <v>0.11658291457286429</v>
      </c>
    </row>
    <row r="130" spans="1:86" x14ac:dyDescent="0.45">
      <c r="A130">
        <v>1651424400</v>
      </c>
      <c r="B130" t="s">
        <v>1738</v>
      </c>
      <c r="C130" t="s">
        <v>64</v>
      </c>
      <c r="D130" t="s">
        <v>65</v>
      </c>
      <c r="E130" t="s">
        <v>682</v>
      </c>
      <c r="F130" t="s">
        <v>693</v>
      </c>
      <c r="G130" t="s">
        <v>673</v>
      </c>
      <c r="H130">
        <v>17</v>
      </c>
      <c r="I130">
        <v>1.5</v>
      </c>
      <c r="J130">
        <v>1.56</v>
      </c>
      <c r="K130">
        <v>1.58</v>
      </c>
      <c r="L130">
        <v>1.42</v>
      </c>
      <c r="M130">
        <v>2</v>
      </c>
      <c r="N130">
        <v>0</v>
      </c>
      <c r="O130">
        <v>2</v>
      </c>
      <c r="P130">
        <v>0</v>
      </c>
      <c r="Q130">
        <v>0</v>
      </c>
      <c r="R130">
        <v>0</v>
      </c>
      <c r="S130" t="s">
        <v>1739</v>
      </c>
      <c r="U130">
        <v>6</v>
      </c>
      <c r="V130">
        <v>6</v>
      </c>
      <c r="W130">
        <v>3</v>
      </c>
      <c r="X130">
        <v>0</v>
      </c>
      <c r="Y130">
        <v>2</v>
      </c>
      <c r="Z130">
        <v>0</v>
      </c>
      <c r="AA130">
        <v>2</v>
      </c>
      <c r="AB130">
        <v>1</v>
      </c>
      <c r="AC130">
        <v>0</v>
      </c>
      <c r="AD130">
        <v>2</v>
      </c>
      <c r="AE130">
        <v>14</v>
      </c>
      <c r="AF130">
        <v>12</v>
      </c>
      <c r="AG130">
        <v>7</v>
      </c>
      <c r="AH130">
        <v>3</v>
      </c>
      <c r="AI130">
        <v>7</v>
      </c>
      <c r="AJ130">
        <v>9</v>
      </c>
      <c r="AK130">
        <v>9</v>
      </c>
      <c r="AL130">
        <v>11</v>
      </c>
      <c r="AM130">
        <v>44</v>
      </c>
      <c r="AN130">
        <v>56</v>
      </c>
      <c r="AO130">
        <v>1.55</v>
      </c>
      <c r="AP130">
        <v>1.32</v>
      </c>
      <c r="AQ130">
        <v>2.61</v>
      </c>
      <c r="AR130">
        <v>51</v>
      </c>
      <c r="AS130">
        <v>75</v>
      </c>
      <c r="AT130">
        <v>57</v>
      </c>
      <c r="AU130">
        <v>30</v>
      </c>
      <c r="AV130">
        <v>9</v>
      </c>
      <c r="AW130">
        <v>36</v>
      </c>
      <c r="AX130">
        <v>66</v>
      </c>
      <c r="AY130">
        <v>47</v>
      </c>
      <c r="AZ130">
        <v>81</v>
      </c>
      <c r="BA130">
        <v>10.66</v>
      </c>
      <c r="BB130">
        <v>4.55</v>
      </c>
      <c r="BC130">
        <v>2.6</v>
      </c>
      <c r="BD130">
        <v>3.25</v>
      </c>
      <c r="BE130">
        <v>2.57</v>
      </c>
      <c r="BF130">
        <v>2.7137583557816997E-2</v>
      </c>
      <c r="BG130">
        <v>0.3574778010575676</v>
      </c>
      <c r="BH130">
        <v>0.28055472413449073</v>
      </c>
      <c r="BI130">
        <v>0.36196747480794178</v>
      </c>
      <c r="BJ130">
        <v>0.36</v>
      </c>
      <c r="BK130">
        <v>1.3</v>
      </c>
      <c r="BL130">
        <v>1.98</v>
      </c>
      <c r="BM130">
        <v>3.27</v>
      </c>
      <c r="BN130">
        <v>6.25</v>
      </c>
      <c r="BO130">
        <v>1.7</v>
      </c>
      <c r="BP130">
        <v>2.0299999999999998</v>
      </c>
      <c r="BQ130" t="s">
        <v>675</v>
      </c>
      <c r="BR130">
        <v>2.5110350525197691</v>
      </c>
      <c r="BS130">
        <v>1.269326094653606</v>
      </c>
      <c r="BT130">
        <v>1.2417089578661631</v>
      </c>
      <c r="BU130">
        <v>0.56586402266288949</v>
      </c>
      <c r="BV130">
        <v>0.55158168083097259</v>
      </c>
      <c r="BW130">
        <v>11.49400826446281</v>
      </c>
      <c r="BX130">
        <v>10.507231404958681</v>
      </c>
      <c r="BY130">
        <v>4.9238790406673623</v>
      </c>
      <c r="BZ130">
        <v>4.6296141814389991</v>
      </c>
      <c r="CA130">
        <v>6.5701292237954476</v>
      </c>
      <c r="CB130">
        <v>5.8776172235196817</v>
      </c>
      <c r="CC130">
        <v>12.798739495798319</v>
      </c>
      <c r="CD130">
        <v>12.98844537815126</v>
      </c>
      <c r="CE130">
        <v>1.604928297313674</v>
      </c>
      <c r="CF130">
        <v>1.791961219955565</v>
      </c>
      <c r="CG130">
        <v>8.887093516461321E-2</v>
      </c>
      <c r="CH130">
        <v>0.11694607150070691</v>
      </c>
    </row>
    <row r="131" spans="1:86" x14ac:dyDescent="0.45">
      <c r="A131">
        <v>1652313600</v>
      </c>
      <c r="B131" t="s">
        <v>1753</v>
      </c>
      <c r="C131" t="s">
        <v>64</v>
      </c>
      <c r="D131" t="s">
        <v>65</v>
      </c>
      <c r="E131" t="s">
        <v>688</v>
      </c>
      <c r="F131" t="s">
        <v>693</v>
      </c>
      <c r="G131" t="s">
        <v>684</v>
      </c>
      <c r="H131" t="s">
        <v>65</v>
      </c>
      <c r="I131">
        <v>1.22</v>
      </c>
      <c r="J131">
        <v>1.65</v>
      </c>
      <c r="K131">
        <v>1.18</v>
      </c>
      <c r="L131">
        <v>1.65</v>
      </c>
      <c r="M131">
        <v>2</v>
      </c>
      <c r="N131">
        <v>2</v>
      </c>
      <c r="O131">
        <v>4</v>
      </c>
      <c r="P131">
        <v>2</v>
      </c>
      <c r="Q131">
        <v>1</v>
      </c>
      <c r="R131">
        <v>1</v>
      </c>
      <c r="S131" t="s">
        <v>103</v>
      </c>
      <c r="T131" t="s">
        <v>1754</v>
      </c>
      <c r="U131">
        <v>7</v>
      </c>
      <c r="V131">
        <v>5</v>
      </c>
      <c r="W131">
        <v>2</v>
      </c>
      <c r="X131">
        <v>0</v>
      </c>
      <c r="Y131">
        <v>3</v>
      </c>
      <c r="Z131">
        <v>0</v>
      </c>
      <c r="AA131">
        <v>1</v>
      </c>
      <c r="AB131">
        <v>1</v>
      </c>
      <c r="AC131">
        <v>2</v>
      </c>
      <c r="AD131">
        <v>1</v>
      </c>
      <c r="AE131">
        <v>14</v>
      </c>
      <c r="AF131">
        <v>8</v>
      </c>
      <c r="AG131">
        <v>8</v>
      </c>
      <c r="AH131">
        <v>6</v>
      </c>
      <c r="AI131">
        <v>6</v>
      </c>
      <c r="AJ131">
        <v>2</v>
      </c>
      <c r="AK131">
        <v>10</v>
      </c>
      <c r="AL131">
        <v>7</v>
      </c>
      <c r="AM131">
        <v>41</v>
      </c>
      <c r="AN131">
        <v>59</v>
      </c>
      <c r="AO131">
        <v>1.92</v>
      </c>
      <c r="AP131">
        <v>1.38</v>
      </c>
      <c r="AQ131">
        <v>2.52</v>
      </c>
      <c r="AR131">
        <v>53</v>
      </c>
      <c r="AS131">
        <v>73</v>
      </c>
      <c r="AT131">
        <v>49</v>
      </c>
      <c r="AU131">
        <v>26</v>
      </c>
      <c r="AV131">
        <v>7</v>
      </c>
      <c r="AW131">
        <v>29</v>
      </c>
      <c r="AX131">
        <v>68</v>
      </c>
      <c r="AY131">
        <v>40</v>
      </c>
      <c r="AZ131">
        <v>79</v>
      </c>
      <c r="BA131">
        <v>9.31</v>
      </c>
      <c r="BB131">
        <v>4.6500000000000004</v>
      </c>
      <c r="BC131">
        <v>3</v>
      </c>
      <c r="BD131">
        <v>3.25</v>
      </c>
      <c r="BE131">
        <v>2.2999999999999998</v>
      </c>
      <c r="BF131">
        <v>2.5269416573764431E-2</v>
      </c>
      <c r="BG131">
        <v>0.3080639167595689</v>
      </c>
      <c r="BH131">
        <v>0.2824228911185433</v>
      </c>
      <c r="BI131">
        <v>0.4095131921218878</v>
      </c>
      <c r="BJ131">
        <v>0.3</v>
      </c>
      <c r="BK131">
        <v>1.32</v>
      </c>
      <c r="BL131">
        <v>2.2999999999999998</v>
      </c>
      <c r="BM131">
        <v>3.7</v>
      </c>
      <c r="BN131">
        <v>7</v>
      </c>
      <c r="BO131">
        <v>1.74</v>
      </c>
      <c r="BP131">
        <v>1.95</v>
      </c>
      <c r="BQ131" t="s">
        <v>691</v>
      </c>
      <c r="BR131">
        <v>2.5726407816919519</v>
      </c>
      <c r="BS131">
        <v>1.1805091283106199</v>
      </c>
      <c r="BT131">
        <v>1.3921316533813319</v>
      </c>
      <c r="BU131">
        <v>0.5209673269873939</v>
      </c>
      <c r="BV131">
        <v>0.61847182917417032</v>
      </c>
      <c r="BW131">
        <v>11.149200710479571</v>
      </c>
      <c r="BX131">
        <v>11.444049733570161</v>
      </c>
      <c r="BY131">
        <v>4.5257270693512304</v>
      </c>
      <c r="BZ131">
        <v>4.8465324384787474</v>
      </c>
      <c r="CA131">
        <v>6.6234736411283404</v>
      </c>
      <c r="CB131">
        <v>6.5975172950914134</v>
      </c>
      <c r="CC131">
        <v>12.90081154192967</v>
      </c>
      <c r="CD131">
        <v>13.00360685302074</v>
      </c>
      <c r="CE131">
        <v>1.7502145922746779</v>
      </c>
      <c r="CF131">
        <v>1.831402831402831</v>
      </c>
      <c r="CG131">
        <v>9.6525096525096526E-2</v>
      </c>
      <c r="CH131">
        <v>0.1244101244101244</v>
      </c>
    </row>
    <row r="132" spans="1:86" x14ac:dyDescent="0.45">
      <c r="A132">
        <v>1653008400</v>
      </c>
      <c r="B132" t="s">
        <v>1769</v>
      </c>
      <c r="C132" t="s">
        <v>64</v>
      </c>
      <c r="D132" t="s">
        <v>65</v>
      </c>
      <c r="E132" t="s">
        <v>694</v>
      </c>
      <c r="F132" t="s">
        <v>693</v>
      </c>
      <c r="G132" t="s">
        <v>731</v>
      </c>
      <c r="H132" t="s">
        <v>65</v>
      </c>
      <c r="I132">
        <v>1.74</v>
      </c>
      <c r="J132">
        <v>1.67</v>
      </c>
      <c r="K132">
        <v>1.72</v>
      </c>
      <c r="L132">
        <v>1.65</v>
      </c>
      <c r="M132">
        <v>1</v>
      </c>
      <c r="N132">
        <v>1</v>
      </c>
      <c r="O132">
        <v>2</v>
      </c>
      <c r="P132">
        <v>0</v>
      </c>
      <c r="Q132">
        <v>0</v>
      </c>
      <c r="R132">
        <v>0</v>
      </c>
      <c r="S132">
        <v>54</v>
      </c>
      <c r="T132">
        <v>82</v>
      </c>
      <c r="U132">
        <v>4</v>
      </c>
      <c r="V132">
        <v>4</v>
      </c>
      <c r="W132">
        <v>2</v>
      </c>
      <c r="X132">
        <v>0</v>
      </c>
      <c r="Y132">
        <v>1</v>
      </c>
      <c r="Z132">
        <v>0</v>
      </c>
      <c r="AA132">
        <v>0</v>
      </c>
      <c r="AB132">
        <v>2</v>
      </c>
      <c r="AC132">
        <v>0</v>
      </c>
      <c r="AD132">
        <v>1</v>
      </c>
      <c r="AE132">
        <v>9</v>
      </c>
      <c r="AF132">
        <v>8</v>
      </c>
      <c r="AG132">
        <v>4</v>
      </c>
      <c r="AH132">
        <v>5</v>
      </c>
      <c r="AI132">
        <v>5</v>
      </c>
      <c r="AJ132">
        <v>3</v>
      </c>
      <c r="AK132">
        <v>16</v>
      </c>
      <c r="AL132">
        <v>14</v>
      </c>
      <c r="AM132">
        <v>47</v>
      </c>
      <c r="AN132">
        <v>53</v>
      </c>
      <c r="AO132">
        <v>1.49</v>
      </c>
      <c r="AP132">
        <v>1.39</v>
      </c>
      <c r="AQ132">
        <v>2.4</v>
      </c>
      <c r="AR132">
        <v>53</v>
      </c>
      <c r="AS132">
        <v>75</v>
      </c>
      <c r="AT132">
        <v>48</v>
      </c>
      <c r="AU132">
        <v>23</v>
      </c>
      <c r="AV132">
        <v>7</v>
      </c>
      <c r="AW132">
        <v>38</v>
      </c>
      <c r="AX132">
        <v>67</v>
      </c>
      <c r="AY132">
        <v>32</v>
      </c>
      <c r="AZ132">
        <v>76</v>
      </c>
      <c r="BA132">
        <v>10.53</v>
      </c>
      <c r="BB132">
        <v>4.3499999999999996</v>
      </c>
      <c r="BC132">
        <v>1.94</v>
      </c>
      <c r="BD132">
        <v>3.3</v>
      </c>
      <c r="BE132">
        <v>3.7</v>
      </c>
      <c r="BF132">
        <v>2.9588163608782175E-2</v>
      </c>
      <c r="BG132">
        <v>0.48587575391699106</v>
      </c>
      <c r="BH132">
        <v>0.27344213942152085</v>
      </c>
      <c r="BI132">
        <v>0.24068210666148807</v>
      </c>
      <c r="BJ132">
        <v>0.48</v>
      </c>
      <c r="BK132">
        <v>1.3</v>
      </c>
      <c r="BL132">
        <v>1.88</v>
      </c>
      <c r="BM132">
        <v>3.4</v>
      </c>
      <c r="BN132">
        <v>6.75</v>
      </c>
      <c r="BO132">
        <v>1.82</v>
      </c>
      <c r="BP132">
        <v>1.88</v>
      </c>
      <c r="BQ132" t="s">
        <v>770</v>
      </c>
      <c r="BR132">
        <v>2.5271929824561399</v>
      </c>
      <c r="BS132">
        <v>1.510877192982456</v>
      </c>
      <c r="BT132">
        <v>1.0163157894736841</v>
      </c>
      <c r="BU132">
        <v>0.67350877192982461</v>
      </c>
      <c r="BV132">
        <v>0.4442105263157895</v>
      </c>
      <c r="BW132">
        <v>12.80980392156863</v>
      </c>
      <c r="BX132">
        <v>9.6872549019607845</v>
      </c>
      <c r="BY132">
        <v>5.6491169610129957</v>
      </c>
      <c r="BZ132">
        <v>4.1379540153282237</v>
      </c>
      <c r="CA132">
        <v>7.1606869605556343</v>
      </c>
      <c r="CB132">
        <v>5.5493008866325608</v>
      </c>
      <c r="CC132">
        <v>12.9029029029029</v>
      </c>
      <c r="CD132">
        <v>13.75508842175509</v>
      </c>
      <c r="CE132">
        <v>1.5287356321839081</v>
      </c>
      <c r="CF132">
        <v>1.9664750957854411</v>
      </c>
      <c r="CG132">
        <v>8.8441890166028103E-2</v>
      </c>
      <c r="CH132">
        <v>0.13409961685823751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89AB-0A1F-4ACD-B5D4-7D0085103E34}">
  <dimension ref="A2:M126"/>
  <sheetViews>
    <sheetView topLeftCell="A91" workbookViewId="0">
      <selection activeCell="F9" sqref="F9:F126"/>
    </sheetView>
  </sheetViews>
  <sheetFormatPr defaultRowHeight="14.25" x14ac:dyDescent="0.45"/>
  <cols>
    <col min="6" max="7" width="10.19921875" bestFit="1" customWidth="1"/>
  </cols>
  <sheetData>
    <row r="2" spans="1:13" x14ac:dyDescent="0.45">
      <c r="A2" t="s">
        <v>2744</v>
      </c>
      <c r="B2">
        <v>125</v>
      </c>
    </row>
    <row r="4" spans="1:13" x14ac:dyDescent="0.45">
      <c r="A4" t="s">
        <v>2751</v>
      </c>
      <c r="B4" t="s">
        <v>2745</v>
      </c>
      <c r="C4" t="s">
        <v>2746</v>
      </c>
      <c r="D4" t="s">
        <v>2747</v>
      </c>
      <c r="E4" t="s">
        <v>2748</v>
      </c>
      <c r="F4" t="s">
        <v>2749</v>
      </c>
      <c r="G4" t="s">
        <v>2750</v>
      </c>
      <c r="H4" t="s">
        <v>2753</v>
      </c>
      <c r="I4" t="s">
        <v>2754</v>
      </c>
      <c r="J4" t="s">
        <v>2755</v>
      </c>
      <c r="K4" t="s">
        <v>2756</v>
      </c>
      <c r="L4" t="s">
        <v>2757</v>
      </c>
      <c r="M4" t="s">
        <v>2758</v>
      </c>
    </row>
    <row r="5" spans="1:13" x14ac:dyDescent="0.45">
      <c r="A5" t="s">
        <v>2752</v>
      </c>
    </row>
    <row r="9" spans="1:13" x14ac:dyDescent="0.45">
      <c r="A9" s="6" t="s">
        <v>2759</v>
      </c>
      <c r="B9">
        <v>6</v>
      </c>
      <c r="C9">
        <v>2018</v>
      </c>
      <c r="E9">
        <f>VLOOKUP(A9,$L$10:$M$21,2,FALSE)</f>
        <v>1</v>
      </c>
      <c r="F9" s="5">
        <f>DATE(C9,E9,B9)</f>
        <v>43106</v>
      </c>
      <c r="L9" t="s">
        <v>2770</v>
      </c>
      <c r="M9" t="s">
        <v>2771</v>
      </c>
    </row>
    <row r="10" spans="1:13" x14ac:dyDescent="0.45">
      <c r="A10" s="6" t="s">
        <v>2759</v>
      </c>
      <c r="B10">
        <v>13</v>
      </c>
      <c r="C10">
        <v>2018</v>
      </c>
      <c r="E10">
        <f>VLOOKUP(A10,$L$10:$M$21,2,FALSE)</f>
        <v>1</v>
      </c>
      <c r="F10" s="5">
        <f t="shared" ref="F10:F73" si="0">DATE(C10,E10,B10)</f>
        <v>43113</v>
      </c>
      <c r="L10" t="s">
        <v>2759</v>
      </c>
      <c r="M10">
        <v>1</v>
      </c>
    </row>
    <row r="11" spans="1:13" x14ac:dyDescent="0.45">
      <c r="A11" s="6" t="s">
        <v>2759</v>
      </c>
      <c r="B11">
        <v>21</v>
      </c>
      <c r="C11">
        <v>2018</v>
      </c>
      <c r="E11">
        <f>VLOOKUP(A11,$L$10:$M$21,2,FALSE)</f>
        <v>1</v>
      </c>
      <c r="F11" s="5">
        <f t="shared" si="0"/>
        <v>43121</v>
      </c>
      <c r="L11" t="s">
        <v>2760</v>
      </c>
      <c r="M11">
        <v>2</v>
      </c>
    </row>
    <row r="12" spans="1:13" x14ac:dyDescent="0.45">
      <c r="A12" s="6" t="s">
        <v>2759</v>
      </c>
      <c r="B12">
        <v>27</v>
      </c>
      <c r="C12">
        <v>2018</v>
      </c>
      <c r="E12">
        <f>VLOOKUP(A12,$L$10:$M$21,2,FALSE)</f>
        <v>1</v>
      </c>
      <c r="F12" s="5">
        <f t="shared" si="0"/>
        <v>43127</v>
      </c>
      <c r="L12" t="s">
        <v>2761</v>
      </c>
      <c r="M12">
        <v>3</v>
      </c>
    </row>
    <row r="13" spans="1:13" x14ac:dyDescent="0.45">
      <c r="A13" s="6" t="s">
        <v>2760</v>
      </c>
      <c r="B13">
        <v>4</v>
      </c>
      <c r="C13">
        <v>2018</v>
      </c>
      <c r="E13">
        <f>VLOOKUP(A13,$L$10:$M$21,2,FALSE)</f>
        <v>2</v>
      </c>
      <c r="F13" s="5">
        <f t="shared" si="0"/>
        <v>43135</v>
      </c>
      <c r="L13" t="s">
        <v>2762</v>
      </c>
      <c r="M13">
        <v>4</v>
      </c>
    </row>
    <row r="14" spans="1:13" x14ac:dyDescent="0.45">
      <c r="A14" s="6" t="s">
        <v>2760</v>
      </c>
      <c r="B14">
        <v>10</v>
      </c>
      <c r="C14">
        <v>2018</v>
      </c>
      <c r="E14">
        <f>VLOOKUP(A14,$L$10:$M$21,2,FALSE)</f>
        <v>2</v>
      </c>
      <c r="F14" s="5">
        <f t="shared" si="0"/>
        <v>43141</v>
      </c>
      <c r="L14" t="s">
        <v>2769</v>
      </c>
      <c r="M14">
        <v>5</v>
      </c>
    </row>
    <row r="15" spans="1:13" x14ac:dyDescent="0.45">
      <c r="A15" s="6" t="s">
        <v>2760</v>
      </c>
      <c r="B15">
        <v>15</v>
      </c>
      <c r="C15">
        <v>2018</v>
      </c>
      <c r="E15">
        <f>VLOOKUP(A15,$L$10:$M$21,2,FALSE)</f>
        <v>2</v>
      </c>
      <c r="F15" s="5">
        <f t="shared" si="0"/>
        <v>43146</v>
      </c>
      <c r="L15" t="s">
        <v>2772</v>
      </c>
      <c r="M15">
        <v>6</v>
      </c>
    </row>
    <row r="16" spans="1:13" x14ac:dyDescent="0.45">
      <c r="A16" s="6" t="s">
        <v>2760</v>
      </c>
      <c r="B16">
        <v>18</v>
      </c>
      <c r="C16">
        <v>2018</v>
      </c>
      <c r="E16">
        <f>VLOOKUP(A16,$L$10:$M$21,2,FALSE)</f>
        <v>2</v>
      </c>
      <c r="F16" s="5">
        <f t="shared" si="0"/>
        <v>43149</v>
      </c>
      <c r="L16" t="s">
        <v>2763</v>
      </c>
      <c r="M16">
        <v>7</v>
      </c>
    </row>
    <row r="17" spans="1:13" x14ac:dyDescent="0.45">
      <c r="A17" s="6" t="s">
        <v>2760</v>
      </c>
      <c r="B17">
        <v>25</v>
      </c>
      <c r="C17">
        <v>2018</v>
      </c>
      <c r="E17">
        <f>VLOOKUP(A17,$L$10:$M$21,2,FALSE)</f>
        <v>2</v>
      </c>
      <c r="F17" s="5">
        <f t="shared" si="0"/>
        <v>43156</v>
      </c>
      <c r="L17" t="s">
        <v>2764</v>
      </c>
      <c r="M17">
        <v>8</v>
      </c>
    </row>
    <row r="18" spans="1:13" x14ac:dyDescent="0.45">
      <c r="A18" s="6" t="s">
        <v>2761</v>
      </c>
      <c r="B18">
        <v>3</v>
      </c>
      <c r="C18">
        <v>2018</v>
      </c>
      <c r="E18">
        <f>VLOOKUP(A18,$L$10:$M$21,2,FALSE)</f>
        <v>3</v>
      </c>
      <c r="F18" s="5">
        <f t="shared" si="0"/>
        <v>43162</v>
      </c>
      <c r="L18" t="s">
        <v>2765</v>
      </c>
      <c r="M18">
        <v>9</v>
      </c>
    </row>
    <row r="19" spans="1:13" x14ac:dyDescent="0.45">
      <c r="A19" s="6" t="s">
        <v>2761</v>
      </c>
      <c r="B19">
        <v>11</v>
      </c>
      <c r="C19">
        <v>2018</v>
      </c>
      <c r="E19">
        <f>VLOOKUP(A19,$L$10:$M$21,2,FALSE)</f>
        <v>3</v>
      </c>
      <c r="F19" s="5">
        <f t="shared" si="0"/>
        <v>43170</v>
      </c>
      <c r="L19" t="s">
        <v>2766</v>
      </c>
      <c r="M19">
        <v>10</v>
      </c>
    </row>
    <row r="20" spans="1:13" x14ac:dyDescent="0.45">
      <c r="A20" s="6" t="s">
        <v>2761</v>
      </c>
      <c r="B20">
        <v>17</v>
      </c>
      <c r="C20">
        <v>2018</v>
      </c>
      <c r="E20">
        <f>VLOOKUP(A20,$L$10:$M$21,2,FALSE)</f>
        <v>3</v>
      </c>
      <c r="F20" s="5">
        <f t="shared" si="0"/>
        <v>43176</v>
      </c>
      <c r="L20" t="s">
        <v>2767</v>
      </c>
      <c r="M20">
        <v>11</v>
      </c>
    </row>
    <row r="21" spans="1:13" x14ac:dyDescent="0.45">
      <c r="A21" s="6" t="s">
        <v>2762</v>
      </c>
      <c r="B21">
        <v>1</v>
      </c>
      <c r="C21">
        <v>2018</v>
      </c>
      <c r="E21">
        <f>VLOOKUP(A21,$L$10:$M$21,2,FALSE)</f>
        <v>4</v>
      </c>
      <c r="F21" s="5">
        <f t="shared" si="0"/>
        <v>43191</v>
      </c>
      <c r="L21" t="s">
        <v>2768</v>
      </c>
      <c r="M21">
        <v>12</v>
      </c>
    </row>
    <row r="22" spans="1:13" x14ac:dyDescent="0.45">
      <c r="A22" s="6" t="s">
        <v>2762</v>
      </c>
      <c r="B22">
        <v>7</v>
      </c>
      <c r="C22">
        <v>2018</v>
      </c>
      <c r="E22">
        <f>VLOOKUP(A22,$L$10:$M$21,2,FALSE)</f>
        <v>4</v>
      </c>
      <c r="F22" s="5">
        <f t="shared" si="0"/>
        <v>43197</v>
      </c>
    </row>
    <row r="23" spans="1:13" x14ac:dyDescent="0.45">
      <c r="A23" s="6" t="s">
        <v>2762</v>
      </c>
      <c r="B23">
        <v>14</v>
      </c>
      <c r="C23">
        <v>2018</v>
      </c>
      <c r="E23">
        <f>VLOOKUP(A23,$L$10:$M$21,2,FALSE)</f>
        <v>4</v>
      </c>
      <c r="F23" s="5">
        <f t="shared" si="0"/>
        <v>43204</v>
      </c>
    </row>
    <row r="24" spans="1:13" x14ac:dyDescent="0.45">
      <c r="A24" s="6" t="s">
        <v>2762</v>
      </c>
      <c r="B24">
        <v>22</v>
      </c>
      <c r="C24">
        <v>2018</v>
      </c>
      <c r="E24">
        <f>VLOOKUP(A24,$L$10:$M$21,2,FALSE)</f>
        <v>4</v>
      </c>
      <c r="F24" s="5">
        <f t="shared" si="0"/>
        <v>43212</v>
      </c>
    </row>
    <row r="25" spans="1:13" x14ac:dyDescent="0.45">
      <c r="A25" s="6" t="s">
        <v>2762</v>
      </c>
      <c r="B25">
        <v>28</v>
      </c>
      <c r="C25">
        <v>2018</v>
      </c>
      <c r="E25">
        <f>VLOOKUP(A25,$L$10:$M$21,2,FALSE)</f>
        <v>4</v>
      </c>
      <c r="F25" s="5">
        <f t="shared" si="0"/>
        <v>43218</v>
      </c>
    </row>
    <row r="26" spans="1:13" x14ac:dyDescent="0.45">
      <c r="A26" s="6" t="s">
        <v>2763</v>
      </c>
      <c r="B26">
        <v>22</v>
      </c>
      <c r="C26">
        <v>2018</v>
      </c>
      <c r="E26">
        <f>VLOOKUP(A26,$L$10:$M$21,2,FALSE)</f>
        <v>7</v>
      </c>
      <c r="F26" s="5">
        <f t="shared" si="0"/>
        <v>43303</v>
      </c>
    </row>
    <row r="27" spans="1:13" x14ac:dyDescent="0.45">
      <c r="A27" s="6" t="s">
        <v>2763</v>
      </c>
      <c r="B27">
        <v>29</v>
      </c>
      <c r="C27">
        <v>2018</v>
      </c>
      <c r="E27">
        <f>VLOOKUP(A27,$L$10:$M$21,2,FALSE)</f>
        <v>7</v>
      </c>
      <c r="F27" s="5">
        <f t="shared" si="0"/>
        <v>43310</v>
      </c>
    </row>
    <row r="28" spans="1:13" x14ac:dyDescent="0.45">
      <c r="A28" s="6" t="s">
        <v>2764</v>
      </c>
      <c r="B28">
        <v>6</v>
      </c>
      <c r="C28">
        <v>2018</v>
      </c>
      <c r="E28">
        <f>VLOOKUP(A28,$L$10:$M$21,2,FALSE)</f>
        <v>8</v>
      </c>
      <c r="F28" s="5">
        <f t="shared" si="0"/>
        <v>43318</v>
      </c>
    </row>
    <row r="29" spans="1:13" x14ac:dyDescent="0.45">
      <c r="A29" s="6" t="s">
        <v>2764</v>
      </c>
      <c r="B29">
        <v>13</v>
      </c>
      <c r="C29">
        <v>2018</v>
      </c>
      <c r="E29">
        <f>VLOOKUP(A29,$L$10:$M$21,2,FALSE)</f>
        <v>8</v>
      </c>
      <c r="F29" s="5">
        <f t="shared" si="0"/>
        <v>43325</v>
      </c>
    </row>
    <row r="30" spans="1:13" x14ac:dyDescent="0.45">
      <c r="A30" s="6" t="s">
        <v>2764</v>
      </c>
      <c r="B30">
        <v>19</v>
      </c>
      <c r="C30">
        <v>2018</v>
      </c>
      <c r="E30">
        <f>VLOOKUP(A30,$L$10:$M$21,2,FALSE)</f>
        <v>8</v>
      </c>
      <c r="F30" s="5">
        <f t="shared" si="0"/>
        <v>43331</v>
      </c>
    </row>
    <row r="31" spans="1:13" x14ac:dyDescent="0.45">
      <c r="A31" s="6" t="s">
        <v>2764</v>
      </c>
      <c r="B31">
        <v>23</v>
      </c>
      <c r="C31">
        <v>2018</v>
      </c>
      <c r="E31">
        <f>VLOOKUP(A31,$L$10:$M$21,2,FALSE)</f>
        <v>8</v>
      </c>
      <c r="F31" s="5">
        <f t="shared" si="0"/>
        <v>43335</v>
      </c>
    </row>
    <row r="32" spans="1:13" x14ac:dyDescent="0.45">
      <c r="A32" s="6" t="s">
        <v>2764</v>
      </c>
      <c r="B32">
        <v>26</v>
      </c>
      <c r="C32">
        <v>2018</v>
      </c>
      <c r="E32">
        <f>VLOOKUP(A32,$L$10:$M$21,2,FALSE)</f>
        <v>8</v>
      </c>
      <c r="F32" s="5">
        <f t="shared" si="0"/>
        <v>43338</v>
      </c>
    </row>
    <row r="33" spans="1:6" x14ac:dyDescent="0.45">
      <c r="A33" s="6" t="s">
        <v>2765</v>
      </c>
      <c r="B33">
        <v>1</v>
      </c>
      <c r="C33">
        <v>2018</v>
      </c>
      <c r="E33">
        <f>VLOOKUP(A33,$L$10:$M$21,2,FALSE)</f>
        <v>9</v>
      </c>
      <c r="F33" s="5">
        <f t="shared" si="0"/>
        <v>43344</v>
      </c>
    </row>
    <row r="34" spans="1:6" x14ac:dyDescent="0.45">
      <c r="A34" s="6" t="s">
        <v>2765</v>
      </c>
      <c r="B34">
        <v>16</v>
      </c>
      <c r="C34">
        <v>2018</v>
      </c>
      <c r="E34">
        <f>VLOOKUP(A34,$L$10:$M$21,2,FALSE)</f>
        <v>9</v>
      </c>
      <c r="F34" s="5">
        <f t="shared" si="0"/>
        <v>43359</v>
      </c>
    </row>
    <row r="35" spans="1:6" x14ac:dyDescent="0.45">
      <c r="A35" s="6" t="s">
        <v>2765</v>
      </c>
      <c r="B35">
        <v>23</v>
      </c>
      <c r="C35">
        <v>2018</v>
      </c>
      <c r="E35">
        <f>VLOOKUP(A35,$L$10:$M$21,2,FALSE)</f>
        <v>9</v>
      </c>
      <c r="F35" s="5">
        <f t="shared" si="0"/>
        <v>43366</v>
      </c>
    </row>
    <row r="36" spans="1:6" x14ac:dyDescent="0.45">
      <c r="A36" s="6" t="s">
        <v>2765</v>
      </c>
      <c r="B36">
        <v>30</v>
      </c>
      <c r="C36">
        <v>2018</v>
      </c>
      <c r="E36">
        <f>VLOOKUP(A36,$L$10:$M$21,2,FALSE)</f>
        <v>9</v>
      </c>
      <c r="F36" s="5">
        <f t="shared" si="0"/>
        <v>43373</v>
      </c>
    </row>
    <row r="37" spans="1:6" x14ac:dyDescent="0.45">
      <c r="A37" s="6" t="s">
        <v>2766</v>
      </c>
      <c r="B37">
        <v>7</v>
      </c>
      <c r="C37">
        <v>2018</v>
      </c>
      <c r="E37">
        <f>VLOOKUP(A37,$L$10:$M$21,2,FALSE)</f>
        <v>10</v>
      </c>
      <c r="F37" s="5">
        <f t="shared" si="0"/>
        <v>43380</v>
      </c>
    </row>
    <row r="38" spans="1:6" x14ac:dyDescent="0.45">
      <c r="A38" s="6" t="s">
        <v>2766</v>
      </c>
      <c r="B38">
        <v>21</v>
      </c>
      <c r="C38">
        <v>2018</v>
      </c>
      <c r="E38">
        <f>VLOOKUP(A38,$L$10:$M$21,2,FALSE)</f>
        <v>10</v>
      </c>
      <c r="F38" s="5">
        <f t="shared" si="0"/>
        <v>43394</v>
      </c>
    </row>
    <row r="39" spans="1:6" x14ac:dyDescent="0.45">
      <c r="A39" s="6" t="s">
        <v>2766</v>
      </c>
      <c r="B39">
        <v>28</v>
      </c>
      <c r="C39">
        <v>2018</v>
      </c>
      <c r="E39">
        <f>VLOOKUP(A39,$L$10:$M$21,2,FALSE)</f>
        <v>10</v>
      </c>
      <c r="F39" s="5">
        <f t="shared" si="0"/>
        <v>43401</v>
      </c>
    </row>
    <row r="40" spans="1:6" x14ac:dyDescent="0.45">
      <c r="A40" s="6" t="s">
        <v>2763</v>
      </c>
      <c r="B40">
        <v>30</v>
      </c>
      <c r="C40">
        <v>2019</v>
      </c>
      <c r="E40">
        <f>VLOOKUP(A40,$L$10:$M$21,2,FALSE)</f>
        <v>7</v>
      </c>
      <c r="F40" s="5">
        <f t="shared" si="0"/>
        <v>43676</v>
      </c>
    </row>
    <row r="41" spans="1:6" x14ac:dyDescent="0.45">
      <c r="A41" s="6" t="s">
        <v>2764</v>
      </c>
      <c r="B41">
        <v>3</v>
      </c>
      <c r="C41">
        <v>2019</v>
      </c>
      <c r="E41">
        <f>VLOOKUP(A41,$L$10:$M$21,2,FALSE)</f>
        <v>8</v>
      </c>
      <c r="F41" s="5">
        <f t="shared" si="0"/>
        <v>43680</v>
      </c>
    </row>
    <row r="42" spans="1:6" x14ac:dyDescent="0.45">
      <c r="A42" s="6" t="s">
        <v>2764</v>
      </c>
      <c r="B42">
        <v>17</v>
      </c>
      <c r="C42">
        <v>2019</v>
      </c>
      <c r="E42">
        <f>VLOOKUP(A42,$L$10:$M$21,2,FALSE)</f>
        <v>8</v>
      </c>
      <c r="F42" s="5">
        <f t="shared" si="0"/>
        <v>43694</v>
      </c>
    </row>
    <row r="43" spans="1:6" x14ac:dyDescent="0.45">
      <c r="A43" s="6" t="s">
        <v>2764</v>
      </c>
      <c r="B43">
        <v>24</v>
      </c>
      <c r="C43">
        <v>2019</v>
      </c>
      <c r="E43">
        <f>VLOOKUP(A43,$L$10:$M$21,2,FALSE)</f>
        <v>8</v>
      </c>
      <c r="F43" s="5">
        <f t="shared" si="0"/>
        <v>43701</v>
      </c>
    </row>
    <row r="44" spans="1:6" x14ac:dyDescent="0.45">
      <c r="A44" s="6" t="s">
        <v>2765</v>
      </c>
      <c r="B44">
        <v>1</v>
      </c>
      <c r="C44">
        <v>2019</v>
      </c>
      <c r="E44">
        <f>VLOOKUP(A44,$L$10:$M$21,2,FALSE)</f>
        <v>9</v>
      </c>
      <c r="F44" s="5">
        <f t="shared" si="0"/>
        <v>43709</v>
      </c>
    </row>
    <row r="45" spans="1:6" x14ac:dyDescent="0.45">
      <c r="A45" s="6" t="s">
        <v>2765</v>
      </c>
      <c r="B45">
        <v>15</v>
      </c>
      <c r="C45">
        <v>2019</v>
      </c>
      <c r="E45">
        <f>VLOOKUP(A45,$L$10:$M$21,2,FALSE)</f>
        <v>9</v>
      </c>
      <c r="F45" s="5">
        <f t="shared" si="0"/>
        <v>43723</v>
      </c>
    </row>
    <row r="46" spans="1:6" x14ac:dyDescent="0.45">
      <c r="A46" s="6" t="s">
        <v>2765</v>
      </c>
      <c r="B46">
        <v>20</v>
      </c>
      <c r="C46">
        <v>2019</v>
      </c>
      <c r="E46">
        <f>VLOOKUP(A46,$L$10:$M$21,2,FALSE)</f>
        <v>9</v>
      </c>
      <c r="F46" s="5">
        <f t="shared" si="0"/>
        <v>43728</v>
      </c>
    </row>
    <row r="47" spans="1:6" x14ac:dyDescent="0.45">
      <c r="A47" s="6" t="s">
        <v>2765</v>
      </c>
      <c r="B47">
        <v>29</v>
      </c>
      <c r="C47">
        <v>2019</v>
      </c>
      <c r="E47">
        <f>VLOOKUP(A47,$L$10:$M$21,2,FALSE)</f>
        <v>9</v>
      </c>
      <c r="F47" s="5">
        <f t="shared" si="0"/>
        <v>43737</v>
      </c>
    </row>
    <row r="48" spans="1:6" x14ac:dyDescent="0.45">
      <c r="A48" s="6" t="s">
        <v>2766</v>
      </c>
      <c r="B48">
        <v>6</v>
      </c>
      <c r="C48">
        <v>2019</v>
      </c>
      <c r="E48">
        <f>VLOOKUP(A48,$L$10:$M$21,2,FALSE)</f>
        <v>10</v>
      </c>
      <c r="F48" s="5">
        <f t="shared" si="0"/>
        <v>43744</v>
      </c>
    </row>
    <row r="49" spans="1:6" x14ac:dyDescent="0.45">
      <c r="A49" s="6" t="s">
        <v>2766</v>
      </c>
      <c r="B49">
        <v>20</v>
      </c>
      <c r="C49">
        <v>2019</v>
      </c>
      <c r="E49">
        <f>VLOOKUP(A49,$L$10:$M$21,2,FALSE)</f>
        <v>10</v>
      </c>
      <c r="F49" s="5">
        <f t="shared" si="0"/>
        <v>43758</v>
      </c>
    </row>
    <row r="50" spans="1:6" x14ac:dyDescent="0.45">
      <c r="A50" s="6" t="s">
        <v>2766</v>
      </c>
      <c r="B50">
        <v>29</v>
      </c>
      <c r="C50">
        <v>2019</v>
      </c>
      <c r="E50">
        <f>VLOOKUP(A50,$L$10:$M$21,2,FALSE)</f>
        <v>10</v>
      </c>
      <c r="F50" s="5">
        <f t="shared" si="0"/>
        <v>43767</v>
      </c>
    </row>
    <row r="51" spans="1:6" x14ac:dyDescent="0.45">
      <c r="A51" s="6" t="s">
        <v>2767</v>
      </c>
      <c r="B51">
        <v>2</v>
      </c>
      <c r="C51">
        <v>2019</v>
      </c>
      <c r="E51">
        <f>VLOOKUP(A51,$L$10:$M$21,2,FALSE)</f>
        <v>11</v>
      </c>
      <c r="F51" s="5">
        <f t="shared" si="0"/>
        <v>43771</v>
      </c>
    </row>
    <row r="52" spans="1:6" x14ac:dyDescent="0.45">
      <c r="A52" s="6" t="s">
        <v>2767</v>
      </c>
      <c r="B52">
        <v>10</v>
      </c>
      <c r="C52">
        <v>2019</v>
      </c>
      <c r="E52">
        <f>VLOOKUP(A52,$L$10:$M$21,2,FALSE)</f>
        <v>11</v>
      </c>
      <c r="F52" s="5">
        <f t="shared" si="0"/>
        <v>43779</v>
      </c>
    </row>
    <row r="53" spans="1:6" x14ac:dyDescent="0.45">
      <c r="A53" s="6" t="s">
        <v>2767</v>
      </c>
      <c r="B53">
        <v>26</v>
      </c>
      <c r="C53">
        <v>2019</v>
      </c>
      <c r="E53">
        <f>VLOOKUP(A53,$L$10:$M$21,2,FALSE)</f>
        <v>11</v>
      </c>
      <c r="F53" s="5">
        <f t="shared" si="0"/>
        <v>43795</v>
      </c>
    </row>
    <row r="54" spans="1:6" x14ac:dyDescent="0.45">
      <c r="A54" s="6" t="s">
        <v>2768</v>
      </c>
      <c r="B54">
        <v>2</v>
      </c>
      <c r="C54">
        <v>2019</v>
      </c>
      <c r="E54">
        <f>VLOOKUP(A54,$L$10:$M$21,2,FALSE)</f>
        <v>12</v>
      </c>
      <c r="F54" s="5">
        <f t="shared" si="0"/>
        <v>43801</v>
      </c>
    </row>
    <row r="55" spans="1:6" x14ac:dyDescent="0.45">
      <c r="A55" s="6" t="s">
        <v>2768</v>
      </c>
      <c r="B55">
        <v>8</v>
      </c>
      <c r="C55">
        <v>2019</v>
      </c>
      <c r="E55">
        <f>VLOOKUP(A55,$L$10:$M$21,2,FALSE)</f>
        <v>12</v>
      </c>
      <c r="F55" s="5">
        <f t="shared" si="0"/>
        <v>43807</v>
      </c>
    </row>
    <row r="56" spans="1:6" x14ac:dyDescent="0.45">
      <c r="A56" s="6" t="s">
        <v>2759</v>
      </c>
      <c r="B56">
        <v>25</v>
      </c>
      <c r="C56">
        <v>2020</v>
      </c>
      <c r="E56">
        <f>VLOOKUP(A56,$L$10:$M$21,2,FALSE)</f>
        <v>1</v>
      </c>
      <c r="F56" s="5">
        <f t="shared" si="0"/>
        <v>43855</v>
      </c>
    </row>
    <row r="57" spans="1:6" x14ac:dyDescent="0.45">
      <c r="A57" s="6" t="s">
        <v>2760</v>
      </c>
      <c r="B57">
        <v>1</v>
      </c>
      <c r="C57">
        <v>2020</v>
      </c>
      <c r="E57">
        <f>VLOOKUP(A57,$L$10:$M$21,2,FALSE)</f>
        <v>2</v>
      </c>
      <c r="F57" s="5">
        <f t="shared" si="0"/>
        <v>43862</v>
      </c>
    </row>
    <row r="58" spans="1:6" x14ac:dyDescent="0.45">
      <c r="A58" s="6" t="s">
        <v>2760</v>
      </c>
      <c r="B58">
        <v>8</v>
      </c>
      <c r="C58">
        <v>2020</v>
      </c>
      <c r="E58">
        <f>VLOOKUP(A58,$L$10:$M$21,2,FALSE)</f>
        <v>2</v>
      </c>
      <c r="F58" s="5">
        <f t="shared" si="0"/>
        <v>43869</v>
      </c>
    </row>
    <row r="59" spans="1:6" x14ac:dyDescent="0.45">
      <c r="A59" s="6" t="s">
        <v>2760</v>
      </c>
      <c r="B59">
        <v>15</v>
      </c>
      <c r="C59">
        <v>2020</v>
      </c>
      <c r="E59">
        <f>VLOOKUP(A59,$L$10:$M$21,2,FALSE)</f>
        <v>2</v>
      </c>
      <c r="F59" s="5">
        <f t="shared" si="0"/>
        <v>43876</v>
      </c>
    </row>
    <row r="60" spans="1:6" x14ac:dyDescent="0.45">
      <c r="A60" s="6" t="s">
        <v>2760</v>
      </c>
      <c r="B60">
        <v>24</v>
      </c>
      <c r="C60">
        <v>2020</v>
      </c>
      <c r="E60">
        <f>VLOOKUP(A60,$L$10:$M$21,2,FALSE)</f>
        <v>2</v>
      </c>
      <c r="F60" s="5">
        <f t="shared" si="0"/>
        <v>43885</v>
      </c>
    </row>
    <row r="61" spans="1:6" x14ac:dyDescent="0.45">
      <c r="A61" s="6" t="s">
        <v>2761</v>
      </c>
      <c r="B61">
        <v>1</v>
      </c>
      <c r="C61">
        <v>2020</v>
      </c>
      <c r="E61">
        <f>VLOOKUP(A61,$L$10:$M$21,2,FALSE)</f>
        <v>3</v>
      </c>
      <c r="F61" s="5">
        <f t="shared" si="0"/>
        <v>43891</v>
      </c>
    </row>
    <row r="62" spans="1:6" x14ac:dyDescent="0.45">
      <c r="A62" s="6" t="s">
        <v>2761</v>
      </c>
      <c r="B62">
        <v>7</v>
      </c>
      <c r="C62">
        <v>2020</v>
      </c>
      <c r="E62">
        <f>VLOOKUP(A62,$L$10:$M$21,2,FALSE)</f>
        <v>3</v>
      </c>
      <c r="F62" s="5">
        <f t="shared" si="0"/>
        <v>43897</v>
      </c>
    </row>
    <row r="63" spans="1:6" x14ac:dyDescent="0.45">
      <c r="A63" s="6" t="s">
        <v>2764</v>
      </c>
      <c r="B63">
        <v>14</v>
      </c>
      <c r="C63">
        <v>2020</v>
      </c>
      <c r="E63">
        <f>VLOOKUP(A63,$L$10:$M$21,2,FALSE)</f>
        <v>8</v>
      </c>
      <c r="F63" s="5">
        <f t="shared" si="0"/>
        <v>44057</v>
      </c>
    </row>
    <row r="64" spans="1:6" x14ac:dyDescent="0.45">
      <c r="A64" s="6" t="s">
        <v>2764</v>
      </c>
      <c r="B64">
        <v>17</v>
      </c>
      <c r="C64">
        <v>2020</v>
      </c>
      <c r="E64">
        <f>VLOOKUP(A64,$L$10:$M$21,2,FALSE)</f>
        <v>8</v>
      </c>
      <c r="F64" s="5">
        <f t="shared" si="0"/>
        <v>44060</v>
      </c>
    </row>
    <row r="65" spans="1:6" x14ac:dyDescent="0.45">
      <c r="A65" s="6" t="s">
        <v>2764</v>
      </c>
      <c r="B65">
        <v>22</v>
      </c>
      <c r="C65">
        <v>2020</v>
      </c>
      <c r="E65">
        <f>VLOOKUP(A65,$L$10:$M$21,2,FALSE)</f>
        <v>8</v>
      </c>
      <c r="F65" s="5">
        <f t="shared" si="0"/>
        <v>44065</v>
      </c>
    </row>
    <row r="66" spans="1:6" x14ac:dyDescent="0.45">
      <c r="A66" s="6" t="s">
        <v>2765</v>
      </c>
      <c r="B66">
        <v>1</v>
      </c>
      <c r="C66">
        <v>2020</v>
      </c>
      <c r="E66">
        <f>VLOOKUP(A66,$L$10:$M$21,2,FALSE)</f>
        <v>9</v>
      </c>
      <c r="F66" s="5">
        <f t="shared" si="0"/>
        <v>44075</v>
      </c>
    </row>
    <row r="67" spans="1:6" x14ac:dyDescent="0.45">
      <c r="A67" s="6" t="s">
        <v>2765</v>
      </c>
      <c r="B67">
        <v>6</v>
      </c>
      <c r="C67">
        <v>2020</v>
      </c>
      <c r="E67">
        <f>VLOOKUP(A67,$L$10:$M$21,2,FALSE)</f>
        <v>9</v>
      </c>
      <c r="F67" s="5">
        <f t="shared" si="0"/>
        <v>44080</v>
      </c>
    </row>
    <row r="68" spans="1:6" x14ac:dyDescent="0.45">
      <c r="A68" s="6" t="s">
        <v>2765</v>
      </c>
      <c r="B68">
        <v>9</v>
      </c>
      <c r="C68">
        <v>2020</v>
      </c>
      <c r="E68">
        <f>VLOOKUP(A68,$L$10:$M$21,2,FALSE)</f>
        <v>9</v>
      </c>
      <c r="F68" s="5">
        <f t="shared" si="0"/>
        <v>44083</v>
      </c>
    </row>
    <row r="69" spans="1:6" x14ac:dyDescent="0.45">
      <c r="A69" s="6" t="s">
        <v>2765</v>
      </c>
      <c r="B69">
        <v>12</v>
      </c>
      <c r="C69">
        <v>2020</v>
      </c>
      <c r="E69">
        <f>VLOOKUP(A69,$L$10:$M$21,2,FALSE)</f>
        <v>9</v>
      </c>
      <c r="F69" s="5">
        <f t="shared" si="0"/>
        <v>44086</v>
      </c>
    </row>
    <row r="70" spans="1:6" x14ac:dyDescent="0.45">
      <c r="A70" s="6" t="s">
        <v>2765</v>
      </c>
      <c r="B70">
        <v>19</v>
      </c>
      <c r="C70">
        <v>2020</v>
      </c>
      <c r="E70">
        <f>VLOOKUP(A70,$L$10:$M$21,2,FALSE)</f>
        <v>9</v>
      </c>
      <c r="F70" s="5">
        <f t="shared" si="0"/>
        <v>44093</v>
      </c>
    </row>
    <row r="71" spans="1:6" x14ac:dyDescent="0.45">
      <c r="A71" s="6" t="s">
        <v>2765</v>
      </c>
      <c r="B71">
        <v>26</v>
      </c>
      <c r="C71">
        <v>2020</v>
      </c>
      <c r="E71">
        <f>VLOOKUP(A71,$L$10:$M$21,2,FALSE)</f>
        <v>9</v>
      </c>
      <c r="F71" s="5">
        <f t="shared" si="0"/>
        <v>44100</v>
      </c>
    </row>
    <row r="72" spans="1:6" x14ac:dyDescent="0.45">
      <c r="A72" s="6" t="s">
        <v>2766</v>
      </c>
      <c r="B72">
        <v>3</v>
      </c>
      <c r="C72">
        <v>2020</v>
      </c>
      <c r="E72">
        <f>VLOOKUP(A72,$L$10:$M$21,2,FALSE)</f>
        <v>10</v>
      </c>
      <c r="F72" s="5">
        <f t="shared" si="0"/>
        <v>44107</v>
      </c>
    </row>
    <row r="73" spans="1:6" x14ac:dyDescent="0.45">
      <c r="A73" s="6" t="s">
        <v>2766</v>
      </c>
      <c r="B73">
        <v>18</v>
      </c>
      <c r="C73">
        <v>2020</v>
      </c>
      <c r="E73">
        <f>VLOOKUP(A73,$L$10:$M$21,2,FALSE)</f>
        <v>10</v>
      </c>
      <c r="F73" s="5">
        <f t="shared" si="0"/>
        <v>44122</v>
      </c>
    </row>
    <row r="74" spans="1:6" x14ac:dyDescent="0.45">
      <c r="A74" s="6" t="s">
        <v>2766</v>
      </c>
      <c r="B74">
        <v>25</v>
      </c>
      <c r="C74">
        <v>2020</v>
      </c>
      <c r="E74">
        <f>VLOOKUP(A74,$L$10:$M$21,2,FALSE)</f>
        <v>10</v>
      </c>
      <c r="F74" s="5">
        <f t="shared" ref="F74:F126" si="1">DATE(C74,E74,B74)</f>
        <v>44129</v>
      </c>
    </row>
    <row r="75" spans="1:6" x14ac:dyDescent="0.45">
      <c r="A75" s="6" t="s">
        <v>2766</v>
      </c>
      <c r="B75">
        <v>31</v>
      </c>
      <c r="C75">
        <v>2020</v>
      </c>
      <c r="E75">
        <f>VLOOKUP(A75,$L$10:$M$21,2,FALSE)</f>
        <v>10</v>
      </c>
      <c r="F75" s="5">
        <f t="shared" si="1"/>
        <v>44135</v>
      </c>
    </row>
    <row r="76" spans="1:6" x14ac:dyDescent="0.45">
      <c r="A76" s="6" t="s">
        <v>2767</v>
      </c>
      <c r="B76">
        <v>8</v>
      </c>
      <c r="C76">
        <v>2020</v>
      </c>
      <c r="E76">
        <f>VLOOKUP(A76,$L$10:$M$21,2,FALSE)</f>
        <v>11</v>
      </c>
      <c r="F76" s="5">
        <f t="shared" si="1"/>
        <v>44143</v>
      </c>
    </row>
    <row r="77" spans="1:6" x14ac:dyDescent="0.45">
      <c r="A77" s="6" t="s">
        <v>2759</v>
      </c>
      <c r="B77">
        <v>9</v>
      </c>
      <c r="C77">
        <v>2021</v>
      </c>
      <c r="E77">
        <f>VLOOKUP(A77,$L$10:$M$21,2,FALSE)</f>
        <v>1</v>
      </c>
      <c r="F77" s="5">
        <f t="shared" si="1"/>
        <v>44205</v>
      </c>
    </row>
    <row r="78" spans="1:6" x14ac:dyDescent="0.45">
      <c r="A78" s="6" t="s">
        <v>2759</v>
      </c>
      <c r="B78">
        <v>18</v>
      </c>
      <c r="C78">
        <v>2021</v>
      </c>
      <c r="E78">
        <f>VLOOKUP(A78,$L$10:$M$21,2,FALSE)</f>
        <v>1</v>
      </c>
      <c r="F78" s="5">
        <f t="shared" si="1"/>
        <v>44214</v>
      </c>
    </row>
    <row r="79" spans="1:6" x14ac:dyDescent="0.45">
      <c r="A79" s="6" t="s">
        <v>2759</v>
      </c>
      <c r="B79">
        <v>24</v>
      </c>
      <c r="C79">
        <v>2021</v>
      </c>
      <c r="E79">
        <f>VLOOKUP(A79,$L$10:$M$21,2,FALSE)</f>
        <v>1</v>
      </c>
      <c r="F79" s="5">
        <f t="shared" si="1"/>
        <v>44220</v>
      </c>
    </row>
    <row r="80" spans="1:6" x14ac:dyDescent="0.45">
      <c r="A80" s="6" t="s">
        <v>2759</v>
      </c>
      <c r="B80">
        <v>31</v>
      </c>
      <c r="C80">
        <v>2021</v>
      </c>
      <c r="E80">
        <f>VLOOKUP(A80,$L$10:$M$21,2,FALSE)</f>
        <v>1</v>
      </c>
      <c r="F80" s="5">
        <f t="shared" si="1"/>
        <v>44227</v>
      </c>
    </row>
    <row r="81" spans="1:6" x14ac:dyDescent="0.45">
      <c r="A81" s="6" t="s">
        <v>2760</v>
      </c>
      <c r="B81">
        <v>6</v>
      </c>
      <c r="C81">
        <v>2021</v>
      </c>
      <c r="E81">
        <f>VLOOKUP(A81,$L$10:$M$21,2,FALSE)</f>
        <v>2</v>
      </c>
      <c r="F81" s="5">
        <f t="shared" si="1"/>
        <v>44233</v>
      </c>
    </row>
    <row r="82" spans="1:6" x14ac:dyDescent="0.45">
      <c r="A82" s="6" t="s">
        <v>2760</v>
      </c>
      <c r="B82">
        <v>16</v>
      </c>
      <c r="C82">
        <v>2021</v>
      </c>
      <c r="E82">
        <f>VLOOKUP(A82,$L$10:$M$21,2,FALSE)</f>
        <v>2</v>
      </c>
      <c r="F82" s="5">
        <f t="shared" si="1"/>
        <v>44243</v>
      </c>
    </row>
    <row r="83" spans="1:6" x14ac:dyDescent="0.45">
      <c r="A83" s="6" t="s">
        <v>2760</v>
      </c>
      <c r="B83">
        <v>21</v>
      </c>
      <c r="C83">
        <v>2021</v>
      </c>
      <c r="E83">
        <f>VLOOKUP(A83,$L$10:$M$21,2,FALSE)</f>
        <v>2</v>
      </c>
      <c r="F83" s="5">
        <f t="shared" si="1"/>
        <v>44248</v>
      </c>
    </row>
    <row r="84" spans="1:6" x14ac:dyDescent="0.45">
      <c r="A84" s="6" t="s">
        <v>2760</v>
      </c>
      <c r="B84">
        <v>27</v>
      </c>
      <c r="C84">
        <v>2021</v>
      </c>
      <c r="E84">
        <f>VLOOKUP(A84,$L$10:$M$21,2,FALSE)</f>
        <v>2</v>
      </c>
      <c r="F84" s="5">
        <f t="shared" si="1"/>
        <v>44254</v>
      </c>
    </row>
    <row r="85" spans="1:6" x14ac:dyDescent="0.45">
      <c r="A85" s="6" t="s">
        <v>2761</v>
      </c>
      <c r="B85">
        <v>2</v>
      </c>
      <c r="C85">
        <v>2021</v>
      </c>
      <c r="E85">
        <f>VLOOKUP(A85,$L$10:$M$21,2,FALSE)</f>
        <v>3</v>
      </c>
      <c r="F85" s="5">
        <f t="shared" si="1"/>
        <v>44257</v>
      </c>
    </row>
    <row r="86" spans="1:6" x14ac:dyDescent="0.45">
      <c r="A86" s="6" t="s">
        <v>2761</v>
      </c>
      <c r="B86">
        <v>6</v>
      </c>
      <c r="C86">
        <v>2021</v>
      </c>
      <c r="E86">
        <f>VLOOKUP(A86,$L$10:$M$21,2,FALSE)</f>
        <v>3</v>
      </c>
      <c r="F86" s="5">
        <f t="shared" si="1"/>
        <v>44261</v>
      </c>
    </row>
    <row r="87" spans="1:6" x14ac:dyDescent="0.45">
      <c r="A87" s="6" t="s">
        <v>2761</v>
      </c>
      <c r="B87">
        <v>13</v>
      </c>
      <c r="C87">
        <v>2021</v>
      </c>
      <c r="E87">
        <f>VLOOKUP(A87,$L$10:$M$21,2,FALSE)</f>
        <v>3</v>
      </c>
      <c r="F87" s="5">
        <f t="shared" si="1"/>
        <v>44268</v>
      </c>
    </row>
    <row r="88" spans="1:6" x14ac:dyDescent="0.45">
      <c r="A88" s="6" t="s">
        <v>2761</v>
      </c>
      <c r="B88">
        <v>21</v>
      </c>
      <c r="C88">
        <v>2021</v>
      </c>
      <c r="E88">
        <f>VLOOKUP(A88,$L$10:$M$21,2,FALSE)</f>
        <v>3</v>
      </c>
      <c r="F88" s="5">
        <f t="shared" si="1"/>
        <v>44276</v>
      </c>
    </row>
    <row r="89" spans="1:6" x14ac:dyDescent="0.45">
      <c r="A89" s="6" t="s">
        <v>2762</v>
      </c>
      <c r="B89">
        <v>3</v>
      </c>
      <c r="C89">
        <v>2021</v>
      </c>
      <c r="E89">
        <f>VLOOKUP(A89,$L$10:$M$21,2,FALSE)</f>
        <v>4</v>
      </c>
      <c r="F89" s="5">
        <f t="shared" si="1"/>
        <v>44289</v>
      </c>
    </row>
    <row r="90" spans="1:6" x14ac:dyDescent="0.45">
      <c r="A90" s="6" t="s">
        <v>2762</v>
      </c>
      <c r="B90">
        <v>10</v>
      </c>
      <c r="C90">
        <v>2021</v>
      </c>
      <c r="E90">
        <f>VLOOKUP(A90,$L$10:$M$21,2,FALSE)</f>
        <v>4</v>
      </c>
      <c r="F90" s="5">
        <f t="shared" si="1"/>
        <v>44296</v>
      </c>
    </row>
    <row r="91" spans="1:6" x14ac:dyDescent="0.45">
      <c r="A91" s="6" t="s">
        <v>2762</v>
      </c>
      <c r="B91">
        <v>17</v>
      </c>
      <c r="C91">
        <v>2021</v>
      </c>
      <c r="E91">
        <f>VLOOKUP(A91,$L$10:$M$21,2,FALSE)</f>
        <v>4</v>
      </c>
      <c r="F91" s="5">
        <f t="shared" si="1"/>
        <v>44303</v>
      </c>
    </row>
    <row r="92" spans="1:6" x14ac:dyDescent="0.45">
      <c r="A92" s="6" t="s">
        <v>2762</v>
      </c>
      <c r="B92">
        <v>25</v>
      </c>
      <c r="C92">
        <v>2021</v>
      </c>
      <c r="E92">
        <f>VLOOKUP(A92,$L$10:$M$21,2,FALSE)</f>
        <v>4</v>
      </c>
      <c r="F92" s="5">
        <f t="shared" si="1"/>
        <v>44311</v>
      </c>
    </row>
    <row r="93" spans="1:6" x14ac:dyDescent="0.45">
      <c r="A93" s="6" t="s">
        <v>2769</v>
      </c>
      <c r="B93">
        <v>1</v>
      </c>
      <c r="C93">
        <v>2021</v>
      </c>
      <c r="E93">
        <f>VLOOKUP(A93,$L$10:$M$21,2,FALSE)</f>
        <v>5</v>
      </c>
      <c r="F93" s="5">
        <f t="shared" si="1"/>
        <v>44317</v>
      </c>
    </row>
    <row r="94" spans="1:6" x14ac:dyDescent="0.45">
      <c r="A94" s="6" t="s">
        <v>2763</v>
      </c>
      <c r="B94">
        <v>25</v>
      </c>
      <c r="C94">
        <v>2021</v>
      </c>
      <c r="E94">
        <f>VLOOKUP(A94,$L$10:$M$21,2,FALSE)</f>
        <v>7</v>
      </c>
      <c r="F94" s="5">
        <f t="shared" si="1"/>
        <v>44402</v>
      </c>
    </row>
    <row r="95" spans="1:6" x14ac:dyDescent="0.45">
      <c r="A95" s="6" t="s">
        <v>2764</v>
      </c>
      <c r="B95">
        <v>1</v>
      </c>
      <c r="C95">
        <v>2021</v>
      </c>
      <c r="E95">
        <f>VLOOKUP(A95,$L$10:$M$21,2,FALSE)</f>
        <v>8</v>
      </c>
      <c r="F95" s="5">
        <f t="shared" si="1"/>
        <v>44409</v>
      </c>
    </row>
    <row r="96" spans="1:6" x14ac:dyDescent="0.45">
      <c r="A96" s="6" t="s">
        <v>2764</v>
      </c>
      <c r="B96">
        <v>10</v>
      </c>
      <c r="C96">
        <v>2021</v>
      </c>
      <c r="E96">
        <f>VLOOKUP(A96,$L$10:$M$21,2,FALSE)</f>
        <v>8</v>
      </c>
      <c r="F96" s="5">
        <f t="shared" si="1"/>
        <v>44418</v>
      </c>
    </row>
    <row r="97" spans="1:6" x14ac:dyDescent="0.45">
      <c r="A97" s="6" t="s">
        <v>2764</v>
      </c>
      <c r="B97">
        <v>15</v>
      </c>
      <c r="C97">
        <v>2021</v>
      </c>
      <c r="E97">
        <f>VLOOKUP(A97,$L$10:$M$21,2,FALSE)</f>
        <v>8</v>
      </c>
      <c r="F97" s="5">
        <f t="shared" si="1"/>
        <v>44423</v>
      </c>
    </row>
    <row r="98" spans="1:6" x14ac:dyDescent="0.45">
      <c r="A98" s="6" t="s">
        <v>2764</v>
      </c>
      <c r="B98">
        <v>19</v>
      </c>
      <c r="C98">
        <v>2021</v>
      </c>
      <c r="E98">
        <f>VLOOKUP(A98,$L$10:$M$21,2,FALSE)</f>
        <v>8</v>
      </c>
      <c r="F98" s="5">
        <f t="shared" si="1"/>
        <v>44427</v>
      </c>
    </row>
    <row r="99" spans="1:6" x14ac:dyDescent="0.45">
      <c r="A99" s="6" t="s">
        <v>2764</v>
      </c>
      <c r="B99">
        <v>21</v>
      </c>
      <c r="C99">
        <v>2021</v>
      </c>
      <c r="E99">
        <f>VLOOKUP(A99,$L$10:$M$21,2,FALSE)</f>
        <v>8</v>
      </c>
      <c r="F99" s="5">
        <f t="shared" si="1"/>
        <v>44429</v>
      </c>
    </row>
    <row r="100" spans="1:6" x14ac:dyDescent="0.45">
      <c r="A100" s="6" t="s">
        <v>2764</v>
      </c>
      <c r="B100">
        <v>29</v>
      </c>
      <c r="C100">
        <v>2021</v>
      </c>
      <c r="E100">
        <f>VLOOKUP(A100,$L$10:$M$21,2,FALSE)</f>
        <v>8</v>
      </c>
      <c r="F100" s="5">
        <f t="shared" si="1"/>
        <v>44437</v>
      </c>
    </row>
    <row r="101" spans="1:6" x14ac:dyDescent="0.45">
      <c r="A101" s="6" t="s">
        <v>2765</v>
      </c>
      <c r="B101">
        <v>11</v>
      </c>
      <c r="C101">
        <v>2021</v>
      </c>
      <c r="E101">
        <f>VLOOKUP(A101,$L$10:$M$21,2,FALSE)</f>
        <v>9</v>
      </c>
      <c r="F101" s="5">
        <f t="shared" si="1"/>
        <v>44450</v>
      </c>
    </row>
    <row r="102" spans="1:6" x14ac:dyDescent="0.45">
      <c r="A102" s="6" t="s">
        <v>2765</v>
      </c>
      <c r="B102">
        <v>18</v>
      </c>
      <c r="C102">
        <v>2021</v>
      </c>
      <c r="E102">
        <f>VLOOKUP(A102,$L$10:$M$21,2,FALSE)</f>
        <v>9</v>
      </c>
      <c r="F102" s="5">
        <f t="shared" si="1"/>
        <v>44457</v>
      </c>
    </row>
    <row r="103" spans="1:6" x14ac:dyDescent="0.45">
      <c r="A103" s="6" t="s">
        <v>2765</v>
      </c>
      <c r="B103">
        <v>25</v>
      </c>
      <c r="C103">
        <v>2021</v>
      </c>
      <c r="E103">
        <f>VLOOKUP(A103,$L$10:$M$21,2,FALSE)</f>
        <v>9</v>
      </c>
      <c r="F103" s="5">
        <f t="shared" si="1"/>
        <v>44464</v>
      </c>
    </row>
    <row r="104" spans="1:6" x14ac:dyDescent="0.45">
      <c r="A104" s="6" t="s">
        <v>2766</v>
      </c>
      <c r="B104">
        <v>3</v>
      </c>
      <c r="C104">
        <v>2021</v>
      </c>
      <c r="E104">
        <f>VLOOKUP(A104,$L$10:$M$21,2,FALSE)</f>
        <v>10</v>
      </c>
      <c r="F104" s="5">
        <f t="shared" si="1"/>
        <v>44472</v>
      </c>
    </row>
    <row r="105" spans="1:6" x14ac:dyDescent="0.45">
      <c r="A105" s="6" t="s">
        <v>2766</v>
      </c>
      <c r="B105">
        <v>16</v>
      </c>
      <c r="C105">
        <v>2021</v>
      </c>
      <c r="E105">
        <f>VLOOKUP(A105,$L$10:$M$21,2,FALSE)</f>
        <v>10</v>
      </c>
      <c r="F105" s="5">
        <f t="shared" si="1"/>
        <v>44485</v>
      </c>
    </row>
    <row r="106" spans="1:6" x14ac:dyDescent="0.45">
      <c r="A106" s="6" t="s">
        <v>2766</v>
      </c>
      <c r="B106">
        <v>20</v>
      </c>
      <c r="C106">
        <v>2021</v>
      </c>
      <c r="E106">
        <f>VLOOKUP(A106,$L$10:$M$21,2,FALSE)</f>
        <v>10</v>
      </c>
      <c r="F106" s="5">
        <f t="shared" si="1"/>
        <v>44489</v>
      </c>
    </row>
    <row r="107" spans="1:6" x14ac:dyDescent="0.45">
      <c r="A107" s="6" t="s">
        <v>2766</v>
      </c>
      <c r="B107">
        <v>25</v>
      </c>
      <c r="C107">
        <v>2021</v>
      </c>
      <c r="E107">
        <f>VLOOKUP(A107,$L$10:$M$21,2,FALSE)</f>
        <v>10</v>
      </c>
      <c r="F107" s="5">
        <f t="shared" si="1"/>
        <v>44494</v>
      </c>
    </row>
    <row r="108" spans="1:6" x14ac:dyDescent="0.45">
      <c r="A108" s="6" t="s">
        <v>2766</v>
      </c>
      <c r="B108">
        <v>29</v>
      </c>
      <c r="C108">
        <v>2021</v>
      </c>
      <c r="E108">
        <f>VLOOKUP(A108,$L$10:$M$21,2,FALSE)</f>
        <v>10</v>
      </c>
      <c r="F108" s="5">
        <f t="shared" si="1"/>
        <v>44498</v>
      </c>
    </row>
    <row r="109" spans="1:6" x14ac:dyDescent="0.45">
      <c r="A109" s="6" t="s">
        <v>2767</v>
      </c>
      <c r="B109">
        <v>5</v>
      </c>
      <c r="C109">
        <v>2021</v>
      </c>
      <c r="E109">
        <f>VLOOKUP(A109,$L$10:$M$21,2,FALSE)</f>
        <v>11</v>
      </c>
      <c r="F109" s="5">
        <f t="shared" si="1"/>
        <v>44505</v>
      </c>
    </row>
    <row r="110" spans="1:6" x14ac:dyDescent="0.45">
      <c r="A110" s="6" t="s">
        <v>2759</v>
      </c>
      <c r="B110">
        <v>15</v>
      </c>
      <c r="C110">
        <v>2022</v>
      </c>
      <c r="E110">
        <f>VLOOKUP(A110,$L$10:$M$21,2,FALSE)</f>
        <v>1</v>
      </c>
      <c r="F110" s="5">
        <f t="shared" si="1"/>
        <v>44576</v>
      </c>
    </row>
    <row r="111" spans="1:6" x14ac:dyDescent="0.45">
      <c r="A111" s="6" t="s">
        <v>2759</v>
      </c>
      <c r="B111">
        <v>20</v>
      </c>
      <c r="C111">
        <v>2022</v>
      </c>
      <c r="E111">
        <f>VLOOKUP(A111,$L$10:$M$21,2,FALSE)</f>
        <v>1</v>
      </c>
      <c r="F111" s="5">
        <f t="shared" si="1"/>
        <v>44581</v>
      </c>
    </row>
    <row r="112" spans="1:6" x14ac:dyDescent="0.45">
      <c r="A112" s="6" t="s">
        <v>2759</v>
      </c>
      <c r="B112">
        <v>23</v>
      </c>
      <c r="C112">
        <v>2022</v>
      </c>
      <c r="E112">
        <f>VLOOKUP(A112,$L$10:$M$21,2,FALSE)</f>
        <v>1</v>
      </c>
      <c r="F112" s="5">
        <f t="shared" si="1"/>
        <v>44584</v>
      </c>
    </row>
    <row r="113" spans="1:6" x14ac:dyDescent="0.45">
      <c r="A113" s="6" t="s">
        <v>2760</v>
      </c>
      <c r="B113">
        <v>7</v>
      </c>
      <c r="C113">
        <v>2022</v>
      </c>
      <c r="E113">
        <f>VLOOKUP(A113,$L$10:$M$21,2,FALSE)</f>
        <v>2</v>
      </c>
      <c r="F113" s="5">
        <f t="shared" si="1"/>
        <v>44599</v>
      </c>
    </row>
    <row r="114" spans="1:6" x14ac:dyDescent="0.45">
      <c r="A114" s="6" t="s">
        <v>2760</v>
      </c>
      <c r="B114">
        <v>12</v>
      </c>
      <c r="C114">
        <v>2022</v>
      </c>
      <c r="E114">
        <f>VLOOKUP(A114,$L$10:$M$21,2,FALSE)</f>
        <v>2</v>
      </c>
      <c r="F114" s="5">
        <f t="shared" si="1"/>
        <v>44604</v>
      </c>
    </row>
    <row r="115" spans="1:6" x14ac:dyDescent="0.45">
      <c r="A115" s="6" t="s">
        <v>2760</v>
      </c>
      <c r="B115">
        <v>21</v>
      </c>
      <c r="C115">
        <v>2022</v>
      </c>
      <c r="E115">
        <f>VLOOKUP(A115,$L$10:$M$21,2,FALSE)</f>
        <v>2</v>
      </c>
      <c r="F115" s="5">
        <f t="shared" si="1"/>
        <v>44613</v>
      </c>
    </row>
    <row r="116" spans="1:6" x14ac:dyDescent="0.45">
      <c r="A116" s="6" t="s">
        <v>2760</v>
      </c>
      <c r="B116">
        <v>26</v>
      </c>
      <c r="C116">
        <v>2022</v>
      </c>
      <c r="E116">
        <f>VLOOKUP(A116,$L$10:$M$21,2,FALSE)</f>
        <v>2</v>
      </c>
      <c r="F116" s="5">
        <f t="shared" si="1"/>
        <v>44618</v>
      </c>
    </row>
    <row r="117" spans="1:6" x14ac:dyDescent="0.45">
      <c r="A117" s="6" t="s">
        <v>2761</v>
      </c>
      <c r="B117">
        <v>3</v>
      </c>
      <c r="C117">
        <v>2022</v>
      </c>
      <c r="E117">
        <f>VLOOKUP(A117,$L$10:$M$21,2,FALSE)</f>
        <v>3</v>
      </c>
      <c r="F117" s="5">
        <f t="shared" si="1"/>
        <v>44623</v>
      </c>
    </row>
    <row r="118" spans="1:6" x14ac:dyDescent="0.45">
      <c r="A118" s="6" t="s">
        <v>2761</v>
      </c>
      <c r="B118">
        <v>5</v>
      </c>
      <c r="C118">
        <v>2022</v>
      </c>
      <c r="E118">
        <f>VLOOKUP(A118,$L$10:$M$21,2,FALSE)</f>
        <v>3</v>
      </c>
      <c r="F118" s="5">
        <f t="shared" si="1"/>
        <v>44625</v>
      </c>
    </row>
    <row r="119" spans="1:6" x14ac:dyDescent="0.45">
      <c r="A119" s="6" t="s">
        <v>2761</v>
      </c>
      <c r="B119">
        <v>12</v>
      </c>
      <c r="C119">
        <v>2022</v>
      </c>
      <c r="E119">
        <f>VLOOKUP(A119,$L$10:$M$21,2,FALSE)</f>
        <v>3</v>
      </c>
      <c r="F119" s="5">
        <f t="shared" si="1"/>
        <v>44632</v>
      </c>
    </row>
    <row r="120" spans="1:6" x14ac:dyDescent="0.45">
      <c r="A120" s="6" t="s">
        <v>2761</v>
      </c>
      <c r="B120">
        <v>21</v>
      </c>
      <c r="C120">
        <v>2022</v>
      </c>
      <c r="E120">
        <f>VLOOKUP(A120,$L$10:$M$21,2,FALSE)</f>
        <v>3</v>
      </c>
      <c r="F120" s="5">
        <f t="shared" si="1"/>
        <v>44641</v>
      </c>
    </row>
    <row r="121" spans="1:6" x14ac:dyDescent="0.45">
      <c r="A121" s="6" t="s">
        <v>2762</v>
      </c>
      <c r="B121">
        <v>2</v>
      </c>
      <c r="C121">
        <v>2022</v>
      </c>
      <c r="E121">
        <f>VLOOKUP(A121,$L$10:$M$21,2,FALSE)</f>
        <v>4</v>
      </c>
      <c r="F121" s="5">
        <f t="shared" si="1"/>
        <v>44653</v>
      </c>
    </row>
    <row r="122" spans="1:6" x14ac:dyDescent="0.45">
      <c r="A122" s="6" t="s">
        <v>2762</v>
      </c>
      <c r="B122">
        <v>8</v>
      </c>
      <c r="C122">
        <v>2022</v>
      </c>
      <c r="E122">
        <f>VLOOKUP(A122,$L$10:$M$21,2,FALSE)</f>
        <v>4</v>
      </c>
      <c r="F122" s="5">
        <f t="shared" si="1"/>
        <v>44659</v>
      </c>
    </row>
    <row r="123" spans="1:6" x14ac:dyDescent="0.45">
      <c r="A123" s="6" t="s">
        <v>2762</v>
      </c>
      <c r="B123">
        <v>15</v>
      </c>
      <c r="C123">
        <v>2022</v>
      </c>
      <c r="E123">
        <f>VLOOKUP(A123,$L$10:$M$21,2,FALSE)</f>
        <v>4</v>
      </c>
      <c r="F123" s="5">
        <f t="shared" si="1"/>
        <v>44666</v>
      </c>
    </row>
    <row r="124" spans="1:6" x14ac:dyDescent="0.45">
      <c r="A124" s="6" t="s">
        <v>2762</v>
      </c>
      <c r="B124">
        <v>21</v>
      </c>
      <c r="C124">
        <v>2022</v>
      </c>
      <c r="E124">
        <f>VLOOKUP(A124,$L$10:$M$21,2,FALSE)</f>
        <v>4</v>
      </c>
      <c r="F124" s="5">
        <f t="shared" si="1"/>
        <v>44672</v>
      </c>
    </row>
    <row r="125" spans="1:6" x14ac:dyDescent="0.45">
      <c r="A125" s="6" t="s">
        <v>2762</v>
      </c>
      <c r="B125">
        <v>24</v>
      </c>
      <c r="C125">
        <v>2022</v>
      </c>
      <c r="E125">
        <f>VLOOKUP(A125,$L$10:$M$21,2,FALSE)</f>
        <v>4</v>
      </c>
      <c r="F125" s="5">
        <f t="shared" si="1"/>
        <v>44675</v>
      </c>
    </row>
    <row r="126" spans="1:6" x14ac:dyDescent="0.45">
      <c r="A126" s="6" t="s">
        <v>2769</v>
      </c>
      <c r="B126">
        <v>1</v>
      </c>
      <c r="C126">
        <v>2022</v>
      </c>
      <c r="E126">
        <f>VLOOKUP(A126,$L$10:$M$21,2,FALSE)</f>
        <v>5</v>
      </c>
      <c r="F126" s="5">
        <f t="shared" si="1"/>
        <v>44682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df_Almada</vt:lpstr>
      <vt:lpstr>df_Cocca</vt:lpstr>
      <vt:lpstr>metron</vt:lpstr>
      <vt:lpstr>Cocca</vt:lpstr>
      <vt:lpstr>Almada</vt:lpstr>
      <vt:lpstr>Resumen</vt:lpstr>
      <vt:lpstr>metron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2022-05-29T22:55:40Z</dcterms:created>
  <dcterms:modified xsi:type="dcterms:W3CDTF">2022-05-30T01:17:50Z</dcterms:modified>
</cp:coreProperties>
</file>